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/>
  <bookViews>
    <workbookView xWindow="375" yWindow="240" windowWidth="9765" windowHeight="7605" tabRatio="840" firstSheet="11" activeTab="11"/>
  </bookViews>
  <sheets>
    <sheet name="codes" sheetId="28" state="hidden" r:id="rId1"/>
    <sheet name="cs scatter" sheetId="26" state="hidden" r:id="rId2"/>
    <sheet name="fte10yr" sheetId="7" state="hidden" r:id="rId3"/>
    <sheet name="notes" sheetId="35" state="hidden" r:id="rId4"/>
    <sheet name="proj16jul" sheetId="22" state="hidden" r:id="rId5"/>
    <sheet name="proj16aug" sheetId="37" state="hidden" r:id="rId6"/>
    <sheet name="dec" sheetId="12" state="hidden" r:id="rId7"/>
    <sheet name="feb" sheetId="36" state="hidden" r:id="rId8"/>
    <sheet name="may" sheetId="16" state="hidden" r:id="rId9"/>
    <sheet name="june" sheetId="17" state="hidden" r:id="rId10"/>
    <sheet name="leas" sheetId="25" state="hidden" r:id="rId11"/>
    <sheet name="statewide listing" sheetId="34" r:id="rId12"/>
    <sheet name="distributions" sheetId="19" state="hidden" r:id="rId13"/>
    <sheet name="monthly summary" sheetId="32" state="hidden" r:id="rId14"/>
    <sheet name="district pupil trends" sheetId="18" r:id="rId15"/>
    <sheet name="detail1516" sheetId="8" r:id="rId16"/>
  </sheets>
  <definedNames>
    <definedName name="_xlnm._FilterDatabase" localSheetId="1" hidden="1">'cs scatter'!$C$86:$H$526</definedName>
    <definedName name="_xlnm._FilterDatabase" localSheetId="6" hidden="1">dec!$A$9:$AE$451</definedName>
    <definedName name="_xlnm._FilterDatabase" localSheetId="15" hidden="1">detail1516!$A$9:$M$2498</definedName>
    <definedName name="_xlnm._FilterDatabase" localSheetId="12" hidden="1">distributions!$A$9:$AU$451</definedName>
    <definedName name="_xlnm._FilterDatabase" localSheetId="2" hidden="1">fte10yr!$N$9:$N$452</definedName>
    <definedName name="_xlnm._FilterDatabase" localSheetId="9" hidden="1">june!$A$9:$AJ$451</definedName>
    <definedName name="_xlnm._FilterDatabase" localSheetId="8" hidden="1">may!$X$9:$AJ$451</definedName>
    <definedName name="_xlnm._FilterDatabase" localSheetId="11" hidden="1">'statewide listing'!#REF!</definedName>
    <definedName name="code437">june!$A$10:$B$451</definedName>
    <definedName name="code445">#REF!</definedName>
    <definedName name="codes">leas!$B$2:$C$438</definedName>
    <definedName name="dec">dec!$A$10:$O$451</definedName>
    <definedName name="distributions">distributions!$A$10:$AI$451</definedName>
    <definedName name="feb">feb!$A$10:$O$451</definedName>
    <definedName name="fte10yr">fte10yr!$A$10:$AB$451</definedName>
    <definedName name="june">june!$A$10:$O$451</definedName>
    <definedName name="lea_info">OFFSET(leas!$A:$C,1,0,COUNTA(leas!$A:$C))</definedName>
    <definedName name="leas">OFFSET(leas!$D:$D,0,0,COUNTA(leas!$D:$D))</definedName>
    <definedName name="may">may!$A$10:$O$450</definedName>
    <definedName name="_xlnm.Print_Area" localSheetId="6">dec!$A$11:$O$451</definedName>
    <definedName name="_xlnm.Print_Area" localSheetId="15">detail1516!#REF!</definedName>
    <definedName name="_xlnm.Print_Area" localSheetId="14">'district pupil trends'!$A$3:$G$20</definedName>
    <definedName name="_xlnm.Print_Area" localSheetId="9">june!$A$10:$O$451</definedName>
    <definedName name="_xlnm.Print_Area" localSheetId="8">may!$A$10:$O$450</definedName>
    <definedName name="_xlnm.Print_Area" localSheetId="13">'monthly summary'!$A$6:$H$47</definedName>
    <definedName name="_xlnm.Print_Area" localSheetId="11">'statewide listing'!$A$10:$L$326</definedName>
    <definedName name="_xlnm.Print_Titles" localSheetId="6">dec!$1:$9</definedName>
    <definedName name="_xlnm.Print_Titles" localSheetId="15">detail1516!#REF!</definedName>
    <definedName name="_xlnm.Print_Titles" localSheetId="9">june!$1:$9</definedName>
    <definedName name="_xlnm.Print_Titles" localSheetId="8">may!$1:$9</definedName>
    <definedName name="_xlnm.Print_Titles" localSheetId="11">'statewide listing'!$1:$9</definedName>
    <definedName name="proj16aug">proj16aug!$A$10:$N$451</definedName>
    <definedName name="proj16jul">proj16jul!$A$10:$F$451</definedName>
  </definedNames>
  <calcPr calcId="125725"/>
</workbook>
</file>

<file path=xl/calcChain.xml><?xml version="1.0" encoding="utf-8"?>
<calcChain xmlns="http://schemas.openxmlformats.org/spreadsheetml/2006/main">
  <c r="AA451" i="7"/>
  <c r="M451"/>
  <c r="AB450" l="1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97"/>
  <c r="AB396"/>
  <c r="AB395"/>
  <c r="AB394"/>
  <c r="AB393"/>
  <c r="AB392"/>
  <c r="AB391"/>
  <c r="AB390"/>
  <c r="AB389"/>
  <c r="AB388"/>
  <c r="AB387"/>
  <c r="AB386"/>
  <c r="AB385"/>
  <c r="AB384"/>
  <c r="AB383"/>
  <c r="AB382"/>
  <c r="AB381"/>
  <c r="AB380"/>
  <c r="AB379"/>
  <c r="AB378"/>
  <c r="AB377"/>
  <c r="AB376"/>
  <c r="AB375"/>
  <c r="AB374"/>
  <c r="AB373"/>
  <c r="AB372"/>
  <c r="AB371"/>
  <c r="AB370"/>
  <c r="AB369"/>
  <c r="AB368"/>
  <c r="AB367"/>
  <c r="AB366"/>
  <c r="AB365"/>
  <c r="AB36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AB321"/>
  <c r="AB320"/>
  <c r="AB319"/>
  <c r="AB318"/>
  <c r="AB317"/>
  <c r="AB316"/>
  <c r="AB315"/>
  <c r="AB314"/>
  <c r="AB313"/>
  <c r="AB312"/>
  <c r="AB311"/>
  <c r="AB310"/>
  <c r="AB309"/>
  <c r="AB308"/>
  <c r="AB307"/>
  <c r="AB306"/>
  <c r="AB305"/>
  <c r="AB304"/>
  <c r="AB303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7"/>
  <c r="AB266"/>
  <c r="AB265"/>
  <c r="AB264"/>
  <c r="AB263"/>
  <c r="AB262"/>
  <c r="AB261"/>
  <c r="AB260"/>
  <c r="AB259"/>
  <c r="AB258"/>
  <c r="AB257"/>
  <c r="AB256"/>
  <c r="AB255"/>
  <c r="AB254"/>
  <c r="AB253"/>
  <c r="AB252"/>
  <c r="AB251"/>
  <c r="AB250"/>
  <c r="AB249"/>
  <c r="AB248"/>
  <c r="AB247"/>
  <c r="AB246"/>
  <c r="AB245"/>
  <c r="AB244"/>
  <c r="AB243"/>
  <c r="AB242"/>
  <c r="AB241"/>
  <c r="AB240"/>
  <c r="AB239"/>
  <c r="AB238"/>
  <c r="AB237"/>
  <c r="AB236"/>
  <c r="AB235"/>
  <c r="AB234"/>
  <c r="AB233"/>
  <c r="AB232"/>
  <c r="AB231"/>
  <c r="AB230"/>
  <c r="AB229"/>
  <c r="AB228"/>
  <c r="AB227"/>
  <c r="AB226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B195"/>
  <c r="AB194"/>
  <c r="AB193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3"/>
  <c r="AB172"/>
  <c r="AB171"/>
  <c r="AB170"/>
  <c r="AB169"/>
  <c r="AB168"/>
  <c r="AB167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AR450" i="17" l="1"/>
  <c r="AR449"/>
  <c r="AR448"/>
  <c r="AR447"/>
  <c r="AR446"/>
  <c r="AR445"/>
  <c r="AR444"/>
  <c r="AR443"/>
  <c r="AR442"/>
  <c r="AR441"/>
  <c r="AR440"/>
  <c r="AR439"/>
  <c r="AR438"/>
  <c r="AR437"/>
  <c r="AR436"/>
  <c r="AR435"/>
  <c r="AR434"/>
  <c r="AR433"/>
  <c r="AR432"/>
  <c r="AR431"/>
  <c r="AR430"/>
  <c r="AR429"/>
  <c r="AR428"/>
  <c r="AR427"/>
  <c r="AR426"/>
  <c r="AR425"/>
  <c r="AR424"/>
  <c r="AR423"/>
  <c r="AR422"/>
  <c r="AR421"/>
  <c r="AR420"/>
  <c r="AR419"/>
  <c r="AR418"/>
  <c r="AR417"/>
  <c r="AR416"/>
  <c r="AR415"/>
  <c r="AR414"/>
  <c r="AR413"/>
  <c r="AR412"/>
  <c r="AR411"/>
  <c r="AR410"/>
  <c r="AR409"/>
  <c r="AR408"/>
  <c r="AR407"/>
  <c r="AR406"/>
  <c r="AR405"/>
  <c r="AR404"/>
  <c r="AR403"/>
  <c r="AR402"/>
  <c r="AR401"/>
  <c r="AR400"/>
  <c r="AR399"/>
  <c r="AR398"/>
  <c r="AR397"/>
  <c r="AR396"/>
  <c r="AR395"/>
  <c r="AR394"/>
  <c r="AR393"/>
  <c r="AR392"/>
  <c r="AR391"/>
  <c r="AR390"/>
  <c r="AR389"/>
  <c r="AR388"/>
  <c r="AR387"/>
  <c r="AR386"/>
  <c r="AR385"/>
  <c r="AR384"/>
  <c r="AR383"/>
  <c r="AR382"/>
  <c r="AR381"/>
  <c r="AR380"/>
  <c r="AR379"/>
  <c r="AR378"/>
  <c r="AR377"/>
  <c r="AR376"/>
  <c r="AR375"/>
  <c r="AR374"/>
  <c r="AR373"/>
  <c r="AR372"/>
  <c r="AR371"/>
  <c r="AR370"/>
  <c r="AR369"/>
  <c r="AR368"/>
  <c r="AR367"/>
  <c r="AR366"/>
  <c r="AR365"/>
  <c r="AR364"/>
  <c r="AR363"/>
  <c r="AR362"/>
  <c r="AR361"/>
  <c r="AR360"/>
  <c r="AR359"/>
  <c r="AR358"/>
  <c r="AR357"/>
  <c r="AR356"/>
  <c r="AR355"/>
  <c r="AR354"/>
  <c r="AR353"/>
  <c r="AR352"/>
  <c r="AR351"/>
  <c r="AR350"/>
  <c r="AR349"/>
  <c r="AR348"/>
  <c r="AR347"/>
  <c r="AR346"/>
  <c r="AR345"/>
  <c r="AR344"/>
  <c r="AR343"/>
  <c r="AR342"/>
  <c r="AR341"/>
  <c r="AR340"/>
  <c r="AR339"/>
  <c r="AR338"/>
  <c r="AR337"/>
  <c r="AR336"/>
  <c r="AR335"/>
  <c r="AR334"/>
  <c r="AR333"/>
  <c r="AR332"/>
  <c r="AR331"/>
  <c r="AR330"/>
  <c r="AR329"/>
  <c r="AR328"/>
  <c r="AR327"/>
  <c r="AR326"/>
  <c r="AR325"/>
  <c r="AR324"/>
  <c r="AR323"/>
  <c r="AR322"/>
  <c r="AR321"/>
  <c r="AR320"/>
  <c r="AR319"/>
  <c r="AR318"/>
  <c r="AR317"/>
  <c r="AR316"/>
  <c r="AR315"/>
  <c r="AR314"/>
  <c r="AR313"/>
  <c r="AR312"/>
  <c r="AR311"/>
  <c r="AR310"/>
  <c r="AR309"/>
  <c r="AR308"/>
  <c r="AR307"/>
  <c r="AR306"/>
  <c r="AR305"/>
  <c r="AR304"/>
  <c r="AR303"/>
  <c r="AR302"/>
  <c r="AR301"/>
  <c r="AR300"/>
  <c r="AR299"/>
  <c r="AR298"/>
  <c r="AR297"/>
  <c r="AR296"/>
  <c r="AR295"/>
  <c r="AR294"/>
  <c r="AR293"/>
  <c r="AR292"/>
  <c r="AR291"/>
  <c r="AR290"/>
  <c r="AR289"/>
  <c r="AR288"/>
  <c r="AR287"/>
  <c r="AR286"/>
  <c r="AR285"/>
  <c r="AR284"/>
  <c r="AR283"/>
  <c r="AR282"/>
  <c r="AR281"/>
  <c r="AR280"/>
  <c r="AR279"/>
  <c r="AR278"/>
  <c r="AR277"/>
  <c r="AR276"/>
  <c r="AR275"/>
  <c r="AR274"/>
  <c r="AR273"/>
  <c r="AR272"/>
  <c r="AR271"/>
  <c r="AR270"/>
  <c r="AR269"/>
  <c r="AR268"/>
  <c r="AR267"/>
  <c r="AR266"/>
  <c r="AR265"/>
  <c r="AR264"/>
  <c r="AR263"/>
  <c r="AR262"/>
  <c r="AR261"/>
  <c r="AR260"/>
  <c r="AR259"/>
  <c r="AR258"/>
  <c r="AR257"/>
  <c r="AR256"/>
  <c r="AR255"/>
  <c r="AR254"/>
  <c r="AR253"/>
  <c r="AR252"/>
  <c r="AR251"/>
  <c r="AR250"/>
  <c r="AR249"/>
  <c r="AR248"/>
  <c r="AR247"/>
  <c r="AR246"/>
  <c r="AR245"/>
  <c r="AR244"/>
  <c r="AR243"/>
  <c r="AR242"/>
  <c r="AR241"/>
  <c r="AR240"/>
  <c r="AR239"/>
  <c r="AR238"/>
  <c r="AR237"/>
  <c r="AR236"/>
  <c r="AR235"/>
  <c r="AR234"/>
  <c r="AR233"/>
  <c r="AR232"/>
  <c r="AR231"/>
  <c r="AR230"/>
  <c r="AR229"/>
  <c r="AR228"/>
  <c r="AR227"/>
  <c r="AR226"/>
  <c r="AR225"/>
  <c r="AR224"/>
  <c r="AR223"/>
  <c r="AR222"/>
  <c r="AR221"/>
  <c r="AR220"/>
  <c r="AR219"/>
  <c r="AR218"/>
  <c r="AR217"/>
  <c r="AR216"/>
  <c r="AR215"/>
  <c r="AR214"/>
  <c r="AR213"/>
  <c r="AR212"/>
  <c r="AR211"/>
  <c r="AR210"/>
  <c r="AR209"/>
  <c r="AR208"/>
  <c r="AR207"/>
  <c r="AR206"/>
  <c r="AR205"/>
  <c r="AR204"/>
  <c r="AR203"/>
  <c r="AR202"/>
  <c r="AR201"/>
  <c r="AR200"/>
  <c r="AR199"/>
  <c r="AR198"/>
  <c r="AR197"/>
  <c r="AR196"/>
  <c r="AR195"/>
  <c r="AR194"/>
  <c r="AR193"/>
  <c r="AR192"/>
  <c r="AR191"/>
  <c r="AR190"/>
  <c r="AR189"/>
  <c r="AR188"/>
  <c r="AR187"/>
  <c r="AR186"/>
  <c r="AR185"/>
  <c r="AR184"/>
  <c r="AR183"/>
  <c r="AR182"/>
  <c r="AR181"/>
  <c r="AR180"/>
  <c r="AR179"/>
  <c r="AR178"/>
  <c r="AR177"/>
  <c r="AR176"/>
  <c r="AR175"/>
  <c r="AR174"/>
  <c r="AR173"/>
  <c r="AR172"/>
  <c r="AR171"/>
  <c r="AR170"/>
  <c r="AR169"/>
  <c r="AR168"/>
  <c r="AR167"/>
  <c r="AR166"/>
  <c r="AR165"/>
  <c r="AR164"/>
  <c r="AR163"/>
  <c r="AR162"/>
  <c r="AR161"/>
  <c r="AR160"/>
  <c r="AR159"/>
  <c r="AR158"/>
  <c r="AR157"/>
  <c r="AR156"/>
  <c r="AR155"/>
  <c r="AR154"/>
  <c r="AR153"/>
  <c r="AR152"/>
  <c r="AR151"/>
  <c r="AR150"/>
  <c r="AR149"/>
  <c r="AR148"/>
  <c r="AR147"/>
  <c r="AR146"/>
  <c r="AR145"/>
  <c r="AR144"/>
  <c r="AR143"/>
  <c r="AR142"/>
  <c r="AR141"/>
  <c r="AR140"/>
  <c r="AR139"/>
  <c r="AR138"/>
  <c r="AR137"/>
  <c r="AR136"/>
  <c r="AR135"/>
  <c r="AR134"/>
  <c r="AR133"/>
  <c r="AR132"/>
  <c r="AR131"/>
  <c r="AR130"/>
  <c r="AR129"/>
  <c r="AR128"/>
  <c r="AR127"/>
  <c r="AR126"/>
  <c r="AR125"/>
  <c r="AR124"/>
  <c r="AR123"/>
  <c r="AR122"/>
  <c r="AR121"/>
  <c r="AR120"/>
  <c r="AR119"/>
  <c r="AR118"/>
  <c r="AR117"/>
  <c r="AR116"/>
  <c r="AR115"/>
  <c r="AR114"/>
  <c r="AR113"/>
  <c r="AR112"/>
  <c r="AR111"/>
  <c r="AR110"/>
  <c r="AR109"/>
  <c r="AR108"/>
  <c r="AR107"/>
  <c r="AR106"/>
  <c r="AR105"/>
  <c r="AR104"/>
  <c r="AR103"/>
  <c r="AR102"/>
  <c r="AR101"/>
  <c r="AR100"/>
  <c r="AR99"/>
  <c r="AR98"/>
  <c r="AR97"/>
  <c r="AR96"/>
  <c r="AR95"/>
  <c r="AR94"/>
  <c r="AR93"/>
  <c r="AR92"/>
  <c r="AR91"/>
  <c r="AR90"/>
  <c r="AR89"/>
  <c r="AR88"/>
  <c r="AR87"/>
  <c r="AR86"/>
  <c r="AR85"/>
  <c r="AR84"/>
  <c r="AR83"/>
  <c r="AR82"/>
  <c r="AR81"/>
  <c r="AR80"/>
  <c r="AR79"/>
  <c r="AR78"/>
  <c r="AR77"/>
  <c r="AR76"/>
  <c r="AR75"/>
  <c r="AR74"/>
  <c r="AR73"/>
  <c r="AR72"/>
  <c r="AR71"/>
  <c r="AR70"/>
  <c r="AR69"/>
  <c r="AR68"/>
  <c r="AR67"/>
  <c r="AR66"/>
  <c r="AR65"/>
  <c r="AR64"/>
  <c r="AR63"/>
  <c r="AR62"/>
  <c r="AR61"/>
  <c r="AR60"/>
  <c r="AR59"/>
  <c r="AR58"/>
  <c r="AR57"/>
  <c r="AR56"/>
  <c r="AR55"/>
  <c r="AR54"/>
  <c r="AR53"/>
  <c r="AR52"/>
  <c r="AR51"/>
  <c r="AR50"/>
  <c r="AR49"/>
  <c r="AR48"/>
  <c r="AR47"/>
  <c r="AR46"/>
  <c r="AR45"/>
  <c r="AR44"/>
  <c r="AR43"/>
  <c r="AR42"/>
  <c r="AR41"/>
  <c r="AR40"/>
  <c r="AR39"/>
  <c r="AR38"/>
  <c r="AR37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R14"/>
  <c r="AR13"/>
  <c r="AR12"/>
  <c r="AR11"/>
  <c r="AR10"/>
  <c r="AN450"/>
  <c r="AN449"/>
  <c r="AN448"/>
  <c r="AN447"/>
  <c r="AN446"/>
  <c r="AN445"/>
  <c r="AN444"/>
  <c r="AN443"/>
  <c r="AN442"/>
  <c r="AN441"/>
  <c r="AN440"/>
  <c r="AN439"/>
  <c r="AN438"/>
  <c r="AN437"/>
  <c r="AN436"/>
  <c r="AN435"/>
  <c r="AN434"/>
  <c r="AN433"/>
  <c r="AN432"/>
  <c r="AN431"/>
  <c r="AN430"/>
  <c r="AN429"/>
  <c r="AN428"/>
  <c r="AN427"/>
  <c r="AN426"/>
  <c r="AN425"/>
  <c r="AN424"/>
  <c r="AN423"/>
  <c r="AN422"/>
  <c r="AN421"/>
  <c r="AN420"/>
  <c r="AN419"/>
  <c r="AN418"/>
  <c r="AN417"/>
  <c r="AN416"/>
  <c r="AN415"/>
  <c r="AN414"/>
  <c r="AN413"/>
  <c r="AN412"/>
  <c r="AN411"/>
  <c r="AN410"/>
  <c r="AN409"/>
  <c r="AN408"/>
  <c r="AN407"/>
  <c r="AN406"/>
  <c r="AN405"/>
  <c r="AN404"/>
  <c r="AN403"/>
  <c r="AN402"/>
  <c r="AN401"/>
  <c r="AN400"/>
  <c r="AN399"/>
  <c r="AN398"/>
  <c r="AN397"/>
  <c r="AN396"/>
  <c r="AN395"/>
  <c r="AN394"/>
  <c r="AN393"/>
  <c r="AN392"/>
  <c r="AN391"/>
  <c r="AN390"/>
  <c r="AN389"/>
  <c r="AN388"/>
  <c r="AN387"/>
  <c r="AN386"/>
  <c r="AN385"/>
  <c r="AN384"/>
  <c r="AN383"/>
  <c r="AN382"/>
  <c r="AN381"/>
  <c r="AN380"/>
  <c r="AN379"/>
  <c r="AN378"/>
  <c r="AN377"/>
  <c r="AN376"/>
  <c r="AN375"/>
  <c r="AN374"/>
  <c r="AN373"/>
  <c r="AN372"/>
  <c r="AN371"/>
  <c r="AN370"/>
  <c r="AN369"/>
  <c r="AN368"/>
  <c r="AN367"/>
  <c r="AN366"/>
  <c r="AN365"/>
  <c r="AN364"/>
  <c r="AN363"/>
  <c r="AN362"/>
  <c r="AN361"/>
  <c r="AN360"/>
  <c r="AN359"/>
  <c r="AN358"/>
  <c r="AN357"/>
  <c r="AN356"/>
  <c r="AN355"/>
  <c r="AN354"/>
  <c r="AN353"/>
  <c r="AN352"/>
  <c r="AN351"/>
  <c r="AN350"/>
  <c r="AN349"/>
  <c r="AN348"/>
  <c r="AN347"/>
  <c r="AN346"/>
  <c r="AN345"/>
  <c r="AN344"/>
  <c r="AN343"/>
  <c r="AN342"/>
  <c r="AN341"/>
  <c r="AN340"/>
  <c r="AN339"/>
  <c r="AN338"/>
  <c r="AN337"/>
  <c r="AN336"/>
  <c r="AN335"/>
  <c r="AN334"/>
  <c r="AN333"/>
  <c r="AN332"/>
  <c r="AN331"/>
  <c r="AN330"/>
  <c r="AN329"/>
  <c r="AN328"/>
  <c r="AN327"/>
  <c r="AN326"/>
  <c r="AN325"/>
  <c r="AN324"/>
  <c r="AN323"/>
  <c r="AN322"/>
  <c r="AN321"/>
  <c r="AN320"/>
  <c r="AN319"/>
  <c r="AN318"/>
  <c r="AN317"/>
  <c r="AN316"/>
  <c r="AN315"/>
  <c r="AN314"/>
  <c r="AN313"/>
  <c r="AN312"/>
  <c r="AN311"/>
  <c r="AN310"/>
  <c r="AN309"/>
  <c r="AN308"/>
  <c r="AN307"/>
  <c r="AN306"/>
  <c r="AN305"/>
  <c r="AN304"/>
  <c r="AN303"/>
  <c r="AN302"/>
  <c r="AN301"/>
  <c r="AN300"/>
  <c r="AN299"/>
  <c r="AN298"/>
  <c r="AN297"/>
  <c r="AN296"/>
  <c r="AN295"/>
  <c r="AN294"/>
  <c r="AN293"/>
  <c r="AN292"/>
  <c r="AN291"/>
  <c r="AN290"/>
  <c r="AN289"/>
  <c r="AN288"/>
  <c r="AN287"/>
  <c r="AN286"/>
  <c r="AN285"/>
  <c r="AN284"/>
  <c r="AN283"/>
  <c r="AN282"/>
  <c r="AN281"/>
  <c r="AN280"/>
  <c r="AN279"/>
  <c r="AN278"/>
  <c r="AN277"/>
  <c r="AN276"/>
  <c r="AN275"/>
  <c r="AN274"/>
  <c r="AN273"/>
  <c r="AN272"/>
  <c r="AN271"/>
  <c r="AN270"/>
  <c r="AN269"/>
  <c r="AN268"/>
  <c r="AN267"/>
  <c r="AN266"/>
  <c r="AN265"/>
  <c r="AN264"/>
  <c r="AN263"/>
  <c r="AN262"/>
  <c r="AN261"/>
  <c r="AN260"/>
  <c r="AN259"/>
  <c r="AN258"/>
  <c r="AN257"/>
  <c r="AN256"/>
  <c r="AN255"/>
  <c r="AN254"/>
  <c r="AN253"/>
  <c r="AN252"/>
  <c r="AN251"/>
  <c r="AN250"/>
  <c r="AN249"/>
  <c r="AN248"/>
  <c r="AN247"/>
  <c r="AN246"/>
  <c r="AN245"/>
  <c r="AN244"/>
  <c r="AN243"/>
  <c r="AN242"/>
  <c r="AN241"/>
  <c r="AN240"/>
  <c r="AN239"/>
  <c r="AN238"/>
  <c r="AN237"/>
  <c r="AN236"/>
  <c r="AN235"/>
  <c r="AN234"/>
  <c r="AN233"/>
  <c r="AN232"/>
  <c r="AN231"/>
  <c r="AN230"/>
  <c r="AN229"/>
  <c r="AN228"/>
  <c r="AN227"/>
  <c r="AN226"/>
  <c r="AN225"/>
  <c r="AN224"/>
  <c r="AN223"/>
  <c r="AN222"/>
  <c r="AN221"/>
  <c r="AN220"/>
  <c r="AN219"/>
  <c r="AN218"/>
  <c r="AN217"/>
  <c r="AN216"/>
  <c r="AN215"/>
  <c r="AN214"/>
  <c r="AN213"/>
  <c r="AN212"/>
  <c r="AN211"/>
  <c r="AN210"/>
  <c r="AN209"/>
  <c r="AN208"/>
  <c r="AN207"/>
  <c r="AN206"/>
  <c r="AN205"/>
  <c r="AN204"/>
  <c r="AN203"/>
  <c r="AN202"/>
  <c r="AN201"/>
  <c r="AN200"/>
  <c r="AN199"/>
  <c r="AN198"/>
  <c r="AN197"/>
  <c r="AN196"/>
  <c r="AN195"/>
  <c r="AN194"/>
  <c r="AN193"/>
  <c r="AN192"/>
  <c r="AN191"/>
  <c r="AN190"/>
  <c r="AN189"/>
  <c r="AN188"/>
  <c r="AN187"/>
  <c r="AN186"/>
  <c r="AN185"/>
  <c r="AN184"/>
  <c r="AN183"/>
  <c r="AN182"/>
  <c r="AN181"/>
  <c r="AN180"/>
  <c r="AN179"/>
  <c r="AN178"/>
  <c r="AN177"/>
  <c r="AN176"/>
  <c r="AN175"/>
  <c r="AN174"/>
  <c r="AN173"/>
  <c r="AN172"/>
  <c r="AN171"/>
  <c r="AN170"/>
  <c r="AN169"/>
  <c r="AN168"/>
  <c r="AN167"/>
  <c r="AN166"/>
  <c r="AN165"/>
  <c r="AN164"/>
  <c r="AN163"/>
  <c r="AN162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L2498" i="8" l="1"/>
  <c r="M2498" s="1"/>
  <c r="L2497"/>
  <c r="M2497" s="1"/>
  <c r="L2496"/>
  <c r="M2496" s="1"/>
  <c r="L2495"/>
  <c r="M2495" s="1"/>
  <c r="L2494"/>
  <c r="M2494" s="1"/>
  <c r="L2493"/>
  <c r="M2493" s="1"/>
  <c r="L2492"/>
  <c r="M2492" s="1"/>
  <c r="L2491"/>
  <c r="M2491" s="1"/>
  <c r="L2490"/>
  <c r="M2490" s="1"/>
  <c r="L2489"/>
  <c r="M2489" s="1"/>
  <c r="L2488"/>
  <c r="M2488" s="1"/>
  <c r="L2487"/>
  <c r="M2487" s="1"/>
  <c r="L2486"/>
  <c r="M2486" s="1"/>
  <c r="L2485"/>
  <c r="M2485" s="1"/>
  <c r="L2484"/>
  <c r="M2484" s="1"/>
  <c r="L2483"/>
  <c r="M2483" s="1"/>
  <c r="L2482"/>
  <c r="M2482" s="1"/>
  <c r="L2481"/>
  <c r="M2481" s="1"/>
  <c r="L2480"/>
  <c r="M2480" s="1"/>
  <c r="L2479"/>
  <c r="M2479" s="1"/>
  <c r="L2478"/>
  <c r="M2478" s="1"/>
  <c r="L2477"/>
  <c r="M2477" s="1"/>
  <c r="L2476"/>
  <c r="M2476" s="1"/>
  <c r="L2475"/>
  <c r="M2475" s="1"/>
  <c r="L2474"/>
  <c r="M2474" s="1"/>
  <c r="L2473"/>
  <c r="M2473" s="1"/>
  <c r="L2472"/>
  <c r="M2472" s="1"/>
  <c r="L2471"/>
  <c r="M2471" s="1"/>
  <c r="L2470"/>
  <c r="M2470" s="1"/>
  <c r="L2469"/>
  <c r="M2469" s="1"/>
  <c r="L2468"/>
  <c r="M2468" s="1"/>
  <c r="L2467"/>
  <c r="M2467" s="1"/>
  <c r="L2466"/>
  <c r="M2466" s="1"/>
  <c r="L2465"/>
  <c r="M2465" s="1"/>
  <c r="L2464"/>
  <c r="M2464" s="1"/>
  <c r="L2463"/>
  <c r="M2463" s="1"/>
  <c r="L2462"/>
  <c r="M2462" s="1"/>
  <c r="L2461"/>
  <c r="M2461" s="1"/>
  <c r="L2460"/>
  <c r="M2460" s="1"/>
  <c r="L2459"/>
  <c r="M2459" s="1"/>
  <c r="L2458"/>
  <c r="M2458" s="1"/>
  <c r="L2457"/>
  <c r="M2457" s="1"/>
  <c r="L2456"/>
  <c r="M2456" s="1"/>
  <c r="L2455"/>
  <c r="M2455" s="1"/>
  <c r="L2454"/>
  <c r="M2454" s="1"/>
  <c r="L2453"/>
  <c r="M2453" s="1"/>
  <c r="L2452"/>
  <c r="M2452" s="1"/>
  <c r="L2451"/>
  <c r="M2451" s="1"/>
  <c r="L2450"/>
  <c r="M2450" s="1"/>
  <c r="L2449"/>
  <c r="M2449" s="1"/>
  <c r="L2448"/>
  <c r="M2448" s="1"/>
  <c r="L2447"/>
  <c r="M2447" s="1"/>
  <c r="L2446"/>
  <c r="M2446" s="1"/>
  <c r="L2445"/>
  <c r="M2445" s="1"/>
  <c r="L2444"/>
  <c r="M2444" s="1"/>
  <c r="L2443"/>
  <c r="M2443" s="1"/>
  <c r="L2442"/>
  <c r="M2442" s="1"/>
  <c r="L2441"/>
  <c r="M2441" s="1"/>
  <c r="L2440"/>
  <c r="M2440" s="1"/>
  <c r="L2439"/>
  <c r="M2439" s="1"/>
  <c r="L2438"/>
  <c r="M2438" s="1"/>
  <c r="L2437"/>
  <c r="M2437" s="1"/>
  <c r="L2436"/>
  <c r="M2436" s="1"/>
  <c r="L2435"/>
  <c r="M2435" s="1"/>
  <c r="L2434"/>
  <c r="M2434" s="1"/>
  <c r="L2433"/>
  <c r="M2433" s="1"/>
  <c r="L2432"/>
  <c r="M2432" s="1"/>
  <c r="L2431"/>
  <c r="M2431" s="1"/>
  <c r="L2430"/>
  <c r="M2430" s="1"/>
  <c r="L2429"/>
  <c r="M2429" s="1"/>
  <c r="L2428"/>
  <c r="M2428" s="1"/>
  <c r="L2427"/>
  <c r="M2427" s="1"/>
  <c r="L2426"/>
  <c r="M2426" s="1"/>
  <c r="L2425"/>
  <c r="M2425" s="1"/>
  <c r="L2424"/>
  <c r="M2424" s="1"/>
  <c r="L2423"/>
  <c r="M2423" s="1"/>
  <c r="L2422"/>
  <c r="M2422" s="1"/>
  <c r="L2421"/>
  <c r="M2421" s="1"/>
  <c r="L2420"/>
  <c r="M2420" s="1"/>
  <c r="L2419"/>
  <c r="M2419" s="1"/>
  <c r="L2418"/>
  <c r="M2418" s="1"/>
  <c r="L2417"/>
  <c r="M2417" s="1"/>
  <c r="L2416"/>
  <c r="M2416" s="1"/>
  <c r="L2415"/>
  <c r="M2415" s="1"/>
  <c r="L2414"/>
  <c r="M2414" s="1"/>
  <c r="L2413"/>
  <c r="M2413" s="1"/>
  <c r="L2412"/>
  <c r="M2412" s="1"/>
  <c r="L2411"/>
  <c r="M2411" s="1"/>
  <c r="L2410"/>
  <c r="M2410" s="1"/>
  <c r="L2409"/>
  <c r="M2409" s="1"/>
  <c r="L2408"/>
  <c r="M2408" s="1"/>
  <c r="L2407"/>
  <c r="M2407" s="1"/>
  <c r="L2406"/>
  <c r="M2406" s="1"/>
  <c r="L2405"/>
  <c r="M2405" s="1"/>
  <c r="L2404"/>
  <c r="M2404" s="1"/>
  <c r="L2403"/>
  <c r="M2403" s="1"/>
  <c r="L2402"/>
  <c r="M2402" s="1"/>
  <c r="L2401"/>
  <c r="M2401" s="1"/>
  <c r="L2400"/>
  <c r="M2400" s="1"/>
  <c r="L2399"/>
  <c r="M2399" s="1"/>
  <c r="L2398"/>
  <c r="M2398" s="1"/>
  <c r="L2397"/>
  <c r="M2397" s="1"/>
  <c r="L2396"/>
  <c r="M2396" s="1"/>
  <c r="L2395"/>
  <c r="M2395" s="1"/>
  <c r="L2394"/>
  <c r="M2394" s="1"/>
  <c r="L2393"/>
  <c r="M2393" s="1"/>
  <c r="L2392"/>
  <c r="M2392" s="1"/>
  <c r="L2391"/>
  <c r="M2391" s="1"/>
  <c r="L2390"/>
  <c r="M2390" s="1"/>
  <c r="L2389"/>
  <c r="M2389" s="1"/>
  <c r="L2388"/>
  <c r="M2388" s="1"/>
  <c r="L2387"/>
  <c r="M2387" s="1"/>
  <c r="L2386"/>
  <c r="M2386" s="1"/>
  <c r="L2385"/>
  <c r="M2385" s="1"/>
  <c r="L2384"/>
  <c r="M2384" s="1"/>
  <c r="L2383"/>
  <c r="M2383" s="1"/>
  <c r="L2382"/>
  <c r="M2382" s="1"/>
  <c r="L2381"/>
  <c r="M2381" s="1"/>
  <c r="L2380"/>
  <c r="M2380" s="1"/>
  <c r="L2379"/>
  <c r="M2379" s="1"/>
  <c r="L2378"/>
  <c r="M2378" s="1"/>
  <c r="L2377"/>
  <c r="M2377" s="1"/>
  <c r="L2376"/>
  <c r="M2376" s="1"/>
  <c r="L2375"/>
  <c r="M2375" s="1"/>
  <c r="L2374"/>
  <c r="M2374" s="1"/>
  <c r="L2373"/>
  <c r="M2373" s="1"/>
  <c r="L2372"/>
  <c r="M2372" s="1"/>
  <c r="L2371"/>
  <c r="M2371" s="1"/>
  <c r="L2370"/>
  <c r="M2370" s="1"/>
  <c r="L2369"/>
  <c r="M2369" s="1"/>
  <c r="L2368"/>
  <c r="M2368" s="1"/>
  <c r="L2367"/>
  <c r="M2367" s="1"/>
  <c r="L2366"/>
  <c r="M2366" s="1"/>
  <c r="L2365"/>
  <c r="M2365" s="1"/>
  <c r="L2364"/>
  <c r="M2364" s="1"/>
  <c r="L2363"/>
  <c r="M2363" s="1"/>
  <c r="L2362"/>
  <c r="M2362" s="1"/>
  <c r="L2361"/>
  <c r="M2361" s="1"/>
  <c r="L2360"/>
  <c r="M2360" s="1"/>
  <c r="L2359"/>
  <c r="M2359" s="1"/>
  <c r="L2358"/>
  <c r="M2358" s="1"/>
  <c r="L2357"/>
  <c r="M2357" s="1"/>
  <c r="L2356"/>
  <c r="M2356" s="1"/>
  <c r="L2355"/>
  <c r="M2355" s="1"/>
  <c r="L2354"/>
  <c r="M2354" s="1"/>
  <c r="L2353"/>
  <c r="M2353" s="1"/>
  <c r="L2352"/>
  <c r="M2352" s="1"/>
  <c r="L2351"/>
  <c r="M2351" s="1"/>
  <c r="L2350"/>
  <c r="M2350" s="1"/>
  <c r="L2349"/>
  <c r="M2349" s="1"/>
  <c r="L2348"/>
  <c r="M2348" s="1"/>
  <c r="L2347"/>
  <c r="M2347" s="1"/>
  <c r="L2346"/>
  <c r="M2346" s="1"/>
  <c r="L2345"/>
  <c r="M2345" s="1"/>
  <c r="L2344"/>
  <c r="M2344" s="1"/>
  <c r="L2343"/>
  <c r="M2343" s="1"/>
  <c r="L2342"/>
  <c r="M2342" s="1"/>
  <c r="L2341"/>
  <c r="M2341" s="1"/>
  <c r="L2340"/>
  <c r="M2340" s="1"/>
  <c r="L2339"/>
  <c r="M2339" s="1"/>
  <c r="L2338"/>
  <c r="M2338" s="1"/>
  <c r="L2337"/>
  <c r="M2337" s="1"/>
  <c r="L2336"/>
  <c r="M2336" s="1"/>
  <c r="L2335"/>
  <c r="M2335" s="1"/>
  <c r="L2334"/>
  <c r="M2334" s="1"/>
  <c r="L2333"/>
  <c r="M2333" s="1"/>
  <c r="L2332"/>
  <c r="M2332" s="1"/>
  <c r="L2331"/>
  <c r="M2331" s="1"/>
  <c r="L2330"/>
  <c r="M2330" s="1"/>
  <c r="L2329"/>
  <c r="M2329" s="1"/>
  <c r="L2328"/>
  <c r="M2328" s="1"/>
  <c r="L2327"/>
  <c r="M2327" s="1"/>
  <c r="L2326"/>
  <c r="M2326" s="1"/>
  <c r="L2325"/>
  <c r="M2325" s="1"/>
  <c r="L2324"/>
  <c r="M2324" s="1"/>
  <c r="L2323"/>
  <c r="M2323" s="1"/>
  <c r="L2322"/>
  <c r="M2322" s="1"/>
  <c r="L2321"/>
  <c r="M2321" s="1"/>
  <c r="L2320"/>
  <c r="M2320" s="1"/>
  <c r="L2319"/>
  <c r="M2319" s="1"/>
  <c r="L2318"/>
  <c r="M2318" s="1"/>
  <c r="L2317"/>
  <c r="M2317" s="1"/>
  <c r="L2316"/>
  <c r="M2316" s="1"/>
  <c r="L2315"/>
  <c r="M2315" s="1"/>
  <c r="L2314"/>
  <c r="M2314" s="1"/>
  <c r="L2313"/>
  <c r="M2313" s="1"/>
  <c r="L2312"/>
  <c r="M2312" s="1"/>
  <c r="L2311"/>
  <c r="M2311" s="1"/>
  <c r="L2310"/>
  <c r="M2310" s="1"/>
  <c r="L2309"/>
  <c r="M2309" s="1"/>
  <c r="L2308"/>
  <c r="M2308" s="1"/>
  <c r="L2307"/>
  <c r="M2307" s="1"/>
  <c r="L2306"/>
  <c r="M2306" s="1"/>
  <c r="L2305"/>
  <c r="M2305" s="1"/>
  <c r="L2304"/>
  <c r="M2304" s="1"/>
  <c r="L2303"/>
  <c r="M2303" s="1"/>
  <c r="L2302"/>
  <c r="M2302" s="1"/>
  <c r="L2301"/>
  <c r="M2301" s="1"/>
  <c r="L2300"/>
  <c r="M2300" s="1"/>
  <c r="L2299"/>
  <c r="M2299" s="1"/>
  <c r="L2298"/>
  <c r="M2298" s="1"/>
  <c r="L2297"/>
  <c r="M2297" s="1"/>
  <c r="L2296"/>
  <c r="M2296" s="1"/>
  <c r="L2295"/>
  <c r="M2295" s="1"/>
  <c r="L2294"/>
  <c r="M2294" s="1"/>
  <c r="L2293"/>
  <c r="M2293" s="1"/>
  <c r="L2292"/>
  <c r="M2292" s="1"/>
  <c r="L2291"/>
  <c r="M2291" s="1"/>
  <c r="L2290"/>
  <c r="M2290" s="1"/>
  <c r="L2289"/>
  <c r="M2289" s="1"/>
  <c r="L2288"/>
  <c r="M2288" s="1"/>
  <c r="L2287"/>
  <c r="M2287" s="1"/>
  <c r="L2286"/>
  <c r="M2286" s="1"/>
  <c r="L2285"/>
  <c r="M2285" s="1"/>
  <c r="L2284"/>
  <c r="M2284" s="1"/>
  <c r="L2283"/>
  <c r="M2283" s="1"/>
  <c r="L2282"/>
  <c r="M2282" s="1"/>
  <c r="L2281"/>
  <c r="M2281" s="1"/>
  <c r="L2280"/>
  <c r="M2280" s="1"/>
  <c r="L2279"/>
  <c r="M2279" s="1"/>
  <c r="L2278"/>
  <c r="M2278" s="1"/>
  <c r="L2277"/>
  <c r="M2277" s="1"/>
  <c r="L2276"/>
  <c r="M2276" s="1"/>
  <c r="L2275"/>
  <c r="M2275" s="1"/>
  <c r="L2274"/>
  <c r="M2274" s="1"/>
  <c r="L2273"/>
  <c r="M2273" s="1"/>
  <c r="L2272"/>
  <c r="M2272" s="1"/>
  <c r="L2271"/>
  <c r="M2271" s="1"/>
  <c r="L2270"/>
  <c r="M2270" s="1"/>
  <c r="L2269"/>
  <c r="M2269" s="1"/>
  <c r="L2268"/>
  <c r="M2268" s="1"/>
  <c r="L2267"/>
  <c r="M2267" s="1"/>
  <c r="L2266"/>
  <c r="M2266" s="1"/>
  <c r="L2265"/>
  <c r="M2265" s="1"/>
  <c r="L2264"/>
  <c r="M2264" s="1"/>
  <c r="L2263"/>
  <c r="M2263" s="1"/>
  <c r="L2262"/>
  <c r="M2262" s="1"/>
  <c r="L2261"/>
  <c r="M2261" s="1"/>
  <c r="L2260"/>
  <c r="M2260" s="1"/>
  <c r="L2259"/>
  <c r="M2259" s="1"/>
  <c r="L2258"/>
  <c r="M2258" s="1"/>
  <c r="L2257"/>
  <c r="M2257" s="1"/>
  <c r="L2256"/>
  <c r="M2256" s="1"/>
  <c r="L2255"/>
  <c r="M2255" s="1"/>
  <c r="L2254"/>
  <c r="M2254" s="1"/>
  <c r="L2253"/>
  <c r="M2253" s="1"/>
  <c r="L2252"/>
  <c r="M2252" s="1"/>
  <c r="L2251"/>
  <c r="M2251" s="1"/>
  <c r="L2250"/>
  <c r="M2250" s="1"/>
  <c r="L2249"/>
  <c r="M2249" s="1"/>
  <c r="L2248"/>
  <c r="M2248" s="1"/>
  <c r="L2247"/>
  <c r="M2247" s="1"/>
  <c r="L2246"/>
  <c r="M2246" s="1"/>
  <c r="L2245"/>
  <c r="M2245" s="1"/>
  <c r="L2244"/>
  <c r="M2244" s="1"/>
  <c r="L2243"/>
  <c r="M2243" s="1"/>
  <c r="L2242"/>
  <c r="M2242" s="1"/>
  <c r="L2241"/>
  <c r="M2241" s="1"/>
  <c r="L2240"/>
  <c r="M2240" s="1"/>
  <c r="L2239"/>
  <c r="M2239" s="1"/>
  <c r="L2238"/>
  <c r="M2238" s="1"/>
  <c r="L2237"/>
  <c r="M2237" s="1"/>
  <c r="L2236"/>
  <c r="M2236" s="1"/>
  <c r="L2235"/>
  <c r="M2235" s="1"/>
  <c r="L2234"/>
  <c r="M2234" s="1"/>
  <c r="L2233"/>
  <c r="M2233" s="1"/>
  <c r="L2232"/>
  <c r="M2232" s="1"/>
  <c r="L2231"/>
  <c r="M2231" s="1"/>
  <c r="L2230"/>
  <c r="M2230" s="1"/>
  <c r="L2229"/>
  <c r="M2229" s="1"/>
  <c r="L2228"/>
  <c r="M2228" s="1"/>
  <c r="L2227"/>
  <c r="M2227" s="1"/>
  <c r="L2226"/>
  <c r="M2226" s="1"/>
  <c r="L2225"/>
  <c r="M2225" s="1"/>
  <c r="L2224"/>
  <c r="M2224" s="1"/>
  <c r="L2223"/>
  <c r="M2223" s="1"/>
  <c r="L2222"/>
  <c r="M2222" s="1"/>
  <c r="L2221"/>
  <c r="M2221" s="1"/>
  <c r="L2220"/>
  <c r="M2220" s="1"/>
  <c r="L2219"/>
  <c r="M2219" s="1"/>
  <c r="L2218"/>
  <c r="M2218" s="1"/>
  <c r="L2217"/>
  <c r="M2217" s="1"/>
  <c r="L2216"/>
  <c r="M2216" s="1"/>
  <c r="L2215"/>
  <c r="M2215" s="1"/>
  <c r="L2214"/>
  <c r="M2214" s="1"/>
  <c r="L2213"/>
  <c r="M2213" s="1"/>
  <c r="L2212"/>
  <c r="M2212" s="1"/>
  <c r="L2211"/>
  <c r="M2211" s="1"/>
  <c r="L2210"/>
  <c r="M2210" s="1"/>
  <c r="L2209"/>
  <c r="M2209" s="1"/>
  <c r="L2208"/>
  <c r="M2208" s="1"/>
  <c r="L2207"/>
  <c r="M2207" s="1"/>
  <c r="L2206"/>
  <c r="M2206" s="1"/>
  <c r="L2205"/>
  <c r="M2205" s="1"/>
  <c r="L2204"/>
  <c r="M2204" s="1"/>
  <c r="L2203"/>
  <c r="M2203" s="1"/>
  <c r="L2202"/>
  <c r="M2202" s="1"/>
  <c r="L2201"/>
  <c r="M2201" s="1"/>
  <c r="L2200"/>
  <c r="M2200" s="1"/>
  <c r="L2199"/>
  <c r="M2199" s="1"/>
  <c r="L2198"/>
  <c r="M2198" s="1"/>
  <c r="L2197"/>
  <c r="M2197" s="1"/>
  <c r="L2196"/>
  <c r="M2196" s="1"/>
  <c r="L2195"/>
  <c r="M2195" s="1"/>
  <c r="L2194"/>
  <c r="M2194" s="1"/>
  <c r="L2193"/>
  <c r="M2193" s="1"/>
  <c r="L2192"/>
  <c r="M2192" s="1"/>
  <c r="L2191"/>
  <c r="M2191" s="1"/>
  <c r="L2190"/>
  <c r="M2190" s="1"/>
  <c r="L2189"/>
  <c r="M2189" s="1"/>
  <c r="L2188"/>
  <c r="M2188" s="1"/>
  <c r="L2187"/>
  <c r="M2187" s="1"/>
  <c r="L2186"/>
  <c r="M2186" s="1"/>
  <c r="L2185"/>
  <c r="M2185" s="1"/>
  <c r="L2184"/>
  <c r="M2184" s="1"/>
  <c r="L2183"/>
  <c r="M2183" s="1"/>
  <c r="L2182"/>
  <c r="M2182" s="1"/>
  <c r="L2181"/>
  <c r="M2181" s="1"/>
  <c r="L2180"/>
  <c r="M2180" s="1"/>
  <c r="L2179"/>
  <c r="M2179" s="1"/>
  <c r="L2178"/>
  <c r="M2178" s="1"/>
  <c r="L2177"/>
  <c r="M2177" s="1"/>
  <c r="L2176"/>
  <c r="M2176" s="1"/>
  <c r="L2175"/>
  <c r="M2175" s="1"/>
  <c r="L2174"/>
  <c r="M2174" s="1"/>
  <c r="L2173"/>
  <c r="M2173" s="1"/>
  <c r="L2172"/>
  <c r="M2172" s="1"/>
  <c r="L2171"/>
  <c r="M2171" s="1"/>
  <c r="L2170"/>
  <c r="M2170" s="1"/>
  <c r="L2169"/>
  <c r="M2169" s="1"/>
  <c r="L2168"/>
  <c r="M2168" s="1"/>
  <c r="L2167"/>
  <c r="M2167" s="1"/>
  <c r="L2166"/>
  <c r="M2166" s="1"/>
  <c r="L2165"/>
  <c r="M2165" s="1"/>
  <c r="L2164"/>
  <c r="M2164" s="1"/>
  <c r="L2163"/>
  <c r="M2163" s="1"/>
  <c r="L2162"/>
  <c r="M2162" s="1"/>
  <c r="L2161"/>
  <c r="M2161" s="1"/>
  <c r="L2160"/>
  <c r="M2160" s="1"/>
  <c r="L2159"/>
  <c r="M2159" s="1"/>
  <c r="L2158"/>
  <c r="M2158" s="1"/>
  <c r="L2157"/>
  <c r="M2157" s="1"/>
  <c r="L2156"/>
  <c r="M2156" s="1"/>
  <c r="L2155"/>
  <c r="M2155" s="1"/>
  <c r="L2154"/>
  <c r="M2154" s="1"/>
  <c r="L2153"/>
  <c r="M2153" s="1"/>
  <c r="L2152"/>
  <c r="M2152" s="1"/>
  <c r="L2151"/>
  <c r="M2151" s="1"/>
  <c r="L2150"/>
  <c r="M2150" s="1"/>
  <c r="L2149"/>
  <c r="M2149" s="1"/>
  <c r="L2148"/>
  <c r="M2148" s="1"/>
  <c r="L2147"/>
  <c r="M2147" s="1"/>
  <c r="L2146"/>
  <c r="M2146" s="1"/>
  <c r="L2145"/>
  <c r="M2145" s="1"/>
  <c r="L2144"/>
  <c r="M2144" s="1"/>
  <c r="L2143"/>
  <c r="M2143" s="1"/>
  <c r="L2142"/>
  <c r="M2142" s="1"/>
  <c r="L2141"/>
  <c r="M2141" s="1"/>
  <c r="L2140"/>
  <c r="M2140" s="1"/>
  <c r="L2139"/>
  <c r="M2139" s="1"/>
  <c r="L2138"/>
  <c r="M2138" s="1"/>
  <c r="L2137"/>
  <c r="M2137" s="1"/>
  <c r="L2136"/>
  <c r="M2136" s="1"/>
  <c r="L2135"/>
  <c r="M2135" s="1"/>
  <c r="L2134"/>
  <c r="M2134" s="1"/>
  <c r="L2133"/>
  <c r="M2133" s="1"/>
  <c r="L2132"/>
  <c r="M2132" s="1"/>
  <c r="L2131"/>
  <c r="M2131" s="1"/>
  <c r="L2130"/>
  <c r="M2130" s="1"/>
  <c r="L2129"/>
  <c r="M2129" s="1"/>
  <c r="L2128"/>
  <c r="M2128" s="1"/>
  <c r="L2127"/>
  <c r="M2127" s="1"/>
  <c r="L2126"/>
  <c r="M2126" s="1"/>
  <c r="L2125"/>
  <c r="M2125" s="1"/>
  <c r="L2124"/>
  <c r="M2124" s="1"/>
  <c r="L2123"/>
  <c r="M2123" s="1"/>
  <c r="L2122"/>
  <c r="M2122" s="1"/>
  <c r="L2121"/>
  <c r="M2121" s="1"/>
  <c r="L2120"/>
  <c r="M2120" s="1"/>
  <c r="L2119"/>
  <c r="M2119" s="1"/>
  <c r="L2118"/>
  <c r="M2118" s="1"/>
  <c r="L2117"/>
  <c r="M2117" s="1"/>
  <c r="L2116"/>
  <c r="M2116" s="1"/>
  <c r="L2115"/>
  <c r="M2115" s="1"/>
  <c r="L2114"/>
  <c r="M2114" s="1"/>
  <c r="L2113"/>
  <c r="M2113" s="1"/>
  <c r="L2112"/>
  <c r="M2112" s="1"/>
  <c r="L2111"/>
  <c r="M2111" s="1"/>
  <c r="L2110"/>
  <c r="M2110" s="1"/>
  <c r="L2109"/>
  <c r="M2109" s="1"/>
  <c r="L2108"/>
  <c r="M2108" s="1"/>
  <c r="L2107"/>
  <c r="M2107" s="1"/>
  <c r="L2106"/>
  <c r="M2106" s="1"/>
  <c r="L2105"/>
  <c r="M2105" s="1"/>
  <c r="L2104"/>
  <c r="M2104" s="1"/>
  <c r="L2103"/>
  <c r="M2103" s="1"/>
  <c r="L2102"/>
  <c r="M2102" s="1"/>
  <c r="L2101"/>
  <c r="M2101" s="1"/>
  <c r="L2100"/>
  <c r="M2100" s="1"/>
  <c r="L2099"/>
  <c r="M2099" s="1"/>
  <c r="L2098"/>
  <c r="M2098" s="1"/>
  <c r="L2097"/>
  <c r="M2097" s="1"/>
  <c r="L2096"/>
  <c r="M2096" s="1"/>
  <c r="L2095"/>
  <c r="M2095" s="1"/>
  <c r="L2094"/>
  <c r="M2094" s="1"/>
  <c r="L2093"/>
  <c r="M2093" s="1"/>
  <c r="L2092"/>
  <c r="M2092" s="1"/>
  <c r="L2091"/>
  <c r="M2091" s="1"/>
  <c r="L2090"/>
  <c r="M2090" s="1"/>
  <c r="L2089"/>
  <c r="M2089" s="1"/>
  <c r="L2088"/>
  <c r="M2088" s="1"/>
  <c r="L2087"/>
  <c r="M2087" s="1"/>
  <c r="L2086"/>
  <c r="M2086" s="1"/>
  <c r="L2085"/>
  <c r="M2085" s="1"/>
  <c r="L2084"/>
  <c r="M2084" s="1"/>
  <c r="L2083"/>
  <c r="M2083" s="1"/>
  <c r="L2082"/>
  <c r="M2082" s="1"/>
  <c r="L2081"/>
  <c r="M2081" s="1"/>
  <c r="L2080"/>
  <c r="M2080" s="1"/>
  <c r="L2079"/>
  <c r="M2079" s="1"/>
  <c r="L2078"/>
  <c r="M2078" s="1"/>
  <c r="L2077"/>
  <c r="M2077" s="1"/>
  <c r="L2076"/>
  <c r="M2076" s="1"/>
  <c r="L2075"/>
  <c r="M2075" s="1"/>
  <c r="L2074"/>
  <c r="M2074" s="1"/>
  <c r="L2073"/>
  <c r="M2073" s="1"/>
  <c r="L2072"/>
  <c r="M2072" s="1"/>
  <c r="L2071"/>
  <c r="M2071" s="1"/>
  <c r="L2070"/>
  <c r="M2070" s="1"/>
  <c r="L2069"/>
  <c r="M2069" s="1"/>
  <c r="L2068"/>
  <c r="M2068" s="1"/>
  <c r="L2067"/>
  <c r="M2067" s="1"/>
  <c r="L2066"/>
  <c r="M2066" s="1"/>
  <c r="L2065"/>
  <c r="M2065" s="1"/>
  <c r="L2064"/>
  <c r="M2064" s="1"/>
  <c r="L2063"/>
  <c r="M2063" s="1"/>
  <c r="L2062"/>
  <c r="M2062" s="1"/>
  <c r="L2061"/>
  <c r="M2061" s="1"/>
  <c r="L2060"/>
  <c r="M2060" s="1"/>
  <c r="L2059"/>
  <c r="M2059" s="1"/>
  <c r="L2058"/>
  <c r="M2058" s="1"/>
  <c r="L2057"/>
  <c r="M2057" s="1"/>
  <c r="L2056"/>
  <c r="M2056" s="1"/>
  <c r="L2055"/>
  <c r="M2055" s="1"/>
  <c r="L2054"/>
  <c r="M2054" s="1"/>
  <c r="L2053"/>
  <c r="M2053" s="1"/>
  <c r="L2052"/>
  <c r="M2052" s="1"/>
  <c r="L2051"/>
  <c r="M2051" s="1"/>
  <c r="L2050"/>
  <c r="M2050" s="1"/>
  <c r="L2049"/>
  <c r="M2049" s="1"/>
  <c r="L2048"/>
  <c r="M2048" s="1"/>
  <c r="L2047"/>
  <c r="M2047" s="1"/>
  <c r="L2046"/>
  <c r="M2046" s="1"/>
  <c r="L2045"/>
  <c r="M2045" s="1"/>
  <c r="L2044"/>
  <c r="M2044" s="1"/>
  <c r="L2043"/>
  <c r="M2043" s="1"/>
  <c r="L2042"/>
  <c r="M2042" s="1"/>
  <c r="L2041"/>
  <c r="M2041" s="1"/>
  <c r="L2040"/>
  <c r="M2040" s="1"/>
  <c r="L2039"/>
  <c r="M2039" s="1"/>
  <c r="L2038"/>
  <c r="M2038" s="1"/>
  <c r="L2037"/>
  <c r="M2037" s="1"/>
  <c r="L2036"/>
  <c r="M2036" s="1"/>
  <c r="L2035"/>
  <c r="M2035" s="1"/>
  <c r="L2034"/>
  <c r="M2034" s="1"/>
  <c r="L2033"/>
  <c r="M2033" s="1"/>
  <c r="L2032"/>
  <c r="M2032" s="1"/>
  <c r="L2031"/>
  <c r="M2031" s="1"/>
  <c r="L2030"/>
  <c r="M2030" s="1"/>
  <c r="L2029"/>
  <c r="M2029" s="1"/>
  <c r="L2028"/>
  <c r="M2028" s="1"/>
  <c r="L2027"/>
  <c r="M2027" s="1"/>
  <c r="L2026"/>
  <c r="M2026" s="1"/>
  <c r="L2025"/>
  <c r="M2025" s="1"/>
  <c r="L2024"/>
  <c r="M2024" s="1"/>
  <c r="L2023"/>
  <c r="M2023" s="1"/>
  <c r="L2022"/>
  <c r="M2022" s="1"/>
  <c r="L2021"/>
  <c r="M2021" s="1"/>
  <c r="L2020"/>
  <c r="M2020" s="1"/>
  <c r="L2019"/>
  <c r="M2019" s="1"/>
  <c r="L2018"/>
  <c r="M2018" s="1"/>
  <c r="L2017"/>
  <c r="M2017" s="1"/>
  <c r="L2016"/>
  <c r="M2016" s="1"/>
  <c r="L2015"/>
  <c r="M2015" s="1"/>
  <c r="L2014"/>
  <c r="M2014" s="1"/>
  <c r="L2013"/>
  <c r="M2013" s="1"/>
  <c r="L2012"/>
  <c r="M2012" s="1"/>
  <c r="L2011"/>
  <c r="M2011" s="1"/>
  <c r="L2010"/>
  <c r="M2010" s="1"/>
  <c r="L2009"/>
  <c r="M2009" s="1"/>
  <c r="L2008"/>
  <c r="M2008" s="1"/>
  <c r="L2007"/>
  <c r="M2007" s="1"/>
  <c r="L2006"/>
  <c r="M2006" s="1"/>
  <c r="L2005"/>
  <c r="M2005" s="1"/>
  <c r="L2004"/>
  <c r="M2004" s="1"/>
  <c r="L2003"/>
  <c r="M2003" s="1"/>
  <c r="L2002"/>
  <c r="M2002" s="1"/>
  <c r="L2001"/>
  <c r="M2001" s="1"/>
  <c r="L2000"/>
  <c r="M2000" s="1"/>
  <c r="L1999"/>
  <c r="M1999" s="1"/>
  <c r="L1998"/>
  <c r="M1998" s="1"/>
  <c r="L1997"/>
  <c r="M1997" s="1"/>
  <c r="L1996"/>
  <c r="M1996" s="1"/>
  <c r="L1995"/>
  <c r="M1995" s="1"/>
  <c r="L1994"/>
  <c r="M1994" s="1"/>
  <c r="L1993"/>
  <c r="M1993" s="1"/>
  <c r="L1992"/>
  <c r="M1992" s="1"/>
  <c r="L1991"/>
  <c r="M1991" s="1"/>
  <c r="L1990"/>
  <c r="M1990" s="1"/>
  <c r="L1989"/>
  <c r="M1989" s="1"/>
  <c r="L1988"/>
  <c r="M1988" s="1"/>
  <c r="L1987"/>
  <c r="M1987" s="1"/>
  <c r="L1986"/>
  <c r="M1986" s="1"/>
  <c r="L1985"/>
  <c r="M1985" s="1"/>
  <c r="L1984"/>
  <c r="M1984" s="1"/>
  <c r="L1983"/>
  <c r="M1983" s="1"/>
  <c r="L1982"/>
  <c r="M1982" s="1"/>
  <c r="L1981"/>
  <c r="M1981" s="1"/>
  <c r="L1980"/>
  <c r="M1980" s="1"/>
  <c r="L1979"/>
  <c r="M1979" s="1"/>
  <c r="L1978"/>
  <c r="M1978" s="1"/>
  <c r="L1977"/>
  <c r="M1977" s="1"/>
  <c r="L1976"/>
  <c r="M1976" s="1"/>
  <c r="L1975"/>
  <c r="M1975" s="1"/>
  <c r="L1974"/>
  <c r="M1974" s="1"/>
  <c r="L1973"/>
  <c r="M1973" s="1"/>
  <c r="L1972"/>
  <c r="M1972" s="1"/>
  <c r="L1971"/>
  <c r="M1971" s="1"/>
  <c r="L1970"/>
  <c r="M1970" s="1"/>
  <c r="L1969"/>
  <c r="M1969" s="1"/>
  <c r="L1968"/>
  <c r="M1968" s="1"/>
  <c r="L1967"/>
  <c r="M1967" s="1"/>
  <c r="L1966"/>
  <c r="M1966" s="1"/>
  <c r="L1965"/>
  <c r="M1965" s="1"/>
  <c r="L1964"/>
  <c r="M1964" s="1"/>
  <c r="L1963"/>
  <c r="M1963" s="1"/>
  <c r="L1962"/>
  <c r="M1962" s="1"/>
  <c r="L1961"/>
  <c r="M1961" s="1"/>
  <c r="L1960"/>
  <c r="M1960" s="1"/>
  <c r="L1959"/>
  <c r="M1959" s="1"/>
  <c r="L1958"/>
  <c r="M1958" s="1"/>
  <c r="L1957"/>
  <c r="M1957" s="1"/>
  <c r="L1956"/>
  <c r="M1956" s="1"/>
  <c r="L1955"/>
  <c r="M1955" s="1"/>
  <c r="L1954"/>
  <c r="M1954" s="1"/>
  <c r="L1953"/>
  <c r="M1953" s="1"/>
  <c r="L1952"/>
  <c r="M1952" s="1"/>
  <c r="L1951"/>
  <c r="M1951" s="1"/>
  <c r="L1950"/>
  <c r="M1950" s="1"/>
  <c r="L1949"/>
  <c r="M1949" s="1"/>
  <c r="L1948"/>
  <c r="M1948" s="1"/>
  <c r="L1947"/>
  <c r="M1947" s="1"/>
  <c r="L1946"/>
  <c r="M1946" s="1"/>
  <c r="L1945"/>
  <c r="M1945" s="1"/>
  <c r="L1944"/>
  <c r="M1944" s="1"/>
  <c r="L1943"/>
  <c r="M1943" s="1"/>
  <c r="L1942"/>
  <c r="M1942" s="1"/>
  <c r="L1941"/>
  <c r="M1941" s="1"/>
  <c r="L1940"/>
  <c r="M1940" s="1"/>
  <c r="L1939"/>
  <c r="M1939" s="1"/>
  <c r="L1938"/>
  <c r="M1938" s="1"/>
  <c r="L1937"/>
  <c r="M1937" s="1"/>
  <c r="L1936"/>
  <c r="M1936" s="1"/>
  <c r="L1935"/>
  <c r="M1935" s="1"/>
  <c r="L1934"/>
  <c r="M1934" s="1"/>
  <c r="L1933"/>
  <c r="M1933" s="1"/>
  <c r="L1932"/>
  <c r="M1932" s="1"/>
  <c r="L1931"/>
  <c r="M1931" s="1"/>
  <c r="L1930"/>
  <c r="M1930" s="1"/>
  <c r="L1929"/>
  <c r="M1929" s="1"/>
  <c r="L1928"/>
  <c r="M1928" s="1"/>
  <c r="L1927"/>
  <c r="M1927" s="1"/>
  <c r="L1926"/>
  <c r="M1926" s="1"/>
  <c r="L1925"/>
  <c r="M1925" s="1"/>
  <c r="L1924"/>
  <c r="M1924" s="1"/>
  <c r="L1923"/>
  <c r="M1923" s="1"/>
  <c r="L1922"/>
  <c r="M1922" s="1"/>
  <c r="L1921"/>
  <c r="M1921" s="1"/>
  <c r="L1920"/>
  <c r="M1920" s="1"/>
  <c r="L1919"/>
  <c r="M1919" s="1"/>
  <c r="L1918"/>
  <c r="M1918" s="1"/>
  <c r="L1917"/>
  <c r="M1917" s="1"/>
  <c r="L1916"/>
  <c r="M1916" s="1"/>
  <c r="L1915"/>
  <c r="M1915" s="1"/>
  <c r="L1914"/>
  <c r="M1914" s="1"/>
  <c r="L1913"/>
  <c r="M1913" s="1"/>
  <c r="L1912"/>
  <c r="M1912" s="1"/>
  <c r="L1911"/>
  <c r="M1911" s="1"/>
  <c r="L1910"/>
  <c r="M1910" s="1"/>
  <c r="L1909"/>
  <c r="M1909" s="1"/>
  <c r="L1908"/>
  <c r="M1908" s="1"/>
  <c r="L1907"/>
  <c r="M1907" s="1"/>
  <c r="L1906"/>
  <c r="M1906" s="1"/>
  <c r="L1905"/>
  <c r="M1905" s="1"/>
  <c r="L1904"/>
  <c r="M1904" s="1"/>
  <c r="L1903"/>
  <c r="M1903" s="1"/>
  <c r="L1902"/>
  <c r="M1902" s="1"/>
  <c r="L1901"/>
  <c r="M1901" s="1"/>
  <c r="L1900"/>
  <c r="M1900" s="1"/>
  <c r="L1899"/>
  <c r="M1899" s="1"/>
  <c r="L1898"/>
  <c r="M1898" s="1"/>
  <c r="L1897"/>
  <c r="M1897" s="1"/>
  <c r="L1896"/>
  <c r="M1896" s="1"/>
  <c r="L1895"/>
  <c r="M1895" s="1"/>
  <c r="L1894"/>
  <c r="M1894" s="1"/>
  <c r="L1893"/>
  <c r="M1893" s="1"/>
  <c r="L1892"/>
  <c r="M1892" s="1"/>
  <c r="L1891"/>
  <c r="M1891" s="1"/>
  <c r="L1890"/>
  <c r="M1890" s="1"/>
  <c r="L1889"/>
  <c r="M1889" s="1"/>
  <c r="L1888"/>
  <c r="M1888" s="1"/>
  <c r="L1887"/>
  <c r="M1887" s="1"/>
  <c r="L1886"/>
  <c r="M1886" s="1"/>
  <c r="L1885"/>
  <c r="M1885" s="1"/>
  <c r="L1884"/>
  <c r="M1884" s="1"/>
  <c r="L1883"/>
  <c r="M1883" s="1"/>
  <c r="L1882"/>
  <c r="M1882" s="1"/>
  <c r="L1881"/>
  <c r="M1881" s="1"/>
  <c r="L1880"/>
  <c r="M1880" s="1"/>
  <c r="L1879"/>
  <c r="M1879" s="1"/>
  <c r="L1878"/>
  <c r="M1878" s="1"/>
  <c r="L1877"/>
  <c r="M1877" s="1"/>
  <c r="L1876"/>
  <c r="M1876" s="1"/>
  <c r="L1875"/>
  <c r="M1875" s="1"/>
  <c r="L1874"/>
  <c r="M1874" s="1"/>
  <c r="L1873"/>
  <c r="M1873" s="1"/>
  <c r="L1872"/>
  <c r="M1872" s="1"/>
  <c r="L1871"/>
  <c r="M1871" s="1"/>
  <c r="L1870"/>
  <c r="M1870" s="1"/>
  <c r="L1869"/>
  <c r="M1869" s="1"/>
  <c r="L1868"/>
  <c r="M1868" s="1"/>
  <c r="L1867"/>
  <c r="M1867" s="1"/>
  <c r="L1866"/>
  <c r="M1866" s="1"/>
  <c r="L1865"/>
  <c r="M1865" s="1"/>
  <c r="L1864"/>
  <c r="M1864" s="1"/>
  <c r="L1863"/>
  <c r="M1863" s="1"/>
  <c r="L1862"/>
  <c r="M1862" s="1"/>
  <c r="L1861"/>
  <c r="M1861" s="1"/>
  <c r="L1860"/>
  <c r="M1860" s="1"/>
  <c r="L1859"/>
  <c r="M1859" s="1"/>
  <c r="L1858"/>
  <c r="M1858" s="1"/>
  <c r="L1857"/>
  <c r="M1857" s="1"/>
  <c r="L1856"/>
  <c r="M1856" s="1"/>
  <c r="L1855"/>
  <c r="M1855" s="1"/>
  <c r="L1854"/>
  <c r="M1854" s="1"/>
  <c r="L1853"/>
  <c r="M1853" s="1"/>
  <c r="L1852"/>
  <c r="M1852" s="1"/>
  <c r="L1851"/>
  <c r="M1851" s="1"/>
  <c r="L1850"/>
  <c r="M1850" s="1"/>
  <c r="L1849"/>
  <c r="M1849" s="1"/>
  <c r="L1848"/>
  <c r="M1848" s="1"/>
  <c r="L1847"/>
  <c r="M1847" s="1"/>
  <c r="L1846"/>
  <c r="M1846" s="1"/>
  <c r="L1845"/>
  <c r="M1845" s="1"/>
  <c r="L1844"/>
  <c r="M1844" s="1"/>
  <c r="L1843"/>
  <c r="M1843" s="1"/>
  <c r="L1842"/>
  <c r="M1842" s="1"/>
  <c r="L1841"/>
  <c r="M1841" s="1"/>
  <c r="L1840"/>
  <c r="M1840" s="1"/>
  <c r="L1839"/>
  <c r="M1839" s="1"/>
  <c r="L1838"/>
  <c r="M1838" s="1"/>
  <c r="L1837"/>
  <c r="M1837" s="1"/>
  <c r="L1836"/>
  <c r="M1836" s="1"/>
  <c r="L1835"/>
  <c r="M1835" s="1"/>
  <c r="L1834"/>
  <c r="M1834" s="1"/>
  <c r="L1833"/>
  <c r="M1833" s="1"/>
  <c r="L1832"/>
  <c r="M1832" s="1"/>
  <c r="L1831"/>
  <c r="M1831" s="1"/>
  <c r="L1830"/>
  <c r="M1830" s="1"/>
  <c r="L1829"/>
  <c r="M1829" s="1"/>
  <c r="L1828"/>
  <c r="M1828" s="1"/>
  <c r="L1827"/>
  <c r="M1827" s="1"/>
  <c r="L1826"/>
  <c r="M1826" s="1"/>
  <c r="L1825"/>
  <c r="M1825" s="1"/>
  <c r="L1824"/>
  <c r="M1824" s="1"/>
  <c r="L1823"/>
  <c r="M1823" s="1"/>
  <c r="L1822"/>
  <c r="M1822" s="1"/>
  <c r="L1821"/>
  <c r="M1821" s="1"/>
  <c r="L1820"/>
  <c r="M1820" s="1"/>
  <c r="L1819"/>
  <c r="M1819" s="1"/>
  <c r="L1818"/>
  <c r="M1818" s="1"/>
  <c r="L1817"/>
  <c r="M1817" s="1"/>
  <c r="L1816"/>
  <c r="M1816" s="1"/>
  <c r="L1815"/>
  <c r="M1815" s="1"/>
  <c r="L1814"/>
  <c r="M1814" s="1"/>
  <c r="L1813"/>
  <c r="M1813" s="1"/>
  <c r="L1812"/>
  <c r="M1812" s="1"/>
  <c r="L1811"/>
  <c r="M1811" s="1"/>
  <c r="L1810"/>
  <c r="M1810" s="1"/>
  <c r="L1809"/>
  <c r="M1809" s="1"/>
  <c r="L1808"/>
  <c r="M1808" s="1"/>
  <c r="L1807"/>
  <c r="M1807" s="1"/>
  <c r="L1806"/>
  <c r="M1806" s="1"/>
  <c r="L1805"/>
  <c r="M1805" s="1"/>
  <c r="L1804"/>
  <c r="M1804" s="1"/>
  <c r="L1803"/>
  <c r="M1803" s="1"/>
  <c r="L1802"/>
  <c r="M1802" s="1"/>
  <c r="L1801"/>
  <c r="M1801" s="1"/>
  <c r="L1800"/>
  <c r="M1800" s="1"/>
  <c r="L1799"/>
  <c r="M1799" s="1"/>
  <c r="L1798"/>
  <c r="M1798" s="1"/>
  <c r="L1797"/>
  <c r="M1797" s="1"/>
  <c r="L1796"/>
  <c r="M1796" s="1"/>
  <c r="L1795"/>
  <c r="M1795" s="1"/>
  <c r="L1794"/>
  <c r="M1794" s="1"/>
  <c r="L1793"/>
  <c r="M1793" s="1"/>
  <c r="L1792"/>
  <c r="M1792" s="1"/>
  <c r="L1791"/>
  <c r="M1791" s="1"/>
  <c r="L1790"/>
  <c r="M1790" s="1"/>
  <c r="L1789"/>
  <c r="M1789" s="1"/>
  <c r="L1788"/>
  <c r="M1788" s="1"/>
  <c r="L1787"/>
  <c r="M1787" s="1"/>
  <c r="L1786"/>
  <c r="M1786" s="1"/>
  <c r="L1785"/>
  <c r="M1785" s="1"/>
  <c r="L1784"/>
  <c r="M1784" s="1"/>
  <c r="L1783"/>
  <c r="M1783" s="1"/>
  <c r="L1782"/>
  <c r="M1782" s="1"/>
  <c r="L1781"/>
  <c r="M1781" s="1"/>
  <c r="L1780"/>
  <c r="M1780" s="1"/>
  <c r="L1779"/>
  <c r="M1779" s="1"/>
  <c r="L1778"/>
  <c r="M1778" s="1"/>
  <c r="L1777"/>
  <c r="M1777" s="1"/>
  <c r="L1776"/>
  <c r="M1776" s="1"/>
  <c r="L1775"/>
  <c r="M1775" s="1"/>
  <c r="L1774"/>
  <c r="M1774" s="1"/>
  <c r="L1773"/>
  <c r="M1773" s="1"/>
  <c r="L1772"/>
  <c r="M1772" s="1"/>
  <c r="L1771"/>
  <c r="M1771" s="1"/>
  <c r="L1770"/>
  <c r="M1770" s="1"/>
  <c r="L1769"/>
  <c r="M1769" s="1"/>
  <c r="L1768"/>
  <c r="M1768" s="1"/>
  <c r="L1767"/>
  <c r="M1767" s="1"/>
  <c r="L1766"/>
  <c r="M1766" s="1"/>
  <c r="L1765"/>
  <c r="M1765" s="1"/>
  <c r="L1764"/>
  <c r="M1764" s="1"/>
  <c r="L1763"/>
  <c r="M1763" s="1"/>
  <c r="L1762"/>
  <c r="M1762" s="1"/>
  <c r="L1761"/>
  <c r="M1761" s="1"/>
  <c r="L1760"/>
  <c r="M1760" s="1"/>
  <c r="L1759"/>
  <c r="M1759" s="1"/>
  <c r="L1758"/>
  <c r="M1758" s="1"/>
  <c r="L1757"/>
  <c r="M1757" s="1"/>
  <c r="L1756"/>
  <c r="M1756" s="1"/>
  <c r="L1755"/>
  <c r="M1755" s="1"/>
  <c r="L1754"/>
  <c r="M1754" s="1"/>
  <c r="L1753"/>
  <c r="M1753" s="1"/>
  <c r="L1752"/>
  <c r="M1752" s="1"/>
  <c r="L1751"/>
  <c r="M1751" s="1"/>
  <c r="L1750"/>
  <c r="M1750" s="1"/>
  <c r="L1749"/>
  <c r="M1749" s="1"/>
  <c r="L1748"/>
  <c r="M1748" s="1"/>
  <c r="L1747"/>
  <c r="M1747" s="1"/>
  <c r="L1746"/>
  <c r="M1746" s="1"/>
  <c r="L1745"/>
  <c r="M1745" s="1"/>
  <c r="L1744"/>
  <c r="M1744" s="1"/>
  <c r="L1743"/>
  <c r="M1743" s="1"/>
  <c r="L1742"/>
  <c r="M1742" s="1"/>
  <c r="L1741"/>
  <c r="M1741" s="1"/>
  <c r="L1740"/>
  <c r="M1740" s="1"/>
  <c r="L1739"/>
  <c r="M1739" s="1"/>
  <c r="L1738"/>
  <c r="M1738" s="1"/>
  <c r="L1737"/>
  <c r="M1737" s="1"/>
  <c r="L1736"/>
  <c r="M1736" s="1"/>
  <c r="L1735"/>
  <c r="M1735" s="1"/>
  <c r="L1734"/>
  <c r="M1734" s="1"/>
  <c r="L1733"/>
  <c r="M1733" s="1"/>
  <c r="L1732"/>
  <c r="M1732" s="1"/>
  <c r="L1731"/>
  <c r="M1731" s="1"/>
  <c r="L1730"/>
  <c r="M1730" s="1"/>
  <c r="L1729"/>
  <c r="M1729" s="1"/>
  <c r="L1728"/>
  <c r="M1728" s="1"/>
  <c r="L1727"/>
  <c r="M1727" s="1"/>
  <c r="L1726"/>
  <c r="M1726" s="1"/>
  <c r="L1725"/>
  <c r="M1725" s="1"/>
  <c r="L1724"/>
  <c r="M1724" s="1"/>
  <c r="L1723"/>
  <c r="M1723" s="1"/>
  <c r="L1722"/>
  <c r="M1722" s="1"/>
  <c r="L1721"/>
  <c r="M1721" s="1"/>
  <c r="L1720"/>
  <c r="M1720" s="1"/>
  <c r="L1719"/>
  <c r="M1719" s="1"/>
  <c r="L1718"/>
  <c r="M1718" s="1"/>
  <c r="L1717"/>
  <c r="M1717" s="1"/>
  <c r="L1716"/>
  <c r="M1716" s="1"/>
  <c r="L1715"/>
  <c r="M1715" s="1"/>
  <c r="L1714"/>
  <c r="M1714" s="1"/>
  <c r="L1713"/>
  <c r="M1713" s="1"/>
  <c r="L1712"/>
  <c r="M1712" s="1"/>
  <c r="L1711"/>
  <c r="M1711" s="1"/>
  <c r="L1710"/>
  <c r="M1710" s="1"/>
  <c r="L1709"/>
  <c r="M1709" s="1"/>
  <c r="L1708"/>
  <c r="M1708" s="1"/>
  <c r="L1707"/>
  <c r="M1707" s="1"/>
  <c r="L1706"/>
  <c r="M1706" s="1"/>
  <c r="L1705"/>
  <c r="M1705" s="1"/>
  <c r="L1704"/>
  <c r="M1704" s="1"/>
  <c r="L1703"/>
  <c r="M1703" s="1"/>
  <c r="L1702"/>
  <c r="M1702" s="1"/>
  <c r="L1701"/>
  <c r="M1701" s="1"/>
  <c r="L1700"/>
  <c r="M1700" s="1"/>
  <c r="L1699"/>
  <c r="M1699" s="1"/>
  <c r="L1698"/>
  <c r="M1698" s="1"/>
  <c r="L1697"/>
  <c r="M1697" s="1"/>
  <c r="L1696"/>
  <c r="M1696" s="1"/>
  <c r="L1695"/>
  <c r="M1695" s="1"/>
  <c r="L1694"/>
  <c r="M1694" s="1"/>
  <c r="L1693"/>
  <c r="M1693" s="1"/>
  <c r="L1692"/>
  <c r="M1692" s="1"/>
  <c r="L1691"/>
  <c r="M1691" s="1"/>
  <c r="L1690"/>
  <c r="M1690" s="1"/>
  <c r="L1689"/>
  <c r="M1689" s="1"/>
  <c r="L1688"/>
  <c r="M1688" s="1"/>
  <c r="L1687"/>
  <c r="M1687" s="1"/>
  <c r="L1686"/>
  <c r="M1686" s="1"/>
  <c r="L1685"/>
  <c r="M1685" s="1"/>
  <c r="L1684"/>
  <c r="M1684" s="1"/>
  <c r="L1683"/>
  <c r="M1683" s="1"/>
  <c r="L1682"/>
  <c r="M1682" s="1"/>
  <c r="L1681"/>
  <c r="M1681" s="1"/>
  <c r="L1680"/>
  <c r="M1680" s="1"/>
  <c r="L1679"/>
  <c r="M1679" s="1"/>
  <c r="L1678"/>
  <c r="M1678" s="1"/>
  <c r="L1677"/>
  <c r="M1677" s="1"/>
  <c r="L1676"/>
  <c r="M1676" s="1"/>
  <c r="L1675"/>
  <c r="M1675" s="1"/>
  <c r="L1674"/>
  <c r="M1674" s="1"/>
  <c r="L1673"/>
  <c r="M1673" s="1"/>
  <c r="L1672"/>
  <c r="M1672" s="1"/>
  <c r="L1671"/>
  <c r="M1671" s="1"/>
  <c r="L1670"/>
  <c r="M1670" s="1"/>
  <c r="L1669"/>
  <c r="M1669" s="1"/>
  <c r="L1668"/>
  <c r="M1668" s="1"/>
  <c r="L1667"/>
  <c r="M1667" s="1"/>
  <c r="L1666"/>
  <c r="M1666" s="1"/>
  <c r="L1665"/>
  <c r="M1665" s="1"/>
  <c r="L1664"/>
  <c r="M1664" s="1"/>
  <c r="L1663"/>
  <c r="M1663" s="1"/>
  <c r="L1662"/>
  <c r="M1662" s="1"/>
  <c r="L1661"/>
  <c r="M1661" s="1"/>
  <c r="L1660"/>
  <c r="M1660" s="1"/>
  <c r="L1659"/>
  <c r="M1659" s="1"/>
  <c r="L1658"/>
  <c r="M1658" s="1"/>
  <c r="L1657"/>
  <c r="M1657" s="1"/>
  <c r="L1656"/>
  <c r="M1656" s="1"/>
  <c r="L1655"/>
  <c r="M1655" s="1"/>
  <c r="L1654"/>
  <c r="M1654" s="1"/>
  <c r="L1653"/>
  <c r="M1653" s="1"/>
  <c r="L1652"/>
  <c r="M1652" s="1"/>
  <c r="L1651"/>
  <c r="M1651" s="1"/>
  <c r="L1650"/>
  <c r="M1650" s="1"/>
  <c r="L1649"/>
  <c r="M1649" s="1"/>
  <c r="L1648"/>
  <c r="M1648" s="1"/>
  <c r="L1647"/>
  <c r="M1647" s="1"/>
  <c r="L1646"/>
  <c r="M1646" s="1"/>
  <c r="L1645"/>
  <c r="M1645" s="1"/>
  <c r="L1644"/>
  <c r="M1644" s="1"/>
  <c r="L1643"/>
  <c r="M1643" s="1"/>
  <c r="L1642"/>
  <c r="M1642" s="1"/>
  <c r="L1641"/>
  <c r="M1641" s="1"/>
  <c r="L1640"/>
  <c r="M1640" s="1"/>
  <c r="L1639"/>
  <c r="M1639" s="1"/>
  <c r="L1638"/>
  <c r="M1638" s="1"/>
  <c r="L1637"/>
  <c r="M1637" s="1"/>
  <c r="L1636"/>
  <c r="M1636" s="1"/>
  <c r="L1635"/>
  <c r="M1635" s="1"/>
  <c r="L1634"/>
  <c r="M1634" s="1"/>
  <c r="L1633"/>
  <c r="M1633" s="1"/>
  <c r="L1632"/>
  <c r="M1632" s="1"/>
  <c r="L1631"/>
  <c r="M1631" s="1"/>
  <c r="L1630"/>
  <c r="M1630" s="1"/>
  <c r="L1629"/>
  <c r="M1629" s="1"/>
  <c r="L1628"/>
  <c r="M1628" s="1"/>
  <c r="L1627"/>
  <c r="M1627" s="1"/>
  <c r="L1626"/>
  <c r="M1626" s="1"/>
  <c r="L1625"/>
  <c r="M1625" s="1"/>
  <c r="L1624"/>
  <c r="M1624" s="1"/>
  <c r="L1623"/>
  <c r="M1623" s="1"/>
  <c r="L1622"/>
  <c r="M1622" s="1"/>
  <c r="L1621"/>
  <c r="M1621" s="1"/>
  <c r="L1620"/>
  <c r="M1620" s="1"/>
  <c r="L1619"/>
  <c r="M1619" s="1"/>
  <c r="L1618"/>
  <c r="M1618" s="1"/>
  <c r="L1617"/>
  <c r="M1617" s="1"/>
  <c r="L1616"/>
  <c r="M1616" s="1"/>
  <c r="L1615"/>
  <c r="M1615" s="1"/>
  <c r="L1614"/>
  <c r="M1614" s="1"/>
  <c r="L1613"/>
  <c r="M1613" s="1"/>
  <c r="L1612"/>
  <c r="M1612" s="1"/>
  <c r="L1611"/>
  <c r="M1611" s="1"/>
  <c r="L1610"/>
  <c r="M1610" s="1"/>
  <c r="L1609"/>
  <c r="M1609" s="1"/>
  <c r="L1608"/>
  <c r="M1608" s="1"/>
  <c r="L1607"/>
  <c r="M1607" s="1"/>
  <c r="L1606"/>
  <c r="M1606" s="1"/>
  <c r="L1605"/>
  <c r="M1605" s="1"/>
  <c r="L1604"/>
  <c r="M1604" s="1"/>
  <c r="L1603"/>
  <c r="M1603" s="1"/>
  <c r="L1602"/>
  <c r="M1602" s="1"/>
  <c r="L1601"/>
  <c r="M1601" s="1"/>
  <c r="L1600"/>
  <c r="M1600" s="1"/>
  <c r="L1599"/>
  <c r="M1599" s="1"/>
  <c r="L1598"/>
  <c r="M1598" s="1"/>
  <c r="L1597"/>
  <c r="M1597" s="1"/>
  <c r="L1596"/>
  <c r="M1596" s="1"/>
  <c r="L1595"/>
  <c r="M1595" s="1"/>
  <c r="L1594"/>
  <c r="M1594" s="1"/>
  <c r="L1593"/>
  <c r="M1593" s="1"/>
  <c r="L1592"/>
  <c r="M1592" s="1"/>
  <c r="L1591"/>
  <c r="M1591" s="1"/>
  <c r="L1590"/>
  <c r="M1590" s="1"/>
  <c r="L1589"/>
  <c r="M1589" s="1"/>
  <c r="L1588"/>
  <c r="M1588" s="1"/>
  <c r="L1587"/>
  <c r="M1587" s="1"/>
  <c r="L1586"/>
  <c r="M1586" s="1"/>
  <c r="L1585"/>
  <c r="M1585" s="1"/>
  <c r="L1584"/>
  <c r="M1584" s="1"/>
  <c r="L1583"/>
  <c r="M1583" s="1"/>
  <c r="L1582"/>
  <c r="M1582" s="1"/>
  <c r="L1581"/>
  <c r="M1581" s="1"/>
  <c r="L1580"/>
  <c r="M1580" s="1"/>
  <c r="L1579"/>
  <c r="M1579" s="1"/>
  <c r="L1578"/>
  <c r="M1578" s="1"/>
  <c r="L1577"/>
  <c r="M1577" s="1"/>
  <c r="L1576"/>
  <c r="M1576" s="1"/>
  <c r="L1575"/>
  <c r="M1575" s="1"/>
  <c r="L1574"/>
  <c r="M1574" s="1"/>
  <c r="L1573"/>
  <c r="M1573" s="1"/>
  <c r="L1572"/>
  <c r="M1572" s="1"/>
  <c r="L1571"/>
  <c r="M1571" s="1"/>
  <c r="L1570"/>
  <c r="M1570" s="1"/>
  <c r="L1569"/>
  <c r="M1569" s="1"/>
  <c r="L1568"/>
  <c r="M1568" s="1"/>
  <c r="L1567"/>
  <c r="M1567" s="1"/>
  <c r="L1566"/>
  <c r="M1566" s="1"/>
  <c r="L1565"/>
  <c r="M1565" s="1"/>
  <c r="L1564"/>
  <c r="M1564" s="1"/>
  <c r="L1563"/>
  <c r="M1563" s="1"/>
  <c r="L1562"/>
  <c r="M1562" s="1"/>
  <c r="L1561"/>
  <c r="M1561" s="1"/>
  <c r="L1560"/>
  <c r="M1560" s="1"/>
  <c r="L1559"/>
  <c r="M1559" s="1"/>
  <c r="L1558"/>
  <c r="M1558" s="1"/>
  <c r="L1557"/>
  <c r="M1557" s="1"/>
  <c r="L1556"/>
  <c r="M1556" s="1"/>
  <c r="L1555"/>
  <c r="M1555" s="1"/>
  <c r="L1554"/>
  <c r="M1554" s="1"/>
  <c r="L1553"/>
  <c r="M1553" s="1"/>
  <c r="L1552"/>
  <c r="M1552" s="1"/>
  <c r="L1551"/>
  <c r="M1551" s="1"/>
  <c r="L1550"/>
  <c r="M1550" s="1"/>
  <c r="L1549"/>
  <c r="M1549" s="1"/>
  <c r="L1548"/>
  <c r="M1548" s="1"/>
  <c r="L1547"/>
  <c r="M1547" s="1"/>
  <c r="L1546"/>
  <c r="M1546" s="1"/>
  <c r="L1545"/>
  <c r="M1545" s="1"/>
  <c r="L1544"/>
  <c r="M1544" s="1"/>
  <c r="L1543"/>
  <c r="M1543" s="1"/>
  <c r="L1542"/>
  <c r="M1542" s="1"/>
  <c r="L1541"/>
  <c r="M1541" s="1"/>
  <c r="L1540"/>
  <c r="M1540" s="1"/>
  <c r="L1539"/>
  <c r="M1539" s="1"/>
  <c r="L1538"/>
  <c r="M1538" s="1"/>
  <c r="L1537"/>
  <c r="M1537" s="1"/>
  <c r="L1536"/>
  <c r="M1536" s="1"/>
  <c r="L1535"/>
  <c r="M1535" s="1"/>
  <c r="L1534"/>
  <c r="M1534" s="1"/>
  <c r="L1533"/>
  <c r="M1533" s="1"/>
  <c r="L1532"/>
  <c r="M1532" s="1"/>
  <c r="L1531"/>
  <c r="M1531" s="1"/>
  <c r="L1530"/>
  <c r="M1530" s="1"/>
  <c r="L1529"/>
  <c r="M1529" s="1"/>
  <c r="L1528"/>
  <c r="M1528" s="1"/>
  <c r="L1527"/>
  <c r="M1527" s="1"/>
  <c r="L1526"/>
  <c r="M1526" s="1"/>
  <c r="L1525"/>
  <c r="M1525" s="1"/>
  <c r="L1524"/>
  <c r="M1524" s="1"/>
  <c r="L1523"/>
  <c r="M1523" s="1"/>
  <c r="L1522"/>
  <c r="M1522" s="1"/>
  <c r="L1521"/>
  <c r="M1521" s="1"/>
  <c r="L1520"/>
  <c r="M1520" s="1"/>
  <c r="L1519"/>
  <c r="M1519" s="1"/>
  <c r="L1518"/>
  <c r="M1518" s="1"/>
  <c r="L1517"/>
  <c r="M1517" s="1"/>
  <c r="L1516"/>
  <c r="M1516" s="1"/>
  <c r="L1515"/>
  <c r="M1515" s="1"/>
  <c r="L1514"/>
  <c r="M1514" s="1"/>
  <c r="L1513"/>
  <c r="M1513" s="1"/>
  <c r="L1512"/>
  <c r="M1512" s="1"/>
  <c r="L1511"/>
  <c r="M1511" s="1"/>
  <c r="L1510"/>
  <c r="M1510" s="1"/>
  <c r="L1509"/>
  <c r="M1509" s="1"/>
  <c r="L1508"/>
  <c r="M1508" s="1"/>
  <c r="L1507"/>
  <c r="M1507" s="1"/>
  <c r="L1506"/>
  <c r="M1506" s="1"/>
  <c r="L1505"/>
  <c r="M1505" s="1"/>
  <c r="L1504"/>
  <c r="M1504" s="1"/>
  <c r="L1503"/>
  <c r="M1503" s="1"/>
  <c r="L1502"/>
  <c r="M1502" s="1"/>
  <c r="L1501"/>
  <c r="M1501" s="1"/>
  <c r="L1500"/>
  <c r="M1500" s="1"/>
  <c r="L1499"/>
  <c r="M1499" s="1"/>
  <c r="L1498"/>
  <c r="M1498" s="1"/>
  <c r="L1497"/>
  <c r="M1497" s="1"/>
  <c r="L1496"/>
  <c r="M1496" s="1"/>
  <c r="L1495"/>
  <c r="M1495" s="1"/>
  <c r="L1494"/>
  <c r="M1494" s="1"/>
  <c r="L1493"/>
  <c r="M1493" s="1"/>
  <c r="L1492"/>
  <c r="M1492" s="1"/>
  <c r="L1491"/>
  <c r="M1491" s="1"/>
  <c r="L1490"/>
  <c r="M1490" s="1"/>
  <c r="L1489"/>
  <c r="M1489" s="1"/>
  <c r="L1488"/>
  <c r="M1488" s="1"/>
  <c r="L1487"/>
  <c r="M1487" s="1"/>
  <c r="L1486"/>
  <c r="M1486" s="1"/>
  <c r="L1485"/>
  <c r="M1485" s="1"/>
  <c r="L1484"/>
  <c r="M1484" s="1"/>
  <c r="L1483"/>
  <c r="M1483" s="1"/>
  <c r="L1482"/>
  <c r="M1482" s="1"/>
  <c r="L1481"/>
  <c r="M1481" s="1"/>
  <c r="L1480"/>
  <c r="M1480" s="1"/>
  <c r="L1479"/>
  <c r="M1479" s="1"/>
  <c r="L1478"/>
  <c r="M1478" s="1"/>
  <c r="L1477"/>
  <c r="M1477" s="1"/>
  <c r="L1476"/>
  <c r="M1476" s="1"/>
  <c r="L1475"/>
  <c r="M1475" s="1"/>
  <c r="L1474"/>
  <c r="M1474" s="1"/>
  <c r="L1473"/>
  <c r="M1473" s="1"/>
  <c r="L1472"/>
  <c r="M1472" s="1"/>
  <c r="L1471"/>
  <c r="M1471" s="1"/>
  <c r="L1470"/>
  <c r="M1470" s="1"/>
  <c r="L1469"/>
  <c r="M1469" s="1"/>
  <c r="L1468"/>
  <c r="M1468" s="1"/>
  <c r="L1467"/>
  <c r="M1467" s="1"/>
  <c r="L1466"/>
  <c r="M1466" s="1"/>
  <c r="L1465"/>
  <c r="M1465" s="1"/>
  <c r="L1464"/>
  <c r="M1464" s="1"/>
  <c r="L1463"/>
  <c r="M1463" s="1"/>
  <c r="L1462"/>
  <c r="M1462" s="1"/>
  <c r="L1461"/>
  <c r="M1461" s="1"/>
  <c r="L1460"/>
  <c r="M1460" s="1"/>
  <c r="L1459"/>
  <c r="M1459" s="1"/>
  <c r="L1458"/>
  <c r="M1458" s="1"/>
  <c r="L1457"/>
  <c r="M1457" s="1"/>
  <c r="L1456"/>
  <c r="M1456" s="1"/>
  <c r="L1455"/>
  <c r="M1455" s="1"/>
  <c r="L1454"/>
  <c r="M1454" s="1"/>
  <c r="L1453"/>
  <c r="M1453" s="1"/>
  <c r="L1452"/>
  <c r="M1452" s="1"/>
  <c r="L1451"/>
  <c r="M1451" s="1"/>
  <c r="L1450"/>
  <c r="M1450" s="1"/>
  <c r="L1449"/>
  <c r="M1449" s="1"/>
  <c r="L1448"/>
  <c r="M1448" s="1"/>
  <c r="L1447"/>
  <c r="M1447" s="1"/>
  <c r="L1446"/>
  <c r="M1446" s="1"/>
  <c r="L1445"/>
  <c r="M1445" s="1"/>
  <c r="L1444"/>
  <c r="M1444" s="1"/>
  <c r="L1443"/>
  <c r="M1443" s="1"/>
  <c r="L1442"/>
  <c r="M1442" s="1"/>
  <c r="L1441"/>
  <c r="M1441" s="1"/>
  <c r="L1440"/>
  <c r="M1440" s="1"/>
  <c r="L1439"/>
  <c r="M1439" s="1"/>
  <c r="L1438"/>
  <c r="M1438" s="1"/>
  <c r="L1437"/>
  <c r="M1437" s="1"/>
  <c r="L1436"/>
  <c r="M1436" s="1"/>
  <c r="L1435"/>
  <c r="M1435" s="1"/>
  <c r="L1434"/>
  <c r="M1434" s="1"/>
  <c r="L1433"/>
  <c r="M1433" s="1"/>
  <c r="L1432"/>
  <c r="M1432" s="1"/>
  <c r="L1431"/>
  <c r="M1431" s="1"/>
  <c r="L1430"/>
  <c r="M1430" s="1"/>
  <c r="L1429"/>
  <c r="M1429" s="1"/>
  <c r="L1428"/>
  <c r="M1428" s="1"/>
  <c r="L1427"/>
  <c r="M1427" s="1"/>
  <c r="L1426"/>
  <c r="M1426" s="1"/>
  <c r="L1425"/>
  <c r="M1425" s="1"/>
  <c r="L1424"/>
  <c r="M1424" s="1"/>
  <c r="L1423"/>
  <c r="M1423" s="1"/>
  <c r="L1422"/>
  <c r="M1422" s="1"/>
  <c r="L1421"/>
  <c r="M1421" s="1"/>
  <c r="L1420"/>
  <c r="M1420" s="1"/>
  <c r="L1419"/>
  <c r="M1419" s="1"/>
  <c r="L1418"/>
  <c r="M1418" s="1"/>
  <c r="L1417"/>
  <c r="M1417" s="1"/>
  <c r="L1416"/>
  <c r="M1416" s="1"/>
  <c r="L1415"/>
  <c r="M1415" s="1"/>
  <c r="L1414"/>
  <c r="M1414" s="1"/>
  <c r="L1413"/>
  <c r="M1413" s="1"/>
  <c r="L1412"/>
  <c r="M1412" s="1"/>
  <c r="L1411"/>
  <c r="M1411" s="1"/>
  <c r="L1410"/>
  <c r="M1410" s="1"/>
  <c r="L1409"/>
  <c r="M1409" s="1"/>
  <c r="L1408"/>
  <c r="M1408" s="1"/>
  <c r="L1407"/>
  <c r="M1407" s="1"/>
  <c r="L1406"/>
  <c r="M1406" s="1"/>
  <c r="L1405"/>
  <c r="M1405" s="1"/>
  <c r="L1404"/>
  <c r="M1404" s="1"/>
  <c r="L1403"/>
  <c r="M1403" s="1"/>
  <c r="L1402"/>
  <c r="M1402" s="1"/>
  <c r="L1401"/>
  <c r="M1401" s="1"/>
  <c r="L1400"/>
  <c r="M1400" s="1"/>
  <c r="L1399"/>
  <c r="M1399" s="1"/>
  <c r="L1398"/>
  <c r="M1398" s="1"/>
  <c r="L1397"/>
  <c r="M1397" s="1"/>
  <c r="L1396"/>
  <c r="M1396" s="1"/>
  <c r="L1395"/>
  <c r="M1395" s="1"/>
  <c r="L1394"/>
  <c r="M1394" s="1"/>
  <c r="L1393"/>
  <c r="M1393" s="1"/>
  <c r="L1392"/>
  <c r="M1392" s="1"/>
  <c r="L1391"/>
  <c r="M1391" s="1"/>
  <c r="L1390"/>
  <c r="M1390" s="1"/>
  <c r="L1389"/>
  <c r="M1389" s="1"/>
  <c r="L1388"/>
  <c r="M1388" s="1"/>
  <c r="L1387"/>
  <c r="M1387" s="1"/>
  <c r="L1386"/>
  <c r="M1386" s="1"/>
  <c r="L1385"/>
  <c r="M1385" s="1"/>
  <c r="L1384"/>
  <c r="M1384" s="1"/>
  <c r="L1383"/>
  <c r="M1383" s="1"/>
  <c r="L1382"/>
  <c r="M1382" s="1"/>
  <c r="L1381"/>
  <c r="M1381" s="1"/>
  <c r="L1380"/>
  <c r="M1380" s="1"/>
  <c r="L1379"/>
  <c r="M1379" s="1"/>
  <c r="L1378"/>
  <c r="M1378" s="1"/>
  <c r="L1377"/>
  <c r="M1377" s="1"/>
  <c r="L1376"/>
  <c r="M1376" s="1"/>
  <c r="L1375"/>
  <c r="M1375" s="1"/>
  <c r="L1374"/>
  <c r="M1374" s="1"/>
  <c r="L1373"/>
  <c r="M1373" s="1"/>
  <c r="L1372"/>
  <c r="M1372" s="1"/>
  <c r="L1371"/>
  <c r="M1371" s="1"/>
  <c r="L1370"/>
  <c r="M1370" s="1"/>
  <c r="L1369"/>
  <c r="M1369" s="1"/>
  <c r="L1368"/>
  <c r="M1368" s="1"/>
  <c r="L1367"/>
  <c r="M1367" s="1"/>
  <c r="L1366"/>
  <c r="M1366" s="1"/>
  <c r="L1365"/>
  <c r="M1365" s="1"/>
  <c r="L1364"/>
  <c r="M1364" s="1"/>
  <c r="L1363"/>
  <c r="M1363" s="1"/>
  <c r="L1362"/>
  <c r="M1362" s="1"/>
  <c r="L1361"/>
  <c r="M1361" s="1"/>
  <c r="L1360"/>
  <c r="M1360" s="1"/>
  <c r="L1359"/>
  <c r="M1359" s="1"/>
  <c r="L1358"/>
  <c r="M1358" s="1"/>
  <c r="L1357"/>
  <c r="M1357" s="1"/>
  <c r="L1356"/>
  <c r="M1356" s="1"/>
  <c r="L1355"/>
  <c r="M1355" s="1"/>
  <c r="L1354"/>
  <c r="M1354" s="1"/>
  <c r="L1353"/>
  <c r="M1353" s="1"/>
  <c r="L1352"/>
  <c r="M1352" s="1"/>
  <c r="L1351"/>
  <c r="M1351" s="1"/>
  <c r="L1350"/>
  <c r="M1350" s="1"/>
  <c r="L1349"/>
  <c r="M1349" s="1"/>
  <c r="L1348"/>
  <c r="M1348" s="1"/>
  <c r="L1347"/>
  <c r="M1347" s="1"/>
  <c r="L1346"/>
  <c r="M1346" s="1"/>
  <c r="L1345"/>
  <c r="M1345" s="1"/>
  <c r="L1344"/>
  <c r="M1344" s="1"/>
  <c r="L1343"/>
  <c r="M1343" s="1"/>
  <c r="L1342"/>
  <c r="M1342" s="1"/>
  <c r="L1341"/>
  <c r="M1341" s="1"/>
  <c r="L1340"/>
  <c r="M1340" s="1"/>
  <c r="L1339"/>
  <c r="M1339" s="1"/>
  <c r="L1338"/>
  <c r="M1338" s="1"/>
  <c r="L1337"/>
  <c r="M1337" s="1"/>
  <c r="L1336"/>
  <c r="M1336" s="1"/>
  <c r="L1335"/>
  <c r="M1335" s="1"/>
  <c r="L1334"/>
  <c r="M1334" s="1"/>
  <c r="L1333"/>
  <c r="M1333" s="1"/>
  <c r="L1332"/>
  <c r="M1332" s="1"/>
  <c r="L1331"/>
  <c r="M1331" s="1"/>
  <c r="L1330"/>
  <c r="M1330" s="1"/>
  <c r="L1329"/>
  <c r="M1329" s="1"/>
  <c r="L1328"/>
  <c r="M1328" s="1"/>
  <c r="L1327"/>
  <c r="M1327" s="1"/>
  <c r="L1326"/>
  <c r="M1326" s="1"/>
  <c r="L1325"/>
  <c r="M1325" s="1"/>
  <c r="L1324"/>
  <c r="M1324" s="1"/>
  <c r="L1323"/>
  <c r="M1323" s="1"/>
  <c r="L1322"/>
  <c r="M1322" s="1"/>
  <c r="L1321"/>
  <c r="M1321" s="1"/>
  <c r="L1320"/>
  <c r="M1320" s="1"/>
  <c r="L1319"/>
  <c r="M1319" s="1"/>
  <c r="L1318"/>
  <c r="M1318" s="1"/>
  <c r="L1317"/>
  <c r="M1317" s="1"/>
  <c r="L1316"/>
  <c r="M1316" s="1"/>
  <c r="L1315"/>
  <c r="M1315" s="1"/>
  <c r="L1314"/>
  <c r="M1314" s="1"/>
  <c r="L1313"/>
  <c r="M1313" s="1"/>
  <c r="L1312"/>
  <c r="M1312" s="1"/>
  <c r="L1311"/>
  <c r="M1311" s="1"/>
  <c r="L1310"/>
  <c r="M1310" s="1"/>
  <c r="L1309"/>
  <c r="M1309" s="1"/>
  <c r="L1308"/>
  <c r="M1308" s="1"/>
  <c r="L1307"/>
  <c r="M1307" s="1"/>
  <c r="L1306"/>
  <c r="M1306" s="1"/>
  <c r="L1305"/>
  <c r="M1305" s="1"/>
  <c r="L1304"/>
  <c r="M1304" s="1"/>
  <c r="L1303"/>
  <c r="M1303" s="1"/>
  <c r="L1302"/>
  <c r="M1302" s="1"/>
  <c r="L1301"/>
  <c r="M1301" s="1"/>
  <c r="L1300"/>
  <c r="M1300" s="1"/>
  <c r="L1299"/>
  <c r="M1299" s="1"/>
  <c r="L1298"/>
  <c r="M1298" s="1"/>
  <c r="L1297"/>
  <c r="M1297" s="1"/>
  <c r="L1296"/>
  <c r="M1296" s="1"/>
  <c r="L1295"/>
  <c r="M1295" s="1"/>
  <c r="L1294"/>
  <c r="M1294" s="1"/>
  <c r="L1293"/>
  <c r="M1293" s="1"/>
  <c r="L1292"/>
  <c r="M1292" s="1"/>
  <c r="L1291"/>
  <c r="M1291" s="1"/>
  <c r="L1290"/>
  <c r="M1290" s="1"/>
  <c r="L1289"/>
  <c r="M1289" s="1"/>
  <c r="L1288"/>
  <c r="M1288" s="1"/>
  <c r="L1287"/>
  <c r="M1287" s="1"/>
  <c r="L1286"/>
  <c r="M1286" s="1"/>
  <c r="L1285"/>
  <c r="M1285" s="1"/>
  <c r="L1284"/>
  <c r="M1284" s="1"/>
  <c r="L1283"/>
  <c r="M1283" s="1"/>
  <c r="L1282"/>
  <c r="M1282" s="1"/>
  <c r="L1281"/>
  <c r="M1281" s="1"/>
  <c r="L1280"/>
  <c r="M1280" s="1"/>
  <c r="L1279"/>
  <c r="M1279" s="1"/>
  <c r="L1278"/>
  <c r="M1278" s="1"/>
  <c r="L1277"/>
  <c r="M1277" s="1"/>
  <c r="L1276"/>
  <c r="M1276" s="1"/>
  <c r="L1275"/>
  <c r="M1275" s="1"/>
  <c r="L1274"/>
  <c r="M1274" s="1"/>
  <c r="L1273"/>
  <c r="M1273" s="1"/>
  <c r="L1272"/>
  <c r="M1272" s="1"/>
  <c r="L1271"/>
  <c r="M1271" s="1"/>
  <c r="L1270"/>
  <c r="M1270" s="1"/>
  <c r="L1269"/>
  <c r="M1269" s="1"/>
  <c r="L1268"/>
  <c r="M1268" s="1"/>
  <c r="L1267"/>
  <c r="M1267" s="1"/>
  <c r="L1266"/>
  <c r="M1266" s="1"/>
  <c r="L1265"/>
  <c r="M1265" s="1"/>
  <c r="L1264"/>
  <c r="M1264" s="1"/>
  <c r="L1263"/>
  <c r="M1263" s="1"/>
  <c r="L1262"/>
  <c r="M1262" s="1"/>
  <c r="L1261"/>
  <c r="M1261" s="1"/>
  <c r="L1260"/>
  <c r="M1260" s="1"/>
  <c r="L1259"/>
  <c r="M1259" s="1"/>
  <c r="L1258"/>
  <c r="M1258" s="1"/>
  <c r="L1257"/>
  <c r="M1257" s="1"/>
  <c r="L1256"/>
  <c r="M1256" s="1"/>
  <c r="L1255"/>
  <c r="M1255" s="1"/>
  <c r="L1254"/>
  <c r="M1254" s="1"/>
  <c r="L1253"/>
  <c r="M1253" s="1"/>
  <c r="L1252"/>
  <c r="M1252" s="1"/>
  <c r="L1251"/>
  <c r="M1251" s="1"/>
  <c r="L1250"/>
  <c r="M1250" s="1"/>
  <c r="L1249"/>
  <c r="M1249" s="1"/>
  <c r="L1248"/>
  <c r="M1248" s="1"/>
  <c r="L1247"/>
  <c r="M1247" s="1"/>
  <c r="L1246"/>
  <c r="M1246" s="1"/>
  <c r="L1245"/>
  <c r="M1245" s="1"/>
  <c r="L1244"/>
  <c r="M1244" s="1"/>
  <c r="L1243"/>
  <c r="M1243" s="1"/>
  <c r="L1242"/>
  <c r="M1242" s="1"/>
  <c r="L1241"/>
  <c r="M1241" s="1"/>
  <c r="L1240"/>
  <c r="M1240" s="1"/>
  <c r="L1239"/>
  <c r="M1239" s="1"/>
  <c r="L1238"/>
  <c r="M1238" s="1"/>
  <c r="L1237"/>
  <c r="M1237" s="1"/>
  <c r="L1236"/>
  <c r="M1236" s="1"/>
  <c r="L1235"/>
  <c r="M1235" s="1"/>
  <c r="L1234"/>
  <c r="M1234" s="1"/>
  <c r="L1233"/>
  <c r="M1233" s="1"/>
  <c r="L1232"/>
  <c r="M1232" s="1"/>
  <c r="L1231"/>
  <c r="M1231" s="1"/>
  <c r="L1230"/>
  <c r="M1230" s="1"/>
  <c r="L1229"/>
  <c r="M1229" s="1"/>
  <c r="L1228"/>
  <c r="M1228" s="1"/>
  <c r="L1227"/>
  <c r="M1227" s="1"/>
  <c r="L1226"/>
  <c r="M1226" s="1"/>
  <c r="L1225"/>
  <c r="M1225" s="1"/>
  <c r="L1224"/>
  <c r="M1224" s="1"/>
  <c r="L1223"/>
  <c r="M1223" s="1"/>
  <c r="L1222"/>
  <c r="M1222" s="1"/>
  <c r="L1221"/>
  <c r="M1221" s="1"/>
  <c r="L1220"/>
  <c r="M1220" s="1"/>
  <c r="L1219"/>
  <c r="M1219" s="1"/>
  <c r="L1218"/>
  <c r="M1218" s="1"/>
  <c r="L1217"/>
  <c r="M1217" s="1"/>
  <c r="L1216"/>
  <c r="M1216" s="1"/>
  <c r="L1215"/>
  <c r="M1215" s="1"/>
  <c r="L1214"/>
  <c r="M1214" s="1"/>
  <c r="L1213"/>
  <c r="M1213" s="1"/>
  <c r="L1212"/>
  <c r="M1212" s="1"/>
  <c r="L1211"/>
  <c r="M1211" s="1"/>
  <c r="L1210"/>
  <c r="M1210" s="1"/>
  <c r="L1209"/>
  <c r="M1209" s="1"/>
  <c r="L1208"/>
  <c r="M1208" s="1"/>
  <c r="L1207"/>
  <c r="M1207" s="1"/>
  <c r="L1206"/>
  <c r="M1206" s="1"/>
  <c r="L1205"/>
  <c r="M1205" s="1"/>
  <c r="L1204"/>
  <c r="M1204" s="1"/>
  <c r="L1203"/>
  <c r="M1203" s="1"/>
  <c r="L1202"/>
  <c r="M1202" s="1"/>
  <c r="L1201"/>
  <c r="M1201" s="1"/>
  <c r="L1200"/>
  <c r="M1200" s="1"/>
  <c r="L1199"/>
  <c r="M1199" s="1"/>
  <c r="L1198"/>
  <c r="M1198" s="1"/>
  <c r="L1197"/>
  <c r="M1197" s="1"/>
  <c r="L1196"/>
  <c r="M1196" s="1"/>
  <c r="L1195"/>
  <c r="M1195" s="1"/>
  <c r="L1194"/>
  <c r="M1194" s="1"/>
  <c r="L1193"/>
  <c r="M1193" s="1"/>
  <c r="L1192"/>
  <c r="M1192" s="1"/>
  <c r="L1191"/>
  <c r="M1191" s="1"/>
  <c r="L1190"/>
  <c r="M1190" s="1"/>
  <c r="L1189"/>
  <c r="M1189" s="1"/>
  <c r="L1188"/>
  <c r="M1188" s="1"/>
  <c r="L1187"/>
  <c r="M1187" s="1"/>
  <c r="L1186"/>
  <c r="M1186" s="1"/>
  <c r="L1185"/>
  <c r="M1185" s="1"/>
  <c r="L1184"/>
  <c r="M1184" s="1"/>
  <c r="L1183"/>
  <c r="M1183" s="1"/>
  <c r="L1182"/>
  <c r="M1182" s="1"/>
  <c r="L1181"/>
  <c r="M1181" s="1"/>
  <c r="L1180"/>
  <c r="M1180" s="1"/>
  <c r="L1179"/>
  <c r="M1179" s="1"/>
  <c r="L1178"/>
  <c r="M1178" s="1"/>
  <c r="L1177"/>
  <c r="M1177" s="1"/>
  <c r="L1176"/>
  <c r="M1176" s="1"/>
  <c r="L1175"/>
  <c r="M1175" s="1"/>
  <c r="L1174"/>
  <c r="M1174" s="1"/>
  <c r="L1173"/>
  <c r="M1173" s="1"/>
  <c r="L1172"/>
  <c r="M1172" s="1"/>
  <c r="L1171"/>
  <c r="M1171" s="1"/>
  <c r="L1170"/>
  <c r="M1170" s="1"/>
  <c r="L1169"/>
  <c r="M1169" s="1"/>
  <c r="L1168"/>
  <c r="M1168" s="1"/>
  <c r="L1167"/>
  <c r="M1167" s="1"/>
  <c r="L1166"/>
  <c r="M1166" s="1"/>
  <c r="L1165"/>
  <c r="M1165" s="1"/>
  <c r="L1164"/>
  <c r="M1164" s="1"/>
  <c r="L1163"/>
  <c r="M1163" s="1"/>
  <c r="L1162"/>
  <c r="M1162" s="1"/>
  <c r="L1161"/>
  <c r="M1161" s="1"/>
  <c r="L1160"/>
  <c r="M1160" s="1"/>
  <c r="L1159"/>
  <c r="M1159" s="1"/>
  <c r="L1158"/>
  <c r="M1158" s="1"/>
  <c r="L1157"/>
  <c r="M1157" s="1"/>
  <c r="L1156"/>
  <c r="M1156" s="1"/>
  <c r="L1155"/>
  <c r="M1155" s="1"/>
  <c r="L1154"/>
  <c r="M1154" s="1"/>
  <c r="L1153"/>
  <c r="M1153" s="1"/>
  <c r="L1152"/>
  <c r="M1152" s="1"/>
  <c r="L1151"/>
  <c r="M1151" s="1"/>
  <c r="L1150"/>
  <c r="M1150" s="1"/>
  <c r="L1149"/>
  <c r="M1149" s="1"/>
  <c r="L1148"/>
  <c r="M1148" s="1"/>
  <c r="L1147"/>
  <c r="M1147" s="1"/>
  <c r="L1146"/>
  <c r="M1146" s="1"/>
  <c r="L1145"/>
  <c r="M1145" s="1"/>
  <c r="L1144"/>
  <c r="M1144" s="1"/>
  <c r="L1143"/>
  <c r="M1143" s="1"/>
  <c r="L1142"/>
  <c r="M1142" s="1"/>
  <c r="L1141"/>
  <c r="M1141" s="1"/>
  <c r="L1140"/>
  <c r="M1140" s="1"/>
  <c r="L1139"/>
  <c r="M1139" s="1"/>
  <c r="L1138"/>
  <c r="M1138" s="1"/>
  <c r="L1137"/>
  <c r="M1137" s="1"/>
  <c r="L1136"/>
  <c r="M1136" s="1"/>
  <c r="L1135"/>
  <c r="M1135" s="1"/>
  <c r="L1134"/>
  <c r="M1134" s="1"/>
  <c r="L1133"/>
  <c r="M1133" s="1"/>
  <c r="L1132"/>
  <c r="M1132" s="1"/>
  <c r="L1131"/>
  <c r="M1131" s="1"/>
  <c r="L1130"/>
  <c r="M1130" s="1"/>
  <c r="L1129"/>
  <c r="M1129" s="1"/>
  <c r="L1128"/>
  <c r="M1128" s="1"/>
  <c r="L1127"/>
  <c r="M1127" s="1"/>
  <c r="L1126"/>
  <c r="M1126" s="1"/>
  <c r="L1125"/>
  <c r="M1125" s="1"/>
  <c r="L1124"/>
  <c r="M1124" s="1"/>
  <c r="L1123"/>
  <c r="M1123" s="1"/>
  <c r="L1122"/>
  <c r="M1122" s="1"/>
  <c r="L1121"/>
  <c r="M1121" s="1"/>
  <c r="L1120"/>
  <c r="M1120" s="1"/>
  <c r="L1119"/>
  <c r="M1119" s="1"/>
  <c r="L1118"/>
  <c r="M1118" s="1"/>
  <c r="L1117"/>
  <c r="M1117" s="1"/>
  <c r="L1116"/>
  <c r="M1116" s="1"/>
  <c r="L1115"/>
  <c r="M1115" s="1"/>
  <c r="L1114"/>
  <c r="M1114" s="1"/>
  <c r="L1113"/>
  <c r="M1113" s="1"/>
  <c r="L1112"/>
  <c r="M1112" s="1"/>
  <c r="L1111"/>
  <c r="M1111" s="1"/>
  <c r="L1110"/>
  <c r="M1110" s="1"/>
  <c r="L1109"/>
  <c r="M1109" s="1"/>
  <c r="L1108"/>
  <c r="M1108" s="1"/>
  <c r="L1107"/>
  <c r="M1107" s="1"/>
  <c r="L1106"/>
  <c r="M1106" s="1"/>
  <c r="L1105"/>
  <c r="M1105" s="1"/>
  <c r="L1104"/>
  <c r="M1104" s="1"/>
  <c r="L1103"/>
  <c r="M1103" s="1"/>
  <c r="L1102"/>
  <c r="M1102" s="1"/>
  <c r="L1101"/>
  <c r="M1101" s="1"/>
  <c r="L1100"/>
  <c r="M1100" s="1"/>
  <c r="L1099"/>
  <c r="M1099" s="1"/>
  <c r="L1098"/>
  <c r="M1098" s="1"/>
  <c r="L1097"/>
  <c r="M1097" s="1"/>
  <c r="L1096"/>
  <c r="M1096" s="1"/>
  <c r="L1095"/>
  <c r="M1095" s="1"/>
  <c r="L1094"/>
  <c r="M1094" s="1"/>
  <c r="L1093"/>
  <c r="M1093" s="1"/>
  <c r="L1092"/>
  <c r="M1092" s="1"/>
  <c r="L1091"/>
  <c r="M1091" s="1"/>
  <c r="L1090"/>
  <c r="M1090" s="1"/>
  <c r="L1089"/>
  <c r="M1089" s="1"/>
  <c r="L1088"/>
  <c r="M1088" s="1"/>
  <c r="L1087"/>
  <c r="M1087" s="1"/>
  <c r="L1086"/>
  <c r="M1086" s="1"/>
  <c r="L1085"/>
  <c r="M1085" s="1"/>
  <c r="L1084"/>
  <c r="M1084" s="1"/>
  <c r="L1083"/>
  <c r="M1083" s="1"/>
  <c r="L1082"/>
  <c r="M1082" s="1"/>
  <c r="L1081"/>
  <c r="M1081" s="1"/>
  <c r="L1080"/>
  <c r="M1080" s="1"/>
  <c r="L1079"/>
  <c r="M1079" s="1"/>
  <c r="L1078"/>
  <c r="M1078" s="1"/>
  <c r="L1077"/>
  <c r="M1077" s="1"/>
  <c r="L1076"/>
  <c r="M1076" s="1"/>
  <c r="L1075"/>
  <c r="M1075" s="1"/>
  <c r="L1074"/>
  <c r="M1074" s="1"/>
  <c r="L1073"/>
  <c r="M1073" s="1"/>
  <c r="L1072"/>
  <c r="M1072" s="1"/>
  <c r="L1071"/>
  <c r="M1071" s="1"/>
  <c r="L1070"/>
  <c r="M1070" s="1"/>
  <c r="L1069"/>
  <c r="M1069" s="1"/>
  <c r="L1068"/>
  <c r="M1068" s="1"/>
  <c r="L1067"/>
  <c r="M1067" s="1"/>
  <c r="L1066"/>
  <c r="M1066" s="1"/>
  <c r="L1065"/>
  <c r="M1065" s="1"/>
  <c r="L1064"/>
  <c r="M1064" s="1"/>
  <c r="L1063"/>
  <c r="M1063" s="1"/>
  <c r="L1062"/>
  <c r="M1062" s="1"/>
  <c r="L1061"/>
  <c r="M1061" s="1"/>
  <c r="L1060"/>
  <c r="M1060" s="1"/>
  <c r="L1059"/>
  <c r="M1059" s="1"/>
  <c r="L1058"/>
  <c r="M1058" s="1"/>
  <c r="L1057"/>
  <c r="M1057" s="1"/>
  <c r="L1056"/>
  <c r="M1056" s="1"/>
  <c r="L1055"/>
  <c r="M1055" s="1"/>
  <c r="L1054"/>
  <c r="M1054" s="1"/>
  <c r="L1053"/>
  <c r="M1053" s="1"/>
  <c r="L1052"/>
  <c r="M1052" s="1"/>
  <c r="L1051"/>
  <c r="M1051" s="1"/>
  <c r="L1050"/>
  <c r="M1050" s="1"/>
  <c r="L1049"/>
  <c r="M1049" s="1"/>
  <c r="L1048"/>
  <c r="M1048" s="1"/>
  <c r="L1047"/>
  <c r="M1047" s="1"/>
  <c r="L1046"/>
  <c r="M1046" s="1"/>
  <c r="L1045"/>
  <c r="M1045" s="1"/>
  <c r="L1044"/>
  <c r="M1044" s="1"/>
  <c r="L1043"/>
  <c r="M1043" s="1"/>
  <c r="L1042"/>
  <c r="M1042" s="1"/>
  <c r="L1041"/>
  <c r="M1041" s="1"/>
  <c r="L1040"/>
  <c r="M1040" s="1"/>
  <c r="L1039"/>
  <c r="M1039" s="1"/>
  <c r="L1038"/>
  <c r="M1038" s="1"/>
  <c r="L1037"/>
  <c r="M1037" s="1"/>
  <c r="L1036"/>
  <c r="M1036" s="1"/>
  <c r="L1035"/>
  <c r="M1035" s="1"/>
  <c r="L1034"/>
  <c r="M1034" s="1"/>
  <c r="L1033"/>
  <c r="M1033" s="1"/>
  <c r="L1032"/>
  <c r="M1032" s="1"/>
  <c r="L1031"/>
  <c r="M1031" s="1"/>
  <c r="L1030"/>
  <c r="M1030" s="1"/>
  <c r="L1029"/>
  <c r="M1029" s="1"/>
  <c r="L1028"/>
  <c r="M1028" s="1"/>
  <c r="L1027"/>
  <c r="M1027" s="1"/>
  <c r="L1026"/>
  <c r="M1026" s="1"/>
  <c r="L1025"/>
  <c r="M1025" s="1"/>
  <c r="L1024"/>
  <c r="M1024" s="1"/>
  <c r="L1023"/>
  <c r="M1023" s="1"/>
  <c r="L1022"/>
  <c r="M1022" s="1"/>
  <c r="L1021"/>
  <c r="M1021" s="1"/>
  <c r="L1020"/>
  <c r="M1020" s="1"/>
  <c r="L1019"/>
  <c r="M1019" s="1"/>
  <c r="L1018"/>
  <c r="M1018" s="1"/>
  <c r="L1017"/>
  <c r="M1017" s="1"/>
  <c r="L1016"/>
  <c r="M1016" s="1"/>
  <c r="L1015"/>
  <c r="M1015" s="1"/>
  <c r="L1014"/>
  <c r="M1014" s="1"/>
  <c r="L1013"/>
  <c r="M1013" s="1"/>
  <c r="L1012"/>
  <c r="M1012" s="1"/>
  <c r="L1011"/>
  <c r="M1011" s="1"/>
  <c r="L1010"/>
  <c r="M1010" s="1"/>
  <c r="L1009"/>
  <c r="M1009" s="1"/>
  <c r="L1008"/>
  <c r="M1008" s="1"/>
  <c r="L1007"/>
  <c r="M1007" s="1"/>
  <c r="L1006"/>
  <c r="M1006" s="1"/>
  <c r="L1005"/>
  <c r="M1005" s="1"/>
  <c r="L1004"/>
  <c r="M1004" s="1"/>
  <c r="L1003"/>
  <c r="M1003" s="1"/>
  <c r="L1002"/>
  <c r="M1002" s="1"/>
  <c r="L1001"/>
  <c r="M1001" s="1"/>
  <c r="L1000"/>
  <c r="M1000" s="1"/>
  <c r="L999"/>
  <c r="M999" s="1"/>
  <c r="L998"/>
  <c r="M998" s="1"/>
  <c r="L997"/>
  <c r="M997" s="1"/>
  <c r="L996"/>
  <c r="M996" s="1"/>
  <c r="L995"/>
  <c r="M995" s="1"/>
  <c r="L994"/>
  <c r="M994" s="1"/>
  <c r="L993"/>
  <c r="M993" s="1"/>
  <c r="L992"/>
  <c r="M992" s="1"/>
  <c r="L991"/>
  <c r="M991" s="1"/>
  <c r="L990"/>
  <c r="M990" s="1"/>
  <c r="L989"/>
  <c r="M989" s="1"/>
  <c r="L988"/>
  <c r="M988" s="1"/>
  <c r="L987"/>
  <c r="M987" s="1"/>
  <c r="L986"/>
  <c r="M986" s="1"/>
  <c r="L985"/>
  <c r="M985" s="1"/>
  <c r="L984"/>
  <c r="M984" s="1"/>
  <c r="L983"/>
  <c r="M983" s="1"/>
  <c r="L982"/>
  <c r="M982" s="1"/>
  <c r="L981"/>
  <c r="M981" s="1"/>
  <c r="L980"/>
  <c r="M980" s="1"/>
  <c r="L979"/>
  <c r="M979" s="1"/>
  <c r="L978"/>
  <c r="M978" s="1"/>
  <c r="L977"/>
  <c r="M977" s="1"/>
  <c r="L976"/>
  <c r="M976" s="1"/>
  <c r="L975"/>
  <c r="M975" s="1"/>
  <c r="L974"/>
  <c r="M974" s="1"/>
  <c r="L973"/>
  <c r="M973" s="1"/>
  <c r="L972"/>
  <c r="M972" s="1"/>
  <c r="L971"/>
  <c r="M971" s="1"/>
  <c r="L970"/>
  <c r="M970" s="1"/>
  <c r="L969"/>
  <c r="M969" s="1"/>
  <c r="L968"/>
  <c r="M968" s="1"/>
  <c r="L967"/>
  <c r="M967" s="1"/>
  <c r="L966"/>
  <c r="M966" s="1"/>
  <c r="L965"/>
  <c r="M965" s="1"/>
  <c r="L964"/>
  <c r="M964" s="1"/>
  <c r="L963"/>
  <c r="M963" s="1"/>
  <c r="L962"/>
  <c r="M962" s="1"/>
  <c r="L961"/>
  <c r="M961" s="1"/>
  <c r="L960"/>
  <c r="M960" s="1"/>
  <c r="L959"/>
  <c r="M959" s="1"/>
  <c r="L958"/>
  <c r="M958" s="1"/>
  <c r="L957"/>
  <c r="M957" s="1"/>
  <c r="L956"/>
  <c r="M956" s="1"/>
  <c r="L955"/>
  <c r="M955" s="1"/>
  <c r="L954"/>
  <c r="M954" s="1"/>
  <c r="L953"/>
  <c r="M953" s="1"/>
  <c r="L952"/>
  <c r="M952" s="1"/>
  <c r="L951"/>
  <c r="M951" s="1"/>
  <c r="L950"/>
  <c r="M950" s="1"/>
  <c r="L949"/>
  <c r="M949" s="1"/>
  <c r="L948"/>
  <c r="M948" s="1"/>
  <c r="L947"/>
  <c r="M947" s="1"/>
  <c r="L946"/>
  <c r="M946" s="1"/>
  <c r="L945"/>
  <c r="M945" s="1"/>
  <c r="L944"/>
  <c r="M944" s="1"/>
  <c r="L943"/>
  <c r="M943" s="1"/>
  <c r="L942"/>
  <c r="M942" s="1"/>
  <c r="L941"/>
  <c r="M941" s="1"/>
  <c r="L940"/>
  <c r="M940" s="1"/>
  <c r="L939"/>
  <c r="M939" s="1"/>
  <c r="L938"/>
  <c r="M938" s="1"/>
  <c r="L937"/>
  <c r="M937" s="1"/>
  <c r="L936"/>
  <c r="M936" s="1"/>
  <c r="L935"/>
  <c r="M935" s="1"/>
  <c r="L934"/>
  <c r="M934" s="1"/>
  <c r="L933"/>
  <c r="M933" s="1"/>
  <c r="L932"/>
  <c r="M932" s="1"/>
  <c r="L931"/>
  <c r="M931" s="1"/>
  <c r="L930"/>
  <c r="M930" s="1"/>
  <c r="L929"/>
  <c r="M929" s="1"/>
  <c r="L928"/>
  <c r="M928" s="1"/>
  <c r="L927"/>
  <c r="M927" s="1"/>
  <c r="L926"/>
  <c r="M926" s="1"/>
  <c r="L925"/>
  <c r="M925" s="1"/>
  <c r="L924"/>
  <c r="M924" s="1"/>
  <c r="L923"/>
  <c r="M923" s="1"/>
  <c r="L922"/>
  <c r="M922" s="1"/>
  <c r="L921"/>
  <c r="M921" s="1"/>
  <c r="L920"/>
  <c r="M920" s="1"/>
  <c r="L919"/>
  <c r="M919" s="1"/>
  <c r="L918"/>
  <c r="M918" s="1"/>
  <c r="L917"/>
  <c r="M917" s="1"/>
  <c r="L916"/>
  <c r="M916" s="1"/>
  <c r="L915"/>
  <c r="M915" s="1"/>
  <c r="L914"/>
  <c r="M914" s="1"/>
  <c r="L913"/>
  <c r="M913" s="1"/>
  <c r="L912"/>
  <c r="M912" s="1"/>
  <c r="L911"/>
  <c r="M911" s="1"/>
  <c r="L910"/>
  <c r="M910" s="1"/>
  <c r="L909"/>
  <c r="M909" s="1"/>
  <c r="L908"/>
  <c r="M908" s="1"/>
  <c r="L907"/>
  <c r="M907" s="1"/>
  <c r="L906"/>
  <c r="M906" s="1"/>
  <c r="L905"/>
  <c r="M905" s="1"/>
  <c r="L904"/>
  <c r="M904" s="1"/>
  <c r="L903"/>
  <c r="M903" s="1"/>
  <c r="L902"/>
  <c r="M902" s="1"/>
  <c r="L901"/>
  <c r="M901" s="1"/>
  <c r="L900"/>
  <c r="M900" s="1"/>
  <c r="L899"/>
  <c r="M899" s="1"/>
  <c r="L898"/>
  <c r="M898" s="1"/>
  <c r="L897"/>
  <c r="M897" s="1"/>
  <c r="L896"/>
  <c r="M896" s="1"/>
  <c r="L895"/>
  <c r="M895" s="1"/>
  <c r="L894"/>
  <c r="M894" s="1"/>
  <c r="L893"/>
  <c r="M893" s="1"/>
  <c r="L892"/>
  <c r="M892" s="1"/>
  <c r="L891"/>
  <c r="M891" s="1"/>
  <c r="L890"/>
  <c r="M890" s="1"/>
  <c r="L889"/>
  <c r="M889" s="1"/>
  <c r="L888"/>
  <c r="M888" s="1"/>
  <c r="L887"/>
  <c r="M887" s="1"/>
  <c r="L886"/>
  <c r="M886" s="1"/>
  <c r="L885"/>
  <c r="M885" s="1"/>
  <c r="L884"/>
  <c r="M884" s="1"/>
  <c r="L883"/>
  <c r="M883" s="1"/>
  <c r="L882"/>
  <c r="M882" s="1"/>
  <c r="L881"/>
  <c r="M881" s="1"/>
  <c r="L880"/>
  <c r="M880" s="1"/>
  <c r="L879"/>
  <c r="M879" s="1"/>
  <c r="L878"/>
  <c r="M878" s="1"/>
  <c r="L877"/>
  <c r="M877" s="1"/>
  <c r="L876"/>
  <c r="M876" s="1"/>
  <c r="L875"/>
  <c r="M875" s="1"/>
  <c r="L874"/>
  <c r="M874" s="1"/>
  <c r="L873"/>
  <c r="M873" s="1"/>
  <c r="L872"/>
  <c r="M872" s="1"/>
  <c r="L871"/>
  <c r="M871" s="1"/>
  <c r="L870"/>
  <c r="M870" s="1"/>
  <c r="L869"/>
  <c r="M869" s="1"/>
  <c r="L868"/>
  <c r="M868" s="1"/>
  <c r="L867"/>
  <c r="M867" s="1"/>
  <c r="L866"/>
  <c r="M866" s="1"/>
  <c r="L865"/>
  <c r="M865" s="1"/>
  <c r="L864"/>
  <c r="M864" s="1"/>
  <c r="L863"/>
  <c r="M863" s="1"/>
  <c r="L862"/>
  <c r="M862" s="1"/>
  <c r="L861"/>
  <c r="M861" s="1"/>
  <c r="L860"/>
  <c r="M860" s="1"/>
  <c r="L859"/>
  <c r="M859" s="1"/>
  <c r="L858"/>
  <c r="M858" s="1"/>
  <c r="L857"/>
  <c r="M857" s="1"/>
  <c r="L856"/>
  <c r="M856" s="1"/>
  <c r="L855"/>
  <c r="M855" s="1"/>
  <c r="L854"/>
  <c r="M854" s="1"/>
  <c r="L853"/>
  <c r="M853" s="1"/>
  <c r="L852"/>
  <c r="M852" s="1"/>
  <c r="L851"/>
  <c r="M851" s="1"/>
  <c r="L850"/>
  <c r="M850" s="1"/>
  <c r="L849"/>
  <c r="M849" s="1"/>
  <c r="L848"/>
  <c r="M848" s="1"/>
  <c r="L847"/>
  <c r="M847" s="1"/>
  <c r="L846"/>
  <c r="M846" s="1"/>
  <c r="L845"/>
  <c r="M845" s="1"/>
  <c r="L844"/>
  <c r="M844" s="1"/>
  <c r="L843"/>
  <c r="M843" s="1"/>
  <c r="L842"/>
  <c r="M842" s="1"/>
  <c r="L841"/>
  <c r="M841" s="1"/>
  <c r="L840"/>
  <c r="M840" s="1"/>
  <c r="L839"/>
  <c r="M839" s="1"/>
  <c r="L838"/>
  <c r="M838" s="1"/>
  <c r="L837"/>
  <c r="M837" s="1"/>
  <c r="L836"/>
  <c r="M836" s="1"/>
  <c r="L835"/>
  <c r="M835" s="1"/>
  <c r="L834"/>
  <c r="M834" s="1"/>
  <c r="L833"/>
  <c r="M833" s="1"/>
  <c r="L832"/>
  <c r="M832" s="1"/>
  <c r="L831"/>
  <c r="M831" s="1"/>
  <c r="L830"/>
  <c r="M830" s="1"/>
  <c r="L829"/>
  <c r="M829" s="1"/>
  <c r="L828"/>
  <c r="M828" s="1"/>
  <c r="L827"/>
  <c r="M827" s="1"/>
  <c r="L826"/>
  <c r="M826" s="1"/>
  <c r="L825"/>
  <c r="M825" s="1"/>
  <c r="L824"/>
  <c r="M824" s="1"/>
  <c r="L823"/>
  <c r="M823" s="1"/>
  <c r="L822"/>
  <c r="M822" s="1"/>
  <c r="L821"/>
  <c r="M821" s="1"/>
  <c r="L820"/>
  <c r="M820" s="1"/>
  <c r="L819"/>
  <c r="M819" s="1"/>
  <c r="L818"/>
  <c r="M818" s="1"/>
  <c r="L817"/>
  <c r="M817" s="1"/>
  <c r="L816"/>
  <c r="M816" s="1"/>
  <c r="L815"/>
  <c r="M815" s="1"/>
  <c r="L814"/>
  <c r="M814" s="1"/>
  <c r="L813"/>
  <c r="M813" s="1"/>
  <c r="L812"/>
  <c r="M812" s="1"/>
  <c r="L811"/>
  <c r="M811" s="1"/>
  <c r="L810"/>
  <c r="M810" s="1"/>
  <c r="L809"/>
  <c r="M809" s="1"/>
  <c r="L808"/>
  <c r="M808" s="1"/>
  <c r="L807"/>
  <c r="M807" s="1"/>
  <c r="L806"/>
  <c r="M806" s="1"/>
  <c r="L805"/>
  <c r="M805" s="1"/>
  <c r="L804"/>
  <c r="M804" s="1"/>
  <c r="L803"/>
  <c r="M803" s="1"/>
  <c r="L802"/>
  <c r="M802" s="1"/>
  <c r="L801"/>
  <c r="M801" s="1"/>
  <c r="L800"/>
  <c r="M800" s="1"/>
  <c r="L799"/>
  <c r="M799" s="1"/>
  <c r="L798"/>
  <c r="M798" s="1"/>
  <c r="L797"/>
  <c r="M797" s="1"/>
  <c r="L796"/>
  <c r="M796" s="1"/>
  <c r="L795"/>
  <c r="M795" s="1"/>
  <c r="L794"/>
  <c r="M794" s="1"/>
  <c r="L793"/>
  <c r="M793" s="1"/>
  <c r="L792"/>
  <c r="M792" s="1"/>
  <c r="L791"/>
  <c r="M791" s="1"/>
  <c r="L790"/>
  <c r="M790" s="1"/>
  <c r="L789"/>
  <c r="M789" s="1"/>
  <c r="L788"/>
  <c r="M788" s="1"/>
  <c r="L787"/>
  <c r="M787" s="1"/>
  <c r="L786"/>
  <c r="M786" s="1"/>
  <c r="L785"/>
  <c r="M785" s="1"/>
  <c r="L784"/>
  <c r="M784" s="1"/>
  <c r="L783"/>
  <c r="M783" s="1"/>
  <c r="L782"/>
  <c r="M782" s="1"/>
  <c r="L781"/>
  <c r="M781" s="1"/>
  <c r="L780"/>
  <c r="M780" s="1"/>
  <c r="L779"/>
  <c r="M779" s="1"/>
  <c r="L778"/>
  <c r="M778" s="1"/>
  <c r="L777"/>
  <c r="M777" s="1"/>
  <c r="L776"/>
  <c r="M776" s="1"/>
  <c r="L775"/>
  <c r="M775" s="1"/>
  <c r="L774"/>
  <c r="M774" s="1"/>
  <c r="L773"/>
  <c r="M773" s="1"/>
  <c r="L772"/>
  <c r="M772" s="1"/>
  <c r="L771"/>
  <c r="M771" s="1"/>
  <c r="L770"/>
  <c r="M770" s="1"/>
  <c r="L769"/>
  <c r="M769" s="1"/>
  <c r="L768"/>
  <c r="M768" s="1"/>
  <c r="L767"/>
  <c r="M767" s="1"/>
  <c r="L766"/>
  <c r="M766" s="1"/>
  <c r="L765"/>
  <c r="M765" s="1"/>
  <c r="L764"/>
  <c r="M764" s="1"/>
  <c r="L763"/>
  <c r="M763" s="1"/>
  <c r="L762"/>
  <c r="M762" s="1"/>
  <c r="L761"/>
  <c r="M761" s="1"/>
  <c r="L760"/>
  <c r="M760" s="1"/>
  <c r="L759"/>
  <c r="M759" s="1"/>
  <c r="L758"/>
  <c r="M758" s="1"/>
  <c r="L757"/>
  <c r="M757" s="1"/>
  <c r="L756"/>
  <c r="M756" s="1"/>
  <c r="L755"/>
  <c r="M755" s="1"/>
  <c r="L754"/>
  <c r="M754" s="1"/>
  <c r="L753"/>
  <c r="M753" s="1"/>
  <c r="L752"/>
  <c r="M752" s="1"/>
  <c r="L751"/>
  <c r="M751" s="1"/>
  <c r="L750"/>
  <c r="M750" s="1"/>
  <c r="L749"/>
  <c r="M749" s="1"/>
  <c r="L748"/>
  <c r="M748" s="1"/>
  <c r="L747"/>
  <c r="M747" s="1"/>
  <c r="L746"/>
  <c r="M746" s="1"/>
  <c r="L745"/>
  <c r="M745" s="1"/>
  <c r="L744"/>
  <c r="M744" s="1"/>
  <c r="L743"/>
  <c r="M743" s="1"/>
  <c r="L742"/>
  <c r="M742" s="1"/>
  <c r="L741"/>
  <c r="M741" s="1"/>
  <c r="L740"/>
  <c r="M740" s="1"/>
  <c r="L739"/>
  <c r="M739" s="1"/>
  <c r="L738"/>
  <c r="M738" s="1"/>
  <c r="L737"/>
  <c r="M737" s="1"/>
  <c r="L736"/>
  <c r="M736" s="1"/>
  <c r="L735"/>
  <c r="M735" s="1"/>
  <c r="L734"/>
  <c r="M734" s="1"/>
  <c r="L733"/>
  <c r="M733" s="1"/>
  <c r="L732"/>
  <c r="M732" s="1"/>
  <c r="L731"/>
  <c r="M731" s="1"/>
  <c r="L730"/>
  <c r="M730" s="1"/>
  <c r="L729"/>
  <c r="M729" s="1"/>
  <c r="L728"/>
  <c r="M728" s="1"/>
  <c r="L727"/>
  <c r="M727" s="1"/>
  <c r="L726"/>
  <c r="M726" s="1"/>
  <c r="L725"/>
  <c r="M725" s="1"/>
  <c r="L724"/>
  <c r="M724" s="1"/>
  <c r="L723"/>
  <c r="M723" s="1"/>
  <c r="L722"/>
  <c r="M722" s="1"/>
  <c r="L721"/>
  <c r="M721" s="1"/>
  <c r="L720"/>
  <c r="M720" s="1"/>
  <c r="L719"/>
  <c r="M719" s="1"/>
  <c r="L718"/>
  <c r="M718" s="1"/>
  <c r="L717"/>
  <c r="M717" s="1"/>
  <c r="L716"/>
  <c r="M716" s="1"/>
  <c r="L715"/>
  <c r="M715" s="1"/>
  <c r="L714"/>
  <c r="M714" s="1"/>
  <c r="L713"/>
  <c r="M713" s="1"/>
  <c r="L712"/>
  <c r="M712" s="1"/>
  <c r="L711"/>
  <c r="M711" s="1"/>
  <c r="L710"/>
  <c r="M710" s="1"/>
  <c r="L709"/>
  <c r="M709" s="1"/>
  <c r="L708"/>
  <c r="M708" s="1"/>
  <c r="L707"/>
  <c r="M707" s="1"/>
  <c r="L706"/>
  <c r="M706" s="1"/>
  <c r="L705"/>
  <c r="M705" s="1"/>
  <c r="L704"/>
  <c r="M704" s="1"/>
  <c r="L703"/>
  <c r="M703" s="1"/>
  <c r="L702"/>
  <c r="M702" s="1"/>
  <c r="L701"/>
  <c r="M701" s="1"/>
  <c r="L700"/>
  <c r="M700" s="1"/>
  <c r="L699"/>
  <c r="M699" s="1"/>
  <c r="L698"/>
  <c r="M698" s="1"/>
  <c r="L697"/>
  <c r="M697" s="1"/>
  <c r="L696"/>
  <c r="M696" s="1"/>
  <c r="L695"/>
  <c r="M695" s="1"/>
  <c r="L694"/>
  <c r="M694" s="1"/>
  <c r="L693"/>
  <c r="M693" s="1"/>
  <c r="L692"/>
  <c r="M692" s="1"/>
  <c r="L691"/>
  <c r="M691" s="1"/>
  <c r="L690"/>
  <c r="M690" s="1"/>
  <c r="L689"/>
  <c r="M689" s="1"/>
  <c r="L688"/>
  <c r="M688" s="1"/>
  <c r="L687"/>
  <c r="M687" s="1"/>
  <c r="L686"/>
  <c r="M686" s="1"/>
  <c r="L685"/>
  <c r="M685" s="1"/>
  <c r="L684"/>
  <c r="M684" s="1"/>
  <c r="L683"/>
  <c r="M683" s="1"/>
  <c r="L682"/>
  <c r="M682" s="1"/>
  <c r="L681"/>
  <c r="M681" s="1"/>
  <c r="L680"/>
  <c r="M680" s="1"/>
  <c r="L679"/>
  <c r="M679" s="1"/>
  <c r="L678"/>
  <c r="M678" s="1"/>
  <c r="L677"/>
  <c r="M677" s="1"/>
  <c r="L676"/>
  <c r="M676" s="1"/>
  <c r="L675"/>
  <c r="M675" s="1"/>
  <c r="L674"/>
  <c r="M674" s="1"/>
  <c r="L673"/>
  <c r="M673" s="1"/>
  <c r="L672"/>
  <c r="M672" s="1"/>
  <c r="L671"/>
  <c r="M671" s="1"/>
  <c r="L670"/>
  <c r="M670" s="1"/>
  <c r="L669"/>
  <c r="M669" s="1"/>
  <c r="L668"/>
  <c r="M668" s="1"/>
  <c r="L667"/>
  <c r="M667" s="1"/>
  <c r="L666"/>
  <c r="M666" s="1"/>
  <c r="L665"/>
  <c r="M665" s="1"/>
  <c r="L664"/>
  <c r="M664" s="1"/>
  <c r="L663"/>
  <c r="M663" s="1"/>
  <c r="L662"/>
  <c r="M662" s="1"/>
  <c r="L661"/>
  <c r="M661" s="1"/>
  <c r="L660"/>
  <c r="M660" s="1"/>
  <c r="L659"/>
  <c r="M659" s="1"/>
  <c r="L658"/>
  <c r="M658" s="1"/>
  <c r="L657"/>
  <c r="M657" s="1"/>
  <c r="L656"/>
  <c r="M656" s="1"/>
  <c r="L655"/>
  <c r="M655" s="1"/>
  <c r="L654"/>
  <c r="M654" s="1"/>
  <c r="L653"/>
  <c r="M653" s="1"/>
  <c r="L652"/>
  <c r="M652" s="1"/>
  <c r="L651"/>
  <c r="M651" s="1"/>
  <c r="L650"/>
  <c r="M650" s="1"/>
  <c r="L649"/>
  <c r="M649" s="1"/>
  <c r="L648"/>
  <c r="M648" s="1"/>
  <c r="L647"/>
  <c r="M647" s="1"/>
  <c r="L646"/>
  <c r="M646" s="1"/>
  <c r="L645"/>
  <c r="M645" s="1"/>
  <c r="L644"/>
  <c r="M644" s="1"/>
  <c r="L643"/>
  <c r="M643" s="1"/>
  <c r="L642"/>
  <c r="M642" s="1"/>
  <c r="L641"/>
  <c r="M641" s="1"/>
  <c r="L640"/>
  <c r="M640" s="1"/>
  <c r="L639"/>
  <c r="M639" s="1"/>
  <c r="L638"/>
  <c r="M638" s="1"/>
  <c r="L637"/>
  <c r="M637" s="1"/>
  <c r="L636"/>
  <c r="M636" s="1"/>
  <c r="L635"/>
  <c r="M635" s="1"/>
  <c r="L634"/>
  <c r="M634" s="1"/>
  <c r="L633"/>
  <c r="M633" s="1"/>
  <c r="L632"/>
  <c r="M632" s="1"/>
  <c r="L631"/>
  <c r="M631" s="1"/>
  <c r="L630"/>
  <c r="M630" s="1"/>
  <c r="L629"/>
  <c r="M629" s="1"/>
  <c r="L628"/>
  <c r="M628" s="1"/>
  <c r="L627"/>
  <c r="M627" s="1"/>
  <c r="L626"/>
  <c r="M626" s="1"/>
  <c r="L625"/>
  <c r="M625" s="1"/>
  <c r="L624"/>
  <c r="M624" s="1"/>
  <c r="L623"/>
  <c r="M623" s="1"/>
  <c r="L622"/>
  <c r="M622" s="1"/>
  <c r="L621"/>
  <c r="M621" s="1"/>
  <c r="L620"/>
  <c r="M620" s="1"/>
  <c r="L619"/>
  <c r="M619" s="1"/>
  <c r="L618"/>
  <c r="M618" s="1"/>
  <c r="L617"/>
  <c r="M617" s="1"/>
  <c r="L616"/>
  <c r="M616" s="1"/>
  <c r="L615"/>
  <c r="M615" s="1"/>
  <c r="L614"/>
  <c r="M614" s="1"/>
  <c r="L613"/>
  <c r="M613" s="1"/>
  <c r="L612"/>
  <c r="M612" s="1"/>
  <c r="L611"/>
  <c r="M611" s="1"/>
  <c r="L610"/>
  <c r="M610" s="1"/>
  <c r="L609"/>
  <c r="M609" s="1"/>
  <c r="L608"/>
  <c r="M608" s="1"/>
  <c r="L607"/>
  <c r="M607" s="1"/>
  <c r="L606"/>
  <c r="M606" s="1"/>
  <c r="L605"/>
  <c r="M605" s="1"/>
  <c r="L604"/>
  <c r="M604" s="1"/>
  <c r="L603"/>
  <c r="M603" s="1"/>
  <c r="L602"/>
  <c r="M602" s="1"/>
  <c r="L601"/>
  <c r="M601" s="1"/>
  <c r="L600"/>
  <c r="M600" s="1"/>
  <c r="L599"/>
  <c r="M599" s="1"/>
  <c r="L598"/>
  <c r="M598" s="1"/>
  <c r="L597"/>
  <c r="M597" s="1"/>
  <c r="L596"/>
  <c r="M596" s="1"/>
  <c r="L595"/>
  <c r="M595" s="1"/>
  <c r="L594"/>
  <c r="M594" s="1"/>
  <c r="L593"/>
  <c r="M593" s="1"/>
  <c r="L592"/>
  <c r="M592" s="1"/>
  <c r="L591"/>
  <c r="M591" s="1"/>
  <c r="L590"/>
  <c r="M590" s="1"/>
  <c r="L589"/>
  <c r="M589" s="1"/>
  <c r="L588"/>
  <c r="M588" s="1"/>
  <c r="L587"/>
  <c r="M587" s="1"/>
  <c r="L586"/>
  <c r="M586" s="1"/>
  <c r="L585"/>
  <c r="M585" s="1"/>
  <c r="L584"/>
  <c r="M584" s="1"/>
  <c r="L583"/>
  <c r="M583" s="1"/>
  <c r="L582"/>
  <c r="M582" s="1"/>
  <c r="L581"/>
  <c r="M581" s="1"/>
  <c r="L580"/>
  <c r="M580" s="1"/>
  <c r="L579"/>
  <c r="M579" s="1"/>
  <c r="L578"/>
  <c r="M578" s="1"/>
  <c r="L577"/>
  <c r="M577" s="1"/>
  <c r="L576"/>
  <c r="M576" s="1"/>
  <c r="L575"/>
  <c r="M575" s="1"/>
  <c r="L574"/>
  <c r="M574" s="1"/>
  <c r="L573"/>
  <c r="M573" s="1"/>
  <c r="L572"/>
  <c r="M572" s="1"/>
  <c r="L571"/>
  <c r="M571" s="1"/>
  <c r="L570"/>
  <c r="M570" s="1"/>
  <c r="L569"/>
  <c r="M569" s="1"/>
  <c r="L568"/>
  <c r="M568" s="1"/>
  <c r="L567"/>
  <c r="M567" s="1"/>
  <c r="L566"/>
  <c r="M566" s="1"/>
  <c r="L565"/>
  <c r="M565" s="1"/>
  <c r="L564"/>
  <c r="M564" s="1"/>
  <c r="L563"/>
  <c r="M563" s="1"/>
  <c r="L562"/>
  <c r="M562" s="1"/>
  <c r="L561"/>
  <c r="M561" s="1"/>
  <c r="L560"/>
  <c r="M560" s="1"/>
  <c r="L559"/>
  <c r="M559" s="1"/>
  <c r="L558"/>
  <c r="M558" s="1"/>
  <c r="L557"/>
  <c r="M557" s="1"/>
  <c r="L556"/>
  <c r="M556" s="1"/>
  <c r="L555"/>
  <c r="M555" s="1"/>
  <c r="L554"/>
  <c r="M554" s="1"/>
  <c r="L553"/>
  <c r="M553" s="1"/>
  <c r="L552"/>
  <c r="M552" s="1"/>
  <c r="L551"/>
  <c r="M551" s="1"/>
  <c r="L550"/>
  <c r="M550" s="1"/>
  <c r="L549"/>
  <c r="M549" s="1"/>
  <c r="L548"/>
  <c r="M548" s="1"/>
  <c r="L547"/>
  <c r="M547" s="1"/>
  <c r="L546"/>
  <c r="M546" s="1"/>
  <c r="L545"/>
  <c r="M545" s="1"/>
  <c r="L544"/>
  <c r="M544" s="1"/>
  <c r="L543"/>
  <c r="M543" s="1"/>
  <c r="L542"/>
  <c r="M542" s="1"/>
  <c r="L541"/>
  <c r="M541" s="1"/>
  <c r="L540"/>
  <c r="M540" s="1"/>
  <c r="L539"/>
  <c r="M539" s="1"/>
  <c r="L538"/>
  <c r="M538" s="1"/>
  <c r="L537"/>
  <c r="M537" s="1"/>
  <c r="L536"/>
  <c r="M536" s="1"/>
  <c r="L535"/>
  <c r="M535" s="1"/>
  <c r="L534"/>
  <c r="M534" s="1"/>
  <c r="L533"/>
  <c r="M533" s="1"/>
  <c r="L532"/>
  <c r="M532" s="1"/>
  <c r="L531"/>
  <c r="M531" s="1"/>
  <c r="L530"/>
  <c r="M530" s="1"/>
  <c r="L529"/>
  <c r="M529" s="1"/>
  <c r="L528"/>
  <c r="M528" s="1"/>
  <c r="L527"/>
  <c r="M527" s="1"/>
  <c r="L526"/>
  <c r="M526" s="1"/>
  <c r="L525"/>
  <c r="M525" s="1"/>
  <c r="L524"/>
  <c r="M524" s="1"/>
  <c r="L523"/>
  <c r="M523" s="1"/>
  <c r="L522"/>
  <c r="M522" s="1"/>
  <c r="L521"/>
  <c r="M521" s="1"/>
  <c r="L520"/>
  <c r="M520" s="1"/>
  <c r="L519"/>
  <c r="M519" s="1"/>
  <c r="L518"/>
  <c r="M518" s="1"/>
  <c r="L517"/>
  <c r="M517" s="1"/>
  <c r="L516"/>
  <c r="M516" s="1"/>
  <c r="L515"/>
  <c r="M515" s="1"/>
  <c r="L514"/>
  <c r="M514" s="1"/>
  <c r="L513"/>
  <c r="M513" s="1"/>
  <c r="L512"/>
  <c r="M512" s="1"/>
  <c r="L511"/>
  <c r="M511" s="1"/>
  <c r="L510"/>
  <c r="M510" s="1"/>
  <c r="L509"/>
  <c r="M509" s="1"/>
  <c r="L508"/>
  <c r="M508" s="1"/>
  <c r="L507"/>
  <c r="M507" s="1"/>
  <c r="L506"/>
  <c r="M506" s="1"/>
  <c r="L505"/>
  <c r="M505" s="1"/>
  <c r="L504"/>
  <c r="M504" s="1"/>
  <c r="L503"/>
  <c r="M503" s="1"/>
  <c r="L502"/>
  <c r="M502" s="1"/>
  <c r="L501"/>
  <c r="M501" s="1"/>
  <c r="L500"/>
  <c r="M500" s="1"/>
  <c r="L499"/>
  <c r="M499" s="1"/>
  <c r="L498"/>
  <c r="M498" s="1"/>
  <c r="L497"/>
  <c r="M497" s="1"/>
  <c r="L496"/>
  <c r="M496" s="1"/>
  <c r="L495"/>
  <c r="M495" s="1"/>
  <c r="L494"/>
  <c r="M494" s="1"/>
  <c r="L493"/>
  <c r="M493" s="1"/>
  <c r="L492"/>
  <c r="M492" s="1"/>
  <c r="L491"/>
  <c r="M491" s="1"/>
  <c r="L490"/>
  <c r="M490" s="1"/>
  <c r="L489"/>
  <c r="M489" s="1"/>
  <c r="L488"/>
  <c r="M488" s="1"/>
  <c r="L487"/>
  <c r="M487" s="1"/>
  <c r="L486"/>
  <c r="M486" s="1"/>
  <c r="L485"/>
  <c r="M485" s="1"/>
  <c r="L484"/>
  <c r="M484" s="1"/>
  <c r="L483"/>
  <c r="M483" s="1"/>
  <c r="L482"/>
  <c r="M482" s="1"/>
  <c r="L481"/>
  <c r="M481" s="1"/>
  <c r="L480"/>
  <c r="M480" s="1"/>
  <c r="L479"/>
  <c r="M479" s="1"/>
  <c r="L478"/>
  <c r="M478" s="1"/>
  <c r="L477"/>
  <c r="M477" s="1"/>
  <c r="L476"/>
  <c r="M476" s="1"/>
  <c r="L475"/>
  <c r="M475" s="1"/>
  <c r="L474"/>
  <c r="M474" s="1"/>
  <c r="L473"/>
  <c r="M473" s="1"/>
  <c r="L472"/>
  <c r="M472" s="1"/>
  <c r="L471"/>
  <c r="M471" s="1"/>
  <c r="L470"/>
  <c r="M470" s="1"/>
  <c r="L469"/>
  <c r="M469" s="1"/>
  <c r="L468"/>
  <c r="M468" s="1"/>
  <c r="L467"/>
  <c r="M467" s="1"/>
  <c r="L466"/>
  <c r="M466" s="1"/>
  <c r="L465"/>
  <c r="M465" s="1"/>
  <c r="L464"/>
  <c r="M464" s="1"/>
  <c r="L463"/>
  <c r="M463" s="1"/>
  <c r="L462"/>
  <c r="M462" s="1"/>
  <c r="L461"/>
  <c r="M461" s="1"/>
  <c r="L460"/>
  <c r="M460" s="1"/>
  <c r="L459"/>
  <c r="M459" s="1"/>
  <c r="L458"/>
  <c r="M458" s="1"/>
  <c r="L457"/>
  <c r="M457" s="1"/>
  <c r="L456"/>
  <c r="M456" s="1"/>
  <c r="L455"/>
  <c r="M455" s="1"/>
  <c r="L454"/>
  <c r="M454" s="1"/>
  <c r="L453"/>
  <c r="M453" s="1"/>
  <c r="L452"/>
  <c r="M452" s="1"/>
  <c r="L451"/>
  <c r="M451" s="1"/>
  <c r="L450"/>
  <c r="M450" s="1"/>
  <c r="L449"/>
  <c r="M449" s="1"/>
  <c r="L448"/>
  <c r="M448" s="1"/>
  <c r="L447"/>
  <c r="M447" s="1"/>
  <c r="L446"/>
  <c r="M446" s="1"/>
  <c r="L445"/>
  <c r="M445" s="1"/>
  <c r="L444"/>
  <c r="M444" s="1"/>
  <c r="L443"/>
  <c r="M443" s="1"/>
  <c r="L442"/>
  <c r="M442" s="1"/>
  <c r="L441"/>
  <c r="M441" s="1"/>
  <c r="L440"/>
  <c r="M440" s="1"/>
  <c r="L439"/>
  <c r="M439" s="1"/>
  <c r="L438"/>
  <c r="M438" s="1"/>
  <c r="L437"/>
  <c r="M437" s="1"/>
  <c r="L436"/>
  <c r="M436" s="1"/>
  <c r="L435"/>
  <c r="M435" s="1"/>
  <c r="L434"/>
  <c r="M434" s="1"/>
  <c r="L433"/>
  <c r="M433" s="1"/>
  <c r="L432"/>
  <c r="M432" s="1"/>
  <c r="L431"/>
  <c r="M431" s="1"/>
  <c r="L430"/>
  <c r="M430" s="1"/>
  <c r="L429"/>
  <c r="M429" s="1"/>
  <c r="L428"/>
  <c r="M428" s="1"/>
  <c r="L427"/>
  <c r="M427" s="1"/>
  <c r="L426"/>
  <c r="M426" s="1"/>
  <c r="L425"/>
  <c r="M425" s="1"/>
  <c r="L424"/>
  <c r="M424" s="1"/>
  <c r="L423"/>
  <c r="M423" s="1"/>
  <c r="L422"/>
  <c r="M422" s="1"/>
  <c r="L421"/>
  <c r="M421" s="1"/>
  <c r="L420"/>
  <c r="M420" s="1"/>
  <c r="L419"/>
  <c r="M419" s="1"/>
  <c r="L418"/>
  <c r="M418" s="1"/>
  <c r="L417"/>
  <c r="M417" s="1"/>
  <c r="L416"/>
  <c r="M416" s="1"/>
  <c r="L415"/>
  <c r="M415" s="1"/>
  <c r="L414"/>
  <c r="M414" s="1"/>
  <c r="L413"/>
  <c r="M413" s="1"/>
  <c r="L412"/>
  <c r="M412" s="1"/>
  <c r="L411"/>
  <c r="M411" s="1"/>
  <c r="L410"/>
  <c r="M410" s="1"/>
  <c r="L409"/>
  <c r="M409" s="1"/>
  <c r="L408"/>
  <c r="M408" s="1"/>
  <c r="L407"/>
  <c r="M407" s="1"/>
  <c r="L406"/>
  <c r="M406" s="1"/>
  <c r="L405"/>
  <c r="M405" s="1"/>
  <c r="L404"/>
  <c r="M404" s="1"/>
  <c r="L403"/>
  <c r="M403" s="1"/>
  <c r="L402"/>
  <c r="M402" s="1"/>
  <c r="L401"/>
  <c r="M401" s="1"/>
  <c r="L400"/>
  <c r="M400" s="1"/>
  <c r="L399"/>
  <c r="M399" s="1"/>
  <c r="L398"/>
  <c r="M398" s="1"/>
  <c r="L397"/>
  <c r="M397" s="1"/>
  <c r="L396"/>
  <c r="M396" s="1"/>
  <c r="L395"/>
  <c r="M395" s="1"/>
  <c r="L394"/>
  <c r="M394" s="1"/>
  <c r="L393"/>
  <c r="M393" s="1"/>
  <c r="L392"/>
  <c r="M392" s="1"/>
  <c r="L391"/>
  <c r="M391" s="1"/>
  <c r="L390"/>
  <c r="M390" s="1"/>
  <c r="L389"/>
  <c r="M389" s="1"/>
  <c r="L388"/>
  <c r="M388" s="1"/>
  <c r="L387"/>
  <c r="M387" s="1"/>
  <c r="L386"/>
  <c r="M386" s="1"/>
  <c r="L385"/>
  <c r="M385" s="1"/>
  <c r="L384"/>
  <c r="M384" s="1"/>
  <c r="L383"/>
  <c r="M383" s="1"/>
  <c r="L382"/>
  <c r="M382" s="1"/>
  <c r="L381"/>
  <c r="M381" s="1"/>
  <c r="L380"/>
  <c r="M380" s="1"/>
  <c r="L379"/>
  <c r="M379" s="1"/>
  <c r="L378"/>
  <c r="M378" s="1"/>
  <c r="L377"/>
  <c r="M377" s="1"/>
  <c r="L376"/>
  <c r="M376" s="1"/>
  <c r="L375"/>
  <c r="M375" s="1"/>
  <c r="L374"/>
  <c r="M374" s="1"/>
  <c r="L373"/>
  <c r="M373" s="1"/>
  <c r="L372"/>
  <c r="M372" s="1"/>
  <c r="L371"/>
  <c r="M371" s="1"/>
  <c r="L370"/>
  <c r="M370" s="1"/>
  <c r="L369"/>
  <c r="M369" s="1"/>
  <c r="L368"/>
  <c r="M368" s="1"/>
  <c r="L367"/>
  <c r="M367" s="1"/>
  <c r="L366"/>
  <c r="M366" s="1"/>
  <c r="L365"/>
  <c r="M365" s="1"/>
  <c r="L364"/>
  <c r="M364" s="1"/>
  <c r="L363"/>
  <c r="M363" s="1"/>
  <c r="L362"/>
  <c r="M362" s="1"/>
  <c r="L361"/>
  <c r="M361" s="1"/>
  <c r="L360"/>
  <c r="M360" s="1"/>
  <c r="L359"/>
  <c r="M359" s="1"/>
  <c r="L358"/>
  <c r="M358" s="1"/>
  <c r="L357"/>
  <c r="M357" s="1"/>
  <c r="L356"/>
  <c r="M356" s="1"/>
  <c r="L355"/>
  <c r="M355" s="1"/>
  <c r="L354"/>
  <c r="M354" s="1"/>
  <c r="L353"/>
  <c r="M353" s="1"/>
  <c r="L352"/>
  <c r="M352" s="1"/>
  <c r="L351"/>
  <c r="M351" s="1"/>
  <c r="L350"/>
  <c r="M350" s="1"/>
  <c r="L349"/>
  <c r="M349" s="1"/>
  <c r="L348"/>
  <c r="M348" s="1"/>
  <c r="L347"/>
  <c r="M347" s="1"/>
  <c r="L346"/>
  <c r="M346" s="1"/>
  <c r="L345"/>
  <c r="M345" s="1"/>
  <c r="L344"/>
  <c r="M344" s="1"/>
  <c r="L343"/>
  <c r="M343" s="1"/>
  <c r="L342"/>
  <c r="M342" s="1"/>
  <c r="L341"/>
  <c r="M341" s="1"/>
  <c r="L340"/>
  <c r="M340" s="1"/>
  <c r="L339"/>
  <c r="M339" s="1"/>
  <c r="L338"/>
  <c r="M338" s="1"/>
  <c r="L337"/>
  <c r="M337" s="1"/>
  <c r="L336"/>
  <c r="M336" s="1"/>
  <c r="L335"/>
  <c r="M335" s="1"/>
  <c r="L334"/>
  <c r="M334" s="1"/>
  <c r="L333"/>
  <c r="M333" s="1"/>
  <c r="L332"/>
  <c r="M332" s="1"/>
  <c r="L331"/>
  <c r="M331" s="1"/>
  <c r="L330"/>
  <c r="M330" s="1"/>
  <c r="L329"/>
  <c r="M329" s="1"/>
  <c r="L328"/>
  <c r="M328" s="1"/>
  <c r="L327"/>
  <c r="M327" s="1"/>
  <c r="L326"/>
  <c r="M326" s="1"/>
  <c r="L325"/>
  <c r="M325" s="1"/>
  <c r="L324"/>
  <c r="M324" s="1"/>
  <c r="L323"/>
  <c r="M323" s="1"/>
  <c r="L322"/>
  <c r="M322" s="1"/>
  <c r="L321"/>
  <c r="M321" s="1"/>
  <c r="L320"/>
  <c r="M320" s="1"/>
  <c r="L319"/>
  <c r="M319" s="1"/>
  <c r="L318"/>
  <c r="M318" s="1"/>
  <c r="L317"/>
  <c r="M317" s="1"/>
  <c r="L316"/>
  <c r="M316" s="1"/>
  <c r="L315"/>
  <c r="M315" s="1"/>
  <c r="L314"/>
  <c r="M314" s="1"/>
  <c r="L313"/>
  <c r="M313" s="1"/>
  <c r="L312"/>
  <c r="M312" s="1"/>
  <c r="L311"/>
  <c r="M311" s="1"/>
  <c r="L310"/>
  <c r="M310" s="1"/>
  <c r="L309"/>
  <c r="M309" s="1"/>
  <c r="L308"/>
  <c r="M308" s="1"/>
  <c r="L307"/>
  <c r="M307" s="1"/>
  <c r="L306"/>
  <c r="M306" s="1"/>
  <c r="L305"/>
  <c r="M305" s="1"/>
  <c r="L304"/>
  <c r="M304" s="1"/>
  <c r="L303"/>
  <c r="M303" s="1"/>
  <c r="L302"/>
  <c r="M302" s="1"/>
  <c r="L301"/>
  <c r="M301" s="1"/>
  <c r="L300"/>
  <c r="M300" s="1"/>
  <c r="L299"/>
  <c r="M299" s="1"/>
  <c r="L298"/>
  <c r="M298" s="1"/>
  <c r="L297"/>
  <c r="M297" s="1"/>
  <c r="L296"/>
  <c r="M296" s="1"/>
  <c r="L295"/>
  <c r="M295" s="1"/>
  <c r="L294"/>
  <c r="M294" s="1"/>
  <c r="L293"/>
  <c r="M293" s="1"/>
  <c r="L292"/>
  <c r="M292" s="1"/>
  <c r="L291"/>
  <c r="M291" s="1"/>
  <c r="L290"/>
  <c r="M290" s="1"/>
  <c r="L289"/>
  <c r="M289" s="1"/>
  <c r="L288"/>
  <c r="M288" s="1"/>
  <c r="L287"/>
  <c r="M287" s="1"/>
  <c r="L286"/>
  <c r="M286" s="1"/>
  <c r="L285"/>
  <c r="M285" s="1"/>
  <c r="L284"/>
  <c r="M284" s="1"/>
  <c r="L283"/>
  <c r="M283" s="1"/>
  <c r="L282"/>
  <c r="M282" s="1"/>
  <c r="L281"/>
  <c r="M281" s="1"/>
  <c r="L280"/>
  <c r="M280" s="1"/>
  <c r="L279"/>
  <c r="M279" s="1"/>
  <c r="L278"/>
  <c r="M278" s="1"/>
  <c r="L277"/>
  <c r="M277" s="1"/>
  <c r="L276"/>
  <c r="M276" s="1"/>
  <c r="L275"/>
  <c r="M275" s="1"/>
  <c r="L274"/>
  <c r="M274" s="1"/>
  <c r="L273"/>
  <c r="M273" s="1"/>
  <c r="L272"/>
  <c r="M272" s="1"/>
  <c r="L271"/>
  <c r="M271" s="1"/>
  <c r="L270"/>
  <c r="M270" s="1"/>
  <c r="L269"/>
  <c r="M269" s="1"/>
  <c r="L268"/>
  <c r="M268" s="1"/>
  <c r="L267"/>
  <c r="M267" s="1"/>
  <c r="L266"/>
  <c r="M266" s="1"/>
  <c r="L265"/>
  <c r="M265" s="1"/>
  <c r="L264"/>
  <c r="M264" s="1"/>
  <c r="L263"/>
  <c r="M263" s="1"/>
  <c r="L262"/>
  <c r="M262" s="1"/>
  <c r="L261"/>
  <c r="M261" s="1"/>
  <c r="L260"/>
  <c r="M260" s="1"/>
  <c r="L259"/>
  <c r="M259" s="1"/>
  <c r="L258"/>
  <c r="M258" s="1"/>
  <c r="L257"/>
  <c r="M257" s="1"/>
  <c r="L256"/>
  <c r="M256" s="1"/>
  <c r="L255"/>
  <c r="M255" s="1"/>
  <c r="L254"/>
  <c r="M254" s="1"/>
  <c r="L253"/>
  <c r="M253" s="1"/>
  <c r="L252"/>
  <c r="M252" s="1"/>
  <c r="L251"/>
  <c r="M251" s="1"/>
  <c r="L250"/>
  <c r="M250" s="1"/>
  <c r="L249"/>
  <c r="M249" s="1"/>
  <c r="L248"/>
  <c r="M248" s="1"/>
  <c r="L247"/>
  <c r="M247" s="1"/>
  <c r="L246"/>
  <c r="M246" s="1"/>
  <c r="L245"/>
  <c r="M245" s="1"/>
  <c r="L244"/>
  <c r="M244" s="1"/>
  <c r="L243"/>
  <c r="M243" s="1"/>
  <c r="L242"/>
  <c r="M242" s="1"/>
  <c r="L241"/>
  <c r="M241" s="1"/>
  <c r="L240"/>
  <c r="M240" s="1"/>
  <c r="L239"/>
  <c r="M239" s="1"/>
  <c r="L238"/>
  <c r="M238" s="1"/>
  <c r="L237"/>
  <c r="M237" s="1"/>
  <c r="L236"/>
  <c r="M236" s="1"/>
  <c r="L235"/>
  <c r="M235" s="1"/>
  <c r="L234"/>
  <c r="M234" s="1"/>
  <c r="L233"/>
  <c r="M233" s="1"/>
  <c r="L232"/>
  <c r="M232" s="1"/>
  <c r="L231"/>
  <c r="M231" s="1"/>
  <c r="L230"/>
  <c r="M230" s="1"/>
  <c r="L229"/>
  <c r="M229" s="1"/>
  <c r="L228"/>
  <c r="M228" s="1"/>
  <c r="L227"/>
  <c r="M227" s="1"/>
  <c r="L226"/>
  <c r="M226" s="1"/>
  <c r="L225"/>
  <c r="M225" s="1"/>
  <c r="L224"/>
  <c r="M224" s="1"/>
  <c r="L223"/>
  <c r="M223" s="1"/>
  <c r="L222"/>
  <c r="M222" s="1"/>
  <c r="L221"/>
  <c r="M221" s="1"/>
  <c r="L220"/>
  <c r="M220" s="1"/>
  <c r="L219"/>
  <c r="M219" s="1"/>
  <c r="L218"/>
  <c r="M218" s="1"/>
  <c r="L217"/>
  <c r="M217" s="1"/>
  <c r="L216"/>
  <c r="M216" s="1"/>
  <c r="L215"/>
  <c r="M215" s="1"/>
  <c r="L214"/>
  <c r="M214" s="1"/>
  <c r="L213"/>
  <c r="M213" s="1"/>
  <c r="L212"/>
  <c r="M212" s="1"/>
  <c r="L211"/>
  <c r="M211" s="1"/>
  <c r="L210"/>
  <c r="M210" s="1"/>
  <c r="L209"/>
  <c r="M209" s="1"/>
  <c r="L208"/>
  <c r="M208" s="1"/>
  <c r="L207"/>
  <c r="M207" s="1"/>
  <c r="L206"/>
  <c r="M206" s="1"/>
  <c r="L205"/>
  <c r="M205" s="1"/>
  <c r="L204"/>
  <c r="M204" s="1"/>
  <c r="L203"/>
  <c r="M203" s="1"/>
  <c r="L202"/>
  <c r="M202" s="1"/>
  <c r="L201"/>
  <c r="M201" s="1"/>
  <c r="L200"/>
  <c r="M200" s="1"/>
  <c r="L199"/>
  <c r="M199" s="1"/>
  <c r="L198"/>
  <c r="M198" s="1"/>
  <c r="L197"/>
  <c r="M197" s="1"/>
  <c r="L196"/>
  <c r="M196" s="1"/>
  <c r="L195"/>
  <c r="M195" s="1"/>
  <c r="L194"/>
  <c r="M194" s="1"/>
  <c r="L193"/>
  <c r="M193" s="1"/>
  <c r="L192"/>
  <c r="M192" s="1"/>
  <c r="L191"/>
  <c r="M191" s="1"/>
  <c r="L190"/>
  <c r="M190" s="1"/>
  <c r="L189"/>
  <c r="M189" s="1"/>
  <c r="L188"/>
  <c r="M188" s="1"/>
  <c r="L187"/>
  <c r="M187" s="1"/>
  <c r="L186"/>
  <c r="M186" s="1"/>
  <c r="L185"/>
  <c r="M185" s="1"/>
  <c r="L184"/>
  <c r="M184" s="1"/>
  <c r="L183"/>
  <c r="M183" s="1"/>
  <c r="L182"/>
  <c r="M182" s="1"/>
  <c r="L181"/>
  <c r="M181" s="1"/>
  <c r="L180"/>
  <c r="M180" s="1"/>
  <c r="L179"/>
  <c r="M179" s="1"/>
  <c r="L178"/>
  <c r="M178" s="1"/>
  <c r="L177"/>
  <c r="M177" s="1"/>
  <c r="L176"/>
  <c r="M176" s="1"/>
  <c r="L175"/>
  <c r="M175" s="1"/>
  <c r="L174"/>
  <c r="M174" s="1"/>
  <c r="L173"/>
  <c r="M173" s="1"/>
  <c r="L172"/>
  <c r="M172" s="1"/>
  <c r="L171"/>
  <c r="M171" s="1"/>
  <c r="L170"/>
  <c r="M170" s="1"/>
  <c r="L169"/>
  <c r="M169" s="1"/>
  <c r="L168"/>
  <c r="M168" s="1"/>
  <c r="L167"/>
  <c r="M167" s="1"/>
  <c r="L166"/>
  <c r="M166" s="1"/>
  <c r="L165"/>
  <c r="M165" s="1"/>
  <c r="L164"/>
  <c r="M164" s="1"/>
  <c r="L163"/>
  <c r="M163" s="1"/>
  <c r="L162"/>
  <c r="M162" s="1"/>
  <c r="L161"/>
  <c r="M161" s="1"/>
  <c r="L160"/>
  <c r="M160" s="1"/>
  <c r="L159"/>
  <c r="M159" s="1"/>
  <c r="L158"/>
  <c r="M158" s="1"/>
  <c r="L157"/>
  <c r="M157" s="1"/>
  <c r="L156"/>
  <c r="M156" s="1"/>
  <c r="L155"/>
  <c r="M155" s="1"/>
  <c r="L154"/>
  <c r="M154" s="1"/>
  <c r="L153"/>
  <c r="M153" s="1"/>
  <c r="L152"/>
  <c r="M152" s="1"/>
  <c r="L151"/>
  <c r="M151" s="1"/>
  <c r="L150"/>
  <c r="M150" s="1"/>
  <c r="L149"/>
  <c r="M149" s="1"/>
  <c r="L148"/>
  <c r="M148" s="1"/>
  <c r="L147"/>
  <c r="M147" s="1"/>
  <c r="L146"/>
  <c r="M146" s="1"/>
  <c r="L145"/>
  <c r="M145" s="1"/>
  <c r="L144"/>
  <c r="M144" s="1"/>
  <c r="L143"/>
  <c r="M143" s="1"/>
  <c r="L142"/>
  <c r="M142" s="1"/>
  <c r="L141"/>
  <c r="M141" s="1"/>
  <c r="L140"/>
  <c r="M140" s="1"/>
  <c r="L139"/>
  <c r="M139" s="1"/>
  <c r="L138"/>
  <c r="M138" s="1"/>
  <c r="L137"/>
  <c r="M137" s="1"/>
  <c r="L136"/>
  <c r="M136" s="1"/>
  <c r="L135"/>
  <c r="M135" s="1"/>
  <c r="L134"/>
  <c r="M134" s="1"/>
  <c r="L133"/>
  <c r="M133" s="1"/>
  <c r="L132"/>
  <c r="M132" s="1"/>
  <c r="L131"/>
  <c r="M131" s="1"/>
  <c r="L130"/>
  <c r="M130" s="1"/>
  <c r="L129"/>
  <c r="M129" s="1"/>
  <c r="L128"/>
  <c r="M128" s="1"/>
  <c r="L127"/>
  <c r="M127" s="1"/>
  <c r="L126"/>
  <c r="M126" s="1"/>
  <c r="L125"/>
  <c r="M125" s="1"/>
  <c r="L124"/>
  <c r="M124" s="1"/>
  <c r="L123"/>
  <c r="M123" s="1"/>
  <c r="L122"/>
  <c r="M122" s="1"/>
  <c r="L121"/>
  <c r="M121" s="1"/>
  <c r="L120"/>
  <c r="M120" s="1"/>
  <c r="L119"/>
  <c r="M119" s="1"/>
  <c r="L118"/>
  <c r="M118" s="1"/>
  <c r="L117"/>
  <c r="M117" s="1"/>
  <c r="L116"/>
  <c r="M116" s="1"/>
  <c r="L115"/>
  <c r="M115" s="1"/>
  <c r="L114"/>
  <c r="M114" s="1"/>
  <c r="L113"/>
  <c r="M113" s="1"/>
  <c r="L112"/>
  <c r="M112" s="1"/>
  <c r="L111"/>
  <c r="M111" s="1"/>
  <c r="L110"/>
  <c r="M110" s="1"/>
  <c r="L109"/>
  <c r="M109" s="1"/>
  <c r="L108"/>
  <c r="M108" s="1"/>
  <c r="L107"/>
  <c r="M107" s="1"/>
  <c r="L106"/>
  <c r="M106" s="1"/>
  <c r="L105"/>
  <c r="M105" s="1"/>
  <c r="L104"/>
  <c r="M104" s="1"/>
  <c r="L103"/>
  <c r="M103" s="1"/>
  <c r="L102"/>
  <c r="M102" s="1"/>
  <c r="L101"/>
  <c r="M101" s="1"/>
  <c r="L100"/>
  <c r="M100" s="1"/>
  <c r="L99"/>
  <c r="M99" s="1"/>
  <c r="L98"/>
  <c r="M98" s="1"/>
  <c r="L97"/>
  <c r="M97" s="1"/>
  <c r="L96"/>
  <c r="M96" s="1"/>
  <c r="L95"/>
  <c r="M95" s="1"/>
  <c r="L94"/>
  <c r="M94" s="1"/>
  <c r="L93"/>
  <c r="M93" s="1"/>
  <c r="L92"/>
  <c r="M92" s="1"/>
  <c r="L91"/>
  <c r="M91" s="1"/>
  <c r="L90"/>
  <c r="M90" s="1"/>
  <c r="L89"/>
  <c r="M89" s="1"/>
  <c r="L88"/>
  <c r="M88" s="1"/>
  <c r="L87"/>
  <c r="M87" s="1"/>
  <c r="L86"/>
  <c r="M86" s="1"/>
  <c r="L85"/>
  <c r="M85" s="1"/>
  <c r="L84"/>
  <c r="M84" s="1"/>
  <c r="L83"/>
  <c r="M83" s="1"/>
  <c r="L82"/>
  <c r="M82" s="1"/>
  <c r="L81"/>
  <c r="M81" s="1"/>
  <c r="L80"/>
  <c r="M80" s="1"/>
  <c r="L79"/>
  <c r="M79" s="1"/>
  <c r="L78"/>
  <c r="M78" s="1"/>
  <c r="L77"/>
  <c r="M77" s="1"/>
  <c r="L76"/>
  <c r="M76" s="1"/>
  <c r="L75"/>
  <c r="M75" s="1"/>
  <c r="L74"/>
  <c r="M74" s="1"/>
  <c r="L73"/>
  <c r="M73" s="1"/>
  <c r="L72"/>
  <c r="M72" s="1"/>
  <c r="L71"/>
  <c r="M71" s="1"/>
  <c r="L70"/>
  <c r="M70" s="1"/>
  <c r="L69"/>
  <c r="M69" s="1"/>
  <c r="L68"/>
  <c r="M68" s="1"/>
  <c r="L67"/>
  <c r="M67" s="1"/>
  <c r="L66"/>
  <c r="M66" s="1"/>
  <c r="L65"/>
  <c r="M65" s="1"/>
  <c r="L64"/>
  <c r="M64" s="1"/>
  <c r="L63"/>
  <c r="M63" s="1"/>
  <c r="L62"/>
  <c r="M62" s="1"/>
  <c r="L61"/>
  <c r="M61" s="1"/>
  <c r="L60"/>
  <c r="M60" s="1"/>
  <c r="L59"/>
  <c r="M59" s="1"/>
  <c r="L58"/>
  <c r="M58" s="1"/>
  <c r="L57"/>
  <c r="M57" s="1"/>
  <c r="L56"/>
  <c r="M56" s="1"/>
  <c r="L55"/>
  <c r="M55" s="1"/>
  <c r="L54"/>
  <c r="M54" s="1"/>
  <c r="L53"/>
  <c r="M53" s="1"/>
  <c r="L52"/>
  <c r="M52" s="1"/>
  <c r="L51"/>
  <c r="M51" s="1"/>
  <c r="L50"/>
  <c r="M50" s="1"/>
  <c r="L49"/>
  <c r="M49" s="1"/>
  <c r="L48"/>
  <c r="M48" s="1"/>
  <c r="L47"/>
  <c r="M47" s="1"/>
  <c r="L46"/>
  <c r="M46" s="1"/>
  <c r="L45"/>
  <c r="M45" s="1"/>
  <c r="L44"/>
  <c r="M44" s="1"/>
  <c r="L43"/>
  <c r="M43" s="1"/>
  <c r="L42"/>
  <c r="M42" s="1"/>
  <c r="L41"/>
  <c r="M41" s="1"/>
  <c r="L40"/>
  <c r="M40" s="1"/>
  <c r="L39"/>
  <c r="M39" s="1"/>
  <c r="L38"/>
  <c r="M38" s="1"/>
  <c r="L37"/>
  <c r="M37" s="1"/>
  <c r="L36"/>
  <c r="M36" s="1"/>
  <c r="L35"/>
  <c r="M35" s="1"/>
  <c r="L34"/>
  <c r="M34" s="1"/>
  <c r="L33"/>
  <c r="M33" s="1"/>
  <c r="L32"/>
  <c r="M32" s="1"/>
  <c r="L31"/>
  <c r="M31" s="1"/>
  <c r="L30"/>
  <c r="M30" s="1"/>
  <c r="L29"/>
  <c r="M29" s="1"/>
  <c r="L28"/>
  <c r="M28" s="1"/>
  <c r="L27"/>
  <c r="M27" s="1"/>
  <c r="L26"/>
  <c r="M26" s="1"/>
  <c r="L25"/>
  <c r="M25" s="1"/>
  <c r="L24"/>
  <c r="M24" s="1"/>
  <c r="L23"/>
  <c r="M23" s="1"/>
  <c r="L22"/>
  <c r="M22" s="1"/>
  <c r="L21"/>
  <c r="M21" s="1"/>
  <c r="L20"/>
  <c r="M20" s="1"/>
  <c r="L19"/>
  <c r="M19" s="1"/>
  <c r="L18"/>
  <c r="M18" s="1"/>
  <c r="L17"/>
  <c r="M17" s="1"/>
  <c r="L16"/>
  <c r="M16" s="1"/>
  <c r="L15"/>
  <c r="M15" s="1"/>
  <c r="L14"/>
  <c r="M14" s="1"/>
  <c r="L13"/>
  <c r="M13" s="1"/>
  <c r="L12"/>
  <c r="M12" s="1"/>
  <c r="L11"/>
  <c r="M11" s="1"/>
  <c r="H2498"/>
  <c r="I2498" s="1"/>
  <c r="H2497"/>
  <c r="I2497" s="1"/>
  <c r="H2496"/>
  <c r="I2496" s="1"/>
  <c r="H2495"/>
  <c r="I2495" s="1"/>
  <c r="H2494"/>
  <c r="I2494" s="1"/>
  <c r="H2493"/>
  <c r="I2493" s="1"/>
  <c r="H2492"/>
  <c r="I2492" s="1"/>
  <c r="H2491"/>
  <c r="I2491" s="1"/>
  <c r="H2490"/>
  <c r="I2490" s="1"/>
  <c r="H2489"/>
  <c r="I2489" s="1"/>
  <c r="H2488"/>
  <c r="I2488" s="1"/>
  <c r="H2487"/>
  <c r="I2487" s="1"/>
  <c r="H2486"/>
  <c r="I2486" s="1"/>
  <c r="H2485"/>
  <c r="I2485" s="1"/>
  <c r="H2484"/>
  <c r="I2484" s="1"/>
  <c r="H2483"/>
  <c r="I2483" s="1"/>
  <c r="H2482"/>
  <c r="I2482" s="1"/>
  <c r="H2481"/>
  <c r="I2481" s="1"/>
  <c r="H2480"/>
  <c r="I2480" s="1"/>
  <c r="H2479"/>
  <c r="I2479" s="1"/>
  <c r="H2478"/>
  <c r="I2478" s="1"/>
  <c r="H2477"/>
  <c r="I2477" s="1"/>
  <c r="H2476"/>
  <c r="I2476" s="1"/>
  <c r="H2475"/>
  <c r="I2475" s="1"/>
  <c r="H2474"/>
  <c r="I2474" s="1"/>
  <c r="H2473"/>
  <c r="I2473" s="1"/>
  <c r="H2472"/>
  <c r="I2472" s="1"/>
  <c r="H2471"/>
  <c r="I2471" s="1"/>
  <c r="H2470"/>
  <c r="I2470" s="1"/>
  <c r="H2469"/>
  <c r="I2469" s="1"/>
  <c r="H2468"/>
  <c r="I2468" s="1"/>
  <c r="H2467"/>
  <c r="I2467" s="1"/>
  <c r="H2466"/>
  <c r="I2466" s="1"/>
  <c r="H2465"/>
  <c r="I2465" s="1"/>
  <c r="H2464"/>
  <c r="I2464" s="1"/>
  <c r="H2463"/>
  <c r="I2463" s="1"/>
  <c r="H2462"/>
  <c r="I2462" s="1"/>
  <c r="H2461"/>
  <c r="I2461" s="1"/>
  <c r="H2460"/>
  <c r="I2460" s="1"/>
  <c r="H2459"/>
  <c r="I2459" s="1"/>
  <c r="H2458"/>
  <c r="I2458" s="1"/>
  <c r="H2457"/>
  <c r="I2457" s="1"/>
  <c r="H2456"/>
  <c r="I2456" s="1"/>
  <c r="H2455"/>
  <c r="I2455" s="1"/>
  <c r="H2454"/>
  <c r="I2454" s="1"/>
  <c r="H2453"/>
  <c r="I2453" s="1"/>
  <c r="H2452"/>
  <c r="I2452" s="1"/>
  <c r="H2451"/>
  <c r="I2451" s="1"/>
  <c r="H2450"/>
  <c r="I2450" s="1"/>
  <c r="H2449"/>
  <c r="I2449" s="1"/>
  <c r="H2448"/>
  <c r="I2448" s="1"/>
  <c r="H2447"/>
  <c r="I2447" s="1"/>
  <c r="H2446"/>
  <c r="I2446" s="1"/>
  <c r="H2445"/>
  <c r="I2445" s="1"/>
  <c r="H2444"/>
  <c r="I2444" s="1"/>
  <c r="H2443"/>
  <c r="I2443" s="1"/>
  <c r="H2442"/>
  <c r="I2442" s="1"/>
  <c r="H2441"/>
  <c r="I2441" s="1"/>
  <c r="H2440"/>
  <c r="I2440" s="1"/>
  <c r="H2439"/>
  <c r="I2439" s="1"/>
  <c r="H2438"/>
  <c r="I2438" s="1"/>
  <c r="H2437"/>
  <c r="I2437" s="1"/>
  <c r="H2436"/>
  <c r="I2436" s="1"/>
  <c r="H2435"/>
  <c r="I2435" s="1"/>
  <c r="H2434"/>
  <c r="I2434" s="1"/>
  <c r="H2433"/>
  <c r="I2433" s="1"/>
  <c r="H2432"/>
  <c r="I2432" s="1"/>
  <c r="H2431"/>
  <c r="I2431" s="1"/>
  <c r="H2430"/>
  <c r="I2430" s="1"/>
  <c r="H2429"/>
  <c r="I2429" s="1"/>
  <c r="H2428"/>
  <c r="I2428" s="1"/>
  <c r="H2427"/>
  <c r="I2427" s="1"/>
  <c r="H2426"/>
  <c r="I2426" s="1"/>
  <c r="H2425"/>
  <c r="I2425" s="1"/>
  <c r="H2424"/>
  <c r="I2424" s="1"/>
  <c r="H2423"/>
  <c r="I2423" s="1"/>
  <c r="H2422"/>
  <c r="I2422" s="1"/>
  <c r="H2421"/>
  <c r="I2421" s="1"/>
  <c r="H2420"/>
  <c r="I2420" s="1"/>
  <c r="H2419"/>
  <c r="I2419" s="1"/>
  <c r="H2418"/>
  <c r="I2418" s="1"/>
  <c r="H2417"/>
  <c r="I2417" s="1"/>
  <c r="H2416"/>
  <c r="I2416" s="1"/>
  <c r="H2415"/>
  <c r="I2415" s="1"/>
  <c r="H2414"/>
  <c r="I2414" s="1"/>
  <c r="H2413"/>
  <c r="I2413" s="1"/>
  <c r="H2412"/>
  <c r="I2412" s="1"/>
  <c r="H2411"/>
  <c r="I2411" s="1"/>
  <c r="H2410"/>
  <c r="I2410" s="1"/>
  <c r="H2409"/>
  <c r="I2409" s="1"/>
  <c r="H2408"/>
  <c r="I2408" s="1"/>
  <c r="H2407"/>
  <c r="I2407" s="1"/>
  <c r="H2406"/>
  <c r="I2406" s="1"/>
  <c r="H2405"/>
  <c r="I2405" s="1"/>
  <c r="H2404"/>
  <c r="I2404" s="1"/>
  <c r="H2403"/>
  <c r="I2403" s="1"/>
  <c r="H2402"/>
  <c r="I2402" s="1"/>
  <c r="H2401"/>
  <c r="I2401" s="1"/>
  <c r="H2400"/>
  <c r="I2400" s="1"/>
  <c r="H2399"/>
  <c r="I2399" s="1"/>
  <c r="H2398"/>
  <c r="I2398" s="1"/>
  <c r="H2397"/>
  <c r="I2397" s="1"/>
  <c r="H2396"/>
  <c r="I2396" s="1"/>
  <c r="H2395"/>
  <c r="I2395" s="1"/>
  <c r="H2394"/>
  <c r="I2394" s="1"/>
  <c r="H2393"/>
  <c r="I2393" s="1"/>
  <c r="H2392"/>
  <c r="I2392" s="1"/>
  <c r="H2391"/>
  <c r="I2391" s="1"/>
  <c r="H2390"/>
  <c r="I2390" s="1"/>
  <c r="H2389"/>
  <c r="I2389" s="1"/>
  <c r="H2388"/>
  <c r="I2388" s="1"/>
  <c r="H2387"/>
  <c r="I2387" s="1"/>
  <c r="H2386"/>
  <c r="I2386" s="1"/>
  <c r="H2385"/>
  <c r="I2385" s="1"/>
  <c r="H2384"/>
  <c r="I2384" s="1"/>
  <c r="H2383"/>
  <c r="I2383" s="1"/>
  <c r="H2382"/>
  <c r="I2382" s="1"/>
  <c r="H2381"/>
  <c r="I2381" s="1"/>
  <c r="H2380"/>
  <c r="I2380" s="1"/>
  <c r="H2379"/>
  <c r="I2379" s="1"/>
  <c r="H2378"/>
  <c r="I2378" s="1"/>
  <c r="H2377"/>
  <c r="I2377" s="1"/>
  <c r="H2376"/>
  <c r="I2376" s="1"/>
  <c r="H2375"/>
  <c r="I2375" s="1"/>
  <c r="H2374"/>
  <c r="I2374" s="1"/>
  <c r="H2373"/>
  <c r="I2373" s="1"/>
  <c r="H2372"/>
  <c r="I2372" s="1"/>
  <c r="H2371"/>
  <c r="I2371" s="1"/>
  <c r="H2370"/>
  <c r="I2370" s="1"/>
  <c r="H2369"/>
  <c r="I2369" s="1"/>
  <c r="H2368"/>
  <c r="I2368" s="1"/>
  <c r="H2367"/>
  <c r="I2367" s="1"/>
  <c r="H2366"/>
  <c r="I2366" s="1"/>
  <c r="H2365"/>
  <c r="I2365" s="1"/>
  <c r="H2364"/>
  <c r="I2364" s="1"/>
  <c r="H2363"/>
  <c r="I2363" s="1"/>
  <c r="H2362"/>
  <c r="I2362" s="1"/>
  <c r="H2361"/>
  <c r="I2361" s="1"/>
  <c r="H2360"/>
  <c r="I2360" s="1"/>
  <c r="H2359"/>
  <c r="I2359" s="1"/>
  <c r="H2358"/>
  <c r="I2358" s="1"/>
  <c r="H2357"/>
  <c r="I2357" s="1"/>
  <c r="H2356"/>
  <c r="I2356" s="1"/>
  <c r="H2355"/>
  <c r="I2355" s="1"/>
  <c r="H2354"/>
  <c r="I2354" s="1"/>
  <c r="H2353"/>
  <c r="I2353" s="1"/>
  <c r="H2352"/>
  <c r="I2352" s="1"/>
  <c r="H2351"/>
  <c r="I2351" s="1"/>
  <c r="H2350"/>
  <c r="I2350" s="1"/>
  <c r="H2349"/>
  <c r="I2349" s="1"/>
  <c r="H2348"/>
  <c r="I2348" s="1"/>
  <c r="H2347"/>
  <c r="I2347" s="1"/>
  <c r="H2346"/>
  <c r="I2346" s="1"/>
  <c r="H2345"/>
  <c r="I2345" s="1"/>
  <c r="H2344"/>
  <c r="I2344" s="1"/>
  <c r="H2343"/>
  <c r="I2343" s="1"/>
  <c r="H2342"/>
  <c r="I2342" s="1"/>
  <c r="H2341"/>
  <c r="I2341" s="1"/>
  <c r="H2340"/>
  <c r="I2340" s="1"/>
  <c r="H2339"/>
  <c r="I2339" s="1"/>
  <c r="H2338"/>
  <c r="I2338" s="1"/>
  <c r="H2337"/>
  <c r="I2337" s="1"/>
  <c r="H2336"/>
  <c r="I2336" s="1"/>
  <c r="H2335"/>
  <c r="I2335" s="1"/>
  <c r="H2334"/>
  <c r="I2334" s="1"/>
  <c r="H2333"/>
  <c r="I2333" s="1"/>
  <c r="H2332"/>
  <c r="I2332" s="1"/>
  <c r="H2331"/>
  <c r="I2331" s="1"/>
  <c r="H2330"/>
  <c r="I2330" s="1"/>
  <c r="H2329"/>
  <c r="I2329" s="1"/>
  <c r="H2328"/>
  <c r="I2328" s="1"/>
  <c r="H2327"/>
  <c r="I2327" s="1"/>
  <c r="H2326"/>
  <c r="I2326" s="1"/>
  <c r="H2325"/>
  <c r="I2325" s="1"/>
  <c r="H2324"/>
  <c r="I2324" s="1"/>
  <c r="H2323"/>
  <c r="I2323" s="1"/>
  <c r="H2322"/>
  <c r="I2322" s="1"/>
  <c r="H2321"/>
  <c r="I2321" s="1"/>
  <c r="H2320"/>
  <c r="I2320" s="1"/>
  <c r="H2319"/>
  <c r="I2319" s="1"/>
  <c r="H2318"/>
  <c r="I2318" s="1"/>
  <c r="H2317"/>
  <c r="I2317" s="1"/>
  <c r="H2316"/>
  <c r="I2316" s="1"/>
  <c r="H2315"/>
  <c r="I2315" s="1"/>
  <c r="H2314"/>
  <c r="I2314" s="1"/>
  <c r="H2313"/>
  <c r="I2313" s="1"/>
  <c r="H2312"/>
  <c r="I2312" s="1"/>
  <c r="H2311"/>
  <c r="I2311" s="1"/>
  <c r="H2310"/>
  <c r="I2310" s="1"/>
  <c r="H2309"/>
  <c r="I2309" s="1"/>
  <c r="H2308"/>
  <c r="I2308" s="1"/>
  <c r="H2307"/>
  <c r="I2307" s="1"/>
  <c r="H2306"/>
  <c r="I2306" s="1"/>
  <c r="H2305"/>
  <c r="I2305" s="1"/>
  <c r="H2304"/>
  <c r="I2304" s="1"/>
  <c r="H2303"/>
  <c r="I2303" s="1"/>
  <c r="H2302"/>
  <c r="I2302" s="1"/>
  <c r="H2301"/>
  <c r="I2301" s="1"/>
  <c r="H2300"/>
  <c r="I2300" s="1"/>
  <c r="H2299"/>
  <c r="I2299" s="1"/>
  <c r="H2298"/>
  <c r="I2298" s="1"/>
  <c r="H2297"/>
  <c r="I2297" s="1"/>
  <c r="H2296"/>
  <c r="I2296" s="1"/>
  <c r="H2295"/>
  <c r="I2295" s="1"/>
  <c r="H2294"/>
  <c r="I2294" s="1"/>
  <c r="H2293"/>
  <c r="I2293" s="1"/>
  <c r="H2292"/>
  <c r="I2292" s="1"/>
  <c r="H2291"/>
  <c r="I2291" s="1"/>
  <c r="H2290"/>
  <c r="I2290" s="1"/>
  <c r="H2289"/>
  <c r="I2289" s="1"/>
  <c r="H2288"/>
  <c r="I2288" s="1"/>
  <c r="H2287"/>
  <c r="I2287" s="1"/>
  <c r="H2286"/>
  <c r="I2286" s="1"/>
  <c r="H2285"/>
  <c r="I2285" s="1"/>
  <c r="H2284"/>
  <c r="I2284" s="1"/>
  <c r="H2283"/>
  <c r="I2283" s="1"/>
  <c r="H2282"/>
  <c r="I2282" s="1"/>
  <c r="H2281"/>
  <c r="I2281" s="1"/>
  <c r="H2280"/>
  <c r="I2280" s="1"/>
  <c r="H2279"/>
  <c r="I2279" s="1"/>
  <c r="H2278"/>
  <c r="I2278" s="1"/>
  <c r="H2277"/>
  <c r="I2277" s="1"/>
  <c r="H2276"/>
  <c r="I2276" s="1"/>
  <c r="H2275"/>
  <c r="I2275" s="1"/>
  <c r="H2274"/>
  <c r="I2274" s="1"/>
  <c r="H2273"/>
  <c r="I2273" s="1"/>
  <c r="H2272"/>
  <c r="I2272" s="1"/>
  <c r="H2271"/>
  <c r="I2271" s="1"/>
  <c r="H2270"/>
  <c r="I2270" s="1"/>
  <c r="H2269"/>
  <c r="I2269" s="1"/>
  <c r="H2268"/>
  <c r="I2268" s="1"/>
  <c r="H2267"/>
  <c r="I2267" s="1"/>
  <c r="H2266"/>
  <c r="I2266" s="1"/>
  <c r="H2265"/>
  <c r="I2265" s="1"/>
  <c r="H2264"/>
  <c r="I2264" s="1"/>
  <c r="H2263"/>
  <c r="I2263" s="1"/>
  <c r="H2262"/>
  <c r="I2262" s="1"/>
  <c r="H2261"/>
  <c r="I2261" s="1"/>
  <c r="H2260"/>
  <c r="I2260" s="1"/>
  <c r="H2259"/>
  <c r="I2259" s="1"/>
  <c r="H2258"/>
  <c r="I2258" s="1"/>
  <c r="H2257"/>
  <c r="I2257" s="1"/>
  <c r="H2256"/>
  <c r="I2256" s="1"/>
  <c r="H2255"/>
  <c r="I2255" s="1"/>
  <c r="H2254"/>
  <c r="I2254" s="1"/>
  <c r="H2253"/>
  <c r="I2253" s="1"/>
  <c r="H2252"/>
  <c r="I2252" s="1"/>
  <c r="H2251"/>
  <c r="I2251" s="1"/>
  <c r="H2250"/>
  <c r="I2250" s="1"/>
  <c r="H2249"/>
  <c r="I2249" s="1"/>
  <c r="H2248"/>
  <c r="I2248" s="1"/>
  <c r="H2247"/>
  <c r="I2247" s="1"/>
  <c r="H2246"/>
  <c r="I2246" s="1"/>
  <c r="H2245"/>
  <c r="I2245" s="1"/>
  <c r="H2244"/>
  <c r="I2244" s="1"/>
  <c r="H2243"/>
  <c r="I2243" s="1"/>
  <c r="H2242"/>
  <c r="I2242" s="1"/>
  <c r="H2241"/>
  <c r="I2241" s="1"/>
  <c r="H2240"/>
  <c r="I2240" s="1"/>
  <c r="H2239"/>
  <c r="I2239" s="1"/>
  <c r="H2238"/>
  <c r="I2238" s="1"/>
  <c r="H2237"/>
  <c r="I2237" s="1"/>
  <c r="H2236"/>
  <c r="I2236" s="1"/>
  <c r="H2235"/>
  <c r="I2235" s="1"/>
  <c r="H2234"/>
  <c r="I2234" s="1"/>
  <c r="H2233"/>
  <c r="I2233" s="1"/>
  <c r="H2232"/>
  <c r="I2232" s="1"/>
  <c r="H2231"/>
  <c r="I2231" s="1"/>
  <c r="H2230"/>
  <c r="I2230" s="1"/>
  <c r="H2229"/>
  <c r="I2229" s="1"/>
  <c r="H2228"/>
  <c r="I2228" s="1"/>
  <c r="H2227"/>
  <c r="I2227" s="1"/>
  <c r="H2226"/>
  <c r="I2226" s="1"/>
  <c r="H2225"/>
  <c r="I2225" s="1"/>
  <c r="H2224"/>
  <c r="I2224" s="1"/>
  <c r="H2223"/>
  <c r="I2223" s="1"/>
  <c r="H2222"/>
  <c r="I2222" s="1"/>
  <c r="H2221"/>
  <c r="I2221" s="1"/>
  <c r="H2220"/>
  <c r="I2220" s="1"/>
  <c r="H2219"/>
  <c r="I2219" s="1"/>
  <c r="H2218"/>
  <c r="I2218" s="1"/>
  <c r="H2217"/>
  <c r="I2217" s="1"/>
  <c r="H2216"/>
  <c r="I2216" s="1"/>
  <c r="H2215"/>
  <c r="I2215" s="1"/>
  <c r="H2214"/>
  <c r="I2214" s="1"/>
  <c r="H2213"/>
  <c r="I2213" s="1"/>
  <c r="H2212"/>
  <c r="I2212" s="1"/>
  <c r="H2211"/>
  <c r="I2211" s="1"/>
  <c r="H2210"/>
  <c r="I2210" s="1"/>
  <c r="H2209"/>
  <c r="I2209" s="1"/>
  <c r="H2208"/>
  <c r="I2208" s="1"/>
  <c r="H2207"/>
  <c r="I2207" s="1"/>
  <c r="H2206"/>
  <c r="I2206" s="1"/>
  <c r="H2205"/>
  <c r="I2205" s="1"/>
  <c r="H2204"/>
  <c r="I2204" s="1"/>
  <c r="H2203"/>
  <c r="I2203" s="1"/>
  <c r="H2202"/>
  <c r="I2202" s="1"/>
  <c r="H2201"/>
  <c r="I2201" s="1"/>
  <c r="H2200"/>
  <c r="I2200" s="1"/>
  <c r="H2199"/>
  <c r="I2199" s="1"/>
  <c r="H2198"/>
  <c r="I2198" s="1"/>
  <c r="H2197"/>
  <c r="I2197" s="1"/>
  <c r="H2196"/>
  <c r="I2196" s="1"/>
  <c r="H2195"/>
  <c r="I2195" s="1"/>
  <c r="H2194"/>
  <c r="I2194" s="1"/>
  <c r="H2193"/>
  <c r="I2193" s="1"/>
  <c r="H2192"/>
  <c r="I2192" s="1"/>
  <c r="H2191"/>
  <c r="I2191" s="1"/>
  <c r="H2190"/>
  <c r="I2190" s="1"/>
  <c r="H2189"/>
  <c r="I2189" s="1"/>
  <c r="H2188"/>
  <c r="I2188" s="1"/>
  <c r="H2187"/>
  <c r="I2187" s="1"/>
  <c r="H2186"/>
  <c r="I2186" s="1"/>
  <c r="H2185"/>
  <c r="I2185" s="1"/>
  <c r="H2184"/>
  <c r="I2184" s="1"/>
  <c r="H2183"/>
  <c r="I2183" s="1"/>
  <c r="H2182"/>
  <c r="I2182" s="1"/>
  <c r="H2181"/>
  <c r="I2181" s="1"/>
  <c r="H2180"/>
  <c r="I2180" s="1"/>
  <c r="H2179"/>
  <c r="I2179" s="1"/>
  <c r="H2178"/>
  <c r="I2178" s="1"/>
  <c r="H2177"/>
  <c r="I2177" s="1"/>
  <c r="H2176"/>
  <c r="I2176" s="1"/>
  <c r="H2175"/>
  <c r="I2175" s="1"/>
  <c r="H2174"/>
  <c r="I2174" s="1"/>
  <c r="H2173"/>
  <c r="I2173" s="1"/>
  <c r="H2172"/>
  <c r="I2172" s="1"/>
  <c r="H2171"/>
  <c r="I2171" s="1"/>
  <c r="H2170"/>
  <c r="I2170" s="1"/>
  <c r="H2169"/>
  <c r="I2169" s="1"/>
  <c r="H2168"/>
  <c r="I2168" s="1"/>
  <c r="H2167"/>
  <c r="I2167" s="1"/>
  <c r="H2166"/>
  <c r="I2166" s="1"/>
  <c r="H2165"/>
  <c r="I2165" s="1"/>
  <c r="H2164"/>
  <c r="I2164" s="1"/>
  <c r="H2163"/>
  <c r="I2163" s="1"/>
  <c r="H2162"/>
  <c r="I2162" s="1"/>
  <c r="H2161"/>
  <c r="I2161" s="1"/>
  <c r="H2160"/>
  <c r="I2160" s="1"/>
  <c r="H2159"/>
  <c r="I2159" s="1"/>
  <c r="H2158"/>
  <c r="I2158" s="1"/>
  <c r="H2157"/>
  <c r="I2157" s="1"/>
  <c r="H2156"/>
  <c r="I2156" s="1"/>
  <c r="H2155"/>
  <c r="I2155" s="1"/>
  <c r="H2154"/>
  <c r="I2154" s="1"/>
  <c r="H2153"/>
  <c r="I2153" s="1"/>
  <c r="H2152"/>
  <c r="I2152" s="1"/>
  <c r="H2151"/>
  <c r="I2151" s="1"/>
  <c r="H2150"/>
  <c r="I2150" s="1"/>
  <c r="H2149"/>
  <c r="I2149" s="1"/>
  <c r="H2148"/>
  <c r="I2148" s="1"/>
  <c r="H2147"/>
  <c r="I2147" s="1"/>
  <c r="H2146"/>
  <c r="I2146" s="1"/>
  <c r="H2145"/>
  <c r="I2145" s="1"/>
  <c r="H2144"/>
  <c r="I2144" s="1"/>
  <c r="H2143"/>
  <c r="I2143" s="1"/>
  <c r="H2142"/>
  <c r="I2142" s="1"/>
  <c r="H2141"/>
  <c r="I2141" s="1"/>
  <c r="H2140"/>
  <c r="I2140" s="1"/>
  <c r="H2139"/>
  <c r="I2139" s="1"/>
  <c r="H2138"/>
  <c r="I2138" s="1"/>
  <c r="H2137"/>
  <c r="I2137" s="1"/>
  <c r="H2136"/>
  <c r="I2136" s="1"/>
  <c r="H2135"/>
  <c r="I2135" s="1"/>
  <c r="H2134"/>
  <c r="I2134" s="1"/>
  <c r="H2133"/>
  <c r="I2133" s="1"/>
  <c r="H2132"/>
  <c r="I2132" s="1"/>
  <c r="H2131"/>
  <c r="I2131" s="1"/>
  <c r="H2130"/>
  <c r="I2130" s="1"/>
  <c r="H2129"/>
  <c r="I2129" s="1"/>
  <c r="H2128"/>
  <c r="I2128" s="1"/>
  <c r="H2127"/>
  <c r="I2127" s="1"/>
  <c r="H2126"/>
  <c r="I2126" s="1"/>
  <c r="H2125"/>
  <c r="I2125" s="1"/>
  <c r="H2124"/>
  <c r="I2124" s="1"/>
  <c r="H2123"/>
  <c r="I2123" s="1"/>
  <c r="H2122"/>
  <c r="I2122" s="1"/>
  <c r="H2121"/>
  <c r="I2121" s="1"/>
  <c r="H2120"/>
  <c r="I2120" s="1"/>
  <c r="H2119"/>
  <c r="I2119" s="1"/>
  <c r="H2118"/>
  <c r="I2118" s="1"/>
  <c r="H2117"/>
  <c r="I2117" s="1"/>
  <c r="H2116"/>
  <c r="I2116" s="1"/>
  <c r="H2115"/>
  <c r="I2115" s="1"/>
  <c r="H2114"/>
  <c r="I2114" s="1"/>
  <c r="H2113"/>
  <c r="I2113" s="1"/>
  <c r="H2112"/>
  <c r="I2112" s="1"/>
  <c r="H2111"/>
  <c r="I2111" s="1"/>
  <c r="H2110"/>
  <c r="I2110" s="1"/>
  <c r="H2109"/>
  <c r="I2109" s="1"/>
  <c r="H2108"/>
  <c r="I2108" s="1"/>
  <c r="H2107"/>
  <c r="I2107" s="1"/>
  <c r="H2106"/>
  <c r="I2106" s="1"/>
  <c r="H2105"/>
  <c r="I2105" s="1"/>
  <c r="H2104"/>
  <c r="I2104" s="1"/>
  <c r="H2103"/>
  <c r="I2103" s="1"/>
  <c r="H2102"/>
  <c r="I2102" s="1"/>
  <c r="H2101"/>
  <c r="I2101" s="1"/>
  <c r="H2100"/>
  <c r="I2100" s="1"/>
  <c r="H2099"/>
  <c r="I2099" s="1"/>
  <c r="H2098"/>
  <c r="I2098" s="1"/>
  <c r="H2097"/>
  <c r="I2097" s="1"/>
  <c r="H2096"/>
  <c r="I2096" s="1"/>
  <c r="H2095"/>
  <c r="I2095" s="1"/>
  <c r="H2094"/>
  <c r="I2094" s="1"/>
  <c r="H2093"/>
  <c r="I2093" s="1"/>
  <c r="H2092"/>
  <c r="I2092" s="1"/>
  <c r="H2091"/>
  <c r="I2091" s="1"/>
  <c r="H2090"/>
  <c r="I2090" s="1"/>
  <c r="H2089"/>
  <c r="I2089" s="1"/>
  <c r="H2088"/>
  <c r="I2088" s="1"/>
  <c r="H2087"/>
  <c r="I2087" s="1"/>
  <c r="H2086"/>
  <c r="I2086" s="1"/>
  <c r="H2085"/>
  <c r="I2085" s="1"/>
  <c r="H2084"/>
  <c r="I2084" s="1"/>
  <c r="H2083"/>
  <c r="I2083" s="1"/>
  <c r="H2082"/>
  <c r="I2082" s="1"/>
  <c r="H2081"/>
  <c r="I2081" s="1"/>
  <c r="H2080"/>
  <c r="I2080" s="1"/>
  <c r="H2079"/>
  <c r="I2079" s="1"/>
  <c r="H2078"/>
  <c r="I2078" s="1"/>
  <c r="H2077"/>
  <c r="I2077" s="1"/>
  <c r="H2076"/>
  <c r="I2076" s="1"/>
  <c r="H2075"/>
  <c r="I2075" s="1"/>
  <c r="H2074"/>
  <c r="I2074" s="1"/>
  <c r="H2073"/>
  <c r="I2073" s="1"/>
  <c r="H2072"/>
  <c r="I2072" s="1"/>
  <c r="H2071"/>
  <c r="I2071" s="1"/>
  <c r="H2070"/>
  <c r="I2070" s="1"/>
  <c r="H2069"/>
  <c r="I2069" s="1"/>
  <c r="H2068"/>
  <c r="I2068" s="1"/>
  <c r="H2067"/>
  <c r="I2067" s="1"/>
  <c r="H2066"/>
  <c r="I2066" s="1"/>
  <c r="H2065"/>
  <c r="I2065" s="1"/>
  <c r="H2064"/>
  <c r="I2064" s="1"/>
  <c r="H2063"/>
  <c r="I2063" s="1"/>
  <c r="H2062"/>
  <c r="I2062" s="1"/>
  <c r="H2061"/>
  <c r="I2061" s="1"/>
  <c r="H2060"/>
  <c r="I2060" s="1"/>
  <c r="H2059"/>
  <c r="I2059" s="1"/>
  <c r="H2058"/>
  <c r="I2058" s="1"/>
  <c r="H2057"/>
  <c r="I2057" s="1"/>
  <c r="H2056"/>
  <c r="I2056" s="1"/>
  <c r="H2055"/>
  <c r="I2055" s="1"/>
  <c r="H2054"/>
  <c r="I2054" s="1"/>
  <c r="H2053"/>
  <c r="I2053" s="1"/>
  <c r="H2052"/>
  <c r="I2052" s="1"/>
  <c r="H2051"/>
  <c r="I2051" s="1"/>
  <c r="H2050"/>
  <c r="I2050" s="1"/>
  <c r="H2049"/>
  <c r="I2049" s="1"/>
  <c r="H2048"/>
  <c r="I2048" s="1"/>
  <c r="H2047"/>
  <c r="I2047" s="1"/>
  <c r="H2046"/>
  <c r="I2046" s="1"/>
  <c r="H2045"/>
  <c r="I2045" s="1"/>
  <c r="H2044"/>
  <c r="I2044" s="1"/>
  <c r="H2043"/>
  <c r="I2043" s="1"/>
  <c r="H2042"/>
  <c r="I2042" s="1"/>
  <c r="H2041"/>
  <c r="I2041" s="1"/>
  <c r="H2040"/>
  <c r="I2040" s="1"/>
  <c r="H2039"/>
  <c r="I2039" s="1"/>
  <c r="H2038"/>
  <c r="I2038" s="1"/>
  <c r="H2037"/>
  <c r="I2037" s="1"/>
  <c r="H2036"/>
  <c r="I2036" s="1"/>
  <c r="H2035"/>
  <c r="I2035" s="1"/>
  <c r="H2034"/>
  <c r="I2034" s="1"/>
  <c r="H2033"/>
  <c r="I2033" s="1"/>
  <c r="H2032"/>
  <c r="I2032" s="1"/>
  <c r="H2031"/>
  <c r="I2031" s="1"/>
  <c r="H2030"/>
  <c r="I2030" s="1"/>
  <c r="H2029"/>
  <c r="I2029" s="1"/>
  <c r="H2028"/>
  <c r="I2028" s="1"/>
  <c r="H2027"/>
  <c r="I2027" s="1"/>
  <c r="H2026"/>
  <c r="I2026" s="1"/>
  <c r="H2025"/>
  <c r="I2025" s="1"/>
  <c r="H2024"/>
  <c r="I2024" s="1"/>
  <c r="H2023"/>
  <c r="I2023" s="1"/>
  <c r="H2022"/>
  <c r="I2022" s="1"/>
  <c r="H2021"/>
  <c r="I2021" s="1"/>
  <c r="H2020"/>
  <c r="I2020" s="1"/>
  <c r="H2019"/>
  <c r="I2019" s="1"/>
  <c r="H2018"/>
  <c r="I2018" s="1"/>
  <c r="H2017"/>
  <c r="I2017" s="1"/>
  <c r="H2016"/>
  <c r="I2016" s="1"/>
  <c r="H2015"/>
  <c r="I2015" s="1"/>
  <c r="H2014"/>
  <c r="I2014" s="1"/>
  <c r="H2013"/>
  <c r="I2013" s="1"/>
  <c r="H2012"/>
  <c r="I2012" s="1"/>
  <c r="H2011"/>
  <c r="I2011" s="1"/>
  <c r="H2010"/>
  <c r="I2010" s="1"/>
  <c r="H2009"/>
  <c r="I2009" s="1"/>
  <c r="H2008"/>
  <c r="I2008" s="1"/>
  <c r="H2007"/>
  <c r="I2007" s="1"/>
  <c r="H2006"/>
  <c r="I2006" s="1"/>
  <c r="H2005"/>
  <c r="I2005" s="1"/>
  <c r="H2004"/>
  <c r="I2004" s="1"/>
  <c r="H2003"/>
  <c r="I2003" s="1"/>
  <c r="H2002"/>
  <c r="I2002" s="1"/>
  <c r="H2001"/>
  <c r="I2001" s="1"/>
  <c r="H2000"/>
  <c r="I2000" s="1"/>
  <c r="H1999"/>
  <c r="I1999" s="1"/>
  <c r="H1998"/>
  <c r="I1998" s="1"/>
  <c r="H1997"/>
  <c r="I1997" s="1"/>
  <c r="H1996"/>
  <c r="I1996" s="1"/>
  <c r="H1995"/>
  <c r="I1995" s="1"/>
  <c r="H1994"/>
  <c r="I1994" s="1"/>
  <c r="H1993"/>
  <c r="I1993" s="1"/>
  <c r="H1992"/>
  <c r="I1992" s="1"/>
  <c r="H1991"/>
  <c r="I1991" s="1"/>
  <c r="H1990"/>
  <c r="I1990" s="1"/>
  <c r="H1989"/>
  <c r="I1989" s="1"/>
  <c r="H1988"/>
  <c r="I1988" s="1"/>
  <c r="H1987"/>
  <c r="I1987" s="1"/>
  <c r="H1986"/>
  <c r="I1986" s="1"/>
  <c r="H1985"/>
  <c r="I1985" s="1"/>
  <c r="H1984"/>
  <c r="I1984" s="1"/>
  <c r="H1983"/>
  <c r="I1983" s="1"/>
  <c r="H1982"/>
  <c r="I1982" s="1"/>
  <c r="H1981"/>
  <c r="I1981" s="1"/>
  <c r="H1980"/>
  <c r="I1980" s="1"/>
  <c r="H1979"/>
  <c r="I1979" s="1"/>
  <c r="H1978"/>
  <c r="I1978" s="1"/>
  <c r="H1977"/>
  <c r="I1977" s="1"/>
  <c r="H1976"/>
  <c r="I1976" s="1"/>
  <c r="H1975"/>
  <c r="I1975" s="1"/>
  <c r="H1974"/>
  <c r="I1974" s="1"/>
  <c r="H1973"/>
  <c r="I1973" s="1"/>
  <c r="H1972"/>
  <c r="I1972" s="1"/>
  <c r="H1971"/>
  <c r="I1971" s="1"/>
  <c r="H1970"/>
  <c r="I1970" s="1"/>
  <c r="H1969"/>
  <c r="I1969" s="1"/>
  <c r="H1968"/>
  <c r="I1968" s="1"/>
  <c r="H1967"/>
  <c r="I1967" s="1"/>
  <c r="H1966"/>
  <c r="I1966" s="1"/>
  <c r="H1965"/>
  <c r="I1965" s="1"/>
  <c r="H1964"/>
  <c r="I1964" s="1"/>
  <c r="H1963"/>
  <c r="I1963" s="1"/>
  <c r="H1962"/>
  <c r="I1962" s="1"/>
  <c r="H1961"/>
  <c r="I1961" s="1"/>
  <c r="H1960"/>
  <c r="I1960" s="1"/>
  <c r="H1959"/>
  <c r="I1959" s="1"/>
  <c r="H1958"/>
  <c r="I1958" s="1"/>
  <c r="H1957"/>
  <c r="I1957" s="1"/>
  <c r="H1956"/>
  <c r="I1956" s="1"/>
  <c r="H1955"/>
  <c r="I1955" s="1"/>
  <c r="H1954"/>
  <c r="I1954" s="1"/>
  <c r="H1953"/>
  <c r="I1953" s="1"/>
  <c r="H1952"/>
  <c r="I1952" s="1"/>
  <c r="H1951"/>
  <c r="I1951" s="1"/>
  <c r="H1950"/>
  <c r="I1950" s="1"/>
  <c r="H1949"/>
  <c r="I1949" s="1"/>
  <c r="H1948"/>
  <c r="I1948" s="1"/>
  <c r="H1947"/>
  <c r="I1947" s="1"/>
  <c r="H1946"/>
  <c r="I1946" s="1"/>
  <c r="H1945"/>
  <c r="I1945" s="1"/>
  <c r="H1944"/>
  <c r="I1944" s="1"/>
  <c r="H1943"/>
  <c r="I1943" s="1"/>
  <c r="H1942"/>
  <c r="I1942" s="1"/>
  <c r="H1941"/>
  <c r="I1941" s="1"/>
  <c r="H1940"/>
  <c r="I1940" s="1"/>
  <c r="H1939"/>
  <c r="I1939" s="1"/>
  <c r="H1938"/>
  <c r="I1938" s="1"/>
  <c r="H1937"/>
  <c r="I1937" s="1"/>
  <c r="H1936"/>
  <c r="I1936" s="1"/>
  <c r="H1935"/>
  <c r="I1935" s="1"/>
  <c r="H1934"/>
  <c r="I1934" s="1"/>
  <c r="H1933"/>
  <c r="I1933" s="1"/>
  <c r="H1932"/>
  <c r="I1932" s="1"/>
  <c r="H1931"/>
  <c r="I1931" s="1"/>
  <c r="H1930"/>
  <c r="I1930" s="1"/>
  <c r="H1929"/>
  <c r="I1929" s="1"/>
  <c r="H1928"/>
  <c r="I1928" s="1"/>
  <c r="H1927"/>
  <c r="I1927" s="1"/>
  <c r="H1926"/>
  <c r="I1926" s="1"/>
  <c r="H1925"/>
  <c r="I1925" s="1"/>
  <c r="H1924"/>
  <c r="I1924" s="1"/>
  <c r="H1923"/>
  <c r="I1923" s="1"/>
  <c r="H1922"/>
  <c r="I1922" s="1"/>
  <c r="H1921"/>
  <c r="I1921" s="1"/>
  <c r="H1920"/>
  <c r="I1920" s="1"/>
  <c r="H1919"/>
  <c r="I1919" s="1"/>
  <c r="H1918"/>
  <c r="I1918" s="1"/>
  <c r="H1917"/>
  <c r="I1917" s="1"/>
  <c r="H1916"/>
  <c r="I1916" s="1"/>
  <c r="H1915"/>
  <c r="I1915" s="1"/>
  <c r="H1914"/>
  <c r="I1914" s="1"/>
  <c r="H1913"/>
  <c r="I1913" s="1"/>
  <c r="H1912"/>
  <c r="I1912" s="1"/>
  <c r="H1911"/>
  <c r="I1911" s="1"/>
  <c r="H1910"/>
  <c r="I1910" s="1"/>
  <c r="H1909"/>
  <c r="I1909" s="1"/>
  <c r="H1908"/>
  <c r="I1908" s="1"/>
  <c r="H1907"/>
  <c r="I1907" s="1"/>
  <c r="H1906"/>
  <c r="I1906" s="1"/>
  <c r="H1905"/>
  <c r="I1905" s="1"/>
  <c r="H1904"/>
  <c r="I1904" s="1"/>
  <c r="H1903"/>
  <c r="I1903" s="1"/>
  <c r="H1902"/>
  <c r="I1902" s="1"/>
  <c r="H1901"/>
  <c r="I1901" s="1"/>
  <c r="H1900"/>
  <c r="I1900" s="1"/>
  <c r="H1899"/>
  <c r="I1899" s="1"/>
  <c r="H1898"/>
  <c r="I1898" s="1"/>
  <c r="H1897"/>
  <c r="I1897" s="1"/>
  <c r="H1896"/>
  <c r="I1896" s="1"/>
  <c r="H1895"/>
  <c r="I1895" s="1"/>
  <c r="H1894"/>
  <c r="I1894" s="1"/>
  <c r="H1893"/>
  <c r="I1893" s="1"/>
  <c r="H1892"/>
  <c r="I1892" s="1"/>
  <c r="H1891"/>
  <c r="I1891" s="1"/>
  <c r="H1890"/>
  <c r="I1890" s="1"/>
  <c r="H1889"/>
  <c r="I1889" s="1"/>
  <c r="H1888"/>
  <c r="I1888" s="1"/>
  <c r="H1887"/>
  <c r="I1887" s="1"/>
  <c r="H1886"/>
  <c r="I1886" s="1"/>
  <c r="H1885"/>
  <c r="I1885" s="1"/>
  <c r="H1884"/>
  <c r="I1884" s="1"/>
  <c r="H1883"/>
  <c r="I1883" s="1"/>
  <c r="H1882"/>
  <c r="I1882" s="1"/>
  <c r="H1881"/>
  <c r="I1881" s="1"/>
  <c r="H1880"/>
  <c r="I1880" s="1"/>
  <c r="H1879"/>
  <c r="I1879" s="1"/>
  <c r="H1878"/>
  <c r="I1878" s="1"/>
  <c r="H1877"/>
  <c r="I1877" s="1"/>
  <c r="H1876"/>
  <c r="I1876" s="1"/>
  <c r="H1875"/>
  <c r="I1875" s="1"/>
  <c r="H1874"/>
  <c r="I1874" s="1"/>
  <c r="H1873"/>
  <c r="I1873" s="1"/>
  <c r="H1872"/>
  <c r="I1872" s="1"/>
  <c r="H1871"/>
  <c r="I1871" s="1"/>
  <c r="H1870"/>
  <c r="I1870" s="1"/>
  <c r="H1869"/>
  <c r="I1869" s="1"/>
  <c r="H1868"/>
  <c r="I1868" s="1"/>
  <c r="H1867"/>
  <c r="I1867" s="1"/>
  <c r="H1866"/>
  <c r="I1866" s="1"/>
  <c r="H1865"/>
  <c r="I1865" s="1"/>
  <c r="H1864"/>
  <c r="I1864" s="1"/>
  <c r="H1863"/>
  <c r="I1863" s="1"/>
  <c r="H1862"/>
  <c r="I1862" s="1"/>
  <c r="H1861"/>
  <c r="I1861" s="1"/>
  <c r="H1860"/>
  <c r="I1860" s="1"/>
  <c r="H1859"/>
  <c r="I1859" s="1"/>
  <c r="H1858"/>
  <c r="I1858" s="1"/>
  <c r="H1857"/>
  <c r="I1857" s="1"/>
  <c r="H1856"/>
  <c r="I1856" s="1"/>
  <c r="H1855"/>
  <c r="I1855" s="1"/>
  <c r="H1854"/>
  <c r="I1854" s="1"/>
  <c r="H1853"/>
  <c r="I1853" s="1"/>
  <c r="H1852"/>
  <c r="I1852" s="1"/>
  <c r="H1851"/>
  <c r="I1851" s="1"/>
  <c r="H1850"/>
  <c r="I1850" s="1"/>
  <c r="H1849"/>
  <c r="I1849" s="1"/>
  <c r="H1848"/>
  <c r="I1848" s="1"/>
  <c r="H1847"/>
  <c r="I1847" s="1"/>
  <c r="H1846"/>
  <c r="I1846" s="1"/>
  <c r="H1845"/>
  <c r="I1845" s="1"/>
  <c r="H1844"/>
  <c r="I1844" s="1"/>
  <c r="H1843"/>
  <c r="I1843" s="1"/>
  <c r="H1842"/>
  <c r="I1842" s="1"/>
  <c r="H1841"/>
  <c r="I1841" s="1"/>
  <c r="H1840"/>
  <c r="I1840" s="1"/>
  <c r="H1839"/>
  <c r="I1839" s="1"/>
  <c r="H1838"/>
  <c r="I1838" s="1"/>
  <c r="H1837"/>
  <c r="I1837" s="1"/>
  <c r="H1836"/>
  <c r="I1836" s="1"/>
  <c r="H1835"/>
  <c r="I1835" s="1"/>
  <c r="H1834"/>
  <c r="I1834" s="1"/>
  <c r="H1833"/>
  <c r="I1833" s="1"/>
  <c r="H1832"/>
  <c r="I1832" s="1"/>
  <c r="H1831"/>
  <c r="I1831" s="1"/>
  <c r="H1830"/>
  <c r="I1830" s="1"/>
  <c r="H1829"/>
  <c r="I1829" s="1"/>
  <c r="H1828"/>
  <c r="I1828" s="1"/>
  <c r="H1827"/>
  <c r="I1827" s="1"/>
  <c r="H1826"/>
  <c r="I1826" s="1"/>
  <c r="H1825"/>
  <c r="I1825" s="1"/>
  <c r="H1824"/>
  <c r="I1824" s="1"/>
  <c r="H1823"/>
  <c r="I1823" s="1"/>
  <c r="H1822"/>
  <c r="I1822" s="1"/>
  <c r="H1821"/>
  <c r="I1821" s="1"/>
  <c r="H1820"/>
  <c r="I1820" s="1"/>
  <c r="H1819"/>
  <c r="I1819" s="1"/>
  <c r="H1818"/>
  <c r="I1818" s="1"/>
  <c r="H1817"/>
  <c r="I1817" s="1"/>
  <c r="H1816"/>
  <c r="I1816" s="1"/>
  <c r="H1815"/>
  <c r="I1815" s="1"/>
  <c r="H1814"/>
  <c r="I1814" s="1"/>
  <c r="H1813"/>
  <c r="I1813" s="1"/>
  <c r="H1812"/>
  <c r="I1812" s="1"/>
  <c r="H1811"/>
  <c r="I1811" s="1"/>
  <c r="H1810"/>
  <c r="I1810" s="1"/>
  <c r="H1809"/>
  <c r="I1809" s="1"/>
  <c r="H1808"/>
  <c r="I1808" s="1"/>
  <c r="H1807"/>
  <c r="I1807" s="1"/>
  <c r="H1806"/>
  <c r="I1806" s="1"/>
  <c r="H1805"/>
  <c r="I1805" s="1"/>
  <c r="H1804"/>
  <c r="I1804" s="1"/>
  <c r="H1803"/>
  <c r="I1803" s="1"/>
  <c r="H1802"/>
  <c r="I1802" s="1"/>
  <c r="H1801"/>
  <c r="I1801" s="1"/>
  <c r="H1800"/>
  <c r="I1800" s="1"/>
  <c r="H1799"/>
  <c r="I1799" s="1"/>
  <c r="H1798"/>
  <c r="I1798" s="1"/>
  <c r="H1797"/>
  <c r="I1797" s="1"/>
  <c r="H1796"/>
  <c r="I1796" s="1"/>
  <c r="H1795"/>
  <c r="I1795" s="1"/>
  <c r="H1794"/>
  <c r="I1794" s="1"/>
  <c r="H1793"/>
  <c r="I1793" s="1"/>
  <c r="H1792"/>
  <c r="I1792" s="1"/>
  <c r="H1791"/>
  <c r="I1791" s="1"/>
  <c r="H1790"/>
  <c r="I1790" s="1"/>
  <c r="H1789"/>
  <c r="I1789" s="1"/>
  <c r="H1788"/>
  <c r="I1788" s="1"/>
  <c r="H1787"/>
  <c r="I1787" s="1"/>
  <c r="H1786"/>
  <c r="I1786" s="1"/>
  <c r="H1785"/>
  <c r="I1785" s="1"/>
  <c r="H1784"/>
  <c r="I1784" s="1"/>
  <c r="H1783"/>
  <c r="I1783" s="1"/>
  <c r="H1782"/>
  <c r="I1782" s="1"/>
  <c r="H1781"/>
  <c r="I1781" s="1"/>
  <c r="H1780"/>
  <c r="I1780" s="1"/>
  <c r="H1779"/>
  <c r="I1779" s="1"/>
  <c r="H1778"/>
  <c r="I1778" s="1"/>
  <c r="H1777"/>
  <c r="I1777" s="1"/>
  <c r="H1776"/>
  <c r="I1776" s="1"/>
  <c r="H1775"/>
  <c r="I1775" s="1"/>
  <c r="H1774"/>
  <c r="I1774" s="1"/>
  <c r="H1773"/>
  <c r="I1773" s="1"/>
  <c r="H1772"/>
  <c r="I1772" s="1"/>
  <c r="H1771"/>
  <c r="I1771" s="1"/>
  <c r="H1770"/>
  <c r="I1770" s="1"/>
  <c r="H1769"/>
  <c r="I1769" s="1"/>
  <c r="H1768"/>
  <c r="I1768" s="1"/>
  <c r="H1767"/>
  <c r="I1767" s="1"/>
  <c r="H1766"/>
  <c r="I1766" s="1"/>
  <c r="H1765"/>
  <c r="I1765" s="1"/>
  <c r="H1764"/>
  <c r="I1764" s="1"/>
  <c r="H1763"/>
  <c r="I1763" s="1"/>
  <c r="H1762"/>
  <c r="I1762" s="1"/>
  <c r="H1761"/>
  <c r="I1761" s="1"/>
  <c r="H1760"/>
  <c r="I1760" s="1"/>
  <c r="H1759"/>
  <c r="I1759" s="1"/>
  <c r="H1758"/>
  <c r="I1758" s="1"/>
  <c r="H1757"/>
  <c r="I1757" s="1"/>
  <c r="H1756"/>
  <c r="I1756" s="1"/>
  <c r="H1755"/>
  <c r="I1755" s="1"/>
  <c r="H1754"/>
  <c r="I1754" s="1"/>
  <c r="H1753"/>
  <c r="I1753" s="1"/>
  <c r="H1752"/>
  <c r="I1752" s="1"/>
  <c r="H1751"/>
  <c r="I1751" s="1"/>
  <c r="H1750"/>
  <c r="I1750" s="1"/>
  <c r="H1749"/>
  <c r="I1749" s="1"/>
  <c r="H1748"/>
  <c r="I1748" s="1"/>
  <c r="H1747"/>
  <c r="I1747" s="1"/>
  <c r="H1746"/>
  <c r="I1746" s="1"/>
  <c r="H1745"/>
  <c r="I1745" s="1"/>
  <c r="H1744"/>
  <c r="I1744" s="1"/>
  <c r="H1743"/>
  <c r="I1743" s="1"/>
  <c r="H1742"/>
  <c r="I1742" s="1"/>
  <c r="H1741"/>
  <c r="I1741" s="1"/>
  <c r="H1740"/>
  <c r="I1740" s="1"/>
  <c r="H1739"/>
  <c r="I1739" s="1"/>
  <c r="H1738"/>
  <c r="I1738" s="1"/>
  <c r="H1737"/>
  <c r="I1737" s="1"/>
  <c r="H1736"/>
  <c r="I1736" s="1"/>
  <c r="H1735"/>
  <c r="I1735" s="1"/>
  <c r="H1734"/>
  <c r="I1734" s="1"/>
  <c r="H1733"/>
  <c r="I1733" s="1"/>
  <c r="H1732"/>
  <c r="I1732" s="1"/>
  <c r="H1731"/>
  <c r="I1731" s="1"/>
  <c r="H1730"/>
  <c r="I1730" s="1"/>
  <c r="H1729"/>
  <c r="I1729" s="1"/>
  <c r="H1728"/>
  <c r="I1728" s="1"/>
  <c r="H1727"/>
  <c r="I1727" s="1"/>
  <c r="H1726"/>
  <c r="I1726" s="1"/>
  <c r="H1725"/>
  <c r="I1725" s="1"/>
  <c r="H1724"/>
  <c r="I1724" s="1"/>
  <c r="H1723"/>
  <c r="I1723" s="1"/>
  <c r="H1722"/>
  <c r="I1722" s="1"/>
  <c r="H1721"/>
  <c r="I1721" s="1"/>
  <c r="H1720"/>
  <c r="I1720" s="1"/>
  <c r="H1719"/>
  <c r="I1719" s="1"/>
  <c r="H1718"/>
  <c r="I1718" s="1"/>
  <c r="H1717"/>
  <c r="I1717" s="1"/>
  <c r="H1716"/>
  <c r="I1716" s="1"/>
  <c r="H1715"/>
  <c r="I1715" s="1"/>
  <c r="H1714"/>
  <c r="I1714" s="1"/>
  <c r="H1713"/>
  <c r="I1713" s="1"/>
  <c r="H1712"/>
  <c r="I1712" s="1"/>
  <c r="H1711"/>
  <c r="I1711" s="1"/>
  <c r="H1710"/>
  <c r="I1710" s="1"/>
  <c r="H1709"/>
  <c r="I1709" s="1"/>
  <c r="H1708"/>
  <c r="I1708" s="1"/>
  <c r="H1707"/>
  <c r="I1707" s="1"/>
  <c r="H1706"/>
  <c r="I1706" s="1"/>
  <c r="H1705"/>
  <c r="I1705" s="1"/>
  <c r="H1704"/>
  <c r="I1704" s="1"/>
  <c r="H1703"/>
  <c r="I1703" s="1"/>
  <c r="H1702"/>
  <c r="I1702" s="1"/>
  <c r="H1701"/>
  <c r="I1701" s="1"/>
  <c r="H1700"/>
  <c r="I1700" s="1"/>
  <c r="H1699"/>
  <c r="I1699" s="1"/>
  <c r="H1698"/>
  <c r="I1698" s="1"/>
  <c r="H1697"/>
  <c r="I1697" s="1"/>
  <c r="H1696"/>
  <c r="I1696" s="1"/>
  <c r="H1695"/>
  <c r="I1695" s="1"/>
  <c r="H1694"/>
  <c r="I1694" s="1"/>
  <c r="H1693"/>
  <c r="I1693" s="1"/>
  <c r="H1692"/>
  <c r="I1692" s="1"/>
  <c r="H1691"/>
  <c r="I1691" s="1"/>
  <c r="H1690"/>
  <c r="I1690" s="1"/>
  <c r="H1689"/>
  <c r="I1689" s="1"/>
  <c r="H1688"/>
  <c r="I1688" s="1"/>
  <c r="H1687"/>
  <c r="I1687" s="1"/>
  <c r="H1686"/>
  <c r="I1686" s="1"/>
  <c r="H1685"/>
  <c r="I1685" s="1"/>
  <c r="H1684"/>
  <c r="I1684" s="1"/>
  <c r="H1683"/>
  <c r="I1683" s="1"/>
  <c r="H1682"/>
  <c r="I1682" s="1"/>
  <c r="H1681"/>
  <c r="I1681" s="1"/>
  <c r="H1680"/>
  <c r="I1680" s="1"/>
  <c r="H1679"/>
  <c r="I1679" s="1"/>
  <c r="H1678"/>
  <c r="I1678" s="1"/>
  <c r="H1677"/>
  <c r="I1677" s="1"/>
  <c r="H1676"/>
  <c r="I1676" s="1"/>
  <c r="H1675"/>
  <c r="I1675" s="1"/>
  <c r="H1674"/>
  <c r="I1674" s="1"/>
  <c r="H1673"/>
  <c r="I1673" s="1"/>
  <c r="H1672"/>
  <c r="I1672" s="1"/>
  <c r="H1671"/>
  <c r="I1671" s="1"/>
  <c r="H1670"/>
  <c r="I1670" s="1"/>
  <c r="H1669"/>
  <c r="I1669" s="1"/>
  <c r="H1668"/>
  <c r="I1668" s="1"/>
  <c r="H1667"/>
  <c r="I1667" s="1"/>
  <c r="H1666"/>
  <c r="I1666" s="1"/>
  <c r="H1665"/>
  <c r="I1665" s="1"/>
  <c r="H1664"/>
  <c r="I1664" s="1"/>
  <c r="H1663"/>
  <c r="I1663" s="1"/>
  <c r="H1662"/>
  <c r="I1662" s="1"/>
  <c r="H1661"/>
  <c r="I1661" s="1"/>
  <c r="H1660"/>
  <c r="I1660" s="1"/>
  <c r="H1659"/>
  <c r="I1659" s="1"/>
  <c r="H1658"/>
  <c r="I1658" s="1"/>
  <c r="H1657"/>
  <c r="I1657" s="1"/>
  <c r="H1656"/>
  <c r="I1656" s="1"/>
  <c r="H1655"/>
  <c r="I1655" s="1"/>
  <c r="H1654"/>
  <c r="I1654" s="1"/>
  <c r="H1653"/>
  <c r="I1653" s="1"/>
  <c r="H1652"/>
  <c r="I1652" s="1"/>
  <c r="H1651"/>
  <c r="I1651" s="1"/>
  <c r="H1650"/>
  <c r="I1650" s="1"/>
  <c r="H1649"/>
  <c r="I1649" s="1"/>
  <c r="H1648"/>
  <c r="I1648" s="1"/>
  <c r="H1647"/>
  <c r="I1647" s="1"/>
  <c r="H1646"/>
  <c r="I1646" s="1"/>
  <c r="H1645"/>
  <c r="I1645" s="1"/>
  <c r="H1644"/>
  <c r="I1644" s="1"/>
  <c r="H1643"/>
  <c r="I1643" s="1"/>
  <c r="H1642"/>
  <c r="I1642" s="1"/>
  <c r="H1641"/>
  <c r="I1641" s="1"/>
  <c r="H1640"/>
  <c r="I1640" s="1"/>
  <c r="H1639"/>
  <c r="I1639" s="1"/>
  <c r="H1638"/>
  <c r="I1638" s="1"/>
  <c r="H1637"/>
  <c r="I1637" s="1"/>
  <c r="H1636"/>
  <c r="I1636" s="1"/>
  <c r="H1635"/>
  <c r="I1635" s="1"/>
  <c r="H1634"/>
  <c r="I1634" s="1"/>
  <c r="H1633"/>
  <c r="I1633" s="1"/>
  <c r="H1632"/>
  <c r="I1632" s="1"/>
  <c r="H1631"/>
  <c r="I1631" s="1"/>
  <c r="H1630"/>
  <c r="I1630" s="1"/>
  <c r="H1629"/>
  <c r="I1629" s="1"/>
  <c r="H1628"/>
  <c r="I1628" s="1"/>
  <c r="H1627"/>
  <c r="I1627" s="1"/>
  <c r="H1626"/>
  <c r="I1626" s="1"/>
  <c r="H1625"/>
  <c r="I1625" s="1"/>
  <c r="H1624"/>
  <c r="I1624" s="1"/>
  <c r="H1623"/>
  <c r="I1623" s="1"/>
  <c r="H1622"/>
  <c r="I1622" s="1"/>
  <c r="H1621"/>
  <c r="I1621" s="1"/>
  <c r="H1620"/>
  <c r="I1620" s="1"/>
  <c r="H1619"/>
  <c r="I1619" s="1"/>
  <c r="H1618"/>
  <c r="I1618" s="1"/>
  <c r="H1617"/>
  <c r="I1617" s="1"/>
  <c r="H1616"/>
  <c r="I1616" s="1"/>
  <c r="H1615"/>
  <c r="I1615" s="1"/>
  <c r="H1614"/>
  <c r="I1614" s="1"/>
  <c r="H1613"/>
  <c r="I1613" s="1"/>
  <c r="H1612"/>
  <c r="I1612" s="1"/>
  <c r="H1611"/>
  <c r="I1611" s="1"/>
  <c r="H1610"/>
  <c r="I1610" s="1"/>
  <c r="H1609"/>
  <c r="I1609" s="1"/>
  <c r="H1608"/>
  <c r="I1608" s="1"/>
  <c r="H1607"/>
  <c r="I1607" s="1"/>
  <c r="H1606"/>
  <c r="I1606" s="1"/>
  <c r="H1605"/>
  <c r="I1605" s="1"/>
  <c r="H1604"/>
  <c r="I1604" s="1"/>
  <c r="H1603"/>
  <c r="I1603" s="1"/>
  <c r="H1602"/>
  <c r="I1602" s="1"/>
  <c r="H1601"/>
  <c r="I1601" s="1"/>
  <c r="H1600"/>
  <c r="I1600" s="1"/>
  <c r="H1599"/>
  <c r="I1599" s="1"/>
  <c r="H1598"/>
  <c r="I1598" s="1"/>
  <c r="H1597"/>
  <c r="I1597" s="1"/>
  <c r="H1596"/>
  <c r="I1596" s="1"/>
  <c r="H1595"/>
  <c r="I1595" s="1"/>
  <c r="H1594"/>
  <c r="I1594" s="1"/>
  <c r="H1593"/>
  <c r="I1593" s="1"/>
  <c r="H1592"/>
  <c r="I1592" s="1"/>
  <c r="H1591"/>
  <c r="I1591" s="1"/>
  <c r="H1590"/>
  <c r="I1590" s="1"/>
  <c r="H1589"/>
  <c r="I1589" s="1"/>
  <c r="H1588"/>
  <c r="I1588" s="1"/>
  <c r="H1587"/>
  <c r="I1587" s="1"/>
  <c r="H1586"/>
  <c r="I1586" s="1"/>
  <c r="H1585"/>
  <c r="I1585" s="1"/>
  <c r="H1584"/>
  <c r="I1584" s="1"/>
  <c r="H1583"/>
  <c r="I1583" s="1"/>
  <c r="H1582"/>
  <c r="I1582" s="1"/>
  <c r="H1581"/>
  <c r="I1581" s="1"/>
  <c r="H1580"/>
  <c r="I1580" s="1"/>
  <c r="H1579"/>
  <c r="I1579" s="1"/>
  <c r="H1578"/>
  <c r="I1578" s="1"/>
  <c r="H1577"/>
  <c r="I1577" s="1"/>
  <c r="H1576"/>
  <c r="I1576" s="1"/>
  <c r="H1575"/>
  <c r="I1575" s="1"/>
  <c r="H1574"/>
  <c r="I1574" s="1"/>
  <c r="H1573"/>
  <c r="I1573" s="1"/>
  <c r="H1572"/>
  <c r="I1572" s="1"/>
  <c r="H1571"/>
  <c r="I1571" s="1"/>
  <c r="H1570"/>
  <c r="I1570" s="1"/>
  <c r="H1569"/>
  <c r="I1569" s="1"/>
  <c r="H1568"/>
  <c r="I1568" s="1"/>
  <c r="H1567"/>
  <c r="I1567" s="1"/>
  <c r="H1566"/>
  <c r="I1566" s="1"/>
  <c r="H1565"/>
  <c r="I1565" s="1"/>
  <c r="H1564"/>
  <c r="I1564" s="1"/>
  <c r="H1563"/>
  <c r="I1563" s="1"/>
  <c r="H1562"/>
  <c r="I1562" s="1"/>
  <c r="H1561"/>
  <c r="I1561" s="1"/>
  <c r="H1560"/>
  <c r="I1560" s="1"/>
  <c r="H1559"/>
  <c r="I1559" s="1"/>
  <c r="H1558"/>
  <c r="I1558" s="1"/>
  <c r="H1557"/>
  <c r="I1557" s="1"/>
  <c r="H1556"/>
  <c r="I1556" s="1"/>
  <c r="H1555"/>
  <c r="I1555" s="1"/>
  <c r="H1554"/>
  <c r="I1554" s="1"/>
  <c r="H1553"/>
  <c r="I1553" s="1"/>
  <c r="H1552"/>
  <c r="I1552" s="1"/>
  <c r="H1551"/>
  <c r="I1551" s="1"/>
  <c r="H1550"/>
  <c r="I1550" s="1"/>
  <c r="H1549"/>
  <c r="I1549" s="1"/>
  <c r="H1548"/>
  <c r="I1548" s="1"/>
  <c r="H1547"/>
  <c r="I1547" s="1"/>
  <c r="H1546"/>
  <c r="I1546" s="1"/>
  <c r="H1545"/>
  <c r="I1545" s="1"/>
  <c r="H1544"/>
  <c r="I1544" s="1"/>
  <c r="H1543"/>
  <c r="I1543" s="1"/>
  <c r="H1542"/>
  <c r="I1542" s="1"/>
  <c r="H1541"/>
  <c r="I1541" s="1"/>
  <c r="H1540"/>
  <c r="I1540" s="1"/>
  <c r="H1539"/>
  <c r="I1539" s="1"/>
  <c r="H1538"/>
  <c r="I1538" s="1"/>
  <c r="H1537"/>
  <c r="I1537" s="1"/>
  <c r="H1536"/>
  <c r="I1536" s="1"/>
  <c r="H1535"/>
  <c r="I1535" s="1"/>
  <c r="H1534"/>
  <c r="I1534" s="1"/>
  <c r="H1533"/>
  <c r="I1533" s="1"/>
  <c r="H1532"/>
  <c r="I1532" s="1"/>
  <c r="H1531"/>
  <c r="I1531" s="1"/>
  <c r="H1530"/>
  <c r="I1530" s="1"/>
  <c r="H1529"/>
  <c r="I1529" s="1"/>
  <c r="H1528"/>
  <c r="I1528" s="1"/>
  <c r="H1527"/>
  <c r="I1527" s="1"/>
  <c r="H1526"/>
  <c r="I1526" s="1"/>
  <c r="H1525"/>
  <c r="I1525" s="1"/>
  <c r="H1524"/>
  <c r="I1524" s="1"/>
  <c r="H1523"/>
  <c r="I1523" s="1"/>
  <c r="H1522"/>
  <c r="I1522" s="1"/>
  <c r="H1521"/>
  <c r="I1521" s="1"/>
  <c r="H1520"/>
  <c r="I1520" s="1"/>
  <c r="H1519"/>
  <c r="I1519" s="1"/>
  <c r="H1518"/>
  <c r="I1518" s="1"/>
  <c r="H1517"/>
  <c r="I1517" s="1"/>
  <c r="H1516"/>
  <c r="I1516" s="1"/>
  <c r="H1515"/>
  <c r="I1515" s="1"/>
  <c r="H1514"/>
  <c r="I1514" s="1"/>
  <c r="H1513"/>
  <c r="I1513" s="1"/>
  <c r="H1512"/>
  <c r="I1512" s="1"/>
  <c r="H1511"/>
  <c r="I1511" s="1"/>
  <c r="H1510"/>
  <c r="I1510" s="1"/>
  <c r="H1509"/>
  <c r="I1509" s="1"/>
  <c r="H1508"/>
  <c r="I1508" s="1"/>
  <c r="H1507"/>
  <c r="I1507" s="1"/>
  <c r="H1506"/>
  <c r="I1506" s="1"/>
  <c r="H1505"/>
  <c r="I1505" s="1"/>
  <c r="H1504"/>
  <c r="I1504" s="1"/>
  <c r="H1503"/>
  <c r="I1503" s="1"/>
  <c r="H1502"/>
  <c r="I1502" s="1"/>
  <c r="H1501"/>
  <c r="I1501" s="1"/>
  <c r="H1500"/>
  <c r="I1500" s="1"/>
  <c r="H1499"/>
  <c r="I1499" s="1"/>
  <c r="H1498"/>
  <c r="I1498" s="1"/>
  <c r="H1497"/>
  <c r="I1497" s="1"/>
  <c r="H1496"/>
  <c r="I1496" s="1"/>
  <c r="H1495"/>
  <c r="I1495" s="1"/>
  <c r="H1494"/>
  <c r="I1494" s="1"/>
  <c r="H1493"/>
  <c r="I1493" s="1"/>
  <c r="H1492"/>
  <c r="I1492" s="1"/>
  <c r="H1491"/>
  <c r="I1491" s="1"/>
  <c r="H1490"/>
  <c r="I1490" s="1"/>
  <c r="H1489"/>
  <c r="I1489" s="1"/>
  <c r="H1488"/>
  <c r="I1488" s="1"/>
  <c r="H1487"/>
  <c r="I1487" s="1"/>
  <c r="H1486"/>
  <c r="I1486" s="1"/>
  <c r="H1485"/>
  <c r="I1485" s="1"/>
  <c r="H1484"/>
  <c r="I1484" s="1"/>
  <c r="H1483"/>
  <c r="I1483" s="1"/>
  <c r="H1482"/>
  <c r="I1482" s="1"/>
  <c r="H1481"/>
  <c r="I1481" s="1"/>
  <c r="H1480"/>
  <c r="I1480" s="1"/>
  <c r="H1479"/>
  <c r="I1479" s="1"/>
  <c r="H1478"/>
  <c r="I1478" s="1"/>
  <c r="H1477"/>
  <c r="I1477" s="1"/>
  <c r="H1476"/>
  <c r="I1476" s="1"/>
  <c r="H1475"/>
  <c r="I1475" s="1"/>
  <c r="H1474"/>
  <c r="I1474" s="1"/>
  <c r="H1473"/>
  <c r="I1473" s="1"/>
  <c r="H1472"/>
  <c r="I1472" s="1"/>
  <c r="H1471"/>
  <c r="I1471" s="1"/>
  <c r="H1470"/>
  <c r="I1470" s="1"/>
  <c r="H1469"/>
  <c r="I1469" s="1"/>
  <c r="H1468"/>
  <c r="I1468" s="1"/>
  <c r="H1467"/>
  <c r="I1467" s="1"/>
  <c r="H1466"/>
  <c r="I1466" s="1"/>
  <c r="H1465"/>
  <c r="I1465" s="1"/>
  <c r="H1464"/>
  <c r="I1464" s="1"/>
  <c r="H1463"/>
  <c r="I1463" s="1"/>
  <c r="H1462"/>
  <c r="I1462" s="1"/>
  <c r="H1461"/>
  <c r="I1461" s="1"/>
  <c r="H1460"/>
  <c r="I1460" s="1"/>
  <c r="H1459"/>
  <c r="I1459" s="1"/>
  <c r="H1458"/>
  <c r="I1458" s="1"/>
  <c r="H1457"/>
  <c r="I1457" s="1"/>
  <c r="H1456"/>
  <c r="I1456" s="1"/>
  <c r="H1455"/>
  <c r="I1455" s="1"/>
  <c r="H1454"/>
  <c r="I1454" s="1"/>
  <c r="H1453"/>
  <c r="I1453" s="1"/>
  <c r="H1452"/>
  <c r="I1452" s="1"/>
  <c r="H1451"/>
  <c r="I1451" s="1"/>
  <c r="H1450"/>
  <c r="I1450" s="1"/>
  <c r="H1449"/>
  <c r="I1449" s="1"/>
  <c r="H1448"/>
  <c r="I1448" s="1"/>
  <c r="H1447"/>
  <c r="I1447" s="1"/>
  <c r="H1446"/>
  <c r="I1446" s="1"/>
  <c r="H1445"/>
  <c r="I1445" s="1"/>
  <c r="H1444"/>
  <c r="I1444" s="1"/>
  <c r="H1443"/>
  <c r="I1443" s="1"/>
  <c r="H1442"/>
  <c r="I1442" s="1"/>
  <c r="H1441"/>
  <c r="I1441" s="1"/>
  <c r="H1440"/>
  <c r="I1440" s="1"/>
  <c r="H1439"/>
  <c r="I1439" s="1"/>
  <c r="H1438"/>
  <c r="I1438" s="1"/>
  <c r="H1437"/>
  <c r="I1437" s="1"/>
  <c r="H1436"/>
  <c r="I1436" s="1"/>
  <c r="H1435"/>
  <c r="I1435" s="1"/>
  <c r="H1434"/>
  <c r="I1434" s="1"/>
  <c r="H1433"/>
  <c r="I1433" s="1"/>
  <c r="H1432"/>
  <c r="I1432" s="1"/>
  <c r="H1431"/>
  <c r="I1431" s="1"/>
  <c r="H1430"/>
  <c r="I1430" s="1"/>
  <c r="H1429"/>
  <c r="I1429" s="1"/>
  <c r="H1428"/>
  <c r="I1428" s="1"/>
  <c r="H1427"/>
  <c r="I1427" s="1"/>
  <c r="H1426"/>
  <c r="I1426" s="1"/>
  <c r="H1425"/>
  <c r="I1425" s="1"/>
  <c r="H1424"/>
  <c r="I1424" s="1"/>
  <c r="H1423"/>
  <c r="I1423" s="1"/>
  <c r="H1422"/>
  <c r="I1422" s="1"/>
  <c r="H1421"/>
  <c r="I1421" s="1"/>
  <c r="H1420"/>
  <c r="I1420" s="1"/>
  <c r="H1419"/>
  <c r="I1419" s="1"/>
  <c r="H1418"/>
  <c r="I1418" s="1"/>
  <c r="H1417"/>
  <c r="I1417" s="1"/>
  <c r="H1416"/>
  <c r="I1416" s="1"/>
  <c r="H1415"/>
  <c r="I1415" s="1"/>
  <c r="H1414"/>
  <c r="I1414" s="1"/>
  <c r="H1413"/>
  <c r="I1413" s="1"/>
  <c r="H1412"/>
  <c r="I1412" s="1"/>
  <c r="H1411"/>
  <c r="I1411" s="1"/>
  <c r="H1410"/>
  <c r="I1410" s="1"/>
  <c r="H1409"/>
  <c r="I1409" s="1"/>
  <c r="H1408"/>
  <c r="I1408" s="1"/>
  <c r="H1407"/>
  <c r="I1407" s="1"/>
  <c r="H1406"/>
  <c r="I1406" s="1"/>
  <c r="H1405"/>
  <c r="I1405" s="1"/>
  <c r="H1404"/>
  <c r="I1404" s="1"/>
  <c r="H1403"/>
  <c r="I1403" s="1"/>
  <c r="H1402"/>
  <c r="I1402" s="1"/>
  <c r="H1401"/>
  <c r="I1401" s="1"/>
  <c r="H1400"/>
  <c r="I1400" s="1"/>
  <c r="H1399"/>
  <c r="I1399" s="1"/>
  <c r="H1398"/>
  <c r="I1398" s="1"/>
  <c r="H1397"/>
  <c r="I1397" s="1"/>
  <c r="H1396"/>
  <c r="I1396" s="1"/>
  <c r="H1395"/>
  <c r="I1395" s="1"/>
  <c r="H1394"/>
  <c r="I1394" s="1"/>
  <c r="H1393"/>
  <c r="I1393" s="1"/>
  <c r="H1392"/>
  <c r="I1392" s="1"/>
  <c r="H1391"/>
  <c r="I1391" s="1"/>
  <c r="H1390"/>
  <c r="I1390" s="1"/>
  <c r="H1389"/>
  <c r="I1389" s="1"/>
  <c r="H1388"/>
  <c r="I1388" s="1"/>
  <c r="H1387"/>
  <c r="I1387" s="1"/>
  <c r="H1386"/>
  <c r="I1386" s="1"/>
  <c r="H1385"/>
  <c r="I1385" s="1"/>
  <c r="H1384"/>
  <c r="I1384" s="1"/>
  <c r="H1383"/>
  <c r="I1383" s="1"/>
  <c r="H1382"/>
  <c r="I1382" s="1"/>
  <c r="H1381"/>
  <c r="I1381" s="1"/>
  <c r="H1380"/>
  <c r="I1380" s="1"/>
  <c r="H1379"/>
  <c r="I1379" s="1"/>
  <c r="H1378"/>
  <c r="I1378" s="1"/>
  <c r="H1377"/>
  <c r="I1377" s="1"/>
  <c r="H1376"/>
  <c r="I1376" s="1"/>
  <c r="H1375"/>
  <c r="I1375" s="1"/>
  <c r="H1374"/>
  <c r="I1374" s="1"/>
  <c r="H1373"/>
  <c r="I1373" s="1"/>
  <c r="H1372"/>
  <c r="I1372" s="1"/>
  <c r="H1371"/>
  <c r="I1371" s="1"/>
  <c r="H1370"/>
  <c r="I1370" s="1"/>
  <c r="H1369"/>
  <c r="I1369" s="1"/>
  <c r="H1368"/>
  <c r="I1368" s="1"/>
  <c r="H1367"/>
  <c r="I1367" s="1"/>
  <c r="H1366"/>
  <c r="I1366" s="1"/>
  <c r="H1365"/>
  <c r="I1365" s="1"/>
  <c r="H1364"/>
  <c r="I1364" s="1"/>
  <c r="H1363"/>
  <c r="I1363" s="1"/>
  <c r="H1362"/>
  <c r="I1362" s="1"/>
  <c r="H1361"/>
  <c r="I1361" s="1"/>
  <c r="H1360"/>
  <c r="I1360" s="1"/>
  <c r="H1359"/>
  <c r="I1359" s="1"/>
  <c r="H1358"/>
  <c r="I1358" s="1"/>
  <c r="H1357"/>
  <c r="I1357" s="1"/>
  <c r="H1356"/>
  <c r="I1356" s="1"/>
  <c r="H1355"/>
  <c r="I1355" s="1"/>
  <c r="H1354"/>
  <c r="I1354" s="1"/>
  <c r="H1353"/>
  <c r="I1353" s="1"/>
  <c r="H1352"/>
  <c r="I1352" s="1"/>
  <c r="H1351"/>
  <c r="I1351" s="1"/>
  <c r="H1350"/>
  <c r="I1350" s="1"/>
  <c r="H1349"/>
  <c r="I1349" s="1"/>
  <c r="H1348"/>
  <c r="I1348" s="1"/>
  <c r="H1347"/>
  <c r="I1347" s="1"/>
  <c r="H1346"/>
  <c r="I1346" s="1"/>
  <c r="H1345"/>
  <c r="I1345" s="1"/>
  <c r="H1344"/>
  <c r="I1344" s="1"/>
  <c r="H1343"/>
  <c r="I1343" s="1"/>
  <c r="H1342"/>
  <c r="I1342" s="1"/>
  <c r="H1341"/>
  <c r="I1341" s="1"/>
  <c r="H1340"/>
  <c r="I1340" s="1"/>
  <c r="H1339"/>
  <c r="I1339" s="1"/>
  <c r="H1338"/>
  <c r="I1338" s="1"/>
  <c r="H1337"/>
  <c r="I1337" s="1"/>
  <c r="H1336"/>
  <c r="I1336" s="1"/>
  <c r="H1335"/>
  <c r="I1335" s="1"/>
  <c r="H1334"/>
  <c r="I1334" s="1"/>
  <c r="H1333"/>
  <c r="I1333" s="1"/>
  <c r="H1332"/>
  <c r="I1332" s="1"/>
  <c r="H1331"/>
  <c r="I1331" s="1"/>
  <c r="H1330"/>
  <c r="I1330" s="1"/>
  <c r="H1329"/>
  <c r="I1329" s="1"/>
  <c r="H1328"/>
  <c r="I1328" s="1"/>
  <c r="H1327"/>
  <c r="I1327" s="1"/>
  <c r="H1326"/>
  <c r="I1326" s="1"/>
  <c r="H1325"/>
  <c r="I1325" s="1"/>
  <c r="H1324"/>
  <c r="I1324" s="1"/>
  <c r="H1323"/>
  <c r="I1323" s="1"/>
  <c r="H1322"/>
  <c r="I1322" s="1"/>
  <c r="H1321"/>
  <c r="I1321" s="1"/>
  <c r="H1320"/>
  <c r="I1320" s="1"/>
  <c r="H1319"/>
  <c r="I1319" s="1"/>
  <c r="H1318"/>
  <c r="I1318" s="1"/>
  <c r="H1317"/>
  <c r="I1317" s="1"/>
  <c r="H1316"/>
  <c r="I1316" s="1"/>
  <c r="H1315"/>
  <c r="I1315" s="1"/>
  <c r="H1314"/>
  <c r="I1314" s="1"/>
  <c r="H1313"/>
  <c r="I1313" s="1"/>
  <c r="H1312"/>
  <c r="I1312" s="1"/>
  <c r="H1311"/>
  <c r="I1311" s="1"/>
  <c r="H1310"/>
  <c r="I1310" s="1"/>
  <c r="H1309"/>
  <c r="I1309" s="1"/>
  <c r="H1308"/>
  <c r="I1308" s="1"/>
  <c r="H1307"/>
  <c r="I1307" s="1"/>
  <c r="H1306"/>
  <c r="I1306" s="1"/>
  <c r="H1305"/>
  <c r="I1305" s="1"/>
  <c r="H1304"/>
  <c r="I1304" s="1"/>
  <c r="H1303"/>
  <c r="I1303" s="1"/>
  <c r="H1302"/>
  <c r="I1302" s="1"/>
  <c r="H1301"/>
  <c r="I1301" s="1"/>
  <c r="H1300"/>
  <c r="I1300" s="1"/>
  <c r="H1299"/>
  <c r="I1299" s="1"/>
  <c r="H1298"/>
  <c r="I1298" s="1"/>
  <c r="H1297"/>
  <c r="I1297" s="1"/>
  <c r="H1296"/>
  <c r="I1296" s="1"/>
  <c r="H1295"/>
  <c r="I1295" s="1"/>
  <c r="H1294"/>
  <c r="I1294" s="1"/>
  <c r="H1293"/>
  <c r="I1293" s="1"/>
  <c r="H1292"/>
  <c r="I1292" s="1"/>
  <c r="H1291"/>
  <c r="I1291" s="1"/>
  <c r="H1290"/>
  <c r="I1290" s="1"/>
  <c r="H1289"/>
  <c r="I1289" s="1"/>
  <c r="H1288"/>
  <c r="I1288" s="1"/>
  <c r="H1287"/>
  <c r="I1287" s="1"/>
  <c r="H1286"/>
  <c r="I1286" s="1"/>
  <c r="H1285"/>
  <c r="I1285" s="1"/>
  <c r="H1284"/>
  <c r="I1284" s="1"/>
  <c r="H1283"/>
  <c r="I1283" s="1"/>
  <c r="H1282"/>
  <c r="I1282" s="1"/>
  <c r="H1281"/>
  <c r="I1281" s="1"/>
  <c r="H1280"/>
  <c r="I1280" s="1"/>
  <c r="H1279"/>
  <c r="I1279" s="1"/>
  <c r="H1278"/>
  <c r="I1278" s="1"/>
  <c r="H1277"/>
  <c r="I1277" s="1"/>
  <c r="H1276"/>
  <c r="I1276" s="1"/>
  <c r="H1275"/>
  <c r="I1275" s="1"/>
  <c r="H1274"/>
  <c r="I1274" s="1"/>
  <c r="H1273"/>
  <c r="I1273" s="1"/>
  <c r="H1272"/>
  <c r="I1272" s="1"/>
  <c r="H1271"/>
  <c r="I1271" s="1"/>
  <c r="H1270"/>
  <c r="I1270" s="1"/>
  <c r="H1269"/>
  <c r="I1269" s="1"/>
  <c r="H1268"/>
  <c r="I1268" s="1"/>
  <c r="H1267"/>
  <c r="I1267" s="1"/>
  <c r="H1266"/>
  <c r="I1266" s="1"/>
  <c r="H1265"/>
  <c r="I1265" s="1"/>
  <c r="H1264"/>
  <c r="I1264" s="1"/>
  <c r="H1263"/>
  <c r="I1263" s="1"/>
  <c r="H1262"/>
  <c r="I1262" s="1"/>
  <c r="H1261"/>
  <c r="I1261" s="1"/>
  <c r="H1260"/>
  <c r="I1260" s="1"/>
  <c r="H1259"/>
  <c r="I1259" s="1"/>
  <c r="H1258"/>
  <c r="I1258" s="1"/>
  <c r="H1257"/>
  <c r="I1257" s="1"/>
  <c r="H1256"/>
  <c r="I1256" s="1"/>
  <c r="H1255"/>
  <c r="I1255" s="1"/>
  <c r="H1254"/>
  <c r="I1254" s="1"/>
  <c r="H1253"/>
  <c r="I1253" s="1"/>
  <c r="H1252"/>
  <c r="I1252" s="1"/>
  <c r="H1251"/>
  <c r="I1251" s="1"/>
  <c r="H1250"/>
  <c r="I1250" s="1"/>
  <c r="H1249"/>
  <c r="I1249" s="1"/>
  <c r="H1248"/>
  <c r="I1248" s="1"/>
  <c r="H1247"/>
  <c r="I1247" s="1"/>
  <c r="H1246"/>
  <c r="I1246" s="1"/>
  <c r="H1245"/>
  <c r="I1245" s="1"/>
  <c r="H1244"/>
  <c r="I1244" s="1"/>
  <c r="H1243"/>
  <c r="I1243" s="1"/>
  <c r="H1242"/>
  <c r="I1242" s="1"/>
  <c r="H1241"/>
  <c r="I1241" s="1"/>
  <c r="H1240"/>
  <c r="I1240" s="1"/>
  <c r="H1239"/>
  <c r="I1239" s="1"/>
  <c r="H1238"/>
  <c r="I1238" s="1"/>
  <c r="H1237"/>
  <c r="I1237" s="1"/>
  <c r="H1236"/>
  <c r="I1236" s="1"/>
  <c r="H1235"/>
  <c r="I1235" s="1"/>
  <c r="H1234"/>
  <c r="I1234" s="1"/>
  <c r="H1233"/>
  <c r="I1233" s="1"/>
  <c r="H1232"/>
  <c r="I1232" s="1"/>
  <c r="H1231"/>
  <c r="I1231" s="1"/>
  <c r="H1230"/>
  <c r="I1230" s="1"/>
  <c r="H1229"/>
  <c r="I1229" s="1"/>
  <c r="H1228"/>
  <c r="I1228" s="1"/>
  <c r="H1227"/>
  <c r="I1227" s="1"/>
  <c r="H1226"/>
  <c r="I1226" s="1"/>
  <c r="H1225"/>
  <c r="I1225" s="1"/>
  <c r="H1224"/>
  <c r="I1224" s="1"/>
  <c r="H1223"/>
  <c r="I1223" s="1"/>
  <c r="H1222"/>
  <c r="I1222" s="1"/>
  <c r="H1221"/>
  <c r="I1221" s="1"/>
  <c r="H1220"/>
  <c r="I1220" s="1"/>
  <c r="H1219"/>
  <c r="I1219" s="1"/>
  <c r="H1218"/>
  <c r="I1218" s="1"/>
  <c r="H1217"/>
  <c r="I1217" s="1"/>
  <c r="H1216"/>
  <c r="I1216" s="1"/>
  <c r="H1215"/>
  <c r="I1215" s="1"/>
  <c r="H1214"/>
  <c r="I1214" s="1"/>
  <c r="H1213"/>
  <c r="I1213" s="1"/>
  <c r="H1212"/>
  <c r="I1212" s="1"/>
  <c r="H1211"/>
  <c r="I1211" s="1"/>
  <c r="H1210"/>
  <c r="I1210" s="1"/>
  <c r="H1209"/>
  <c r="I1209" s="1"/>
  <c r="H1208"/>
  <c r="I1208" s="1"/>
  <c r="H1207"/>
  <c r="I1207" s="1"/>
  <c r="H1206"/>
  <c r="I1206" s="1"/>
  <c r="H1205"/>
  <c r="I1205" s="1"/>
  <c r="H1204"/>
  <c r="I1204" s="1"/>
  <c r="H1203"/>
  <c r="I1203" s="1"/>
  <c r="H1202"/>
  <c r="I1202" s="1"/>
  <c r="H1201"/>
  <c r="I1201" s="1"/>
  <c r="H1200"/>
  <c r="I1200" s="1"/>
  <c r="H1199"/>
  <c r="I1199" s="1"/>
  <c r="H1198"/>
  <c r="I1198" s="1"/>
  <c r="H1197"/>
  <c r="I1197" s="1"/>
  <c r="H1196"/>
  <c r="I1196" s="1"/>
  <c r="H1195"/>
  <c r="I1195" s="1"/>
  <c r="H1194"/>
  <c r="I1194" s="1"/>
  <c r="H1193"/>
  <c r="I1193" s="1"/>
  <c r="H1192"/>
  <c r="I1192" s="1"/>
  <c r="H1191"/>
  <c r="I1191" s="1"/>
  <c r="H1190"/>
  <c r="I1190" s="1"/>
  <c r="H1189"/>
  <c r="I1189" s="1"/>
  <c r="H1188"/>
  <c r="I1188" s="1"/>
  <c r="H1187"/>
  <c r="I1187" s="1"/>
  <c r="H1186"/>
  <c r="I1186" s="1"/>
  <c r="H1185"/>
  <c r="I1185" s="1"/>
  <c r="H1184"/>
  <c r="I1184" s="1"/>
  <c r="H1183"/>
  <c r="I1183" s="1"/>
  <c r="H1182"/>
  <c r="I1182" s="1"/>
  <c r="H1181"/>
  <c r="I1181" s="1"/>
  <c r="H1180"/>
  <c r="I1180" s="1"/>
  <c r="H1179"/>
  <c r="I1179" s="1"/>
  <c r="H1178"/>
  <c r="I1178" s="1"/>
  <c r="H1177"/>
  <c r="I1177" s="1"/>
  <c r="H1176"/>
  <c r="I1176" s="1"/>
  <c r="H1175"/>
  <c r="I1175" s="1"/>
  <c r="H1174"/>
  <c r="I1174" s="1"/>
  <c r="H1173"/>
  <c r="I1173" s="1"/>
  <c r="H1172"/>
  <c r="I1172" s="1"/>
  <c r="H1171"/>
  <c r="I1171" s="1"/>
  <c r="H1170"/>
  <c r="I1170" s="1"/>
  <c r="H1169"/>
  <c r="I1169" s="1"/>
  <c r="H1168"/>
  <c r="I1168" s="1"/>
  <c r="H1167"/>
  <c r="I1167" s="1"/>
  <c r="H1166"/>
  <c r="I1166" s="1"/>
  <c r="H1165"/>
  <c r="I1165" s="1"/>
  <c r="H1164"/>
  <c r="I1164" s="1"/>
  <c r="H1163"/>
  <c r="I1163" s="1"/>
  <c r="H1162"/>
  <c r="I1162" s="1"/>
  <c r="H1161"/>
  <c r="I1161" s="1"/>
  <c r="H1160"/>
  <c r="I1160" s="1"/>
  <c r="H1159"/>
  <c r="I1159" s="1"/>
  <c r="H1158"/>
  <c r="I1158" s="1"/>
  <c r="H1157"/>
  <c r="I1157" s="1"/>
  <c r="H1156"/>
  <c r="I1156" s="1"/>
  <c r="H1155"/>
  <c r="I1155" s="1"/>
  <c r="H1154"/>
  <c r="I1154" s="1"/>
  <c r="H1153"/>
  <c r="I1153" s="1"/>
  <c r="H1152"/>
  <c r="I1152" s="1"/>
  <c r="H1151"/>
  <c r="I1151" s="1"/>
  <c r="H1150"/>
  <c r="I1150" s="1"/>
  <c r="H1149"/>
  <c r="I1149" s="1"/>
  <c r="H1148"/>
  <c r="I1148" s="1"/>
  <c r="H1147"/>
  <c r="I1147" s="1"/>
  <c r="H1146"/>
  <c r="I1146" s="1"/>
  <c r="H1145"/>
  <c r="I1145" s="1"/>
  <c r="H1144"/>
  <c r="I1144" s="1"/>
  <c r="H1143"/>
  <c r="I1143" s="1"/>
  <c r="H1142"/>
  <c r="I1142" s="1"/>
  <c r="H1141"/>
  <c r="I1141" s="1"/>
  <c r="H1140"/>
  <c r="I1140" s="1"/>
  <c r="H1139"/>
  <c r="I1139" s="1"/>
  <c r="H1138"/>
  <c r="I1138" s="1"/>
  <c r="H1137"/>
  <c r="I1137" s="1"/>
  <c r="H1136"/>
  <c r="I1136" s="1"/>
  <c r="H1135"/>
  <c r="I1135" s="1"/>
  <c r="H1134"/>
  <c r="I1134" s="1"/>
  <c r="H1133"/>
  <c r="I1133" s="1"/>
  <c r="H1132"/>
  <c r="I1132" s="1"/>
  <c r="H1131"/>
  <c r="I1131" s="1"/>
  <c r="H1130"/>
  <c r="I1130" s="1"/>
  <c r="H1129"/>
  <c r="I1129" s="1"/>
  <c r="H1128"/>
  <c r="I1128" s="1"/>
  <c r="H1127"/>
  <c r="I1127" s="1"/>
  <c r="H1126"/>
  <c r="I1126" s="1"/>
  <c r="H1125"/>
  <c r="I1125" s="1"/>
  <c r="H1124"/>
  <c r="I1124" s="1"/>
  <c r="H1123"/>
  <c r="I1123" s="1"/>
  <c r="H1122"/>
  <c r="I1122" s="1"/>
  <c r="H1121"/>
  <c r="I1121" s="1"/>
  <c r="H1120"/>
  <c r="I1120" s="1"/>
  <c r="H1119"/>
  <c r="I1119" s="1"/>
  <c r="H1118"/>
  <c r="I1118" s="1"/>
  <c r="H1117"/>
  <c r="I1117" s="1"/>
  <c r="H1116"/>
  <c r="I1116" s="1"/>
  <c r="H1115"/>
  <c r="I1115" s="1"/>
  <c r="H1114"/>
  <c r="I1114" s="1"/>
  <c r="H1113"/>
  <c r="I1113" s="1"/>
  <c r="H1112"/>
  <c r="I1112" s="1"/>
  <c r="H1111"/>
  <c r="I1111" s="1"/>
  <c r="H1110"/>
  <c r="I1110" s="1"/>
  <c r="H1109"/>
  <c r="I1109" s="1"/>
  <c r="H1108"/>
  <c r="I1108" s="1"/>
  <c r="H1107"/>
  <c r="I1107" s="1"/>
  <c r="H1106"/>
  <c r="I1106" s="1"/>
  <c r="H1105"/>
  <c r="I1105" s="1"/>
  <c r="H1104"/>
  <c r="I1104" s="1"/>
  <c r="H1103"/>
  <c r="I1103" s="1"/>
  <c r="H1102"/>
  <c r="I1102" s="1"/>
  <c r="H1101"/>
  <c r="I1101" s="1"/>
  <c r="H1100"/>
  <c r="I1100" s="1"/>
  <c r="H1099"/>
  <c r="I1099" s="1"/>
  <c r="H1098"/>
  <c r="I1098" s="1"/>
  <c r="H1097"/>
  <c r="I1097" s="1"/>
  <c r="H1096"/>
  <c r="I1096" s="1"/>
  <c r="H1095"/>
  <c r="I1095" s="1"/>
  <c r="H1094"/>
  <c r="I1094" s="1"/>
  <c r="H1093"/>
  <c r="I1093" s="1"/>
  <c r="H1092"/>
  <c r="I1092" s="1"/>
  <c r="H1091"/>
  <c r="I1091" s="1"/>
  <c r="H1090"/>
  <c r="I1090" s="1"/>
  <c r="H1089"/>
  <c r="I1089" s="1"/>
  <c r="H1088"/>
  <c r="I1088" s="1"/>
  <c r="H1087"/>
  <c r="I1087" s="1"/>
  <c r="H1086"/>
  <c r="I1086" s="1"/>
  <c r="H1085"/>
  <c r="I1085" s="1"/>
  <c r="H1084"/>
  <c r="I1084" s="1"/>
  <c r="H1083"/>
  <c r="I1083" s="1"/>
  <c r="H1082"/>
  <c r="I1082" s="1"/>
  <c r="H1081"/>
  <c r="I1081" s="1"/>
  <c r="H1080"/>
  <c r="I1080" s="1"/>
  <c r="H1079"/>
  <c r="I1079" s="1"/>
  <c r="H1078"/>
  <c r="I1078" s="1"/>
  <c r="H1077"/>
  <c r="I1077" s="1"/>
  <c r="H1076"/>
  <c r="I1076" s="1"/>
  <c r="H1075"/>
  <c r="I1075" s="1"/>
  <c r="H1074"/>
  <c r="I1074" s="1"/>
  <c r="H1073"/>
  <c r="I1073" s="1"/>
  <c r="H1072"/>
  <c r="I1072" s="1"/>
  <c r="H1071"/>
  <c r="I1071" s="1"/>
  <c r="H1070"/>
  <c r="I1070" s="1"/>
  <c r="H1069"/>
  <c r="I1069" s="1"/>
  <c r="H1068"/>
  <c r="I1068" s="1"/>
  <c r="H1067"/>
  <c r="I1067" s="1"/>
  <c r="H1066"/>
  <c r="I1066" s="1"/>
  <c r="H1065"/>
  <c r="I1065" s="1"/>
  <c r="H1064"/>
  <c r="I1064" s="1"/>
  <c r="H1063"/>
  <c r="I1063" s="1"/>
  <c r="H1062"/>
  <c r="I1062" s="1"/>
  <c r="H1061"/>
  <c r="I1061" s="1"/>
  <c r="H1060"/>
  <c r="I1060" s="1"/>
  <c r="H1059"/>
  <c r="I1059" s="1"/>
  <c r="H1058"/>
  <c r="I1058" s="1"/>
  <c r="H1057"/>
  <c r="I1057" s="1"/>
  <c r="H1056"/>
  <c r="I1056" s="1"/>
  <c r="H1055"/>
  <c r="I1055" s="1"/>
  <c r="H1054"/>
  <c r="I1054" s="1"/>
  <c r="H1053"/>
  <c r="I1053" s="1"/>
  <c r="H1052"/>
  <c r="I1052" s="1"/>
  <c r="H1051"/>
  <c r="I1051" s="1"/>
  <c r="H1050"/>
  <c r="I1050" s="1"/>
  <c r="H1049"/>
  <c r="I1049" s="1"/>
  <c r="H1048"/>
  <c r="I1048" s="1"/>
  <c r="H1047"/>
  <c r="I1047" s="1"/>
  <c r="H1046"/>
  <c r="I1046" s="1"/>
  <c r="H1045"/>
  <c r="I1045" s="1"/>
  <c r="H1044"/>
  <c r="I1044" s="1"/>
  <c r="H1043"/>
  <c r="I1043" s="1"/>
  <c r="H1042"/>
  <c r="I1042" s="1"/>
  <c r="H1041"/>
  <c r="I1041" s="1"/>
  <c r="H1040"/>
  <c r="I1040" s="1"/>
  <c r="H1039"/>
  <c r="I1039" s="1"/>
  <c r="H1038"/>
  <c r="I1038" s="1"/>
  <c r="H1037"/>
  <c r="I1037" s="1"/>
  <c r="H1036"/>
  <c r="I1036" s="1"/>
  <c r="H1035"/>
  <c r="I1035" s="1"/>
  <c r="H1034"/>
  <c r="I1034" s="1"/>
  <c r="H1033"/>
  <c r="I1033" s="1"/>
  <c r="H1032"/>
  <c r="I1032" s="1"/>
  <c r="H1031"/>
  <c r="I1031" s="1"/>
  <c r="H1030"/>
  <c r="I1030" s="1"/>
  <c r="H1029"/>
  <c r="I1029" s="1"/>
  <c r="H1028"/>
  <c r="I1028" s="1"/>
  <c r="H1027"/>
  <c r="I1027" s="1"/>
  <c r="H1026"/>
  <c r="I1026" s="1"/>
  <c r="H1025"/>
  <c r="I1025" s="1"/>
  <c r="H1024"/>
  <c r="I1024" s="1"/>
  <c r="H1023"/>
  <c r="I1023" s="1"/>
  <c r="H1022"/>
  <c r="I1022" s="1"/>
  <c r="H1021"/>
  <c r="I1021" s="1"/>
  <c r="H1020"/>
  <c r="I1020" s="1"/>
  <c r="H1019"/>
  <c r="I1019" s="1"/>
  <c r="H1018"/>
  <c r="I1018" s="1"/>
  <c r="H1017"/>
  <c r="I1017" s="1"/>
  <c r="H1016"/>
  <c r="I1016" s="1"/>
  <c r="H1015"/>
  <c r="I1015" s="1"/>
  <c r="H1014"/>
  <c r="I1014" s="1"/>
  <c r="H1013"/>
  <c r="I1013" s="1"/>
  <c r="H1012"/>
  <c r="I1012" s="1"/>
  <c r="H1011"/>
  <c r="I1011" s="1"/>
  <c r="H1010"/>
  <c r="I1010" s="1"/>
  <c r="H1009"/>
  <c r="I1009" s="1"/>
  <c r="H1008"/>
  <c r="I1008" s="1"/>
  <c r="H1007"/>
  <c r="I1007" s="1"/>
  <c r="H1006"/>
  <c r="I1006" s="1"/>
  <c r="H1005"/>
  <c r="I1005" s="1"/>
  <c r="H1004"/>
  <c r="I1004" s="1"/>
  <c r="H1003"/>
  <c r="I1003" s="1"/>
  <c r="H1002"/>
  <c r="I1002" s="1"/>
  <c r="H1001"/>
  <c r="I1001" s="1"/>
  <c r="H1000"/>
  <c r="I1000" s="1"/>
  <c r="H999"/>
  <c r="I999" s="1"/>
  <c r="H998"/>
  <c r="I998" s="1"/>
  <c r="H997"/>
  <c r="I997" s="1"/>
  <c r="H996"/>
  <c r="I996" s="1"/>
  <c r="H995"/>
  <c r="I995" s="1"/>
  <c r="H994"/>
  <c r="I994" s="1"/>
  <c r="H993"/>
  <c r="I993" s="1"/>
  <c r="H992"/>
  <c r="I992" s="1"/>
  <c r="H991"/>
  <c r="I991" s="1"/>
  <c r="H990"/>
  <c r="I990" s="1"/>
  <c r="H989"/>
  <c r="I989" s="1"/>
  <c r="H988"/>
  <c r="I988" s="1"/>
  <c r="H987"/>
  <c r="I987" s="1"/>
  <c r="H986"/>
  <c r="I986" s="1"/>
  <c r="H985"/>
  <c r="I985" s="1"/>
  <c r="H984"/>
  <c r="I984" s="1"/>
  <c r="H983"/>
  <c r="I983" s="1"/>
  <c r="H982"/>
  <c r="I982" s="1"/>
  <c r="H981"/>
  <c r="I981" s="1"/>
  <c r="H980"/>
  <c r="I980" s="1"/>
  <c r="H979"/>
  <c r="I979" s="1"/>
  <c r="H978"/>
  <c r="I978" s="1"/>
  <c r="H977"/>
  <c r="I977" s="1"/>
  <c r="H976"/>
  <c r="I976" s="1"/>
  <c r="H975"/>
  <c r="I975" s="1"/>
  <c r="H974"/>
  <c r="I974" s="1"/>
  <c r="H973"/>
  <c r="I973" s="1"/>
  <c r="H972"/>
  <c r="I972" s="1"/>
  <c r="H971"/>
  <c r="I971" s="1"/>
  <c r="H970"/>
  <c r="I970" s="1"/>
  <c r="H969"/>
  <c r="I969" s="1"/>
  <c r="H968"/>
  <c r="I968" s="1"/>
  <c r="H967"/>
  <c r="I967" s="1"/>
  <c r="H966"/>
  <c r="I966" s="1"/>
  <c r="H965"/>
  <c r="I965" s="1"/>
  <c r="H964"/>
  <c r="I964" s="1"/>
  <c r="H963"/>
  <c r="I963" s="1"/>
  <c r="H962"/>
  <c r="I962" s="1"/>
  <c r="H961"/>
  <c r="I961" s="1"/>
  <c r="H960"/>
  <c r="I960" s="1"/>
  <c r="H959"/>
  <c r="I959" s="1"/>
  <c r="H958"/>
  <c r="I958" s="1"/>
  <c r="H957"/>
  <c r="I957" s="1"/>
  <c r="H956"/>
  <c r="I956" s="1"/>
  <c r="H955"/>
  <c r="I955" s="1"/>
  <c r="H954"/>
  <c r="I954" s="1"/>
  <c r="H953"/>
  <c r="I953" s="1"/>
  <c r="H952"/>
  <c r="I952" s="1"/>
  <c r="H951"/>
  <c r="I951" s="1"/>
  <c r="H950"/>
  <c r="I950" s="1"/>
  <c r="H949"/>
  <c r="I949" s="1"/>
  <c r="H948"/>
  <c r="I948" s="1"/>
  <c r="H947"/>
  <c r="I947" s="1"/>
  <c r="H946"/>
  <c r="I946" s="1"/>
  <c r="H945"/>
  <c r="I945" s="1"/>
  <c r="H944"/>
  <c r="I944" s="1"/>
  <c r="H943"/>
  <c r="I943" s="1"/>
  <c r="H942"/>
  <c r="I942" s="1"/>
  <c r="H941"/>
  <c r="I941" s="1"/>
  <c r="H940"/>
  <c r="I940" s="1"/>
  <c r="H939"/>
  <c r="I939" s="1"/>
  <c r="H938"/>
  <c r="I938" s="1"/>
  <c r="H937"/>
  <c r="I937" s="1"/>
  <c r="H936"/>
  <c r="I936" s="1"/>
  <c r="H935"/>
  <c r="I935" s="1"/>
  <c r="H934"/>
  <c r="I934" s="1"/>
  <c r="H933"/>
  <c r="I933" s="1"/>
  <c r="H932"/>
  <c r="I932" s="1"/>
  <c r="H931"/>
  <c r="I931" s="1"/>
  <c r="H930"/>
  <c r="I930" s="1"/>
  <c r="H929"/>
  <c r="I929" s="1"/>
  <c r="H928"/>
  <c r="I928" s="1"/>
  <c r="H927"/>
  <c r="I927" s="1"/>
  <c r="H926"/>
  <c r="I926" s="1"/>
  <c r="H925"/>
  <c r="I925" s="1"/>
  <c r="H924"/>
  <c r="I924" s="1"/>
  <c r="H923"/>
  <c r="I923" s="1"/>
  <c r="H922"/>
  <c r="I922" s="1"/>
  <c r="H921"/>
  <c r="I921" s="1"/>
  <c r="H920"/>
  <c r="I920" s="1"/>
  <c r="H919"/>
  <c r="I919" s="1"/>
  <c r="H918"/>
  <c r="I918" s="1"/>
  <c r="H917"/>
  <c r="I917" s="1"/>
  <c r="H916"/>
  <c r="I916" s="1"/>
  <c r="H915"/>
  <c r="I915" s="1"/>
  <c r="H914"/>
  <c r="I914" s="1"/>
  <c r="H913"/>
  <c r="I913" s="1"/>
  <c r="H912"/>
  <c r="I912" s="1"/>
  <c r="H911"/>
  <c r="I911" s="1"/>
  <c r="H910"/>
  <c r="I910" s="1"/>
  <c r="H909"/>
  <c r="I909" s="1"/>
  <c r="H908"/>
  <c r="I908" s="1"/>
  <c r="H907"/>
  <c r="I907" s="1"/>
  <c r="H906"/>
  <c r="I906" s="1"/>
  <c r="H905"/>
  <c r="I905" s="1"/>
  <c r="H904"/>
  <c r="I904" s="1"/>
  <c r="H903"/>
  <c r="I903" s="1"/>
  <c r="H902"/>
  <c r="I902" s="1"/>
  <c r="H901"/>
  <c r="I901" s="1"/>
  <c r="H900"/>
  <c r="I900" s="1"/>
  <c r="H899"/>
  <c r="I899" s="1"/>
  <c r="H898"/>
  <c r="I898" s="1"/>
  <c r="H897"/>
  <c r="I897" s="1"/>
  <c r="H896"/>
  <c r="I896" s="1"/>
  <c r="H895"/>
  <c r="I895" s="1"/>
  <c r="H894"/>
  <c r="I894" s="1"/>
  <c r="H893"/>
  <c r="I893" s="1"/>
  <c r="H892"/>
  <c r="I892" s="1"/>
  <c r="H891"/>
  <c r="I891" s="1"/>
  <c r="H890"/>
  <c r="I890" s="1"/>
  <c r="H889"/>
  <c r="I889" s="1"/>
  <c r="H888"/>
  <c r="I888" s="1"/>
  <c r="H887"/>
  <c r="I887" s="1"/>
  <c r="H886"/>
  <c r="I886" s="1"/>
  <c r="H885"/>
  <c r="I885" s="1"/>
  <c r="H884"/>
  <c r="I884" s="1"/>
  <c r="H883"/>
  <c r="I883" s="1"/>
  <c r="H882"/>
  <c r="I882" s="1"/>
  <c r="H881"/>
  <c r="I881" s="1"/>
  <c r="H880"/>
  <c r="I880" s="1"/>
  <c r="H879"/>
  <c r="I879" s="1"/>
  <c r="H878"/>
  <c r="I878" s="1"/>
  <c r="H877"/>
  <c r="I877" s="1"/>
  <c r="H876"/>
  <c r="I876" s="1"/>
  <c r="H875"/>
  <c r="I875" s="1"/>
  <c r="H874"/>
  <c r="I874" s="1"/>
  <c r="H873"/>
  <c r="I873" s="1"/>
  <c r="H872"/>
  <c r="I872" s="1"/>
  <c r="H871"/>
  <c r="I871" s="1"/>
  <c r="H870"/>
  <c r="I870" s="1"/>
  <c r="H869"/>
  <c r="I869" s="1"/>
  <c r="H868"/>
  <c r="I868" s="1"/>
  <c r="H867"/>
  <c r="I867" s="1"/>
  <c r="H866"/>
  <c r="I866" s="1"/>
  <c r="H865"/>
  <c r="I865" s="1"/>
  <c r="H864"/>
  <c r="I864" s="1"/>
  <c r="H863"/>
  <c r="I863" s="1"/>
  <c r="H862"/>
  <c r="I862" s="1"/>
  <c r="H861"/>
  <c r="I861" s="1"/>
  <c r="H860"/>
  <c r="I860" s="1"/>
  <c r="H859"/>
  <c r="I859" s="1"/>
  <c r="H858"/>
  <c r="I858" s="1"/>
  <c r="H857"/>
  <c r="I857" s="1"/>
  <c r="H856"/>
  <c r="I856" s="1"/>
  <c r="H855"/>
  <c r="I855" s="1"/>
  <c r="H854"/>
  <c r="I854" s="1"/>
  <c r="H853"/>
  <c r="I853" s="1"/>
  <c r="H852"/>
  <c r="I852" s="1"/>
  <c r="H851"/>
  <c r="I851" s="1"/>
  <c r="H850"/>
  <c r="I850" s="1"/>
  <c r="H849"/>
  <c r="I849" s="1"/>
  <c r="H848"/>
  <c r="I848" s="1"/>
  <c r="H847"/>
  <c r="I847" s="1"/>
  <c r="H846"/>
  <c r="I846" s="1"/>
  <c r="H845"/>
  <c r="I845" s="1"/>
  <c r="H844"/>
  <c r="I844" s="1"/>
  <c r="H843"/>
  <c r="I843" s="1"/>
  <c r="H842"/>
  <c r="I842" s="1"/>
  <c r="H841"/>
  <c r="I841" s="1"/>
  <c r="H840"/>
  <c r="I840" s="1"/>
  <c r="H839"/>
  <c r="I839" s="1"/>
  <c r="H838"/>
  <c r="I838" s="1"/>
  <c r="H837"/>
  <c r="I837" s="1"/>
  <c r="H836"/>
  <c r="I836" s="1"/>
  <c r="H835"/>
  <c r="I835" s="1"/>
  <c r="H834"/>
  <c r="I834" s="1"/>
  <c r="H833"/>
  <c r="I833" s="1"/>
  <c r="H832"/>
  <c r="I832" s="1"/>
  <c r="H831"/>
  <c r="I831" s="1"/>
  <c r="H830"/>
  <c r="I830" s="1"/>
  <c r="H829"/>
  <c r="I829" s="1"/>
  <c r="H828"/>
  <c r="I828" s="1"/>
  <c r="H827"/>
  <c r="I827" s="1"/>
  <c r="H826"/>
  <c r="I826" s="1"/>
  <c r="H825"/>
  <c r="I825" s="1"/>
  <c r="H824"/>
  <c r="I824" s="1"/>
  <c r="H823"/>
  <c r="I823" s="1"/>
  <c r="H822"/>
  <c r="I822" s="1"/>
  <c r="H821"/>
  <c r="I821" s="1"/>
  <c r="H820"/>
  <c r="I820" s="1"/>
  <c r="H819"/>
  <c r="I819" s="1"/>
  <c r="H818"/>
  <c r="I818" s="1"/>
  <c r="H817"/>
  <c r="I817" s="1"/>
  <c r="H816"/>
  <c r="I816" s="1"/>
  <c r="H815"/>
  <c r="I815" s="1"/>
  <c r="H814"/>
  <c r="I814" s="1"/>
  <c r="H813"/>
  <c r="I813" s="1"/>
  <c r="H812"/>
  <c r="I812" s="1"/>
  <c r="H811"/>
  <c r="I811" s="1"/>
  <c r="H810"/>
  <c r="I810" s="1"/>
  <c r="H809"/>
  <c r="I809" s="1"/>
  <c r="H808"/>
  <c r="I808" s="1"/>
  <c r="H807"/>
  <c r="I807" s="1"/>
  <c r="H806"/>
  <c r="I806" s="1"/>
  <c r="H805"/>
  <c r="I805" s="1"/>
  <c r="H804"/>
  <c r="I804" s="1"/>
  <c r="H803"/>
  <c r="I803" s="1"/>
  <c r="H802"/>
  <c r="I802" s="1"/>
  <c r="H801"/>
  <c r="I801" s="1"/>
  <c r="H800"/>
  <c r="I800" s="1"/>
  <c r="H799"/>
  <c r="I799" s="1"/>
  <c r="H798"/>
  <c r="I798" s="1"/>
  <c r="H797"/>
  <c r="I797" s="1"/>
  <c r="H796"/>
  <c r="I796" s="1"/>
  <c r="H795"/>
  <c r="I795" s="1"/>
  <c r="H794"/>
  <c r="I794" s="1"/>
  <c r="H793"/>
  <c r="I793" s="1"/>
  <c r="H792"/>
  <c r="I792" s="1"/>
  <c r="H791"/>
  <c r="I791" s="1"/>
  <c r="H790"/>
  <c r="I790" s="1"/>
  <c r="H789"/>
  <c r="I789" s="1"/>
  <c r="H788"/>
  <c r="I788" s="1"/>
  <c r="H787"/>
  <c r="I787" s="1"/>
  <c r="H786"/>
  <c r="I786" s="1"/>
  <c r="H785"/>
  <c r="I785" s="1"/>
  <c r="H784"/>
  <c r="I784" s="1"/>
  <c r="H783"/>
  <c r="I783" s="1"/>
  <c r="H782"/>
  <c r="I782" s="1"/>
  <c r="H781"/>
  <c r="I781" s="1"/>
  <c r="H780"/>
  <c r="I780" s="1"/>
  <c r="H779"/>
  <c r="I779" s="1"/>
  <c r="H778"/>
  <c r="I778" s="1"/>
  <c r="H777"/>
  <c r="I777" s="1"/>
  <c r="H776"/>
  <c r="I776" s="1"/>
  <c r="H775"/>
  <c r="I775" s="1"/>
  <c r="H774"/>
  <c r="I774" s="1"/>
  <c r="H773"/>
  <c r="I773" s="1"/>
  <c r="H772"/>
  <c r="I772" s="1"/>
  <c r="H771"/>
  <c r="I771" s="1"/>
  <c r="H770"/>
  <c r="I770" s="1"/>
  <c r="H769"/>
  <c r="I769" s="1"/>
  <c r="H768"/>
  <c r="I768" s="1"/>
  <c r="H767"/>
  <c r="I767" s="1"/>
  <c r="H766"/>
  <c r="I766" s="1"/>
  <c r="H765"/>
  <c r="I765" s="1"/>
  <c r="H764"/>
  <c r="I764" s="1"/>
  <c r="H763"/>
  <c r="I763" s="1"/>
  <c r="H762"/>
  <c r="I762" s="1"/>
  <c r="H761"/>
  <c r="I761" s="1"/>
  <c r="H760"/>
  <c r="I760" s="1"/>
  <c r="H759"/>
  <c r="I759" s="1"/>
  <c r="H758"/>
  <c r="I758" s="1"/>
  <c r="H757"/>
  <c r="I757" s="1"/>
  <c r="H756"/>
  <c r="I756" s="1"/>
  <c r="H755"/>
  <c r="I755" s="1"/>
  <c r="H754"/>
  <c r="I754" s="1"/>
  <c r="H753"/>
  <c r="I753" s="1"/>
  <c r="H752"/>
  <c r="I752" s="1"/>
  <c r="H751"/>
  <c r="I751" s="1"/>
  <c r="H750"/>
  <c r="I750" s="1"/>
  <c r="H749"/>
  <c r="I749" s="1"/>
  <c r="H748"/>
  <c r="I748" s="1"/>
  <c r="H747"/>
  <c r="I747" s="1"/>
  <c r="H746"/>
  <c r="I746" s="1"/>
  <c r="H745"/>
  <c r="I745" s="1"/>
  <c r="H744"/>
  <c r="I744" s="1"/>
  <c r="H743"/>
  <c r="I743" s="1"/>
  <c r="H742"/>
  <c r="I742" s="1"/>
  <c r="H741"/>
  <c r="I741" s="1"/>
  <c r="H740"/>
  <c r="I740" s="1"/>
  <c r="H739"/>
  <c r="I739" s="1"/>
  <c r="H738"/>
  <c r="I738" s="1"/>
  <c r="H737"/>
  <c r="I737" s="1"/>
  <c r="H736"/>
  <c r="I736" s="1"/>
  <c r="H735"/>
  <c r="I735" s="1"/>
  <c r="H734"/>
  <c r="I734" s="1"/>
  <c r="H733"/>
  <c r="I733" s="1"/>
  <c r="H732"/>
  <c r="I732" s="1"/>
  <c r="H731"/>
  <c r="I731" s="1"/>
  <c r="H730"/>
  <c r="I730" s="1"/>
  <c r="H729"/>
  <c r="I729" s="1"/>
  <c r="H728"/>
  <c r="I728" s="1"/>
  <c r="H727"/>
  <c r="I727" s="1"/>
  <c r="H726"/>
  <c r="I726" s="1"/>
  <c r="H725"/>
  <c r="I725" s="1"/>
  <c r="H724"/>
  <c r="I724" s="1"/>
  <c r="H723"/>
  <c r="I723" s="1"/>
  <c r="H722"/>
  <c r="I722" s="1"/>
  <c r="H721"/>
  <c r="I721" s="1"/>
  <c r="H720"/>
  <c r="I720" s="1"/>
  <c r="H719"/>
  <c r="I719" s="1"/>
  <c r="H718"/>
  <c r="I718" s="1"/>
  <c r="H717"/>
  <c r="I717" s="1"/>
  <c r="H716"/>
  <c r="I716" s="1"/>
  <c r="H715"/>
  <c r="I715" s="1"/>
  <c r="H714"/>
  <c r="I714" s="1"/>
  <c r="H713"/>
  <c r="I713" s="1"/>
  <c r="H712"/>
  <c r="I712" s="1"/>
  <c r="H711"/>
  <c r="I711" s="1"/>
  <c r="H710"/>
  <c r="I710" s="1"/>
  <c r="H709"/>
  <c r="I709" s="1"/>
  <c r="H708"/>
  <c r="I708" s="1"/>
  <c r="H707"/>
  <c r="I707" s="1"/>
  <c r="H706"/>
  <c r="I706" s="1"/>
  <c r="H705"/>
  <c r="I705" s="1"/>
  <c r="H704"/>
  <c r="I704" s="1"/>
  <c r="H703"/>
  <c r="I703" s="1"/>
  <c r="H702"/>
  <c r="I702" s="1"/>
  <c r="H701"/>
  <c r="I701" s="1"/>
  <c r="H700"/>
  <c r="I700" s="1"/>
  <c r="H699"/>
  <c r="I699" s="1"/>
  <c r="H698"/>
  <c r="I698" s="1"/>
  <c r="H697"/>
  <c r="I697" s="1"/>
  <c r="H696"/>
  <c r="I696" s="1"/>
  <c r="H695"/>
  <c r="I695" s="1"/>
  <c r="H694"/>
  <c r="I694" s="1"/>
  <c r="H693"/>
  <c r="I693" s="1"/>
  <c r="H692"/>
  <c r="I692" s="1"/>
  <c r="H691"/>
  <c r="I691" s="1"/>
  <c r="H690"/>
  <c r="I690" s="1"/>
  <c r="H689"/>
  <c r="I689" s="1"/>
  <c r="H688"/>
  <c r="I688" s="1"/>
  <c r="H687"/>
  <c r="I687" s="1"/>
  <c r="H686"/>
  <c r="I686" s="1"/>
  <c r="H685"/>
  <c r="I685" s="1"/>
  <c r="H684"/>
  <c r="I684" s="1"/>
  <c r="H683"/>
  <c r="I683" s="1"/>
  <c r="H682"/>
  <c r="I682" s="1"/>
  <c r="H681"/>
  <c r="I681" s="1"/>
  <c r="H680"/>
  <c r="I680" s="1"/>
  <c r="H679"/>
  <c r="I679" s="1"/>
  <c r="H678"/>
  <c r="I678" s="1"/>
  <c r="H677"/>
  <c r="I677" s="1"/>
  <c r="H676"/>
  <c r="I676" s="1"/>
  <c r="H675"/>
  <c r="I675" s="1"/>
  <c r="H674"/>
  <c r="I674" s="1"/>
  <c r="H673"/>
  <c r="I673" s="1"/>
  <c r="H672"/>
  <c r="I672" s="1"/>
  <c r="H671"/>
  <c r="I671" s="1"/>
  <c r="H670"/>
  <c r="I670" s="1"/>
  <c r="H669"/>
  <c r="I669" s="1"/>
  <c r="H668"/>
  <c r="I668" s="1"/>
  <c r="H667"/>
  <c r="I667" s="1"/>
  <c r="H666"/>
  <c r="I666" s="1"/>
  <c r="H665"/>
  <c r="I665" s="1"/>
  <c r="H664"/>
  <c r="I664" s="1"/>
  <c r="H663"/>
  <c r="I663" s="1"/>
  <c r="H662"/>
  <c r="I662" s="1"/>
  <c r="H661"/>
  <c r="I661" s="1"/>
  <c r="H660"/>
  <c r="I660" s="1"/>
  <c r="H659"/>
  <c r="I659" s="1"/>
  <c r="H658"/>
  <c r="I658" s="1"/>
  <c r="H657"/>
  <c r="I657" s="1"/>
  <c r="H656"/>
  <c r="I656" s="1"/>
  <c r="H655"/>
  <c r="I655" s="1"/>
  <c r="H654"/>
  <c r="I654" s="1"/>
  <c r="H653"/>
  <c r="I653" s="1"/>
  <c r="H652"/>
  <c r="I652" s="1"/>
  <c r="H651"/>
  <c r="I651" s="1"/>
  <c r="H650"/>
  <c r="I650" s="1"/>
  <c r="H649"/>
  <c r="I649" s="1"/>
  <c r="H648"/>
  <c r="I648" s="1"/>
  <c r="H647"/>
  <c r="I647" s="1"/>
  <c r="H646"/>
  <c r="I646" s="1"/>
  <c r="H645"/>
  <c r="I645" s="1"/>
  <c r="H644"/>
  <c r="I644" s="1"/>
  <c r="H643"/>
  <c r="I643" s="1"/>
  <c r="H642"/>
  <c r="I642" s="1"/>
  <c r="H641"/>
  <c r="I641" s="1"/>
  <c r="H640"/>
  <c r="I640" s="1"/>
  <c r="H639"/>
  <c r="I639" s="1"/>
  <c r="H638"/>
  <c r="I638" s="1"/>
  <c r="H637"/>
  <c r="I637" s="1"/>
  <c r="H636"/>
  <c r="I636" s="1"/>
  <c r="H635"/>
  <c r="I635" s="1"/>
  <c r="H634"/>
  <c r="I634" s="1"/>
  <c r="H633"/>
  <c r="I633" s="1"/>
  <c r="H632"/>
  <c r="I632" s="1"/>
  <c r="H631"/>
  <c r="I631" s="1"/>
  <c r="H630"/>
  <c r="I630" s="1"/>
  <c r="H629"/>
  <c r="I629" s="1"/>
  <c r="H628"/>
  <c r="I628" s="1"/>
  <c r="H627"/>
  <c r="I627" s="1"/>
  <c r="H626"/>
  <c r="I626" s="1"/>
  <c r="H625"/>
  <c r="I625" s="1"/>
  <c r="H624"/>
  <c r="I624" s="1"/>
  <c r="H623"/>
  <c r="I623" s="1"/>
  <c r="H622"/>
  <c r="I622" s="1"/>
  <c r="H621"/>
  <c r="I621" s="1"/>
  <c r="H620"/>
  <c r="I620" s="1"/>
  <c r="H619"/>
  <c r="I619" s="1"/>
  <c r="H618"/>
  <c r="I618" s="1"/>
  <c r="H617"/>
  <c r="I617" s="1"/>
  <c r="H616"/>
  <c r="I616" s="1"/>
  <c r="H615"/>
  <c r="I615" s="1"/>
  <c r="H614"/>
  <c r="I614" s="1"/>
  <c r="H613"/>
  <c r="I613" s="1"/>
  <c r="H612"/>
  <c r="I612" s="1"/>
  <c r="H611"/>
  <c r="I611" s="1"/>
  <c r="H610"/>
  <c r="I610" s="1"/>
  <c r="H609"/>
  <c r="I609" s="1"/>
  <c r="H608"/>
  <c r="I608" s="1"/>
  <c r="H607"/>
  <c r="I607" s="1"/>
  <c r="H606"/>
  <c r="I606" s="1"/>
  <c r="H605"/>
  <c r="I605" s="1"/>
  <c r="H604"/>
  <c r="I604" s="1"/>
  <c r="H603"/>
  <c r="I603" s="1"/>
  <c r="H602"/>
  <c r="I602" s="1"/>
  <c r="H601"/>
  <c r="I601" s="1"/>
  <c r="H600"/>
  <c r="I600" s="1"/>
  <c r="H599"/>
  <c r="I599" s="1"/>
  <c r="H598"/>
  <c r="I598" s="1"/>
  <c r="H597"/>
  <c r="I597" s="1"/>
  <c r="H596"/>
  <c r="I596" s="1"/>
  <c r="H595"/>
  <c r="I595" s="1"/>
  <c r="H594"/>
  <c r="I594" s="1"/>
  <c r="H593"/>
  <c r="I593" s="1"/>
  <c r="H592"/>
  <c r="I592" s="1"/>
  <c r="H591"/>
  <c r="I591" s="1"/>
  <c r="H590"/>
  <c r="I590" s="1"/>
  <c r="H589"/>
  <c r="I589" s="1"/>
  <c r="H588"/>
  <c r="I588" s="1"/>
  <c r="H587"/>
  <c r="I587" s="1"/>
  <c r="H586"/>
  <c r="I586" s="1"/>
  <c r="H585"/>
  <c r="I585" s="1"/>
  <c r="H584"/>
  <c r="I584" s="1"/>
  <c r="H583"/>
  <c r="I583" s="1"/>
  <c r="H582"/>
  <c r="I582" s="1"/>
  <c r="H581"/>
  <c r="I581" s="1"/>
  <c r="H580"/>
  <c r="I580" s="1"/>
  <c r="H579"/>
  <c r="I579" s="1"/>
  <c r="H578"/>
  <c r="I578" s="1"/>
  <c r="H577"/>
  <c r="I577" s="1"/>
  <c r="H576"/>
  <c r="I576" s="1"/>
  <c r="H575"/>
  <c r="I575" s="1"/>
  <c r="H574"/>
  <c r="I574" s="1"/>
  <c r="H573"/>
  <c r="I573" s="1"/>
  <c r="H572"/>
  <c r="I572" s="1"/>
  <c r="H571"/>
  <c r="I571" s="1"/>
  <c r="H570"/>
  <c r="I570" s="1"/>
  <c r="H569"/>
  <c r="I569" s="1"/>
  <c r="H568"/>
  <c r="I568" s="1"/>
  <c r="H567"/>
  <c r="I567" s="1"/>
  <c r="H566"/>
  <c r="I566" s="1"/>
  <c r="H565"/>
  <c r="I565" s="1"/>
  <c r="H564"/>
  <c r="I564" s="1"/>
  <c r="H563"/>
  <c r="I563" s="1"/>
  <c r="H562"/>
  <c r="I562" s="1"/>
  <c r="H561"/>
  <c r="I561" s="1"/>
  <c r="H560"/>
  <c r="I560" s="1"/>
  <c r="H559"/>
  <c r="I559" s="1"/>
  <c r="H558"/>
  <c r="I558" s="1"/>
  <c r="H557"/>
  <c r="I557" s="1"/>
  <c r="H556"/>
  <c r="I556" s="1"/>
  <c r="H555"/>
  <c r="I555" s="1"/>
  <c r="H554"/>
  <c r="I554" s="1"/>
  <c r="H553"/>
  <c r="I553" s="1"/>
  <c r="H552"/>
  <c r="I552" s="1"/>
  <c r="H551"/>
  <c r="I551" s="1"/>
  <c r="H550"/>
  <c r="I550" s="1"/>
  <c r="H549"/>
  <c r="I549" s="1"/>
  <c r="H548"/>
  <c r="I548" s="1"/>
  <c r="H547"/>
  <c r="I547" s="1"/>
  <c r="H546"/>
  <c r="I546" s="1"/>
  <c r="H545"/>
  <c r="I545" s="1"/>
  <c r="H544"/>
  <c r="I544" s="1"/>
  <c r="H543"/>
  <c r="I543" s="1"/>
  <c r="H542"/>
  <c r="I542" s="1"/>
  <c r="H541"/>
  <c r="I541" s="1"/>
  <c r="H540"/>
  <c r="I540" s="1"/>
  <c r="H539"/>
  <c r="I539" s="1"/>
  <c r="H538"/>
  <c r="I538" s="1"/>
  <c r="H537"/>
  <c r="I537" s="1"/>
  <c r="H536"/>
  <c r="I536" s="1"/>
  <c r="H535"/>
  <c r="I535" s="1"/>
  <c r="H534"/>
  <c r="I534" s="1"/>
  <c r="H533"/>
  <c r="I533" s="1"/>
  <c r="H532"/>
  <c r="I532" s="1"/>
  <c r="H531"/>
  <c r="I531" s="1"/>
  <c r="H530"/>
  <c r="I530" s="1"/>
  <c r="H529"/>
  <c r="I529" s="1"/>
  <c r="H528"/>
  <c r="I528" s="1"/>
  <c r="H527"/>
  <c r="I527" s="1"/>
  <c r="H526"/>
  <c r="I526" s="1"/>
  <c r="H525"/>
  <c r="I525" s="1"/>
  <c r="H524"/>
  <c r="I524" s="1"/>
  <c r="H523"/>
  <c r="I523" s="1"/>
  <c r="H522"/>
  <c r="I522" s="1"/>
  <c r="H521"/>
  <c r="I521" s="1"/>
  <c r="H520"/>
  <c r="I520" s="1"/>
  <c r="H519"/>
  <c r="I519" s="1"/>
  <c r="H518"/>
  <c r="I518" s="1"/>
  <c r="H517"/>
  <c r="I517" s="1"/>
  <c r="H516"/>
  <c r="I516" s="1"/>
  <c r="H515"/>
  <c r="I515" s="1"/>
  <c r="H514"/>
  <c r="I514" s="1"/>
  <c r="H513"/>
  <c r="I513" s="1"/>
  <c r="H512"/>
  <c r="I512" s="1"/>
  <c r="H511"/>
  <c r="I511" s="1"/>
  <c r="H510"/>
  <c r="I510" s="1"/>
  <c r="H509"/>
  <c r="I509" s="1"/>
  <c r="H508"/>
  <c r="I508" s="1"/>
  <c r="H507"/>
  <c r="I507" s="1"/>
  <c r="H506"/>
  <c r="I506" s="1"/>
  <c r="H505"/>
  <c r="I505" s="1"/>
  <c r="H504"/>
  <c r="I504" s="1"/>
  <c r="H503"/>
  <c r="I503" s="1"/>
  <c r="H502"/>
  <c r="I502" s="1"/>
  <c r="H501"/>
  <c r="I501" s="1"/>
  <c r="H500"/>
  <c r="I500" s="1"/>
  <c r="H499"/>
  <c r="I499" s="1"/>
  <c r="H498"/>
  <c r="I498" s="1"/>
  <c r="H497"/>
  <c r="I497" s="1"/>
  <c r="H496"/>
  <c r="I496" s="1"/>
  <c r="H495"/>
  <c r="I495" s="1"/>
  <c r="H494"/>
  <c r="I494" s="1"/>
  <c r="H493"/>
  <c r="I493" s="1"/>
  <c r="H492"/>
  <c r="I492" s="1"/>
  <c r="H491"/>
  <c r="I491" s="1"/>
  <c r="H490"/>
  <c r="I490" s="1"/>
  <c r="H489"/>
  <c r="I489" s="1"/>
  <c r="H488"/>
  <c r="I488" s="1"/>
  <c r="H487"/>
  <c r="I487" s="1"/>
  <c r="H486"/>
  <c r="I486" s="1"/>
  <c r="H485"/>
  <c r="I485" s="1"/>
  <c r="H484"/>
  <c r="I484" s="1"/>
  <c r="H483"/>
  <c r="I483" s="1"/>
  <c r="H482"/>
  <c r="I482" s="1"/>
  <c r="H481"/>
  <c r="I481" s="1"/>
  <c r="H480"/>
  <c r="I480" s="1"/>
  <c r="H479"/>
  <c r="I479" s="1"/>
  <c r="H478"/>
  <c r="I478" s="1"/>
  <c r="H477"/>
  <c r="I477" s="1"/>
  <c r="H476"/>
  <c r="I476" s="1"/>
  <c r="H475"/>
  <c r="I475" s="1"/>
  <c r="H474"/>
  <c r="I474" s="1"/>
  <c r="H473"/>
  <c r="I473" s="1"/>
  <c r="H472"/>
  <c r="I472" s="1"/>
  <c r="H471"/>
  <c r="I471" s="1"/>
  <c r="H470"/>
  <c r="I470" s="1"/>
  <c r="H469"/>
  <c r="I469" s="1"/>
  <c r="H468"/>
  <c r="I468" s="1"/>
  <c r="H467"/>
  <c r="I467" s="1"/>
  <c r="H466"/>
  <c r="I466" s="1"/>
  <c r="H465"/>
  <c r="I465" s="1"/>
  <c r="H464"/>
  <c r="I464" s="1"/>
  <c r="H463"/>
  <c r="I463" s="1"/>
  <c r="H462"/>
  <c r="I462" s="1"/>
  <c r="H461"/>
  <c r="I461" s="1"/>
  <c r="H460"/>
  <c r="I460" s="1"/>
  <c r="H459"/>
  <c r="I459" s="1"/>
  <c r="H458"/>
  <c r="I458" s="1"/>
  <c r="H457"/>
  <c r="I457" s="1"/>
  <c r="H456"/>
  <c r="I456" s="1"/>
  <c r="H455"/>
  <c r="I455" s="1"/>
  <c r="H454"/>
  <c r="I454" s="1"/>
  <c r="H453"/>
  <c r="I453" s="1"/>
  <c r="H452"/>
  <c r="I452" s="1"/>
  <c r="H451"/>
  <c r="I451" s="1"/>
  <c r="H450"/>
  <c r="I450" s="1"/>
  <c r="H449"/>
  <c r="I449" s="1"/>
  <c r="H448"/>
  <c r="I448" s="1"/>
  <c r="H447"/>
  <c r="I447" s="1"/>
  <c r="H446"/>
  <c r="I446" s="1"/>
  <c r="H445"/>
  <c r="I445" s="1"/>
  <c r="H444"/>
  <c r="I444" s="1"/>
  <c r="H443"/>
  <c r="I443" s="1"/>
  <c r="H442"/>
  <c r="I442" s="1"/>
  <c r="H441"/>
  <c r="I441" s="1"/>
  <c r="H440"/>
  <c r="I440" s="1"/>
  <c r="H439"/>
  <c r="I439" s="1"/>
  <c r="H438"/>
  <c r="I438" s="1"/>
  <c r="H437"/>
  <c r="I437" s="1"/>
  <c r="H436"/>
  <c r="I436" s="1"/>
  <c r="H435"/>
  <c r="I435" s="1"/>
  <c r="H434"/>
  <c r="I434" s="1"/>
  <c r="H433"/>
  <c r="I433" s="1"/>
  <c r="H432"/>
  <c r="I432" s="1"/>
  <c r="H431"/>
  <c r="I431" s="1"/>
  <c r="H430"/>
  <c r="I430" s="1"/>
  <c r="H429"/>
  <c r="I429" s="1"/>
  <c r="H428"/>
  <c r="I428" s="1"/>
  <c r="H427"/>
  <c r="I427" s="1"/>
  <c r="H426"/>
  <c r="I426" s="1"/>
  <c r="H425"/>
  <c r="I425" s="1"/>
  <c r="H424"/>
  <c r="I424" s="1"/>
  <c r="H423"/>
  <c r="I423" s="1"/>
  <c r="H422"/>
  <c r="I422" s="1"/>
  <c r="H421"/>
  <c r="I421" s="1"/>
  <c r="H420"/>
  <c r="I420" s="1"/>
  <c r="H419"/>
  <c r="I419" s="1"/>
  <c r="H418"/>
  <c r="I418" s="1"/>
  <c r="H417"/>
  <c r="I417" s="1"/>
  <c r="H416"/>
  <c r="I416" s="1"/>
  <c r="H415"/>
  <c r="I415" s="1"/>
  <c r="H414"/>
  <c r="I414" s="1"/>
  <c r="H413"/>
  <c r="I413" s="1"/>
  <c r="H412"/>
  <c r="I412" s="1"/>
  <c r="H411"/>
  <c r="I411" s="1"/>
  <c r="H410"/>
  <c r="I410" s="1"/>
  <c r="H409"/>
  <c r="I409" s="1"/>
  <c r="H408"/>
  <c r="I408" s="1"/>
  <c r="H407"/>
  <c r="I407" s="1"/>
  <c r="H406"/>
  <c r="I406" s="1"/>
  <c r="H405"/>
  <c r="I405" s="1"/>
  <c r="H404"/>
  <c r="I404" s="1"/>
  <c r="H403"/>
  <c r="I403" s="1"/>
  <c r="H402"/>
  <c r="I402" s="1"/>
  <c r="H401"/>
  <c r="I401" s="1"/>
  <c r="H400"/>
  <c r="I400" s="1"/>
  <c r="H399"/>
  <c r="I399" s="1"/>
  <c r="H398"/>
  <c r="I398" s="1"/>
  <c r="H397"/>
  <c r="I397" s="1"/>
  <c r="H396"/>
  <c r="I396" s="1"/>
  <c r="H395"/>
  <c r="I395" s="1"/>
  <c r="H394"/>
  <c r="I394" s="1"/>
  <c r="H393"/>
  <c r="I393" s="1"/>
  <c r="H392"/>
  <c r="I392" s="1"/>
  <c r="H391"/>
  <c r="I391" s="1"/>
  <c r="H390"/>
  <c r="I390" s="1"/>
  <c r="H389"/>
  <c r="I389" s="1"/>
  <c r="H388"/>
  <c r="I388" s="1"/>
  <c r="H387"/>
  <c r="I387" s="1"/>
  <c r="H386"/>
  <c r="I386" s="1"/>
  <c r="H385"/>
  <c r="I385" s="1"/>
  <c r="H384"/>
  <c r="I384" s="1"/>
  <c r="H383"/>
  <c r="I383" s="1"/>
  <c r="H382"/>
  <c r="I382" s="1"/>
  <c r="H381"/>
  <c r="I381" s="1"/>
  <c r="H380"/>
  <c r="I380" s="1"/>
  <c r="H379"/>
  <c r="I379" s="1"/>
  <c r="H378"/>
  <c r="I378" s="1"/>
  <c r="H377"/>
  <c r="I377" s="1"/>
  <c r="H376"/>
  <c r="I376" s="1"/>
  <c r="H375"/>
  <c r="I375" s="1"/>
  <c r="H374"/>
  <c r="I374" s="1"/>
  <c r="H373"/>
  <c r="I373" s="1"/>
  <c r="H372"/>
  <c r="I372" s="1"/>
  <c r="H371"/>
  <c r="I371" s="1"/>
  <c r="H370"/>
  <c r="I370" s="1"/>
  <c r="H369"/>
  <c r="I369" s="1"/>
  <c r="H368"/>
  <c r="I368" s="1"/>
  <c r="H367"/>
  <c r="I367" s="1"/>
  <c r="H366"/>
  <c r="I366" s="1"/>
  <c r="H365"/>
  <c r="I365" s="1"/>
  <c r="H364"/>
  <c r="I364" s="1"/>
  <c r="H363"/>
  <c r="I363" s="1"/>
  <c r="H362"/>
  <c r="I362" s="1"/>
  <c r="H361"/>
  <c r="I361" s="1"/>
  <c r="H360"/>
  <c r="I360" s="1"/>
  <c r="H359"/>
  <c r="I359" s="1"/>
  <c r="H358"/>
  <c r="I358" s="1"/>
  <c r="H357"/>
  <c r="I357" s="1"/>
  <c r="H356"/>
  <c r="I356" s="1"/>
  <c r="H355"/>
  <c r="I355" s="1"/>
  <c r="H354"/>
  <c r="I354" s="1"/>
  <c r="H353"/>
  <c r="I353" s="1"/>
  <c r="H352"/>
  <c r="I352" s="1"/>
  <c r="H351"/>
  <c r="I351" s="1"/>
  <c r="H350"/>
  <c r="I350" s="1"/>
  <c r="H349"/>
  <c r="I349" s="1"/>
  <c r="H348"/>
  <c r="I348" s="1"/>
  <c r="H347"/>
  <c r="I347" s="1"/>
  <c r="H346"/>
  <c r="I346" s="1"/>
  <c r="H345"/>
  <c r="I345" s="1"/>
  <c r="H344"/>
  <c r="I344" s="1"/>
  <c r="H343"/>
  <c r="I343" s="1"/>
  <c r="H342"/>
  <c r="I342" s="1"/>
  <c r="H341"/>
  <c r="I341" s="1"/>
  <c r="H340"/>
  <c r="I340" s="1"/>
  <c r="H339"/>
  <c r="I339" s="1"/>
  <c r="H338"/>
  <c r="I338" s="1"/>
  <c r="H337"/>
  <c r="I337" s="1"/>
  <c r="H336"/>
  <c r="I336" s="1"/>
  <c r="H335"/>
  <c r="I335" s="1"/>
  <c r="H334"/>
  <c r="I334" s="1"/>
  <c r="H333"/>
  <c r="I333" s="1"/>
  <c r="H332"/>
  <c r="I332" s="1"/>
  <c r="H331"/>
  <c r="I331" s="1"/>
  <c r="H330"/>
  <c r="I330" s="1"/>
  <c r="H329"/>
  <c r="I329" s="1"/>
  <c r="H328"/>
  <c r="I328" s="1"/>
  <c r="H327"/>
  <c r="I327" s="1"/>
  <c r="H326"/>
  <c r="I326" s="1"/>
  <c r="H325"/>
  <c r="I325" s="1"/>
  <c r="H324"/>
  <c r="I324" s="1"/>
  <c r="H323"/>
  <c r="I323" s="1"/>
  <c r="H322"/>
  <c r="I322" s="1"/>
  <c r="H321"/>
  <c r="I321" s="1"/>
  <c r="H320"/>
  <c r="I320" s="1"/>
  <c r="H319"/>
  <c r="I319" s="1"/>
  <c r="H318"/>
  <c r="I318" s="1"/>
  <c r="H317"/>
  <c r="I317" s="1"/>
  <c r="H316"/>
  <c r="I316" s="1"/>
  <c r="H315"/>
  <c r="I315" s="1"/>
  <c r="H314"/>
  <c r="I314" s="1"/>
  <c r="H313"/>
  <c r="I313" s="1"/>
  <c r="H312"/>
  <c r="I312" s="1"/>
  <c r="H311"/>
  <c r="I311" s="1"/>
  <c r="H310"/>
  <c r="I310" s="1"/>
  <c r="H309"/>
  <c r="I309" s="1"/>
  <c r="H308"/>
  <c r="I308" s="1"/>
  <c r="H307"/>
  <c r="I307" s="1"/>
  <c r="H306"/>
  <c r="I306" s="1"/>
  <c r="H305"/>
  <c r="I305" s="1"/>
  <c r="H304"/>
  <c r="I304" s="1"/>
  <c r="H303"/>
  <c r="I303" s="1"/>
  <c r="H302"/>
  <c r="I302" s="1"/>
  <c r="H301"/>
  <c r="I301" s="1"/>
  <c r="H300"/>
  <c r="I300" s="1"/>
  <c r="H299"/>
  <c r="I299" s="1"/>
  <c r="H298"/>
  <c r="I298" s="1"/>
  <c r="H297"/>
  <c r="I297" s="1"/>
  <c r="H296"/>
  <c r="I296" s="1"/>
  <c r="H295"/>
  <c r="I295" s="1"/>
  <c r="H294"/>
  <c r="I294" s="1"/>
  <c r="H293"/>
  <c r="I293" s="1"/>
  <c r="H292"/>
  <c r="I292" s="1"/>
  <c r="H291"/>
  <c r="I291" s="1"/>
  <c r="H290"/>
  <c r="I290" s="1"/>
  <c r="H289"/>
  <c r="I289" s="1"/>
  <c r="H288"/>
  <c r="I288" s="1"/>
  <c r="H287"/>
  <c r="I287" s="1"/>
  <c r="H286"/>
  <c r="I286" s="1"/>
  <c r="H285"/>
  <c r="I285" s="1"/>
  <c r="H284"/>
  <c r="I284" s="1"/>
  <c r="H283"/>
  <c r="I283" s="1"/>
  <c r="H282"/>
  <c r="I282" s="1"/>
  <c r="H281"/>
  <c r="I281" s="1"/>
  <c r="H280"/>
  <c r="I280" s="1"/>
  <c r="H279"/>
  <c r="I279" s="1"/>
  <c r="H278"/>
  <c r="I278" s="1"/>
  <c r="H277"/>
  <c r="I277" s="1"/>
  <c r="H276"/>
  <c r="I276" s="1"/>
  <c r="H275"/>
  <c r="I275" s="1"/>
  <c r="H274"/>
  <c r="I274" s="1"/>
  <c r="H273"/>
  <c r="I273" s="1"/>
  <c r="H272"/>
  <c r="I272" s="1"/>
  <c r="H271"/>
  <c r="I271" s="1"/>
  <c r="H270"/>
  <c r="I270" s="1"/>
  <c r="H269"/>
  <c r="I269" s="1"/>
  <c r="H268"/>
  <c r="I268" s="1"/>
  <c r="H267"/>
  <c r="I267" s="1"/>
  <c r="H266"/>
  <c r="I266" s="1"/>
  <c r="H265"/>
  <c r="I265" s="1"/>
  <c r="H264"/>
  <c r="I264" s="1"/>
  <c r="H263"/>
  <c r="I263" s="1"/>
  <c r="H262"/>
  <c r="I262" s="1"/>
  <c r="H261"/>
  <c r="I261" s="1"/>
  <c r="H260"/>
  <c r="I260" s="1"/>
  <c r="H259"/>
  <c r="I259" s="1"/>
  <c r="H258"/>
  <c r="I258" s="1"/>
  <c r="H257"/>
  <c r="I257" s="1"/>
  <c r="H256"/>
  <c r="I256" s="1"/>
  <c r="H255"/>
  <c r="I255" s="1"/>
  <c r="H254"/>
  <c r="I254" s="1"/>
  <c r="H253"/>
  <c r="I253" s="1"/>
  <c r="H252"/>
  <c r="I252" s="1"/>
  <c r="H251"/>
  <c r="I251" s="1"/>
  <c r="H250"/>
  <c r="I250" s="1"/>
  <c r="H249"/>
  <c r="I249" s="1"/>
  <c r="H248"/>
  <c r="I248" s="1"/>
  <c r="H247"/>
  <c r="I247" s="1"/>
  <c r="H246"/>
  <c r="I246" s="1"/>
  <c r="H245"/>
  <c r="I245" s="1"/>
  <c r="H244"/>
  <c r="I244" s="1"/>
  <c r="H243"/>
  <c r="I243" s="1"/>
  <c r="H242"/>
  <c r="I242" s="1"/>
  <c r="H241"/>
  <c r="I241" s="1"/>
  <c r="H240"/>
  <c r="I240" s="1"/>
  <c r="H239"/>
  <c r="I239" s="1"/>
  <c r="H238"/>
  <c r="I238" s="1"/>
  <c r="H237"/>
  <c r="I237" s="1"/>
  <c r="H236"/>
  <c r="I236" s="1"/>
  <c r="H235"/>
  <c r="I235" s="1"/>
  <c r="H234"/>
  <c r="I234" s="1"/>
  <c r="H233"/>
  <c r="I233" s="1"/>
  <c r="H232"/>
  <c r="I232" s="1"/>
  <c r="H231"/>
  <c r="I231" s="1"/>
  <c r="H230"/>
  <c r="I230" s="1"/>
  <c r="H229"/>
  <c r="I229" s="1"/>
  <c r="H228"/>
  <c r="I228" s="1"/>
  <c r="H227"/>
  <c r="I227" s="1"/>
  <c r="H226"/>
  <c r="I226" s="1"/>
  <c r="H225"/>
  <c r="I225" s="1"/>
  <c r="H224"/>
  <c r="I224" s="1"/>
  <c r="H223"/>
  <c r="I223" s="1"/>
  <c r="H222"/>
  <c r="I222" s="1"/>
  <c r="H221"/>
  <c r="I221" s="1"/>
  <c r="H220"/>
  <c r="I220" s="1"/>
  <c r="H219"/>
  <c r="I219" s="1"/>
  <c r="H218"/>
  <c r="I218" s="1"/>
  <c r="H217"/>
  <c r="I217" s="1"/>
  <c r="H216"/>
  <c r="I216" s="1"/>
  <c r="H215"/>
  <c r="I215" s="1"/>
  <c r="H214"/>
  <c r="I214" s="1"/>
  <c r="H213"/>
  <c r="I213" s="1"/>
  <c r="H212"/>
  <c r="I212" s="1"/>
  <c r="H211"/>
  <c r="I211" s="1"/>
  <c r="H210"/>
  <c r="I210" s="1"/>
  <c r="H209"/>
  <c r="I209" s="1"/>
  <c r="H208"/>
  <c r="I208" s="1"/>
  <c r="H207"/>
  <c r="I207" s="1"/>
  <c r="H206"/>
  <c r="I206" s="1"/>
  <c r="H205"/>
  <c r="I205" s="1"/>
  <c r="H204"/>
  <c r="I204" s="1"/>
  <c r="H203"/>
  <c r="I203" s="1"/>
  <c r="H202"/>
  <c r="I202" s="1"/>
  <c r="H201"/>
  <c r="I201" s="1"/>
  <c r="H200"/>
  <c r="I200" s="1"/>
  <c r="H199"/>
  <c r="I199" s="1"/>
  <c r="H198"/>
  <c r="I198" s="1"/>
  <c r="H197"/>
  <c r="I197" s="1"/>
  <c r="H196"/>
  <c r="I196" s="1"/>
  <c r="H195"/>
  <c r="I195" s="1"/>
  <c r="H194"/>
  <c r="I194" s="1"/>
  <c r="H193"/>
  <c r="I193" s="1"/>
  <c r="H192"/>
  <c r="I192" s="1"/>
  <c r="H191"/>
  <c r="I191" s="1"/>
  <c r="H190"/>
  <c r="I190" s="1"/>
  <c r="H189"/>
  <c r="I189" s="1"/>
  <c r="H188"/>
  <c r="I188" s="1"/>
  <c r="H187"/>
  <c r="I187" s="1"/>
  <c r="H186"/>
  <c r="I186" s="1"/>
  <c r="H185"/>
  <c r="I185" s="1"/>
  <c r="H184"/>
  <c r="I184" s="1"/>
  <c r="H183"/>
  <c r="I183" s="1"/>
  <c r="H182"/>
  <c r="I182" s="1"/>
  <c r="H181"/>
  <c r="I181" s="1"/>
  <c r="H180"/>
  <c r="I180" s="1"/>
  <c r="H179"/>
  <c r="I179" s="1"/>
  <c r="H178"/>
  <c r="I178" s="1"/>
  <c r="H177"/>
  <c r="I177" s="1"/>
  <c r="H176"/>
  <c r="I176" s="1"/>
  <c r="H175"/>
  <c r="I175" s="1"/>
  <c r="H174"/>
  <c r="I174" s="1"/>
  <c r="H173"/>
  <c r="I173" s="1"/>
  <c r="H172"/>
  <c r="I172" s="1"/>
  <c r="H171"/>
  <c r="I171" s="1"/>
  <c r="H170"/>
  <c r="I170" s="1"/>
  <c r="H169"/>
  <c r="I169" s="1"/>
  <c r="H168"/>
  <c r="I168" s="1"/>
  <c r="H167"/>
  <c r="I167" s="1"/>
  <c r="H166"/>
  <c r="I166" s="1"/>
  <c r="H165"/>
  <c r="I165" s="1"/>
  <c r="H164"/>
  <c r="I164" s="1"/>
  <c r="H163"/>
  <c r="I163" s="1"/>
  <c r="H162"/>
  <c r="I162" s="1"/>
  <c r="H161"/>
  <c r="I161" s="1"/>
  <c r="H160"/>
  <c r="I160" s="1"/>
  <c r="H159"/>
  <c r="I159" s="1"/>
  <c r="H158"/>
  <c r="I158" s="1"/>
  <c r="H157"/>
  <c r="I157" s="1"/>
  <c r="H156"/>
  <c r="I156" s="1"/>
  <c r="H155"/>
  <c r="I155" s="1"/>
  <c r="H154"/>
  <c r="I154" s="1"/>
  <c r="H153"/>
  <c r="I153" s="1"/>
  <c r="H152"/>
  <c r="I152" s="1"/>
  <c r="H151"/>
  <c r="I151" s="1"/>
  <c r="H150"/>
  <c r="I150" s="1"/>
  <c r="H149"/>
  <c r="I149" s="1"/>
  <c r="H148"/>
  <c r="I148" s="1"/>
  <c r="H147"/>
  <c r="I147" s="1"/>
  <c r="H146"/>
  <c r="I146" s="1"/>
  <c r="H145"/>
  <c r="I145" s="1"/>
  <c r="H144"/>
  <c r="I144" s="1"/>
  <c r="H143"/>
  <c r="I143" s="1"/>
  <c r="H142"/>
  <c r="I142" s="1"/>
  <c r="H141"/>
  <c r="I141" s="1"/>
  <c r="H140"/>
  <c r="I140" s="1"/>
  <c r="H139"/>
  <c r="I139" s="1"/>
  <c r="H138"/>
  <c r="I138" s="1"/>
  <c r="H137"/>
  <c r="I137" s="1"/>
  <c r="H136"/>
  <c r="I136" s="1"/>
  <c r="H135"/>
  <c r="I135" s="1"/>
  <c r="H134"/>
  <c r="I134" s="1"/>
  <c r="H133"/>
  <c r="I133" s="1"/>
  <c r="H132"/>
  <c r="I132" s="1"/>
  <c r="H131"/>
  <c r="I131" s="1"/>
  <c r="H130"/>
  <c r="I130" s="1"/>
  <c r="H129"/>
  <c r="I129" s="1"/>
  <c r="H128"/>
  <c r="I128" s="1"/>
  <c r="H127"/>
  <c r="I127" s="1"/>
  <c r="H126"/>
  <c r="I126" s="1"/>
  <c r="H125"/>
  <c r="I125" s="1"/>
  <c r="H124"/>
  <c r="I124" s="1"/>
  <c r="H123"/>
  <c r="I123" s="1"/>
  <c r="H122"/>
  <c r="I122" s="1"/>
  <c r="H121"/>
  <c r="I121" s="1"/>
  <c r="H120"/>
  <c r="I120" s="1"/>
  <c r="H119"/>
  <c r="I119" s="1"/>
  <c r="H118"/>
  <c r="I118" s="1"/>
  <c r="H117"/>
  <c r="I117" s="1"/>
  <c r="H116"/>
  <c r="I116" s="1"/>
  <c r="H115"/>
  <c r="I115" s="1"/>
  <c r="H114"/>
  <c r="I114" s="1"/>
  <c r="H113"/>
  <c r="I113" s="1"/>
  <c r="H112"/>
  <c r="I112" s="1"/>
  <c r="H111"/>
  <c r="I111" s="1"/>
  <c r="H110"/>
  <c r="I110" s="1"/>
  <c r="H109"/>
  <c r="I109" s="1"/>
  <c r="H108"/>
  <c r="I108" s="1"/>
  <c r="H107"/>
  <c r="I107" s="1"/>
  <c r="H106"/>
  <c r="I106" s="1"/>
  <c r="H105"/>
  <c r="I105" s="1"/>
  <c r="H104"/>
  <c r="I104" s="1"/>
  <c r="H103"/>
  <c r="I103" s="1"/>
  <c r="H102"/>
  <c r="I102" s="1"/>
  <c r="H101"/>
  <c r="I101" s="1"/>
  <c r="H100"/>
  <c r="I100" s="1"/>
  <c r="H99"/>
  <c r="I99" s="1"/>
  <c r="H98"/>
  <c r="I98" s="1"/>
  <c r="H97"/>
  <c r="I97" s="1"/>
  <c r="H96"/>
  <c r="I96" s="1"/>
  <c r="H95"/>
  <c r="I95" s="1"/>
  <c r="H94"/>
  <c r="I94" s="1"/>
  <c r="H93"/>
  <c r="I93" s="1"/>
  <c r="H92"/>
  <c r="I92" s="1"/>
  <c r="H91"/>
  <c r="I91" s="1"/>
  <c r="H90"/>
  <c r="I90" s="1"/>
  <c r="H89"/>
  <c r="I89" s="1"/>
  <c r="H88"/>
  <c r="I88" s="1"/>
  <c r="H87"/>
  <c r="I87" s="1"/>
  <c r="H86"/>
  <c r="I86" s="1"/>
  <c r="H85"/>
  <c r="I85" s="1"/>
  <c r="H84"/>
  <c r="I84" s="1"/>
  <c r="H83"/>
  <c r="I83" s="1"/>
  <c r="H82"/>
  <c r="I82" s="1"/>
  <c r="H81"/>
  <c r="I81" s="1"/>
  <c r="H80"/>
  <c r="I80" s="1"/>
  <c r="H79"/>
  <c r="I79" s="1"/>
  <c r="H78"/>
  <c r="I78" s="1"/>
  <c r="H77"/>
  <c r="I77" s="1"/>
  <c r="H76"/>
  <c r="I76" s="1"/>
  <c r="H75"/>
  <c r="I75" s="1"/>
  <c r="H74"/>
  <c r="I74" s="1"/>
  <c r="H73"/>
  <c r="I73" s="1"/>
  <c r="H72"/>
  <c r="I72" s="1"/>
  <c r="H71"/>
  <c r="I71" s="1"/>
  <c r="H70"/>
  <c r="I70" s="1"/>
  <c r="H69"/>
  <c r="I69" s="1"/>
  <c r="H68"/>
  <c r="I68" s="1"/>
  <c r="H67"/>
  <c r="I67" s="1"/>
  <c r="H66"/>
  <c r="I66" s="1"/>
  <c r="H65"/>
  <c r="I65" s="1"/>
  <c r="H64"/>
  <c r="I64" s="1"/>
  <c r="H63"/>
  <c r="I63" s="1"/>
  <c r="H62"/>
  <c r="I62" s="1"/>
  <c r="H61"/>
  <c r="I61" s="1"/>
  <c r="H60"/>
  <c r="I60" s="1"/>
  <c r="H59"/>
  <c r="I59" s="1"/>
  <c r="H58"/>
  <c r="I58" s="1"/>
  <c r="H57"/>
  <c r="I57" s="1"/>
  <c r="H56"/>
  <c r="I56" s="1"/>
  <c r="H55"/>
  <c r="I55" s="1"/>
  <c r="H54"/>
  <c r="I54" s="1"/>
  <c r="H53"/>
  <c r="I53" s="1"/>
  <c r="H52"/>
  <c r="I52" s="1"/>
  <c r="H51"/>
  <c r="I51" s="1"/>
  <c r="H50"/>
  <c r="I50" s="1"/>
  <c r="H49"/>
  <c r="I49" s="1"/>
  <c r="H48"/>
  <c r="I48" s="1"/>
  <c r="H47"/>
  <c r="I47" s="1"/>
  <c r="H46"/>
  <c r="I46" s="1"/>
  <c r="H45"/>
  <c r="I45" s="1"/>
  <c r="H44"/>
  <c r="I44" s="1"/>
  <c r="H43"/>
  <c r="I43" s="1"/>
  <c r="H42"/>
  <c r="I42" s="1"/>
  <c r="H41"/>
  <c r="I41" s="1"/>
  <c r="H40"/>
  <c r="I40" s="1"/>
  <c r="H39"/>
  <c r="I39" s="1"/>
  <c r="H38"/>
  <c r="I38" s="1"/>
  <c r="H37"/>
  <c r="I37" s="1"/>
  <c r="H36"/>
  <c r="I36" s="1"/>
  <c r="H35"/>
  <c r="I35" s="1"/>
  <c r="H34"/>
  <c r="I34" s="1"/>
  <c r="H33"/>
  <c r="I33" s="1"/>
  <c r="H32"/>
  <c r="I32" s="1"/>
  <c r="H31"/>
  <c r="I31" s="1"/>
  <c r="H30"/>
  <c r="I30" s="1"/>
  <c r="H29"/>
  <c r="I29" s="1"/>
  <c r="H28"/>
  <c r="I28" s="1"/>
  <c r="H27"/>
  <c r="I27" s="1"/>
  <c r="H26"/>
  <c r="I26" s="1"/>
  <c r="H25"/>
  <c r="I25" s="1"/>
  <c r="H24"/>
  <c r="I24" s="1"/>
  <c r="H23"/>
  <c r="I23" s="1"/>
  <c r="H22"/>
  <c r="I22" s="1"/>
  <c r="H21"/>
  <c r="I21" s="1"/>
  <c r="H20"/>
  <c r="I20" s="1"/>
  <c r="H19"/>
  <c r="I19" s="1"/>
  <c r="H18"/>
  <c r="I18" s="1"/>
  <c r="H17"/>
  <c r="I17" s="1"/>
  <c r="H16"/>
  <c r="I16" s="1"/>
  <c r="H15"/>
  <c r="I15" s="1"/>
  <c r="H14"/>
  <c r="I14" s="1"/>
  <c r="H13"/>
  <c r="I13" s="1"/>
  <c r="H12"/>
  <c r="I12" s="1"/>
  <c r="H11"/>
  <c r="I11" s="1"/>
  <c r="O2498" l="1"/>
  <c r="B2476"/>
  <c r="C2476" s="1"/>
  <c r="O2497"/>
  <c r="B2415"/>
  <c r="D2415" s="1"/>
  <c r="O2496"/>
  <c r="B2408"/>
  <c r="C2408" s="1"/>
  <c r="O2495"/>
  <c r="B2397"/>
  <c r="C2397" s="1"/>
  <c r="O2494"/>
  <c r="B2388"/>
  <c r="C2388" s="1"/>
  <c r="O2493"/>
  <c r="B2370"/>
  <c r="D2370" s="1"/>
  <c r="O2492"/>
  <c r="B2357"/>
  <c r="C2357" s="1"/>
  <c r="O2491"/>
  <c r="B2331"/>
  <c r="D2331" s="1"/>
  <c r="O2490"/>
  <c r="B2327"/>
  <c r="C2327" s="1"/>
  <c r="O2489"/>
  <c r="B2285"/>
  <c r="D2285" s="1"/>
  <c r="O2488"/>
  <c r="B2223"/>
  <c r="C2223" s="1"/>
  <c r="O2487"/>
  <c r="B2203"/>
  <c r="C2203" s="1"/>
  <c r="O2486"/>
  <c r="B2195"/>
  <c r="C2195" s="1"/>
  <c r="O2485"/>
  <c r="B2176"/>
  <c r="D2176" s="1"/>
  <c r="O2484"/>
  <c r="B2124"/>
  <c r="D2124" s="1"/>
  <c r="O2483"/>
  <c r="B2119"/>
  <c r="C2119" s="1"/>
  <c r="O2482"/>
  <c r="O2481"/>
  <c r="B1998"/>
  <c r="D1998" s="1"/>
  <c r="O2480"/>
  <c r="B1994"/>
  <c r="C1994" s="1"/>
  <c r="O2479"/>
  <c r="O2478"/>
  <c r="B1903"/>
  <c r="C1903" s="1"/>
  <c r="O2477"/>
  <c r="B1902"/>
  <c r="D1902" s="1"/>
  <c r="O2476"/>
  <c r="B1888"/>
  <c r="C1888" s="1"/>
  <c r="O2475"/>
  <c r="B1876"/>
  <c r="C1876" s="1"/>
  <c r="O2474"/>
  <c r="B1796"/>
  <c r="C1796" s="1"/>
  <c r="O2473"/>
  <c r="B1783"/>
  <c r="D1783" s="1"/>
  <c r="O2472"/>
  <c r="B1747"/>
  <c r="D1747" s="1"/>
  <c r="O2471"/>
  <c r="B1680"/>
  <c r="C1680" s="1"/>
  <c r="O2470"/>
  <c r="B1646"/>
  <c r="C1646" s="1"/>
  <c r="O2469"/>
  <c r="B1644"/>
  <c r="D1644" s="1"/>
  <c r="O2468"/>
  <c r="B1617"/>
  <c r="C1617" s="1"/>
  <c r="O2467"/>
  <c r="B1615"/>
  <c r="C1615" s="1"/>
  <c r="O2466"/>
  <c r="B1613"/>
  <c r="C1613" s="1"/>
  <c r="O2465"/>
  <c r="B1604"/>
  <c r="D1604" s="1"/>
  <c r="O2464"/>
  <c r="O2463"/>
  <c r="B1574"/>
  <c r="C1574" s="1"/>
  <c r="O2462"/>
  <c r="O2461"/>
  <c r="B1529"/>
  <c r="D1529" s="1"/>
  <c r="O2460"/>
  <c r="B1473"/>
  <c r="C1473" s="1"/>
  <c r="O2459"/>
  <c r="B1467"/>
  <c r="D1467" s="1"/>
  <c r="O2458"/>
  <c r="B1455"/>
  <c r="C1455" s="1"/>
  <c r="O2457"/>
  <c r="B1452"/>
  <c r="D1452" s="1"/>
  <c r="O2456"/>
  <c r="B1444"/>
  <c r="C1444" s="1"/>
  <c r="O2455"/>
  <c r="B1364"/>
  <c r="C1364" s="1"/>
  <c r="O2454"/>
  <c r="B1363"/>
  <c r="C1363" s="1"/>
  <c r="O2453"/>
  <c r="B1362"/>
  <c r="D1362" s="1"/>
  <c r="O2452"/>
  <c r="O2451"/>
  <c r="B1343"/>
  <c r="D1343" s="1"/>
  <c r="O2450"/>
  <c r="B1333"/>
  <c r="C1333" s="1"/>
  <c r="O2449"/>
  <c r="B1239"/>
  <c r="D1239" s="1"/>
  <c r="O2448"/>
  <c r="B1235"/>
  <c r="C1235" s="1"/>
  <c r="O2447"/>
  <c r="B1233"/>
  <c r="C1233" s="1"/>
  <c r="O2446"/>
  <c r="B1225"/>
  <c r="C1225" s="1"/>
  <c r="O2445"/>
  <c r="B1215"/>
  <c r="D1215" s="1"/>
  <c r="O2444"/>
  <c r="B1212"/>
  <c r="C1212" s="1"/>
  <c r="O2443"/>
  <c r="B1208"/>
  <c r="C1208" s="1"/>
  <c r="O2442"/>
  <c r="B1194"/>
  <c r="C1194" s="1"/>
  <c r="O2441"/>
  <c r="B1193"/>
  <c r="D1193" s="1"/>
  <c r="O2440"/>
  <c r="B1174"/>
  <c r="D1174" s="1"/>
  <c r="O2439"/>
  <c r="B1147"/>
  <c r="C1147" s="1"/>
  <c r="O2438"/>
  <c r="B1127"/>
  <c r="C1127" s="1"/>
  <c r="O2437"/>
  <c r="B1125"/>
  <c r="D1125" s="1"/>
  <c r="O2436"/>
  <c r="B1114"/>
  <c r="D1114" s="1"/>
  <c r="O2435"/>
  <c r="B1111"/>
  <c r="D1111" s="1"/>
  <c r="O2434"/>
  <c r="B1109"/>
  <c r="C1109" s="1"/>
  <c r="O2433"/>
  <c r="B1083"/>
  <c r="D1083" s="1"/>
  <c r="O2432"/>
  <c r="B1078"/>
  <c r="C1078" s="1"/>
  <c r="O2431"/>
  <c r="B1065"/>
  <c r="C1065" s="1"/>
  <c r="O2430"/>
  <c r="B1059"/>
  <c r="C1059" s="1"/>
  <c r="O2429"/>
  <c r="B1052"/>
  <c r="D1052" s="1"/>
  <c r="O2428"/>
  <c r="B1043"/>
  <c r="C1043" s="1"/>
  <c r="O2427"/>
  <c r="B1036"/>
  <c r="D1036" s="1"/>
  <c r="O2426"/>
  <c r="B1035"/>
  <c r="C1035" s="1"/>
  <c r="O2425"/>
  <c r="B1027"/>
  <c r="D1027" s="1"/>
  <c r="O2424"/>
  <c r="B1022"/>
  <c r="C1022" s="1"/>
  <c r="O2423"/>
  <c r="B1014"/>
  <c r="C1014" s="1"/>
  <c r="O2422"/>
  <c r="B985"/>
  <c r="C985" s="1"/>
  <c r="O2421"/>
  <c r="B982"/>
  <c r="D982" s="1"/>
  <c r="O2420"/>
  <c r="B978"/>
  <c r="C978" s="1"/>
  <c r="O2419"/>
  <c r="B975"/>
  <c r="D975" s="1"/>
  <c r="O2418"/>
  <c r="B968"/>
  <c r="C968" s="1"/>
  <c r="O2417"/>
  <c r="B954"/>
  <c r="D954" s="1"/>
  <c r="O2416"/>
  <c r="B949"/>
  <c r="C949" s="1"/>
  <c r="O2415"/>
  <c r="B944"/>
  <c r="D944" s="1"/>
  <c r="O2414"/>
  <c r="B917"/>
  <c r="C917" s="1"/>
  <c r="O2413"/>
  <c r="B905"/>
  <c r="D905" s="1"/>
  <c r="O2412"/>
  <c r="B827"/>
  <c r="D827" s="1"/>
  <c r="O2411"/>
  <c r="B813"/>
  <c r="D813" s="1"/>
  <c r="O2410"/>
  <c r="B791"/>
  <c r="C791" s="1"/>
  <c r="O2409"/>
  <c r="B774"/>
  <c r="D774" s="1"/>
  <c r="O2408"/>
  <c r="B771"/>
  <c r="C771" s="1"/>
  <c r="O2407"/>
  <c r="B762"/>
  <c r="D762" s="1"/>
  <c r="O2406"/>
  <c r="B598"/>
  <c r="C598" s="1"/>
  <c r="O2405"/>
  <c r="O2404"/>
  <c r="B566"/>
  <c r="C566" s="1"/>
  <c r="O2403"/>
  <c r="B551"/>
  <c r="D551" s="1"/>
  <c r="O2402"/>
  <c r="B542"/>
  <c r="C542" s="1"/>
  <c r="O2401"/>
  <c r="B513"/>
  <c r="D513" s="1"/>
  <c r="O2400"/>
  <c r="B506"/>
  <c r="C506" s="1"/>
  <c r="O2399"/>
  <c r="B396"/>
  <c r="D396" s="1"/>
  <c r="O2398"/>
  <c r="B392"/>
  <c r="C392" s="1"/>
  <c r="O2397"/>
  <c r="B317"/>
  <c r="D317" s="1"/>
  <c r="O2396"/>
  <c r="B315"/>
  <c r="C315" s="1"/>
  <c r="O2395"/>
  <c r="B312"/>
  <c r="D312" s="1"/>
  <c r="O2394"/>
  <c r="B311"/>
  <c r="C311" s="1"/>
  <c r="O2393"/>
  <c r="B295"/>
  <c r="D295" s="1"/>
  <c r="O2392"/>
  <c r="B294"/>
  <c r="C294" s="1"/>
  <c r="O2391"/>
  <c r="B287"/>
  <c r="D287" s="1"/>
  <c r="O2390"/>
  <c r="B252"/>
  <c r="C252" s="1"/>
  <c r="O2389"/>
  <c r="B227"/>
  <c r="D227" s="1"/>
  <c r="O2388"/>
  <c r="B213"/>
  <c r="C213" s="1"/>
  <c r="O2387"/>
  <c r="O2386"/>
  <c r="B167"/>
  <c r="C167" s="1"/>
  <c r="O2385"/>
  <c r="B158"/>
  <c r="D158" s="1"/>
  <c r="O2384"/>
  <c r="B141"/>
  <c r="C141" s="1"/>
  <c r="O2383"/>
  <c r="B122"/>
  <c r="C122" s="1"/>
  <c r="O2382"/>
  <c r="B115"/>
  <c r="C115" s="1"/>
  <c r="O2381"/>
  <c r="B103"/>
  <c r="D103" s="1"/>
  <c r="O2380"/>
  <c r="B63"/>
  <c r="C63" s="1"/>
  <c r="O2379"/>
  <c r="B56"/>
  <c r="C56" s="1"/>
  <c r="O2378"/>
  <c r="O2377"/>
  <c r="O2376"/>
  <c r="O2375"/>
  <c r="O2374"/>
  <c r="O2373"/>
  <c r="O2372"/>
  <c r="O2371"/>
  <c r="O2370"/>
  <c r="O2369"/>
  <c r="O2368"/>
  <c r="O2367"/>
  <c r="O2366"/>
  <c r="O2365"/>
  <c r="O2364"/>
  <c r="O2363"/>
  <c r="O2362"/>
  <c r="O2361"/>
  <c r="O2360"/>
  <c r="O2359"/>
  <c r="O2358"/>
  <c r="O2357"/>
  <c r="O2356"/>
  <c r="O2355"/>
  <c r="O2354"/>
  <c r="O2353"/>
  <c r="O2352"/>
  <c r="O2351"/>
  <c r="O2350"/>
  <c r="O2349"/>
  <c r="O2348"/>
  <c r="O2347"/>
  <c r="O2346"/>
  <c r="O2345"/>
  <c r="O2344"/>
  <c r="O2343"/>
  <c r="O2342"/>
  <c r="O2341"/>
  <c r="O2340"/>
  <c r="O2339"/>
  <c r="O2338"/>
  <c r="O2337"/>
  <c r="O2336"/>
  <c r="O2335"/>
  <c r="O2334"/>
  <c r="O2333"/>
  <c r="O2332"/>
  <c r="O2331"/>
  <c r="O2330"/>
  <c r="O2329"/>
  <c r="O2328"/>
  <c r="O2327"/>
  <c r="O2326"/>
  <c r="O2325"/>
  <c r="O2324"/>
  <c r="O2323"/>
  <c r="O2322"/>
  <c r="O2321"/>
  <c r="O2320"/>
  <c r="O2319"/>
  <c r="O2318"/>
  <c r="O2317"/>
  <c r="O2316"/>
  <c r="O2315"/>
  <c r="O2314"/>
  <c r="O2313"/>
  <c r="O2312"/>
  <c r="O2311"/>
  <c r="O2310"/>
  <c r="O2309"/>
  <c r="O2308"/>
  <c r="O2307"/>
  <c r="O2306"/>
  <c r="O2305"/>
  <c r="O2304"/>
  <c r="O2303"/>
  <c r="O2302"/>
  <c r="O2301"/>
  <c r="O2300"/>
  <c r="O2299"/>
  <c r="O2298"/>
  <c r="O2297"/>
  <c r="O2296"/>
  <c r="O2295"/>
  <c r="O2294"/>
  <c r="O2293"/>
  <c r="O2292"/>
  <c r="O2291"/>
  <c r="O2290"/>
  <c r="O2289"/>
  <c r="O2288"/>
  <c r="O2287"/>
  <c r="O2286"/>
  <c r="O2285"/>
  <c r="O2284"/>
  <c r="O2283"/>
  <c r="O2282"/>
  <c r="O2281"/>
  <c r="O2280"/>
  <c r="O2279"/>
  <c r="O2278"/>
  <c r="O2277"/>
  <c r="O2276"/>
  <c r="O2275"/>
  <c r="O2274"/>
  <c r="O2273"/>
  <c r="O2272"/>
  <c r="O2271"/>
  <c r="O2270"/>
  <c r="O2269"/>
  <c r="O2268"/>
  <c r="O2267"/>
  <c r="O2266"/>
  <c r="O2265"/>
  <c r="O2264"/>
  <c r="O2263"/>
  <c r="O2262"/>
  <c r="O2261"/>
  <c r="O2260"/>
  <c r="O2259"/>
  <c r="O2258"/>
  <c r="O2257"/>
  <c r="O2256"/>
  <c r="O2255"/>
  <c r="O2254"/>
  <c r="O2253"/>
  <c r="O2252"/>
  <c r="O2251"/>
  <c r="O2250"/>
  <c r="O2249"/>
  <c r="O2248"/>
  <c r="O2247"/>
  <c r="O2246"/>
  <c r="O2245"/>
  <c r="O2244"/>
  <c r="O2243"/>
  <c r="O2242"/>
  <c r="O2241"/>
  <c r="O2240"/>
  <c r="O2239"/>
  <c r="O2238"/>
  <c r="O2237"/>
  <c r="O2236"/>
  <c r="O2235"/>
  <c r="O2234"/>
  <c r="O2233"/>
  <c r="O2232"/>
  <c r="O2231"/>
  <c r="O2230"/>
  <c r="O2229"/>
  <c r="O2228"/>
  <c r="O2227"/>
  <c r="O2226"/>
  <c r="O2225"/>
  <c r="O2224"/>
  <c r="O2223"/>
  <c r="O2222"/>
  <c r="O2221"/>
  <c r="O2220"/>
  <c r="O2219"/>
  <c r="O2218"/>
  <c r="O2217"/>
  <c r="O2216"/>
  <c r="O2215"/>
  <c r="O2214"/>
  <c r="O2213"/>
  <c r="O2212"/>
  <c r="O2211"/>
  <c r="O2210"/>
  <c r="O2209"/>
  <c r="O2208"/>
  <c r="O2207"/>
  <c r="O2206"/>
  <c r="O2205"/>
  <c r="O2204"/>
  <c r="O2203"/>
  <c r="O2202"/>
  <c r="O2201"/>
  <c r="O2200"/>
  <c r="O2199"/>
  <c r="O2198"/>
  <c r="O2197"/>
  <c r="O2196"/>
  <c r="O2195"/>
  <c r="O2194"/>
  <c r="O2193"/>
  <c r="O2192"/>
  <c r="O2191"/>
  <c r="O2190"/>
  <c r="O2189"/>
  <c r="O2188"/>
  <c r="O2187"/>
  <c r="O2186"/>
  <c r="O2185"/>
  <c r="O2184"/>
  <c r="O2183"/>
  <c r="O2182"/>
  <c r="O2181"/>
  <c r="O2180"/>
  <c r="O2179"/>
  <c r="O2178"/>
  <c r="O2177"/>
  <c r="O2176"/>
  <c r="O2175"/>
  <c r="O2174"/>
  <c r="O2173"/>
  <c r="O2172"/>
  <c r="O2171"/>
  <c r="O2170"/>
  <c r="O2169"/>
  <c r="O2168"/>
  <c r="O2167"/>
  <c r="O2166"/>
  <c r="O2165"/>
  <c r="O2164"/>
  <c r="O2163"/>
  <c r="O2162"/>
  <c r="O2161"/>
  <c r="O2160"/>
  <c r="O2159"/>
  <c r="O2158"/>
  <c r="O2157"/>
  <c r="O2156"/>
  <c r="O2155"/>
  <c r="O2154"/>
  <c r="O2153"/>
  <c r="O2152"/>
  <c r="O2151"/>
  <c r="O2150"/>
  <c r="O2149"/>
  <c r="O2148"/>
  <c r="O2147"/>
  <c r="O2146"/>
  <c r="O2145"/>
  <c r="O2144"/>
  <c r="O2143"/>
  <c r="O2142"/>
  <c r="O2141"/>
  <c r="O2140"/>
  <c r="O2139"/>
  <c r="O2138"/>
  <c r="O2137"/>
  <c r="O2136"/>
  <c r="O2135"/>
  <c r="O2134"/>
  <c r="O2133"/>
  <c r="O2132"/>
  <c r="O2131"/>
  <c r="O2130"/>
  <c r="O2129"/>
  <c r="O2128"/>
  <c r="O2127"/>
  <c r="O2126"/>
  <c r="O2125"/>
  <c r="O2124"/>
  <c r="O2123"/>
  <c r="O2122"/>
  <c r="O2121"/>
  <c r="O2120"/>
  <c r="O2119"/>
  <c r="O2118"/>
  <c r="O2117"/>
  <c r="O2116"/>
  <c r="O2115"/>
  <c r="O2114"/>
  <c r="O2113"/>
  <c r="O2112"/>
  <c r="O2111"/>
  <c r="O2110"/>
  <c r="O2109"/>
  <c r="O2108"/>
  <c r="O2107"/>
  <c r="O2106"/>
  <c r="O2105"/>
  <c r="O2104"/>
  <c r="O2103"/>
  <c r="O2102"/>
  <c r="O2101"/>
  <c r="O2100"/>
  <c r="O2099"/>
  <c r="O2098"/>
  <c r="O2097"/>
  <c r="O2096"/>
  <c r="O2095"/>
  <c r="O2094"/>
  <c r="O2093"/>
  <c r="O2092"/>
  <c r="O2091"/>
  <c r="O2090"/>
  <c r="O2089"/>
  <c r="O2088"/>
  <c r="O2087"/>
  <c r="O2086"/>
  <c r="O2085"/>
  <c r="O2084"/>
  <c r="O2083"/>
  <c r="O2082"/>
  <c r="O2081"/>
  <c r="O2080"/>
  <c r="O2079"/>
  <c r="O2078"/>
  <c r="O2077"/>
  <c r="O2076"/>
  <c r="O2075"/>
  <c r="O2074"/>
  <c r="O2073"/>
  <c r="O2072"/>
  <c r="O2071"/>
  <c r="O2070"/>
  <c r="O2069"/>
  <c r="O2068"/>
  <c r="O2067"/>
  <c r="O2066"/>
  <c r="O2065"/>
  <c r="O2064"/>
  <c r="O2063"/>
  <c r="O2062"/>
  <c r="O2061"/>
  <c r="O2060"/>
  <c r="O2059"/>
  <c r="O2058"/>
  <c r="O2057"/>
  <c r="O2056"/>
  <c r="O2055"/>
  <c r="O2054"/>
  <c r="O2053"/>
  <c r="O2052"/>
  <c r="O2051"/>
  <c r="O2050"/>
  <c r="O2049"/>
  <c r="O2048"/>
  <c r="O2047"/>
  <c r="O2046"/>
  <c r="O2045"/>
  <c r="O2044"/>
  <c r="O2043"/>
  <c r="O2042"/>
  <c r="O2041"/>
  <c r="O2040"/>
  <c r="O2039"/>
  <c r="O2038"/>
  <c r="O2037"/>
  <c r="O2036"/>
  <c r="O2035"/>
  <c r="O2034"/>
  <c r="O2033"/>
  <c r="O2032"/>
  <c r="O2031"/>
  <c r="O2030"/>
  <c r="O2029"/>
  <c r="O2028"/>
  <c r="O2027"/>
  <c r="O2026"/>
  <c r="O2025"/>
  <c r="O2024"/>
  <c r="O2023"/>
  <c r="O2022"/>
  <c r="O2021"/>
  <c r="O2020"/>
  <c r="O2019"/>
  <c r="O2018"/>
  <c r="O2017"/>
  <c r="O2016"/>
  <c r="O2015"/>
  <c r="O2014"/>
  <c r="O2013"/>
  <c r="O2012"/>
  <c r="O2011"/>
  <c r="O2010"/>
  <c r="O2009"/>
  <c r="O2008"/>
  <c r="O2007"/>
  <c r="O2006"/>
  <c r="O2005"/>
  <c r="O2004"/>
  <c r="O2003"/>
  <c r="O2002"/>
  <c r="O2001"/>
  <c r="O2000"/>
  <c r="O1999"/>
  <c r="O1998"/>
  <c r="O1997"/>
  <c r="O1996"/>
  <c r="O1995"/>
  <c r="O1994"/>
  <c r="O1993"/>
  <c r="O1992"/>
  <c r="O1991"/>
  <c r="O1990"/>
  <c r="O1989"/>
  <c r="O1988"/>
  <c r="O1987"/>
  <c r="O1986"/>
  <c r="O1985"/>
  <c r="O1984"/>
  <c r="O1983"/>
  <c r="O1982"/>
  <c r="O1981"/>
  <c r="O1980"/>
  <c r="O1979"/>
  <c r="O1978"/>
  <c r="O1977"/>
  <c r="O1976"/>
  <c r="O1975"/>
  <c r="O1974"/>
  <c r="O1973"/>
  <c r="O1972"/>
  <c r="O1971"/>
  <c r="O1970"/>
  <c r="O1969"/>
  <c r="O1968"/>
  <c r="O1967"/>
  <c r="O1966"/>
  <c r="O1965"/>
  <c r="O1964"/>
  <c r="O1963"/>
  <c r="O1962"/>
  <c r="O1961"/>
  <c r="O1960"/>
  <c r="O1959"/>
  <c r="O1958"/>
  <c r="O1957"/>
  <c r="O1956"/>
  <c r="O1955"/>
  <c r="O1954"/>
  <c r="O1953"/>
  <c r="O1952"/>
  <c r="O1951"/>
  <c r="O1950"/>
  <c r="O1949"/>
  <c r="O1948"/>
  <c r="O1947"/>
  <c r="O1946"/>
  <c r="O1945"/>
  <c r="O1944"/>
  <c r="O1943"/>
  <c r="O1942"/>
  <c r="O1941"/>
  <c r="O1940"/>
  <c r="O1939"/>
  <c r="O1938"/>
  <c r="O1937"/>
  <c r="O1936"/>
  <c r="O1935"/>
  <c r="O1934"/>
  <c r="O1933"/>
  <c r="O1932"/>
  <c r="O1931"/>
  <c r="O1930"/>
  <c r="O1929"/>
  <c r="O1928"/>
  <c r="O1927"/>
  <c r="O1926"/>
  <c r="O1925"/>
  <c r="O1924"/>
  <c r="O1923"/>
  <c r="O1922"/>
  <c r="O1921"/>
  <c r="O1920"/>
  <c r="O1919"/>
  <c r="O1918"/>
  <c r="O1917"/>
  <c r="O1916"/>
  <c r="O1915"/>
  <c r="O1914"/>
  <c r="O1913"/>
  <c r="O1912"/>
  <c r="O1911"/>
  <c r="O1910"/>
  <c r="O1909"/>
  <c r="O1908"/>
  <c r="O1907"/>
  <c r="O1906"/>
  <c r="O1905"/>
  <c r="O1904"/>
  <c r="O1903"/>
  <c r="O1902"/>
  <c r="O1901"/>
  <c r="O1900"/>
  <c r="O1899"/>
  <c r="O1898"/>
  <c r="O1897"/>
  <c r="O1896"/>
  <c r="O1895"/>
  <c r="O1894"/>
  <c r="O1893"/>
  <c r="O1892"/>
  <c r="O1891"/>
  <c r="O1890"/>
  <c r="O1889"/>
  <c r="O1888"/>
  <c r="O1887"/>
  <c r="O1886"/>
  <c r="O1885"/>
  <c r="O1884"/>
  <c r="O1883"/>
  <c r="O1882"/>
  <c r="O1881"/>
  <c r="O1880"/>
  <c r="O1879"/>
  <c r="O1878"/>
  <c r="O1877"/>
  <c r="O1876"/>
  <c r="O1875"/>
  <c r="O1874"/>
  <c r="O1873"/>
  <c r="O1872"/>
  <c r="O1871"/>
  <c r="O1870"/>
  <c r="O1869"/>
  <c r="O1868"/>
  <c r="O1867"/>
  <c r="O1866"/>
  <c r="O1865"/>
  <c r="O1864"/>
  <c r="O1863"/>
  <c r="O1862"/>
  <c r="O1861"/>
  <c r="O1860"/>
  <c r="O1859"/>
  <c r="O1858"/>
  <c r="O1857"/>
  <c r="O1856"/>
  <c r="O1855"/>
  <c r="O1854"/>
  <c r="O1853"/>
  <c r="O1852"/>
  <c r="O1851"/>
  <c r="O1850"/>
  <c r="O1849"/>
  <c r="O1848"/>
  <c r="O1847"/>
  <c r="O1846"/>
  <c r="O1845"/>
  <c r="O1844"/>
  <c r="O1843"/>
  <c r="O1842"/>
  <c r="O1841"/>
  <c r="O1840"/>
  <c r="O1839"/>
  <c r="O1838"/>
  <c r="O1837"/>
  <c r="O1836"/>
  <c r="O1835"/>
  <c r="O1834"/>
  <c r="O1833"/>
  <c r="O1832"/>
  <c r="O1831"/>
  <c r="O1830"/>
  <c r="O1829"/>
  <c r="O1828"/>
  <c r="O1827"/>
  <c r="O1826"/>
  <c r="O1825"/>
  <c r="O1824"/>
  <c r="O1823"/>
  <c r="O1822"/>
  <c r="O1821"/>
  <c r="O1820"/>
  <c r="O1819"/>
  <c r="O1818"/>
  <c r="O1817"/>
  <c r="O1816"/>
  <c r="O1815"/>
  <c r="O1814"/>
  <c r="O1813"/>
  <c r="O1812"/>
  <c r="O1811"/>
  <c r="O1810"/>
  <c r="O1809"/>
  <c r="O1808"/>
  <c r="O1807"/>
  <c r="O1806"/>
  <c r="O1805"/>
  <c r="O1804"/>
  <c r="O1803"/>
  <c r="O1802"/>
  <c r="O1801"/>
  <c r="O1800"/>
  <c r="O1799"/>
  <c r="O1798"/>
  <c r="O1797"/>
  <c r="O1796"/>
  <c r="O1795"/>
  <c r="O1794"/>
  <c r="O1793"/>
  <c r="O1792"/>
  <c r="O1791"/>
  <c r="O1790"/>
  <c r="O1789"/>
  <c r="O1788"/>
  <c r="O1787"/>
  <c r="O1786"/>
  <c r="O1785"/>
  <c r="O1784"/>
  <c r="O1783"/>
  <c r="O1782"/>
  <c r="O1781"/>
  <c r="O1780"/>
  <c r="O1779"/>
  <c r="O1778"/>
  <c r="O1777"/>
  <c r="O1776"/>
  <c r="O1775"/>
  <c r="O1774"/>
  <c r="O1773"/>
  <c r="O1772"/>
  <c r="O1771"/>
  <c r="O1770"/>
  <c r="O1769"/>
  <c r="O1768"/>
  <c r="O1767"/>
  <c r="O1766"/>
  <c r="O1765"/>
  <c r="O1764"/>
  <c r="O1763"/>
  <c r="O1762"/>
  <c r="O1761"/>
  <c r="O1760"/>
  <c r="O1759"/>
  <c r="O1758"/>
  <c r="O1757"/>
  <c r="O1756"/>
  <c r="O1755"/>
  <c r="O1754"/>
  <c r="O1753"/>
  <c r="O1752"/>
  <c r="O1751"/>
  <c r="O1750"/>
  <c r="O1749"/>
  <c r="O1748"/>
  <c r="O1747"/>
  <c r="O1746"/>
  <c r="O1745"/>
  <c r="O1744"/>
  <c r="O1743"/>
  <c r="O1742"/>
  <c r="O1741"/>
  <c r="O1740"/>
  <c r="O1739"/>
  <c r="O1738"/>
  <c r="O1737"/>
  <c r="O1736"/>
  <c r="O1735"/>
  <c r="O1734"/>
  <c r="O1733"/>
  <c r="O1732"/>
  <c r="O1731"/>
  <c r="O1730"/>
  <c r="O1729"/>
  <c r="O1728"/>
  <c r="O1727"/>
  <c r="O1726"/>
  <c r="O1725"/>
  <c r="O1724"/>
  <c r="O1723"/>
  <c r="O1722"/>
  <c r="O1721"/>
  <c r="O1720"/>
  <c r="O1719"/>
  <c r="O1718"/>
  <c r="O1717"/>
  <c r="O1716"/>
  <c r="O1715"/>
  <c r="O1714"/>
  <c r="O1713"/>
  <c r="O1712"/>
  <c r="O1711"/>
  <c r="O1710"/>
  <c r="O1709"/>
  <c r="O1708"/>
  <c r="O1707"/>
  <c r="O1706"/>
  <c r="O1705"/>
  <c r="O1704"/>
  <c r="O1703"/>
  <c r="O1702"/>
  <c r="O1701"/>
  <c r="O1700"/>
  <c r="O1699"/>
  <c r="O1698"/>
  <c r="O1697"/>
  <c r="O1696"/>
  <c r="O1695"/>
  <c r="O1694"/>
  <c r="O1693"/>
  <c r="O1692"/>
  <c r="O1691"/>
  <c r="O1690"/>
  <c r="O1689"/>
  <c r="O1688"/>
  <c r="O1687"/>
  <c r="O1686"/>
  <c r="O1685"/>
  <c r="O1684"/>
  <c r="O1683"/>
  <c r="O1682"/>
  <c r="O1681"/>
  <c r="O1680"/>
  <c r="O1679"/>
  <c r="O1678"/>
  <c r="O1677"/>
  <c r="O1676"/>
  <c r="O1675"/>
  <c r="O1674"/>
  <c r="O1673"/>
  <c r="O1672"/>
  <c r="O1671"/>
  <c r="O1670"/>
  <c r="O1669"/>
  <c r="O1668"/>
  <c r="O1667"/>
  <c r="O1666"/>
  <c r="O1665"/>
  <c r="O1664"/>
  <c r="O1663"/>
  <c r="O1662"/>
  <c r="O1661"/>
  <c r="O1660"/>
  <c r="O1659"/>
  <c r="O1658"/>
  <c r="O1657"/>
  <c r="O1656"/>
  <c r="O1655"/>
  <c r="O1654"/>
  <c r="O1653"/>
  <c r="O1652"/>
  <c r="O1651"/>
  <c r="O1650"/>
  <c r="O1649"/>
  <c r="O1648"/>
  <c r="O1647"/>
  <c r="O1646"/>
  <c r="O1645"/>
  <c r="O1644"/>
  <c r="O1643"/>
  <c r="O1642"/>
  <c r="O1641"/>
  <c r="O1640"/>
  <c r="O1639"/>
  <c r="O1638"/>
  <c r="O1637"/>
  <c r="O1636"/>
  <c r="O1635"/>
  <c r="O1634"/>
  <c r="O1633"/>
  <c r="O1632"/>
  <c r="O1631"/>
  <c r="O1630"/>
  <c r="O1629"/>
  <c r="O1628"/>
  <c r="O1627"/>
  <c r="O1626"/>
  <c r="O1625"/>
  <c r="O1624"/>
  <c r="O1623"/>
  <c r="O1622"/>
  <c r="O1621"/>
  <c r="O1620"/>
  <c r="O1619"/>
  <c r="O1618"/>
  <c r="O1617"/>
  <c r="O1616"/>
  <c r="O1615"/>
  <c r="O1614"/>
  <c r="O1613"/>
  <c r="O1612"/>
  <c r="O1611"/>
  <c r="O1610"/>
  <c r="O1609"/>
  <c r="O1608"/>
  <c r="O1607"/>
  <c r="O1606"/>
  <c r="O1605"/>
  <c r="O1604"/>
  <c r="O1603"/>
  <c r="O1602"/>
  <c r="O1601"/>
  <c r="O1600"/>
  <c r="O1599"/>
  <c r="O1598"/>
  <c r="O1597"/>
  <c r="O1596"/>
  <c r="O1595"/>
  <c r="O1594"/>
  <c r="O1593"/>
  <c r="O1592"/>
  <c r="O1591"/>
  <c r="O1590"/>
  <c r="O1589"/>
  <c r="O1588"/>
  <c r="O1587"/>
  <c r="O1586"/>
  <c r="O1585"/>
  <c r="O1584"/>
  <c r="O1583"/>
  <c r="O1582"/>
  <c r="O1581"/>
  <c r="O1580"/>
  <c r="O1579"/>
  <c r="O1578"/>
  <c r="O1577"/>
  <c r="O1576"/>
  <c r="O1575"/>
  <c r="O1574"/>
  <c r="O1573"/>
  <c r="O1572"/>
  <c r="O1571"/>
  <c r="O1570"/>
  <c r="O1569"/>
  <c r="O1568"/>
  <c r="O1567"/>
  <c r="O1566"/>
  <c r="O1565"/>
  <c r="O1564"/>
  <c r="O1563"/>
  <c r="O1562"/>
  <c r="O1561"/>
  <c r="O1560"/>
  <c r="O1559"/>
  <c r="O1558"/>
  <c r="O1557"/>
  <c r="O1556"/>
  <c r="O1555"/>
  <c r="O1554"/>
  <c r="O1553"/>
  <c r="O1552"/>
  <c r="O1551"/>
  <c r="O1550"/>
  <c r="O1549"/>
  <c r="O1548"/>
  <c r="O1547"/>
  <c r="O1546"/>
  <c r="O1545"/>
  <c r="O1544"/>
  <c r="O1543"/>
  <c r="O1542"/>
  <c r="O1541"/>
  <c r="O1540"/>
  <c r="O1539"/>
  <c r="O1538"/>
  <c r="O1537"/>
  <c r="O1536"/>
  <c r="O1535"/>
  <c r="O1534"/>
  <c r="O1533"/>
  <c r="O1532"/>
  <c r="O1531"/>
  <c r="O1530"/>
  <c r="O1529"/>
  <c r="O1528"/>
  <c r="O1527"/>
  <c r="O1526"/>
  <c r="O1525"/>
  <c r="O1524"/>
  <c r="O1523"/>
  <c r="O1522"/>
  <c r="O1521"/>
  <c r="O1520"/>
  <c r="O1519"/>
  <c r="O1518"/>
  <c r="O1517"/>
  <c r="O1516"/>
  <c r="O1515"/>
  <c r="O1514"/>
  <c r="O1513"/>
  <c r="O1512"/>
  <c r="O1511"/>
  <c r="O1510"/>
  <c r="O1509"/>
  <c r="O1508"/>
  <c r="O1507"/>
  <c r="O1506"/>
  <c r="O1505"/>
  <c r="O1504"/>
  <c r="O1503"/>
  <c r="O1502"/>
  <c r="O1501"/>
  <c r="O1500"/>
  <c r="O1499"/>
  <c r="O1498"/>
  <c r="O1497"/>
  <c r="O1496"/>
  <c r="O1495"/>
  <c r="O1494"/>
  <c r="O1493"/>
  <c r="O1492"/>
  <c r="O1491"/>
  <c r="O1490"/>
  <c r="O1489"/>
  <c r="O1488"/>
  <c r="O1487"/>
  <c r="O1486"/>
  <c r="O1485"/>
  <c r="O1484"/>
  <c r="O1483"/>
  <c r="O1482"/>
  <c r="O1481"/>
  <c r="O1480"/>
  <c r="O1479"/>
  <c r="O1478"/>
  <c r="O1477"/>
  <c r="O1476"/>
  <c r="O1475"/>
  <c r="O1474"/>
  <c r="O1473"/>
  <c r="O1472"/>
  <c r="O1471"/>
  <c r="O1470"/>
  <c r="O1469"/>
  <c r="O1468"/>
  <c r="O1467"/>
  <c r="O1466"/>
  <c r="O1465"/>
  <c r="O1464"/>
  <c r="O1463"/>
  <c r="O1462"/>
  <c r="O1461"/>
  <c r="O1460"/>
  <c r="O1459"/>
  <c r="O1458"/>
  <c r="O1457"/>
  <c r="O1456"/>
  <c r="O1455"/>
  <c r="O1454"/>
  <c r="O1453"/>
  <c r="O1452"/>
  <c r="O1451"/>
  <c r="O1450"/>
  <c r="O1449"/>
  <c r="O1448"/>
  <c r="O1447"/>
  <c r="O1446"/>
  <c r="O1445"/>
  <c r="O1444"/>
  <c r="O1443"/>
  <c r="O1442"/>
  <c r="O1441"/>
  <c r="O1440"/>
  <c r="O1439"/>
  <c r="O1438"/>
  <c r="O1437"/>
  <c r="O1436"/>
  <c r="O1435"/>
  <c r="O1434"/>
  <c r="O1433"/>
  <c r="O1432"/>
  <c r="O1431"/>
  <c r="O1430"/>
  <c r="O1429"/>
  <c r="O1428"/>
  <c r="O1427"/>
  <c r="O1426"/>
  <c r="O1425"/>
  <c r="O1424"/>
  <c r="O1423"/>
  <c r="O1422"/>
  <c r="O1421"/>
  <c r="O1420"/>
  <c r="O1419"/>
  <c r="O1418"/>
  <c r="O1417"/>
  <c r="O1416"/>
  <c r="O1415"/>
  <c r="O1414"/>
  <c r="O1413"/>
  <c r="O1412"/>
  <c r="O1411"/>
  <c r="O1410"/>
  <c r="O1409"/>
  <c r="O1408"/>
  <c r="O1407"/>
  <c r="O1406"/>
  <c r="O1405"/>
  <c r="O1404"/>
  <c r="O1403"/>
  <c r="O1402"/>
  <c r="O1401"/>
  <c r="O1400"/>
  <c r="O1399"/>
  <c r="O1398"/>
  <c r="O1397"/>
  <c r="O1396"/>
  <c r="O1395"/>
  <c r="O1394"/>
  <c r="O1393"/>
  <c r="O1392"/>
  <c r="O1391"/>
  <c r="O1390"/>
  <c r="O1389"/>
  <c r="O1388"/>
  <c r="O1387"/>
  <c r="O1386"/>
  <c r="O1385"/>
  <c r="O1384"/>
  <c r="O1383"/>
  <c r="O1382"/>
  <c r="O1381"/>
  <c r="O1380"/>
  <c r="O1379"/>
  <c r="O1378"/>
  <c r="O1377"/>
  <c r="O1376"/>
  <c r="O1375"/>
  <c r="O1374"/>
  <c r="O1373"/>
  <c r="O1372"/>
  <c r="O1371"/>
  <c r="O1370"/>
  <c r="O1369"/>
  <c r="O1368"/>
  <c r="O1367"/>
  <c r="O1366"/>
  <c r="O1365"/>
  <c r="O1364"/>
  <c r="O1363"/>
  <c r="O1362"/>
  <c r="O1361"/>
  <c r="O1360"/>
  <c r="O1359"/>
  <c r="O1358"/>
  <c r="O1357"/>
  <c r="O1356"/>
  <c r="O1355"/>
  <c r="O1354"/>
  <c r="O1353"/>
  <c r="O1352"/>
  <c r="O1351"/>
  <c r="O1350"/>
  <c r="O1349"/>
  <c r="O1348"/>
  <c r="O1347"/>
  <c r="O1346"/>
  <c r="O1345"/>
  <c r="O1344"/>
  <c r="O1343"/>
  <c r="O1342"/>
  <c r="O1341"/>
  <c r="O1340"/>
  <c r="O1339"/>
  <c r="O1338"/>
  <c r="O1337"/>
  <c r="O1336"/>
  <c r="O1335"/>
  <c r="O1334"/>
  <c r="O1333"/>
  <c r="O1332"/>
  <c r="O1331"/>
  <c r="O1330"/>
  <c r="O1329"/>
  <c r="O1328"/>
  <c r="O1327"/>
  <c r="O1326"/>
  <c r="O1325"/>
  <c r="O1324"/>
  <c r="O1323"/>
  <c r="O1322"/>
  <c r="O1321"/>
  <c r="O1320"/>
  <c r="O1319"/>
  <c r="O1318"/>
  <c r="O1317"/>
  <c r="O1316"/>
  <c r="O1315"/>
  <c r="O1314"/>
  <c r="O1313"/>
  <c r="O1312"/>
  <c r="O1311"/>
  <c r="O1310"/>
  <c r="O1309"/>
  <c r="O1308"/>
  <c r="O1307"/>
  <c r="O1306"/>
  <c r="O1305"/>
  <c r="O1304"/>
  <c r="O1303"/>
  <c r="O1302"/>
  <c r="O1301"/>
  <c r="O1300"/>
  <c r="O1299"/>
  <c r="O1298"/>
  <c r="O1297"/>
  <c r="O1296"/>
  <c r="O1295"/>
  <c r="O1294"/>
  <c r="O1293"/>
  <c r="O1292"/>
  <c r="O1291"/>
  <c r="O1290"/>
  <c r="O1289"/>
  <c r="O1288"/>
  <c r="O1287"/>
  <c r="O1286"/>
  <c r="O1285"/>
  <c r="O1284"/>
  <c r="O1283"/>
  <c r="O1282"/>
  <c r="O1281"/>
  <c r="O1280"/>
  <c r="O1279"/>
  <c r="O1278"/>
  <c r="O1277"/>
  <c r="O1276"/>
  <c r="O1275"/>
  <c r="O1274"/>
  <c r="O1273"/>
  <c r="O1272"/>
  <c r="O1271"/>
  <c r="O1270"/>
  <c r="O1269"/>
  <c r="O1268"/>
  <c r="O1267"/>
  <c r="O1266"/>
  <c r="O1265"/>
  <c r="O1264"/>
  <c r="O1263"/>
  <c r="O1262"/>
  <c r="O1261"/>
  <c r="O1260"/>
  <c r="O1259"/>
  <c r="O1258"/>
  <c r="O1257"/>
  <c r="O1256"/>
  <c r="O1255"/>
  <c r="O1254"/>
  <c r="O1253"/>
  <c r="O1252"/>
  <c r="O1251"/>
  <c r="O1250"/>
  <c r="O1249"/>
  <c r="O1248"/>
  <c r="O1247"/>
  <c r="O1246"/>
  <c r="O1245"/>
  <c r="O1244"/>
  <c r="O1243"/>
  <c r="O1242"/>
  <c r="O1241"/>
  <c r="O1240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8"/>
  <c r="O1217"/>
  <c r="O1216"/>
  <c r="O1215"/>
  <c r="O1214"/>
  <c r="O1213"/>
  <c r="O1212"/>
  <c r="O1211"/>
  <c r="O1210"/>
  <c r="O1209"/>
  <c r="O1208"/>
  <c r="O1207"/>
  <c r="O1206"/>
  <c r="O1205"/>
  <c r="O1204"/>
  <c r="O1203"/>
  <c r="O1202"/>
  <c r="O1201"/>
  <c r="O1200"/>
  <c r="O1199"/>
  <c r="O1198"/>
  <c r="O1197"/>
  <c r="O1196"/>
  <c r="O1195"/>
  <c r="O1194"/>
  <c r="O1193"/>
  <c r="O1192"/>
  <c r="O1191"/>
  <c r="O1190"/>
  <c r="O1189"/>
  <c r="O1188"/>
  <c r="O1187"/>
  <c r="O1186"/>
  <c r="O1185"/>
  <c r="O1184"/>
  <c r="O1183"/>
  <c r="O1182"/>
  <c r="O1181"/>
  <c r="O1180"/>
  <c r="O1179"/>
  <c r="O1178"/>
  <c r="O1177"/>
  <c r="O1176"/>
  <c r="O1175"/>
  <c r="O1174"/>
  <c r="O1173"/>
  <c r="O1172"/>
  <c r="O1171"/>
  <c r="O1170"/>
  <c r="O1169"/>
  <c r="O1168"/>
  <c r="O1167"/>
  <c r="O1166"/>
  <c r="O1165"/>
  <c r="O1164"/>
  <c r="O1163"/>
  <c r="O1162"/>
  <c r="O1161"/>
  <c r="O1160"/>
  <c r="O1159"/>
  <c r="O1158"/>
  <c r="O1157"/>
  <c r="O1156"/>
  <c r="O1155"/>
  <c r="O1154"/>
  <c r="O1153"/>
  <c r="O1152"/>
  <c r="O1151"/>
  <c r="O1150"/>
  <c r="O1149"/>
  <c r="O1148"/>
  <c r="O1147"/>
  <c r="O1146"/>
  <c r="O1145"/>
  <c r="O1144"/>
  <c r="O1143"/>
  <c r="O1142"/>
  <c r="O1141"/>
  <c r="O1140"/>
  <c r="O1139"/>
  <c r="O1138"/>
  <c r="O1137"/>
  <c r="O1136"/>
  <c r="O1135"/>
  <c r="O1134"/>
  <c r="O1133"/>
  <c r="O1132"/>
  <c r="O1131"/>
  <c r="O1130"/>
  <c r="O1129"/>
  <c r="O1128"/>
  <c r="O1127"/>
  <c r="O1126"/>
  <c r="O1125"/>
  <c r="O1124"/>
  <c r="O1123"/>
  <c r="O1122"/>
  <c r="O1121"/>
  <c r="O1120"/>
  <c r="O1119"/>
  <c r="O1118"/>
  <c r="O1117"/>
  <c r="O1116"/>
  <c r="O1115"/>
  <c r="O1114"/>
  <c r="O1113"/>
  <c r="O1112"/>
  <c r="O1111"/>
  <c r="O1110"/>
  <c r="O1109"/>
  <c r="O1108"/>
  <c r="O1107"/>
  <c r="O1106"/>
  <c r="O1105"/>
  <c r="O1104"/>
  <c r="O1103"/>
  <c r="O1102"/>
  <c r="O1101"/>
  <c r="O1100"/>
  <c r="O1099"/>
  <c r="O1098"/>
  <c r="O1097"/>
  <c r="O1096"/>
  <c r="O1095"/>
  <c r="O1094"/>
  <c r="O1093"/>
  <c r="O1092"/>
  <c r="O1091"/>
  <c r="O1090"/>
  <c r="O1089"/>
  <c r="O1088"/>
  <c r="O1087"/>
  <c r="O1086"/>
  <c r="O1085"/>
  <c r="O1084"/>
  <c r="O1083"/>
  <c r="O1082"/>
  <c r="O1081"/>
  <c r="O1080"/>
  <c r="O1079"/>
  <c r="O1078"/>
  <c r="O1077"/>
  <c r="O1076"/>
  <c r="O1075"/>
  <c r="O1074"/>
  <c r="O1073"/>
  <c r="O1072"/>
  <c r="O1071"/>
  <c r="O1070"/>
  <c r="O1069"/>
  <c r="O1068"/>
  <c r="O1067"/>
  <c r="O1066"/>
  <c r="O1065"/>
  <c r="O1064"/>
  <c r="O1063"/>
  <c r="O1062"/>
  <c r="O1061"/>
  <c r="O1060"/>
  <c r="O1059"/>
  <c r="O1058"/>
  <c r="O1057"/>
  <c r="O1056"/>
  <c r="O1055"/>
  <c r="O1054"/>
  <c r="O1053"/>
  <c r="O1052"/>
  <c r="O1051"/>
  <c r="O1050"/>
  <c r="O1049"/>
  <c r="O1048"/>
  <c r="O1047"/>
  <c r="O1046"/>
  <c r="O1045"/>
  <c r="O1044"/>
  <c r="O1043"/>
  <c r="O1042"/>
  <c r="O1041"/>
  <c r="O1040"/>
  <c r="O1039"/>
  <c r="O1038"/>
  <c r="O1037"/>
  <c r="O1036"/>
  <c r="O1035"/>
  <c r="O1034"/>
  <c r="O1033"/>
  <c r="O1032"/>
  <c r="O1031"/>
  <c r="O1030"/>
  <c r="O1029"/>
  <c r="O1028"/>
  <c r="O1027"/>
  <c r="O1026"/>
  <c r="O1025"/>
  <c r="O1024"/>
  <c r="O1023"/>
  <c r="O1022"/>
  <c r="O1021"/>
  <c r="O1020"/>
  <c r="O1019"/>
  <c r="O1018"/>
  <c r="O1017"/>
  <c r="O1016"/>
  <c r="O1015"/>
  <c r="O1014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1"/>
  <c r="O900"/>
  <c r="O899"/>
  <c r="O898"/>
  <c r="O897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L10"/>
  <c r="H10"/>
  <c r="R7"/>
  <c r="Q7"/>
  <c r="F7"/>
  <c r="J4"/>
  <c r="F4"/>
  <c r="C1114" l="1"/>
  <c r="I10"/>
  <c r="H5"/>
  <c r="M10"/>
  <c r="L5"/>
  <c r="C396"/>
  <c r="C2331"/>
  <c r="C1111"/>
  <c r="D1364"/>
  <c r="D1444"/>
  <c r="C1529"/>
  <c r="D2223"/>
  <c r="D1043"/>
  <c r="C1052"/>
  <c r="D1212"/>
  <c r="D506"/>
  <c r="C513"/>
  <c r="D1574"/>
  <c r="C2124"/>
  <c r="C2176"/>
  <c r="C813"/>
  <c r="C827"/>
  <c r="C905"/>
  <c r="D2203"/>
  <c r="D1235"/>
  <c r="C1239"/>
  <c r="D2357"/>
  <c r="C287"/>
  <c r="C295"/>
  <c r="C762"/>
  <c r="D771"/>
  <c r="C954"/>
  <c r="C1036"/>
  <c r="D1065"/>
  <c r="D1208"/>
  <c r="D1233"/>
  <c r="D1617"/>
  <c r="D1888"/>
  <c r="D1994"/>
  <c r="C2415"/>
  <c r="C312"/>
  <c r="D315"/>
  <c r="C975"/>
  <c r="D978"/>
  <c r="C982"/>
  <c r="D1014"/>
  <c r="C1083"/>
  <c r="C1125"/>
  <c r="C1343"/>
  <c r="D1615"/>
  <c r="D1876"/>
  <c r="C1902"/>
  <c r="C1027"/>
  <c r="D213"/>
  <c r="C227"/>
  <c r="C551"/>
  <c r="D566"/>
  <c r="C944"/>
  <c r="C1174"/>
  <c r="C1215"/>
  <c r="C1747"/>
  <c r="C1467"/>
  <c r="D1680"/>
  <c r="D2119"/>
  <c r="C2285"/>
  <c r="C2370"/>
  <c r="D2397"/>
  <c r="D2408"/>
  <c r="D56"/>
  <c r="C103"/>
  <c r="D122"/>
  <c r="C158"/>
  <c r="C1193"/>
  <c r="C1362"/>
  <c r="C1644"/>
  <c r="C1783"/>
  <c r="C1998"/>
  <c r="D294"/>
  <c r="C317"/>
  <c r="D949"/>
  <c r="D1022"/>
  <c r="D1078"/>
  <c r="D1147"/>
  <c r="D1473"/>
  <c r="D63"/>
  <c r="D141"/>
  <c r="C774"/>
  <c r="C1452"/>
  <c r="C1604"/>
  <c r="I7"/>
  <c r="L7"/>
  <c r="D115"/>
  <c r="D167"/>
  <c r="D252"/>
  <c r="D311"/>
  <c r="D392"/>
  <c r="D542"/>
  <c r="D598"/>
  <c r="D791"/>
  <c r="D917"/>
  <c r="D968"/>
  <c r="D985"/>
  <c r="D1035"/>
  <c r="D1059"/>
  <c r="D1109"/>
  <c r="D1127"/>
  <c r="D1194"/>
  <c r="D1225"/>
  <c r="D1333"/>
  <c r="D1363"/>
  <c r="D1455"/>
  <c r="D1613"/>
  <c r="D1646"/>
  <c r="D1796"/>
  <c r="D1903"/>
  <c r="D2195"/>
  <c r="D2327"/>
  <c r="D2388"/>
  <c r="D2476"/>
  <c r="H4"/>
  <c r="H7"/>
  <c r="M7"/>
  <c r="L4"/>
  <c r="F450" i="16" l="1"/>
  <c r="F449"/>
  <c r="Z451" l="1"/>
  <c r="Y451"/>
  <c r="P451" i="19"/>
  <c r="O451"/>
  <c r="M451"/>
  <c r="AO417"/>
  <c r="AO381"/>
  <c r="AO442"/>
  <c r="AO375"/>
  <c r="AO398"/>
  <c r="AO431"/>
  <c r="AO444"/>
  <c r="AO432"/>
  <c r="AO386"/>
  <c r="AO424"/>
  <c r="AO372"/>
  <c r="AO443"/>
  <c r="AO421"/>
  <c r="AO374"/>
  <c r="AO402"/>
  <c r="AO425"/>
  <c r="AO382"/>
  <c r="AO420"/>
  <c r="AO415"/>
  <c r="AO366"/>
  <c r="AO373"/>
  <c r="AO408"/>
  <c r="AO364"/>
  <c r="AO383"/>
  <c r="AO410"/>
  <c r="AO438"/>
  <c r="AO414"/>
  <c r="AO441"/>
  <c r="AO430"/>
  <c r="AO440"/>
  <c r="AO419"/>
  <c r="AO407"/>
  <c r="AO433"/>
  <c r="AO427"/>
  <c r="AO405"/>
  <c r="AO379"/>
  <c r="AO412"/>
  <c r="AO437"/>
  <c r="AO403"/>
  <c r="AO404"/>
  <c r="AO436"/>
  <c r="AO439"/>
  <c r="AO380"/>
  <c r="AO400"/>
  <c r="AO401"/>
  <c r="AO446"/>
  <c r="AO434"/>
  <c r="AO399"/>
  <c r="AO395"/>
  <c r="AO385"/>
  <c r="AO396"/>
  <c r="AO409"/>
  <c r="AO392"/>
  <c r="AO391"/>
  <c r="AO435"/>
  <c r="AO389"/>
  <c r="AO388"/>
  <c r="AO387"/>
  <c r="AO429"/>
  <c r="AO428"/>
  <c r="AO384"/>
  <c r="AO413"/>
  <c r="AO371"/>
  <c r="AO378"/>
  <c r="AO377"/>
  <c r="AO376"/>
  <c r="AO423"/>
  <c r="AO422"/>
  <c r="AO370"/>
  <c r="AO369"/>
  <c r="AO367"/>
  <c r="AO365"/>
  <c r="AO418"/>
  <c r="AO445"/>
  <c r="AO363"/>
  <c r="AO357"/>
  <c r="AO317"/>
  <c r="AO290"/>
  <c r="AO283"/>
  <c r="AO267"/>
  <c r="AO257"/>
  <c r="AO218"/>
  <c r="AO216"/>
  <c r="AO344"/>
  <c r="AO316"/>
  <c r="AO309"/>
  <c r="AO293"/>
  <c r="AO281"/>
  <c r="AO276"/>
  <c r="AO269"/>
  <c r="AO261"/>
  <c r="AO252"/>
  <c r="AO239"/>
  <c r="AO237"/>
  <c r="AO235"/>
  <c r="AO232"/>
  <c r="AO229"/>
  <c r="AO201"/>
  <c r="AO199"/>
  <c r="AO193"/>
  <c r="AO188"/>
  <c r="AO184"/>
  <c r="AO181"/>
  <c r="AO171"/>
  <c r="AO166"/>
  <c r="AO152"/>
  <c r="AO142"/>
  <c r="AO120"/>
  <c r="AO115"/>
  <c r="AO108"/>
  <c r="AO105"/>
  <c r="AO101"/>
  <c r="AO68"/>
  <c r="AO63"/>
  <c r="AO54"/>
  <c r="AO48"/>
  <c r="AO37"/>
  <c r="AO32"/>
  <c r="AO17"/>
  <c r="AO238"/>
  <c r="AO362"/>
  <c r="AO219"/>
  <c r="AO210"/>
  <c r="AO213"/>
  <c r="AO187"/>
  <c r="AO185"/>
  <c r="AO179"/>
  <c r="AO174"/>
  <c r="AO172"/>
  <c r="AO169"/>
  <c r="AO162"/>
  <c r="AO158"/>
  <c r="AO146"/>
  <c r="AO137"/>
  <c r="AO104"/>
  <c r="AO102"/>
  <c r="AO66"/>
  <c r="AO58"/>
  <c r="AO53"/>
  <c r="AO44"/>
  <c r="AO359"/>
  <c r="AO116"/>
  <c r="AO112"/>
  <c r="AO106"/>
  <c r="AO70"/>
  <c r="AO39"/>
  <c r="AO25"/>
  <c r="AO360"/>
  <c r="AO358"/>
  <c r="AO354"/>
  <c r="AO355"/>
  <c r="AO353"/>
  <c r="AO352"/>
  <c r="AO351"/>
  <c r="AO350"/>
  <c r="AO349"/>
  <c r="AO348"/>
  <c r="AO347"/>
  <c r="AO346"/>
  <c r="AO345"/>
  <c r="AO340"/>
  <c r="AO339"/>
  <c r="AO337"/>
  <c r="AO336"/>
  <c r="AO335"/>
  <c r="AO334"/>
  <c r="AO330"/>
  <c r="AO343"/>
  <c r="AO342"/>
  <c r="AO341"/>
  <c r="AO338"/>
  <c r="AO333"/>
  <c r="AO332"/>
  <c r="AO331"/>
  <c r="AO329"/>
  <c r="AO328"/>
  <c r="AO327"/>
  <c r="AO326"/>
  <c r="AO325"/>
  <c r="AO324"/>
  <c r="AO323"/>
  <c r="AO322"/>
  <c r="AO321"/>
  <c r="AO320"/>
  <c r="AO319"/>
  <c r="AO318"/>
  <c r="AO315"/>
  <c r="AO314"/>
  <c r="AO312"/>
  <c r="AO311"/>
  <c r="AO310"/>
  <c r="AO313"/>
  <c r="AO308"/>
  <c r="AO307"/>
  <c r="AO306"/>
  <c r="AO305"/>
  <c r="AO304"/>
  <c r="AO303"/>
  <c r="AO302"/>
  <c r="AO301"/>
  <c r="AO300"/>
  <c r="AO299"/>
  <c r="AO298"/>
  <c r="AO297"/>
  <c r="AO296"/>
  <c r="AO295"/>
  <c r="AO294"/>
  <c r="AO292"/>
  <c r="AO291"/>
  <c r="AO289"/>
  <c r="AO288"/>
  <c r="AO286"/>
  <c r="AO285"/>
  <c r="AO284"/>
  <c r="AO287"/>
  <c r="AO282"/>
  <c r="AO280"/>
  <c r="AO279"/>
  <c r="AO278"/>
  <c r="AO277"/>
  <c r="AO275"/>
  <c r="AO274"/>
  <c r="AO273"/>
  <c r="AO272"/>
  <c r="AO271"/>
  <c r="AO270"/>
  <c r="AO268"/>
  <c r="AO266"/>
  <c r="AO265"/>
  <c r="AO264"/>
  <c r="AO263"/>
  <c r="AO262"/>
  <c r="AO260"/>
  <c r="AO259"/>
  <c r="AO258"/>
  <c r="AO256"/>
  <c r="AO255"/>
  <c r="AO254"/>
  <c r="AO253"/>
  <c r="AO251"/>
  <c r="AO250"/>
  <c r="AO249"/>
  <c r="AO248"/>
  <c r="AO246"/>
  <c r="AO243"/>
  <c r="AO242"/>
  <c r="AO247"/>
  <c r="AO244"/>
  <c r="AO241"/>
  <c r="AO240"/>
  <c r="AO236"/>
  <c r="AO231"/>
  <c r="AO234"/>
  <c r="AO233"/>
  <c r="AO230"/>
  <c r="AO228"/>
  <c r="AO227"/>
  <c r="AO225"/>
  <c r="AO223"/>
  <c r="AO222"/>
  <c r="AO226"/>
  <c r="AO224"/>
  <c r="AO221"/>
  <c r="AO220"/>
  <c r="AO217"/>
  <c r="AO212"/>
  <c r="AO215"/>
  <c r="AO214"/>
  <c r="AO211"/>
  <c r="AO209"/>
  <c r="AO208"/>
  <c r="AO207"/>
  <c r="AO206"/>
  <c r="AO205"/>
  <c r="AO204"/>
  <c r="AO203"/>
  <c r="AO202"/>
  <c r="AO200"/>
  <c r="AO198"/>
  <c r="AO197"/>
  <c r="AO196"/>
  <c r="AO195"/>
  <c r="AO194"/>
  <c r="AO192"/>
  <c r="AO191"/>
  <c r="AO190"/>
  <c r="AO189"/>
  <c r="AO186"/>
  <c r="AO183"/>
  <c r="AO182"/>
  <c r="AO180"/>
  <c r="AO178"/>
  <c r="AO177"/>
  <c r="AO176"/>
  <c r="AO175"/>
  <c r="AO173"/>
  <c r="AO170"/>
  <c r="AO168"/>
  <c r="AO167"/>
  <c r="AO165"/>
  <c r="AO164"/>
  <c r="AO163"/>
  <c r="AO161"/>
  <c r="AO160"/>
  <c r="AO159"/>
  <c r="AO157"/>
  <c r="AO156"/>
  <c r="AO155"/>
  <c r="AO154"/>
  <c r="AO153"/>
  <c r="AO151"/>
  <c r="AO150"/>
  <c r="AO149"/>
  <c r="AO148"/>
  <c r="AO147"/>
  <c r="AO145"/>
  <c r="AO144"/>
  <c r="AO143"/>
  <c r="AO141"/>
  <c r="AO140"/>
  <c r="AO139"/>
  <c r="AO138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19"/>
  <c r="AO118"/>
  <c r="AO117"/>
  <c r="AO114"/>
  <c r="AO113"/>
  <c r="AO111"/>
  <c r="AO110"/>
  <c r="AO109"/>
  <c r="AO107"/>
  <c r="AO103"/>
  <c r="AO100"/>
  <c r="AO99"/>
  <c r="AO98"/>
  <c r="AO97"/>
  <c r="AO95"/>
  <c r="AO96"/>
  <c r="AO93"/>
  <c r="AO94"/>
  <c r="AO92"/>
  <c r="AO91"/>
  <c r="AO90"/>
  <c r="AO89"/>
  <c r="AO88"/>
  <c r="AO87"/>
  <c r="AO86"/>
  <c r="AO85"/>
  <c r="AO84"/>
  <c r="AO82"/>
  <c r="AO83"/>
  <c r="AO80"/>
  <c r="AO81"/>
  <c r="AO79"/>
  <c r="AO78"/>
  <c r="AO77"/>
  <c r="AO76"/>
  <c r="AO75"/>
  <c r="AO74"/>
  <c r="AO73"/>
  <c r="AO72"/>
  <c r="AO71"/>
  <c r="AO69"/>
  <c r="AO67"/>
  <c r="AO65"/>
  <c r="AO64"/>
  <c r="AO62"/>
  <c r="AO61"/>
  <c r="AO60"/>
  <c r="AO59"/>
  <c r="AO57"/>
  <c r="AO56"/>
  <c r="AO55"/>
  <c r="AO52"/>
  <c r="AO51"/>
  <c r="AO50"/>
  <c r="AO49"/>
  <c r="AO47"/>
  <c r="AO46"/>
  <c r="AO45"/>
  <c r="AO43"/>
  <c r="AO42"/>
  <c r="AO41"/>
  <c r="AO40"/>
  <c r="AO38"/>
  <c r="AO36"/>
  <c r="AO35"/>
  <c r="AO34"/>
  <c r="AO33"/>
  <c r="AO31"/>
  <c r="AO30"/>
  <c r="AO29"/>
  <c r="AO28"/>
  <c r="AO27"/>
  <c r="AO26"/>
  <c r="AO24"/>
  <c r="AO23"/>
  <c r="AO22"/>
  <c r="AO21"/>
  <c r="AO20"/>
  <c r="AO19"/>
  <c r="AO18"/>
  <c r="AO16"/>
  <c r="AO14"/>
  <c r="AO13"/>
  <c r="AO12"/>
  <c r="AO11"/>
  <c r="AO10"/>
  <c r="AO15"/>
  <c r="AO393"/>
  <c r="AO361"/>
  <c r="AO450"/>
  <c r="AO449"/>
  <c r="AO397"/>
  <c r="AO411"/>
  <c r="AO368"/>
  <c r="AO426"/>
  <c r="N451" l="1"/>
  <c r="AD451"/>
  <c r="Q10" i="25" l="1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F450" i="12" l="1"/>
  <c r="F449"/>
  <c r="Y450" l="1"/>
  <c r="Y449"/>
  <c r="Y448"/>
  <c r="Y447"/>
  <c r="Y446"/>
  <c r="Y445"/>
  <c r="Y444"/>
  <c r="Y443"/>
  <c r="Y442"/>
  <c r="Y441"/>
  <c r="Y440"/>
  <c r="Y439"/>
  <c r="Y438"/>
  <c r="Y437"/>
  <c r="Y436"/>
  <c r="Y435"/>
  <c r="Y434"/>
  <c r="Y433"/>
  <c r="Y432"/>
  <c r="Y431"/>
  <c r="Y430"/>
  <c r="Y429"/>
  <c r="Y428"/>
  <c r="Y427"/>
  <c r="Y426"/>
  <c r="Y425"/>
  <c r="Y424"/>
  <c r="Y423"/>
  <c r="Y422"/>
  <c r="Y421"/>
  <c r="Y420"/>
  <c r="Y419"/>
  <c r="Y418"/>
  <c r="Y417"/>
  <c r="Y416"/>
  <c r="Y415"/>
  <c r="Y414"/>
  <c r="Y413"/>
  <c r="Y412"/>
  <c r="Y411"/>
  <c r="Y410"/>
  <c r="Y409"/>
  <c r="Y408"/>
  <c r="Y407"/>
  <c r="Y406"/>
  <c r="Y405"/>
  <c r="Y404"/>
  <c r="Y403"/>
  <c r="Y402"/>
  <c r="Y401"/>
  <c r="Y400"/>
  <c r="Y399"/>
  <c r="Y398"/>
  <c r="Y397"/>
  <c r="Y396"/>
  <c r="Y395"/>
  <c r="Y394"/>
  <c r="Y393"/>
  <c r="Y392"/>
  <c r="Y391"/>
  <c r="Y390"/>
  <c r="Y389"/>
  <c r="Y388"/>
  <c r="Y387"/>
  <c r="Y386"/>
  <c r="Y385"/>
  <c r="Y384"/>
  <c r="Y383"/>
  <c r="Y382"/>
  <c r="Y381"/>
  <c r="Y380"/>
  <c r="Y379"/>
  <c r="Y378"/>
  <c r="Y377"/>
  <c r="Y376"/>
  <c r="Y375"/>
  <c r="Y374"/>
  <c r="Y373"/>
  <c r="Y372"/>
  <c r="Y371"/>
  <c r="Y370"/>
  <c r="Y369"/>
  <c r="Y368"/>
  <c r="Y367"/>
  <c r="Y366"/>
  <c r="Y365"/>
  <c r="Y364"/>
  <c r="Y363"/>
  <c r="Y362"/>
  <c r="Y361"/>
  <c r="Y360"/>
  <c r="Y359"/>
  <c r="Y358"/>
  <c r="Y357"/>
  <c r="Y356"/>
  <c r="Y355"/>
  <c r="Y354"/>
  <c r="Y353"/>
  <c r="Y352"/>
  <c r="Y351"/>
  <c r="Y350"/>
  <c r="Y349"/>
  <c r="Y348"/>
  <c r="Y347"/>
  <c r="Y346"/>
  <c r="Y345"/>
  <c r="Y344"/>
  <c r="Y343"/>
  <c r="Y342"/>
  <c r="Y341"/>
  <c r="Y340"/>
  <c r="Y339"/>
  <c r="Y338"/>
  <c r="Y337"/>
  <c r="Y336"/>
  <c r="Y335"/>
  <c r="Y334"/>
  <c r="Y333"/>
  <c r="Y332"/>
  <c r="Y331"/>
  <c r="Y330"/>
  <c r="Y329"/>
  <c r="Y328"/>
  <c r="Y327"/>
  <c r="Y326"/>
  <c r="Y325"/>
  <c r="Y324"/>
  <c r="Y323"/>
  <c r="Y322"/>
  <c r="Y321"/>
  <c r="Y320"/>
  <c r="Y319"/>
  <c r="Y318"/>
  <c r="Y317"/>
  <c r="Y316"/>
  <c r="Y315"/>
  <c r="Y314"/>
  <c r="Y313"/>
  <c r="Y312"/>
  <c r="Y311"/>
  <c r="Y310"/>
  <c r="Y309"/>
  <c r="Y308"/>
  <c r="Y307"/>
  <c r="Y306"/>
  <c r="Y305"/>
  <c r="Y304"/>
  <c r="Y303"/>
  <c r="Y302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4"/>
  <c r="Y283"/>
  <c r="Y282"/>
  <c r="Y281"/>
  <c r="Y280"/>
  <c r="Y279"/>
  <c r="Y278"/>
  <c r="Y277"/>
  <c r="Y276"/>
  <c r="Y275"/>
  <c r="Y274"/>
  <c r="Y273"/>
  <c r="Y272"/>
  <c r="Y271"/>
  <c r="Y270"/>
  <c r="Y269"/>
  <c r="Y268"/>
  <c r="Y267"/>
  <c r="Y266"/>
  <c r="Y265"/>
  <c r="Y264"/>
  <c r="Y263"/>
  <c r="Y262"/>
  <c r="Y261"/>
  <c r="Y260"/>
  <c r="Y259"/>
  <c r="Y258"/>
  <c r="Y257"/>
  <c r="Y256"/>
  <c r="Y255"/>
  <c r="Y254"/>
  <c r="Y253"/>
  <c r="Y252"/>
  <c r="Y251"/>
  <c r="Y250"/>
  <c r="Y249"/>
  <c r="Y248"/>
  <c r="Y247"/>
  <c r="Y246"/>
  <c r="Y245"/>
  <c r="Y244"/>
  <c r="Y243"/>
  <c r="Y242"/>
  <c r="Y241"/>
  <c r="Y240"/>
  <c r="Y239"/>
  <c r="Y238"/>
  <c r="Y237"/>
  <c r="Y236"/>
  <c r="Y235"/>
  <c r="Y234"/>
  <c r="Y233"/>
  <c r="Y232"/>
  <c r="Y231"/>
  <c r="Y230"/>
  <c r="Y229"/>
  <c r="Y228"/>
  <c r="Y227"/>
  <c r="Y226"/>
  <c r="Y225"/>
  <c r="Y224"/>
  <c r="Y223"/>
  <c r="Y222"/>
  <c r="Y221"/>
  <c r="Y220"/>
  <c r="Y219"/>
  <c r="Y218"/>
  <c r="Y217"/>
  <c r="Y216"/>
  <c r="Y215"/>
  <c r="Y214"/>
  <c r="Y213"/>
  <c r="Y212"/>
  <c r="Y211"/>
  <c r="Y210"/>
  <c r="Y209"/>
  <c r="Y208"/>
  <c r="Y207"/>
  <c r="Y206"/>
  <c r="Y205"/>
  <c r="Y204"/>
  <c r="Y203"/>
  <c r="Y202"/>
  <c r="Y201"/>
  <c r="Y200"/>
  <c r="Y199"/>
  <c r="Y198"/>
  <c r="Y197"/>
  <c r="Y196"/>
  <c r="Y195"/>
  <c r="Y194"/>
  <c r="Y193"/>
  <c r="Y192"/>
  <c r="Y191"/>
  <c r="Y190"/>
  <c r="Y189"/>
  <c r="Y188"/>
  <c r="Y187"/>
  <c r="Y186"/>
  <c r="Y185"/>
  <c r="Y184"/>
  <c r="Y183"/>
  <c r="Y182"/>
  <c r="Y181"/>
  <c r="Y180"/>
  <c r="Y179"/>
  <c r="Y178"/>
  <c r="Y177"/>
  <c r="Y176"/>
  <c r="Y175"/>
  <c r="Y174"/>
  <c r="Y173"/>
  <c r="Y172"/>
  <c r="Y171"/>
  <c r="Y170"/>
  <c r="Y169"/>
  <c r="Y168"/>
  <c r="Y167"/>
  <c r="Y166"/>
  <c r="Y165"/>
  <c r="Y164"/>
  <c r="Y163"/>
  <c r="Y162"/>
  <c r="Y161"/>
  <c r="Y160"/>
  <c r="Y159"/>
  <c r="Y158"/>
  <c r="Y157"/>
  <c r="Y15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AP450"/>
  <c r="AP449"/>
  <c r="AP448"/>
  <c r="AP447"/>
  <c r="AP446"/>
  <c r="AP445"/>
  <c r="AP444"/>
  <c r="AP443"/>
  <c r="AP442"/>
  <c r="AP441"/>
  <c r="AP440"/>
  <c r="AP439"/>
  <c r="AP438"/>
  <c r="AP437"/>
  <c r="AP436"/>
  <c r="AP435"/>
  <c r="AP434"/>
  <c r="AP433"/>
  <c r="AP432"/>
  <c r="AP431"/>
  <c r="AP430"/>
  <c r="AP429"/>
  <c r="AP428"/>
  <c r="AP427"/>
  <c r="AP426"/>
  <c r="AP425"/>
  <c r="AP424"/>
  <c r="AP423"/>
  <c r="AP422"/>
  <c r="AP421"/>
  <c r="AP420"/>
  <c r="AP419"/>
  <c r="AP418"/>
  <c r="AP417"/>
  <c r="AP416"/>
  <c r="AP415"/>
  <c r="AP414"/>
  <c r="AP413"/>
  <c r="AP412"/>
  <c r="AP411"/>
  <c r="AP410"/>
  <c r="AP409"/>
  <c r="AP408"/>
  <c r="AP407"/>
  <c r="AP406"/>
  <c r="AP405"/>
  <c r="AP404"/>
  <c r="AP403"/>
  <c r="AP402"/>
  <c r="AP401"/>
  <c r="AP400"/>
  <c r="AP399"/>
  <c r="AP398"/>
  <c r="AP397"/>
  <c r="AP396"/>
  <c r="AP395"/>
  <c r="AP394"/>
  <c r="AP393"/>
  <c r="AP392"/>
  <c r="AP391"/>
  <c r="AP390"/>
  <c r="AP389"/>
  <c r="AP388"/>
  <c r="AP387"/>
  <c r="AP386"/>
  <c r="AP385"/>
  <c r="AP384"/>
  <c r="AP383"/>
  <c r="AP382"/>
  <c r="AP381"/>
  <c r="AP380"/>
  <c r="AP379"/>
  <c r="AP378"/>
  <c r="AP377"/>
  <c r="AP376"/>
  <c r="AP375"/>
  <c r="AP374"/>
  <c r="AP373"/>
  <c r="AP372"/>
  <c r="AP371"/>
  <c r="AP370"/>
  <c r="AP369"/>
  <c r="AP368"/>
  <c r="AP367"/>
  <c r="AP366"/>
  <c r="AP365"/>
  <c r="AP364"/>
  <c r="AP363"/>
  <c r="AP362"/>
  <c r="AP361"/>
  <c r="AP360"/>
  <c r="AP359"/>
  <c r="AP358"/>
  <c r="AP357"/>
  <c r="AP356"/>
  <c r="AP355"/>
  <c r="AP354"/>
  <c r="AP353"/>
  <c r="AP352"/>
  <c r="AP351"/>
  <c r="AP350"/>
  <c r="AP349"/>
  <c r="AP348"/>
  <c r="AP347"/>
  <c r="AP346"/>
  <c r="AP345"/>
  <c r="AP344"/>
  <c r="AP343"/>
  <c r="AP342"/>
  <c r="AP341"/>
  <c r="AP340"/>
  <c r="AP339"/>
  <c r="AP338"/>
  <c r="AP337"/>
  <c r="AP336"/>
  <c r="AP335"/>
  <c r="AP334"/>
  <c r="AP333"/>
  <c r="AP332"/>
  <c r="AP331"/>
  <c r="AP330"/>
  <c r="AP329"/>
  <c r="AP328"/>
  <c r="AP327"/>
  <c r="AP326"/>
  <c r="AP325"/>
  <c r="AP324"/>
  <c r="AP323"/>
  <c r="AP322"/>
  <c r="AP321"/>
  <c r="AP320"/>
  <c r="AP319"/>
  <c r="AP318"/>
  <c r="AP317"/>
  <c r="AP316"/>
  <c r="AP315"/>
  <c r="AP314"/>
  <c r="AP313"/>
  <c r="AP312"/>
  <c r="AP311"/>
  <c r="AP310"/>
  <c r="AP309"/>
  <c r="AP308"/>
  <c r="AP307"/>
  <c r="AP306"/>
  <c r="AP305"/>
  <c r="AP304"/>
  <c r="AP303"/>
  <c r="AP302"/>
  <c r="AP301"/>
  <c r="AP300"/>
  <c r="AP299"/>
  <c r="AP298"/>
  <c r="AP297"/>
  <c r="AP296"/>
  <c r="AP295"/>
  <c r="AP294"/>
  <c r="AP293"/>
  <c r="AP292"/>
  <c r="AP291"/>
  <c r="AP290"/>
  <c r="AP289"/>
  <c r="AP288"/>
  <c r="AP287"/>
  <c r="AP286"/>
  <c r="AP285"/>
  <c r="AP284"/>
  <c r="AP283"/>
  <c r="AP282"/>
  <c r="AP281"/>
  <c r="AP280"/>
  <c r="AP279"/>
  <c r="AP278"/>
  <c r="AP277"/>
  <c r="AP276"/>
  <c r="AP275"/>
  <c r="AP274"/>
  <c r="AP273"/>
  <c r="AP272"/>
  <c r="AP271"/>
  <c r="AP270"/>
  <c r="AP269"/>
  <c r="AP268"/>
  <c r="AP267"/>
  <c r="AP266"/>
  <c r="AP265"/>
  <c r="AP264"/>
  <c r="AP263"/>
  <c r="AP262"/>
  <c r="AP261"/>
  <c r="AP260"/>
  <c r="AP259"/>
  <c r="AP258"/>
  <c r="AP257"/>
  <c r="AP256"/>
  <c r="AP255"/>
  <c r="AP254"/>
  <c r="AP253"/>
  <c r="AP252"/>
  <c r="AP251"/>
  <c r="AP250"/>
  <c r="AP249"/>
  <c r="AP248"/>
  <c r="AP247"/>
  <c r="AP246"/>
  <c r="AP245"/>
  <c r="AP244"/>
  <c r="AP243"/>
  <c r="AP242"/>
  <c r="AP241"/>
  <c r="AP240"/>
  <c r="AP239"/>
  <c r="AP238"/>
  <c r="AP237"/>
  <c r="AP236"/>
  <c r="AP235"/>
  <c r="AP234"/>
  <c r="AP233"/>
  <c r="AP232"/>
  <c r="AP231"/>
  <c r="AP230"/>
  <c r="AP229"/>
  <c r="AP228"/>
  <c r="AP227"/>
  <c r="AP226"/>
  <c r="AP225"/>
  <c r="AP224"/>
  <c r="AP223"/>
  <c r="AP222"/>
  <c r="AP221"/>
  <c r="AP220"/>
  <c r="AP219"/>
  <c r="AP218"/>
  <c r="AP217"/>
  <c r="AP216"/>
  <c r="AP215"/>
  <c r="AP214"/>
  <c r="AP213"/>
  <c r="AP212"/>
  <c r="AP211"/>
  <c r="AP210"/>
  <c r="AP209"/>
  <c r="AP208"/>
  <c r="AP207"/>
  <c r="AP206"/>
  <c r="AP205"/>
  <c r="AP204"/>
  <c r="AP203"/>
  <c r="AP202"/>
  <c r="AP201"/>
  <c r="AP200"/>
  <c r="AP199"/>
  <c r="AP198"/>
  <c r="AP197"/>
  <c r="AP196"/>
  <c r="AP195"/>
  <c r="AP194"/>
  <c r="AP193"/>
  <c r="AP192"/>
  <c r="AP191"/>
  <c r="AP190"/>
  <c r="AP189"/>
  <c r="AP188"/>
  <c r="AP187"/>
  <c r="AP186"/>
  <c r="AP185"/>
  <c r="AP184"/>
  <c r="AP183"/>
  <c r="AP182"/>
  <c r="AP181"/>
  <c r="AP180"/>
  <c r="AP179"/>
  <c r="AP178"/>
  <c r="AP177"/>
  <c r="AP176"/>
  <c r="AP175"/>
  <c r="AP174"/>
  <c r="AP173"/>
  <c r="AP172"/>
  <c r="AP171"/>
  <c r="AP170"/>
  <c r="AP169"/>
  <c r="AP168"/>
  <c r="AP167"/>
  <c r="AP166"/>
  <c r="AP165"/>
  <c r="AP164"/>
  <c r="AP163"/>
  <c r="AP162"/>
  <c r="AP161"/>
  <c r="AP160"/>
  <c r="AP159"/>
  <c r="AP158"/>
  <c r="AP157"/>
  <c r="AP156"/>
  <c r="AP155"/>
  <c r="AP154"/>
  <c r="AP153"/>
  <c r="AP152"/>
  <c r="AP151"/>
  <c r="AP150"/>
  <c r="AP149"/>
  <c r="AP148"/>
  <c r="AP147"/>
  <c r="AP146"/>
  <c r="AP145"/>
  <c r="AP144"/>
  <c r="AP143"/>
  <c r="AP142"/>
  <c r="AP141"/>
  <c r="AP140"/>
  <c r="AP139"/>
  <c r="AP138"/>
  <c r="AP137"/>
  <c r="AP136"/>
  <c r="AP135"/>
  <c r="AP134"/>
  <c r="AP133"/>
  <c r="AP132"/>
  <c r="AP131"/>
  <c r="AP130"/>
  <c r="AP129"/>
  <c r="AP128"/>
  <c r="AP127"/>
  <c r="AP126"/>
  <c r="AP125"/>
  <c r="AP124"/>
  <c r="AP123"/>
  <c r="AP122"/>
  <c r="AP121"/>
  <c r="AP120"/>
  <c r="AP119"/>
  <c r="AP118"/>
  <c r="AP117"/>
  <c r="AP116"/>
  <c r="AP115"/>
  <c r="AP114"/>
  <c r="AP113"/>
  <c r="AP112"/>
  <c r="AP111"/>
  <c r="AP110"/>
  <c r="AP109"/>
  <c r="AP108"/>
  <c r="AP107"/>
  <c r="AP106"/>
  <c r="AP105"/>
  <c r="AP104"/>
  <c r="AP103"/>
  <c r="AP102"/>
  <c r="AP101"/>
  <c r="AP100"/>
  <c r="AP99"/>
  <c r="AP98"/>
  <c r="AP97"/>
  <c r="AP96"/>
  <c r="AP95"/>
  <c r="AP94"/>
  <c r="AP93"/>
  <c r="AP92"/>
  <c r="AP91"/>
  <c r="AP90"/>
  <c r="AP89"/>
  <c r="AP88"/>
  <c r="AP87"/>
  <c r="AP86"/>
  <c r="AP85"/>
  <c r="AP84"/>
  <c r="AP83"/>
  <c r="AP82"/>
  <c r="AP81"/>
  <c r="AP80"/>
  <c r="AP79"/>
  <c r="AP78"/>
  <c r="AP77"/>
  <c r="AP76"/>
  <c r="AP75"/>
  <c r="AP74"/>
  <c r="AP73"/>
  <c r="AP72"/>
  <c r="AP71"/>
  <c r="AP70"/>
  <c r="AP69"/>
  <c r="AP68"/>
  <c r="AP67"/>
  <c r="AP66"/>
  <c r="AP65"/>
  <c r="AP64"/>
  <c r="AP63"/>
  <c r="AP62"/>
  <c r="AP61"/>
  <c r="AP60"/>
  <c r="AP59"/>
  <c r="AP58"/>
  <c r="AP57"/>
  <c r="AP56"/>
  <c r="AP55"/>
  <c r="AP54"/>
  <c r="AP53"/>
  <c r="AP52"/>
  <c r="AP51"/>
  <c r="AP50"/>
  <c r="AP49"/>
  <c r="AP48"/>
  <c r="AP47"/>
  <c r="AP46"/>
  <c r="AP45"/>
  <c r="AP44"/>
  <c r="AP43"/>
  <c r="AP42"/>
  <c r="AP41"/>
  <c r="AP40"/>
  <c r="AP39"/>
  <c r="AP38"/>
  <c r="AP37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P14"/>
  <c r="AP13"/>
  <c r="AP12"/>
  <c r="AP11"/>
  <c r="AP10"/>
  <c r="AG450"/>
  <c r="AG449"/>
  <c r="AG448"/>
  <c r="AG447"/>
  <c r="AG446"/>
  <c r="AG445"/>
  <c r="AG444"/>
  <c r="AG443"/>
  <c r="AG442"/>
  <c r="AG441"/>
  <c r="AG440"/>
  <c r="AG439"/>
  <c r="AG438"/>
  <c r="AG437"/>
  <c r="AG436"/>
  <c r="AG435"/>
  <c r="AG434"/>
  <c r="AG433"/>
  <c r="AG432"/>
  <c r="AG431"/>
  <c r="AG430"/>
  <c r="AG429"/>
  <c r="AG428"/>
  <c r="AG427"/>
  <c r="AG426"/>
  <c r="AG425"/>
  <c r="AG424"/>
  <c r="AG423"/>
  <c r="AG422"/>
  <c r="AG421"/>
  <c r="AG420"/>
  <c r="AG419"/>
  <c r="AG418"/>
  <c r="AG417"/>
  <c r="AG416"/>
  <c r="AG415"/>
  <c r="AG414"/>
  <c r="AG413"/>
  <c r="AG412"/>
  <c r="AG411"/>
  <c r="AG410"/>
  <c r="AG409"/>
  <c r="AG408"/>
  <c r="AG407"/>
  <c r="AG406"/>
  <c r="AG405"/>
  <c r="AG404"/>
  <c r="AG403"/>
  <c r="AG402"/>
  <c r="AG401"/>
  <c r="AG400"/>
  <c r="AG399"/>
  <c r="AG398"/>
  <c r="AG397"/>
  <c r="AG396"/>
  <c r="AG395"/>
  <c r="AG394"/>
  <c r="AG393"/>
  <c r="AG392"/>
  <c r="AG391"/>
  <c r="AG390"/>
  <c r="AG389"/>
  <c r="AG388"/>
  <c r="AG387"/>
  <c r="AG386"/>
  <c r="AG385"/>
  <c r="AG384"/>
  <c r="AG383"/>
  <c r="AG382"/>
  <c r="AG381"/>
  <c r="AG380"/>
  <c r="AG379"/>
  <c r="AG378"/>
  <c r="AG377"/>
  <c r="AG376"/>
  <c r="AG375"/>
  <c r="AG374"/>
  <c r="AG373"/>
  <c r="AG372"/>
  <c r="AG371"/>
  <c r="AG370"/>
  <c r="AG369"/>
  <c r="AG368"/>
  <c r="AG367"/>
  <c r="AG366"/>
  <c r="AG365"/>
  <c r="AG364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5"/>
  <c r="AG344"/>
  <c r="AG343"/>
  <c r="AG342"/>
  <c r="AG341"/>
  <c r="AG340"/>
  <c r="AG339"/>
  <c r="AG338"/>
  <c r="AG337"/>
  <c r="AG336"/>
  <c r="AG335"/>
  <c r="AG334"/>
  <c r="AG333"/>
  <c r="AG332"/>
  <c r="AG331"/>
  <c r="AG330"/>
  <c r="AG329"/>
  <c r="AG328"/>
  <c r="AG327"/>
  <c r="AG326"/>
  <c r="AG325"/>
  <c r="AG324"/>
  <c r="AG323"/>
  <c r="AG322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3"/>
  <c r="AG292"/>
  <c r="AG291"/>
  <c r="AG290"/>
  <c r="AG289"/>
  <c r="AG288"/>
  <c r="AG287"/>
  <c r="AG286"/>
  <c r="AG285"/>
  <c r="AG284"/>
  <c r="AG283"/>
  <c r="AG282"/>
  <c r="AG281"/>
  <c r="AG280"/>
  <c r="AG279"/>
  <c r="AG278"/>
  <c r="AG277"/>
  <c r="AG276"/>
  <c r="AG275"/>
  <c r="AG274"/>
  <c r="AG273"/>
  <c r="AG272"/>
  <c r="AG271"/>
  <c r="AG270"/>
  <c r="AG269"/>
  <c r="AG268"/>
  <c r="AG267"/>
  <c r="AG266"/>
  <c r="AG265"/>
  <c r="AG264"/>
  <c r="AG263"/>
  <c r="AG262"/>
  <c r="AG261"/>
  <c r="AG260"/>
  <c r="AG259"/>
  <c r="AG258"/>
  <c r="AG257"/>
  <c r="AG256"/>
  <c r="AG255"/>
  <c r="AG254"/>
  <c r="AG253"/>
  <c r="AG252"/>
  <c r="AG251"/>
  <c r="AG250"/>
  <c r="AG249"/>
  <c r="AG248"/>
  <c r="AG247"/>
  <c r="AG246"/>
  <c r="AG245"/>
  <c r="AG244"/>
  <c r="AG243"/>
  <c r="AG242"/>
  <c r="AG241"/>
  <c r="AG240"/>
  <c r="AG239"/>
  <c r="AG238"/>
  <c r="AG237"/>
  <c r="AG236"/>
  <c r="AG235"/>
  <c r="AG234"/>
  <c r="AG233"/>
  <c r="AG232"/>
  <c r="AG231"/>
  <c r="AG230"/>
  <c r="AG229"/>
  <c r="AG228"/>
  <c r="AG227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AG208"/>
  <c r="AG207"/>
  <c r="AG206"/>
  <c r="AG205"/>
  <c r="AG204"/>
  <c r="AG203"/>
  <c r="AG202"/>
  <c r="AG201"/>
  <c r="AG200"/>
  <c r="AG199"/>
  <c r="AG198"/>
  <c r="AG197"/>
  <c r="AG196"/>
  <c r="AG195"/>
  <c r="AG194"/>
  <c r="AG193"/>
  <c r="AG192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4"/>
  <c r="AG173"/>
  <c r="AG172"/>
  <c r="AG171"/>
  <c r="AG170"/>
  <c r="AG169"/>
  <c r="AG168"/>
  <c r="AG167"/>
  <c r="AG166"/>
  <c r="AG165"/>
  <c r="AG164"/>
  <c r="AG163"/>
  <c r="AG162"/>
  <c r="AG161"/>
  <c r="AG160"/>
  <c r="AG159"/>
  <c r="AG158"/>
  <c r="AG157"/>
  <c r="AG15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G11"/>
  <c r="AG10"/>
  <c r="AL450" l="1"/>
  <c r="AL449"/>
  <c r="AL448"/>
  <c r="AL447"/>
  <c r="AL446"/>
  <c r="AL445"/>
  <c r="AL444"/>
  <c r="AL443"/>
  <c r="AL442"/>
  <c r="AL441"/>
  <c r="AL440"/>
  <c r="AL439"/>
  <c r="AL438"/>
  <c r="AL437"/>
  <c r="AL436"/>
  <c r="AL435"/>
  <c r="AL434"/>
  <c r="AL433"/>
  <c r="AL432"/>
  <c r="AL431"/>
  <c r="AL430"/>
  <c r="AL429"/>
  <c r="AL428"/>
  <c r="AL427"/>
  <c r="AL426"/>
  <c r="AL425"/>
  <c r="AL424"/>
  <c r="AL423"/>
  <c r="AL422"/>
  <c r="AL421"/>
  <c r="AL420"/>
  <c r="AL419"/>
  <c r="AL418"/>
  <c r="AL417"/>
  <c r="AL416"/>
  <c r="AL415"/>
  <c r="AL414"/>
  <c r="AL413"/>
  <c r="AL412"/>
  <c r="AL411"/>
  <c r="AL410"/>
  <c r="AL409"/>
  <c r="AL408"/>
  <c r="AL407"/>
  <c r="AL406"/>
  <c r="AL405"/>
  <c r="AL404"/>
  <c r="AL403"/>
  <c r="AL402"/>
  <c r="AL401"/>
  <c r="AL400"/>
  <c r="AL399"/>
  <c r="AL398"/>
  <c r="AL397"/>
  <c r="AL396"/>
  <c r="AL395"/>
  <c r="AL394"/>
  <c r="AL393"/>
  <c r="AL392"/>
  <c r="AL391"/>
  <c r="AL390"/>
  <c r="AL389"/>
  <c r="AL388"/>
  <c r="AL387"/>
  <c r="AL386"/>
  <c r="AL385"/>
  <c r="AL384"/>
  <c r="AL383"/>
  <c r="AL382"/>
  <c r="AL381"/>
  <c r="AL380"/>
  <c r="AL379"/>
  <c r="AL378"/>
  <c r="AL377"/>
  <c r="AL376"/>
  <c r="AL375"/>
  <c r="AL374"/>
  <c r="AL373"/>
  <c r="AL372"/>
  <c r="AL371"/>
  <c r="AL370"/>
  <c r="AL369"/>
  <c r="AL368"/>
  <c r="AL367"/>
  <c r="AL366"/>
  <c r="AL365"/>
  <c r="AL364"/>
  <c r="AL363"/>
  <c r="AL362"/>
  <c r="AL361"/>
  <c r="AL360"/>
  <c r="AL359"/>
  <c r="AL358"/>
  <c r="AL357"/>
  <c r="AL356"/>
  <c r="AL355"/>
  <c r="AL354"/>
  <c r="AL353"/>
  <c r="AL352"/>
  <c r="AL351"/>
  <c r="AL350"/>
  <c r="AL349"/>
  <c r="AL348"/>
  <c r="AL347"/>
  <c r="AL346"/>
  <c r="AL345"/>
  <c r="AL344"/>
  <c r="AL343"/>
  <c r="AL342"/>
  <c r="AL341"/>
  <c r="AL340"/>
  <c r="AL339"/>
  <c r="AL338"/>
  <c r="AL337"/>
  <c r="AL336"/>
  <c r="AL335"/>
  <c r="AL334"/>
  <c r="AL333"/>
  <c r="AL332"/>
  <c r="AL331"/>
  <c r="AL330"/>
  <c r="AL329"/>
  <c r="AL328"/>
  <c r="AL327"/>
  <c r="AL326"/>
  <c r="AL325"/>
  <c r="AL324"/>
  <c r="AL323"/>
  <c r="AL322"/>
  <c r="AL321"/>
  <c r="AL320"/>
  <c r="AL319"/>
  <c r="AL318"/>
  <c r="AL317"/>
  <c r="AL316"/>
  <c r="AL315"/>
  <c r="AL314"/>
  <c r="AL313"/>
  <c r="AL312"/>
  <c r="AL311"/>
  <c r="AL310"/>
  <c r="AL309"/>
  <c r="AL308"/>
  <c r="AL307"/>
  <c r="AL306"/>
  <c r="AL305"/>
  <c r="AL304"/>
  <c r="AL303"/>
  <c r="AL302"/>
  <c r="AL301"/>
  <c r="AL300"/>
  <c r="AL299"/>
  <c r="AL298"/>
  <c r="AL297"/>
  <c r="AL296"/>
  <c r="AL295"/>
  <c r="AL294"/>
  <c r="AL293"/>
  <c r="AL292"/>
  <c r="AL291"/>
  <c r="AL290"/>
  <c r="AL289"/>
  <c r="AL288"/>
  <c r="AL287"/>
  <c r="AL286"/>
  <c r="AL285"/>
  <c r="AL284"/>
  <c r="AL283"/>
  <c r="AL282"/>
  <c r="AL281"/>
  <c r="AL280"/>
  <c r="AL279"/>
  <c r="AL278"/>
  <c r="AL277"/>
  <c r="AL276"/>
  <c r="AL275"/>
  <c r="AL274"/>
  <c r="AL273"/>
  <c r="AL272"/>
  <c r="AL271"/>
  <c r="AL270"/>
  <c r="AL269"/>
  <c r="AL268"/>
  <c r="AL267"/>
  <c r="AL266"/>
  <c r="AL265"/>
  <c r="AL264"/>
  <c r="AL263"/>
  <c r="AL262"/>
  <c r="AL261"/>
  <c r="AL260"/>
  <c r="AL259"/>
  <c r="AL258"/>
  <c r="AL257"/>
  <c r="AL256"/>
  <c r="AL255"/>
  <c r="AL254"/>
  <c r="AL253"/>
  <c r="AL252"/>
  <c r="AL251"/>
  <c r="AL250"/>
  <c r="AL249"/>
  <c r="AL248"/>
  <c r="AL247"/>
  <c r="AL246"/>
  <c r="AL245"/>
  <c r="AL244"/>
  <c r="AL243"/>
  <c r="AL242"/>
  <c r="AL241"/>
  <c r="AL240"/>
  <c r="AL239"/>
  <c r="AL238"/>
  <c r="AL237"/>
  <c r="AL236"/>
  <c r="AL235"/>
  <c r="AL234"/>
  <c r="AL233"/>
  <c r="AL232"/>
  <c r="AL231"/>
  <c r="AL230"/>
  <c r="AL229"/>
  <c r="AL228"/>
  <c r="AL227"/>
  <c r="AL226"/>
  <c r="AL225"/>
  <c r="AL224"/>
  <c r="AL223"/>
  <c r="AL222"/>
  <c r="AL221"/>
  <c r="AL220"/>
  <c r="AL219"/>
  <c r="AL218"/>
  <c r="AL217"/>
  <c r="AL216"/>
  <c r="AL215"/>
  <c r="AL214"/>
  <c r="AL213"/>
  <c r="AL212"/>
  <c r="AL211"/>
  <c r="AL210"/>
  <c r="AL209"/>
  <c r="AL208"/>
  <c r="AL207"/>
  <c r="AL206"/>
  <c r="AL205"/>
  <c r="AL204"/>
  <c r="AL203"/>
  <c r="AL202"/>
  <c r="AL201"/>
  <c r="AL200"/>
  <c r="AL199"/>
  <c r="AL198"/>
  <c r="AL197"/>
  <c r="AL196"/>
  <c r="AL195"/>
  <c r="AL194"/>
  <c r="AL193"/>
  <c r="AL192"/>
  <c r="AL191"/>
  <c r="AL190"/>
  <c r="AL189"/>
  <c r="AL188"/>
  <c r="AL187"/>
  <c r="AL186"/>
  <c r="AL185"/>
  <c r="AL184"/>
  <c r="AL183"/>
  <c r="AL182"/>
  <c r="AL181"/>
  <c r="AL180"/>
  <c r="AL179"/>
  <c r="AL178"/>
  <c r="AL177"/>
  <c r="AL176"/>
  <c r="AL175"/>
  <c r="AL174"/>
  <c r="AL173"/>
  <c r="AL172"/>
  <c r="AL171"/>
  <c r="AL170"/>
  <c r="AL169"/>
  <c r="AL168"/>
  <c r="AL167"/>
  <c r="AL166"/>
  <c r="AL165"/>
  <c r="AL164"/>
  <c r="AL163"/>
  <c r="AL162"/>
  <c r="AL161"/>
  <c r="AL160"/>
  <c r="AL159"/>
  <c r="AL158"/>
  <c r="AL157"/>
  <c r="AL15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C69" i="18" l="1"/>
  <c r="C68"/>
  <c r="C67"/>
  <c r="C66"/>
  <c r="C65"/>
  <c r="C64"/>
  <c r="C63"/>
  <c r="C62"/>
  <c r="C61"/>
  <c r="T451" i="12" l="1"/>
  <c r="K450"/>
  <c r="J450"/>
  <c r="K449"/>
  <c r="J449"/>
  <c r="K448"/>
  <c r="J448"/>
  <c r="K447"/>
  <c r="J447"/>
  <c r="K446"/>
  <c r="J446"/>
  <c r="K445"/>
  <c r="J445"/>
  <c r="K444"/>
  <c r="J444"/>
  <c r="K443"/>
  <c r="J443"/>
  <c r="K442"/>
  <c r="J442"/>
  <c r="K441"/>
  <c r="J441"/>
  <c r="K440"/>
  <c r="J440"/>
  <c r="K439"/>
  <c r="J439"/>
  <c r="K438"/>
  <c r="J438"/>
  <c r="K437"/>
  <c r="J437"/>
  <c r="K436"/>
  <c r="J436"/>
  <c r="K435"/>
  <c r="J435"/>
  <c r="K434"/>
  <c r="J434"/>
  <c r="K433"/>
  <c r="J433"/>
  <c r="K432"/>
  <c r="J432"/>
  <c r="K431"/>
  <c r="J431"/>
  <c r="K430"/>
  <c r="J430"/>
  <c r="K429"/>
  <c r="J429"/>
  <c r="K428"/>
  <c r="J428"/>
  <c r="K427"/>
  <c r="J427"/>
  <c r="K426"/>
  <c r="J426"/>
  <c r="K425"/>
  <c r="J425"/>
  <c r="K424"/>
  <c r="J424"/>
  <c r="K423"/>
  <c r="J423"/>
  <c r="K422"/>
  <c r="J422"/>
  <c r="K421"/>
  <c r="J421"/>
  <c r="K420"/>
  <c r="J420"/>
  <c r="K419"/>
  <c r="J419"/>
  <c r="K418"/>
  <c r="J418"/>
  <c r="K417"/>
  <c r="J417"/>
  <c r="K416"/>
  <c r="J416"/>
  <c r="K415"/>
  <c r="J415"/>
  <c r="K414"/>
  <c r="J414"/>
  <c r="K413"/>
  <c r="J413"/>
  <c r="K412"/>
  <c r="J412"/>
  <c r="K411"/>
  <c r="J411"/>
  <c r="K410"/>
  <c r="J410"/>
  <c r="K409"/>
  <c r="J409"/>
  <c r="K408"/>
  <c r="J408"/>
  <c r="K407"/>
  <c r="J407"/>
  <c r="K406"/>
  <c r="J406"/>
  <c r="K405"/>
  <c r="J405"/>
  <c r="K404"/>
  <c r="J404"/>
  <c r="K403"/>
  <c r="J403"/>
  <c r="K402"/>
  <c r="J402"/>
  <c r="K401"/>
  <c r="J401"/>
  <c r="K400"/>
  <c r="J400"/>
  <c r="K399"/>
  <c r="J399"/>
  <c r="K398"/>
  <c r="J398"/>
  <c r="K397"/>
  <c r="J397"/>
  <c r="K396"/>
  <c r="J396"/>
  <c r="K395"/>
  <c r="J395"/>
  <c r="K394"/>
  <c r="J394"/>
  <c r="K393"/>
  <c r="J393"/>
  <c r="K392"/>
  <c r="J392"/>
  <c r="K391"/>
  <c r="J391"/>
  <c r="K390"/>
  <c r="J390"/>
  <c r="K389"/>
  <c r="J389"/>
  <c r="K388"/>
  <c r="J388"/>
  <c r="K387"/>
  <c r="J387"/>
  <c r="K386"/>
  <c r="J386"/>
  <c r="K385"/>
  <c r="J385"/>
  <c r="K384"/>
  <c r="J384"/>
  <c r="K383"/>
  <c r="J383"/>
  <c r="K382"/>
  <c r="J382"/>
  <c r="K381"/>
  <c r="J381"/>
  <c r="K380"/>
  <c r="J380"/>
  <c r="K379"/>
  <c r="J379"/>
  <c r="K378"/>
  <c r="J378"/>
  <c r="K377"/>
  <c r="J377"/>
  <c r="K376"/>
  <c r="J376"/>
  <c r="K375"/>
  <c r="J375"/>
  <c r="K374"/>
  <c r="J374"/>
  <c r="K373"/>
  <c r="J373"/>
  <c r="K372"/>
  <c r="J372"/>
  <c r="K371"/>
  <c r="J371"/>
  <c r="K370"/>
  <c r="J370"/>
  <c r="K369"/>
  <c r="J369"/>
  <c r="K368"/>
  <c r="J368"/>
  <c r="K367"/>
  <c r="J367"/>
  <c r="K366"/>
  <c r="J366"/>
  <c r="K365"/>
  <c r="J365"/>
  <c r="K364"/>
  <c r="J364"/>
  <c r="K363"/>
  <c r="J363"/>
  <c r="K362"/>
  <c r="J362"/>
  <c r="K361"/>
  <c r="J361"/>
  <c r="K360"/>
  <c r="J360"/>
  <c r="K359"/>
  <c r="J359"/>
  <c r="K358"/>
  <c r="J358"/>
  <c r="K357"/>
  <c r="J357"/>
  <c r="K356"/>
  <c r="J356"/>
  <c r="K355"/>
  <c r="J355"/>
  <c r="K354"/>
  <c r="J354"/>
  <c r="K353"/>
  <c r="J353"/>
  <c r="K352"/>
  <c r="J352"/>
  <c r="K351"/>
  <c r="J351"/>
  <c r="K350"/>
  <c r="J350"/>
  <c r="K349"/>
  <c r="J349"/>
  <c r="K348"/>
  <c r="J348"/>
  <c r="K347"/>
  <c r="J347"/>
  <c r="K346"/>
  <c r="J346"/>
  <c r="K345"/>
  <c r="J345"/>
  <c r="K344"/>
  <c r="J344"/>
  <c r="K343"/>
  <c r="J343"/>
  <c r="K342"/>
  <c r="J342"/>
  <c r="K341"/>
  <c r="J341"/>
  <c r="K340"/>
  <c r="J340"/>
  <c r="K339"/>
  <c r="J339"/>
  <c r="K338"/>
  <c r="J338"/>
  <c r="K337"/>
  <c r="J337"/>
  <c r="K336"/>
  <c r="J336"/>
  <c r="K335"/>
  <c r="J335"/>
  <c r="K334"/>
  <c r="J334"/>
  <c r="K333"/>
  <c r="J333"/>
  <c r="K332"/>
  <c r="J332"/>
  <c r="K331"/>
  <c r="J331"/>
  <c r="K330"/>
  <c r="J330"/>
  <c r="K329"/>
  <c r="J329"/>
  <c r="K328"/>
  <c r="J328"/>
  <c r="K327"/>
  <c r="J327"/>
  <c r="K326"/>
  <c r="J326"/>
  <c r="K325"/>
  <c r="J325"/>
  <c r="K324"/>
  <c r="J324"/>
  <c r="K323"/>
  <c r="J323"/>
  <c r="K322"/>
  <c r="J322"/>
  <c r="K321"/>
  <c r="J321"/>
  <c r="K320"/>
  <c r="J320"/>
  <c r="K319"/>
  <c r="J319"/>
  <c r="K318"/>
  <c r="J318"/>
  <c r="K317"/>
  <c r="J317"/>
  <c r="K316"/>
  <c r="J316"/>
  <c r="K315"/>
  <c r="J315"/>
  <c r="K314"/>
  <c r="J314"/>
  <c r="K313"/>
  <c r="J313"/>
  <c r="K312"/>
  <c r="J312"/>
  <c r="K311"/>
  <c r="J311"/>
  <c r="K310"/>
  <c r="J310"/>
  <c r="K309"/>
  <c r="J309"/>
  <c r="K308"/>
  <c r="J308"/>
  <c r="K307"/>
  <c r="J307"/>
  <c r="K306"/>
  <c r="J306"/>
  <c r="K305"/>
  <c r="J305"/>
  <c r="K304"/>
  <c r="J304"/>
  <c r="K303"/>
  <c r="J303"/>
  <c r="K302"/>
  <c r="J302"/>
  <c r="K301"/>
  <c r="J301"/>
  <c r="K300"/>
  <c r="J300"/>
  <c r="K299"/>
  <c r="J299"/>
  <c r="K298"/>
  <c r="J298"/>
  <c r="K297"/>
  <c r="J297"/>
  <c r="K296"/>
  <c r="J296"/>
  <c r="K295"/>
  <c r="J295"/>
  <c r="K294"/>
  <c r="J294"/>
  <c r="K293"/>
  <c r="J293"/>
  <c r="K292"/>
  <c r="J292"/>
  <c r="K291"/>
  <c r="J291"/>
  <c r="K290"/>
  <c r="J290"/>
  <c r="K289"/>
  <c r="J289"/>
  <c r="K288"/>
  <c r="J288"/>
  <c r="K287"/>
  <c r="J287"/>
  <c r="K286"/>
  <c r="J286"/>
  <c r="K285"/>
  <c r="J285"/>
  <c r="K284"/>
  <c r="J284"/>
  <c r="K283"/>
  <c r="J283"/>
  <c r="K282"/>
  <c r="J282"/>
  <c r="K281"/>
  <c r="J281"/>
  <c r="K280"/>
  <c r="J280"/>
  <c r="K279"/>
  <c r="J279"/>
  <c r="K278"/>
  <c r="J278"/>
  <c r="K277"/>
  <c r="J277"/>
  <c r="K276"/>
  <c r="J276"/>
  <c r="K275"/>
  <c r="J275"/>
  <c r="K274"/>
  <c r="J274"/>
  <c r="K273"/>
  <c r="J273"/>
  <c r="K272"/>
  <c r="J272"/>
  <c r="K271"/>
  <c r="J271"/>
  <c r="K270"/>
  <c r="J270"/>
  <c r="K269"/>
  <c r="J269"/>
  <c r="K268"/>
  <c r="J268"/>
  <c r="K267"/>
  <c r="J267"/>
  <c r="K266"/>
  <c r="J266"/>
  <c r="K265"/>
  <c r="J265"/>
  <c r="K264"/>
  <c r="J264"/>
  <c r="K263"/>
  <c r="J263"/>
  <c r="K262"/>
  <c r="J262"/>
  <c r="K261"/>
  <c r="J261"/>
  <c r="K260"/>
  <c r="J260"/>
  <c r="K259"/>
  <c r="J259"/>
  <c r="K258"/>
  <c r="J258"/>
  <c r="K257"/>
  <c r="J257"/>
  <c r="K256"/>
  <c r="J256"/>
  <c r="K255"/>
  <c r="J255"/>
  <c r="K254"/>
  <c r="J254"/>
  <c r="K253"/>
  <c r="J253"/>
  <c r="K252"/>
  <c r="J252"/>
  <c r="K251"/>
  <c r="J251"/>
  <c r="K250"/>
  <c r="J250"/>
  <c r="K249"/>
  <c r="J249"/>
  <c r="K248"/>
  <c r="J248"/>
  <c r="K247"/>
  <c r="J247"/>
  <c r="K246"/>
  <c r="J246"/>
  <c r="K245"/>
  <c r="J245"/>
  <c r="K244"/>
  <c r="J244"/>
  <c r="K243"/>
  <c r="J243"/>
  <c r="K242"/>
  <c r="J242"/>
  <c r="K241"/>
  <c r="J241"/>
  <c r="K240"/>
  <c r="J240"/>
  <c r="K239"/>
  <c r="J239"/>
  <c r="K238"/>
  <c r="J238"/>
  <c r="K237"/>
  <c r="J237"/>
  <c r="K236"/>
  <c r="J236"/>
  <c r="K235"/>
  <c r="J235"/>
  <c r="K234"/>
  <c r="J234"/>
  <c r="K233"/>
  <c r="J233"/>
  <c r="K232"/>
  <c r="J232"/>
  <c r="K231"/>
  <c r="J231"/>
  <c r="K230"/>
  <c r="J230"/>
  <c r="K229"/>
  <c r="J229"/>
  <c r="K228"/>
  <c r="J228"/>
  <c r="K227"/>
  <c r="J227"/>
  <c r="K226"/>
  <c r="J226"/>
  <c r="K225"/>
  <c r="J225"/>
  <c r="K224"/>
  <c r="J224"/>
  <c r="K223"/>
  <c r="J223"/>
  <c r="K222"/>
  <c r="J222"/>
  <c r="K221"/>
  <c r="J221"/>
  <c r="K220"/>
  <c r="J220"/>
  <c r="K219"/>
  <c r="J219"/>
  <c r="K218"/>
  <c r="J218"/>
  <c r="K217"/>
  <c r="J217"/>
  <c r="K216"/>
  <c r="J216"/>
  <c r="K215"/>
  <c r="J215"/>
  <c r="K214"/>
  <c r="J214"/>
  <c r="K213"/>
  <c r="J213"/>
  <c r="K212"/>
  <c r="J212"/>
  <c r="K211"/>
  <c r="J211"/>
  <c r="K210"/>
  <c r="J210"/>
  <c r="K209"/>
  <c r="J209"/>
  <c r="K208"/>
  <c r="J208"/>
  <c r="K207"/>
  <c r="J207"/>
  <c r="K206"/>
  <c r="J206"/>
  <c r="K205"/>
  <c r="J205"/>
  <c r="K204"/>
  <c r="J204"/>
  <c r="K203"/>
  <c r="J203"/>
  <c r="K202"/>
  <c r="J202"/>
  <c r="K201"/>
  <c r="J201"/>
  <c r="K200"/>
  <c r="J200"/>
  <c r="K199"/>
  <c r="J199"/>
  <c r="K198"/>
  <c r="J198"/>
  <c r="K197"/>
  <c r="J197"/>
  <c r="K196"/>
  <c r="J196"/>
  <c r="K195"/>
  <c r="J195"/>
  <c r="K194"/>
  <c r="J194"/>
  <c r="K193"/>
  <c r="J193"/>
  <c r="K192"/>
  <c r="J192"/>
  <c r="K191"/>
  <c r="J191"/>
  <c r="K190"/>
  <c r="J190"/>
  <c r="K189"/>
  <c r="J189"/>
  <c r="K188"/>
  <c r="J188"/>
  <c r="K187"/>
  <c r="J187"/>
  <c r="K186"/>
  <c r="J186"/>
  <c r="K185"/>
  <c r="J185"/>
  <c r="K184"/>
  <c r="J184"/>
  <c r="K183"/>
  <c r="J183"/>
  <c r="K182"/>
  <c r="J182"/>
  <c r="K181"/>
  <c r="J181"/>
  <c r="K180"/>
  <c r="J180"/>
  <c r="K179"/>
  <c r="J179"/>
  <c r="K178"/>
  <c r="J178"/>
  <c r="K177"/>
  <c r="J177"/>
  <c r="K176"/>
  <c r="J176"/>
  <c r="K175"/>
  <c r="J175"/>
  <c r="K174"/>
  <c r="J174"/>
  <c r="K173"/>
  <c r="J173"/>
  <c r="K172"/>
  <c r="J172"/>
  <c r="K171"/>
  <c r="J171"/>
  <c r="K170"/>
  <c r="J170"/>
  <c r="K169"/>
  <c r="J169"/>
  <c r="K168"/>
  <c r="J168"/>
  <c r="K167"/>
  <c r="J167"/>
  <c r="K166"/>
  <c r="J166"/>
  <c r="K165"/>
  <c r="J165"/>
  <c r="K164"/>
  <c r="J164"/>
  <c r="K163"/>
  <c r="J163"/>
  <c r="K162"/>
  <c r="J162"/>
  <c r="K161"/>
  <c r="J161"/>
  <c r="K160"/>
  <c r="J160"/>
  <c r="K159"/>
  <c r="J159"/>
  <c r="K158"/>
  <c r="J158"/>
  <c r="K157"/>
  <c r="J157"/>
  <c r="K156"/>
  <c r="J156"/>
  <c r="K155"/>
  <c r="J155"/>
  <c r="K154"/>
  <c r="J154"/>
  <c r="K153"/>
  <c r="J153"/>
  <c r="K152"/>
  <c r="J152"/>
  <c r="K151"/>
  <c r="J151"/>
  <c r="K150"/>
  <c r="J150"/>
  <c r="K149"/>
  <c r="J149"/>
  <c r="K148"/>
  <c r="J148"/>
  <c r="K147"/>
  <c r="J147"/>
  <c r="K146"/>
  <c r="J146"/>
  <c r="K145"/>
  <c r="J145"/>
  <c r="K144"/>
  <c r="J144"/>
  <c r="K143"/>
  <c r="J143"/>
  <c r="K142"/>
  <c r="J142"/>
  <c r="K141"/>
  <c r="J141"/>
  <c r="K140"/>
  <c r="J140"/>
  <c r="K139"/>
  <c r="J139"/>
  <c r="K138"/>
  <c r="J138"/>
  <c r="K137"/>
  <c r="J137"/>
  <c r="K136"/>
  <c r="J136"/>
  <c r="K135"/>
  <c r="J135"/>
  <c r="K134"/>
  <c r="J134"/>
  <c r="K133"/>
  <c r="J133"/>
  <c r="K132"/>
  <c r="J132"/>
  <c r="K131"/>
  <c r="J131"/>
  <c r="K130"/>
  <c r="J130"/>
  <c r="K129"/>
  <c r="J129"/>
  <c r="K128"/>
  <c r="J128"/>
  <c r="K127"/>
  <c r="J127"/>
  <c r="K126"/>
  <c r="J126"/>
  <c r="K125"/>
  <c r="J125"/>
  <c r="K124"/>
  <c r="J124"/>
  <c r="K123"/>
  <c r="J123"/>
  <c r="K122"/>
  <c r="J122"/>
  <c r="K121"/>
  <c r="J121"/>
  <c r="K120"/>
  <c r="J120"/>
  <c r="K119"/>
  <c r="J119"/>
  <c r="K118"/>
  <c r="J118"/>
  <c r="K117"/>
  <c r="J117"/>
  <c r="K116"/>
  <c r="J116"/>
  <c r="K115"/>
  <c r="J115"/>
  <c r="K114"/>
  <c r="J114"/>
  <c r="K113"/>
  <c r="J113"/>
  <c r="K112"/>
  <c r="J112"/>
  <c r="K111"/>
  <c r="J111"/>
  <c r="K110"/>
  <c r="J110"/>
  <c r="K109"/>
  <c r="J109"/>
  <c r="K108"/>
  <c r="J108"/>
  <c r="K107"/>
  <c r="J107"/>
  <c r="K106"/>
  <c r="J106"/>
  <c r="K105"/>
  <c r="J105"/>
  <c r="K104"/>
  <c r="J104"/>
  <c r="K103"/>
  <c r="J103"/>
  <c r="K102"/>
  <c r="J102"/>
  <c r="K101"/>
  <c r="J101"/>
  <c r="K100"/>
  <c r="J100"/>
  <c r="K99"/>
  <c r="J99"/>
  <c r="K98"/>
  <c r="J98"/>
  <c r="K97"/>
  <c r="J97"/>
  <c r="K96"/>
  <c r="J96"/>
  <c r="K95"/>
  <c r="J95"/>
  <c r="K94"/>
  <c r="J94"/>
  <c r="K93"/>
  <c r="J93"/>
  <c r="K92"/>
  <c r="J92"/>
  <c r="K91"/>
  <c r="J91"/>
  <c r="K90"/>
  <c r="J90"/>
  <c r="K89"/>
  <c r="J89"/>
  <c r="K88"/>
  <c r="J88"/>
  <c r="K87"/>
  <c r="J87"/>
  <c r="K86"/>
  <c r="J86"/>
  <c r="K85"/>
  <c r="J85"/>
  <c r="K84"/>
  <c r="J84"/>
  <c r="K83"/>
  <c r="J83"/>
  <c r="K82"/>
  <c r="J82"/>
  <c r="K81"/>
  <c r="J81"/>
  <c r="K80"/>
  <c r="J80"/>
  <c r="K79"/>
  <c r="J79"/>
  <c r="K78"/>
  <c r="J78"/>
  <c r="K77"/>
  <c r="J77"/>
  <c r="K76"/>
  <c r="J76"/>
  <c r="K75"/>
  <c r="J75"/>
  <c r="K74"/>
  <c r="J74"/>
  <c r="K73"/>
  <c r="J73"/>
  <c r="K72"/>
  <c r="J72"/>
  <c r="K71"/>
  <c r="J71"/>
  <c r="K70"/>
  <c r="J70"/>
  <c r="K69"/>
  <c r="J69"/>
  <c r="K68"/>
  <c r="J68"/>
  <c r="K67"/>
  <c r="J67"/>
  <c r="K66"/>
  <c r="J66"/>
  <c r="K65"/>
  <c r="J65"/>
  <c r="K64"/>
  <c r="J64"/>
  <c r="K63"/>
  <c r="J63"/>
  <c r="K62"/>
  <c r="J62"/>
  <c r="K61"/>
  <c r="J61"/>
  <c r="K60"/>
  <c r="J60"/>
  <c r="K59"/>
  <c r="J59"/>
  <c r="K58"/>
  <c r="J58"/>
  <c r="K57"/>
  <c r="J57"/>
  <c r="K56"/>
  <c r="J56"/>
  <c r="K55"/>
  <c r="J55"/>
  <c r="K54"/>
  <c r="J54"/>
  <c r="K53"/>
  <c r="J53"/>
  <c r="K52"/>
  <c r="J52"/>
  <c r="K51"/>
  <c r="J51"/>
  <c r="K50"/>
  <c r="J50"/>
  <c r="K49"/>
  <c r="J49"/>
  <c r="K48"/>
  <c r="J48"/>
  <c r="K47"/>
  <c r="J47"/>
  <c r="K46"/>
  <c r="J46"/>
  <c r="K45"/>
  <c r="J45"/>
  <c r="K44"/>
  <c r="J44"/>
  <c r="K43"/>
  <c r="J43"/>
  <c r="K42"/>
  <c r="J42"/>
  <c r="K41"/>
  <c r="J41"/>
  <c r="K40"/>
  <c r="J40"/>
  <c r="K39"/>
  <c r="J39"/>
  <c r="K38"/>
  <c r="J38"/>
  <c r="K37"/>
  <c r="J37"/>
  <c r="K36"/>
  <c r="J36"/>
  <c r="K35"/>
  <c r="J35"/>
  <c r="K34"/>
  <c r="J34"/>
  <c r="K33"/>
  <c r="J33"/>
  <c r="K32"/>
  <c r="J32"/>
  <c r="K31"/>
  <c r="J31"/>
  <c r="K30"/>
  <c r="J30"/>
  <c r="K29"/>
  <c r="J29"/>
  <c r="K28"/>
  <c r="J28"/>
  <c r="K27"/>
  <c r="J27"/>
  <c r="K26"/>
  <c r="J26"/>
  <c r="K25"/>
  <c r="J25"/>
  <c r="K24"/>
  <c r="J24"/>
  <c r="K23"/>
  <c r="J23"/>
  <c r="K22"/>
  <c r="J22"/>
  <c r="K21"/>
  <c r="J21"/>
  <c r="K20"/>
  <c r="J20"/>
  <c r="K19"/>
  <c r="J19"/>
  <c r="K18"/>
  <c r="J18"/>
  <c r="K17"/>
  <c r="J17"/>
  <c r="K16"/>
  <c r="J16"/>
  <c r="K15"/>
  <c r="J15"/>
  <c r="K14"/>
  <c r="J14"/>
  <c r="K13"/>
  <c r="J13"/>
  <c r="K12"/>
  <c r="J12"/>
  <c r="K11"/>
  <c r="J11"/>
  <c r="K10"/>
  <c r="J10"/>
  <c r="AO447" i="19" l="1"/>
  <c r="AO245"/>
  <c r="AO390"/>
  <c r="AO448"/>
  <c r="AO394"/>
  <c r="AO406"/>
  <c r="AO356"/>
  <c r="AO416"/>
  <c r="N450" i="37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451" s="1"/>
  <c r="M451"/>
  <c r="K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J451"/>
  <c r="H384"/>
  <c r="G384"/>
  <c r="G358"/>
  <c r="F358" i="22"/>
  <c r="R451" i="37"/>
  <c r="R452" s="1"/>
  <c r="Q451"/>
  <c r="Q452" s="1"/>
  <c r="Y450"/>
  <c r="H450"/>
  <c r="G450"/>
  <c r="E450"/>
  <c r="F450" s="1"/>
  <c r="Y449"/>
  <c r="H449"/>
  <c r="G449"/>
  <c r="F449"/>
  <c r="E449"/>
  <c r="Y448"/>
  <c r="H448"/>
  <c r="G448"/>
  <c r="Y447"/>
  <c r="H447"/>
  <c r="G447"/>
  <c r="Y446"/>
  <c r="H446"/>
  <c r="G446"/>
  <c r="Y445"/>
  <c r="H445"/>
  <c r="G445"/>
  <c r="Y444"/>
  <c r="H444"/>
  <c r="G444"/>
  <c r="Y443"/>
  <c r="H443"/>
  <c r="G443"/>
  <c r="Y442"/>
  <c r="H442"/>
  <c r="G442"/>
  <c r="Y441"/>
  <c r="H441"/>
  <c r="G441"/>
  <c r="Y440"/>
  <c r="H440"/>
  <c r="G440"/>
  <c r="Y439"/>
  <c r="H439"/>
  <c r="G439"/>
  <c r="Y438"/>
  <c r="H438"/>
  <c r="G438"/>
  <c r="Y437"/>
  <c r="H437"/>
  <c r="G437"/>
  <c r="Y436"/>
  <c r="H436"/>
  <c r="G436"/>
  <c r="Y435"/>
  <c r="H435"/>
  <c r="G435"/>
  <c r="Y434"/>
  <c r="H434"/>
  <c r="G434"/>
  <c r="Y433"/>
  <c r="H433"/>
  <c r="G433"/>
  <c r="Y432"/>
  <c r="H432"/>
  <c r="G432"/>
  <c r="Y431"/>
  <c r="H431"/>
  <c r="G431"/>
  <c r="Y430"/>
  <c r="H430"/>
  <c r="G430"/>
  <c r="Y429"/>
  <c r="H429"/>
  <c r="G429"/>
  <c r="Y428"/>
  <c r="H428"/>
  <c r="G428"/>
  <c r="Y427"/>
  <c r="H427"/>
  <c r="G427"/>
  <c r="Y426"/>
  <c r="H426"/>
  <c r="G426"/>
  <c r="Y425"/>
  <c r="H425"/>
  <c r="G425"/>
  <c r="Y424"/>
  <c r="H424"/>
  <c r="G424"/>
  <c r="Y423"/>
  <c r="H423"/>
  <c r="G423"/>
  <c r="Y422"/>
  <c r="H422"/>
  <c r="G422"/>
  <c r="Y421"/>
  <c r="H421"/>
  <c r="G421"/>
  <c r="Y420"/>
  <c r="H420"/>
  <c r="G420"/>
  <c r="Y419"/>
  <c r="H419"/>
  <c r="G419"/>
  <c r="Y418"/>
  <c r="H418"/>
  <c r="G418"/>
  <c r="Y417"/>
  <c r="H417"/>
  <c r="G417"/>
  <c r="Y416"/>
  <c r="H416"/>
  <c r="G416"/>
  <c r="Y415"/>
  <c r="H415"/>
  <c r="G415"/>
  <c r="Y414"/>
  <c r="H414"/>
  <c r="G414"/>
  <c r="Y413"/>
  <c r="H413"/>
  <c r="G413"/>
  <c r="Y412"/>
  <c r="H412"/>
  <c r="G412"/>
  <c r="Y411"/>
  <c r="H411"/>
  <c r="G411"/>
  <c r="Y410"/>
  <c r="H410"/>
  <c r="G410"/>
  <c r="Y409"/>
  <c r="H409"/>
  <c r="G409"/>
  <c r="Y408"/>
  <c r="H408"/>
  <c r="G408"/>
  <c r="Y407"/>
  <c r="H407"/>
  <c r="G407"/>
  <c r="Y406"/>
  <c r="H406"/>
  <c r="G406"/>
  <c r="Y405"/>
  <c r="H405"/>
  <c r="G405"/>
  <c r="Y404"/>
  <c r="H404"/>
  <c r="G404"/>
  <c r="Y403"/>
  <c r="H403"/>
  <c r="G403"/>
  <c r="Y402"/>
  <c r="H402"/>
  <c r="G402"/>
  <c r="Y401"/>
  <c r="H401"/>
  <c r="G401"/>
  <c r="Y400"/>
  <c r="H400"/>
  <c r="G400"/>
  <c r="Y399"/>
  <c r="H399"/>
  <c r="G399"/>
  <c r="Y398"/>
  <c r="H398"/>
  <c r="G398"/>
  <c r="Y397"/>
  <c r="H397"/>
  <c r="G397"/>
  <c r="Y396"/>
  <c r="H396"/>
  <c r="G396"/>
  <c r="Y395"/>
  <c r="H395"/>
  <c r="G395"/>
  <c r="Y394"/>
  <c r="H394"/>
  <c r="G394"/>
  <c r="Y393"/>
  <c r="H393"/>
  <c r="G393"/>
  <c r="Y392"/>
  <c r="H392"/>
  <c r="G392"/>
  <c r="Y391"/>
  <c r="H391"/>
  <c r="G391"/>
  <c r="Y390"/>
  <c r="H390"/>
  <c r="G390"/>
  <c r="Y389"/>
  <c r="H389"/>
  <c r="G389"/>
  <c r="Y388"/>
  <c r="H388"/>
  <c r="G388"/>
  <c r="Y387"/>
  <c r="H387"/>
  <c r="G387"/>
  <c r="Y386"/>
  <c r="H386"/>
  <c r="G386"/>
  <c r="Y385"/>
  <c r="H385"/>
  <c r="G385"/>
  <c r="Y384"/>
  <c r="Y383"/>
  <c r="H383"/>
  <c r="G383"/>
  <c r="Y382"/>
  <c r="H382"/>
  <c r="G382"/>
  <c r="Y381"/>
  <c r="H381"/>
  <c r="G381"/>
  <c r="Y380"/>
  <c r="H380"/>
  <c r="G380"/>
  <c r="Y379"/>
  <c r="H379"/>
  <c r="G379"/>
  <c r="Y378"/>
  <c r="H378"/>
  <c r="G378"/>
  <c r="Y377"/>
  <c r="H377"/>
  <c r="G377"/>
  <c r="Y376"/>
  <c r="H376"/>
  <c r="G376"/>
  <c r="Y375"/>
  <c r="H375"/>
  <c r="G375"/>
  <c r="Y374"/>
  <c r="H374"/>
  <c r="G374"/>
  <c r="Y373"/>
  <c r="H373"/>
  <c r="G373"/>
  <c r="Y372"/>
  <c r="H372"/>
  <c r="G372"/>
  <c r="Y371"/>
  <c r="H371"/>
  <c r="G371"/>
  <c r="Y370"/>
  <c r="H370"/>
  <c r="G370"/>
  <c r="Y369"/>
  <c r="H369"/>
  <c r="G369"/>
  <c r="Y368"/>
  <c r="H368"/>
  <c r="G368"/>
  <c r="Y367"/>
  <c r="H367"/>
  <c r="G367"/>
  <c r="Y366"/>
  <c r="H366"/>
  <c r="G366"/>
  <c r="Y365"/>
  <c r="H365"/>
  <c r="G365"/>
  <c r="Y364"/>
  <c r="H364"/>
  <c r="G364"/>
  <c r="Y363"/>
  <c r="H363"/>
  <c r="G363"/>
  <c r="Y362"/>
  <c r="H362"/>
  <c r="G362"/>
  <c r="Y361"/>
  <c r="H361"/>
  <c r="G361"/>
  <c r="Y360"/>
  <c r="H360"/>
  <c r="G360"/>
  <c r="Y359"/>
  <c r="H359"/>
  <c r="G359"/>
  <c r="Y358"/>
  <c r="Y357"/>
  <c r="H357"/>
  <c r="G357"/>
  <c r="Y356"/>
  <c r="H356"/>
  <c r="G356"/>
  <c r="Y355"/>
  <c r="H355"/>
  <c r="G355"/>
  <c r="Y354"/>
  <c r="H354"/>
  <c r="G354"/>
  <c r="Y353"/>
  <c r="H353"/>
  <c r="G353"/>
  <c r="Y352"/>
  <c r="H352"/>
  <c r="G352"/>
  <c r="Y351"/>
  <c r="H351"/>
  <c r="G351"/>
  <c r="Y350"/>
  <c r="H350"/>
  <c r="G350"/>
  <c r="Y349"/>
  <c r="H349"/>
  <c r="G349"/>
  <c r="Y348"/>
  <c r="H348"/>
  <c r="G348"/>
  <c r="Y347"/>
  <c r="H347"/>
  <c r="G347"/>
  <c r="Y346"/>
  <c r="H346"/>
  <c r="G346"/>
  <c r="Y345"/>
  <c r="H345"/>
  <c r="G345"/>
  <c r="Y344"/>
  <c r="H344"/>
  <c r="G344"/>
  <c r="Y343"/>
  <c r="H343"/>
  <c r="G343"/>
  <c r="Y342"/>
  <c r="H342"/>
  <c r="G342"/>
  <c r="Y341"/>
  <c r="H341"/>
  <c r="G341"/>
  <c r="Y340"/>
  <c r="H340"/>
  <c r="G340"/>
  <c r="Y339"/>
  <c r="H339"/>
  <c r="G339"/>
  <c r="Y338"/>
  <c r="H338"/>
  <c r="G338"/>
  <c r="Y337"/>
  <c r="H337"/>
  <c r="G337"/>
  <c r="Y336"/>
  <c r="H336"/>
  <c r="G336"/>
  <c r="Y335"/>
  <c r="H335"/>
  <c r="G335"/>
  <c r="Y334"/>
  <c r="H334"/>
  <c r="G334"/>
  <c r="Y333"/>
  <c r="H333"/>
  <c r="G333"/>
  <c r="Y332"/>
  <c r="H332"/>
  <c r="G332"/>
  <c r="Y331"/>
  <c r="H331"/>
  <c r="G331"/>
  <c r="Y330"/>
  <c r="H330"/>
  <c r="G330"/>
  <c r="Y329"/>
  <c r="H329"/>
  <c r="G329"/>
  <c r="Y328"/>
  <c r="H328"/>
  <c r="G328"/>
  <c r="Y327"/>
  <c r="H327"/>
  <c r="G327"/>
  <c r="Y326"/>
  <c r="H326"/>
  <c r="G326"/>
  <c r="Y325"/>
  <c r="H325"/>
  <c r="G325"/>
  <c r="Y324"/>
  <c r="H324"/>
  <c r="G324"/>
  <c r="Y323"/>
  <c r="H323"/>
  <c r="G323"/>
  <c r="Y322"/>
  <c r="H322"/>
  <c r="G322"/>
  <c r="Y321"/>
  <c r="H321"/>
  <c r="G321"/>
  <c r="Y320"/>
  <c r="H320"/>
  <c r="G320"/>
  <c r="Y319"/>
  <c r="H319"/>
  <c r="G319"/>
  <c r="Y318"/>
  <c r="H318"/>
  <c r="G318"/>
  <c r="Y317"/>
  <c r="H317"/>
  <c r="G317"/>
  <c r="Y316"/>
  <c r="H316"/>
  <c r="G316"/>
  <c r="Y315"/>
  <c r="H315"/>
  <c r="G315"/>
  <c r="Y314"/>
  <c r="H314"/>
  <c r="G314"/>
  <c r="Y313"/>
  <c r="H313"/>
  <c r="G313"/>
  <c r="Y312"/>
  <c r="H312"/>
  <c r="G312"/>
  <c r="Y311"/>
  <c r="H311"/>
  <c r="G311"/>
  <c r="Y310"/>
  <c r="H310"/>
  <c r="G310"/>
  <c r="Y309"/>
  <c r="H309"/>
  <c r="G309"/>
  <c r="Y308"/>
  <c r="H308"/>
  <c r="G308"/>
  <c r="Y307"/>
  <c r="H307"/>
  <c r="G307"/>
  <c r="Y306"/>
  <c r="H306"/>
  <c r="G306"/>
  <c r="Y305"/>
  <c r="H305"/>
  <c r="G305"/>
  <c r="Y304"/>
  <c r="H304"/>
  <c r="G304"/>
  <c r="Y303"/>
  <c r="H303"/>
  <c r="G303"/>
  <c r="Y302"/>
  <c r="H302"/>
  <c r="G302"/>
  <c r="Y301"/>
  <c r="H301"/>
  <c r="G301"/>
  <c r="Y300"/>
  <c r="H300"/>
  <c r="G300"/>
  <c r="Y299"/>
  <c r="H299"/>
  <c r="G299"/>
  <c r="Y298"/>
  <c r="H298"/>
  <c r="G298"/>
  <c r="Y297"/>
  <c r="H297"/>
  <c r="G297"/>
  <c r="Y296"/>
  <c r="H296"/>
  <c r="G296"/>
  <c r="Y295"/>
  <c r="H295"/>
  <c r="G295"/>
  <c r="Y294"/>
  <c r="H294"/>
  <c r="G294"/>
  <c r="Y293"/>
  <c r="H293"/>
  <c r="G293"/>
  <c r="Y292"/>
  <c r="H292"/>
  <c r="G292"/>
  <c r="Y291"/>
  <c r="H291"/>
  <c r="G291"/>
  <c r="Y290"/>
  <c r="H290"/>
  <c r="G290"/>
  <c r="Y289"/>
  <c r="H289"/>
  <c r="G289"/>
  <c r="Y288"/>
  <c r="H288"/>
  <c r="G288"/>
  <c r="Y287"/>
  <c r="H287"/>
  <c r="G287"/>
  <c r="Y286"/>
  <c r="H286"/>
  <c r="G286"/>
  <c r="Y285"/>
  <c r="H285"/>
  <c r="G285"/>
  <c r="Y284"/>
  <c r="H284"/>
  <c r="G284"/>
  <c r="Y283"/>
  <c r="H283"/>
  <c r="G283"/>
  <c r="Y282"/>
  <c r="H282"/>
  <c r="G282"/>
  <c r="Y281"/>
  <c r="H281"/>
  <c r="G281"/>
  <c r="Y280"/>
  <c r="H280"/>
  <c r="G280"/>
  <c r="Y279"/>
  <c r="H279"/>
  <c r="G279"/>
  <c r="Y278"/>
  <c r="H278"/>
  <c r="G278"/>
  <c r="Y277"/>
  <c r="H277"/>
  <c r="G277"/>
  <c r="Y276"/>
  <c r="H276"/>
  <c r="G276"/>
  <c r="Y275"/>
  <c r="H275"/>
  <c r="G275"/>
  <c r="Y274"/>
  <c r="H274"/>
  <c r="G274"/>
  <c r="Y273"/>
  <c r="H273"/>
  <c r="G273"/>
  <c r="Y272"/>
  <c r="H272"/>
  <c r="G272"/>
  <c r="Y271"/>
  <c r="H271"/>
  <c r="G271"/>
  <c r="Y270"/>
  <c r="H270"/>
  <c r="G270"/>
  <c r="Y269"/>
  <c r="H269"/>
  <c r="G269"/>
  <c r="Y268"/>
  <c r="H268"/>
  <c r="G268"/>
  <c r="Y267"/>
  <c r="H267"/>
  <c r="G267"/>
  <c r="Y266"/>
  <c r="H266"/>
  <c r="G266"/>
  <c r="Y265"/>
  <c r="H265"/>
  <c r="G265"/>
  <c r="Y264"/>
  <c r="H264"/>
  <c r="G264"/>
  <c r="Y263"/>
  <c r="H263"/>
  <c r="G263"/>
  <c r="Y262"/>
  <c r="H262"/>
  <c r="G262"/>
  <c r="Y261"/>
  <c r="H261"/>
  <c r="G261"/>
  <c r="Y260"/>
  <c r="H260"/>
  <c r="G260"/>
  <c r="Y259"/>
  <c r="H259"/>
  <c r="G259"/>
  <c r="Y258"/>
  <c r="H258"/>
  <c r="G258"/>
  <c r="Y257"/>
  <c r="H257"/>
  <c r="G257"/>
  <c r="Y256"/>
  <c r="H256"/>
  <c r="G256"/>
  <c r="Y255"/>
  <c r="H255"/>
  <c r="G255"/>
  <c r="Y254"/>
  <c r="H254"/>
  <c r="G254"/>
  <c r="Y253"/>
  <c r="H253"/>
  <c r="G253"/>
  <c r="Y252"/>
  <c r="H252"/>
  <c r="G252"/>
  <c r="Y251"/>
  <c r="H251"/>
  <c r="G251"/>
  <c r="Y250"/>
  <c r="H250"/>
  <c r="G250"/>
  <c r="Y249"/>
  <c r="H249"/>
  <c r="G249"/>
  <c r="Y248"/>
  <c r="H248"/>
  <c r="G248"/>
  <c r="Y247"/>
  <c r="H247"/>
  <c r="G247"/>
  <c r="Y246"/>
  <c r="H246"/>
  <c r="G246"/>
  <c r="Y245"/>
  <c r="H245"/>
  <c r="G245"/>
  <c r="Y244"/>
  <c r="H244"/>
  <c r="G244"/>
  <c r="Y243"/>
  <c r="H243"/>
  <c r="G243"/>
  <c r="Y242"/>
  <c r="H242"/>
  <c r="G242"/>
  <c r="Y241"/>
  <c r="H241"/>
  <c r="G241"/>
  <c r="Y240"/>
  <c r="H240"/>
  <c r="G240"/>
  <c r="Y239"/>
  <c r="H239"/>
  <c r="G239"/>
  <c r="Y238"/>
  <c r="H238"/>
  <c r="G238"/>
  <c r="Y237"/>
  <c r="H237"/>
  <c r="G237"/>
  <c r="Y236"/>
  <c r="H236"/>
  <c r="G236"/>
  <c r="Y235"/>
  <c r="H235"/>
  <c r="G235"/>
  <c r="Y234"/>
  <c r="H234"/>
  <c r="G234"/>
  <c r="Y233"/>
  <c r="H233"/>
  <c r="G233"/>
  <c r="Y232"/>
  <c r="H232"/>
  <c r="G232"/>
  <c r="Y231"/>
  <c r="H231"/>
  <c r="G231"/>
  <c r="Y230"/>
  <c r="H230"/>
  <c r="G230"/>
  <c r="Y229"/>
  <c r="H229"/>
  <c r="G229"/>
  <c r="Y228"/>
  <c r="H228"/>
  <c r="G228"/>
  <c r="Y227"/>
  <c r="H227"/>
  <c r="G227"/>
  <c r="Y226"/>
  <c r="H226"/>
  <c r="G226"/>
  <c r="Y225"/>
  <c r="H225"/>
  <c r="G225"/>
  <c r="Y224"/>
  <c r="H224"/>
  <c r="G224"/>
  <c r="Y223"/>
  <c r="H223"/>
  <c r="G223"/>
  <c r="Y222"/>
  <c r="H222"/>
  <c r="G222"/>
  <c r="Y221"/>
  <c r="H221"/>
  <c r="G221"/>
  <c r="Y220"/>
  <c r="H220"/>
  <c r="G220"/>
  <c r="Y219"/>
  <c r="H219"/>
  <c r="G219"/>
  <c r="Y218"/>
  <c r="H218"/>
  <c r="G218"/>
  <c r="Y217"/>
  <c r="H217"/>
  <c r="G217"/>
  <c r="Y216"/>
  <c r="H216"/>
  <c r="G216"/>
  <c r="Y215"/>
  <c r="H215"/>
  <c r="G215"/>
  <c r="Y214"/>
  <c r="H214"/>
  <c r="G214"/>
  <c r="Y213"/>
  <c r="H213"/>
  <c r="G213"/>
  <c r="Y212"/>
  <c r="H212"/>
  <c r="G212"/>
  <c r="Y211"/>
  <c r="H211"/>
  <c r="G211"/>
  <c r="Y210"/>
  <c r="H210"/>
  <c r="G210"/>
  <c r="Y209"/>
  <c r="H209"/>
  <c r="G209"/>
  <c r="Y208"/>
  <c r="H208"/>
  <c r="G208"/>
  <c r="Y207"/>
  <c r="H207"/>
  <c r="G207"/>
  <c r="Y206"/>
  <c r="H206"/>
  <c r="G206"/>
  <c r="Y205"/>
  <c r="H205"/>
  <c r="G205"/>
  <c r="Y204"/>
  <c r="H204"/>
  <c r="G204"/>
  <c r="Y203"/>
  <c r="H203"/>
  <c r="G203"/>
  <c r="Y202"/>
  <c r="H202"/>
  <c r="G202"/>
  <c r="Y201"/>
  <c r="H201"/>
  <c r="G201"/>
  <c r="Y200"/>
  <c r="H200"/>
  <c r="G200"/>
  <c r="Y199"/>
  <c r="H199"/>
  <c r="G199"/>
  <c r="Y198"/>
  <c r="H198"/>
  <c r="G198"/>
  <c r="Y197"/>
  <c r="H197"/>
  <c r="G197"/>
  <c r="Y196"/>
  <c r="H196"/>
  <c r="G196"/>
  <c r="Y195"/>
  <c r="H195"/>
  <c r="G195"/>
  <c r="Y194"/>
  <c r="H194"/>
  <c r="G194"/>
  <c r="Y193"/>
  <c r="H193"/>
  <c r="G193"/>
  <c r="Y192"/>
  <c r="H192"/>
  <c r="G192"/>
  <c r="Y191"/>
  <c r="H191"/>
  <c r="G191"/>
  <c r="Y190"/>
  <c r="H190"/>
  <c r="G190"/>
  <c r="Y189"/>
  <c r="H189"/>
  <c r="G189"/>
  <c r="Y188"/>
  <c r="H188"/>
  <c r="G188"/>
  <c r="Y187"/>
  <c r="H187"/>
  <c r="G187"/>
  <c r="Y186"/>
  <c r="H186"/>
  <c r="G186"/>
  <c r="Y185"/>
  <c r="H185"/>
  <c r="G185"/>
  <c r="Y184"/>
  <c r="H184"/>
  <c r="G184"/>
  <c r="Y183"/>
  <c r="H183"/>
  <c r="G183"/>
  <c r="Y182"/>
  <c r="H182"/>
  <c r="G182"/>
  <c r="Y181"/>
  <c r="H181"/>
  <c r="G181"/>
  <c r="Y180"/>
  <c r="H180"/>
  <c r="G180"/>
  <c r="Y179"/>
  <c r="H179"/>
  <c r="G179"/>
  <c r="Y178"/>
  <c r="H178"/>
  <c r="G178"/>
  <c r="Y177"/>
  <c r="H177"/>
  <c r="G177"/>
  <c r="Y176"/>
  <c r="H176"/>
  <c r="G176"/>
  <c r="Y175"/>
  <c r="H175"/>
  <c r="G175"/>
  <c r="Y174"/>
  <c r="H174"/>
  <c r="G174"/>
  <c r="Y173"/>
  <c r="H173"/>
  <c r="G173"/>
  <c r="Y172"/>
  <c r="H172"/>
  <c r="G172"/>
  <c r="Y171"/>
  <c r="H171"/>
  <c r="G171"/>
  <c r="Y170"/>
  <c r="H170"/>
  <c r="G170"/>
  <c r="Y169"/>
  <c r="H169"/>
  <c r="G169"/>
  <c r="Y168"/>
  <c r="H168"/>
  <c r="G168"/>
  <c r="Y167"/>
  <c r="H167"/>
  <c r="G167"/>
  <c r="Y166"/>
  <c r="H166"/>
  <c r="G166"/>
  <c r="Y165"/>
  <c r="H165"/>
  <c r="G165"/>
  <c r="Y164"/>
  <c r="H164"/>
  <c r="G164"/>
  <c r="Y163"/>
  <c r="H163"/>
  <c r="G163"/>
  <c r="Y162"/>
  <c r="H162"/>
  <c r="G162"/>
  <c r="Y161"/>
  <c r="H161"/>
  <c r="G161"/>
  <c r="Y160"/>
  <c r="H160"/>
  <c r="G160"/>
  <c r="Y159"/>
  <c r="H159"/>
  <c r="G159"/>
  <c r="Y158"/>
  <c r="H158"/>
  <c r="G158"/>
  <c r="Y157"/>
  <c r="H157"/>
  <c r="G157"/>
  <c r="Y156"/>
  <c r="H156"/>
  <c r="G156"/>
  <c r="Y155"/>
  <c r="H155"/>
  <c r="G155"/>
  <c r="Y154"/>
  <c r="H154"/>
  <c r="G154"/>
  <c r="Y153"/>
  <c r="H153"/>
  <c r="G153"/>
  <c r="Y152"/>
  <c r="H152"/>
  <c r="G152"/>
  <c r="Y151"/>
  <c r="H151"/>
  <c r="G151"/>
  <c r="Y150"/>
  <c r="H150"/>
  <c r="G150"/>
  <c r="Y149"/>
  <c r="H149"/>
  <c r="G149"/>
  <c r="Y148"/>
  <c r="H148"/>
  <c r="G148"/>
  <c r="Y147"/>
  <c r="H147"/>
  <c r="G147"/>
  <c r="Y146"/>
  <c r="H146"/>
  <c r="G146"/>
  <c r="Y145"/>
  <c r="H145"/>
  <c r="G145"/>
  <c r="Y144"/>
  <c r="H144"/>
  <c r="G144"/>
  <c r="Y143"/>
  <c r="H143"/>
  <c r="G143"/>
  <c r="Y142"/>
  <c r="H142"/>
  <c r="G142"/>
  <c r="Y141"/>
  <c r="H141"/>
  <c r="G141"/>
  <c r="Y140"/>
  <c r="H140"/>
  <c r="G140"/>
  <c r="Y139"/>
  <c r="H139"/>
  <c r="G139"/>
  <c r="Y138"/>
  <c r="H138"/>
  <c r="G138"/>
  <c r="Y137"/>
  <c r="H137"/>
  <c r="G137"/>
  <c r="Y136"/>
  <c r="H136"/>
  <c r="G136"/>
  <c r="Y135"/>
  <c r="H135"/>
  <c r="G135"/>
  <c r="Y134"/>
  <c r="H134"/>
  <c r="G134"/>
  <c r="Y133"/>
  <c r="H133"/>
  <c r="G133"/>
  <c r="Y132"/>
  <c r="H132"/>
  <c r="G132"/>
  <c r="Y131"/>
  <c r="H131"/>
  <c r="G131"/>
  <c r="Y130"/>
  <c r="H130"/>
  <c r="G130"/>
  <c r="Y129"/>
  <c r="H129"/>
  <c r="G129"/>
  <c r="Y128"/>
  <c r="H128"/>
  <c r="G128"/>
  <c r="Y127"/>
  <c r="H127"/>
  <c r="G127"/>
  <c r="Y126"/>
  <c r="H126"/>
  <c r="G126"/>
  <c r="Y125"/>
  <c r="H125"/>
  <c r="G125"/>
  <c r="Y124"/>
  <c r="H124"/>
  <c r="G124"/>
  <c r="Y123"/>
  <c r="H123"/>
  <c r="G123"/>
  <c r="Y122"/>
  <c r="H122"/>
  <c r="G122"/>
  <c r="Y121"/>
  <c r="H121"/>
  <c r="G121"/>
  <c r="Y120"/>
  <c r="H120"/>
  <c r="G120"/>
  <c r="Y119"/>
  <c r="H119"/>
  <c r="G119"/>
  <c r="Y118"/>
  <c r="H118"/>
  <c r="G118"/>
  <c r="Y117"/>
  <c r="H117"/>
  <c r="G117"/>
  <c r="Y116"/>
  <c r="H116"/>
  <c r="G116"/>
  <c r="Y115"/>
  <c r="H115"/>
  <c r="G115"/>
  <c r="Y114"/>
  <c r="H114"/>
  <c r="G114"/>
  <c r="Y113"/>
  <c r="H113"/>
  <c r="G113"/>
  <c r="Y112"/>
  <c r="H112"/>
  <c r="G112"/>
  <c r="Y111"/>
  <c r="H111"/>
  <c r="G111"/>
  <c r="Y110"/>
  <c r="H110"/>
  <c r="G110"/>
  <c r="Y109"/>
  <c r="H109"/>
  <c r="G109"/>
  <c r="Y108"/>
  <c r="H108"/>
  <c r="G108"/>
  <c r="Y107"/>
  <c r="H107"/>
  <c r="G107"/>
  <c r="Y106"/>
  <c r="H106"/>
  <c r="G106"/>
  <c r="Y105"/>
  <c r="H105"/>
  <c r="G105"/>
  <c r="Y104"/>
  <c r="H104"/>
  <c r="G104"/>
  <c r="Y103"/>
  <c r="H103"/>
  <c r="G103"/>
  <c r="Y102"/>
  <c r="H102"/>
  <c r="G102"/>
  <c r="Y101"/>
  <c r="H101"/>
  <c r="G101"/>
  <c r="Y100"/>
  <c r="H100"/>
  <c r="G100"/>
  <c r="Y99"/>
  <c r="H99"/>
  <c r="G99"/>
  <c r="Y98"/>
  <c r="H98"/>
  <c r="G98"/>
  <c r="Y97"/>
  <c r="H97"/>
  <c r="G97"/>
  <c r="Y96"/>
  <c r="H96"/>
  <c r="G96"/>
  <c r="Y95"/>
  <c r="H95"/>
  <c r="G95"/>
  <c r="Y94"/>
  <c r="H94"/>
  <c r="G94"/>
  <c r="Y93"/>
  <c r="H93"/>
  <c r="G93"/>
  <c r="Y92"/>
  <c r="H92"/>
  <c r="G92"/>
  <c r="Y91"/>
  <c r="H91"/>
  <c r="G91"/>
  <c r="Y90"/>
  <c r="H90"/>
  <c r="G90"/>
  <c r="Y89"/>
  <c r="H89"/>
  <c r="G89"/>
  <c r="Y88"/>
  <c r="H88"/>
  <c r="G88"/>
  <c r="Y87"/>
  <c r="H87"/>
  <c r="G87"/>
  <c r="Y86"/>
  <c r="H86"/>
  <c r="G86"/>
  <c r="Y85"/>
  <c r="H85"/>
  <c r="G85"/>
  <c r="Y84"/>
  <c r="H84"/>
  <c r="G84"/>
  <c r="Y83"/>
  <c r="H83"/>
  <c r="G83"/>
  <c r="Y82"/>
  <c r="H82"/>
  <c r="G82"/>
  <c r="Y81"/>
  <c r="H81"/>
  <c r="G81"/>
  <c r="Y80"/>
  <c r="H80"/>
  <c r="G80"/>
  <c r="Y79"/>
  <c r="H79"/>
  <c r="G79"/>
  <c r="Y78"/>
  <c r="H78"/>
  <c r="G78"/>
  <c r="Y77"/>
  <c r="H77"/>
  <c r="G77"/>
  <c r="Y76"/>
  <c r="H76"/>
  <c r="G76"/>
  <c r="Y75"/>
  <c r="H75"/>
  <c r="G75"/>
  <c r="Y74"/>
  <c r="H74"/>
  <c r="G74"/>
  <c r="Y73"/>
  <c r="H73"/>
  <c r="G73"/>
  <c r="Y72"/>
  <c r="H72"/>
  <c r="G72"/>
  <c r="Y71"/>
  <c r="H71"/>
  <c r="G71"/>
  <c r="Y70"/>
  <c r="H70"/>
  <c r="G70"/>
  <c r="Y69"/>
  <c r="H69"/>
  <c r="G69"/>
  <c r="Y68"/>
  <c r="H68"/>
  <c r="G68"/>
  <c r="Y67"/>
  <c r="H67"/>
  <c r="G67"/>
  <c r="Y66"/>
  <c r="H66"/>
  <c r="G66"/>
  <c r="Y65"/>
  <c r="H65"/>
  <c r="G65"/>
  <c r="Y64"/>
  <c r="H64"/>
  <c r="G64"/>
  <c r="Y63"/>
  <c r="H63"/>
  <c r="G63"/>
  <c r="Y62"/>
  <c r="H62"/>
  <c r="G62"/>
  <c r="Y61"/>
  <c r="H61"/>
  <c r="G61"/>
  <c r="Y60"/>
  <c r="H60"/>
  <c r="G60"/>
  <c r="Y59"/>
  <c r="H59"/>
  <c r="G59"/>
  <c r="Y58"/>
  <c r="H58"/>
  <c r="G58"/>
  <c r="Y57"/>
  <c r="H57"/>
  <c r="G57"/>
  <c r="Y56"/>
  <c r="H56"/>
  <c r="G56"/>
  <c r="Y55"/>
  <c r="H55"/>
  <c r="G55"/>
  <c r="Y54"/>
  <c r="H54"/>
  <c r="G54"/>
  <c r="Y53"/>
  <c r="H53"/>
  <c r="G53"/>
  <c r="Y52"/>
  <c r="H52"/>
  <c r="G52"/>
  <c r="Y51"/>
  <c r="H51"/>
  <c r="G51"/>
  <c r="Y50"/>
  <c r="H50"/>
  <c r="G50"/>
  <c r="Y49"/>
  <c r="H49"/>
  <c r="G49"/>
  <c r="Y48"/>
  <c r="H48"/>
  <c r="G48"/>
  <c r="Y47"/>
  <c r="H47"/>
  <c r="G47"/>
  <c r="Y46"/>
  <c r="H46"/>
  <c r="G46"/>
  <c r="Y45"/>
  <c r="H45"/>
  <c r="G45"/>
  <c r="Y44"/>
  <c r="H44"/>
  <c r="G44"/>
  <c r="Y43"/>
  <c r="H43"/>
  <c r="G43"/>
  <c r="Y42"/>
  <c r="H42"/>
  <c r="G42"/>
  <c r="Y41"/>
  <c r="H41"/>
  <c r="G41"/>
  <c r="Y40"/>
  <c r="H40"/>
  <c r="G40"/>
  <c r="Y39"/>
  <c r="H39"/>
  <c r="G39"/>
  <c r="Y38"/>
  <c r="H38"/>
  <c r="G38"/>
  <c r="Y37"/>
  <c r="H37"/>
  <c r="G37"/>
  <c r="Y36"/>
  <c r="H36"/>
  <c r="G36"/>
  <c r="Y35"/>
  <c r="H35"/>
  <c r="G35"/>
  <c r="Y34"/>
  <c r="H34"/>
  <c r="G34"/>
  <c r="Y33"/>
  <c r="H33"/>
  <c r="G33"/>
  <c r="Y32"/>
  <c r="H32"/>
  <c r="G32"/>
  <c r="Y31"/>
  <c r="H31"/>
  <c r="G31"/>
  <c r="Y30"/>
  <c r="H30"/>
  <c r="G30"/>
  <c r="Y29"/>
  <c r="H29"/>
  <c r="G29"/>
  <c r="Y28"/>
  <c r="H28"/>
  <c r="G28"/>
  <c r="Y27"/>
  <c r="H27"/>
  <c r="G27"/>
  <c r="Y26"/>
  <c r="H26"/>
  <c r="G26"/>
  <c r="Y25"/>
  <c r="H25"/>
  <c r="G25"/>
  <c r="Y24"/>
  <c r="H24"/>
  <c r="G24"/>
  <c r="Y23"/>
  <c r="H23"/>
  <c r="G23"/>
  <c r="Y22"/>
  <c r="H22"/>
  <c r="G22"/>
  <c r="Y21"/>
  <c r="H21"/>
  <c r="G21"/>
  <c r="Y20"/>
  <c r="H20"/>
  <c r="G20"/>
  <c r="Y19"/>
  <c r="H19"/>
  <c r="G19"/>
  <c r="Y18"/>
  <c r="H18"/>
  <c r="G18"/>
  <c r="Y17"/>
  <c r="H17"/>
  <c r="G17"/>
  <c r="Y16"/>
  <c r="H16"/>
  <c r="G16"/>
  <c r="Y15"/>
  <c r="H15"/>
  <c r="G15"/>
  <c r="Y14"/>
  <c r="H14"/>
  <c r="G14"/>
  <c r="Y13"/>
  <c r="H13"/>
  <c r="G13"/>
  <c r="Y12"/>
  <c r="H12"/>
  <c r="G12"/>
  <c r="Y11"/>
  <c r="H11"/>
  <c r="G11"/>
  <c r="Y10"/>
  <c r="H10"/>
  <c r="H451" s="1"/>
  <c r="G10"/>
  <c r="G451" s="1"/>
  <c r="F451"/>
  <c r="E451"/>
  <c r="F373" i="22" l="1"/>
  <c r="E373"/>
  <c r="F349"/>
  <c r="E349"/>
  <c r="F450"/>
  <c r="E450"/>
  <c r="F449"/>
  <c r="E449"/>
  <c r="F448"/>
  <c r="E448"/>
  <c r="F447"/>
  <c r="E447"/>
  <c r="F446"/>
  <c r="E446"/>
  <c r="F445"/>
  <c r="E445"/>
  <c r="F444"/>
  <c r="E444"/>
  <c r="F443"/>
  <c r="E443"/>
  <c r="F442"/>
  <c r="E442"/>
  <c r="F441"/>
  <c r="E441"/>
  <c r="F440"/>
  <c r="E440"/>
  <c r="F439"/>
  <c r="E439"/>
  <c r="F438"/>
  <c r="E438"/>
  <c r="F437"/>
  <c r="E437"/>
  <c r="F436"/>
  <c r="E436"/>
  <c r="F435"/>
  <c r="E435"/>
  <c r="F434"/>
  <c r="E434"/>
  <c r="F433"/>
  <c r="E433"/>
  <c r="F432"/>
  <c r="E432"/>
  <c r="F431"/>
  <c r="E431"/>
  <c r="F430"/>
  <c r="E430"/>
  <c r="F429"/>
  <c r="E429"/>
  <c r="F428"/>
  <c r="E428"/>
  <c r="F427"/>
  <c r="E427"/>
  <c r="F426"/>
  <c r="E426"/>
  <c r="F425"/>
  <c r="E425"/>
  <c r="F424"/>
  <c r="E424"/>
  <c r="F423"/>
  <c r="E423"/>
  <c r="F422"/>
  <c r="E422"/>
  <c r="F421"/>
  <c r="E421"/>
  <c r="F420"/>
  <c r="E420"/>
  <c r="F419"/>
  <c r="E419"/>
  <c r="F418"/>
  <c r="E418"/>
  <c r="F417"/>
  <c r="E417"/>
  <c r="F416"/>
  <c r="E416"/>
  <c r="F415"/>
  <c r="E415"/>
  <c r="F414"/>
  <c r="E414"/>
  <c r="F413"/>
  <c r="E413"/>
  <c r="F412"/>
  <c r="E412"/>
  <c r="F411"/>
  <c r="E411"/>
  <c r="F410"/>
  <c r="E410"/>
  <c r="F409"/>
  <c r="E409"/>
  <c r="F408"/>
  <c r="E408"/>
  <c r="F407"/>
  <c r="E407"/>
  <c r="F406"/>
  <c r="E406"/>
  <c r="F405"/>
  <c r="E405"/>
  <c r="F404"/>
  <c r="E404"/>
  <c r="F403"/>
  <c r="E403"/>
  <c r="F402"/>
  <c r="E402"/>
  <c r="F401"/>
  <c r="E401"/>
  <c r="F400"/>
  <c r="E400"/>
  <c r="F399"/>
  <c r="E399"/>
  <c r="F398"/>
  <c r="E398"/>
  <c r="F397"/>
  <c r="E397"/>
  <c r="F396"/>
  <c r="E396"/>
  <c r="F395"/>
  <c r="E395"/>
  <c r="F394"/>
  <c r="E394"/>
  <c r="F393"/>
  <c r="E393"/>
  <c r="F392"/>
  <c r="E392"/>
  <c r="F391"/>
  <c r="E391"/>
  <c r="F390"/>
  <c r="E390"/>
  <c r="F389"/>
  <c r="E389"/>
  <c r="F388"/>
  <c r="E388"/>
  <c r="F387"/>
  <c r="E387"/>
  <c r="F386"/>
  <c r="E386"/>
  <c r="F385"/>
  <c r="E385"/>
  <c r="F384"/>
  <c r="E384"/>
  <c r="F383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E358"/>
  <c r="F357"/>
  <c r="E357"/>
  <c r="F356"/>
  <c r="E356"/>
  <c r="F355"/>
  <c r="E355"/>
  <c r="F354"/>
  <c r="E354"/>
  <c r="F353"/>
  <c r="E353"/>
  <c r="F352"/>
  <c r="E352"/>
  <c r="F351"/>
  <c r="E351"/>
  <c r="F350"/>
  <c r="E350"/>
  <c r="F348"/>
  <c r="E348"/>
  <c r="F347"/>
  <c r="E347"/>
  <c r="F346"/>
  <c r="E346"/>
  <c r="F345"/>
  <c r="E345"/>
  <c r="F344"/>
  <c r="E344"/>
  <c r="F343"/>
  <c r="E343"/>
  <c r="F342"/>
  <c r="E342"/>
  <c r="F341"/>
  <c r="E341"/>
  <c r="F340"/>
  <c r="E340"/>
  <c r="F339"/>
  <c r="E339"/>
  <c r="F338"/>
  <c r="E338"/>
  <c r="F337"/>
  <c r="E337"/>
  <c r="F336"/>
  <c r="E336"/>
  <c r="F335"/>
  <c r="E335"/>
  <c r="F334"/>
  <c r="E334"/>
  <c r="F333"/>
  <c r="E333"/>
  <c r="F332"/>
  <c r="E332"/>
  <c r="F331"/>
  <c r="E331"/>
  <c r="F330"/>
  <c r="E330"/>
  <c r="F329"/>
  <c r="E329"/>
  <c r="F328"/>
  <c r="E328"/>
  <c r="F327"/>
  <c r="E327"/>
  <c r="F326"/>
  <c r="E326"/>
  <c r="F325"/>
  <c r="E325"/>
  <c r="F324"/>
  <c r="E324"/>
  <c r="F323"/>
  <c r="E323"/>
  <c r="F322"/>
  <c r="E322"/>
  <c r="F321"/>
  <c r="E321"/>
  <c r="F320"/>
  <c r="E320"/>
  <c r="F319"/>
  <c r="E319"/>
  <c r="F318"/>
  <c r="E318"/>
  <c r="F317"/>
  <c r="E317"/>
  <c r="F316"/>
  <c r="E316"/>
  <c r="F315"/>
  <c r="E315"/>
  <c r="F314"/>
  <c r="E314"/>
  <c r="F313"/>
  <c r="E313"/>
  <c r="F312"/>
  <c r="E312"/>
  <c r="F311"/>
  <c r="E311"/>
  <c r="F310"/>
  <c r="E310"/>
  <c r="F309"/>
  <c r="E309"/>
  <c r="F308"/>
  <c r="E308"/>
  <c r="F307"/>
  <c r="E307"/>
  <c r="F306"/>
  <c r="E306"/>
  <c r="F305"/>
  <c r="E305"/>
  <c r="F304"/>
  <c r="E304"/>
  <c r="F303"/>
  <c r="E303"/>
  <c r="F302"/>
  <c r="E302"/>
  <c r="F301"/>
  <c r="E301"/>
  <c r="F300"/>
  <c r="E300"/>
  <c r="F299"/>
  <c r="E299"/>
  <c r="F298"/>
  <c r="E298"/>
  <c r="F297"/>
  <c r="E297"/>
  <c r="F296"/>
  <c r="E296"/>
  <c r="F295"/>
  <c r="E295"/>
  <c r="F294"/>
  <c r="E294"/>
  <c r="F293"/>
  <c r="E293"/>
  <c r="F292"/>
  <c r="E292"/>
  <c r="F291"/>
  <c r="E291"/>
  <c r="F290"/>
  <c r="E290"/>
  <c r="F289"/>
  <c r="E289"/>
  <c r="F288"/>
  <c r="E288"/>
  <c r="F287"/>
  <c r="E287"/>
  <c r="F286"/>
  <c r="E286"/>
  <c r="F285"/>
  <c r="E285"/>
  <c r="F284"/>
  <c r="E284"/>
  <c r="F283"/>
  <c r="E283"/>
  <c r="F282"/>
  <c r="E282"/>
  <c r="F281"/>
  <c r="E281"/>
  <c r="F280"/>
  <c r="E280"/>
  <c r="F279"/>
  <c r="E279"/>
  <c r="F278"/>
  <c r="E278"/>
  <c r="F277"/>
  <c r="E277"/>
  <c r="F276"/>
  <c r="E276"/>
  <c r="F275"/>
  <c r="E275"/>
  <c r="F274"/>
  <c r="E274"/>
  <c r="F273"/>
  <c r="E273"/>
  <c r="F272"/>
  <c r="E272"/>
  <c r="F271"/>
  <c r="E271"/>
  <c r="F270"/>
  <c r="E270"/>
  <c r="F269"/>
  <c r="E269"/>
  <c r="F268"/>
  <c r="E268"/>
  <c r="F267"/>
  <c r="E267"/>
  <c r="F266"/>
  <c r="E266"/>
  <c r="F265"/>
  <c r="E265"/>
  <c r="F264"/>
  <c r="E264"/>
  <c r="F263"/>
  <c r="E263"/>
  <c r="F262"/>
  <c r="E262"/>
  <c r="F261"/>
  <c r="E261"/>
  <c r="F260"/>
  <c r="E260"/>
  <c r="F259"/>
  <c r="E259"/>
  <c r="F258"/>
  <c r="E258"/>
  <c r="F257"/>
  <c r="E257"/>
  <c r="F256"/>
  <c r="E256"/>
  <c r="F255"/>
  <c r="E255"/>
  <c r="F254"/>
  <c r="E254"/>
  <c r="F253"/>
  <c r="E253"/>
  <c r="F252"/>
  <c r="E252"/>
  <c r="F251"/>
  <c r="E251"/>
  <c r="F250"/>
  <c r="E250"/>
  <c r="F249"/>
  <c r="E249"/>
  <c r="F248"/>
  <c r="E248"/>
  <c r="F247"/>
  <c r="E247"/>
  <c r="F246"/>
  <c r="E246"/>
  <c r="F245"/>
  <c r="E245"/>
  <c r="F244"/>
  <c r="E244"/>
  <c r="F243"/>
  <c r="E243"/>
  <c r="F242"/>
  <c r="E242"/>
  <c r="F241"/>
  <c r="E241"/>
  <c r="F240"/>
  <c r="E240"/>
  <c r="F239"/>
  <c r="E239"/>
  <c r="F238"/>
  <c r="E238"/>
  <c r="F237"/>
  <c r="E237"/>
  <c r="F236"/>
  <c r="E236"/>
  <c r="F235"/>
  <c r="E235"/>
  <c r="F234"/>
  <c r="E234"/>
  <c r="F233"/>
  <c r="E233"/>
  <c r="F232"/>
  <c r="E232"/>
  <c r="F231"/>
  <c r="E231"/>
  <c r="F230"/>
  <c r="E230"/>
  <c r="F229"/>
  <c r="E229"/>
  <c r="F228"/>
  <c r="E228"/>
  <c r="F227"/>
  <c r="E227"/>
  <c r="F226"/>
  <c r="E226"/>
  <c r="F225"/>
  <c r="E225"/>
  <c r="F224"/>
  <c r="E224"/>
  <c r="F223"/>
  <c r="E223"/>
  <c r="F222"/>
  <c r="E222"/>
  <c r="F221"/>
  <c r="E221"/>
  <c r="F220"/>
  <c r="E220"/>
  <c r="F219"/>
  <c r="E219"/>
  <c r="F218"/>
  <c r="E218"/>
  <c r="F217"/>
  <c r="E217"/>
  <c r="F216"/>
  <c r="E216"/>
  <c r="F215"/>
  <c r="E215"/>
  <c r="F214"/>
  <c r="E214"/>
  <c r="F213"/>
  <c r="E213"/>
  <c r="F212"/>
  <c r="E212"/>
  <c r="F211"/>
  <c r="E211"/>
  <c r="F210"/>
  <c r="E210"/>
  <c r="F209"/>
  <c r="E209"/>
  <c r="F208"/>
  <c r="E208"/>
  <c r="F207"/>
  <c r="E207"/>
  <c r="F206"/>
  <c r="E206"/>
  <c r="F205"/>
  <c r="E205"/>
  <c r="F204"/>
  <c r="E204"/>
  <c r="F203"/>
  <c r="E203"/>
  <c r="F202"/>
  <c r="E202"/>
  <c r="F201"/>
  <c r="E201"/>
  <c r="F200"/>
  <c r="E200"/>
  <c r="F199"/>
  <c r="E199"/>
  <c r="F198"/>
  <c r="E198"/>
  <c r="F197"/>
  <c r="E197"/>
  <c r="F196"/>
  <c r="E196"/>
  <c r="F195"/>
  <c r="E195"/>
  <c r="F194"/>
  <c r="E194"/>
  <c r="F193"/>
  <c r="E193"/>
  <c r="F192"/>
  <c r="E192"/>
  <c r="F191"/>
  <c r="E191"/>
  <c r="F190"/>
  <c r="E190"/>
  <c r="F189"/>
  <c r="E189"/>
  <c r="F188"/>
  <c r="E188"/>
  <c r="F187"/>
  <c r="E187"/>
  <c r="F186"/>
  <c r="E186"/>
  <c r="F185"/>
  <c r="E185"/>
  <c r="F184"/>
  <c r="E184"/>
  <c r="F183"/>
  <c r="E183"/>
  <c r="F182"/>
  <c r="E182"/>
  <c r="F181"/>
  <c r="E181"/>
  <c r="F180"/>
  <c r="E180"/>
  <c r="F179"/>
  <c r="E179"/>
  <c r="F178"/>
  <c r="E178"/>
  <c r="F177"/>
  <c r="E177"/>
  <c r="F176"/>
  <c r="E176"/>
  <c r="F175"/>
  <c r="E175"/>
  <c r="F174"/>
  <c r="E174"/>
  <c r="F173"/>
  <c r="E173"/>
  <c r="F172"/>
  <c r="E172"/>
  <c r="F171"/>
  <c r="E171"/>
  <c r="F170"/>
  <c r="E170"/>
  <c r="F169"/>
  <c r="E169"/>
  <c r="F168"/>
  <c r="E168"/>
  <c r="F167"/>
  <c r="E167"/>
  <c r="F166"/>
  <c r="E166"/>
  <c r="F165"/>
  <c r="E165"/>
  <c r="F164"/>
  <c r="E164"/>
  <c r="F163"/>
  <c r="E163"/>
  <c r="F162"/>
  <c r="E162"/>
  <c r="F161"/>
  <c r="E161"/>
  <c r="F160"/>
  <c r="E160"/>
  <c r="F159"/>
  <c r="E159"/>
  <c r="F158"/>
  <c r="E158"/>
  <c r="F157"/>
  <c r="E157"/>
  <c r="F156"/>
  <c r="E156"/>
  <c r="F155"/>
  <c r="E155"/>
  <c r="F154"/>
  <c r="E154"/>
  <c r="F153"/>
  <c r="E153"/>
  <c r="F152"/>
  <c r="E152"/>
  <c r="F151"/>
  <c r="E151"/>
  <c r="F150"/>
  <c r="E150"/>
  <c r="F149"/>
  <c r="E149"/>
  <c r="F148"/>
  <c r="E148"/>
  <c r="F147"/>
  <c r="E147"/>
  <c r="F146"/>
  <c r="E146"/>
  <c r="F145"/>
  <c r="E145"/>
  <c r="F144"/>
  <c r="E144"/>
  <c r="F143"/>
  <c r="E143"/>
  <c r="F142"/>
  <c r="E142"/>
  <c r="F141"/>
  <c r="E141"/>
  <c r="F140"/>
  <c r="E140"/>
  <c r="F139"/>
  <c r="E139"/>
  <c r="F138"/>
  <c r="E138"/>
  <c r="F137"/>
  <c r="E137"/>
  <c r="F136"/>
  <c r="E136"/>
  <c r="F135"/>
  <c r="E135"/>
  <c r="F134"/>
  <c r="E134"/>
  <c r="F133"/>
  <c r="E133"/>
  <c r="F132"/>
  <c r="E132"/>
  <c r="F131"/>
  <c r="E131"/>
  <c r="F130"/>
  <c r="E130"/>
  <c r="F129"/>
  <c r="E129"/>
  <c r="F128"/>
  <c r="E128"/>
  <c r="F127"/>
  <c r="E127"/>
  <c r="F126"/>
  <c r="E126"/>
  <c r="F125"/>
  <c r="E125"/>
  <c r="F124"/>
  <c r="E124"/>
  <c r="F123"/>
  <c r="E123"/>
  <c r="F122"/>
  <c r="E122"/>
  <c r="F121"/>
  <c r="E121"/>
  <c r="F120"/>
  <c r="E120"/>
  <c r="F119"/>
  <c r="E119"/>
  <c r="F118"/>
  <c r="E118"/>
  <c r="F117"/>
  <c r="E117"/>
  <c r="F116"/>
  <c r="E116"/>
  <c r="F115"/>
  <c r="E115"/>
  <c r="F114"/>
  <c r="E114"/>
  <c r="F113"/>
  <c r="E113"/>
  <c r="F112"/>
  <c r="E112"/>
  <c r="F111"/>
  <c r="E111"/>
  <c r="F110"/>
  <c r="E110"/>
  <c r="F109"/>
  <c r="E109"/>
  <c r="F108"/>
  <c r="E108"/>
  <c r="F107"/>
  <c r="E107"/>
  <c r="F106"/>
  <c r="E106"/>
  <c r="F105"/>
  <c r="E105"/>
  <c r="F104"/>
  <c r="E104"/>
  <c r="F103"/>
  <c r="E103"/>
  <c r="F102"/>
  <c r="E102"/>
  <c r="F101"/>
  <c r="E101"/>
  <c r="F100"/>
  <c r="E100"/>
  <c r="F99"/>
  <c r="E99"/>
  <c r="F98"/>
  <c r="E98"/>
  <c r="F97"/>
  <c r="E97"/>
  <c r="F96"/>
  <c r="E96"/>
  <c r="F95"/>
  <c r="E95"/>
  <c r="F94"/>
  <c r="E94"/>
  <c r="F93"/>
  <c r="E93"/>
  <c r="F92"/>
  <c r="E92"/>
  <c r="F91"/>
  <c r="E91"/>
  <c r="F90"/>
  <c r="E90"/>
  <c r="F89"/>
  <c r="E89"/>
  <c r="F88"/>
  <c r="E88"/>
  <c r="F87"/>
  <c r="E87"/>
  <c r="F86"/>
  <c r="E86"/>
  <c r="F85"/>
  <c r="E85"/>
  <c r="F84"/>
  <c r="E84"/>
  <c r="F83"/>
  <c r="E83"/>
  <c r="F82"/>
  <c r="E82"/>
  <c r="F81"/>
  <c r="E81"/>
  <c r="F80"/>
  <c r="E80"/>
  <c r="F79"/>
  <c r="E79"/>
  <c r="F78"/>
  <c r="E78"/>
  <c r="F77"/>
  <c r="E77"/>
  <c r="F76"/>
  <c r="E76"/>
  <c r="F75"/>
  <c r="E75"/>
  <c r="F74"/>
  <c r="E74"/>
  <c r="F73"/>
  <c r="E73"/>
  <c r="F72"/>
  <c r="E72"/>
  <c r="F71"/>
  <c r="E71"/>
  <c r="F70"/>
  <c r="E70"/>
  <c r="F69"/>
  <c r="E69"/>
  <c r="F68"/>
  <c r="E68"/>
  <c r="F67"/>
  <c r="E67"/>
  <c r="F66"/>
  <c r="E66"/>
  <c r="F65"/>
  <c r="E65"/>
  <c r="F64"/>
  <c r="E64"/>
  <c r="F63"/>
  <c r="E63"/>
  <c r="F62"/>
  <c r="E62"/>
  <c r="F61"/>
  <c r="E61"/>
  <c r="F60"/>
  <c r="E60"/>
  <c r="F59"/>
  <c r="E59"/>
  <c r="F58"/>
  <c r="E58"/>
  <c r="F57"/>
  <c r="E57"/>
  <c r="F56"/>
  <c r="E56"/>
  <c r="F55"/>
  <c r="E55"/>
  <c r="F54"/>
  <c r="E54"/>
  <c r="F53"/>
  <c r="E53"/>
  <c r="F52"/>
  <c r="E52"/>
  <c r="F51"/>
  <c r="E51"/>
  <c r="F50"/>
  <c r="E50"/>
  <c r="F49"/>
  <c r="E49"/>
  <c r="F48"/>
  <c r="E48"/>
  <c r="F47"/>
  <c r="E47"/>
  <c r="F46"/>
  <c r="E46"/>
  <c r="F45"/>
  <c r="E45"/>
  <c r="F44"/>
  <c r="E44"/>
  <c r="F43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F14"/>
  <c r="E14"/>
  <c r="F13"/>
  <c r="E13"/>
  <c r="F12"/>
  <c r="E12"/>
  <c r="F11"/>
  <c r="E11"/>
  <c r="F10"/>
  <c r="E10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J452" l="1"/>
  <c r="I452"/>
  <c r="J451"/>
  <c r="I451"/>
  <c r="C450"/>
  <c r="C449"/>
  <c r="D449" l="1"/>
  <c r="D450"/>
  <c r="Z451" i="17" l="1"/>
  <c r="Y451"/>
  <c r="V451"/>
  <c r="U451"/>
  <c r="W450"/>
  <c r="S450"/>
  <c r="V451" i="16" l="1"/>
  <c r="U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AK450" i="36" l="1"/>
  <c r="S450"/>
  <c r="H450"/>
  <c r="O450" s="1"/>
  <c r="G450"/>
  <c r="F450"/>
  <c r="N450" s="1"/>
  <c r="E450"/>
  <c r="AK449"/>
  <c r="W449"/>
  <c r="S449"/>
  <c r="H449"/>
  <c r="O449" s="1"/>
  <c r="G449"/>
  <c r="F449"/>
  <c r="N449" s="1"/>
  <c r="E449"/>
  <c r="AK448"/>
  <c r="W448"/>
  <c r="S448"/>
  <c r="H448"/>
  <c r="O448" s="1"/>
  <c r="G448"/>
  <c r="F448"/>
  <c r="N448" s="1"/>
  <c r="E448"/>
  <c r="Q448" s="1"/>
  <c r="AK447"/>
  <c r="W447"/>
  <c r="S447"/>
  <c r="H447"/>
  <c r="O447" s="1"/>
  <c r="G447"/>
  <c r="F447"/>
  <c r="N447" s="1"/>
  <c r="E447"/>
  <c r="AK446"/>
  <c r="W446"/>
  <c r="S446"/>
  <c r="H446"/>
  <c r="O446" s="1"/>
  <c r="G446"/>
  <c r="F446"/>
  <c r="N446" s="1"/>
  <c r="E446"/>
  <c r="Q446" s="1"/>
  <c r="AK445"/>
  <c r="W445"/>
  <c r="S445"/>
  <c r="H445"/>
  <c r="O445" s="1"/>
  <c r="G445"/>
  <c r="F445"/>
  <c r="N445" s="1"/>
  <c r="E445"/>
  <c r="AK444"/>
  <c r="W444"/>
  <c r="S444"/>
  <c r="H444"/>
  <c r="O444" s="1"/>
  <c r="G444"/>
  <c r="F444"/>
  <c r="N444" s="1"/>
  <c r="E444"/>
  <c r="Q444" s="1"/>
  <c r="AK443"/>
  <c r="W443"/>
  <c r="S443"/>
  <c r="H443"/>
  <c r="O443" s="1"/>
  <c r="G443"/>
  <c r="F443"/>
  <c r="N443" s="1"/>
  <c r="E443"/>
  <c r="AK442"/>
  <c r="W442"/>
  <c r="S442"/>
  <c r="H442"/>
  <c r="O442" s="1"/>
  <c r="G442"/>
  <c r="F442"/>
  <c r="N442" s="1"/>
  <c r="E442"/>
  <c r="Q442" s="1"/>
  <c r="AK441"/>
  <c r="W441"/>
  <c r="S441"/>
  <c r="H441"/>
  <c r="O441" s="1"/>
  <c r="G441"/>
  <c r="F441"/>
  <c r="N441" s="1"/>
  <c r="E441"/>
  <c r="AK440"/>
  <c r="W440"/>
  <c r="S440"/>
  <c r="H440"/>
  <c r="O440" s="1"/>
  <c r="G440"/>
  <c r="F440"/>
  <c r="N440" s="1"/>
  <c r="E440"/>
  <c r="Q440" s="1"/>
  <c r="AK439"/>
  <c r="W439"/>
  <c r="S439"/>
  <c r="H439"/>
  <c r="O439" s="1"/>
  <c r="G439"/>
  <c r="F439"/>
  <c r="N439" s="1"/>
  <c r="E439"/>
  <c r="AK438"/>
  <c r="W438"/>
  <c r="S438"/>
  <c r="H438"/>
  <c r="O438" s="1"/>
  <c r="G438"/>
  <c r="F438"/>
  <c r="N438" s="1"/>
  <c r="E438"/>
  <c r="Q438" s="1"/>
  <c r="AK437"/>
  <c r="W437"/>
  <c r="S437"/>
  <c r="H437"/>
  <c r="O437" s="1"/>
  <c r="G437"/>
  <c r="F437"/>
  <c r="N437" s="1"/>
  <c r="E437"/>
  <c r="AK436"/>
  <c r="W436"/>
  <c r="S436"/>
  <c r="H436"/>
  <c r="O436" s="1"/>
  <c r="G436"/>
  <c r="F436"/>
  <c r="N436" s="1"/>
  <c r="E436"/>
  <c r="Q436" s="1"/>
  <c r="AK435"/>
  <c r="W435"/>
  <c r="S435"/>
  <c r="H435"/>
  <c r="O435" s="1"/>
  <c r="G435"/>
  <c r="F435"/>
  <c r="N435" s="1"/>
  <c r="E435"/>
  <c r="AK434"/>
  <c r="W434"/>
  <c r="S434"/>
  <c r="H434"/>
  <c r="O434" s="1"/>
  <c r="G434"/>
  <c r="F434"/>
  <c r="N434" s="1"/>
  <c r="E434"/>
  <c r="Q434" s="1"/>
  <c r="AK433"/>
  <c r="W433"/>
  <c r="S433"/>
  <c r="H433"/>
  <c r="O433" s="1"/>
  <c r="G433"/>
  <c r="F433"/>
  <c r="N433" s="1"/>
  <c r="E433"/>
  <c r="AK432"/>
  <c r="W432"/>
  <c r="S432"/>
  <c r="H432"/>
  <c r="O432" s="1"/>
  <c r="G432"/>
  <c r="F432"/>
  <c r="N432" s="1"/>
  <c r="E432"/>
  <c r="Q432" s="1"/>
  <c r="AK431"/>
  <c r="W431"/>
  <c r="S431"/>
  <c r="H431"/>
  <c r="O431" s="1"/>
  <c r="G431"/>
  <c r="F431"/>
  <c r="N431" s="1"/>
  <c r="E431"/>
  <c r="AK430"/>
  <c r="W430"/>
  <c r="S430"/>
  <c r="H430"/>
  <c r="O430" s="1"/>
  <c r="G430"/>
  <c r="F430"/>
  <c r="N430" s="1"/>
  <c r="E430"/>
  <c r="Q430" s="1"/>
  <c r="AK429"/>
  <c r="W429"/>
  <c r="S429"/>
  <c r="H429"/>
  <c r="O429" s="1"/>
  <c r="G429"/>
  <c r="F429"/>
  <c r="N429" s="1"/>
  <c r="E429"/>
  <c r="AK428"/>
  <c r="W428"/>
  <c r="S428"/>
  <c r="H428"/>
  <c r="O428" s="1"/>
  <c r="G428"/>
  <c r="F428"/>
  <c r="N428" s="1"/>
  <c r="E428"/>
  <c r="Q428" s="1"/>
  <c r="AK427"/>
  <c r="W427"/>
  <c r="S427"/>
  <c r="H427"/>
  <c r="O427" s="1"/>
  <c r="G427"/>
  <c r="F427"/>
  <c r="N427" s="1"/>
  <c r="E427"/>
  <c r="AK426"/>
  <c r="W426"/>
  <c r="S426"/>
  <c r="H426"/>
  <c r="O426" s="1"/>
  <c r="G426"/>
  <c r="F426"/>
  <c r="N426" s="1"/>
  <c r="E426"/>
  <c r="Q426" s="1"/>
  <c r="AK425"/>
  <c r="W425"/>
  <c r="S425"/>
  <c r="H425"/>
  <c r="O425" s="1"/>
  <c r="G425"/>
  <c r="F425"/>
  <c r="N425" s="1"/>
  <c r="E425"/>
  <c r="AK424"/>
  <c r="W424"/>
  <c r="S424"/>
  <c r="H424"/>
  <c r="O424" s="1"/>
  <c r="G424"/>
  <c r="F424"/>
  <c r="N424" s="1"/>
  <c r="E424"/>
  <c r="Q424" s="1"/>
  <c r="AK423"/>
  <c r="W423"/>
  <c r="S423"/>
  <c r="H423"/>
  <c r="O423" s="1"/>
  <c r="G423"/>
  <c r="F423"/>
  <c r="N423" s="1"/>
  <c r="E423"/>
  <c r="AK422"/>
  <c r="W422"/>
  <c r="S422"/>
  <c r="H422"/>
  <c r="O422" s="1"/>
  <c r="G422"/>
  <c r="F422"/>
  <c r="N422" s="1"/>
  <c r="E422"/>
  <c r="Q422" s="1"/>
  <c r="AK421"/>
  <c r="W421"/>
  <c r="S421"/>
  <c r="H421"/>
  <c r="O421" s="1"/>
  <c r="G421"/>
  <c r="F421"/>
  <c r="N421" s="1"/>
  <c r="E421"/>
  <c r="AK420"/>
  <c r="W420"/>
  <c r="S420"/>
  <c r="H420"/>
  <c r="O420" s="1"/>
  <c r="G420"/>
  <c r="F420"/>
  <c r="N420" s="1"/>
  <c r="E420"/>
  <c r="Q420" s="1"/>
  <c r="AK419"/>
  <c r="W419"/>
  <c r="S419"/>
  <c r="H419"/>
  <c r="O419" s="1"/>
  <c r="G419"/>
  <c r="F419"/>
  <c r="N419" s="1"/>
  <c r="E419"/>
  <c r="AK418"/>
  <c r="W418"/>
  <c r="S418"/>
  <c r="H418"/>
  <c r="O418" s="1"/>
  <c r="G418"/>
  <c r="F418"/>
  <c r="N418" s="1"/>
  <c r="E418"/>
  <c r="Q418" s="1"/>
  <c r="AK417"/>
  <c r="W417"/>
  <c r="S417"/>
  <c r="H417"/>
  <c r="O417" s="1"/>
  <c r="G417"/>
  <c r="F417"/>
  <c r="N417" s="1"/>
  <c r="E417"/>
  <c r="AK416"/>
  <c r="W416"/>
  <c r="S416"/>
  <c r="H416"/>
  <c r="O416" s="1"/>
  <c r="G416"/>
  <c r="F416"/>
  <c r="N416" s="1"/>
  <c r="E416"/>
  <c r="Q416" s="1"/>
  <c r="AK415"/>
  <c r="W415"/>
  <c r="S415"/>
  <c r="H415"/>
  <c r="O415" s="1"/>
  <c r="G415"/>
  <c r="F415"/>
  <c r="N415" s="1"/>
  <c r="E415"/>
  <c r="AK414"/>
  <c r="W414"/>
  <c r="S414"/>
  <c r="H414"/>
  <c r="O414" s="1"/>
  <c r="G414"/>
  <c r="F414"/>
  <c r="N414" s="1"/>
  <c r="E414"/>
  <c r="Q414" s="1"/>
  <c r="AK413"/>
  <c r="W413"/>
  <c r="S413"/>
  <c r="H413"/>
  <c r="O413" s="1"/>
  <c r="G413"/>
  <c r="F413"/>
  <c r="N413" s="1"/>
  <c r="E413"/>
  <c r="AK412"/>
  <c r="W412"/>
  <c r="S412"/>
  <c r="H412"/>
  <c r="O412" s="1"/>
  <c r="G412"/>
  <c r="F412"/>
  <c r="N412" s="1"/>
  <c r="E412"/>
  <c r="Q412" s="1"/>
  <c r="AK411"/>
  <c r="W411"/>
  <c r="S411"/>
  <c r="H411"/>
  <c r="O411" s="1"/>
  <c r="G411"/>
  <c r="F411"/>
  <c r="N411" s="1"/>
  <c r="E411"/>
  <c r="AK410"/>
  <c r="W410"/>
  <c r="S410"/>
  <c r="H410"/>
  <c r="O410" s="1"/>
  <c r="G410"/>
  <c r="F410"/>
  <c r="N410" s="1"/>
  <c r="E410"/>
  <c r="Q410" s="1"/>
  <c r="AK409"/>
  <c r="W409"/>
  <c r="S409"/>
  <c r="H409"/>
  <c r="O409" s="1"/>
  <c r="G409"/>
  <c r="F409"/>
  <c r="N409" s="1"/>
  <c r="E409"/>
  <c r="AK408"/>
  <c r="W408"/>
  <c r="S408"/>
  <c r="H408"/>
  <c r="O408" s="1"/>
  <c r="G408"/>
  <c r="F408"/>
  <c r="N408" s="1"/>
  <c r="E408"/>
  <c r="Q408" s="1"/>
  <c r="AK407"/>
  <c r="W407"/>
  <c r="S407"/>
  <c r="H407"/>
  <c r="O407" s="1"/>
  <c r="G407"/>
  <c r="F407"/>
  <c r="N407" s="1"/>
  <c r="E407"/>
  <c r="AK406"/>
  <c r="W406"/>
  <c r="S406"/>
  <c r="H406"/>
  <c r="O406" s="1"/>
  <c r="G406"/>
  <c r="F406"/>
  <c r="N406" s="1"/>
  <c r="E406"/>
  <c r="Q406" s="1"/>
  <c r="AK405"/>
  <c r="W405"/>
  <c r="S405"/>
  <c r="H405"/>
  <c r="O405" s="1"/>
  <c r="G405"/>
  <c r="F405"/>
  <c r="N405" s="1"/>
  <c r="E405"/>
  <c r="AK404"/>
  <c r="W404"/>
  <c r="S404"/>
  <c r="H404"/>
  <c r="O404" s="1"/>
  <c r="G404"/>
  <c r="F404"/>
  <c r="N404" s="1"/>
  <c r="E404"/>
  <c r="Q404" s="1"/>
  <c r="AK403"/>
  <c r="W403"/>
  <c r="S403"/>
  <c r="H403"/>
  <c r="O403" s="1"/>
  <c r="G403"/>
  <c r="F403"/>
  <c r="N403" s="1"/>
  <c r="E403"/>
  <c r="AK402"/>
  <c r="W402"/>
  <c r="S402"/>
  <c r="H402"/>
  <c r="O402" s="1"/>
  <c r="G402"/>
  <c r="F402"/>
  <c r="N402" s="1"/>
  <c r="E402"/>
  <c r="Q402" s="1"/>
  <c r="AK401"/>
  <c r="W401"/>
  <c r="S401"/>
  <c r="H401"/>
  <c r="O401" s="1"/>
  <c r="G401"/>
  <c r="F401"/>
  <c r="N401" s="1"/>
  <c r="E401"/>
  <c r="AK400"/>
  <c r="W400"/>
  <c r="S400"/>
  <c r="H400"/>
  <c r="O400" s="1"/>
  <c r="G400"/>
  <c r="F400"/>
  <c r="N400" s="1"/>
  <c r="E400"/>
  <c r="Q400" s="1"/>
  <c r="AK399"/>
  <c r="W399"/>
  <c r="S399"/>
  <c r="H399"/>
  <c r="O399" s="1"/>
  <c r="G399"/>
  <c r="F399"/>
  <c r="N399" s="1"/>
  <c r="E399"/>
  <c r="AK398"/>
  <c r="W398"/>
  <c r="S398"/>
  <c r="H398"/>
  <c r="O398" s="1"/>
  <c r="G398"/>
  <c r="F398"/>
  <c r="N398" s="1"/>
  <c r="E398"/>
  <c r="Q398" s="1"/>
  <c r="AK397"/>
  <c r="W397"/>
  <c r="S397"/>
  <c r="H397"/>
  <c r="O397" s="1"/>
  <c r="G397"/>
  <c r="F397"/>
  <c r="N397" s="1"/>
  <c r="E397"/>
  <c r="AK396"/>
  <c r="W396"/>
  <c r="S396"/>
  <c r="H396"/>
  <c r="O396" s="1"/>
  <c r="G396"/>
  <c r="F396"/>
  <c r="N396" s="1"/>
  <c r="E396"/>
  <c r="Q396" s="1"/>
  <c r="AK395"/>
  <c r="W395"/>
  <c r="S395"/>
  <c r="H395"/>
  <c r="O395" s="1"/>
  <c r="G395"/>
  <c r="F395"/>
  <c r="N395" s="1"/>
  <c r="E395"/>
  <c r="AK394"/>
  <c r="W394"/>
  <c r="S394"/>
  <c r="H394"/>
  <c r="O394" s="1"/>
  <c r="G394"/>
  <c r="F394"/>
  <c r="N394" s="1"/>
  <c r="E394"/>
  <c r="Q394" s="1"/>
  <c r="AK393"/>
  <c r="W393"/>
  <c r="S393"/>
  <c r="H393"/>
  <c r="O393" s="1"/>
  <c r="G393"/>
  <c r="F393"/>
  <c r="N393" s="1"/>
  <c r="E393"/>
  <c r="AK392"/>
  <c r="W392"/>
  <c r="S392"/>
  <c r="H392"/>
  <c r="O392" s="1"/>
  <c r="G392"/>
  <c r="F392"/>
  <c r="N392" s="1"/>
  <c r="E392"/>
  <c r="Q392" s="1"/>
  <c r="AK391"/>
  <c r="W391"/>
  <c r="S391"/>
  <c r="H391"/>
  <c r="O391" s="1"/>
  <c r="G391"/>
  <c r="F391"/>
  <c r="N391" s="1"/>
  <c r="E391"/>
  <c r="AK390"/>
  <c r="W390"/>
  <c r="S390"/>
  <c r="H390"/>
  <c r="O390" s="1"/>
  <c r="G390"/>
  <c r="F390"/>
  <c r="N390" s="1"/>
  <c r="E390"/>
  <c r="Q390" s="1"/>
  <c r="AK389"/>
  <c r="W389"/>
  <c r="S389"/>
  <c r="H389"/>
  <c r="O389" s="1"/>
  <c r="G389"/>
  <c r="F389"/>
  <c r="N389" s="1"/>
  <c r="E389"/>
  <c r="AK388"/>
  <c r="W388"/>
  <c r="S388"/>
  <c r="H388"/>
  <c r="O388" s="1"/>
  <c r="G388"/>
  <c r="F388"/>
  <c r="N388" s="1"/>
  <c r="E388"/>
  <c r="AK387"/>
  <c r="W387"/>
  <c r="S387"/>
  <c r="H387"/>
  <c r="O387" s="1"/>
  <c r="G387"/>
  <c r="F387"/>
  <c r="N387" s="1"/>
  <c r="E387"/>
  <c r="AK386"/>
  <c r="W386"/>
  <c r="S386"/>
  <c r="H386"/>
  <c r="O386" s="1"/>
  <c r="G386"/>
  <c r="F386"/>
  <c r="N386" s="1"/>
  <c r="E386"/>
  <c r="AK385"/>
  <c r="W385"/>
  <c r="S385"/>
  <c r="H385"/>
  <c r="O385" s="1"/>
  <c r="G385"/>
  <c r="F385"/>
  <c r="N385" s="1"/>
  <c r="E385"/>
  <c r="AK384"/>
  <c r="W384"/>
  <c r="S384"/>
  <c r="H384"/>
  <c r="O384" s="1"/>
  <c r="G384"/>
  <c r="F384"/>
  <c r="N384" s="1"/>
  <c r="E384"/>
  <c r="AK383"/>
  <c r="W383"/>
  <c r="S383"/>
  <c r="H383"/>
  <c r="O383" s="1"/>
  <c r="G383"/>
  <c r="F383"/>
  <c r="N383" s="1"/>
  <c r="E383"/>
  <c r="AK382"/>
  <c r="W382"/>
  <c r="S382"/>
  <c r="H382"/>
  <c r="O382" s="1"/>
  <c r="G382"/>
  <c r="F382"/>
  <c r="N382" s="1"/>
  <c r="E382"/>
  <c r="AK381"/>
  <c r="W381"/>
  <c r="S381"/>
  <c r="H381"/>
  <c r="O381" s="1"/>
  <c r="G381"/>
  <c r="F381"/>
  <c r="N381" s="1"/>
  <c r="E381"/>
  <c r="AK380"/>
  <c r="W380"/>
  <c r="S380"/>
  <c r="H380"/>
  <c r="O380" s="1"/>
  <c r="G380"/>
  <c r="F380"/>
  <c r="N380" s="1"/>
  <c r="E380"/>
  <c r="AK379"/>
  <c r="W379"/>
  <c r="S379"/>
  <c r="H379"/>
  <c r="O379" s="1"/>
  <c r="G379"/>
  <c r="F379"/>
  <c r="N379" s="1"/>
  <c r="E379"/>
  <c r="AK378"/>
  <c r="W378"/>
  <c r="S378"/>
  <c r="H378"/>
  <c r="O378" s="1"/>
  <c r="G378"/>
  <c r="F378"/>
  <c r="N378" s="1"/>
  <c r="E378"/>
  <c r="AK377"/>
  <c r="W377"/>
  <c r="S377"/>
  <c r="H377"/>
  <c r="O377" s="1"/>
  <c r="G377"/>
  <c r="F377"/>
  <c r="N377" s="1"/>
  <c r="E377"/>
  <c r="AK376"/>
  <c r="W376"/>
  <c r="S376"/>
  <c r="H376"/>
  <c r="O376" s="1"/>
  <c r="G376"/>
  <c r="F376"/>
  <c r="N376" s="1"/>
  <c r="E376"/>
  <c r="AK375"/>
  <c r="W375"/>
  <c r="S375"/>
  <c r="H375"/>
  <c r="O375" s="1"/>
  <c r="G375"/>
  <c r="F375"/>
  <c r="N375" s="1"/>
  <c r="E375"/>
  <c r="AK374"/>
  <c r="W374"/>
  <c r="S374"/>
  <c r="H374"/>
  <c r="O374" s="1"/>
  <c r="G374"/>
  <c r="F374"/>
  <c r="N374" s="1"/>
  <c r="E374"/>
  <c r="AK373"/>
  <c r="W373"/>
  <c r="S373"/>
  <c r="H373"/>
  <c r="O373" s="1"/>
  <c r="G373"/>
  <c r="F373"/>
  <c r="N373" s="1"/>
  <c r="E373"/>
  <c r="AK372"/>
  <c r="W372"/>
  <c r="S372"/>
  <c r="H372"/>
  <c r="O372" s="1"/>
  <c r="G372"/>
  <c r="F372"/>
  <c r="N372" s="1"/>
  <c r="E372"/>
  <c r="AK371"/>
  <c r="W371"/>
  <c r="S371"/>
  <c r="H371"/>
  <c r="O371" s="1"/>
  <c r="G371"/>
  <c r="F371"/>
  <c r="N371" s="1"/>
  <c r="E371"/>
  <c r="AK370"/>
  <c r="W370"/>
  <c r="S370"/>
  <c r="H370"/>
  <c r="O370" s="1"/>
  <c r="G370"/>
  <c r="F370"/>
  <c r="N370" s="1"/>
  <c r="E370"/>
  <c r="AK369"/>
  <c r="W369"/>
  <c r="S369"/>
  <c r="H369"/>
  <c r="O369" s="1"/>
  <c r="G369"/>
  <c r="F369"/>
  <c r="N369" s="1"/>
  <c r="E369"/>
  <c r="AK368"/>
  <c r="W368"/>
  <c r="S368"/>
  <c r="H368"/>
  <c r="O368" s="1"/>
  <c r="G368"/>
  <c r="F368"/>
  <c r="N368" s="1"/>
  <c r="E368"/>
  <c r="AK367"/>
  <c r="W367"/>
  <c r="S367"/>
  <c r="H367"/>
  <c r="O367" s="1"/>
  <c r="G367"/>
  <c r="F367"/>
  <c r="N367" s="1"/>
  <c r="E367"/>
  <c r="AK366"/>
  <c r="W366"/>
  <c r="S366"/>
  <c r="H366"/>
  <c r="O366" s="1"/>
  <c r="G366"/>
  <c r="F366"/>
  <c r="N366" s="1"/>
  <c r="E366"/>
  <c r="AK365"/>
  <c r="W365"/>
  <c r="S365"/>
  <c r="H365"/>
  <c r="O365" s="1"/>
  <c r="G365"/>
  <c r="F365"/>
  <c r="N365" s="1"/>
  <c r="E365"/>
  <c r="AK364"/>
  <c r="W364"/>
  <c r="S364"/>
  <c r="H364"/>
  <c r="O364" s="1"/>
  <c r="G364"/>
  <c r="F364"/>
  <c r="N364" s="1"/>
  <c r="E364"/>
  <c r="AK363"/>
  <c r="W363"/>
  <c r="S363"/>
  <c r="H363"/>
  <c r="O363" s="1"/>
  <c r="G363"/>
  <c r="F363"/>
  <c r="N363" s="1"/>
  <c r="E363"/>
  <c r="AK362"/>
  <c r="W362"/>
  <c r="S362"/>
  <c r="H362"/>
  <c r="O362" s="1"/>
  <c r="G362"/>
  <c r="F362"/>
  <c r="N362" s="1"/>
  <c r="E362"/>
  <c r="AK361"/>
  <c r="W361"/>
  <c r="S361"/>
  <c r="H361"/>
  <c r="O361" s="1"/>
  <c r="G361"/>
  <c r="F361"/>
  <c r="N361" s="1"/>
  <c r="E361"/>
  <c r="AK360"/>
  <c r="W360"/>
  <c r="S360"/>
  <c r="H360"/>
  <c r="O360" s="1"/>
  <c r="G360"/>
  <c r="F360"/>
  <c r="N360" s="1"/>
  <c r="E360"/>
  <c r="AK359"/>
  <c r="W359"/>
  <c r="S359"/>
  <c r="H359"/>
  <c r="O359" s="1"/>
  <c r="G359"/>
  <c r="F359"/>
  <c r="N359" s="1"/>
  <c r="E359"/>
  <c r="AK358"/>
  <c r="W358"/>
  <c r="S358"/>
  <c r="H358"/>
  <c r="O358" s="1"/>
  <c r="G358"/>
  <c r="F358"/>
  <c r="N358" s="1"/>
  <c r="E358"/>
  <c r="AK357"/>
  <c r="W357"/>
  <c r="S357"/>
  <c r="H357"/>
  <c r="O357" s="1"/>
  <c r="G357"/>
  <c r="F357"/>
  <c r="N357" s="1"/>
  <c r="E357"/>
  <c r="AK356"/>
  <c r="W356"/>
  <c r="S356"/>
  <c r="H356"/>
  <c r="O356" s="1"/>
  <c r="G356"/>
  <c r="F356"/>
  <c r="N356" s="1"/>
  <c r="E356"/>
  <c r="AK355"/>
  <c r="W355"/>
  <c r="S355"/>
  <c r="H355"/>
  <c r="O355" s="1"/>
  <c r="G355"/>
  <c r="F355"/>
  <c r="N355" s="1"/>
  <c r="E355"/>
  <c r="AK354"/>
  <c r="W354"/>
  <c r="S354"/>
  <c r="H354"/>
  <c r="O354" s="1"/>
  <c r="G354"/>
  <c r="F354"/>
  <c r="N354" s="1"/>
  <c r="E354"/>
  <c r="AK353"/>
  <c r="W353"/>
  <c r="S353"/>
  <c r="H353"/>
  <c r="O353" s="1"/>
  <c r="G353"/>
  <c r="F353"/>
  <c r="N353" s="1"/>
  <c r="E353"/>
  <c r="AK352"/>
  <c r="W352"/>
  <c r="S352"/>
  <c r="H352"/>
  <c r="O352" s="1"/>
  <c r="G352"/>
  <c r="F352"/>
  <c r="N352" s="1"/>
  <c r="E352"/>
  <c r="AK351"/>
  <c r="W351"/>
  <c r="S351"/>
  <c r="H351"/>
  <c r="O351" s="1"/>
  <c r="G351"/>
  <c r="F351"/>
  <c r="N351" s="1"/>
  <c r="E351"/>
  <c r="AK350"/>
  <c r="W350"/>
  <c r="S350"/>
  <c r="H350"/>
  <c r="O350" s="1"/>
  <c r="G350"/>
  <c r="F350"/>
  <c r="N350" s="1"/>
  <c r="E350"/>
  <c r="AK349"/>
  <c r="W349"/>
  <c r="S349"/>
  <c r="H349"/>
  <c r="O349" s="1"/>
  <c r="G349"/>
  <c r="F349"/>
  <c r="N349" s="1"/>
  <c r="E349"/>
  <c r="AK348"/>
  <c r="W348"/>
  <c r="S348"/>
  <c r="H348"/>
  <c r="O348" s="1"/>
  <c r="G348"/>
  <c r="F348"/>
  <c r="N348" s="1"/>
  <c r="E348"/>
  <c r="AK347"/>
  <c r="W347"/>
  <c r="S347"/>
  <c r="H347"/>
  <c r="O347" s="1"/>
  <c r="G347"/>
  <c r="F347"/>
  <c r="N347" s="1"/>
  <c r="E347"/>
  <c r="AK346"/>
  <c r="W346"/>
  <c r="S346"/>
  <c r="H346"/>
  <c r="O346" s="1"/>
  <c r="G346"/>
  <c r="F346"/>
  <c r="N346" s="1"/>
  <c r="E346"/>
  <c r="AK345"/>
  <c r="W345"/>
  <c r="S345"/>
  <c r="H345"/>
  <c r="O345" s="1"/>
  <c r="G345"/>
  <c r="F345"/>
  <c r="N345" s="1"/>
  <c r="E345"/>
  <c r="AK344"/>
  <c r="W344"/>
  <c r="S344"/>
  <c r="H344"/>
  <c r="O344" s="1"/>
  <c r="G344"/>
  <c r="F344"/>
  <c r="N344" s="1"/>
  <c r="E344"/>
  <c r="AK343"/>
  <c r="W343"/>
  <c r="S343"/>
  <c r="H343"/>
  <c r="O343" s="1"/>
  <c r="G343"/>
  <c r="F343"/>
  <c r="N343" s="1"/>
  <c r="E343"/>
  <c r="AK342"/>
  <c r="W342"/>
  <c r="S342"/>
  <c r="H342"/>
  <c r="O342" s="1"/>
  <c r="G342"/>
  <c r="F342"/>
  <c r="N342" s="1"/>
  <c r="E342"/>
  <c r="AK341"/>
  <c r="W341"/>
  <c r="S341"/>
  <c r="H341"/>
  <c r="O341" s="1"/>
  <c r="G341"/>
  <c r="F341"/>
  <c r="N341" s="1"/>
  <c r="E341"/>
  <c r="AK340"/>
  <c r="W340"/>
  <c r="S340"/>
  <c r="H340"/>
  <c r="O340" s="1"/>
  <c r="G340"/>
  <c r="F340"/>
  <c r="N340" s="1"/>
  <c r="E340"/>
  <c r="AK339"/>
  <c r="W339"/>
  <c r="S339"/>
  <c r="H339"/>
  <c r="O339" s="1"/>
  <c r="G339"/>
  <c r="F339"/>
  <c r="N339" s="1"/>
  <c r="E339"/>
  <c r="AK338"/>
  <c r="W338"/>
  <c r="S338"/>
  <c r="H338"/>
  <c r="O338" s="1"/>
  <c r="G338"/>
  <c r="F338"/>
  <c r="N338" s="1"/>
  <c r="E338"/>
  <c r="AK337"/>
  <c r="W337"/>
  <c r="S337"/>
  <c r="H337"/>
  <c r="O337" s="1"/>
  <c r="G337"/>
  <c r="F337"/>
  <c r="N337" s="1"/>
  <c r="E337"/>
  <c r="AK336"/>
  <c r="W336"/>
  <c r="S336"/>
  <c r="H336"/>
  <c r="O336" s="1"/>
  <c r="G336"/>
  <c r="F336"/>
  <c r="N336" s="1"/>
  <c r="E336"/>
  <c r="AK335"/>
  <c r="W335"/>
  <c r="S335"/>
  <c r="N335"/>
  <c r="H335"/>
  <c r="O335" s="1"/>
  <c r="G335"/>
  <c r="F335"/>
  <c r="E335"/>
  <c r="Q335" s="1"/>
  <c r="AK334"/>
  <c r="W334"/>
  <c r="S334"/>
  <c r="N334"/>
  <c r="H334"/>
  <c r="O334" s="1"/>
  <c r="G334"/>
  <c r="F334"/>
  <c r="E334"/>
  <c r="Q334" s="1"/>
  <c r="AK333"/>
  <c r="W333"/>
  <c r="S333"/>
  <c r="N333"/>
  <c r="H333"/>
  <c r="O333" s="1"/>
  <c r="G333"/>
  <c r="F333"/>
  <c r="E333"/>
  <c r="Q333" s="1"/>
  <c r="AK332"/>
  <c r="W332"/>
  <c r="S332"/>
  <c r="N332"/>
  <c r="H332"/>
  <c r="O332" s="1"/>
  <c r="G332"/>
  <c r="F332"/>
  <c r="E332"/>
  <c r="Q332" s="1"/>
  <c r="AK331"/>
  <c r="W331"/>
  <c r="S331"/>
  <c r="N331"/>
  <c r="H331"/>
  <c r="O331" s="1"/>
  <c r="G331"/>
  <c r="F331"/>
  <c r="E331"/>
  <c r="Q331" s="1"/>
  <c r="AK330"/>
  <c r="W330"/>
  <c r="S330"/>
  <c r="N330"/>
  <c r="H330"/>
  <c r="O330" s="1"/>
  <c r="G330"/>
  <c r="F330"/>
  <c r="E330"/>
  <c r="Q330" s="1"/>
  <c r="AK329"/>
  <c r="W329"/>
  <c r="S329"/>
  <c r="N329"/>
  <c r="H329"/>
  <c r="O329" s="1"/>
  <c r="G329"/>
  <c r="F329"/>
  <c r="E329"/>
  <c r="Q329" s="1"/>
  <c r="AK328"/>
  <c r="W328"/>
  <c r="S328"/>
  <c r="N328"/>
  <c r="H328"/>
  <c r="O328" s="1"/>
  <c r="G328"/>
  <c r="F328"/>
  <c r="E328"/>
  <c r="Q328" s="1"/>
  <c r="AK327"/>
  <c r="W327"/>
  <c r="S327"/>
  <c r="N327"/>
  <c r="H327"/>
  <c r="O327" s="1"/>
  <c r="G327"/>
  <c r="F327"/>
  <c r="E327"/>
  <c r="Q327" s="1"/>
  <c r="AK326"/>
  <c r="W326"/>
  <c r="S326"/>
  <c r="N326"/>
  <c r="H326"/>
  <c r="O326" s="1"/>
  <c r="G326"/>
  <c r="F326"/>
  <c r="E326"/>
  <c r="Q326" s="1"/>
  <c r="AK325"/>
  <c r="W325"/>
  <c r="S325"/>
  <c r="N325"/>
  <c r="H325"/>
  <c r="O325" s="1"/>
  <c r="G325"/>
  <c r="F325"/>
  <c r="E325"/>
  <c r="Q325" s="1"/>
  <c r="AK324"/>
  <c r="W324"/>
  <c r="S324"/>
  <c r="N324"/>
  <c r="H324"/>
  <c r="O324" s="1"/>
  <c r="G324"/>
  <c r="F324"/>
  <c r="E324"/>
  <c r="Q324" s="1"/>
  <c r="AK323"/>
  <c r="W323"/>
  <c r="S323"/>
  <c r="N323"/>
  <c r="H323"/>
  <c r="O323" s="1"/>
  <c r="G323"/>
  <c r="F323"/>
  <c r="E323"/>
  <c r="Q323" s="1"/>
  <c r="AK322"/>
  <c r="W322"/>
  <c r="S322"/>
  <c r="N322"/>
  <c r="H322"/>
  <c r="O322" s="1"/>
  <c r="G322"/>
  <c r="F322"/>
  <c r="E322"/>
  <c r="Q322" s="1"/>
  <c r="AK321"/>
  <c r="W321"/>
  <c r="S321"/>
  <c r="N321"/>
  <c r="H321"/>
  <c r="O321" s="1"/>
  <c r="G321"/>
  <c r="F321"/>
  <c r="E321"/>
  <c r="Q321" s="1"/>
  <c r="AK320"/>
  <c r="W320"/>
  <c r="S320"/>
  <c r="N320"/>
  <c r="H320"/>
  <c r="O320" s="1"/>
  <c r="G320"/>
  <c r="F320"/>
  <c r="E320"/>
  <c r="Q320" s="1"/>
  <c r="AK319"/>
  <c r="W319"/>
  <c r="S319"/>
  <c r="N319"/>
  <c r="H319"/>
  <c r="O319" s="1"/>
  <c r="G319"/>
  <c r="F319"/>
  <c r="E319"/>
  <c r="Q319" s="1"/>
  <c r="AK318"/>
  <c r="W318"/>
  <c r="S318"/>
  <c r="N318"/>
  <c r="H318"/>
  <c r="O318" s="1"/>
  <c r="G318"/>
  <c r="F318"/>
  <c r="E318"/>
  <c r="Q318" s="1"/>
  <c r="AK317"/>
  <c r="W317"/>
  <c r="S317"/>
  <c r="N317"/>
  <c r="H317"/>
  <c r="O317" s="1"/>
  <c r="G317"/>
  <c r="F317"/>
  <c r="E317"/>
  <c r="AK316"/>
  <c r="W316"/>
  <c r="S316"/>
  <c r="H316"/>
  <c r="O316" s="1"/>
  <c r="G316"/>
  <c r="F316"/>
  <c r="N316" s="1"/>
  <c r="E316"/>
  <c r="AK315"/>
  <c r="W315"/>
  <c r="S315"/>
  <c r="H315"/>
  <c r="O315" s="1"/>
  <c r="G315"/>
  <c r="F315"/>
  <c r="N315" s="1"/>
  <c r="E315"/>
  <c r="AK314"/>
  <c r="W314"/>
  <c r="S314"/>
  <c r="N314"/>
  <c r="H314"/>
  <c r="O314" s="1"/>
  <c r="G314"/>
  <c r="F314"/>
  <c r="E314"/>
  <c r="Q314" s="1"/>
  <c r="AK313"/>
  <c r="W313"/>
  <c r="S313"/>
  <c r="N313"/>
  <c r="H313"/>
  <c r="O313" s="1"/>
  <c r="G313"/>
  <c r="F313"/>
  <c r="E313"/>
  <c r="Q313" s="1"/>
  <c r="AK312"/>
  <c r="W312"/>
  <c r="S312"/>
  <c r="N312"/>
  <c r="H312"/>
  <c r="O312" s="1"/>
  <c r="G312"/>
  <c r="F312"/>
  <c r="E312"/>
  <c r="Q312" s="1"/>
  <c r="AK311"/>
  <c r="W311"/>
  <c r="S311"/>
  <c r="N311"/>
  <c r="H311"/>
  <c r="O311" s="1"/>
  <c r="G311"/>
  <c r="F311"/>
  <c r="E311"/>
  <c r="Q311" s="1"/>
  <c r="AK310"/>
  <c r="W310"/>
  <c r="S310"/>
  <c r="N310"/>
  <c r="H310"/>
  <c r="O310" s="1"/>
  <c r="G310"/>
  <c r="F310"/>
  <c r="E310"/>
  <c r="Q310" s="1"/>
  <c r="AK309"/>
  <c r="W309"/>
  <c r="S309"/>
  <c r="N309"/>
  <c r="H309"/>
  <c r="O309" s="1"/>
  <c r="G309"/>
  <c r="F309"/>
  <c r="E309"/>
  <c r="Q309" s="1"/>
  <c r="AK308"/>
  <c r="W308"/>
  <c r="S308"/>
  <c r="N308"/>
  <c r="H308"/>
  <c r="O308" s="1"/>
  <c r="G308"/>
  <c r="F308"/>
  <c r="E308"/>
  <c r="Q308" s="1"/>
  <c r="AK307"/>
  <c r="W307"/>
  <c r="S307"/>
  <c r="N307"/>
  <c r="H307"/>
  <c r="O307" s="1"/>
  <c r="G307"/>
  <c r="F307"/>
  <c r="E307"/>
  <c r="Q307" s="1"/>
  <c r="AK306"/>
  <c r="W306"/>
  <c r="S306"/>
  <c r="N306"/>
  <c r="H306"/>
  <c r="O306" s="1"/>
  <c r="G306"/>
  <c r="F306"/>
  <c r="E306"/>
  <c r="Q306" s="1"/>
  <c r="AK305"/>
  <c r="W305"/>
  <c r="S305"/>
  <c r="N305"/>
  <c r="H305"/>
  <c r="O305" s="1"/>
  <c r="G305"/>
  <c r="F305"/>
  <c r="E305"/>
  <c r="Q305" s="1"/>
  <c r="AK304"/>
  <c r="W304"/>
  <c r="S304"/>
  <c r="N304"/>
  <c r="H304"/>
  <c r="O304" s="1"/>
  <c r="G304"/>
  <c r="F304"/>
  <c r="E304"/>
  <c r="Q304" s="1"/>
  <c r="AK303"/>
  <c r="W303"/>
  <c r="S303"/>
  <c r="N303"/>
  <c r="H303"/>
  <c r="O303" s="1"/>
  <c r="G303"/>
  <c r="F303"/>
  <c r="E303"/>
  <c r="Q303" s="1"/>
  <c r="AK302"/>
  <c r="W302"/>
  <c r="S302"/>
  <c r="N302"/>
  <c r="H302"/>
  <c r="O302" s="1"/>
  <c r="G302"/>
  <c r="F302"/>
  <c r="E302"/>
  <c r="Q302" s="1"/>
  <c r="AK301"/>
  <c r="W301"/>
  <c r="S301"/>
  <c r="N301"/>
  <c r="H301"/>
  <c r="O301" s="1"/>
  <c r="G301"/>
  <c r="F301"/>
  <c r="E301"/>
  <c r="Q301" s="1"/>
  <c r="AK300"/>
  <c r="W300"/>
  <c r="S300"/>
  <c r="N300"/>
  <c r="H300"/>
  <c r="O300" s="1"/>
  <c r="G300"/>
  <c r="F300"/>
  <c r="E300"/>
  <c r="Q300" s="1"/>
  <c r="AK299"/>
  <c r="W299"/>
  <c r="S299"/>
  <c r="N299"/>
  <c r="H299"/>
  <c r="O299" s="1"/>
  <c r="G299"/>
  <c r="F299"/>
  <c r="E299"/>
  <c r="Q299" s="1"/>
  <c r="AK298"/>
  <c r="W298"/>
  <c r="S298"/>
  <c r="N298"/>
  <c r="H298"/>
  <c r="O298" s="1"/>
  <c r="G298"/>
  <c r="F298"/>
  <c r="E298"/>
  <c r="Q298" s="1"/>
  <c r="AK297"/>
  <c r="W297"/>
  <c r="S297"/>
  <c r="N297"/>
  <c r="H297"/>
  <c r="O297" s="1"/>
  <c r="G297"/>
  <c r="F297"/>
  <c r="E297"/>
  <c r="Q297" s="1"/>
  <c r="AK296"/>
  <c r="W296"/>
  <c r="S296"/>
  <c r="N296"/>
  <c r="H296"/>
  <c r="O296" s="1"/>
  <c r="G296"/>
  <c r="F296"/>
  <c r="E296"/>
  <c r="Q296" s="1"/>
  <c r="AK295"/>
  <c r="W295"/>
  <c r="S295"/>
  <c r="N295"/>
  <c r="H295"/>
  <c r="O295" s="1"/>
  <c r="G295"/>
  <c r="F295"/>
  <c r="E295"/>
  <c r="Q295" s="1"/>
  <c r="AK294"/>
  <c r="W294"/>
  <c r="S294"/>
  <c r="N294"/>
  <c r="H294"/>
  <c r="O294" s="1"/>
  <c r="G294"/>
  <c r="F294"/>
  <c r="E294"/>
  <c r="Q294" s="1"/>
  <c r="AK293"/>
  <c r="W293"/>
  <c r="S293"/>
  <c r="N293"/>
  <c r="H293"/>
  <c r="O293" s="1"/>
  <c r="G293"/>
  <c r="F293"/>
  <c r="E293"/>
  <c r="Q293" s="1"/>
  <c r="AK292"/>
  <c r="W292"/>
  <c r="S292"/>
  <c r="N292"/>
  <c r="H292"/>
  <c r="O292" s="1"/>
  <c r="G292"/>
  <c r="F292"/>
  <c r="E292"/>
  <c r="Q292" s="1"/>
  <c r="AK291"/>
  <c r="W291"/>
  <c r="S291"/>
  <c r="N291"/>
  <c r="H291"/>
  <c r="O291" s="1"/>
  <c r="G291"/>
  <c r="F291"/>
  <c r="E291"/>
  <c r="Q291" s="1"/>
  <c r="AK290"/>
  <c r="W290"/>
  <c r="S290"/>
  <c r="N290"/>
  <c r="H290"/>
  <c r="O290" s="1"/>
  <c r="G290"/>
  <c r="F290"/>
  <c r="E290"/>
  <c r="Q290" s="1"/>
  <c r="AK289"/>
  <c r="W289"/>
  <c r="S289"/>
  <c r="N289"/>
  <c r="H289"/>
  <c r="O289" s="1"/>
  <c r="G289"/>
  <c r="F289"/>
  <c r="E289"/>
  <c r="Q289" s="1"/>
  <c r="AK288"/>
  <c r="W288"/>
  <c r="S288"/>
  <c r="N288"/>
  <c r="H288"/>
  <c r="O288" s="1"/>
  <c r="G288"/>
  <c r="F288"/>
  <c r="E288"/>
  <c r="Q288" s="1"/>
  <c r="AK287"/>
  <c r="W287"/>
  <c r="S287"/>
  <c r="N287"/>
  <c r="H287"/>
  <c r="O287" s="1"/>
  <c r="G287"/>
  <c r="F287"/>
  <c r="E287"/>
  <c r="Q287" s="1"/>
  <c r="AK286"/>
  <c r="W286"/>
  <c r="S286"/>
  <c r="N286"/>
  <c r="H286"/>
  <c r="O286" s="1"/>
  <c r="G286"/>
  <c r="F286"/>
  <c r="E286"/>
  <c r="Q286" s="1"/>
  <c r="AK285"/>
  <c r="W285"/>
  <c r="S285"/>
  <c r="N285"/>
  <c r="H285"/>
  <c r="O285" s="1"/>
  <c r="G285"/>
  <c r="F285"/>
  <c r="E285"/>
  <c r="Q285" s="1"/>
  <c r="AK284"/>
  <c r="W284"/>
  <c r="S284"/>
  <c r="N284"/>
  <c r="H284"/>
  <c r="O284" s="1"/>
  <c r="G284"/>
  <c r="F284"/>
  <c r="E284"/>
  <c r="Q284" s="1"/>
  <c r="AK283"/>
  <c r="W283"/>
  <c r="S283"/>
  <c r="N283"/>
  <c r="H283"/>
  <c r="O283" s="1"/>
  <c r="G283"/>
  <c r="F283"/>
  <c r="E283"/>
  <c r="Q283" s="1"/>
  <c r="AK282"/>
  <c r="W282"/>
  <c r="S282"/>
  <c r="N282"/>
  <c r="H282"/>
  <c r="O282" s="1"/>
  <c r="G282"/>
  <c r="F282"/>
  <c r="E282"/>
  <c r="Q282" s="1"/>
  <c r="AK281"/>
  <c r="W281"/>
  <c r="S281"/>
  <c r="N281"/>
  <c r="H281"/>
  <c r="O281" s="1"/>
  <c r="G281"/>
  <c r="F281"/>
  <c r="E281"/>
  <c r="Q281" s="1"/>
  <c r="AK280"/>
  <c r="W280"/>
  <c r="S280"/>
  <c r="N280"/>
  <c r="H280"/>
  <c r="O280" s="1"/>
  <c r="G280"/>
  <c r="F280"/>
  <c r="E280"/>
  <c r="Q280" s="1"/>
  <c r="AK279"/>
  <c r="W279"/>
  <c r="S279"/>
  <c r="N279"/>
  <c r="H279"/>
  <c r="O279" s="1"/>
  <c r="G279"/>
  <c r="F279"/>
  <c r="E279"/>
  <c r="Q279" s="1"/>
  <c r="AK278"/>
  <c r="W278"/>
  <c r="S278"/>
  <c r="N278"/>
  <c r="H278"/>
  <c r="O278" s="1"/>
  <c r="G278"/>
  <c r="F278"/>
  <c r="E278"/>
  <c r="Q278" s="1"/>
  <c r="AK277"/>
  <c r="W277"/>
  <c r="S277"/>
  <c r="N277"/>
  <c r="H277"/>
  <c r="O277" s="1"/>
  <c r="G277"/>
  <c r="F277"/>
  <c r="E277"/>
  <c r="Q277" s="1"/>
  <c r="AK276"/>
  <c r="W276"/>
  <c r="S276"/>
  <c r="N276"/>
  <c r="H276"/>
  <c r="O276" s="1"/>
  <c r="G276"/>
  <c r="F276"/>
  <c r="E276"/>
  <c r="Q276" s="1"/>
  <c r="AK275"/>
  <c r="W275"/>
  <c r="S275"/>
  <c r="N275"/>
  <c r="H275"/>
  <c r="O275" s="1"/>
  <c r="G275"/>
  <c r="F275"/>
  <c r="E275"/>
  <c r="Q275" s="1"/>
  <c r="AK274"/>
  <c r="W274"/>
  <c r="S274"/>
  <c r="N274"/>
  <c r="H274"/>
  <c r="O274" s="1"/>
  <c r="G274"/>
  <c r="F274"/>
  <c r="E274"/>
  <c r="Q274" s="1"/>
  <c r="AK273"/>
  <c r="W273"/>
  <c r="S273"/>
  <c r="N273"/>
  <c r="H273"/>
  <c r="O273" s="1"/>
  <c r="G273"/>
  <c r="F273"/>
  <c r="E273"/>
  <c r="Q273" s="1"/>
  <c r="AK272"/>
  <c r="W272"/>
  <c r="S272"/>
  <c r="N272"/>
  <c r="H272"/>
  <c r="O272" s="1"/>
  <c r="G272"/>
  <c r="F272"/>
  <c r="E272"/>
  <c r="Q272" s="1"/>
  <c r="AK271"/>
  <c r="W271"/>
  <c r="S271"/>
  <c r="N271"/>
  <c r="H271"/>
  <c r="O271" s="1"/>
  <c r="G271"/>
  <c r="F271"/>
  <c r="E271"/>
  <c r="Q271" s="1"/>
  <c r="AK270"/>
  <c r="W270"/>
  <c r="S270"/>
  <c r="N270"/>
  <c r="H270"/>
  <c r="O270" s="1"/>
  <c r="G270"/>
  <c r="F270"/>
  <c r="E270"/>
  <c r="Q270" s="1"/>
  <c r="AK269"/>
  <c r="W269"/>
  <c r="S269"/>
  <c r="N269"/>
  <c r="H269"/>
  <c r="O269" s="1"/>
  <c r="G269"/>
  <c r="F269"/>
  <c r="E269"/>
  <c r="Q269" s="1"/>
  <c r="AK268"/>
  <c r="W268"/>
  <c r="S268"/>
  <c r="N268"/>
  <c r="H268"/>
  <c r="O268" s="1"/>
  <c r="G268"/>
  <c r="F268"/>
  <c r="E268"/>
  <c r="Q268" s="1"/>
  <c r="AK267"/>
  <c r="W267"/>
  <c r="S267"/>
  <c r="N267"/>
  <c r="H267"/>
  <c r="O267" s="1"/>
  <c r="G267"/>
  <c r="F267"/>
  <c r="E267"/>
  <c r="Q267" s="1"/>
  <c r="AK266"/>
  <c r="W266"/>
  <c r="S266"/>
  <c r="N266"/>
  <c r="H266"/>
  <c r="O266" s="1"/>
  <c r="G266"/>
  <c r="F266"/>
  <c r="E266"/>
  <c r="Q266" s="1"/>
  <c r="AK265"/>
  <c r="W265"/>
  <c r="S265"/>
  <c r="N265"/>
  <c r="H265"/>
  <c r="O265" s="1"/>
  <c r="G265"/>
  <c r="F265"/>
  <c r="E265"/>
  <c r="Q265" s="1"/>
  <c r="AK264"/>
  <c r="W264"/>
  <c r="S264"/>
  <c r="N264"/>
  <c r="H264"/>
  <c r="O264" s="1"/>
  <c r="G264"/>
  <c r="F264"/>
  <c r="E264"/>
  <c r="Q264" s="1"/>
  <c r="AK263"/>
  <c r="W263"/>
  <c r="S263"/>
  <c r="N263"/>
  <c r="H263"/>
  <c r="O263" s="1"/>
  <c r="G263"/>
  <c r="F263"/>
  <c r="E263"/>
  <c r="Q263" s="1"/>
  <c r="AK262"/>
  <c r="W262"/>
  <c r="S262"/>
  <c r="N262"/>
  <c r="H262"/>
  <c r="O262" s="1"/>
  <c r="G262"/>
  <c r="F262"/>
  <c r="E262"/>
  <c r="Q262" s="1"/>
  <c r="AK261"/>
  <c r="W261"/>
  <c r="S261"/>
  <c r="N261"/>
  <c r="H261"/>
  <c r="O261" s="1"/>
  <c r="G261"/>
  <c r="F261"/>
  <c r="E261"/>
  <c r="Q261" s="1"/>
  <c r="AK260"/>
  <c r="W260"/>
  <c r="S260"/>
  <c r="N260"/>
  <c r="H260"/>
  <c r="O260" s="1"/>
  <c r="G260"/>
  <c r="F260"/>
  <c r="E260"/>
  <c r="Q260" s="1"/>
  <c r="AK259"/>
  <c r="W259"/>
  <c r="S259"/>
  <c r="N259"/>
  <c r="H259"/>
  <c r="O259" s="1"/>
  <c r="G259"/>
  <c r="F259"/>
  <c r="E259"/>
  <c r="Q259" s="1"/>
  <c r="AK258"/>
  <c r="W258"/>
  <c r="S258"/>
  <c r="N258"/>
  <c r="H258"/>
  <c r="O258" s="1"/>
  <c r="G258"/>
  <c r="F258"/>
  <c r="E258"/>
  <c r="Q258" s="1"/>
  <c r="AK257"/>
  <c r="W257"/>
  <c r="S257"/>
  <c r="N257"/>
  <c r="H257"/>
  <c r="O257" s="1"/>
  <c r="G257"/>
  <c r="F257"/>
  <c r="E257"/>
  <c r="Q257" s="1"/>
  <c r="AK256"/>
  <c r="W256"/>
  <c r="S256"/>
  <c r="N256"/>
  <c r="H256"/>
  <c r="O256" s="1"/>
  <c r="G256"/>
  <c r="F256"/>
  <c r="E256"/>
  <c r="Q256" s="1"/>
  <c r="AK255"/>
  <c r="W255"/>
  <c r="S255"/>
  <c r="N255"/>
  <c r="H255"/>
  <c r="O255" s="1"/>
  <c r="G255"/>
  <c r="F255"/>
  <c r="E255"/>
  <c r="Q255" s="1"/>
  <c r="AK254"/>
  <c r="W254"/>
  <c r="S254"/>
  <c r="N254"/>
  <c r="H254"/>
  <c r="O254" s="1"/>
  <c r="G254"/>
  <c r="F254"/>
  <c r="E254"/>
  <c r="Q254" s="1"/>
  <c r="AK253"/>
  <c r="W253"/>
  <c r="S253"/>
  <c r="N253"/>
  <c r="H253"/>
  <c r="O253" s="1"/>
  <c r="G253"/>
  <c r="F253"/>
  <c r="E253"/>
  <c r="Q253" s="1"/>
  <c r="AK252"/>
  <c r="W252"/>
  <c r="S252"/>
  <c r="N252"/>
  <c r="H252"/>
  <c r="O252" s="1"/>
  <c r="G252"/>
  <c r="F252"/>
  <c r="E252"/>
  <c r="Q252" s="1"/>
  <c r="AK251"/>
  <c r="W251"/>
  <c r="S251"/>
  <c r="N251"/>
  <c r="H251"/>
  <c r="O251" s="1"/>
  <c r="G251"/>
  <c r="F251"/>
  <c r="E251"/>
  <c r="Q251" s="1"/>
  <c r="AK250"/>
  <c r="W250"/>
  <c r="S250"/>
  <c r="N250"/>
  <c r="H250"/>
  <c r="O250" s="1"/>
  <c r="G250"/>
  <c r="F250"/>
  <c r="E250"/>
  <c r="Q250" s="1"/>
  <c r="AK249"/>
  <c r="W249"/>
  <c r="S249"/>
  <c r="N249"/>
  <c r="H249"/>
  <c r="O249" s="1"/>
  <c r="G249"/>
  <c r="F249"/>
  <c r="E249"/>
  <c r="Q249" s="1"/>
  <c r="AK248"/>
  <c r="W248"/>
  <c r="S248"/>
  <c r="N248"/>
  <c r="H248"/>
  <c r="O248" s="1"/>
  <c r="G248"/>
  <c r="F248"/>
  <c r="E248"/>
  <c r="Q248" s="1"/>
  <c r="AK247"/>
  <c r="W247"/>
  <c r="S247"/>
  <c r="N247"/>
  <c r="H247"/>
  <c r="O247" s="1"/>
  <c r="G247"/>
  <c r="F247"/>
  <c r="E247"/>
  <c r="Q247" s="1"/>
  <c r="AK246"/>
  <c r="W246"/>
  <c r="S246"/>
  <c r="N246"/>
  <c r="H246"/>
  <c r="O246" s="1"/>
  <c r="G246"/>
  <c r="F246"/>
  <c r="E246"/>
  <c r="Q246" s="1"/>
  <c r="AK245"/>
  <c r="W245"/>
  <c r="S245"/>
  <c r="N245"/>
  <c r="H245"/>
  <c r="O245" s="1"/>
  <c r="G245"/>
  <c r="F245"/>
  <c r="E245"/>
  <c r="Q245" s="1"/>
  <c r="AK244"/>
  <c r="W244"/>
  <c r="S244"/>
  <c r="N244"/>
  <c r="H244"/>
  <c r="O244" s="1"/>
  <c r="G244"/>
  <c r="F244"/>
  <c r="E244"/>
  <c r="Q244" s="1"/>
  <c r="AK243"/>
  <c r="W243"/>
  <c r="S243"/>
  <c r="N243"/>
  <c r="H243"/>
  <c r="O243" s="1"/>
  <c r="G243"/>
  <c r="F243"/>
  <c r="E243"/>
  <c r="Q243" s="1"/>
  <c r="AK242"/>
  <c r="W242"/>
  <c r="S242"/>
  <c r="N242"/>
  <c r="H242"/>
  <c r="O242" s="1"/>
  <c r="G242"/>
  <c r="F242"/>
  <c r="E242"/>
  <c r="Q242" s="1"/>
  <c r="AK241"/>
  <c r="W241"/>
  <c r="S241"/>
  <c r="N241"/>
  <c r="H241"/>
  <c r="O241" s="1"/>
  <c r="G241"/>
  <c r="F241"/>
  <c r="E241"/>
  <c r="Q241" s="1"/>
  <c r="AK240"/>
  <c r="W240"/>
  <c r="S240"/>
  <c r="N240"/>
  <c r="H240"/>
  <c r="O240" s="1"/>
  <c r="G240"/>
  <c r="F240"/>
  <c r="E240"/>
  <c r="Q240" s="1"/>
  <c r="AK239"/>
  <c r="W239"/>
  <c r="S239"/>
  <c r="N239"/>
  <c r="H239"/>
  <c r="O239" s="1"/>
  <c r="G239"/>
  <c r="F239"/>
  <c r="E239"/>
  <c r="Q239" s="1"/>
  <c r="AK238"/>
  <c r="W238"/>
  <c r="S238"/>
  <c r="N238"/>
  <c r="H238"/>
  <c r="O238" s="1"/>
  <c r="G238"/>
  <c r="F238"/>
  <c r="E238"/>
  <c r="Q238" s="1"/>
  <c r="AK237"/>
  <c r="W237"/>
  <c r="S237"/>
  <c r="N237"/>
  <c r="H237"/>
  <c r="O237" s="1"/>
  <c r="G237"/>
  <c r="F237"/>
  <c r="E237"/>
  <c r="Q237" s="1"/>
  <c r="AK236"/>
  <c r="W236"/>
  <c r="S236"/>
  <c r="N236"/>
  <c r="H236"/>
  <c r="O236" s="1"/>
  <c r="G236"/>
  <c r="F236"/>
  <c r="E236"/>
  <c r="Q236" s="1"/>
  <c r="AK235"/>
  <c r="W235"/>
  <c r="S235"/>
  <c r="N235"/>
  <c r="H235"/>
  <c r="O235" s="1"/>
  <c r="G235"/>
  <c r="F235"/>
  <c r="E235"/>
  <c r="Q235" s="1"/>
  <c r="AK234"/>
  <c r="W234"/>
  <c r="S234"/>
  <c r="N234"/>
  <c r="H234"/>
  <c r="O234" s="1"/>
  <c r="G234"/>
  <c r="F234"/>
  <c r="E234"/>
  <c r="Q234" s="1"/>
  <c r="AK233"/>
  <c r="W233"/>
  <c r="S233"/>
  <c r="N233"/>
  <c r="H233"/>
  <c r="O233" s="1"/>
  <c r="G233"/>
  <c r="F233"/>
  <c r="E233"/>
  <c r="Q233" s="1"/>
  <c r="AK232"/>
  <c r="W232"/>
  <c r="S232"/>
  <c r="N232"/>
  <c r="H232"/>
  <c r="O232" s="1"/>
  <c r="G232"/>
  <c r="F232"/>
  <c r="E232"/>
  <c r="Q232" s="1"/>
  <c r="AK231"/>
  <c r="W231"/>
  <c r="S231"/>
  <c r="N231"/>
  <c r="H231"/>
  <c r="O231" s="1"/>
  <c r="G231"/>
  <c r="F231"/>
  <c r="E231"/>
  <c r="Q231" s="1"/>
  <c r="AK230"/>
  <c r="W230"/>
  <c r="S230"/>
  <c r="N230"/>
  <c r="H230"/>
  <c r="O230" s="1"/>
  <c r="G230"/>
  <c r="F230"/>
  <c r="E230"/>
  <c r="Q230" s="1"/>
  <c r="AK229"/>
  <c r="W229"/>
  <c r="S229"/>
  <c r="N229"/>
  <c r="H229"/>
  <c r="O229" s="1"/>
  <c r="G229"/>
  <c r="F229"/>
  <c r="E229"/>
  <c r="Q229" s="1"/>
  <c r="AK228"/>
  <c r="W228"/>
  <c r="S228"/>
  <c r="N228"/>
  <c r="H228"/>
  <c r="O228" s="1"/>
  <c r="G228"/>
  <c r="F228"/>
  <c r="E228"/>
  <c r="Q228" s="1"/>
  <c r="AK227"/>
  <c r="W227"/>
  <c r="S227"/>
  <c r="N227"/>
  <c r="H227"/>
  <c r="O227" s="1"/>
  <c r="G227"/>
  <c r="F227"/>
  <c r="E227"/>
  <c r="Q227" s="1"/>
  <c r="AK226"/>
  <c r="W226"/>
  <c r="S226"/>
  <c r="N226"/>
  <c r="H226"/>
  <c r="O226" s="1"/>
  <c r="G226"/>
  <c r="F226"/>
  <c r="E226"/>
  <c r="Q226" s="1"/>
  <c r="AK225"/>
  <c r="W225"/>
  <c r="S225"/>
  <c r="N225"/>
  <c r="H225"/>
  <c r="O225" s="1"/>
  <c r="G225"/>
  <c r="F225"/>
  <c r="E225"/>
  <c r="Q225" s="1"/>
  <c r="AK224"/>
  <c r="W224"/>
  <c r="S224"/>
  <c r="N224"/>
  <c r="H224"/>
  <c r="O224" s="1"/>
  <c r="G224"/>
  <c r="F224"/>
  <c r="E224"/>
  <c r="Q224" s="1"/>
  <c r="AK223"/>
  <c r="W223"/>
  <c r="S223"/>
  <c r="N223"/>
  <c r="H223"/>
  <c r="O223" s="1"/>
  <c r="G223"/>
  <c r="F223"/>
  <c r="E223"/>
  <c r="Q223" s="1"/>
  <c r="AK222"/>
  <c r="W222"/>
  <c r="S222"/>
  <c r="N222"/>
  <c r="H222"/>
  <c r="O222" s="1"/>
  <c r="G222"/>
  <c r="F222"/>
  <c r="E222"/>
  <c r="Q222" s="1"/>
  <c r="AK221"/>
  <c r="W221"/>
  <c r="S221"/>
  <c r="N221"/>
  <c r="H221"/>
  <c r="O221" s="1"/>
  <c r="G221"/>
  <c r="F221"/>
  <c r="E221"/>
  <c r="Q221" s="1"/>
  <c r="AK220"/>
  <c r="W220"/>
  <c r="S220"/>
  <c r="N220"/>
  <c r="H220"/>
  <c r="O220" s="1"/>
  <c r="G220"/>
  <c r="F220"/>
  <c r="E220"/>
  <c r="Q220" s="1"/>
  <c r="AK219"/>
  <c r="W219"/>
  <c r="S219"/>
  <c r="N219"/>
  <c r="H219"/>
  <c r="O219" s="1"/>
  <c r="G219"/>
  <c r="F219"/>
  <c r="E219"/>
  <c r="Q219" s="1"/>
  <c r="AK218"/>
  <c r="W218"/>
  <c r="S218"/>
  <c r="N218"/>
  <c r="H218"/>
  <c r="O218" s="1"/>
  <c r="G218"/>
  <c r="F218"/>
  <c r="E218"/>
  <c r="Q218" s="1"/>
  <c r="AK217"/>
  <c r="W217"/>
  <c r="S217"/>
  <c r="N217"/>
  <c r="H217"/>
  <c r="O217" s="1"/>
  <c r="G217"/>
  <c r="F217"/>
  <c r="E217"/>
  <c r="Q217" s="1"/>
  <c r="AK216"/>
  <c r="W216"/>
  <c r="S216"/>
  <c r="N216"/>
  <c r="H216"/>
  <c r="O216" s="1"/>
  <c r="G216"/>
  <c r="F216"/>
  <c r="E216"/>
  <c r="Q216" s="1"/>
  <c r="AK215"/>
  <c r="W215"/>
  <c r="S215"/>
  <c r="N215"/>
  <c r="H215"/>
  <c r="O215" s="1"/>
  <c r="G215"/>
  <c r="F215"/>
  <c r="E215"/>
  <c r="Q215" s="1"/>
  <c r="AK214"/>
  <c r="W214"/>
  <c r="S214"/>
  <c r="N214"/>
  <c r="H214"/>
  <c r="O214" s="1"/>
  <c r="G214"/>
  <c r="F214"/>
  <c r="E214"/>
  <c r="Q214" s="1"/>
  <c r="AK213"/>
  <c r="W213"/>
  <c r="S213"/>
  <c r="N213"/>
  <c r="H213"/>
  <c r="O213" s="1"/>
  <c r="G213"/>
  <c r="F213"/>
  <c r="E213"/>
  <c r="Q213" s="1"/>
  <c r="AK212"/>
  <c r="W212"/>
  <c r="S212"/>
  <c r="N212"/>
  <c r="H212"/>
  <c r="O212" s="1"/>
  <c r="G212"/>
  <c r="F212"/>
  <c r="E212"/>
  <c r="Q212" s="1"/>
  <c r="AK211"/>
  <c r="W211"/>
  <c r="S211"/>
  <c r="N211"/>
  <c r="H211"/>
  <c r="O211" s="1"/>
  <c r="G211"/>
  <c r="F211"/>
  <c r="E211"/>
  <c r="Q211" s="1"/>
  <c r="AK210"/>
  <c r="W210"/>
  <c r="S210"/>
  <c r="N210"/>
  <c r="H210"/>
  <c r="O210" s="1"/>
  <c r="G210"/>
  <c r="F210"/>
  <c r="E210"/>
  <c r="Q210" s="1"/>
  <c r="AK209"/>
  <c r="W209"/>
  <c r="S209"/>
  <c r="N209"/>
  <c r="H209"/>
  <c r="O209" s="1"/>
  <c r="G209"/>
  <c r="F209"/>
  <c r="E209"/>
  <c r="Q209" s="1"/>
  <c r="AK208"/>
  <c r="W208"/>
  <c r="S208"/>
  <c r="N208"/>
  <c r="H208"/>
  <c r="O208" s="1"/>
  <c r="G208"/>
  <c r="F208"/>
  <c r="E208"/>
  <c r="Q208" s="1"/>
  <c r="AK207"/>
  <c r="W207"/>
  <c r="S207"/>
  <c r="N207"/>
  <c r="H207"/>
  <c r="O207" s="1"/>
  <c r="G207"/>
  <c r="F207"/>
  <c r="E207"/>
  <c r="Q207" s="1"/>
  <c r="AK206"/>
  <c r="W206"/>
  <c r="S206"/>
  <c r="N206"/>
  <c r="H206"/>
  <c r="O206" s="1"/>
  <c r="G206"/>
  <c r="F206"/>
  <c r="E206"/>
  <c r="Q206" s="1"/>
  <c r="AK205"/>
  <c r="W205"/>
  <c r="S205"/>
  <c r="N205"/>
  <c r="H205"/>
  <c r="O205" s="1"/>
  <c r="G205"/>
  <c r="F205"/>
  <c r="E205"/>
  <c r="Q205" s="1"/>
  <c r="AK204"/>
  <c r="W204"/>
  <c r="S204"/>
  <c r="N204"/>
  <c r="H204"/>
  <c r="O204" s="1"/>
  <c r="G204"/>
  <c r="F204"/>
  <c r="E204"/>
  <c r="Q204" s="1"/>
  <c r="AK203"/>
  <c r="W203"/>
  <c r="S203"/>
  <c r="N203"/>
  <c r="H203"/>
  <c r="O203" s="1"/>
  <c r="G203"/>
  <c r="F203"/>
  <c r="E203"/>
  <c r="Q203" s="1"/>
  <c r="AK202"/>
  <c r="W202"/>
  <c r="S202"/>
  <c r="N202"/>
  <c r="H202"/>
  <c r="O202" s="1"/>
  <c r="G202"/>
  <c r="F202"/>
  <c r="E202"/>
  <c r="Q202" s="1"/>
  <c r="AK201"/>
  <c r="W201"/>
  <c r="S201"/>
  <c r="N201"/>
  <c r="H201"/>
  <c r="O201" s="1"/>
  <c r="G201"/>
  <c r="F201"/>
  <c r="E201"/>
  <c r="Q201" s="1"/>
  <c r="AK200"/>
  <c r="W200"/>
  <c r="S200"/>
  <c r="N200"/>
  <c r="H200"/>
  <c r="O200" s="1"/>
  <c r="G200"/>
  <c r="F200"/>
  <c r="E200"/>
  <c r="Q200" s="1"/>
  <c r="AK199"/>
  <c r="W199"/>
  <c r="S199"/>
  <c r="N199"/>
  <c r="H199"/>
  <c r="O199" s="1"/>
  <c r="G199"/>
  <c r="F199"/>
  <c r="E199"/>
  <c r="Q199" s="1"/>
  <c r="AK198"/>
  <c r="W198"/>
  <c r="S198"/>
  <c r="N198"/>
  <c r="H198"/>
  <c r="O198" s="1"/>
  <c r="G198"/>
  <c r="F198"/>
  <c r="E198"/>
  <c r="Q198" s="1"/>
  <c r="AK197"/>
  <c r="W197"/>
  <c r="S197"/>
  <c r="N197"/>
  <c r="H197"/>
  <c r="O197" s="1"/>
  <c r="G197"/>
  <c r="F197"/>
  <c r="E197"/>
  <c r="Q197" s="1"/>
  <c r="AK196"/>
  <c r="W196"/>
  <c r="S196"/>
  <c r="N196"/>
  <c r="H196"/>
  <c r="O196" s="1"/>
  <c r="G196"/>
  <c r="F196"/>
  <c r="E196"/>
  <c r="Q196" s="1"/>
  <c r="AK195"/>
  <c r="W195"/>
  <c r="S195"/>
  <c r="N195"/>
  <c r="H195"/>
  <c r="O195" s="1"/>
  <c r="G195"/>
  <c r="F195"/>
  <c r="E195"/>
  <c r="Q195" s="1"/>
  <c r="AK194"/>
  <c r="W194"/>
  <c r="S194"/>
  <c r="H194"/>
  <c r="O194" s="1"/>
  <c r="G194"/>
  <c r="F194"/>
  <c r="N194" s="1"/>
  <c r="E194"/>
  <c r="AK193"/>
  <c r="W193"/>
  <c r="S193"/>
  <c r="H193"/>
  <c r="O193" s="1"/>
  <c r="G193"/>
  <c r="F193"/>
  <c r="N193" s="1"/>
  <c r="E193"/>
  <c r="AK192"/>
  <c r="W192"/>
  <c r="S192"/>
  <c r="H192"/>
  <c r="O192" s="1"/>
  <c r="G192"/>
  <c r="F192"/>
  <c r="N192" s="1"/>
  <c r="E192"/>
  <c r="AK191"/>
  <c r="W191"/>
  <c r="S191"/>
  <c r="H191"/>
  <c r="O191" s="1"/>
  <c r="G191"/>
  <c r="F191"/>
  <c r="N191" s="1"/>
  <c r="E191"/>
  <c r="AK190"/>
  <c r="W190"/>
  <c r="S190"/>
  <c r="H190"/>
  <c r="O190" s="1"/>
  <c r="G190"/>
  <c r="F190"/>
  <c r="N190" s="1"/>
  <c r="E190"/>
  <c r="AK189"/>
  <c r="W189"/>
  <c r="S189"/>
  <c r="H189"/>
  <c r="O189" s="1"/>
  <c r="G189"/>
  <c r="F189"/>
  <c r="N189" s="1"/>
  <c r="E189"/>
  <c r="AK188"/>
  <c r="W188"/>
  <c r="S188"/>
  <c r="H188"/>
  <c r="O188" s="1"/>
  <c r="G188"/>
  <c r="F188"/>
  <c r="N188" s="1"/>
  <c r="E188"/>
  <c r="AK187"/>
  <c r="W187"/>
  <c r="S187"/>
  <c r="H187"/>
  <c r="O187" s="1"/>
  <c r="G187"/>
  <c r="F187"/>
  <c r="N187" s="1"/>
  <c r="E187"/>
  <c r="AK186"/>
  <c r="W186"/>
  <c r="S186"/>
  <c r="H186"/>
  <c r="O186" s="1"/>
  <c r="G186"/>
  <c r="F186"/>
  <c r="N186" s="1"/>
  <c r="E186"/>
  <c r="AK185"/>
  <c r="W185"/>
  <c r="S185"/>
  <c r="H185"/>
  <c r="O185" s="1"/>
  <c r="G185"/>
  <c r="F185"/>
  <c r="N185" s="1"/>
  <c r="E185"/>
  <c r="AK184"/>
  <c r="W184"/>
  <c r="S184"/>
  <c r="H184"/>
  <c r="O184" s="1"/>
  <c r="G184"/>
  <c r="F184"/>
  <c r="N184" s="1"/>
  <c r="E184"/>
  <c r="AK183"/>
  <c r="W183"/>
  <c r="S183"/>
  <c r="H183"/>
  <c r="O183" s="1"/>
  <c r="G183"/>
  <c r="F183"/>
  <c r="N183" s="1"/>
  <c r="E183"/>
  <c r="AK182"/>
  <c r="W182"/>
  <c r="S182"/>
  <c r="H182"/>
  <c r="O182" s="1"/>
  <c r="G182"/>
  <c r="F182"/>
  <c r="N182" s="1"/>
  <c r="E182"/>
  <c r="AK181"/>
  <c r="W181"/>
  <c r="S181"/>
  <c r="H181"/>
  <c r="O181" s="1"/>
  <c r="G181"/>
  <c r="F181"/>
  <c r="N181" s="1"/>
  <c r="E181"/>
  <c r="AK180"/>
  <c r="W180"/>
  <c r="S180"/>
  <c r="H180"/>
  <c r="O180" s="1"/>
  <c r="G180"/>
  <c r="F180"/>
  <c r="N180" s="1"/>
  <c r="E180"/>
  <c r="AK179"/>
  <c r="W179"/>
  <c r="S179"/>
  <c r="H179"/>
  <c r="O179" s="1"/>
  <c r="G179"/>
  <c r="F179"/>
  <c r="N179" s="1"/>
  <c r="E179"/>
  <c r="AK178"/>
  <c r="W178"/>
  <c r="S178"/>
  <c r="H178"/>
  <c r="O178" s="1"/>
  <c r="G178"/>
  <c r="F178"/>
  <c r="N178" s="1"/>
  <c r="E178"/>
  <c r="AK177"/>
  <c r="W177"/>
  <c r="S177"/>
  <c r="H177"/>
  <c r="O177" s="1"/>
  <c r="G177"/>
  <c r="F177"/>
  <c r="N177" s="1"/>
  <c r="E177"/>
  <c r="AK176"/>
  <c r="W176"/>
  <c r="S176"/>
  <c r="H176"/>
  <c r="O176" s="1"/>
  <c r="G176"/>
  <c r="F176"/>
  <c r="N176" s="1"/>
  <c r="E176"/>
  <c r="AK175"/>
  <c r="W175"/>
  <c r="S175"/>
  <c r="H175"/>
  <c r="O175" s="1"/>
  <c r="G175"/>
  <c r="F175"/>
  <c r="N175" s="1"/>
  <c r="E175"/>
  <c r="AK174"/>
  <c r="W174"/>
  <c r="S174"/>
  <c r="H174"/>
  <c r="O174" s="1"/>
  <c r="G174"/>
  <c r="F174"/>
  <c r="N174" s="1"/>
  <c r="E174"/>
  <c r="AK173"/>
  <c r="W173"/>
  <c r="S173"/>
  <c r="H173"/>
  <c r="O173" s="1"/>
  <c r="G173"/>
  <c r="F173"/>
  <c r="N173" s="1"/>
  <c r="E173"/>
  <c r="AK172"/>
  <c r="W172"/>
  <c r="S172"/>
  <c r="H172"/>
  <c r="O172" s="1"/>
  <c r="G172"/>
  <c r="F172"/>
  <c r="N172" s="1"/>
  <c r="E172"/>
  <c r="AK171"/>
  <c r="W171"/>
  <c r="S171"/>
  <c r="H171"/>
  <c r="O171" s="1"/>
  <c r="G171"/>
  <c r="F171"/>
  <c r="N171" s="1"/>
  <c r="E171"/>
  <c r="AK170"/>
  <c r="W170"/>
  <c r="S170"/>
  <c r="H170"/>
  <c r="O170" s="1"/>
  <c r="G170"/>
  <c r="F170"/>
  <c r="N170" s="1"/>
  <c r="E170"/>
  <c r="AK169"/>
  <c r="W169"/>
  <c r="S169"/>
  <c r="H169"/>
  <c r="O169" s="1"/>
  <c r="G169"/>
  <c r="F169"/>
  <c r="N169" s="1"/>
  <c r="E169"/>
  <c r="AK168"/>
  <c r="W168"/>
  <c r="S168"/>
  <c r="H168"/>
  <c r="O168" s="1"/>
  <c r="G168"/>
  <c r="F168"/>
  <c r="N168" s="1"/>
  <c r="E168"/>
  <c r="AK167"/>
  <c r="W167"/>
  <c r="S167"/>
  <c r="H167"/>
  <c r="O167" s="1"/>
  <c r="G167"/>
  <c r="F167"/>
  <c r="N167" s="1"/>
  <c r="E167"/>
  <c r="AK166"/>
  <c r="W166"/>
  <c r="S166"/>
  <c r="H166"/>
  <c r="O166" s="1"/>
  <c r="G166"/>
  <c r="F166"/>
  <c r="N166" s="1"/>
  <c r="E166"/>
  <c r="AK165"/>
  <c r="W165"/>
  <c r="S165"/>
  <c r="H165"/>
  <c r="O165" s="1"/>
  <c r="G165"/>
  <c r="F165"/>
  <c r="N165" s="1"/>
  <c r="E165"/>
  <c r="AK164"/>
  <c r="W164"/>
  <c r="S164"/>
  <c r="H164"/>
  <c r="O164" s="1"/>
  <c r="G164"/>
  <c r="F164"/>
  <c r="N164" s="1"/>
  <c r="E164"/>
  <c r="AK163"/>
  <c r="W163"/>
  <c r="S163"/>
  <c r="H163"/>
  <c r="O163" s="1"/>
  <c r="G163"/>
  <c r="F163"/>
  <c r="N163" s="1"/>
  <c r="E163"/>
  <c r="AK162"/>
  <c r="W162"/>
  <c r="S162"/>
  <c r="H162"/>
  <c r="O162" s="1"/>
  <c r="G162"/>
  <c r="F162"/>
  <c r="N162" s="1"/>
  <c r="E162"/>
  <c r="AK161"/>
  <c r="W161"/>
  <c r="S161"/>
  <c r="H161"/>
  <c r="O161" s="1"/>
  <c r="G161"/>
  <c r="F161"/>
  <c r="N161" s="1"/>
  <c r="E161"/>
  <c r="AK160"/>
  <c r="W160"/>
  <c r="S160"/>
  <c r="H160"/>
  <c r="O160" s="1"/>
  <c r="G160"/>
  <c r="F160"/>
  <c r="N160" s="1"/>
  <c r="E160"/>
  <c r="AK159"/>
  <c r="W159"/>
  <c r="S159"/>
  <c r="H159"/>
  <c r="O159" s="1"/>
  <c r="G159"/>
  <c r="F159"/>
  <c r="N159" s="1"/>
  <c r="E159"/>
  <c r="AK158"/>
  <c r="W158"/>
  <c r="S158"/>
  <c r="H158"/>
  <c r="O158" s="1"/>
  <c r="G158"/>
  <c r="F158"/>
  <c r="N158" s="1"/>
  <c r="E158"/>
  <c r="AK157"/>
  <c r="W157"/>
  <c r="S157"/>
  <c r="H157"/>
  <c r="O157" s="1"/>
  <c r="G157"/>
  <c r="F157"/>
  <c r="N157" s="1"/>
  <c r="E157"/>
  <c r="AK156"/>
  <c r="W156"/>
  <c r="S156"/>
  <c r="H156"/>
  <c r="O156" s="1"/>
  <c r="G156"/>
  <c r="F156"/>
  <c r="N156" s="1"/>
  <c r="E156"/>
  <c r="AK155"/>
  <c r="W155"/>
  <c r="S155"/>
  <c r="H155"/>
  <c r="O155" s="1"/>
  <c r="G155"/>
  <c r="F155"/>
  <c r="N155" s="1"/>
  <c r="E155"/>
  <c r="AK154"/>
  <c r="W154"/>
  <c r="S154"/>
  <c r="H154"/>
  <c r="O154" s="1"/>
  <c r="G154"/>
  <c r="F154"/>
  <c r="N154" s="1"/>
  <c r="E154"/>
  <c r="AK153"/>
  <c r="W153"/>
  <c r="S153"/>
  <c r="H153"/>
  <c r="O153" s="1"/>
  <c r="G153"/>
  <c r="F153"/>
  <c r="N153" s="1"/>
  <c r="E153"/>
  <c r="AK152"/>
  <c r="W152"/>
  <c r="S152"/>
  <c r="H152"/>
  <c r="O152" s="1"/>
  <c r="G152"/>
  <c r="F152"/>
  <c r="N152" s="1"/>
  <c r="E152"/>
  <c r="AK151"/>
  <c r="W151"/>
  <c r="S151"/>
  <c r="H151"/>
  <c r="O151" s="1"/>
  <c r="G151"/>
  <c r="F151"/>
  <c r="N151" s="1"/>
  <c r="E151"/>
  <c r="AK150"/>
  <c r="W150"/>
  <c r="S150"/>
  <c r="H150"/>
  <c r="O150" s="1"/>
  <c r="G150"/>
  <c r="F150"/>
  <c r="N150" s="1"/>
  <c r="E150"/>
  <c r="AK149"/>
  <c r="W149"/>
  <c r="S149"/>
  <c r="H149"/>
  <c r="O149" s="1"/>
  <c r="G149"/>
  <c r="F149"/>
  <c r="N149" s="1"/>
  <c r="E149"/>
  <c r="AK148"/>
  <c r="W148"/>
  <c r="S148"/>
  <c r="H148"/>
  <c r="O148" s="1"/>
  <c r="G148"/>
  <c r="F148"/>
  <c r="N148" s="1"/>
  <c r="E148"/>
  <c r="AK147"/>
  <c r="W147"/>
  <c r="S147"/>
  <c r="H147"/>
  <c r="O147" s="1"/>
  <c r="G147"/>
  <c r="F147"/>
  <c r="N147" s="1"/>
  <c r="E147"/>
  <c r="AK146"/>
  <c r="W146"/>
  <c r="S146"/>
  <c r="H146"/>
  <c r="O146" s="1"/>
  <c r="G146"/>
  <c r="F146"/>
  <c r="N146" s="1"/>
  <c r="E146"/>
  <c r="AK145"/>
  <c r="W145"/>
  <c r="S145"/>
  <c r="H145"/>
  <c r="O145" s="1"/>
  <c r="G145"/>
  <c r="F145"/>
  <c r="N145" s="1"/>
  <c r="E145"/>
  <c r="AK144"/>
  <c r="W144"/>
  <c r="S144"/>
  <c r="H144"/>
  <c r="O144" s="1"/>
  <c r="G144"/>
  <c r="F144"/>
  <c r="N144" s="1"/>
  <c r="E144"/>
  <c r="AK143"/>
  <c r="W143"/>
  <c r="S143"/>
  <c r="H143"/>
  <c r="O143" s="1"/>
  <c r="G143"/>
  <c r="F143"/>
  <c r="N143" s="1"/>
  <c r="E143"/>
  <c r="AK142"/>
  <c r="W142"/>
  <c r="S142"/>
  <c r="H142"/>
  <c r="O142" s="1"/>
  <c r="G142"/>
  <c r="F142"/>
  <c r="N142" s="1"/>
  <c r="E142"/>
  <c r="AK141"/>
  <c r="W141"/>
  <c r="S141"/>
  <c r="H141"/>
  <c r="O141" s="1"/>
  <c r="G141"/>
  <c r="F141"/>
  <c r="N141" s="1"/>
  <c r="E141"/>
  <c r="AK140"/>
  <c r="W140"/>
  <c r="S140"/>
  <c r="H140"/>
  <c r="O140" s="1"/>
  <c r="G140"/>
  <c r="F140"/>
  <c r="N140" s="1"/>
  <c r="E140"/>
  <c r="AK139"/>
  <c r="W139"/>
  <c r="S139"/>
  <c r="H139"/>
  <c r="O139" s="1"/>
  <c r="G139"/>
  <c r="F139"/>
  <c r="N139" s="1"/>
  <c r="E139"/>
  <c r="AK138"/>
  <c r="W138"/>
  <c r="S138"/>
  <c r="H138"/>
  <c r="O138" s="1"/>
  <c r="G138"/>
  <c r="F138"/>
  <c r="N138" s="1"/>
  <c r="E138"/>
  <c r="AK137"/>
  <c r="W137"/>
  <c r="S137"/>
  <c r="H137"/>
  <c r="O137" s="1"/>
  <c r="G137"/>
  <c r="F137"/>
  <c r="N137" s="1"/>
  <c r="E137"/>
  <c r="AK136"/>
  <c r="W136"/>
  <c r="S136"/>
  <c r="H136"/>
  <c r="O136" s="1"/>
  <c r="G136"/>
  <c r="F136"/>
  <c r="N136" s="1"/>
  <c r="E136"/>
  <c r="AK135"/>
  <c r="W135"/>
  <c r="S135"/>
  <c r="H135"/>
  <c r="O135" s="1"/>
  <c r="G135"/>
  <c r="F135"/>
  <c r="N135" s="1"/>
  <c r="E135"/>
  <c r="AK134"/>
  <c r="W134"/>
  <c r="S134"/>
  <c r="H134"/>
  <c r="O134" s="1"/>
  <c r="G134"/>
  <c r="F134"/>
  <c r="N134" s="1"/>
  <c r="E134"/>
  <c r="AK133"/>
  <c r="W133"/>
  <c r="S133"/>
  <c r="H133"/>
  <c r="O133" s="1"/>
  <c r="G133"/>
  <c r="F133"/>
  <c r="N133" s="1"/>
  <c r="E133"/>
  <c r="AK132"/>
  <c r="W132"/>
  <c r="S132"/>
  <c r="H132"/>
  <c r="O132" s="1"/>
  <c r="G132"/>
  <c r="F132"/>
  <c r="N132" s="1"/>
  <c r="E132"/>
  <c r="AK131"/>
  <c r="W131"/>
  <c r="S131"/>
  <c r="H131"/>
  <c r="O131" s="1"/>
  <c r="G131"/>
  <c r="F131"/>
  <c r="N131" s="1"/>
  <c r="E131"/>
  <c r="AK130"/>
  <c r="W130"/>
  <c r="S130"/>
  <c r="H130"/>
  <c r="O130" s="1"/>
  <c r="G130"/>
  <c r="F130"/>
  <c r="N130" s="1"/>
  <c r="E130"/>
  <c r="AK129"/>
  <c r="W129"/>
  <c r="S129"/>
  <c r="H129"/>
  <c r="O129" s="1"/>
  <c r="G129"/>
  <c r="F129"/>
  <c r="N129" s="1"/>
  <c r="E129"/>
  <c r="AK128"/>
  <c r="W128"/>
  <c r="S128"/>
  <c r="H128"/>
  <c r="O128" s="1"/>
  <c r="G128"/>
  <c r="F128"/>
  <c r="N128" s="1"/>
  <c r="E128"/>
  <c r="AK127"/>
  <c r="W127"/>
  <c r="S127"/>
  <c r="H127"/>
  <c r="O127" s="1"/>
  <c r="G127"/>
  <c r="F127"/>
  <c r="N127" s="1"/>
  <c r="E127"/>
  <c r="AK126"/>
  <c r="W126"/>
  <c r="S126"/>
  <c r="H126"/>
  <c r="O126" s="1"/>
  <c r="G126"/>
  <c r="F126"/>
  <c r="N126" s="1"/>
  <c r="E126"/>
  <c r="AK125"/>
  <c r="W125"/>
  <c r="S125"/>
  <c r="H125"/>
  <c r="O125" s="1"/>
  <c r="G125"/>
  <c r="F125"/>
  <c r="N125" s="1"/>
  <c r="E125"/>
  <c r="AK124"/>
  <c r="W124"/>
  <c r="S124"/>
  <c r="H124"/>
  <c r="O124" s="1"/>
  <c r="G124"/>
  <c r="F124"/>
  <c r="N124" s="1"/>
  <c r="E124"/>
  <c r="AK123"/>
  <c r="W123"/>
  <c r="S123"/>
  <c r="H123"/>
  <c r="O123" s="1"/>
  <c r="G123"/>
  <c r="F123"/>
  <c r="N123" s="1"/>
  <c r="E123"/>
  <c r="AK122"/>
  <c r="W122"/>
  <c r="S122"/>
  <c r="H122"/>
  <c r="O122" s="1"/>
  <c r="G122"/>
  <c r="F122"/>
  <c r="N122" s="1"/>
  <c r="E122"/>
  <c r="AK121"/>
  <c r="W121"/>
  <c r="S121"/>
  <c r="H121"/>
  <c r="O121" s="1"/>
  <c r="G121"/>
  <c r="F121"/>
  <c r="N121" s="1"/>
  <c r="E121"/>
  <c r="AK120"/>
  <c r="W120"/>
  <c r="S120"/>
  <c r="H120"/>
  <c r="O120" s="1"/>
  <c r="G120"/>
  <c r="F120"/>
  <c r="N120" s="1"/>
  <c r="E120"/>
  <c r="AK119"/>
  <c r="W119"/>
  <c r="S119"/>
  <c r="H119"/>
  <c r="O119" s="1"/>
  <c r="G119"/>
  <c r="F119"/>
  <c r="N119" s="1"/>
  <c r="E119"/>
  <c r="AK118"/>
  <c r="W118"/>
  <c r="S118"/>
  <c r="H118"/>
  <c r="O118" s="1"/>
  <c r="G118"/>
  <c r="F118"/>
  <c r="N118" s="1"/>
  <c r="E118"/>
  <c r="AK117"/>
  <c r="W117"/>
  <c r="S117"/>
  <c r="H117"/>
  <c r="O117" s="1"/>
  <c r="G117"/>
  <c r="F117"/>
  <c r="N117" s="1"/>
  <c r="E117"/>
  <c r="AK116"/>
  <c r="W116"/>
  <c r="S116"/>
  <c r="H116"/>
  <c r="O116" s="1"/>
  <c r="G116"/>
  <c r="F116"/>
  <c r="N116" s="1"/>
  <c r="E116"/>
  <c r="AK115"/>
  <c r="W115"/>
  <c r="S115"/>
  <c r="H115"/>
  <c r="O115" s="1"/>
  <c r="G115"/>
  <c r="F115"/>
  <c r="N115" s="1"/>
  <c r="E115"/>
  <c r="AK114"/>
  <c r="W114"/>
  <c r="S114"/>
  <c r="H114"/>
  <c r="O114" s="1"/>
  <c r="G114"/>
  <c r="F114"/>
  <c r="N114" s="1"/>
  <c r="E114"/>
  <c r="AK113"/>
  <c r="W113"/>
  <c r="S113"/>
  <c r="H113"/>
  <c r="O113" s="1"/>
  <c r="G113"/>
  <c r="F113"/>
  <c r="N113" s="1"/>
  <c r="E113"/>
  <c r="AK112"/>
  <c r="W112"/>
  <c r="S112"/>
  <c r="H112"/>
  <c r="O112" s="1"/>
  <c r="G112"/>
  <c r="F112"/>
  <c r="N112" s="1"/>
  <c r="E112"/>
  <c r="AK111"/>
  <c r="W111"/>
  <c r="S111"/>
  <c r="H111"/>
  <c r="O111" s="1"/>
  <c r="G111"/>
  <c r="F111"/>
  <c r="N111" s="1"/>
  <c r="E111"/>
  <c r="AK110"/>
  <c r="W110"/>
  <c r="S110"/>
  <c r="H110"/>
  <c r="O110" s="1"/>
  <c r="G110"/>
  <c r="F110"/>
  <c r="N110" s="1"/>
  <c r="E110"/>
  <c r="AK109"/>
  <c r="W109"/>
  <c r="S109"/>
  <c r="H109"/>
  <c r="O109" s="1"/>
  <c r="G109"/>
  <c r="F109"/>
  <c r="N109" s="1"/>
  <c r="E109"/>
  <c r="AK108"/>
  <c r="W108"/>
  <c r="S108"/>
  <c r="H108"/>
  <c r="O108" s="1"/>
  <c r="G108"/>
  <c r="F108"/>
  <c r="N108" s="1"/>
  <c r="E108"/>
  <c r="AK107"/>
  <c r="W107"/>
  <c r="S107"/>
  <c r="H107"/>
  <c r="O107" s="1"/>
  <c r="G107"/>
  <c r="F107"/>
  <c r="N107" s="1"/>
  <c r="E107"/>
  <c r="AK106"/>
  <c r="W106"/>
  <c r="S106"/>
  <c r="H106"/>
  <c r="O106" s="1"/>
  <c r="G106"/>
  <c r="F106"/>
  <c r="N106" s="1"/>
  <c r="E106"/>
  <c r="AK105"/>
  <c r="W105"/>
  <c r="S105"/>
  <c r="H105"/>
  <c r="O105" s="1"/>
  <c r="G105"/>
  <c r="F105"/>
  <c r="N105" s="1"/>
  <c r="E105"/>
  <c r="AK104"/>
  <c r="W104"/>
  <c r="S104"/>
  <c r="H104"/>
  <c r="O104" s="1"/>
  <c r="G104"/>
  <c r="F104"/>
  <c r="N104" s="1"/>
  <c r="E104"/>
  <c r="AK103"/>
  <c r="W103"/>
  <c r="S103"/>
  <c r="H103"/>
  <c r="O103" s="1"/>
  <c r="G103"/>
  <c r="F103"/>
  <c r="N103" s="1"/>
  <c r="E103"/>
  <c r="AK102"/>
  <c r="W102"/>
  <c r="S102"/>
  <c r="H102"/>
  <c r="O102" s="1"/>
  <c r="G102"/>
  <c r="F102"/>
  <c r="N102" s="1"/>
  <c r="E102"/>
  <c r="AK101"/>
  <c r="W101"/>
  <c r="S101"/>
  <c r="H101"/>
  <c r="O101" s="1"/>
  <c r="G101"/>
  <c r="F101"/>
  <c r="N101" s="1"/>
  <c r="E101"/>
  <c r="AK100"/>
  <c r="W100"/>
  <c r="S100"/>
  <c r="H100"/>
  <c r="O100" s="1"/>
  <c r="G100"/>
  <c r="F100"/>
  <c r="N100" s="1"/>
  <c r="E100"/>
  <c r="AK99"/>
  <c r="W99"/>
  <c r="S99"/>
  <c r="H99"/>
  <c r="O99" s="1"/>
  <c r="G99"/>
  <c r="F99"/>
  <c r="N99" s="1"/>
  <c r="E99"/>
  <c r="AK98"/>
  <c r="W98"/>
  <c r="S98"/>
  <c r="H98"/>
  <c r="O98" s="1"/>
  <c r="G98"/>
  <c r="F98"/>
  <c r="N98" s="1"/>
  <c r="E98"/>
  <c r="AK97"/>
  <c r="W97"/>
  <c r="S97"/>
  <c r="H97"/>
  <c r="O97" s="1"/>
  <c r="G97"/>
  <c r="F97"/>
  <c r="N97" s="1"/>
  <c r="E97"/>
  <c r="AK96"/>
  <c r="W96"/>
  <c r="S96"/>
  <c r="H96"/>
  <c r="O96" s="1"/>
  <c r="G96"/>
  <c r="F96"/>
  <c r="N96" s="1"/>
  <c r="E96"/>
  <c r="AK95"/>
  <c r="W95"/>
  <c r="S95"/>
  <c r="H95"/>
  <c r="O95" s="1"/>
  <c r="G95"/>
  <c r="F95"/>
  <c r="N95" s="1"/>
  <c r="E95"/>
  <c r="AK94"/>
  <c r="W94"/>
  <c r="S94"/>
  <c r="H94"/>
  <c r="O94" s="1"/>
  <c r="G94"/>
  <c r="F94"/>
  <c r="N94" s="1"/>
  <c r="E94"/>
  <c r="AK93"/>
  <c r="W93"/>
  <c r="S93"/>
  <c r="H93"/>
  <c r="O93" s="1"/>
  <c r="G93"/>
  <c r="F93"/>
  <c r="N93" s="1"/>
  <c r="E93"/>
  <c r="AK92"/>
  <c r="W92"/>
  <c r="S92"/>
  <c r="H92"/>
  <c r="O92" s="1"/>
  <c r="G92"/>
  <c r="F92"/>
  <c r="N92" s="1"/>
  <c r="E92"/>
  <c r="AK91"/>
  <c r="W91"/>
  <c r="S91"/>
  <c r="H91"/>
  <c r="O91" s="1"/>
  <c r="G91"/>
  <c r="F91"/>
  <c r="N91" s="1"/>
  <c r="E91"/>
  <c r="AK90"/>
  <c r="W90"/>
  <c r="S90"/>
  <c r="H90"/>
  <c r="O90" s="1"/>
  <c r="G90"/>
  <c r="F90"/>
  <c r="N90" s="1"/>
  <c r="E90"/>
  <c r="AK89"/>
  <c r="W89"/>
  <c r="S89"/>
  <c r="H89"/>
  <c r="O89" s="1"/>
  <c r="G89"/>
  <c r="F89"/>
  <c r="N89" s="1"/>
  <c r="E89"/>
  <c r="AK88"/>
  <c r="W88"/>
  <c r="S88"/>
  <c r="H88"/>
  <c r="O88" s="1"/>
  <c r="G88"/>
  <c r="F88"/>
  <c r="N88" s="1"/>
  <c r="E88"/>
  <c r="AK87"/>
  <c r="W87"/>
  <c r="S87"/>
  <c r="H87"/>
  <c r="O87" s="1"/>
  <c r="G87"/>
  <c r="F87"/>
  <c r="N87" s="1"/>
  <c r="E87"/>
  <c r="AK86"/>
  <c r="W86"/>
  <c r="S86"/>
  <c r="H86"/>
  <c r="O86" s="1"/>
  <c r="G86"/>
  <c r="F86"/>
  <c r="N86" s="1"/>
  <c r="E86"/>
  <c r="AK85"/>
  <c r="W85"/>
  <c r="S85"/>
  <c r="H85"/>
  <c r="O85" s="1"/>
  <c r="G85"/>
  <c r="F85"/>
  <c r="N85" s="1"/>
  <c r="E85"/>
  <c r="AK84"/>
  <c r="W84"/>
  <c r="S84"/>
  <c r="H84"/>
  <c r="O84" s="1"/>
  <c r="G84"/>
  <c r="F84"/>
  <c r="N84" s="1"/>
  <c r="E84"/>
  <c r="AK83"/>
  <c r="W83"/>
  <c r="S83"/>
  <c r="H83"/>
  <c r="O83" s="1"/>
  <c r="G83"/>
  <c r="F83"/>
  <c r="N83" s="1"/>
  <c r="E83"/>
  <c r="AK82"/>
  <c r="W82"/>
  <c r="S82"/>
  <c r="H82"/>
  <c r="O82" s="1"/>
  <c r="G82"/>
  <c r="F82"/>
  <c r="N82" s="1"/>
  <c r="E82"/>
  <c r="AK81"/>
  <c r="W81"/>
  <c r="S81"/>
  <c r="H81"/>
  <c r="O81" s="1"/>
  <c r="G81"/>
  <c r="F81"/>
  <c r="N81" s="1"/>
  <c r="E81"/>
  <c r="AK80"/>
  <c r="W80"/>
  <c r="S80"/>
  <c r="H80"/>
  <c r="O80" s="1"/>
  <c r="G80"/>
  <c r="F80"/>
  <c r="N80" s="1"/>
  <c r="E80"/>
  <c r="AK79"/>
  <c r="W79"/>
  <c r="S79"/>
  <c r="H79"/>
  <c r="O79" s="1"/>
  <c r="G79"/>
  <c r="F79"/>
  <c r="N79" s="1"/>
  <c r="E79"/>
  <c r="AK78"/>
  <c r="W78"/>
  <c r="S78"/>
  <c r="H78"/>
  <c r="O78" s="1"/>
  <c r="G78"/>
  <c r="F78"/>
  <c r="N78" s="1"/>
  <c r="E78"/>
  <c r="AK77"/>
  <c r="W77"/>
  <c r="S77"/>
  <c r="H77"/>
  <c r="O77" s="1"/>
  <c r="G77"/>
  <c r="F77"/>
  <c r="N77" s="1"/>
  <c r="E77"/>
  <c r="AK76"/>
  <c r="W76"/>
  <c r="S76"/>
  <c r="H76"/>
  <c r="O76" s="1"/>
  <c r="G76"/>
  <c r="F76"/>
  <c r="N76" s="1"/>
  <c r="E76"/>
  <c r="AK75"/>
  <c r="W75"/>
  <c r="S75"/>
  <c r="H75"/>
  <c r="O75" s="1"/>
  <c r="G75"/>
  <c r="F75"/>
  <c r="N75" s="1"/>
  <c r="E75"/>
  <c r="AK74"/>
  <c r="W74"/>
  <c r="S74"/>
  <c r="H74"/>
  <c r="O74" s="1"/>
  <c r="G74"/>
  <c r="F74"/>
  <c r="N74" s="1"/>
  <c r="E74"/>
  <c r="AK73"/>
  <c r="W73"/>
  <c r="S73"/>
  <c r="H73"/>
  <c r="O73" s="1"/>
  <c r="G73"/>
  <c r="F73"/>
  <c r="N73" s="1"/>
  <c r="E73"/>
  <c r="AK72"/>
  <c r="W72"/>
  <c r="S72"/>
  <c r="H72"/>
  <c r="O72" s="1"/>
  <c r="G72"/>
  <c r="F72"/>
  <c r="N72" s="1"/>
  <c r="E72"/>
  <c r="AK71"/>
  <c r="W71"/>
  <c r="S71"/>
  <c r="H71"/>
  <c r="O71" s="1"/>
  <c r="G71"/>
  <c r="F71"/>
  <c r="N71" s="1"/>
  <c r="E71"/>
  <c r="AK70"/>
  <c r="W70"/>
  <c r="S70"/>
  <c r="H70"/>
  <c r="O70" s="1"/>
  <c r="G70"/>
  <c r="F70"/>
  <c r="N70" s="1"/>
  <c r="E70"/>
  <c r="AK69"/>
  <c r="W69"/>
  <c r="S69"/>
  <c r="H69"/>
  <c r="O69" s="1"/>
  <c r="G69"/>
  <c r="F69"/>
  <c r="N69" s="1"/>
  <c r="E69"/>
  <c r="AK68"/>
  <c r="W68"/>
  <c r="S68"/>
  <c r="H68"/>
  <c r="O68" s="1"/>
  <c r="G68"/>
  <c r="F68"/>
  <c r="N68" s="1"/>
  <c r="E68"/>
  <c r="AK67"/>
  <c r="W67"/>
  <c r="S67"/>
  <c r="H67"/>
  <c r="O67" s="1"/>
  <c r="G67"/>
  <c r="F67"/>
  <c r="N67" s="1"/>
  <c r="E67"/>
  <c r="AK66"/>
  <c r="W66"/>
  <c r="S66"/>
  <c r="H66"/>
  <c r="O66" s="1"/>
  <c r="G66"/>
  <c r="F66"/>
  <c r="N66" s="1"/>
  <c r="E66"/>
  <c r="AK65"/>
  <c r="W65"/>
  <c r="S65"/>
  <c r="H65"/>
  <c r="O65" s="1"/>
  <c r="G65"/>
  <c r="F65"/>
  <c r="N65" s="1"/>
  <c r="E65"/>
  <c r="AK64"/>
  <c r="W64"/>
  <c r="S64"/>
  <c r="H64"/>
  <c r="O64" s="1"/>
  <c r="G64"/>
  <c r="F64"/>
  <c r="N64" s="1"/>
  <c r="E64"/>
  <c r="AK63"/>
  <c r="W63"/>
  <c r="S63"/>
  <c r="H63"/>
  <c r="O63" s="1"/>
  <c r="G63"/>
  <c r="F63"/>
  <c r="N63" s="1"/>
  <c r="E63"/>
  <c r="AK62"/>
  <c r="W62"/>
  <c r="S62"/>
  <c r="H62"/>
  <c r="O62" s="1"/>
  <c r="G62"/>
  <c r="F62"/>
  <c r="N62" s="1"/>
  <c r="E62"/>
  <c r="AK61"/>
  <c r="W61"/>
  <c r="S61"/>
  <c r="H61"/>
  <c r="O61" s="1"/>
  <c r="G61"/>
  <c r="F61"/>
  <c r="N61" s="1"/>
  <c r="E61"/>
  <c r="AK60"/>
  <c r="W60"/>
  <c r="S60"/>
  <c r="H60"/>
  <c r="O60" s="1"/>
  <c r="G60"/>
  <c r="F60"/>
  <c r="N60" s="1"/>
  <c r="E60"/>
  <c r="AK59"/>
  <c r="W59"/>
  <c r="S59"/>
  <c r="H59"/>
  <c r="O59" s="1"/>
  <c r="G59"/>
  <c r="F59"/>
  <c r="N59" s="1"/>
  <c r="E59"/>
  <c r="AK58"/>
  <c r="W58"/>
  <c r="S58"/>
  <c r="H58"/>
  <c r="O58" s="1"/>
  <c r="G58"/>
  <c r="F58"/>
  <c r="N58" s="1"/>
  <c r="E58"/>
  <c r="AK57"/>
  <c r="W57"/>
  <c r="S57"/>
  <c r="H57"/>
  <c r="O57" s="1"/>
  <c r="G57"/>
  <c r="F57"/>
  <c r="N57" s="1"/>
  <c r="E57"/>
  <c r="AK56"/>
  <c r="W56"/>
  <c r="S56"/>
  <c r="H56"/>
  <c r="O56" s="1"/>
  <c r="G56"/>
  <c r="F56"/>
  <c r="N56" s="1"/>
  <c r="E56"/>
  <c r="AK55"/>
  <c r="W55"/>
  <c r="S55"/>
  <c r="H55"/>
  <c r="O55" s="1"/>
  <c r="G55"/>
  <c r="F55"/>
  <c r="N55" s="1"/>
  <c r="E55"/>
  <c r="AK54"/>
  <c r="W54"/>
  <c r="S54"/>
  <c r="H54"/>
  <c r="O54" s="1"/>
  <c r="G54"/>
  <c r="F54"/>
  <c r="N54" s="1"/>
  <c r="E54"/>
  <c r="AK53"/>
  <c r="W53"/>
  <c r="S53"/>
  <c r="H53"/>
  <c r="O53" s="1"/>
  <c r="G53"/>
  <c r="F53"/>
  <c r="N53" s="1"/>
  <c r="E53"/>
  <c r="AK52"/>
  <c r="W52"/>
  <c r="S52"/>
  <c r="H52"/>
  <c r="O52" s="1"/>
  <c r="G52"/>
  <c r="F52"/>
  <c r="N52" s="1"/>
  <c r="E52"/>
  <c r="AK51"/>
  <c r="W51"/>
  <c r="S51"/>
  <c r="H51"/>
  <c r="O51" s="1"/>
  <c r="G51"/>
  <c r="F51"/>
  <c r="N51" s="1"/>
  <c r="E51"/>
  <c r="AK50"/>
  <c r="W50"/>
  <c r="S50"/>
  <c r="H50"/>
  <c r="O50" s="1"/>
  <c r="G50"/>
  <c r="F50"/>
  <c r="N50" s="1"/>
  <c r="E50"/>
  <c r="AK49"/>
  <c r="W49"/>
  <c r="S49"/>
  <c r="H49"/>
  <c r="O49" s="1"/>
  <c r="G49"/>
  <c r="F49"/>
  <c r="N49" s="1"/>
  <c r="E49"/>
  <c r="AK48"/>
  <c r="W48"/>
  <c r="S48"/>
  <c r="H48"/>
  <c r="O48" s="1"/>
  <c r="G48"/>
  <c r="F48"/>
  <c r="N48" s="1"/>
  <c r="E48"/>
  <c r="AK47"/>
  <c r="W47"/>
  <c r="S47"/>
  <c r="H47"/>
  <c r="O47" s="1"/>
  <c r="G47"/>
  <c r="F47"/>
  <c r="N47" s="1"/>
  <c r="E47"/>
  <c r="AK46"/>
  <c r="W46"/>
  <c r="S46"/>
  <c r="H46"/>
  <c r="O46" s="1"/>
  <c r="G46"/>
  <c r="F46"/>
  <c r="N46" s="1"/>
  <c r="E46"/>
  <c r="AK45"/>
  <c r="W45"/>
  <c r="S45"/>
  <c r="H45"/>
  <c r="O45" s="1"/>
  <c r="G45"/>
  <c r="F45"/>
  <c r="N45" s="1"/>
  <c r="E45"/>
  <c r="AK44"/>
  <c r="W44"/>
  <c r="S44"/>
  <c r="H44"/>
  <c r="O44" s="1"/>
  <c r="G44"/>
  <c r="F44"/>
  <c r="N44" s="1"/>
  <c r="E44"/>
  <c r="AK43"/>
  <c r="W43"/>
  <c r="S43"/>
  <c r="H43"/>
  <c r="O43" s="1"/>
  <c r="G43"/>
  <c r="F43"/>
  <c r="N43" s="1"/>
  <c r="E43"/>
  <c r="AK42"/>
  <c r="W42"/>
  <c r="S42"/>
  <c r="H42"/>
  <c r="O42" s="1"/>
  <c r="G42"/>
  <c r="F42"/>
  <c r="N42" s="1"/>
  <c r="E42"/>
  <c r="AK41"/>
  <c r="W41"/>
  <c r="S41"/>
  <c r="H41"/>
  <c r="O41" s="1"/>
  <c r="G41"/>
  <c r="F41"/>
  <c r="N41" s="1"/>
  <c r="E41"/>
  <c r="AK40"/>
  <c r="W40"/>
  <c r="S40"/>
  <c r="H40"/>
  <c r="O40" s="1"/>
  <c r="G40"/>
  <c r="F40"/>
  <c r="N40" s="1"/>
  <c r="E40"/>
  <c r="AK39"/>
  <c r="W39"/>
  <c r="S39"/>
  <c r="H39"/>
  <c r="O39" s="1"/>
  <c r="G39"/>
  <c r="F39"/>
  <c r="N39" s="1"/>
  <c r="E39"/>
  <c r="AK38"/>
  <c r="W38"/>
  <c r="S38"/>
  <c r="H38"/>
  <c r="O38" s="1"/>
  <c r="G38"/>
  <c r="F38"/>
  <c r="N38" s="1"/>
  <c r="E38"/>
  <c r="AK37"/>
  <c r="W37"/>
  <c r="S37"/>
  <c r="H37"/>
  <c r="O37" s="1"/>
  <c r="G37"/>
  <c r="F37"/>
  <c r="N37" s="1"/>
  <c r="E37"/>
  <c r="AK36"/>
  <c r="W36"/>
  <c r="S36"/>
  <c r="H36"/>
  <c r="O36" s="1"/>
  <c r="G36"/>
  <c r="F36"/>
  <c r="N36" s="1"/>
  <c r="E36"/>
  <c r="AK35"/>
  <c r="W35"/>
  <c r="S35"/>
  <c r="H35"/>
  <c r="O35" s="1"/>
  <c r="G35"/>
  <c r="F35"/>
  <c r="N35" s="1"/>
  <c r="E35"/>
  <c r="AK34"/>
  <c r="W34"/>
  <c r="S34"/>
  <c r="H34"/>
  <c r="O34" s="1"/>
  <c r="G34"/>
  <c r="F34"/>
  <c r="N34" s="1"/>
  <c r="E34"/>
  <c r="AK33"/>
  <c r="W33"/>
  <c r="S33"/>
  <c r="H33"/>
  <c r="O33" s="1"/>
  <c r="G33"/>
  <c r="F33"/>
  <c r="N33" s="1"/>
  <c r="E33"/>
  <c r="AK32"/>
  <c r="W32"/>
  <c r="S32"/>
  <c r="H32"/>
  <c r="O32" s="1"/>
  <c r="G32"/>
  <c r="F32"/>
  <c r="N32" s="1"/>
  <c r="E32"/>
  <c r="AK31"/>
  <c r="W31"/>
  <c r="S31"/>
  <c r="H31"/>
  <c r="O31" s="1"/>
  <c r="G31"/>
  <c r="F31"/>
  <c r="N31" s="1"/>
  <c r="E31"/>
  <c r="AK30"/>
  <c r="W30"/>
  <c r="S30"/>
  <c r="H30"/>
  <c r="O30" s="1"/>
  <c r="G30"/>
  <c r="F30"/>
  <c r="N30" s="1"/>
  <c r="E30"/>
  <c r="AK29"/>
  <c r="W29"/>
  <c r="S29"/>
  <c r="H29"/>
  <c r="O29" s="1"/>
  <c r="G29"/>
  <c r="F29"/>
  <c r="N29" s="1"/>
  <c r="E29"/>
  <c r="AK28"/>
  <c r="W28"/>
  <c r="S28"/>
  <c r="H28"/>
  <c r="O28" s="1"/>
  <c r="G28"/>
  <c r="F28"/>
  <c r="N28" s="1"/>
  <c r="E28"/>
  <c r="AK27"/>
  <c r="W27"/>
  <c r="S27"/>
  <c r="H27"/>
  <c r="O27" s="1"/>
  <c r="G27"/>
  <c r="F27"/>
  <c r="N27" s="1"/>
  <c r="E27"/>
  <c r="AK26"/>
  <c r="W26"/>
  <c r="S26"/>
  <c r="H26"/>
  <c r="O26" s="1"/>
  <c r="G26"/>
  <c r="F26"/>
  <c r="N26" s="1"/>
  <c r="E26"/>
  <c r="AK25"/>
  <c r="W25"/>
  <c r="S25"/>
  <c r="H25"/>
  <c r="O25" s="1"/>
  <c r="G25"/>
  <c r="F25"/>
  <c r="N25" s="1"/>
  <c r="E25"/>
  <c r="AK24"/>
  <c r="W24"/>
  <c r="S24"/>
  <c r="H24"/>
  <c r="O24" s="1"/>
  <c r="G24"/>
  <c r="F24"/>
  <c r="N24" s="1"/>
  <c r="E24"/>
  <c r="AK23"/>
  <c r="W23"/>
  <c r="S23"/>
  <c r="H23"/>
  <c r="O23" s="1"/>
  <c r="G23"/>
  <c r="F23"/>
  <c r="N23" s="1"/>
  <c r="E23"/>
  <c r="AK22"/>
  <c r="W22"/>
  <c r="S22"/>
  <c r="H22"/>
  <c r="O22" s="1"/>
  <c r="G22"/>
  <c r="F22"/>
  <c r="N22" s="1"/>
  <c r="E22"/>
  <c r="AK21"/>
  <c r="W21"/>
  <c r="S21"/>
  <c r="H21"/>
  <c r="O21" s="1"/>
  <c r="G21"/>
  <c r="F21"/>
  <c r="N21" s="1"/>
  <c r="E21"/>
  <c r="AK20"/>
  <c r="W20"/>
  <c r="S20"/>
  <c r="H20"/>
  <c r="O20" s="1"/>
  <c r="G20"/>
  <c r="F20"/>
  <c r="N20" s="1"/>
  <c r="E20"/>
  <c r="AK19"/>
  <c r="W19"/>
  <c r="S19"/>
  <c r="H19"/>
  <c r="O19" s="1"/>
  <c r="G19"/>
  <c r="F19"/>
  <c r="N19" s="1"/>
  <c r="E19"/>
  <c r="AK18"/>
  <c r="W18"/>
  <c r="S18"/>
  <c r="H18"/>
  <c r="O18" s="1"/>
  <c r="G18"/>
  <c r="F18"/>
  <c r="N18" s="1"/>
  <c r="E18"/>
  <c r="AK17"/>
  <c r="W17"/>
  <c r="S17"/>
  <c r="H17"/>
  <c r="O17" s="1"/>
  <c r="G17"/>
  <c r="F17"/>
  <c r="N17" s="1"/>
  <c r="E17"/>
  <c r="AK16"/>
  <c r="W16"/>
  <c r="S16"/>
  <c r="H16"/>
  <c r="O16" s="1"/>
  <c r="G16"/>
  <c r="F16"/>
  <c r="N16" s="1"/>
  <c r="E16"/>
  <c r="AK15"/>
  <c r="W15"/>
  <c r="S15"/>
  <c r="H15"/>
  <c r="O15" s="1"/>
  <c r="G15"/>
  <c r="F15"/>
  <c r="N15" s="1"/>
  <c r="E15"/>
  <c r="AK14"/>
  <c r="W14"/>
  <c r="S14"/>
  <c r="H14"/>
  <c r="O14" s="1"/>
  <c r="G14"/>
  <c r="F14"/>
  <c r="N14" s="1"/>
  <c r="E14"/>
  <c r="AK13"/>
  <c r="W13"/>
  <c r="S13"/>
  <c r="H13"/>
  <c r="O13" s="1"/>
  <c r="G13"/>
  <c r="F13"/>
  <c r="N13" s="1"/>
  <c r="E13"/>
  <c r="AK12"/>
  <c r="W12"/>
  <c r="S12"/>
  <c r="H12"/>
  <c r="O12" s="1"/>
  <c r="G12"/>
  <c r="F12"/>
  <c r="N12" s="1"/>
  <c r="E12"/>
  <c r="AK11"/>
  <c r="W11"/>
  <c r="S11"/>
  <c r="H11"/>
  <c r="O11" s="1"/>
  <c r="G11"/>
  <c r="F11"/>
  <c r="N11" s="1"/>
  <c r="E11"/>
  <c r="AK10"/>
  <c r="W10"/>
  <c r="S10"/>
  <c r="H10"/>
  <c r="H451" s="1"/>
  <c r="G10"/>
  <c r="F10"/>
  <c r="E10"/>
  <c r="E451" s="1"/>
  <c r="W9"/>
  <c r="S9"/>
  <c r="G451" l="1"/>
  <c r="O451"/>
  <c r="Q12"/>
  <c r="Q14"/>
  <c r="Q16"/>
  <c r="Q18"/>
  <c r="Q20"/>
  <c r="Q22"/>
  <c r="Q24"/>
  <c r="Q26"/>
  <c r="Q28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Q84"/>
  <c r="Q86"/>
  <c r="Q88"/>
  <c r="Q90"/>
  <c r="Q92"/>
  <c r="Q94"/>
  <c r="Q96"/>
  <c r="Q98"/>
  <c r="Q100"/>
  <c r="Q102"/>
  <c r="Q104"/>
  <c r="Q106"/>
  <c r="Q108"/>
  <c r="Q110"/>
  <c r="Q112"/>
  <c r="Q114"/>
  <c r="Q116"/>
  <c r="Q118"/>
  <c r="Q120"/>
  <c r="Q122"/>
  <c r="Q124"/>
  <c r="Q126"/>
  <c r="Q128"/>
  <c r="Q130"/>
  <c r="Q132"/>
  <c r="Q134"/>
  <c r="Q136"/>
  <c r="Q138"/>
  <c r="Q140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46"/>
  <c r="Q31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N451"/>
  <c r="F451"/>
  <c r="Q381"/>
  <c r="Q382"/>
  <c r="Q383"/>
  <c r="Q384"/>
  <c r="Q385"/>
  <c r="Q386"/>
  <c r="Q387"/>
  <c r="Q145"/>
  <c r="Q147"/>
  <c r="Q148"/>
  <c r="Q316"/>
  <c r="Q317"/>
  <c r="Q142"/>
  <c r="Q144"/>
  <c r="Q11"/>
  <c r="Q13"/>
  <c r="Q15"/>
  <c r="Q17"/>
  <c r="Q19"/>
  <c r="Q21"/>
  <c r="Q23"/>
  <c r="Q25"/>
  <c r="Q27"/>
  <c r="Q29"/>
  <c r="Q31"/>
  <c r="Q33"/>
  <c r="Q35"/>
  <c r="Q37"/>
  <c r="Q39"/>
  <c r="Q41"/>
  <c r="Q43"/>
  <c r="Q45"/>
  <c r="Q47"/>
  <c r="Q49"/>
  <c r="Q51"/>
  <c r="Q53"/>
  <c r="Q55"/>
  <c r="Q57"/>
  <c r="Q59"/>
  <c r="Q61"/>
  <c r="Q63"/>
  <c r="Q65"/>
  <c r="Q67"/>
  <c r="Q69"/>
  <c r="Q71"/>
  <c r="Q73"/>
  <c r="Q75"/>
  <c r="Q77"/>
  <c r="Q79"/>
  <c r="Q81"/>
  <c r="Q83"/>
  <c r="Q85"/>
  <c r="Q87"/>
  <c r="Q89"/>
  <c r="Q91"/>
  <c r="Q93"/>
  <c r="Q95"/>
  <c r="Q97"/>
  <c r="Q99"/>
  <c r="Q101"/>
  <c r="Q103"/>
  <c r="Q105"/>
  <c r="Q107"/>
  <c r="Q109"/>
  <c r="Q111"/>
  <c r="Q113"/>
  <c r="Q115"/>
  <c r="Q117"/>
  <c r="Q119"/>
  <c r="Q121"/>
  <c r="Q123"/>
  <c r="Q125"/>
  <c r="Q127"/>
  <c r="Q129"/>
  <c r="Q131"/>
  <c r="Q133"/>
  <c r="Q135"/>
  <c r="Q137"/>
  <c r="Q139"/>
  <c r="Q141"/>
  <c r="Q143"/>
  <c r="O10"/>
  <c r="Q451"/>
  <c r="N10"/>
  <c r="Q10" s="1"/>
  <c r="Q388"/>
  <c r="Q389"/>
  <c r="Q391"/>
  <c r="Q393"/>
  <c r="Q395"/>
  <c r="Q397"/>
  <c r="Q399"/>
  <c r="Q401"/>
  <c r="Q403"/>
  <c r="Q405"/>
  <c r="Q407"/>
  <c r="Q409"/>
  <c r="Q411"/>
  <c r="Q413"/>
  <c r="Q415"/>
  <c r="Q417"/>
  <c r="Q419"/>
  <c r="Q421"/>
  <c r="Q423"/>
  <c r="Q425"/>
  <c r="Q427"/>
  <c r="Q429"/>
  <c r="Q431"/>
  <c r="Q433"/>
  <c r="Q435"/>
  <c r="Q437"/>
  <c r="Q439"/>
  <c r="Q441"/>
  <c r="Q443"/>
  <c r="Q445"/>
  <c r="Q447"/>
  <c r="Q449"/>
  <c r="Q450"/>
  <c r="D441" i="25"/>
  <c r="B65" i="18"/>
  <c r="B64"/>
  <c r="B63"/>
  <c r="B62"/>
  <c r="B61"/>
  <c r="D417" i="25"/>
  <c r="Z452" i="7"/>
  <c r="Y452"/>
  <c r="X452"/>
  <c r="W452"/>
  <c r="V452"/>
  <c r="U452"/>
  <c r="Z451"/>
  <c r="L451"/>
  <c r="B68" i="18" s="1"/>
  <c r="K451" i="7"/>
  <c r="B67" i="18" s="1"/>
  <c r="J451" i="7"/>
  <c r="B66" i="18" s="1"/>
  <c r="AG451" i="19" l="1"/>
  <c r="AF451"/>
  <c r="AE451"/>
  <c r="AB451"/>
  <c r="AA451"/>
  <c r="Z451"/>
  <c r="Y451"/>
  <c r="X451"/>
  <c r="K451"/>
  <c r="J451"/>
  <c r="I451"/>
  <c r="H451"/>
  <c r="G451"/>
  <c r="AC450" i="36"/>
  <c r="AH450" s="1"/>
  <c r="AC449"/>
  <c r="AH449" s="1"/>
  <c r="R426" i="12" l="1"/>
  <c r="AB451" l="1"/>
  <c r="AA451"/>
  <c r="U451"/>
  <c r="R450"/>
  <c r="AD450"/>
  <c r="AE450" s="1"/>
  <c r="AC450"/>
  <c r="AD449"/>
  <c r="AE449" s="1"/>
  <c r="AC449"/>
  <c r="AD448"/>
  <c r="AC448"/>
  <c r="AD447"/>
  <c r="AC447"/>
  <c r="AD446"/>
  <c r="AC446"/>
  <c r="AD445"/>
  <c r="AC445"/>
  <c r="AD444"/>
  <c r="AC444"/>
  <c r="AD443"/>
  <c r="AC443"/>
  <c r="AD442"/>
  <c r="AC442"/>
  <c r="AD441"/>
  <c r="AC441"/>
  <c r="AD440"/>
  <c r="AC440"/>
  <c r="AD439"/>
  <c r="AC439"/>
  <c r="AD438"/>
  <c r="AC438"/>
  <c r="AD437"/>
  <c r="AC437"/>
  <c r="AD436"/>
  <c r="AC436"/>
  <c r="AD435"/>
  <c r="AC435"/>
  <c r="AD434"/>
  <c r="AC434"/>
  <c r="AD433"/>
  <c r="AC433"/>
  <c r="AD432"/>
  <c r="AC432"/>
  <c r="AD431"/>
  <c r="AC431"/>
  <c r="AD430"/>
  <c r="AC430"/>
  <c r="AD429"/>
  <c r="AC429"/>
  <c r="AD428"/>
  <c r="AC428"/>
  <c r="AD427"/>
  <c r="AC427"/>
  <c r="AD426"/>
  <c r="AC426"/>
  <c r="AD425"/>
  <c r="AC425"/>
  <c r="AD424"/>
  <c r="AC424"/>
  <c r="AD423"/>
  <c r="AC423"/>
  <c r="AD422"/>
  <c r="AC422"/>
  <c r="AD421"/>
  <c r="AC421"/>
  <c r="AD420"/>
  <c r="AC420"/>
  <c r="AD419"/>
  <c r="AC419"/>
  <c r="AD418"/>
  <c r="AC418"/>
  <c r="AD417"/>
  <c r="AC417"/>
  <c r="AD416"/>
  <c r="AC416"/>
  <c r="AD415"/>
  <c r="AC415"/>
  <c r="AD414"/>
  <c r="AC414"/>
  <c r="AD413"/>
  <c r="AC413"/>
  <c r="AD412"/>
  <c r="AC412"/>
  <c r="AD411"/>
  <c r="AC411"/>
  <c r="AD410"/>
  <c r="AC410"/>
  <c r="AD409"/>
  <c r="AC409"/>
  <c r="AD408"/>
  <c r="AC408"/>
  <c r="AD407"/>
  <c r="AC407"/>
  <c r="AD406"/>
  <c r="AC406"/>
  <c r="AD405"/>
  <c r="AC405"/>
  <c r="AD404"/>
  <c r="AC404"/>
  <c r="AD403"/>
  <c r="AC403"/>
  <c r="AD402"/>
  <c r="AC402"/>
  <c r="AD401"/>
  <c r="AC401"/>
  <c r="AD400"/>
  <c r="AC400"/>
  <c r="AD399"/>
  <c r="AC399"/>
  <c r="AD398"/>
  <c r="AC398"/>
  <c r="AD397"/>
  <c r="AC397"/>
  <c r="AD396"/>
  <c r="AC396"/>
  <c r="AD395"/>
  <c r="AC395"/>
  <c r="AD394"/>
  <c r="AC394"/>
  <c r="AD393"/>
  <c r="AC393"/>
  <c r="AD392"/>
  <c r="AC392"/>
  <c r="AD391"/>
  <c r="AC391"/>
  <c r="AD390"/>
  <c r="AC390"/>
  <c r="AD389"/>
  <c r="AC389"/>
  <c r="AD388"/>
  <c r="AC388"/>
  <c r="AD387"/>
  <c r="AC387"/>
  <c r="AD386"/>
  <c r="AC386"/>
  <c r="AD385"/>
  <c r="AC385"/>
  <c r="AD384"/>
  <c r="AC384"/>
  <c r="AD383"/>
  <c r="AC383"/>
  <c r="AD382"/>
  <c r="AC382"/>
  <c r="AD381"/>
  <c r="AC381"/>
  <c r="AD380"/>
  <c r="AC380"/>
  <c r="AD379"/>
  <c r="AC379"/>
  <c r="AD378"/>
  <c r="AC378"/>
  <c r="AD377"/>
  <c r="AC377"/>
  <c r="AD376"/>
  <c r="AC376"/>
  <c r="AD375"/>
  <c r="AC375"/>
  <c r="AD374"/>
  <c r="AC374"/>
  <c r="AD373"/>
  <c r="AC373"/>
  <c r="AD372"/>
  <c r="AC372"/>
  <c r="AD371"/>
  <c r="AC371"/>
  <c r="AD370"/>
  <c r="AC370"/>
  <c r="AD369"/>
  <c r="AC369"/>
  <c r="AD368"/>
  <c r="AC368"/>
  <c r="AD367"/>
  <c r="AC367"/>
  <c r="AD366"/>
  <c r="AC366"/>
  <c r="AD365"/>
  <c r="AC365"/>
  <c r="AD364"/>
  <c r="AC364"/>
  <c r="AD363"/>
  <c r="AC363"/>
  <c r="AD362"/>
  <c r="AC362"/>
  <c r="AD361"/>
  <c r="AC361"/>
  <c r="AD360"/>
  <c r="AC360"/>
  <c r="AD359"/>
  <c r="AC359"/>
  <c r="AD358"/>
  <c r="AC358"/>
  <c r="AD357"/>
  <c r="AC357"/>
  <c r="AD356"/>
  <c r="AC356"/>
  <c r="AD355"/>
  <c r="AC355"/>
  <c r="AD354"/>
  <c r="AC354"/>
  <c r="AD353"/>
  <c r="AC353"/>
  <c r="AD352"/>
  <c r="AC352"/>
  <c r="AD351"/>
  <c r="AC351"/>
  <c r="AD350"/>
  <c r="AC350"/>
  <c r="AD349"/>
  <c r="AC349"/>
  <c r="AD348"/>
  <c r="AC348"/>
  <c r="AD347"/>
  <c r="AC347"/>
  <c r="AD346"/>
  <c r="AC346"/>
  <c r="AD345"/>
  <c r="AC345"/>
  <c r="AD344"/>
  <c r="AC344"/>
  <c r="AD343"/>
  <c r="AC343"/>
  <c r="AD342"/>
  <c r="AC342"/>
  <c r="AD341"/>
  <c r="AC341"/>
  <c r="AD340"/>
  <c r="AC340"/>
  <c r="AD339"/>
  <c r="AC339"/>
  <c r="AD338"/>
  <c r="AC338"/>
  <c r="AD337"/>
  <c r="AC337"/>
  <c r="AD336"/>
  <c r="AC336"/>
  <c r="AD335"/>
  <c r="AC335"/>
  <c r="AD334"/>
  <c r="AC334"/>
  <c r="AD333"/>
  <c r="AC333"/>
  <c r="AD332"/>
  <c r="AC332"/>
  <c r="AD331"/>
  <c r="AC331"/>
  <c r="AD330"/>
  <c r="AC330"/>
  <c r="AD329"/>
  <c r="AC329"/>
  <c r="AD328"/>
  <c r="AC328"/>
  <c r="AD327"/>
  <c r="AC327"/>
  <c r="AD326"/>
  <c r="AC326"/>
  <c r="AD325"/>
  <c r="AC325"/>
  <c r="AD324"/>
  <c r="AC324"/>
  <c r="AD323"/>
  <c r="AC323"/>
  <c r="AD322"/>
  <c r="AC322"/>
  <c r="AD321"/>
  <c r="AC321"/>
  <c r="AD320"/>
  <c r="AC320"/>
  <c r="AD319"/>
  <c r="AC319"/>
  <c r="AD318"/>
  <c r="AC318"/>
  <c r="AD317"/>
  <c r="AC317"/>
  <c r="AD316"/>
  <c r="AC316"/>
  <c r="AD315"/>
  <c r="AC315"/>
  <c r="AD314"/>
  <c r="AC314"/>
  <c r="AD313"/>
  <c r="AC313"/>
  <c r="AD312"/>
  <c r="AC312"/>
  <c r="AD311"/>
  <c r="AC311"/>
  <c r="AD310"/>
  <c r="AC310"/>
  <c r="AD309"/>
  <c r="AC309"/>
  <c r="AD308"/>
  <c r="AC308"/>
  <c r="AD307"/>
  <c r="AC307"/>
  <c r="AD306"/>
  <c r="AC306"/>
  <c r="AD305"/>
  <c r="AC305"/>
  <c r="AD304"/>
  <c r="AC304"/>
  <c r="AD303"/>
  <c r="AC303"/>
  <c r="AD302"/>
  <c r="AC302"/>
  <c r="AD301"/>
  <c r="AC301"/>
  <c r="AD300"/>
  <c r="AC300"/>
  <c r="AD299"/>
  <c r="AC299"/>
  <c r="AD298"/>
  <c r="AC298"/>
  <c r="AD297"/>
  <c r="AC297"/>
  <c r="AD296"/>
  <c r="AC296"/>
  <c r="AD295"/>
  <c r="AC295"/>
  <c r="AD294"/>
  <c r="AC294"/>
  <c r="AD293"/>
  <c r="AC293"/>
  <c r="AD292"/>
  <c r="AC292"/>
  <c r="AD291"/>
  <c r="AC291"/>
  <c r="AD290"/>
  <c r="AC290"/>
  <c r="AD289"/>
  <c r="AC289"/>
  <c r="AD288"/>
  <c r="AC288"/>
  <c r="AD287"/>
  <c r="AC287"/>
  <c r="AD286"/>
  <c r="AC286"/>
  <c r="AD285"/>
  <c r="AC285"/>
  <c r="AD284"/>
  <c r="AC284"/>
  <c r="AD283"/>
  <c r="AC283"/>
  <c r="AD282"/>
  <c r="AC282"/>
  <c r="AD281"/>
  <c r="AC281"/>
  <c r="AD280"/>
  <c r="AC280"/>
  <c r="AD279"/>
  <c r="AC279"/>
  <c r="AD278"/>
  <c r="AC278"/>
  <c r="AD277"/>
  <c r="AC277"/>
  <c r="AD276"/>
  <c r="AC276"/>
  <c r="AD275"/>
  <c r="AC275"/>
  <c r="AD274"/>
  <c r="AC274"/>
  <c r="AD273"/>
  <c r="AC273"/>
  <c r="AD272"/>
  <c r="AC272"/>
  <c r="AD271"/>
  <c r="AC271"/>
  <c r="AD270"/>
  <c r="AC270"/>
  <c r="AD269"/>
  <c r="AC269"/>
  <c r="AD268"/>
  <c r="AC268"/>
  <c r="AD267"/>
  <c r="AC267"/>
  <c r="AD266"/>
  <c r="AC266"/>
  <c r="AD265"/>
  <c r="AC265"/>
  <c r="AD264"/>
  <c r="AC264"/>
  <c r="AD263"/>
  <c r="AC263"/>
  <c r="AD262"/>
  <c r="AC262"/>
  <c r="AD261"/>
  <c r="AC261"/>
  <c r="AD260"/>
  <c r="AC260"/>
  <c r="AD259"/>
  <c r="AC259"/>
  <c r="AD258"/>
  <c r="AC258"/>
  <c r="AD257"/>
  <c r="AC257"/>
  <c r="AD256"/>
  <c r="AC256"/>
  <c r="AD255"/>
  <c r="AC255"/>
  <c r="AD254"/>
  <c r="AC254"/>
  <c r="AD253"/>
  <c r="AC253"/>
  <c r="AD252"/>
  <c r="AC252"/>
  <c r="AD251"/>
  <c r="AC251"/>
  <c r="AD250"/>
  <c r="AC250"/>
  <c r="AD249"/>
  <c r="AC249"/>
  <c r="AD248"/>
  <c r="AC248"/>
  <c r="AD247"/>
  <c r="AC247"/>
  <c r="AD246"/>
  <c r="AC246"/>
  <c r="AD245"/>
  <c r="AC245"/>
  <c r="AD244"/>
  <c r="AC244"/>
  <c r="AD243"/>
  <c r="AC243"/>
  <c r="AD242"/>
  <c r="AC242"/>
  <c r="AD241"/>
  <c r="AC241"/>
  <c r="AD240"/>
  <c r="AC240"/>
  <c r="AD239"/>
  <c r="AC239"/>
  <c r="AD238"/>
  <c r="AC238"/>
  <c r="AD237"/>
  <c r="AC237"/>
  <c r="AD236"/>
  <c r="AC236"/>
  <c r="AD235"/>
  <c r="AC235"/>
  <c r="AD234"/>
  <c r="AC234"/>
  <c r="AD233"/>
  <c r="AC233"/>
  <c r="AD232"/>
  <c r="AC232"/>
  <c r="AD231"/>
  <c r="AC231"/>
  <c r="AD230"/>
  <c r="AC230"/>
  <c r="AD229"/>
  <c r="AC229"/>
  <c r="AD228"/>
  <c r="AC228"/>
  <c r="AD227"/>
  <c r="AC227"/>
  <c r="AD226"/>
  <c r="AC226"/>
  <c r="AD225"/>
  <c r="AC225"/>
  <c r="AD224"/>
  <c r="AC224"/>
  <c r="AD223"/>
  <c r="AC223"/>
  <c r="AD222"/>
  <c r="AC222"/>
  <c r="AD221"/>
  <c r="AC221"/>
  <c r="AD220"/>
  <c r="AC220"/>
  <c r="AD219"/>
  <c r="AC219"/>
  <c r="AD218"/>
  <c r="AC218"/>
  <c r="AD217"/>
  <c r="AC217"/>
  <c r="AD216"/>
  <c r="AC216"/>
  <c r="AD215"/>
  <c r="AC215"/>
  <c r="AD214"/>
  <c r="AC214"/>
  <c r="AD213"/>
  <c r="AC213"/>
  <c r="AD212"/>
  <c r="AC212"/>
  <c r="AD211"/>
  <c r="AC211"/>
  <c r="AD210"/>
  <c r="AC210"/>
  <c r="AD209"/>
  <c r="AC209"/>
  <c r="AD208"/>
  <c r="AC208"/>
  <c r="AD207"/>
  <c r="AC207"/>
  <c r="AD206"/>
  <c r="AC206"/>
  <c r="AD205"/>
  <c r="AC205"/>
  <c r="AD204"/>
  <c r="AC204"/>
  <c r="AD203"/>
  <c r="AC203"/>
  <c r="AD202"/>
  <c r="AC202"/>
  <c r="AD201"/>
  <c r="AC201"/>
  <c r="AD200"/>
  <c r="AC200"/>
  <c r="AD199"/>
  <c r="AC199"/>
  <c r="AD198"/>
  <c r="AC198"/>
  <c r="AD197"/>
  <c r="AC197"/>
  <c r="AD196"/>
  <c r="AC196"/>
  <c r="AD195"/>
  <c r="AC195"/>
  <c r="AD194"/>
  <c r="AC194"/>
  <c r="AD193"/>
  <c r="AC193"/>
  <c r="AD192"/>
  <c r="AC192"/>
  <c r="AD191"/>
  <c r="AC191"/>
  <c r="AD190"/>
  <c r="AC190"/>
  <c r="AD189"/>
  <c r="AC189"/>
  <c r="AD188"/>
  <c r="AC188"/>
  <c r="AD187"/>
  <c r="AC187"/>
  <c r="AD186"/>
  <c r="AC186"/>
  <c r="AD185"/>
  <c r="AC185"/>
  <c r="AD184"/>
  <c r="AC184"/>
  <c r="AD183"/>
  <c r="AC183"/>
  <c r="AD182"/>
  <c r="AC182"/>
  <c r="AD181"/>
  <c r="AC181"/>
  <c r="AD180"/>
  <c r="AC180"/>
  <c r="AD179"/>
  <c r="AC179"/>
  <c r="AD178"/>
  <c r="AC178"/>
  <c r="AD177"/>
  <c r="AC177"/>
  <c r="AD176"/>
  <c r="AC176"/>
  <c r="AD175"/>
  <c r="AC175"/>
  <c r="AD174"/>
  <c r="AC174"/>
  <c r="AD173"/>
  <c r="AC173"/>
  <c r="AD172"/>
  <c r="AC172"/>
  <c r="AD171"/>
  <c r="AC171"/>
  <c r="AD170"/>
  <c r="AC170"/>
  <c r="AD169"/>
  <c r="AC169"/>
  <c r="AD168"/>
  <c r="AC168"/>
  <c r="AD167"/>
  <c r="AC167"/>
  <c r="AD166"/>
  <c r="AC166"/>
  <c r="AD165"/>
  <c r="AC165"/>
  <c r="AD164"/>
  <c r="AC164"/>
  <c r="AD163"/>
  <c r="AC163"/>
  <c r="AD162"/>
  <c r="AC162"/>
  <c r="AD161"/>
  <c r="AC161"/>
  <c r="AD160"/>
  <c r="AC160"/>
  <c r="AD159"/>
  <c r="AC159"/>
  <c r="AD158"/>
  <c r="AC158"/>
  <c r="AD157"/>
  <c r="AC157"/>
  <c r="AD156"/>
  <c r="AC156"/>
  <c r="AD155"/>
  <c r="AC155"/>
  <c r="AD154"/>
  <c r="AC154"/>
  <c r="AD153"/>
  <c r="AC153"/>
  <c r="AD152"/>
  <c r="AC152"/>
  <c r="AD151"/>
  <c r="AC151"/>
  <c r="AD150"/>
  <c r="AC150"/>
  <c r="AD149"/>
  <c r="AC149"/>
  <c r="AD148"/>
  <c r="AC148"/>
  <c r="AD147"/>
  <c r="AC147"/>
  <c r="AD146"/>
  <c r="AC146"/>
  <c r="AD145"/>
  <c r="AC145"/>
  <c r="AD144"/>
  <c r="AC144"/>
  <c r="AD143"/>
  <c r="AC143"/>
  <c r="AD142"/>
  <c r="AC142"/>
  <c r="AD141"/>
  <c r="AC141"/>
  <c r="AD140"/>
  <c r="AC140"/>
  <c r="AD139"/>
  <c r="AC139"/>
  <c r="AD138"/>
  <c r="AC138"/>
  <c r="AD137"/>
  <c r="AC137"/>
  <c r="AD136"/>
  <c r="AC136"/>
  <c r="AD135"/>
  <c r="AC135"/>
  <c r="AD134"/>
  <c r="AC134"/>
  <c r="AD133"/>
  <c r="AC133"/>
  <c r="AD132"/>
  <c r="AC132"/>
  <c r="AD131"/>
  <c r="AC131"/>
  <c r="AD130"/>
  <c r="AC130"/>
  <c r="AD129"/>
  <c r="AC129"/>
  <c r="AD128"/>
  <c r="AC128"/>
  <c r="AD127"/>
  <c r="AC127"/>
  <c r="AD126"/>
  <c r="AC126"/>
  <c r="AD125"/>
  <c r="AC125"/>
  <c r="AD124"/>
  <c r="AC124"/>
  <c r="AD123"/>
  <c r="AC123"/>
  <c r="AD122"/>
  <c r="AC122"/>
  <c r="AD121"/>
  <c r="AC121"/>
  <c r="AD120"/>
  <c r="AC120"/>
  <c r="AD119"/>
  <c r="AC119"/>
  <c r="AD118"/>
  <c r="AC118"/>
  <c r="AD117"/>
  <c r="AC117"/>
  <c r="AD116"/>
  <c r="AC116"/>
  <c r="AD115"/>
  <c r="AC115"/>
  <c r="AD114"/>
  <c r="AC114"/>
  <c r="AD113"/>
  <c r="AC113"/>
  <c r="AD112"/>
  <c r="AC112"/>
  <c r="AD111"/>
  <c r="AC111"/>
  <c r="AD110"/>
  <c r="AC110"/>
  <c r="AD109"/>
  <c r="AC109"/>
  <c r="AD108"/>
  <c r="AC108"/>
  <c r="AD107"/>
  <c r="AC107"/>
  <c r="AD106"/>
  <c r="AC106"/>
  <c r="AD105"/>
  <c r="AC105"/>
  <c r="AD104"/>
  <c r="AC104"/>
  <c r="AD103"/>
  <c r="AC103"/>
  <c r="AD102"/>
  <c r="AC102"/>
  <c r="AD101"/>
  <c r="AC101"/>
  <c r="AD100"/>
  <c r="AC100"/>
  <c r="AD99"/>
  <c r="AC99"/>
  <c r="AD98"/>
  <c r="AC98"/>
  <c r="AD97"/>
  <c r="AC97"/>
  <c r="AD96"/>
  <c r="AC96"/>
  <c r="AD95"/>
  <c r="AC95"/>
  <c r="AD94"/>
  <c r="AC94"/>
  <c r="AD93"/>
  <c r="AC93"/>
  <c r="AD92"/>
  <c r="AC92"/>
  <c r="AD91"/>
  <c r="AC91"/>
  <c r="AD90"/>
  <c r="AC90"/>
  <c r="AD89"/>
  <c r="AC89"/>
  <c r="AD88"/>
  <c r="AC88"/>
  <c r="AD87"/>
  <c r="AC87"/>
  <c r="AD86"/>
  <c r="AC86"/>
  <c r="AD85"/>
  <c r="AC85"/>
  <c r="AD84"/>
  <c r="AC84"/>
  <c r="AD83"/>
  <c r="AC83"/>
  <c r="AD82"/>
  <c r="AC82"/>
  <c r="AD81"/>
  <c r="AC81"/>
  <c r="AD80"/>
  <c r="AC80"/>
  <c r="AD79"/>
  <c r="AC79"/>
  <c r="AD78"/>
  <c r="AC78"/>
  <c r="AD77"/>
  <c r="AC77"/>
  <c r="AD76"/>
  <c r="AC76"/>
  <c r="AD75"/>
  <c r="AC75"/>
  <c r="AD74"/>
  <c r="AC74"/>
  <c r="AD73"/>
  <c r="AC73"/>
  <c r="AD72"/>
  <c r="AC72"/>
  <c r="AD71"/>
  <c r="AC71"/>
  <c r="AD70"/>
  <c r="AC70"/>
  <c r="AD69"/>
  <c r="AC69"/>
  <c r="AD68"/>
  <c r="AC68"/>
  <c r="AD67"/>
  <c r="AC67"/>
  <c r="AD66"/>
  <c r="AC66"/>
  <c r="AD65"/>
  <c r="AC65"/>
  <c r="AD64"/>
  <c r="AC64"/>
  <c r="AD63"/>
  <c r="AC63"/>
  <c r="AD62"/>
  <c r="AC62"/>
  <c r="AD61"/>
  <c r="AC61"/>
  <c r="AD60"/>
  <c r="AC60"/>
  <c r="AD59"/>
  <c r="AC59"/>
  <c r="AD58"/>
  <c r="AC58"/>
  <c r="AD57"/>
  <c r="AC57"/>
  <c r="AD56"/>
  <c r="AC56"/>
  <c r="AD55"/>
  <c r="AC55"/>
  <c r="AD54"/>
  <c r="AC54"/>
  <c r="AD53"/>
  <c r="AC53"/>
  <c r="AD52"/>
  <c r="AC52"/>
  <c r="AD51"/>
  <c r="AC51"/>
  <c r="AD50"/>
  <c r="AC50"/>
  <c r="AD49"/>
  <c r="AC49"/>
  <c r="AD48"/>
  <c r="AC48"/>
  <c r="AD47"/>
  <c r="AC47"/>
  <c r="AD46"/>
  <c r="AC46"/>
  <c r="AD45"/>
  <c r="AC45"/>
  <c r="AD44"/>
  <c r="AC44"/>
  <c r="AD43"/>
  <c r="AC43"/>
  <c r="AD42"/>
  <c r="AC42"/>
  <c r="AD41"/>
  <c r="AC41"/>
  <c r="AD40"/>
  <c r="AC40"/>
  <c r="AD39"/>
  <c r="AC39"/>
  <c r="AD38"/>
  <c r="AC38"/>
  <c r="AD37"/>
  <c r="AC37"/>
  <c r="AD36"/>
  <c r="AC36"/>
  <c r="AD35"/>
  <c r="AC35"/>
  <c r="AD34"/>
  <c r="AC34"/>
  <c r="AD33"/>
  <c r="AC33"/>
  <c r="AD32"/>
  <c r="AC32"/>
  <c r="AD31"/>
  <c r="AC31"/>
  <c r="AD30"/>
  <c r="AC30"/>
  <c r="AD29"/>
  <c r="AC29"/>
  <c r="AD28"/>
  <c r="AC28"/>
  <c r="AD27"/>
  <c r="AC27"/>
  <c r="AD26"/>
  <c r="AC26"/>
  <c r="AD25"/>
  <c r="AC25"/>
  <c r="AD24"/>
  <c r="AC24"/>
  <c r="AD23"/>
  <c r="AC23"/>
  <c r="AD22"/>
  <c r="AC22"/>
  <c r="AD21"/>
  <c r="AC21"/>
  <c r="AD20"/>
  <c r="AC20"/>
  <c r="AD19"/>
  <c r="AC19"/>
  <c r="AD18"/>
  <c r="AC18"/>
  <c r="AD17"/>
  <c r="AC17"/>
  <c r="AD16"/>
  <c r="AC16"/>
  <c r="AD15"/>
  <c r="AC15"/>
  <c r="AD14"/>
  <c r="AC14"/>
  <c r="AD13"/>
  <c r="AC13"/>
  <c r="AD12"/>
  <c r="AC12"/>
  <c r="AD11"/>
  <c r="AC11"/>
  <c r="V450"/>
  <c r="V449"/>
  <c r="W448"/>
  <c r="V448"/>
  <c r="W447"/>
  <c r="V447"/>
  <c r="W446"/>
  <c r="V446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5"/>
  <c r="V435"/>
  <c r="W434"/>
  <c r="V434"/>
  <c r="W433"/>
  <c r="V433"/>
  <c r="W432"/>
  <c r="V432"/>
  <c r="W431"/>
  <c r="V431"/>
  <c r="W430"/>
  <c r="V430"/>
  <c r="W429"/>
  <c r="V429"/>
  <c r="W428"/>
  <c r="V428"/>
  <c r="W427"/>
  <c r="V427"/>
  <c r="W426"/>
  <c r="V426"/>
  <c r="W425"/>
  <c r="V425"/>
  <c r="W424"/>
  <c r="V424"/>
  <c r="W423"/>
  <c r="V423"/>
  <c r="W422"/>
  <c r="V422"/>
  <c r="W421"/>
  <c r="V421"/>
  <c r="W420"/>
  <c r="V420"/>
  <c r="W419"/>
  <c r="V419"/>
  <c r="W418"/>
  <c r="V418"/>
  <c r="W417"/>
  <c r="V417"/>
  <c r="W416"/>
  <c r="V416"/>
  <c r="W415"/>
  <c r="V415"/>
  <c r="W414"/>
  <c r="V414"/>
  <c r="W413"/>
  <c r="V413"/>
  <c r="W412"/>
  <c r="V412"/>
  <c r="W411"/>
  <c r="V411"/>
  <c r="W410"/>
  <c r="V410"/>
  <c r="W409"/>
  <c r="V409"/>
  <c r="W408"/>
  <c r="V408"/>
  <c r="W407"/>
  <c r="V407"/>
  <c r="W406"/>
  <c r="V406"/>
  <c r="W405"/>
  <c r="V405"/>
  <c r="W404"/>
  <c r="V404"/>
  <c r="W403"/>
  <c r="V403"/>
  <c r="W402"/>
  <c r="V402"/>
  <c r="W401"/>
  <c r="V401"/>
  <c r="W400"/>
  <c r="V400"/>
  <c r="W399"/>
  <c r="V399"/>
  <c r="W398"/>
  <c r="V398"/>
  <c r="W397"/>
  <c r="V397"/>
  <c r="W396"/>
  <c r="V396"/>
  <c r="W395"/>
  <c r="V395"/>
  <c r="W394"/>
  <c r="V394"/>
  <c r="W393"/>
  <c r="V393"/>
  <c r="W392"/>
  <c r="V392"/>
  <c r="W391"/>
  <c r="V391"/>
  <c r="W390"/>
  <c r="V390"/>
  <c r="W389"/>
  <c r="V389"/>
  <c r="W388"/>
  <c r="V388"/>
  <c r="W387"/>
  <c r="V387"/>
  <c r="W386"/>
  <c r="V386"/>
  <c r="W385"/>
  <c r="V385"/>
  <c r="W384"/>
  <c r="V384"/>
  <c r="W383"/>
  <c r="V383"/>
  <c r="W382"/>
  <c r="V382"/>
  <c r="W381"/>
  <c r="V381"/>
  <c r="W380"/>
  <c r="V380"/>
  <c r="W379"/>
  <c r="V379"/>
  <c r="W378"/>
  <c r="V378"/>
  <c r="W377"/>
  <c r="V377"/>
  <c r="W376"/>
  <c r="V376"/>
  <c r="W375"/>
  <c r="V375"/>
  <c r="W374"/>
  <c r="V374"/>
  <c r="W373"/>
  <c r="V373"/>
  <c r="W372"/>
  <c r="V372"/>
  <c r="W371"/>
  <c r="V371"/>
  <c r="W370"/>
  <c r="V370"/>
  <c r="W369"/>
  <c r="V369"/>
  <c r="W368"/>
  <c r="V368"/>
  <c r="W367"/>
  <c r="V367"/>
  <c r="W366"/>
  <c r="V366"/>
  <c r="W365"/>
  <c r="V365"/>
  <c r="W364"/>
  <c r="V364"/>
  <c r="W363"/>
  <c r="V363"/>
  <c r="W362"/>
  <c r="V362"/>
  <c r="W361"/>
  <c r="V361"/>
  <c r="W360"/>
  <c r="V360"/>
  <c r="W359"/>
  <c r="V359"/>
  <c r="W358"/>
  <c r="V358"/>
  <c r="W357"/>
  <c r="V357"/>
  <c r="W356"/>
  <c r="V356"/>
  <c r="W355"/>
  <c r="V355"/>
  <c r="W354"/>
  <c r="V354"/>
  <c r="W353"/>
  <c r="V353"/>
  <c r="W352"/>
  <c r="V352"/>
  <c r="W351"/>
  <c r="V351"/>
  <c r="W350"/>
  <c r="V350"/>
  <c r="W349"/>
  <c r="V349"/>
  <c r="W348"/>
  <c r="V348"/>
  <c r="W347"/>
  <c r="V347"/>
  <c r="W346"/>
  <c r="V346"/>
  <c r="W345"/>
  <c r="V345"/>
  <c r="W344"/>
  <c r="V344"/>
  <c r="W343"/>
  <c r="V343"/>
  <c r="W342"/>
  <c r="V342"/>
  <c r="W341"/>
  <c r="V341"/>
  <c r="W340"/>
  <c r="V340"/>
  <c r="W339"/>
  <c r="V339"/>
  <c r="W338"/>
  <c r="V338"/>
  <c r="W337"/>
  <c r="V337"/>
  <c r="W336"/>
  <c r="V336"/>
  <c r="W335"/>
  <c r="V335"/>
  <c r="W334"/>
  <c r="V334"/>
  <c r="W333"/>
  <c r="V333"/>
  <c r="W332"/>
  <c r="V332"/>
  <c r="W331"/>
  <c r="V331"/>
  <c r="W330"/>
  <c r="V330"/>
  <c r="W329"/>
  <c r="V329"/>
  <c r="W328"/>
  <c r="V328"/>
  <c r="W327"/>
  <c r="V327"/>
  <c r="W326"/>
  <c r="V326"/>
  <c r="W325"/>
  <c r="V325"/>
  <c r="W324"/>
  <c r="V324"/>
  <c r="W323"/>
  <c r="V323"/>
  <c r="W322"/>
  <c r="V322"/>
  <c r="W321"/>
  <c r="V321"/>
  <c r="W320"/>
  <c r="V320"/>
  <c r="W319"/>
  <c r="V319"/>
  <c r="W318"/>
  <c r="V318"/>
  <c r="W317"/>
  <c r="V317"/>
  <c r="W316"/>
  <c r="V316"/>
  <c r="W315"/>
  <c r="V315"/>
  <c r="W314"/>
  <c r="V314"/>
  <c r="W313"/>
  <c r="V313"/>
  <c r="W312"/>
  <c r="V312"/>
  <c r="W311"/>
  <c r="V311"/>
  <c r="W310"/>
  <c r="V310"/>
  <c r="W309"/>
  <c r="V309"/>
  <c r="W308"/>
  <c r="V308"/>
  <c r="W307"/>
  <c r="V307"/>
  <c r="W306"/>
  <c r="V306"/>
  <c r="W305"/>
  <c r="V305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93"/>
  <c r="V293"/>
  <c r="W292"/>
  <c r="V292"/>
  <c r="W291"/>
  <c r="V291"/>
  <c r="W290"/>
  <c r="V290"/>
  <c r="W289"/>
  <c r="V289"/>
  <c r="W288"/>
  <c r="V288"/>
  <c r="W287"/>
  <c r="V287"/>
  <c r="W286"/>
  <c r="V286"/>
  <c r="W285"/>
  <c r="V285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5"/>
  <c r="V265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51"/>
  <c r="V251"/>
  <c r="W250"/>
  <c r="V250"/>
  <c r="W249"/>
  <c r="V249"/>
  <c r="W248"/>
  <c r="V248"/>
  <c r="W247"/>
  <c r="V247"/>
  <c r="W246"/>
  <c r="V246"/>
  <c r="W245"/>
  <c r="V245"/>
  <c r="W244"/>
  <c r="V244"/>
  <c r="W243"/>
  <c r="V243"/>
  <c r="W242"/>
  <c r="V242"/>
  <c r="W241"/>
  <c r="V241"/>
  <c r="W240"/>
  <c r="V240"/>
  <c r="W239"/>
  <c r="V239"/>
  <c r="W238"/>
  <c r="V238"/>
  <c r="W237"/>
  <c r="V237"/>
  <c r="W236"/>
  <c r="V236"/>
  <c r="W235"/>
  <c r="V235"/>
  <c r="W234"/>
  <c r="V234"/>
  <c r="W233"/>
  <c r="V233"/>
  <c r="W232"/>
  <c r="V232"/>
  <c r="W231"/>
  <c r="V231"/>
  <c r="W230"/>
  <c r="V230"/>
  <c r="W229"/>
  <c r="V229"/>
  <c r="W228"/>
  <c r="V228"/>
  <c r="W227"/>
  <c r="V227"/>
  <c r="W226"/>
  <c r="V226"/>
  <c r="W225"/>
  <c r="V225"/>
  <c r="W224"/>
  <c r="V224"/>
  <c r="W223"/>
  <c r="V223"/>
  <c r="W222"/>
  <c r="V222"/>
  <c r="W221"/>
  <c r="V221"/>
  <c r="W220"/>
  <c r="V220"/>
  <c r="W219"/>
  <c r="V219"/>
  <c r="W218"/>
  <c r="V218"/>
  <c r="W217"/>
  <c r="V217"/>
  <c r="W216"/>
  <c r="V216"/>
  <c r="W215"/>
  <c r="V215"/>
  <c r="W214"/>
  <c r="V214"/>
  <c r="W213"/>
  <c r="V213"/>
  <c r="W212"/>
  <c r="V212"/>
  <c r="W211"/>
  <c r="V211"/>
  <c r="W210"/>
  <c r="V210"/>
  <c r="W209"/>
  <c r="V209"/>
  <c r="W208"/>
  <c r="V208"/>
  <c r="W207"/>
  <c r="V207"/>
  <c r="W206"/>
  <c r="V206"/>
  <c r="W205"/>
  <c r="V205"/>
  <c r="W204"/>
  <c r="V204"/>
  <c r="W203"/>
  <c r="V203"/>
  <c r="W202"/>
  <c r="V202"/>
  <c r="W201"/>
  <c r="V201"/>
  <c r="W200"/>
  <c r="V200"/>
  <c r="W199"/>
  <c r="V199"/>
  <c r="W198"/>
  <c r="V198"/>
  <c r="W197"/>
  <c r="V197"/>
  <c r="W196"/>
  <c r="V196"/>
  <c r="W195"/>
  <c r="V195"/>
  <c r="W194"/>
  <c r="V194"/>
  <c r="W193"/>
  <c r="V193"/>
  <c r="W192"/>
  <c r="V192"/>
  <c r="W191"/>
  <c r="V191"/>
  <c r="W190"/>
  <c r="V190"/>
  <c r="W189"/>
  <c r="V189"/>
  <c r="W188"/>
  <c r="V188"/>
  <c r="W187"/>
  <c r="V187"/>
  <c r="W186"/>
  <c r="V186"/>
  <c r="W185"/>
  <c r="V185"/>
  <c r="W184"/>
  <c r="V184"/>
  <c r="W183"/>
  <c r="V183"/>
  <c r="W182"/>
  <c r="V182"/>
  <c r="W181"/>
  <c r="V181"/>
  <c r="W180"/>
  <c r="V180"/>
  <c r="W179"/>
  <c r="V179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8"/>
  <c r="V158"/>
  <c r="W157"/>
  <c r="V157"/>
  <c r="W156"/>
  <c r="V156"/>
  <c r="W155"/>
  <c r="V155"/>
  <c r="W154"/>
  <c r="V154"/>
  <c r="W153"/>
  <c r="V153"/>
  <c r="W152"/>
  <c r="V152"/>
  <c r="W151"/>
  <c r="V151"/>
  <c r="W150"/>
  <c r="V150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3"/>
  <c r="V113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102"/>
  <c r="V102"/>
  <c r="W101"/>
  <c r="V101"/>
  <c r="W100"/>
  <c r="V100"/>
  <c r="W99"/>
  <c r="V99"/>
  <c r="W98"/>
  <c r="V98"/>
  <c r="W97"/>
  <c r="V97"/>
  <c r="W96"/>
  <c r="V96"/>
  <c r="W95"/>
  <c r="V95"/>
  <c r="W94"/>
  <c r="V94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70"/>
  <c r="V70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V53"/>
  <c r="W52"/>
  <c r="V52"/>
  <c r="W51"/>
  <c r="V51"/>
  <c r="W50"/>
  <c r="V50"/>
  <c r="W49"/>
  <c r="V49"/>
  <c r="W48"/>
  <c r="V48"/>
  <c r="W47"/>
  <c r="V47"/>
  <c r="W46"/>
  <c r="V46"/>
  <c r="W45"/>
  <c r="V45"/>
  <c r="W44"/>
  <c r="V44"/>
  <c r="W43"/>
  <c r="V43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30"/>
  <c r="V30"/>
  <c r="W29"/>
  <c r="V29"/>
  <c r="W28"/>
  <c r="V28"/>
  <c r="W27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W14"/>
  <c r="V14"/>
  <c r="W13"/>
  <c r="V13"/>
  <c r="W12"/>
  <c r="V12"/>
  <c r="W11"/>
  <c r="V11"/>
  <c r="AD10"/>
  <c r="AC10"/>
  <c r="W10"/>
  <c r="V10"/>
  <c r="V451" l="1"/>
  <c r="AC451"/>
  <c r="AD451"/>
  <c r="W450"/>
  <c r="X450" s="1"/>
  <c r="W449"/>
  <c r="W451" s="1"/>
  <c r="AJ450" i="19" l="1"/>
  <c r="AJ426"/>
  <c r="T450"/>
  <c r="G527" i="26" s="1"/>
  <c r="T449" i="19"/>
  <c r="G526" i="26" s="1"/>
  <c r="T448" i="19"/>
  <c r="G525" i="26" s="1"/>
  <c r="T447" i="19"/>
  <c r="G524" i="26" s="1"/>
  <c r="T446" i="19"/>
  <c r="G523" i="26" s="1"/>
  <c r="T445" i="19"/>
  <c r="G522" i="26" s="1"/>
  <c r="T444" i="19"/>
  <c r="G521" i="26" s="1"/>
  <c r="T443" i="19"/>
  <c r="G520" i="26" s="1"/>
  <c r="T442" i="19"/>
  <c r="G519" i="26" s="1"/>
  <c r="T441" i="19"/>
  <c r="G518" i="26" s="1"/>
  <c r="T440" i="19"/>
  <c r="G517" i="26" s="1"/>
  <c r="T439" i="19"/>
  <c r="G516" i="26" s="1"/>
  <c r="T438" i="19"/>
  <c r="G515" i="26" s="1"/>
  <c r="T437" i="19"/>
  <c r="G514" i="26" s="1"/>
  <c r="T436" i="19"/>
  <c r="G513" i="26" s="1"/>
  <c r="T435" i="19"/>
  <c r="G512" i="26" s="1"/>
  <c r="T434" i="19"/>
  <c r="G511" i="26" s="1"/>
  <c r="T433" i="19"/>
  <c r="G510" i="26" s="1"/>
  <c r="T432" i="19"/>
  <c r="G509" i="26" s="1"/>
  <c r="T431" i="19"/>
  <c r="G508" i="26" s="1"/>
  <c r="T430" i="19"/>
  <c r="G507" i="26" s="1"/>
  <c r="T429" i="19"/>
  <c r="G506" i="26" s="1"/>
  <c r="T428" i="19"/>
  <c r="G505" i="26" s="1"/>
  <c r="T427" i="19"/>
  <c r="G504" i="26" s="1"/>
  <c r="T426" i="19"/>
  <c r="G503" i="26" s="1"/>
  <c r="T425" i="19"/>
  <c r="G502" i="26" s="1"/>
  <c r="T424" i="19"/>
  <c r="G501" i="26" s="1"/>
  <c r="T423" i="19"/>
  <c r="G500" i="26" s="1"/>
  <c r="T422" i="19"/>
  <c r="G499" i="26" s="1"/>
  <c r="T421" i="19"/>
  <c r="G498" i="26" s="1"/>
  <c r="T420" i="19"/>
  <c r="G497" i="26" s="1"/>
  <c r="T419" i="19"/>
  <c r="G496" i="26" s="1"/>
  <c r="T418" i="19"/>
  <c r="G495" i="26" s="1"/>
  <c r="T417" i="19"/>
  <c r="G494" i="26" s="1"/>
  <c r="T416" i="19"/>
  <c r="G493" i="26" s="1"/>
  <c r="T415" i="19"/>
  <c r="G492" i="26" s="1"/>
  <c r="T414" i="19"/>
  <c r="G491" i="26" s="1"/>
  <c r="T413" i="19"/>
  <c r="G490" i="26" s="1"/>
  <c r="T412" i="19"/>
  <c r="G489" i="26" s="1"/>
  <c r="T411" i="19"/>
  <c r="G488" i="26" s="1"/>
  <c r="T410" i="19"/>
  <c r="G487" i="26" s="1"/>
  <c r="T409" i="19"/>
  <c r="G486" i="26" s="1"/>
  <c r="T408" i="19"/>
  <c r="G485" i="26" s="1"/>
  <c r="T407" i="19"/>
  <c r="G484" i="26" s="1"/>
  <c r="T406" i="19"/>
  <c r="G483" i="26" s="1"/>
  <c r="T405" i="19"/>
  <c r="G482" i="26" s="1"/>
  <c r="T404" i="19"/>
  <c r="G481" i="26" s="1"/>
  <c r="T403" i="19"/>
  <c r="G480" i="26" s="1"/>
  <c r="T402" i="19"/>
  <c r="G479" i="26" s="1"/>
  <c r="T401" i="19"/>
  <c r="G478" i="26" s="1"/>
  <c r="T400" i="19"/>
  <c r="G477" i="26" s="1"/>
  <c r="T399" i="19"/>
  <c r="G476" i="26" s="1"/>
  <c r="T398" i="19"/>
  <c r="G475" i="26" s="1"/>
  <c r="T397" i="19"/>
  <c r="G474" i="26" s="1"/>
  <c r="T396" i="19"/>
  <c r="G473" i="26" s="1"/>
  <c r="T395" i="19"/>
  <c r="G472" i="26" s="1"/>
  <c r="T394" i="19"/>
  <c r="G471" i="26" s="1"/>
  <c r="T393" i="19"/>
  <c r="G470" i="26" s="1"/>
  <c r="T392" i="19"/>
  <c r="G469" i="26" s="1"/>
  <c r="T391" i="19"/>
  <c r="G468" i="26" s="1"/>
  <c r="T390" i="19"/>
  <c r="G467" i="26" s="1"/>
  <c r="T389" i="19"/>
  <c r="G466" i="26" s="1"/>
  <c r="T388" i="19"/>
  <c r="G465" i="26" s="1"/>
  <c r="T387" i="19"/>
  <c r="G464" i="26" s="1"/>
  <c r="T386" i="19"/>
  <c r="G463" i="26" s="1"/>
  <c r="T385" i="19"/>
  <c r="G462" i="26" s="1"/>
  <c r="T384" i="19"/>
  <c r="G461" i="26" s="1"/>
  <c r="T383" i="19"/>
  <c r="G460" i="26" s="1"/>
  <c r="T382" i="19"/>
  <c r="G459" i="26" s="1"/>
  <c r="T381" i="19"/>
  <c r="G458" i="26" s="1"/>
  <c r="T380" i="19"/>
  <c r="G457" i="26" s="1"/>
  <c r="T379" i="19"/>
  <c r="G456" i="26" s="1"/>
  <c r="T378" i="19"/>
  <c r="G455" i="26" s="1"/>
  <c r="T377" i="19"/>
  <c r="G454" i="26" s="1"/>
  <c r="T376" i="19"/>
  <c r="G453" i="26" s="1"/>
  <c r="T375" i="19"/>
  <c r="G452" i="26" s="1"/>
  <c r="T374" i="19"/>
  <c r="G451" i="26" s="1"/>
  <c r="T373" i="19"/>
  <c r="G450" i="26" s="1"/>
  <c r="T372" i="19"/>
  <c r="G449" i="26" s="1"/>
  <c r="T371" i="19"/>
  <c r="G448" i="26" s="1"/>
  <c r="T370" i="19"/>
  <c r="G447" i="26" s="1"/>
  <c r="T369" i="19"/>
  <c r="G446" i="26" s="1"/>
  <c r="T368" i="19"/>
  <c r="G445" i="26" s="1"/>
  <c r="T367" i="19"/>
  <c r="G444" i="26" s="1"/>
  <c r="T366" i="19"/>
  <c r="G443" i="26" s="1"/>
  <c r="T365" i="19"/>
  <c r="G442" i="26" s="1"/>
  <c r="T364" i="19"/>
  <c r="G441" i="26" s="1"/>
  <c r="T363" i="19"/>
  <c r="G440" i="26" s="1"/>
  <c r="T362" i="19"/>
  <c r="G439" i="26" s="1"/>
  <c r="T361" i="19"/>
  <c r="G438" i="26" s="1"/>
  <c r="T360" i="19"/>
  <c r="G437" i="26" s="1"/>
  <c r="T359" i="19"/>
  <c r="G436" i="26" s="1"/>
  <c r="T358" i="19"/>
  <c r="G435" i="26" s="1"/>
  <c r="T357" i="19"/>
  <c r="G434" i="26" s="1"/>
  <c r="T356" i="19"/>
  <c r="G433" i="26" s="1"/>
  <c r="T355" i="19"/>
  <c r="G432" i="26" s="1"/>
  <c r="T354" i="19"/>
  <c r="G431" i="26" s="1"/>
  <c r="T353" i="19"/>
  <c r="G430" i="26" s="1"/>
  <c r="T352" i="19"/>
  <c r="G429" i="26" s="1"/>
  <c r="T351" i="19"/>
  <c r="G428" i="26" s="1"/>
  <c r="T350" i="19"/>
  <c r="G427" i="26" s="1"/>
  <c r="T349" i="19"/>
  <c r="G426" i="26" s="1"/>
  <c r="T348" i="19"/>
  <c r="G425" i="26" s="1"/>
  <c r="T347" i="19"/>
  <c r="G424" i="26" s="1"/>
  <c r="T346" i="19"/>
  <c r="G423" i="26" s="1"/>
  <c r="T345" i="19"/>
  <c r="G422" i="26" s="1"/>
  <c r="T344" i="19"/>
  <c r="G421" i="26" s="1"/>
  <c r="T343" i="19"/>
  <c r="G420" i="26" s="1"/>
  <c r="T342" i="19"/>
  <c r="G419" i="26" s="1"/>
  <c r="T341" i="19"/>
  <c r="G418" i="26" s="1"/>
  <c r="T340" i="19"/>
  <c r="G417" i="26" s="1"/>
  <c r="T339" i="19"/>
  <c r="G416" i="26" s="1"/>
  <c r="T338" i="19"/>
  <c r="G415" i="26" s="1"/>
  <c r="T337" i="19"/>
  <c r="G414" i="26" s="1"/>
  <c r="T336" i="19"/>
  <c r="G413" i="26" s="1"/>
  <c r="T335" i="19"/>
  <c r="G412" i="26" s="1"/>
  <c r="T334" i="19"/>
  <c r="G411" i="26" s="1"/>
  <c r="T333" i="19"/>
  <c r="G410" i="26" s="1"/>
  <c r="T332" i="19"/>
  <c r="G409" i="26" s="1"/>
  <c r="T331" i="19"/>
  <c r="G408" i="26" s="1"/>
  <c r="T330" i="19"/>
  <c r="G407" i="26" s="1"/>
  <c r="T329" i="19"/>
  <c r="G406" i="26" s="1"/>
  <c r="T328" i="19"/>
  <c r="G405" i="26" s="1"/>
  <c r="T327" i="19"/>
  <c r="G404" i="26" s="1"/>
  <c r="T326" i="19"/>
  <c r="G403" i="26" s="1"/>
  <c r="T325" i="19"/>
  <c r="G402" i="26" s="1"/>
  <c r="T324" i="19"/>
  <c r="G401" i="26" s="1"/>
  <c r="T323" i="19"/>
  <c r="G400" i="26" s="1"/>
  <c r="T322" i="19"/>
  <c r="G399" i="26" s="1"/>
  <c r="T321" i="19"/>
  <c r="G398" i="26" s="1"/>
  <c r="T320" i="19"/>
  <c r="G397" i="26" s="1"/>
  <c r="T319" i="19"/>
  <c r="G396" i="26" s="1"/>
  <c r="T318" i="19"/>
  <c r="G395" i="26" s="1"/>
  <c r="T317" i="19"/>
  <c r="G394" i="26" s="1"/>
  <c r="T316" i="19"/>
  <c r="G393" i="26" s="1"/>
  <c r="T315" i="19"/>
  <c r="G392" i="26" s="1"/>
  <c r="T314" i="19"/>
  <c r="G391" i="26" s="1"/>
  <c r="T313" i="19"/>
  <c r="G390" i="26" s="1"/>
  <c r="T312" i="19"/>
  <c r="G389" i="26" s="1"/>
  <c r="T311" i="19"/>
  <c r="G388" i="26" s="1"/>
  <c r="T310" i="19"/>
  <c r="G387" i="26" s="1"/>
  <c r="T309" i="19"/>
  <c r="G386" i="26" s="1"/>
  <c r="T308" i="19"/>
  <c r="G385" i="26" s="1"/>
  <c r="T307" i="19"/>
  <c r="G384" i="26" s="1"/>
  <c r="T306" i="19"/>
  <c r="G383" i="26" s="1"/>
  <c r="T305" i="19"/>
  <c r="G382" i="26" s="1"/>
  <c r="T304" i="19"/>
  <c r="G381" i="26" s="1"/>
  <c r="T303" i="19"/>
  <c r="G380" i="26" s="1"/>
  <c r="T302" i="19"/>
  <c r="G379" i="26" s="1"/>
  <c r="T301" i="19"/>
  <c r="G378" i="26" s="1"/>
  <c r="T300" i="19"/>
  <c r="G377" i="26" s="1"/>
  <c r="T299" i="19"/>
  <c r="G376" i="26" s="1"/>
  <c r="T298" i="19"/>
  <c r="G375" i="26" s="1"/>
  <c r="T297" i="19"/>
  <c r="G374" i="26" s="1"/>
  <c r="T296" i="19"/>
  <c r="G373" i="26" s="1"/>
  <c r="T295" i="19"/>
  <c r="G372" i="26" s="1"/>
  <c r="T294" i="19"/>
  <c r="G371" i="26" s="1"/>
  <c r="T293" i="19"/>
  <c r="G370" i="26" s="1"/>
  <c r="T292" i="19"/>
  <c r="G369" i="26" s="1"/>
  <c r="T291" i="19"/>
  <c r="G368" i="26" s="1"/>
  <c r="T290" i="19"/>
  <c r="G367" i="26" s="1"/>
  <c r="T289" i="19"/>
  <c r="G366" i="26" s="1"/>
  <c r="T288" i="19"/>
  <c r="G365" i="26" s="1"/>
  <c r="T287" i="19"/>
  <c r="G364" i="26" s="1"/>
  <c r="T286" i="19"/>
  <c r="G363" i="26" s="1"/>
  <c r="T285" i="19"/>
  <c r="G362" i="26" s="1"/>
  <c r="T284" i="19"/>
  <c r="G361" i="26" s="1"/>
  <c r="T283" i="19"/>
  <c r="G360" i="26" s="1"/>
  <c r="T282" i="19"/>
  <c r="G359" i="26" s="1"/>
  <c r="T281" i="19"/>
  <c r="G358" i="26" s="1"/>
  <c r="T280" i="19"/>
  <c r="G357" i="26" s="1"/>
  <c r="T279" i="19"/>
  <c r="G356" i="26" s="1"/>
  <c r="T278" i="19"/>
  <c r="G355" i="26" s="1"/>
  <c r="T277" i="19"/>
  <c r="G354" i="26" s="1"/>
  <c r="T276" i="19"/>
  <c r="G353" i="26" s="1"/>
  <c r="T275" i="19"/>
  <c r="G352" i="26" s="1"/>
  <c r="T274" i="19"/>
  <c r="G351" i="26" s="1"/>
  <c r="T273" i="19"/>
  <c r="G350" i="26" s="1"/>
  <c r="T272" i="19"/>
  <c r="G349" i="26" s="1"/>
  <c r="T271" i="19"/>
  <c r="G348" i="26" s="1"/>
  <c r="T270" i="19"/>
  <c r="G347" i="26" s="1"/>
  <c r="T269" i="19"/>
  <c r="G346" i="26" s="1"/>
  <c r="T268" i="19"/>
  <c r="G345" i="26" s="1"/>
  <c r="T267" i="19"/>
  <c r="G344" i="26" s="1"/>
  <c r="T266" i="19"/>
  <c r="G343" i="26" s="1"/>
  <c r="T265" i="19"/>
  <c r="G342" i="26" s="1"/>
  <c r="T264" i="19"/>
  <c r="G341" i="26" s="1"/>
  <c r="T263" i="19"/>
  <c r="G340" i="26" s="1"/>
  <c r="T262" i="19"/>
  <c r="G339" i="26" s="1"/>
  <c r="T261" i="19"/>
  <c r="G338" i="26" s="1"/>
  <c r="T260" i="19"/>
  <c r="G337" i="26" s="1"/>
  <c r="T259" i="19"/>
  <c r="G336" i="26" s="1"/>
  <c r="T258" i="19"/>
  <c r="G335" i="26" s="1"/>
  <c r="T257" i="19"/>
  <c r="G334" i="26" s="1"/>
  <c r="T256" i="19"/>
  <c r="G333" i="26" s="1"/>
  <c r="T255" i="19"/>
  <c r="G332" i="26" s="1"/>
  <c r="T254" i="19"/>
  <c r="G331" i="26" s="1"/>
  <c r="T253" i="19"/>
  <c r="G330" i="26" s="1"/>
  <c r="T252" i="19"/>
  <c r="G329" i="26" s="1"/>
  <c r="T251" i="19"/>
  <c r="G328" i="26" s="1"/>
  <c r="T250" i="19"/>
  <c r="G327" i="26" s="1"/>
  <c r="T249" i="19"/>
  <c r="G326" i="26" s="1"/>
  <c r="T248" i="19"/>
  <c r="G325" i="26" s="1"/>
  <c r="T247" i="19"/>
  <c r="G324" i="26" s="1"/>
  <c r="T246" i="19"/>
  <c r="G323" i="26" s="1"/>
  <c r="T245" i="19"/>
  <c r="G322" i="26" s="1"/>
  <c r="T244" i="19"/>
  <c r="G321" i="26" s="1"/>
  <c r="T243" i="19"/>
  <c r="G320" i="26" s="1"/>
  <c r="T242" i="19"/>
  <c r="G319" i="26" s="1"/>
  <c r="T241" i="19"/>
  <c r="G318" i="26" s="1"/>
  <c r="T240" i="19"/>
  <c r="G317" i="26" s="1"/>
  <c r="T239" i="19"/>
  <c r="G316" i="26" s="1"/>
  <c r="T238" i="19"/>
  <c r="G315" i="26" s="1"/>
  <c r="T237" i="19"/>
  <c r="G314" i="26" s="1"/>
  <c r="T236" i="19"/>
  <c r="G313" i="26" s="1"/>
  <c r="T235" i="19"/>
  <c r="G312" i="26" s="1"/>
  <c r="T234" i="19"/>
  <c r="G311" i="26" s="1"/>
  <c r="T233" i="19"/>
  <c r="G310" i="26" s="1"/>
  <c r="T232" i="19"/>
  <c r="G309" i="26" s="1"/>
  <c r="T231" i="19"/>
  <c r="G308" i="26" s="1"/>
  <c r="T230" i="19"/>
  <c r="G307" i="26" s="1"/>
  <c r="T229" i="19"/>
  <c r="G306" i="26" s="1"/>
  <c r="T228" i="19"/>
  <c r="G305" i="26" s="1"/>
  <c r="T227" i="19"/>
  <c r="G304" i="26" s="1"/>
  <c r="T226" i="19"/>
  <c r="G303" i="26" s="1"/>
  <c r="T225" i="19"/>
  <c r="G302" i="26" s="1"/>
  <c r="T224" i="19"/>
  <c r="G301" i="26" s="1"/>
  <c r="T223" i="19"/>
  <c r="G300" i="26" s="1"/>
  <c r="T222" i="19"/>
  <c r="G299" i="26" s="1"/>
  <c r="T221" i="19"/>
  <c r="G298" i="26" s="1"/>
  <c r="T220" i="19"/>
  <c r="G297" i="26" s="1"/>
  <c r="T219" i="19"/>
  <c r="G296" i="26" s="1"/>
  <c r="T218" i="19"/>
  <c r="G295" i="26" s="1"/>
  <c r="T217" i="19"/>
  <c r="G294" i="26" s="1"/>
  <c r="T216" i="19"/>
  <c r="G293" i="26" s="1"/>
  <c r="T215" i="19"/>
  <c r="G292" i="26" s="1"/>
  <c r="T214" i="19"/>
  <c r="G291" i="26" s="1"/>
  <c r="T213" i="19"/>
  <c r="G290" i="26" s="1"/>
  <c r="T212" i="19"/>
  <c r="G289" i="26" s="1"/>
  <c r="T211" i="19"/>
  <c r="G288" i="26" s="1"/>
  <c r="T210" i="19"/>
  <c r="G287" i="26" s="1"/>
  <c r="T209" i="19"/>
  <c r="G286" i="26" s="1"/>
  <c r="T208" i="19"/>
  <c r="G285" i="26" s="1"/>
  <c r="T207" i="19"/>
  <c r="G284" i="26" s="1"/>
  <c r="T206" i="19"/>
  <c r="G283" i="26" s="1"/>
  <c r="T205" i="19"/>
  <c r="G282" i="26" s="1"/>
  <c r="T204" i="19"/>
  <c r="G281" i="26" s="1"/>
  <c r="T203" i="19"/>
  <c r="G280" i="26" s="1"/>
  <c r="T202" i="19"/>
  <c r="G279" i="26" s="1"/>
  <c r="T201" i="19"/>
  <c r="G278" i="26" s="1"/>
  <c r="T200" i="19"/>
  <c r="G277" i="26" s="1"/>
  <c r="T199" i="19"/>
  <c r="G276" i="26" s="1"/>
  <c r="T198" i="19"/>
  <c r="G275" i="26" s="1"/>
  <c r="T197" i="19"/>
  <c r="G274" i="26" s="1"/>
  <c r="T196" i="19"/>
  <c r="G273" i="26" s="1"/>
  <c r="T195" i="19"/>
  <c r="G272" i="26" s="1"/>
  <c r="T194" i="19"/>
  <c r="G271" i="26" s="1"/>
  <c r="T193" i="19"/>
  <c r="G270" i="26" s="1"/>
  <c r="T192" i="19"/>
  <c r="G269" i="26" s="1"/>
  <c r="T191" i="19"/>
  <c r="G268" i="26" s="1"/>
  <c r="T190" i="19"/>
  <c r="G267" i="26" s="1"/>
  <c r="T189" i="19"/>
  <c r="G266" i="26" s="1"/>
  <c r="T188" i="19"/>
  <c r="G265" i="26" s="1"/>
  <c r="T187" i="19"/>
  <c r="G264" i="26" s="1"/>
  <c r="T186" i="19"/>
  <c r="G263" i="26" s="1"/>
  <c r="T185" i="19"/>
  <c r="G262" i="26" s="1"/>
  <c r="T184" i="19"/>
  <c r="G261" i="26" s="1"/>
  <c r="T183" i="19"/>
  <c r="G260" i="26" s="1"/>
  <c r="T182" i="19"/>
  <c r="G259" i="26" s="1"/>
  <c r="T181" i="19"/>
  <c r="G258" i="26" s="1"/>
  <c r="T180" i="19"/>
  <c r="G257" i="26" s="1"/>
  <c r="T179" i="19"/>
  <c r="G256" i="26" s="1"/>
  <c r="T178" i="19"/>
  <c r="G255" i="26" s="1"/>
  <c r="T177" i="19"/>
  <c r="G254" i="26" s="1"/>
  <c r="T176" i="19"/>
  <c r="G253" i="26" s="1"/>
  <c r="T175" i="19"/>
  <c r="G252" i="26" s="1"/>
  <c r="T174" i="19"/>
  <c r="G251" i="26" s="1"/>
  <c r="T173" i="19"/>
  <c r="G250" i="26" s="1"/>
  <c r="T172" i="19"/>
  <c r="G249" i="26" s="1"/>
  <c r="T171" i="19"/>
  <c r="G248" i="26" s="1"/>
  <c r="T170" i="19"/>
  <c r="G247" i="26" s="1"/>
  <c r="T169" i="19"/>
  <c r="G246" i="26" s="1"/>
  <c r="T168" i="19"/>
  <c r="G245" i="26" s="1"/>
  <c r="T167" i="19"/>
  <c r="G244" i="26" s="1"/>
  <c r="T166" i="19"/>
  <c r="G243" i="26" s="1"/>
  <c r="T165" i="19"/>
  <c r="G242" i="26" s="1"/>
  <c r="T164" i="19"/>
  <c r="G241" i="26" s="1"/>
  <c r="T163" i="19"/>
  <c r="G240" i="26" s="1"/>
  <c r="T162" i="19"/>
  <c r="G239" i="26" s="1"/>
  <c r="T161" i="19"/>
  <c r="G238" i="26" s="1"/>
  <c r="T160" i="19"/>
  <c r="G237" i="26" s="1"/>
  <c r="T159" i="19"/>
  <c r="G236" i="26" s="1"/>
  <c r="T158" i="19"/>
  <c r="G235" i="26" s="1"/>
  <c r="T157" i="19"/>
  <c r="G234" i="26" s="1"/>
  <c r="T156" i="19"/>
  <c r="G233" i="26" s="1"/>
  <c r="T155" i="19"/>
  <c r="G232" i="26" s="1"/>
  <c r="T154" i="19"/>
  <c r="G231" i="26" s="1"/>
  <c r="T153" i="19"/>
  <c r="G230" i="26" s="1"/>
  <c r="T152" i="19"/>
  <c r="G229" i="26" s="1"/>
  <c r="T151" i="19"/>
  <c r="G228" i="26" s="1"/>
  <c r="T150" i="19"/>
  <c r="G227" i="26" s="1"/>
  <c r="T149" i="19"/>
  <c r="G226" i="26" s="1"/>
  <c r="T148" i="19"/>
  <c r="G225" i="26" s="1"/>
  <c r="T147" i="19"/>
  <c r="G224" i="26" s="1"/>
  <c r="T146" i="19"/>
  <c r="G223" i="26" s="1"/>
  <c r="T145" i="19"/>
  <c r="G222" i="26" s="1"/>
  <c r="T144" i="19"/>
  <c r="G221" i="26" s="1"/>
  <c r="T143" i="19"/>
  <c r="G220" i="26" s="1"/>
  <c r="T142" i="19"/>
  <c r="G219" i="26" s="1"/>
  <c r="T141" i="19"/>
  <c r="G218" i="26" s="1"/>
  <c r="T140" i="19"/>
  <c r="G217" i="26" s="1"/>
  <c r="T139" i="19"/>
  <c r="G216" i="26" s="1"/>
  <c r="T138" i="19"/>
  <c r="G215" i="26" s="1"/>
  <c r="T137" i="19"/>
  <c r="G214" i="26" s="1"/>
  <c r="T136" i="19"/>
  <c r="G213" i="26" s="1"/>
  <c r="T135" i="19"/>
  <c r="G212" i="26" s="1"/>
  <c r="T134" i="19"/>
  <c r="G211" i="26" s="1"/>
  <c r="T133" i="19"/>
  <c r="G210" i="26" s="1"/>
  <c r="T132" i="19"/>
  <c r="G209" i="26" s="1"/>
  <c r="T131" i="19"/>
  <c r="G208" i="26" s="1"/>
  <c r="T130" i="19"/>
  <c r="G207" i="26" s="1"/>
  <c r="T129" i="19"/>
  <c r="G206" i="26" s="1"/>
  <c r="T128" i="19"/>
  <c r="G205" i="26" s="1"/>
  <c r="T127" i="19"/>
  <c r="G204" i="26" s="1"/>
  <c r="T126" i="19"/>
  <c r="G203" i="26" s="1"/>
  <c r="T125" i="19"/>
  <c r="G202" i="26" s="1"/>
  <c r="T124" i="19"/>
  <c r="G201" i="26" s="1"/>
  <c r="T123" i="19"/>
  <c r="G200" i="26" s="1"/>
  <c r="T122" i="19"/>
  <c r="G199" i="26" s="1"/>
  <c r="T121" i="19"/>
  <c r="G198" i="26" s="1"/>
  <c r="T120" i="19"/>
  <c r="G197" i="26" s="1"/>
  <c r="T119" i="19"/>
  <c r="G196" i="26" s="1"/>
  <c r="T118" i="19"/>
  <c r="G195" i="26" s="1"/>
  <c r="T117" i="19"/>
  <c r="G194" i="26" s="1"/>
  <c r="T116" i="19"/>
  <c r="G193" i="26" s="1"/>
  <c r="T115" i="19"/>
  <c r="G192" i="26" s="1"/>
  <c r="T114" i="19"/>
  <c r="G191" i="26" s="1"/>
  <c r="T113" i="19"/>
  <c r="G190" i="26" s="1"/>
  <c r="T112" i="19"/>
  <c r="G189" i="26" s="1"/>
  <c r="T111" i="19"/>
  <c r="G188" i="26" s="1"/>
  <c r="T110" i="19"/>
  <c r="G187" i="26" s="1"/>
  <c r="T109" i="19"/>
  <c r="G186" i="26" s="1"/>
  <c r="T108" i="19"/>
  <c r="G185" i="26" s="1"/>
  <c r="T107" i="19"/>
  <c r="G184" i="26" s="1"/>
  <c r="T106" i="19"/>
  <c r="G183" i="26" s="1"/>
  <c r="T105" i="19"/>
  <c r="G182" i="26" s="1"/>
  <c r="T104" i="19"/>
  <c r="G181" i="26" s="1"/>
  <c r="T103" i="19"/>
  <c r="G180" i="26" s="1"/>
  <c r="T102" i="19"/>
  <c r="G179" i="26" s="1"/>
  <c r="T101" i="19"/>
  <c r="G178" i="26" s="1"/>
  <c r="T100" i="19"/>
  <c r="G177" i="26" s="1"/>
  <c r="T99" i="19"/>
  <c r="G176" i="26" s="1"/>
  <c r="T98" i="19"/>
  <c r="G175" i="26" s="1"/>
  <c r="T97" i="19"/>
  <c r="G174" i="26" s="1"/>
  <c r="T96" i="19"/>
  <c r="G173" i="26" s="1"/>
  <c r="T95" i="19"/>
  <c r="G172" i="26" s="1"/>
  <c r="T94" i="19"/>
  <c r="G171" i="26" s="1"/>
  <c r="T93" i="19"/>
  <c r="G170" i="26" s="1"/>
  <c r="T92" i="19"/>
  <c r="G169" i="26" s="1"/>
  <c r="T91" i="19"/>
  <c r="G168" i="26" s="1"/>
  <c r="T90" i="19"/>
  <c r="G167" i="26" s="1"/>
  <c r="T89" i="19"/>
  <c r="G166" i="26" s="1"/>
  <c r="T88" i="19"/>
  <c r="G165" i="26" s="1"/>
  <c r="T87" i="19"/>
  <c r="G164" i="26" s="1"/>
  <c r="T86" i="19"/>
  <c r="G163" i="26" s="1"/>
  <c r="T85" i="19"/>
  <c r="G162" i="26" s="1"/>
  <c r="T84" i="19"/>
  <c r="G161" i="26" s="1"/>
  <c r="T83" i="19"/>
  <c r="G160" i="26" s="1"/>
  <c r="T82" i="19"/>
  <c r="G159" i="26" s="1"/>
  <c r="T81" i="19"/>
  <c r="G158" i="26" s="1"/>
  <c r="T80" i="19"/>
  <c r="G157" i="26" s="1"/>
  <c r="T79" i="19"/>
  <c r="G156" i="26" s="1"/>
  <c r="T78" i="19"/>
  <c r="G155" i="26" s="1"/>
  <c r="T77" i="19"/>
  <c r="G154" i="26" s="1"/>
  <c r="T76" i="19"/>
  <c r="G153" i="26" s="1"/>
  <c r="T75" i="19"/>
  <c r="G152" i="26" s="1"/>
  <c r="T74" i="19"/>
  <c r="G151" i="26" s="1"/>
  <c r="T73" i="19"/>
  <c r="G150" i="26" s="1"/>
  <c r="T72" i="19"/>
  <c r="G149" i="26" s="1"/>
  <c r="T71" i="19"/>
  <c r="G148" i="26" s="1"/>
  <c r="T70" i="19"/>
  <c r="G147" i="26" s="1"/>
  <c r="T69" i="19"/>
  <c r="G146" i="26" s="1"/>
  <c r="T68" i="19"/>
  <c r="G145" i="26" s="1"/>
  <c r="T67" i="19"/>
  <c r="G144" i="26" s="1"/>
  <c r="T66" i="19"/>
  <c r="G143" i="26" s="1"/>
  <c r="T65" i="19"/>
  <c r="G142" i="26" s="1"/>
  <c r="T64" i="19"/>
  <c r="G141" i="26" s="1"/>
  <c r="T63" i="19"/>
  <c r="G140" i="26" s="1"/>
  <c r="T62" i="19"/>
  <c r="G139" i="26" s="1"/>
  <c r="T61" i="19"/>
  <c r="G138" i="26" s="1"/>
  <c r="T60" i="19"/>
  <c r="G137" i="26" s="1"/>
  <c r="T59" i="19"/>
  <c r="G136" i="26" s="1"/>
  <c r="T58" i="19"/>
  <c r="G135" i="26" s="1"/>
  <c r="T57" i="19"/>
  <c r="G134" i="26" s="1"/>
  <c r="T56" i="19"/>
  <c r="G133" i="26" s="1"/>
  <c r="T55" i="19"/>
  <c r="G132" i="26" s="1"/>
  <c r="T54" i="19"/>
  <c r="G131" i="26" s="1"/>
  <c r="T53" i="19"/>
  <c r="G130" i="26" s="1"/>
  <c r="T52" i="19"/>
  <c r="G129" i="26" s="1"/>
  <c r="T51" i="19"/>
  <c r="G128" i="26" s="1"/>
  <c r="T50" i="19"/>
  <c r="G127" i="26" s="1"/>
  <c r="T49" i="19"/>
  <c r="G126" i="26" s="1"/>
  <c r="T48" i="19"/>
  <c r="G125" i="26" s="1"/>
  <c r="T47" i="19"/>
  <c r="G124" i="26" s="1"/>
  <c r="T46" i="19"/>
  <c r="G123" i="26" s="1"/>
  <c r="T45" i="19"/>
  <c r="G122" i="26" s="1"/>
  <c r="T44" i="19"/>
  <c r="G121" i="26" s="1"/>
  <c r="T43" i="19"/>
  <c r="G120" i="26" s="1"/>
  <c r="T42" i="19"/>
  <c r="G119" i="26" s="1"/>
  <c r="T41" i="19"/>
  <c r="G118" i="26" s="1"/>
  <c r="T40" i="19"/>
  <c r="G117" i="26" s="1"/>
  <c r="T39" i="19"/>
  <c r="G116" i="26" s="1"/>
  <c r="T38" i="19"/>
  <c r="G115" i="26" s="1"/>
  <c r="T37" i="19"/>
  <c r="G114" i="26" s="1"/>
  <c r="T36" i="19"/>
  <c r="G113" i="26" s="1"/>
  <c r="T35" i="19"/>
  <c r="G112" i="26" s="1"/>
  <c r="T34" i="19"/>
  <c r="G111" i="26" s="1"/>
  <c r="T33" i="19"/>
  <c r="G110" i="26" s="1"/>
  <c r="T32" i="19"/>
  <c r="G109" i="26" s="1"/>
  <c r="T31" i="19"/>
  <c r="G108" i="26" s="1"/>
  <c r="T30" i="19"/>
  <c r="G107" i="26" s="1"/>
  <c r="T29" i="19"/>
  <c r="G106" i="26" s="1"/>
  <c r="T28" i="19"/>
  <c r="G105" i="26" s="1"/>
  <c r="T27" i="19"/>
  <c r="G104" i="26" s="1"/>
  <c r="T26" i="19"/>
  <c r="G103" i="26" s="1"/>
  <c r="T25" i="19"/>
  <c r="G102" i="26" s="1"/>
  <c r="T24" i="19"/>
  <c r="G101" i="26" s="1"/>
  <c r="T23" i="19"/>
  <c r="G100" i="26" s="1"/>
  <c r="T22" i="19"/>
  <c r="G99" i="26" s="1"/>
  <c r="T21" i="19"/>
  <c r="G98" i="26" s="1"/>
  <c r="T20" i="19"/>
  <c r="G97" i="26" s="1"/>
  <c r="T19" i="19"/>
  <c r="G96" i="26" s="1"/>
  <c r="T18" i="19"/>
  <c r="G95" i="26" s="1"/>
  <c r="T17" i="19"/>
  <c r="G94" i="26" s="1"/>
  <c r="T16" i="19"/>
  <c r="G93" i="26" s="1"/>
  <c r="T15" i="19"/>
  <c r="G92" i="26" s="1"/>
  <c r="T14" i="19"/>
  <c r="G91" i="26" s="1"/>
  <c r="T13" i="19"/>
  <c r="G90" i="26" s="1"/>
  <c r="T12" i="19"/>
  <c r="G89" i="26" s="1"/>
  <c r="T11" i="19"/>
  <c r="G88" i="26" s="1"/>
  <c r="C450" i="19"/>
  <c r="C527" i="26" s="1"/>
  <c r="C449" i="19"/>
  <c r="C526" i="26" s="1"/>
  <c r="C448" i="19"/>
  <c r="C525" i="26" s="1"/>
  <c r="C447" i="19"/>
  <c r="C524" i="26" s="1"/>
  <c r="C446" i="19"/>
  <c r="C523" i="26" s="1"/>
  <c r="C445" i="19"/>
  <c r="C522" i="26" s="1"/>
  <c r="C444" i="19"/>
  <c r="C521" i="26" s="1"/>
  <c r="C443" i="19"/>
  <c r="C520" i="26" s="1"/>
  <c r="C442" i="19"/>
  <c r="C519" i="26" s="1"/>
  <c r="C441" i="19"/>
  <c r="C518" i="26" s="1"/>
  <c r="C440" i="19"/>
  <c r="C517" i="26" s="1"/>
  <c r="C439" i="19"/>
  <c r="C516" i="26" s="1"/>
  <c r="C438" i="19"/>
  <c r="C515" i="26" s="1"/>
  <c r="C437" i="19"/>
  <c r="C514" i="26" s="1"/>
  <c r="C436" i="19"/>
  <c r="C513" i="26" s="1"/>
  <c r="C435" i="19"/>
  <c r="C512" i="26" s="1"/>
  <c r="C434" i="19"/>
  <c r="C511" i="26" s="1"/>
  <c r="C433" i="19"/>
  <c r="C510" i="26" s="1"/>
  <c r="C432" i="19"/>
  <c r="C509" i="26" s="1"/>
  <c r="C431" i="19"/>
  <c r="C508" i="26" s="1"/>
  <c r="C430" i="19"/>
  <c r="C507" i="26" s="1"/>
  <c r="C429" i="19"/>
  <c r="C506" i="26" s="1"/>
  <c r="C428" i="19"/>
  <c r="C505" i="26" s="1"/>
  <c r="C427" i="19"/>
  <c r="C504" i="26" s="1"/>
  <c r="C426" i="19"/>
  <c r="C503" i="26" s="1"/>
  <c r="C425" i="19"/>
  <c r="C502" i="26" s="1"/>
  <c r="C424" i="19"/>
  <c r="C501" i="26" s="1"/>
  <c r="C423" i="19"/>
  <c r="C500" i="26" s="1"/>
  <c r="C422" i="19"/>
  <c r="C499" i="26" s="1"/>
  <c r="C421" i="19"/>
  <c r="C498" i="26" s="1"/>
  <c r="C420" i="19"/>
  <c r="C497" i="26" s="1"/>
  <c r="C419" i="19"/>
  <c r="C496" i="26" s="1"/>
  <c r="C418" i="19"/>
  <c r="C495" i="26" s="1"/>
  <c r="C417" i="19"/>
  <c r="C494" i="26" s="1"/>
  <c r="C416" i="19"/>
  <c r="C493" i="26" s="1"/>
  <c r="C415" i="19"/>
  <c r="C492" i="26" s="1"/>
  <c r="C414" i="19"/>
  <c r="C491" i="26" s="1"/>
  <c r="C413" i="19"/>
  <c r="C490" i="26" s="1"/>
  <c r="C412" i="19"/>
  <c r="C489" i="26" s="1"/>
  <c r="C411" i="19"/>
  <c r="C488" i="26" s="1"/>
  <c r="C410" i="19"/>
  <c r="C487" i="26" s="1"/>
  <c r="C409" i="19"/>
  <c r="C486" i="26" s="1"/>
  <c r="C408" i="19"/>
  <c r="C485" i="26" s="1"/>
  <c r="C407" i="19"/>
  <c r="C484" i="26" s="1"/>
  <c r="C406" i="19"/>
  <c r="C483" i="26" s="1"/>
  <c r="C405" i="19"/>
  <c r="C482" i="26" s="1"/>
  <c r="C404" i="19"/>
  <c r="C481" i="26" s="1"/>
  <c r="C403" i="19"/>
  <c r="C480" i="26" s="1"/>
  <c r="C402" i="19"/>
  <c r="C479" i="26" s="1"/>
  <c r="C401" i="19"/>
  <c r="C478" i="26" s="1"/>
  <c r="C400" i="19"/>
  <c r="C477" i="26" s="1"/>
  <c r="C399" i="19"/>
  <c r="C476" i="26" s="1"/>
  <c r="C398" i="19"/>
  <c r="C475" i="26" s="1"/>
  <c r="C397" i="19"/>
  <c r="C474" i="26" s="1"/>
  <c r="C396" i="19"/>
  <c r="C473" i="26" s="1"/>
  <c r="C395" i="19"/>
  <c r="C472" i="26" s="1"/>
  <c r="C394" i="19"/>
  <c r="C471" i="26" s="1"/>
  <c r="C393" i="19"/>
  <c r="C470" i="26" s="1"/>
  <c r="C392" i="19"/>
  <c r="C469" i="26" s="1"/>
  <c r="C391" i="19"/>
  <c r="C468" i="26" s="1"/>
  <c r="C390" i="19"/>
  <c r="C467" i="26" s="1"/>
  <c r="C389" i="19"/>
  <c r="C466" i="26" s="1"/>
  <c r="C388" i="19"/>
  <c r="C465" i="26" s="1"/>
  <c r="C387" i="19"/>
  <c r="C464" i="26" s="1"/>
  <c r="C386" i="19"/>
  <c r="C463" i="26" s="1"/>
  <c r="C385" i="19"/>
  <c r="C462" i="26" s="1"/>
  <c r="C384" i="19"/>
  <c r="C461" i="26" s="1"/>
  <c r="C383" i="19"/>
  <c r="C460" i="26" s="1"/>
  <c r="C382" i="19"/>
  <c r="C459" i="26" s="1"/>
  <c r="C381" i="19"/>
  <c r="C458" i="26" s="1"/>
  <c r="C380" i="19"/>
  <c r="C457" i="26" s="1"/>
  <c r="C379" i="19"/>
  <c r="C456" i="26" s="1"/>
  <c r="C378" i="19"/>
  <c r="C455" i="26" s="1"/>
  <c r="C377" i="19"/>
  <c r="C454" i="26" s="1"/>
  <c r="C376" i="19"/>
  <c r="C453" i="26" s="1"/>
  <c r="C375" i="19"/>
  <c r="C452" i="26" s="1"/>
  <c r="C374" i="19"/>
  <c r="C451" i="26" s="1"/>
  <c r="C373" i="19"/>
  <c r="C450" i="26" s="1"/>
  <c r="C372" i="19"/>
  <c r="C449" i="26" s="1"/>
  <c r="C371" i="19"/>
  <c r="C448" i="26" s="1"/>
  <c r="C370" i="19"/>
  <c r="C447" i="26" s="1"/>
  <c r="C369" i="19"/>
  <c r="C446" i="26" s="1"/>
  <c r="C368" i="19"/>
  <c r="C445" i="26" s="1"/>
  <c r="C367" i="19"/>
  <c r="C444" i="26" s="1"/>
  <c r="C366" i="19"/>
  <c r="C443" i="26" s="1"/>
  <c r="C365" i="19"/>
  <c r="C442" i="26" s="1"/>
  <c r="C364" i="19"/>
  <c r="C441" i="26" s="1"/>
  <c r="C363" i="19"/>
  <c r="C440" i="26" s="1"/>
  <c r="C362" i="19"/>
  <c r="C439" i="26" s="1"/>
  <c r="C361" i="19"/>
  <c r="C438" i="26" s="1"/>
  <c r="C360" i="19"/>
  <c r="C437" i="26" s="1"/>
  <c r="C359" i="19"/>
  <c r="C436" i="26" s="1"/>
  <c r="C358" i="19"/>
  <c r="C435" i="26" s="1"/>
  <c r="C357" i="19"/>
  <c r="C434" i="26" s="1"/>
  <c r="C356" i="19"/>
  <c r="C433" i="26" s="1"/>
  <c r="C355" i="19"/>
  <c r="C432" i="26" s="1"/>
  <c r="C354" i="19"/>
  <c r="C431" i="26" s="1"/>
  <c r="C353" i="19"/>
  <c r="C430" i="26" s="1"/>
  <c r="C352" i="19"/>
  <c r="C429" i="26" s="1"/>
  <c r="C351" i="19"/>
  <c r="C428" i="26" s="1"/>
  <c r="C350" i="19"/>
  <c r="C427" i="26" s="1"/>
  <c r="C349" i="19"/>
  <c r="C426" i="26" s="1"/>
  <c r="C348" i="19"/>
  <c r="C425" i="26" s="1"/>
  <c r="C347" i="19"/>
  <c r="C424" i="26" s="1"/>
  <c r="C346" i="19"/>
  <c r="C423" i="26" s="1"/>
  <c r="C345" i="19"/>
  <c r="C422" i="26" s="1"/>
  <c r="C344" i="19"/>
  <c r="C421" i="26" s="1"/>
  <c r="C343" i="19"/>
  <c r="C420" i="26" s="1"/>
  <c r="C342" i="19"/>
  <c r="C419" i="26" s="1"/>
  <c r="C341" i="19"/>
  <c r="C418" i="26" s="1"/>
  <c r="C340" i="19"/>
  <c r="C417" i="26" s="1"/>
  <c r="C339" i="19"/>
  <c r="C416" i="26" s="1"/>
  <c r="C338" i="19"/>
  <c r="C415" i="26" s="1"/>
  <c r="C337" i="19"/>
  <c r="C414" i="26" s="1"/>
  <c r="C336" i="19"/>
  <c r="C413" i="26" s="1"/>
  <c r="C335" i="19"/>
  <c r="C412" i="26" s="1"/>
  <c r="C334" i="19"/>
  <c r="C411" i="26" s="1"/>
  <c r="C333" i="19"/>
  <c r="C410" i="26" s="1"/>
  <c r="C332" i="19"/>
  <c r="C409" i="26" s="1"/>
  <c r="C331" i="19"/>
  <c r="C408" i="26" s="1"/>
  <c r="C330" i="19"/>
  <c r="C407" i="26" s="1"/>
  <c r="C329" i="19"/>
  <c r="C406" i="26" s="1"/>
  <c r="C328" i="19"/>
  <c r="C405" i="26" s="1"/>
  <c r="C327" i="19"/>
  <c r="C404" i="26" s="1"/>
  <c r="C326" i="19"/>
  <c r="C403" i="26" s="1"/>
  <c r="C325" i="19"/>
  <c r="C402" i="26" s="1"/>
  <c r="C324" i="19"/>
  <c r="C401" i="26" s="1"/>
  <c r="C323" i="19"/>
  <c r="C400" i="26" s="1"/>
  <c r="C322" i="19"/>
  <c r="C399" i="26" s="1"/>
  <c r="C321" i="19"/>
  <c r="C398" i="26" s="1"/>
  <c r="C320" i="19"/>
  <c r="C397" i="26" s="1"/>
  <c r="C319" i="19"/>
  <c r="C396" i="26" s="1"/>
  <c r="C318" i="19"/>
  <c r="C395" i="26" s="1"/>
  <c r="C317" i="19"/>
  <c r="C394" i="26" s="1"/>
  <c r="C316" i="19"/>
  <c r="C393" i="26" s="1"/>
  <c r="C315" i="19"/>
  <c r="C392" i="26" s="1"/>
  <c r="C314" i="19"/>
  <c r="C391" i="26" s="1"/>
  <c r="C313" i="19"/>
  <c r="C390" i="26" s="1"/>
  <c r="C312" i="19"/>
  <c r="C389" i="26" s="1"/>
  <c r="C311" i="19"/>
  <c r="C388" i="26" s="1"/>
  <c r="C310" i="19"/>
  <c r="C387" i="26" s="1"/>
  <c r="C309" i="19"/>
  <c r="C386" i="26" s="1"/>
  <c r="C308" i="19"/>
  <c r="C385" i="26" s="1"/>
  <c r="C307" i="19"/>
  <c r="C384" i="26" s="1"/>
  <c r="C306" i="19"/>
  <c r="C383" i="26" s="1"/>
  <c r="C305" i="19"/>
  <c r="C382" i="26" s="1"/>
  <c r="C304" i="19"/>
  <c r="C381" i="26" s="1"/>
  <c r="C303" i="19"/>
  <c r="C380" i="26" s="1"/>
  <c r="C302" i="19"/>
  <c r="C379" i="26" s="1"/>
  <c r="C301" i="19"/>
  <c r="C378" i="26" s="1"/>
  <c r="C300" i="19"/>
  <c r="C377" i="26" s="1"/>
  <c r="C299" i="19"/>
  <c r="C376" i="26" s="1"/>
  <c r="C298" i="19"/>
  <c r="C375" i="26" s="1"/>
  <c r="C297" i="19"/>
  <c r="C374" i="26" s="1"/>
  <c r="C296" i="19"/>
  <c r="C373" i="26" s="1"/>
  <c r="C295" i="19"/>
  <c r="C372" i="26" s="1"/>
  <c r="C294" i="19"/>
  <c r="C371" i="26" s="1"/>
  <c r="C293" i="19"/>
  <c r="C370" i="26" s="1"/>
  <c r="C292" i="19"/>
  <c r="C369" i="26" s="1"/>
  <c r="C291" i="19"/>
  <c r="C368" i="26" s="1"/>
  <c r="C290" i="19"/>
  <c r="C367" i="26" s="1"/>
  <c r="C289" i="19"/>
  <c r="C366" i="26" s="1"/>
  <c r="C288" i="19"/>
  <c r="C365" i="26" s="1"/>
  <c r="C287" i="19"/>
  <c r="C364" i="26" s="1"/>
  <c r="C286" i="19"/>
  <c r="C363" i="26" s="1"/>
  <c r="C285" i="19"/>
  <c r="C362" i="26" s="1"/>
  <c r="C284" i="19"/>
  <c r="C361" i="26" s="1"/>
  <c r="C283" i="19"/>
  <c r="C360" i="26" s="1"/>
  <c r="C282" i="19"/>
  <c r="C359" i="26" s="1"/>
  <c r="C281" i="19"/>
  <c r="C358" i="26" s="1"/>
  <c r="C280" i="19"/>
  <c r="C357" i="26" s="1"/>
  <c r="C279" i="19"/>
  <c r="C356" i="26" s="1"/>
  <c r="C278" i="19"/>
  <c r="C355" i="26" s="1"/>
  <c r="C277" i="19"/>
  <c r="C354" i="26" s="1"/>
  <c r="C276" i="19"/>
  <c r="C353" i="26" s="1"/>
  <c r="C275" i="19"/>
  <c r="C352" i="26" s="1"/>
  <c r="C274" i="19"/>
  <c r="C351" i="26" s="1"/>
  <c r="C273" i="19"/>
  <c r="C350" i="26" s="1"/>
  <c r="C272" i="19"/>
  <c r="C349" i="26" s="1"/>
  <c r="C271" i="19"/>
  <c r="C348" i="26" s="1"/>
  <c r="C270" i="19"/>
  <c r="C347" i="26" s="1"/>
  <c r="C269" i="19"/>
  <c r="C346" i="26" s="1"/>
  <c r="C268" i="19"/>
  <c r="C345" i="26" s="1"/>
  <c r="C267" i="19"/>
  <c r="C344" i="26" s="1"/>
  <c r="C266" i="19"/>
  <c r="C343" i="26" s="1"/>
  <c r="C265" i="19"/>
  <c r="C342" i="26" s="1"/>
  <c r="C264" i="19"/>
  <c r="C341" i="26" s="1"/>
  <c r="C263" i="19"/>
  <c r="C340" i="26" s="1"/>
  <c r="C262" i="19"/>
  <c r="C339" i="26" s="1"/>
  <c r="C261" i="19"/>
  <c r="C338" i="26" s="1"/>
  <c r="C260" i="19"/>
  <c r="C337" i="26" s="1"/>
  <c r="C259" i="19"/>
  <c r="C336" i="26" s="1"/>
  <c r="C258" i="19"/>
  <c r="C335" i="26" s="1"/>
  <c r="C257" i="19"/>
  <c r="C334" i="26" s="1"/>
  <c r="C256" i="19"/>
  <c r="C333" i="26" s="1"/>
  <c r="C255" i="19"/>
  <c r="C332" i="26" s="1"/>
  <c r="C254" i="19"/>
  <c r="C331" i="26" s="1"/>
  <c r="C253" i="19"/>
  <c r="C330" i="26" s="1"/>
  <c r="C252" i="19"/>
  <c r="C329" i="26" s="1"/>
  <c r="C251" i="19"/>
  <c r="C328" i="26" s="1"/>
  <c r="C250" i="19"/>
  <c r="C327" i="26" s="1"/>
  <c r="C249" i="19"/>
  <c r="C326" i="26" s="1"/>
  <c r="C248" i="19"/>
  <c r="C325" i="26" s="1"/>
  <c r="C247" i="19"/>
  <c r="C324" i="26" s="1"/>
  <c r="C246" i="19"/>
  <c r="C323" i="26" s="1"/>
  <c r="C245" i="19"/>
  <c r="C322" i="26" s="1"/>
  <c r="C244" i="19"/>
  <c r="C321" i="26" s="1"/>
  <c r="C243" i="19"/>
  <c r="C320" i="26" s="1"/>
  <c r="C242" i="19"/>
  <c r="C319" i="26" s="1"/>
  <c r="C241" i="19"/>
  <c r="C318" i="26" s="1"/>
  <c r="C240" i="19"/>
  <c r="C317" i="26" s="1"/>
  <c r="C239" i="19"/>
  <c r="C316" i="26" s="1"/>
  <c r="C238" i="19"/>
  <c r="C315" i="26" s="1"/>
  <c r="C237" i="19"/>
  <c r="C314" i="26" s="1"/>
  <c r="C236" i="19"/>
  <c r="C313" i="26" s="1"/>
  <c r="C235" i="19"/>
  <c r="C312" i="26" s="1"/>
  <c r="C234" i="19"/>
  <c r="C311" i="26" s="1"/>
  <c r="C233" i="19"/>
  <c r="C310" i="26" s="1"/>
  <c r="C232" i="19"/>
  <c r="C309" i="26" s="1"/>
  <c r="C231" i="19"/>
  <c r="C308" i="26" s="1"/>
  <c r="C230" i="19"/>
  <c r="C307" i="26" s="1"/>
  <c r="C229" i="19"/>
  <c r="C306" i="26" s="1"/>
  <c r="C228" i="19"/>
  <c r="C305" i="26" s="1"/>
  <c r="C227" i="19"/>
  <c r="C304" i="26" s="1"/>
  <c r="C226" i="19"/>
  <c r="C303" i="26" s="1"/>
  <c r="C225" i="19"/>
  <c r="C302" i="26" s="1"/>
  <c r="C224" i="19"/>
  <c r="C301" i="26" s="1"/>
  <c r="C223" i="19"/>
  <c r="C300" i="26" s="1"/>
  <c r="C222" i="19"/>
  <c r="C299" i="26" s="1"/>
  <c r="C221" i="19"/>
  <c r="C298" i="26" s="1"/>
  <c r="C220" i="19"/>
  <c r="C297" i="26" s="1"/>
  <c r="C219" i="19"/>
  <c r="C296" i="26" s="1"/>
  <c r="C218" i="19"/>
  <c r="C295" i="26" s="1"/>
  <c r="C217" i="19"/>
  <c r="C294" i="26" s="1"/>
  <c r="C216" i="19"/>
  <c r="C293" i="26" s="1"/>
  <c r="C215" i="19"/>
  <c r="C292" i="26" s="1"/>
  <c r="C214" i="19"/>
  <c r="C291" i="26" s="1"/>
  <c r="C213" i="19"/>
  <c r="C290" i="26" s="1"/>
  <c r="C212" i="19"/>
  <c r="C289" i="26" s="1"/>
  <c r="C211" i="19"/>
  <c r="C288" i="26" s="1"/>
  <c r="C210" i="19"/>
  <c r="C287" i="26" s="1"/>
  <c r="C209" i="19"/>
  <c r="C286" i="26" s="1"/>
  <c r="C208" i="19"/>
  <c r="C285" i="26" s="1"/>
  <c r="C207" i="19"/>
  <c r="C284" i="26" s="1"/>
  <c r="C206" i="19"/>
  <c r="C283" i="26" s="1"/>
  <c r="C205" i="19"/>
  <c r="C282" i="26" s="1"/>
  <c r="C204" i="19"/>
  <c r="C281" i="26" s="1"/>
  <c r="C203" i="19"/>
  <c r="C280" i="26" s="1"/>
  <c r="C202" i="19"/>
  <c r="C279" i="26" s="1"/>
  <c r="C201" i="19"/>
  <c r="C278" i="26" s="1"/>
  <c r="C200" i="19"/>
  <c r="C277" i="26" s="1"/>
  <c r="C199" i="19"/>
  <c r="C276" i="26" s="1"/>
  <c r="C198" i="19"/>
  <c r="C275" i="26" s="1"/>
  <c r="C197" i="19"/>
  <c r="C274" i="26" s="1"/>
  <c r="C196" i="19"/>
  <c r="C273" i="26" s="1"/>
  <c r="C195" i="19"/>
  <c r="C272" i="26" s="1"/>
  <c r="C194" i="19"/>
  <c r="C271" i="26" s="1"/>
  <c r="C193" i="19"/>
  <c r="C270" i="26" s="1"/>
  <c r="C192" i="19"/>
  <c r="C269" i="26" s="1"/>
  <c r="C191" i="19"/>
  <c r="C268" i="26" s="1"/>
  <c r="C190" i="19"/>
  <c r="C267" i="26" s="1"/>
  <c r="C189" i="19"/>
  <c r="C266" i="26" s="1"/>
  <c r="C188" i="19"/>
  <c r="C265" i="26" s="1"/>
  <c r="C187" i="19"/>
  <c r="C264" i="26" s="1"/>
  <c r="C186" i="19"/>
  <c r="C263" i="26" s="1"/>
  <c r="C185" i="19"/>
  <c r="C262" i="26" s="1"/>
  <c r="C184" i="19"/>
  <c r="C261" i="26" s="1"/>
  <c r="C183" i="19"/>
  <c r="C260" i="26" s="1"/>
  <c r="C182" i="19"/>
  <c r="C259" i="26" s="1"/>
  <c r="C181" i="19"/>
  <c r="C258" i="26" s="1"/>
  <c r="C180" i="19"/>
  <c r="C257" i="26" s="1"/>
  <c r="C179" i="19"/>
  <c r="C256" i="26" s="1"/>
  <c r="C178" i="19"/>
  <c r="C255" i="26" s="1"/>
  <c r="C177" i="19"/>
  <c r="C254" i="26" s="1"/>
  <c r="C176" i="19"/>
  <c r="C253" i="26" s="1"/>
  <c r="C175" i="19"/>
  <c r="C252" i="26" s="1"/>
  <c r="C174" i="19"/>
  <c r="C251" i="26" s="1"/>
  <c r="C173" i="19"/>
  <c r="C250" i="26" s="1"/>
  <c r="C172" i="19"/>
  <c r="C249" i="26" s="1"/>
  <c r="C171" i="19"/>
  <c r="C248" i="26" s="1"/>
  <c r="C170" i="19"/>
  <c r="C247" i="26" s="1"/>
  <c r="C169" i="19"/>
  <c r="C246" i="26" s="1"/>
  <c r="C168" i="19"/>
  <c r="C245" i="26" s="1"/>
  <c r="C167" i="19"/>
  <c r="C244" i="26" s="1"/>
  <c r="C166" i="19"/>
  <c r="C243" i="26" s="1"/>
  <c r="C165" i="19"/>
  <c r="C242" i="26" s="1"/>
  <c r="C164" i="19"/>
  <c r="C241" i="26" s="1"/>
  <c r="C163" i="19"/>
  <c r="C240" i="26" s="1"/>
  <c r="C162" i="19"/>
  <c r="C239" i="26" s="1"/>
  <c r="C161" i="19"/>
  <c r="C238" i="26" s="1"/>
  <c r="C160" i="19"/>
  <c r="C237" i="26" s="1"/>
  <c r="C159" i="19"/>
  <c r="C236" i="26" s="1"/>
  <c r="C158" i="19"/>
  <c r="C235" i="26" s="1"/>
  <c r="C157" i="19"/>
  <c r="C234" i="26" s="1"/>
  <c r="C156" i="19"/>
  <c r="C233" i="26" s="1"/>
  <c r="C155" i="19"/>
  <c r="C232" i="26" s="1"/>
  <c r="C154" i="19"/>
  <c r="C231" i="26" s="1"/>
  <c r="C153" i="19"/>
  <c r="C230" i="26" s="1"/>
  <c r="C152" i="19"/>
  <c r="C229" i="26" s="1"/>
  <c r="C151" i="19"/>
  <c r="C228" i="26" s="1"/>
  <c r="C150" i="19"/>
  <c r="C227" i="26" s="1"/>
  <c r="C149" i="19"/>
  <c r="C226" i="26" s="1"/>
  <c r="C148" i="19"/>
  <c r="C225" i="26" s="1"/>
  <c r="C147" i="19"/>
  <c r="C224" i="26" s="1"/>
  <c r="C146" i="19"/>
  <c r="C223" i="26" s="1"/>
  <c r="C145" i="19"/>
  <c r="C222" i="26" s="1"/>
  <c r="C144" i="19"/>
  <c r="C221" i="26" s="1"/>
  <c r="C143" i="19"/>
  <c r="C220" i="26" s="1"/>
  <c r="C142" i="19"/>
  <c r="C219" i="26" s="1"/>
  <c r="C141" i="19"/>
  <c r="C218" i="26" s="1"/>
  <c r="C140" i="19"/>
  <c r="C217" i="26" s="1"/>
  <c r="C139" i="19"/>
  <c r="C216" i="26" s="1"/>
  <c r="C138" i="19"/>
  <c r="C215" i="26" s="1"/>
  <c r="C137" i="19"/>
  <c r="C214" i="26" s="1"/>
  <c r="C136" i="19"/>
  <c r="C213" i="26" s="1"/>
  <c r="C135" i="19"/>
  <c r="C212" i="26" s="1"/>
  <c r="C134" i="19"/>
  <c r="C211" i="26" s="1"/>
  <c r="C133" i="19"/>
  <c r="C210" i="26" s="1"/>
  <c r="C132" i="19"/>
  <c r="C209" i="26" s="1"/>
  <c r="C131" i="19"/>
  <c r="C208" i="26" s="1"/>
  <c r="C130" i="19"/>
  <c r="C207" i="26" s="1"/>
  <c r="C129" i="19"/>
  <c r="C206" i="26" s="1"/>
  <c r="C128" i="19"/>
  <c r="C205" i="26" s="1"/>
  <c r="C127" i="19"/>
  <c r="C204" i="26" s="1"/>
  <c r="C126" i="19"/>
  <c r="C203" i="26" s="1"/>
  <c r="C125" i="19"/>
  <c r="C202" i="26" s="1"/>
  <c r="C124" i="19"/>
  <c r="C201" i="26" s="1"/>
  <c r="C123" i="19"/>
  <c r="C200" i="26" s="1"/>
  <c r="C122" i="19"/>
  <c r="C199" i="26" s="1"/>
  <c r="C121" i="19"/>
  <c r="C198" i="26" s="1"/>
  <c r="C120" i="19"/>
  <c r="C197" i="26" s="1"/>
  <c r="C119" i="19"/>
  <c r="C196" i="26" s="1"/>
  <c r="C118" i="19"/>
  <c r="C195" i="26" s="1"/>
  <c r="C117" i="19"/>
  <c r="C194" i="26" s="1"/>
  <c r="C116" i="19"/>
  <c r="C193" i="26" s="1"/>
  <c r="C115" i="19"/>
  <c r="C192" i="26" s="1"/>
  <c r="C114" i="19"/>
  <c r="C191" i="26" s="1"/>
  <c r="C113" i="19"/>
  <c r="C190" i="26" s="1"/>
  <c r="C112" i="19"/>
  <c r="C189" i="26" s="1"/>
  <c r="C111" i="19"/>
  <c r="C188" i="26" s="1"/>
  <c r="C110" i="19"/>
  <c r="C187" i="26" s="1"/>
  <c r="C109" i="19"/>
  <c r="C186" i="26" s="1"/>
  <c r="C108" i="19"/>
  <c r="C185" i="26" s="1"/>
  <c r="C107" i="19"/>
  <c r="C184" i="26" s="1"/>
  <c r="C106" i="19"/>
  <c r="C183" i="26" s="1"/>
  <c r="C105" i="19"/>
  <c r="C182" i="26" s="1"/>
  <c r="C104" i="19"/>
  <c r="C181" i="26" s="1"/>
  <c r="C103" i="19"/>
  <c r="C180" i="26" s="1"/>
  <c r="C102" i="19"/>
  <c r="C179" i="26" s="1"/>
  <c r="C101" i="19"/>
  <c r="C178" i="26" s="1"/>
  <c r="C100" i="19"/>
  <c r="C177" i="26" s="1"/>
  <c r="C99" i="19"/>
  <c r="C176" i="26" s="1"/>
  <c r="C98" i="19"/>
  <c r="C175" i="26" s="1"/>
  <c r="C97" i="19"/>
  <c r="C174" i="26" s="1"/>
  <c r="C96" i="19"/>
  <c r="C173" i="26" s="1"/>
  <c r="C95" i="19"/>
  <c r="C172" i="26" s="1"/>
  <c r="C94" i="19"/>
  <c r="C171" i="26" s="1"/>
  <c r="C93" i="19"/>
  <c r="C170" i="26" s="1"/>
  <c r="C92" i="19"/>
  <c r="C169" i="26" s="1"/>
  <c r="C91" i="19"/>
  <c r="C168" i="26" s="1"/>
  <c r="C90" i="19"/>
  <c r="C167" i="26" s="1"/>
  <c r="C89" i="19"/>
  <c r="C166" i="26" s="1"/>
  <c r="C88" i="19"/>
  <c r="C165" i="26" s="1"/>
  <c r="C87" i="19"/>
  <c r="C164" i="26" s="1"/>
  <c r="C86" i="19"/>
  <c r="C163" i="26" s="1"/>
  <c r="C85" i="19"/>
  <c r="C162" i="26" s="1"/>
  <c r="C84" i="19"/>
  <c r="C161" i="26" s="1"/>
  <c r="C83" i="19"/>
  <c r="C160" i="26" s="1"/>
  <c r="C82" i="19"/>
  <c r="C159" i="26" s="1"/>
  <c r="C81" i="19"/>
  <c r="C158" i="26" s="1"/>
  <c r="C80" i="19"/>
  <c r="C157" i="26" s="1"/>
  <c r="C79" i="19"/>
  <c r="C156" i="26" s="1"/>
  <c r="C78" i="19"/>
  <c r="C155" i="26" s="1"/>
  <c r="C77" i="19"/>
  <c r="C154" i="26" s="1"/>
  <c r="C76" i="19"/>
  <c r="C153" i="26" s="1"/>
  <c r="C75" i="19"/>
  <c r="C152" i="26" s="1"/>
  <c r="C74" i="19"/>
  <c r="C151" i="26" s="1"/>
  <c r="C73" i="19"/>
  <c r="C150" i="26" s="1"/>
  <c r="C72" i="19"/>
  <c r="C149" i="26" s="1"/>
  <c r="C71" i="19"/>
  <c r="C148" i="26" s="1"/>
  <c r="C70" i="19"/>
  <c r="C147" i="26" s="1"/>
  <c r="C69" i="19"/>
  <c r="C146" i="26" s="1"/>
  <c r="C68" i="19"/>
  <c r="C145" i="26" s="1"/>
  <c r="C67" i="19"/>
  <c r="C144" i="26" s="1"/>
  <c r="C66" i="19"/>
  <c r="C143" i="26" s="1"/>
  <c r="C65" i="19"/>
  <c r="C142" i="26" s="1"/>
  <c r="C64" i="19"/>
  <c r="C141" i="26" s="1"/>
  <c r="C63" i="19"/>
  <c r="C140" i="26" s="1"/>
  <c r="C62" i="19"/>
  <c r="C139" i="26" s="1"/>
  <c r="C61" i="19"/>
  <c r="C138" i="26" s="1"/>
  <c r="C60" i="19"/>
  <c r="C137" i="26" s="1"/>
  <c r="C59" i="19"/>
  <c r="C136" i="26" s="1"/>
  <c r="C58" i="19"/>
  <c r="C135" i="26" s="1"/>
  <c r="C57" i="19"/>
  <c r="C134" i="26" s="1"/>
  <c r="C56" i="19"/>
  <c r="C133" i="26" s="1"/>
  <c r="C55" i="19"/>
  <c r="C132" i="26" s="1"/>
  <c r="C54" i="19"/>
  <c r="C131" i="26" s="1"/>
  <c r="C53" i="19"/>
  <c r="C130" i="26" s="1"/>
  <c r="C52" i="19"/>
  <c r="C129" i="26" s="1"/>
  <c r="C51" i="19"/>
  <c r="C128" i="26" s="1"/>
  <c r="C50" i="19"/>
  <c r="C127" i="26" s="1"/>
  <c r="C49" i="19"/>
  <c r="C126" i="26" s="1"/>
  <c r="C48" i="19"/>
  <c r="C125" i="26" s="1"/>
  <c r="C47" i="19"/>
  <c r="C124" i="26" s="1"/>
  <c r="C46" i="19"/>
  <c r="C123" i="26" s="1"/>
  <c r="C45" i="19"/>
  <c r="C122" i="26" s="1"/>
  <c r="C44" i="19"/>
  <c r="C121" i="26" s="1"/>
  <c r="C43" i="19"/>
  <c r="C120" i="26" s="1"/>
  <c r="C42" i="19"/>
  <c r="C119" i="26" s="1"/>
  <c r="C41" i="19"/>
  <c r="C118" i="26" s="1"/>
  <c r="C40" i="19"/>
  <c r="C117" i="26" s="1"/>
  <c r="C39" i="19"/>
  <c r="C116" i="26" s="1"/>
  <c r="C38" i="19"/>
  <c r="C115" i="26" s="1"/>
  <c r="C37" i="19"/>
  <c r="C114" i="26" s="1"/>
  <c r="C36" i="19"/>
  <c r="C113" i="26" s="1"/>
  <c r="C35" i="19"/>
  <c r="C112" i="26" s="1"/>
  <c r="C34" i="19"/>
  <c r="C111" i="26" s="1"/>
  <c r="C33" i="19"/>
  <c r="C110" i="26" s="1"/>
  <c r="C32" i="19"/>
  <c r="C109" i="26" s="1"/>
  <c r="C31" i="19"/>
  <c r="C108" i="26" s="1"/>
  <c r="C30" i="19"/>
  <c r="C107" i="26" s="1"/>
  <c r="C29" i="19"/>
  <c r="C106" i="26" s="1"/>
  <c r="C28" i="19"/>
  <c r="C105" i="26" s="1"/>
  <c r="C27" i="19"/>
  <c r="C104" i="26" s="1"/>
  <c r="C26" i="19"/>
  <c r="C103" i="26" s="1"/>
  <c r="C25" i="19"/>
  <c r="C102" i="26" s="1"/>
  <c r="C24" i="19"/>
  <c r="C101" i="26" s="1"/>
  <c r="C23" i="19"/>
  <c r="C100" i="26" s="1"/>
  <c r="C22" i="19"/>
  <c r="C99" i="26" s="1"/>
  <c r="C21" i="19"/>
  <c r="C98" i="26" s="1"/>
  <c r="C20" i="19"/>
  <c r="C97" i="26" s="1"/>
  <c r="C19" i="19"/>
  <c r="C96" i="26" s="1"/>
  <c r="C18" i="19"/>
  <c r="C95" i="26" s="1"/>
  <c r="C17" i="19"/>
  <c r="C94" i="26" s="1"/>
  <c r="C16" i="19"/>
  <c r="C93" i="26" s="1"/>
  <c r="C15" i="19"/>
  <c r="C92" i="26" s="1"/>
  <c r="C14" i="19"/>
  <c r="C91" i="26" s="1"/>
  <c r="C13" i="19"/>
  <c r="C90" i="26" s="1"/>
  <c r="C12" i="19"/>
  <c r="C89" i="26" s="1"/>
  <c r="C11" i="19"/>
  <c r="C88" i="26" s="1"/>
  <c r="R451" i="17"/>
  <c r="K451"/>
  <c r="J451"/>
  <c r="H450"/>
  <c r="G450"/>
  <c r="F450"/>
  <c r="E450"/>
  <c r="H449"/>
  <c r="G449"/>
  <c r="E449"/>
  <c r="H448"/>
  <c r="G448"/>
  <c r="F448"/>
  <c r="E448"/>
  <c r="H447"/>
  <c r="G447"/>
  <c r="F447"/>
  <c r="E447"/>
  <c r="H446"/>
  <c r="G446"/>
  <c r="F446"/>
  <c r="E446"/>
  <c r="H445"/>
  <c r="G445"/>
  <c r="F445"/>
  <c r="E445"/>
  <c r="H444"/>
  <c r="G444"/>
  <c r="F444"/>
  <c r="E444"/>
  <c r="H443"/>
  <c r="G443"/>
  <c r="F443"/>
  <c r="E443"/>
  <c r="H442"/>
  <c r="G442"/>
  <c r="F442"/>
  <c r="E442"/>
  <c r="H441"/>
  <c r="G441"/>
  <c r="F441"/>
  <c r="E441"/>
  <c r="H440"/>
  <c r="G440"/>
  <c r="F440"/>
  <c r="E440"/>
  <c r="H439"/>
  <c r="G439"/>
  <c r="F439"/>
  <c r="E439"/>
  <c r="H438"/>
  <c r="G438"/>
  <c r="F438"/>
  <c r="E438"/>
  <c r="H437"/>
  <c r="G437"/>
  <c r="F437"/>
  <c r="E437"/>
  <c r="H436"/>
  <c r="G436"/>
  <c r="F436"/>
  <c r="E436"/>
  <c r="H435"/>
  <c r="G435"/>
  <c r="F435"/>
  <c r="E435"/>
  <c r="H434"/>
  <c r="G434"/>
  <c r="F434"/>
  <c r="E434"/>
  <c r="H433"/>
  <c r="G433"/>
  <c r="F433"/>
  <c r="E433"/>
  <c r="H432"/>
  <c r="G432"/>
  <c r="F432"/>
  <c r="E432"/>
  <c r="H431"/>
  <c r="G431"/>
  <c r="F431"/>
  <c r="E431"/>
  <c r="H430"/>
  <c r="G430"/>
  <c r="F430"/>
  <c r="E430"/>
  <c r="H429"/>
  <c r="G429"/>
  <c r="F429"/>
  <c r="E429"/>
  <c r="H428"/>
  <c r="G428"/>
  <c r="F428"/>
  <c r="E428"/>
  <c r="H427"/>
  <c r="G427"/>
  <c r="F427"/>
  <c r="E427"/>
  <c r="H426"/>
  <c r="G426"/>
  <c r="F426"/>
  <c r="E426"/>
  <c r="H425"/>
  <c r="G425"/>
  <c r="F425"/>
  <c r="E425"/>
  <c r="H424"/>
  <c r="G424"/>
  <c r="F424"/>
  <c r="E424"/>
  <c r="H423"/>
  <c r="G423"/>
  <c r="F423"/>
  <c r="E423"/>
  <c r="H422"/>
  <c r="G422"/>
  <c r="F422"/>
  <c r="E422"/>
  <c r="H421"/>
  <c r="G421"/>
  <c r="F421"/>
  <c r="E421"/>
  <c r="H420"/>
  <c r="G420"/>
  <c r="F420"/>
  <c r="E420"/>
  <c r="H419"/>
  <c r="G419"/>
  <c r="F419"/>
  <c r="E419"/>
  <c r="H418"/>
  <c r="G418"/>
  <c r="F418"/>
  <c r="E418"/>
  <c r="H417"/>
  <c r="G417"/>
  <c r="F417"/>
  <c r="E417"/>
  <c r="H416"/>
  <c r="G416"/>
  <c r="F416"/>
  <c r="E416"/>
  <c r="H415"/>
  <c r="G415"/>
  <c r="F415"/>
  <c r="E415"/>
  <c r="H414"/>
  <c r="G414"/>
  <c r="F414"/>
  <c r="E414"/>
  <c r="H413"/>
  <c r="G413"/>
  <c r="F413"/>
  <c r="E413"/>
  <c r="H412"/>
  <c r="G412"/>
  <c r="F412"/>
  <c r="E412"/>
  <c r="H411"/>
  <c r="G411"/>
  <c r="F411"/>
  <c r="E411"/>
  <c r="H410"/>
  <c r="G410"/>
  <c r="F410"/>
  <c r="E410"/>
  <c r="H409"/>
  <c r="G409"/>
  <c r="F409"/>
  <c r="E409"/>
  <c r="H408"/>
  <c r="G408"/>
  <c r="F408"/>
  <c r="E408"/>
  <c r="H407"/>
  <c r="G407"/>
  <c r="F407"/>
  <c r="E407"/>
  <c r="H406"/>
  <c r="G406"/>
  <c r="F406"/>
  <c r="E406"/>
  <c r="H405"/>
  <c r="G405"/>
  <c r="F405"/>
  <c r="E405"/>
  <c r="H404"/>
  <c r="G404"/>
  <c r="F404"/>
  <c r="E404"/>
  <c r="H403"/>
  <c r="G403"/>
  <c r="F403"/>
  <c r="E403"/>
  <c r="H402"/>
  <c r="G402"/>
  <c r="F402"/>
  <c r="E402"/>
  <c r="H401"/>
  <c r="G401"/>
  <c r="F401"/>
  <c r="E401"/>
  <c r="H400"/>
  <c r="G400"/>
  <c r="F400"/>
  <c r="E400"/>
  <c r="H399"/>
  <c r="G399"/>
  <c r="F399"/>
  <c r="E399"/>
  <c r="H398"/>
  <c r="G398"/>
  <c r="F398"/>
  <c r="E398"/>
  <c r="H397"/>
  <c r="G397"/>
  <c r="F397"/>
  <c r="E397"/>
  <c r="H396"/>
  <c r="G396"/>
  <c r="F396"/>
  <c r="E396"/>
  <c r="H395"/>
  <c r="G395"/>
  <c r="F395"/>
  <c r="E395"/>
  <c r="H394"/>
  <c r="G394"/>
  <c r="F394"/>
  <c r="E394"/>
  <c r="H393"/>
  <c r="G393"/>
  <c r="F393"/>
  <c r="E393"/>
  <c r="H392"/>
  <c r="G392"/>
  <c r="F392"/>
  <c r="E392"/>
  <c r="H391"/>
  <c r="G391"/>
  <c r="F391"/>
  <c r="E391"/>
  <c r="H390"/>
  <c r="G390"/>
  <c r="F390"/>
  <c r="E390"/>
  <c r="H389"/>
  <c r="G389"/>
  <c r="F389"/>
  <c r="E389"/>
  <c r="H388"/>
  <c r="G388"/>
  <c r="F388"/>
  <c r="E388"/>
  <c r="H387"/>
  <c r="G387"/>
  <c r="F387"/>
  <c r="E387"/>
  <c r="H386"/>
  <c r="G386"/>
  <c r="F386"/>
  <c r="E386"/>
  <c r="H385"/>
  <c r="G385"/>
  <c r="F385"/>
  <c r="E385"/>
  <c r="H384"/>
  <c r="G384"/>
  <c r="F384"/>
  <c r="E384"/>
  <c r="H383"/>
  <c r="G383"/>
  <c r="F383"/>
  <c r="E383"/>
  <c r="H382"/>
  <c r="G382"/>
  <c r="F382"/>
  <c r="E382"/>
  <c r="H381"/>
  <c r="G381"/>
  <c r="F381"/>
  <c r="E381"/>
  <c r="H380"/>
  <c r="G380"/>
  <c r="F380"/>
  <c r="E380"/>
  <c r="H379"/>
  <c r="G379"/>
  <c r="F379"/>
  <c r="E379"/>
  <c r="H378"/>
  <c r="G378"/>
  <c r="F378"/>
  <c r="E378"/>
  <c r="H377"/>
  <c r="G377"/>
  <c r="F377"/>
  <c r="E377"/>
  <c r="H376"/>
  <c r="G376"/>
  <c r="F376"/>
  <c r="E376"/>
  <c r="H375"/>
  <c r="G375"/>
  <c r="F375"/>
  <c r="E375"/>
  <c r="H374"/>
  <c r="G374"/>
  <c r="F374"/>
  <c r="E374"/>
  <c r="H373"/>
  <c r="G373"/>
  <c r="F373"/>
  <c r="E373"/>
  <c r="H372"/>
  <c r="G372"/>
  <c r="F372"/>
  <c r="E372"/>
  <c r="H371"/>
  <c r="G371"/>
  <c r="F371"/>
  <c r="E371"/>
  <c r="H370"/>
  <c r="G370"/>
  <c r="F370"/>
  <c r="E370"/>
  <c r="H369"/>
  <c r="G369"/>
  <c r="F369"/>
  <c r="E369"/>
  <c r="H368"/>
  <c r="G368"/>
  <c r="F368"/>
  <c r="E368"/>
  <c r="H367"/>
  <c r="G367"/>
  <c r="F367"/>
  <c r="E367"/>
  <c r="H366"/>
  <c r="G366"/>
  <c r="F366"/>
  <c r="E366"/>
  <c r="H365"/>
  <c r="G365"/>
  <c r="F365"/>
  <c r="E365"/>
  <c r="H364"/>
  <c r="G364"/>
  <c r="F364"/>
  <c r="E364"/>
  <c r="H363"/>
  <c r="G363"/>
  <c r="F363"/>
  <c r="E363"/>
  <c r="H362"/>
  <c r="G362"/>
  <c r="F362"/>
  <c r="E362"/>
  <c r="H361"/>
  <c r="G361"/>
  <c r="F361"/>
  <c r="E361"/>
  <c r="H360"/>
  <c r="G360"/>
  <c r="F360"/>
  <c r="E360"/>
  <c r="H359"/>
  <c r="G359"/>
  <c r="F359"/>
  <c r="E359"/>
  <c r="H358"/>
  <c r="G358"/>
  <c r="F358"/>
  <c r="E358"/>
  <c r="H357"/>
  <c r="G357"/>
  <c r="F357"/>
  <c r="E357"/>
  <c r="H356"/>
  <c r="G356"/>
  <c r="F356"/>
  <c r="E356"/>
  <c r="H355"/>
  <c r="G355"/>
  <c r="F355"/>
  <c r="E355"/>
  <c r="H354"/>
  <c r="G354"/>
  <c r="F354"/>
  <c r="E354"/>
  <c r="H353"/>
  <c r="G353"/>
  <c r="F353"/>
  <c r="E353"/>
  <c r="H352"/>
  <c r="G352"/>
  <c r="F352"/>
  <c r="E352"/>
  <c r="H351"/>
  <c r="G351"/>
  <c r="F351"/>
  <c r="E351"/>
  <c r="H350"/>
  <c r="G350"/>
  <c r="F350"/>
  <c r="E350"/>
  <c r="H349"/>
  <c r="G349"/>
  <c r="F349"/>
  <c r="E349"/>
  <c r="H348"/>
  <c r="G348"/>
  <c r="F348"/>
  <c r="E348"/>
  <c r="H347"/>
  <c r="G347"/>
  <c r="F347"/>
  <c r="E347"/>
  <c r="H346"/>
  <c r="G346"/>
  <c r="F346"/>
  <c r="E346"/>
  <c r="H345"/>
  <c r="G345"/>
  <c r="F345"/>
  <c r="E345"/>
  <c r="H344"/>
  <c r="G344"/>
  <c r="F344"/>
  <c r="E344"/>
  <c r="H343"/>
  <c r="G343"/>
  <c r="F343"/>
  <c r="E343"/>
  <c r="H342"/>
  <c r="G342"/>
  <c r="F342"/>
  <c r="E342"/>
  <c r="H341"/>
  <c r="G341"/>
  <c r="F341"/>
  <c r="E341"/>
  <c r="H340"/>
  <c r="G340"/>
  <c r="F340"/>
  <c r="E340"/>
  <c r="H339"/>
  <c r="G339"/>
  <c r="F339"/>
  <c r="E339"/>
  <c r="H338"/>
  <c r="G338"/>
  <c r="F338"/>
  <c r="E338"/>
  <c r="H337"/>
  <c r="G337"/>
  <c r="F337"/>
  <c r="E337"/>
  <c r="H336"/>
  <c r="G336"/>
  <c r="F336"/>
  <c r="E336"/>
  <c r="H335"/>
  <c r="G335"/>
  <c r="F335"/>
  <c r="E335"/>
  <c r="H334"/>
  <c r="G334"/>
  <c r="F334"/>
  <c r="E334"/>
  <c r="H333"/>
  <c r="G333"/>
  <c r="F333"/>
  <c r="E333"/>
  <c r="H332"/>
  <c r="G332"/>
  <c r="F332"/>
  <c r="E332"/>
  <c r="H331"/>
  <c r="G331"/>
  <c r="F331"/>
  <c r="E331"/>
  <c r="H330"/>
  <c r="G330"/>
  <c r="F330"/>
  <c r="E330"/>
  <c r="H329"/>
  <c r="G329"/>
  <c r="F329"/>
  <c r="E329"/>
  <c r="H328"/>
  <c r="G328"/>
  <c r="F328"/>
  <c r="E328"/>
  <c r="H327"/>
  <c r="G327"/>
  <c r="F327"/>
  <c r="E327"/>
  <c r="H326"/>
  <c r="G326"/>
  <c r="F326"/>
  <c r="E326"/>
  <c r="H325"/>
  <c r="G325"/>
  <c r="F325"/>
  <c r="E325"/>
  <c r="H324"/>
  <c r="G324"/>
  <c r="F324"/>
  <c r="E324"/>
  <c r="H323"/>
  <c r="G323"/>
  <c r="F323"/>
  <c r="E323"/>
  <c r="H322"/>
  <c r="G322"/>
  <c r="F322"/>
  <c r="E322"/>
  <c r="H321"/>
  <c r="G321"/>
  <c r="F321"/>
  <c r="E321"/>
  <c r="H320"/>
  <c r="G320"/>
  <c r="F320"/>
  <c r="E320"/>
  <c r="H319"/>
  <c r="G319"/>
  <c r="F319"/>
  <c r="E319"/>
  <c r="H318"/>
  <c r="G318"/>
  <c r="F318"/>
  <c r="E318"/>
  <c r="H317"/>
  <c r="G317"/>
  <c r="F317"/>
  <c r="E317"/>
  <c r="H316"/>
  <c r="G316"/>
  <c r="F316"/>
  <c r="E316"/>
  <c r="H315"/>
  <c r="G315"/>
  <c r="F315"/>
  <c r="E315"/>
  <c r="H314"/>
  <c r="G314"/>
  <c r="F314"/>
  <c r="E314"/>
  <c r="H313"/>
  <c r="G313"/>
  <c r="F313"/>
  <c r="E313"/>
  <c r="H312"/>
  <c r="G312"/>
  <c r="F312"/>
  <c r="E312"/>
  <c r="H311"/>
  <c r="G311"/>
  <c r="F311"/>
  <c r="E311"/>
  <c r="H310"/>
  <c r="G310"/>
  <c r="F310"/>
  <c r="E310"/>
  <c r="H309"/>
  <c r="G309"/>
  <c r="F309"/>
  <c r="E309"/>
  <c r="H308"/>
  <c r="G308"/>
  <c r="F308"/>
  <c r="E308"/>
  <c r="H307"/>
  <c r="G307"/>
  <c r="F307"/>
  <c r="E307"/>
  <c r="H306"/>
  <c r="G306"/>
  <c r="F306"/>
  <c r="E306"/>
  <c r="H305"/>
  <c r="G305"/>
  <c r="F305"/>
  <c r="E305"/>
  <c r="H304"/>
  <c r="G304"/>
  <c r="F304"/>
  <c r="E304"/>
  <c r="H303"/>
  <c r="G303"/>
  <c r="F303"/>
  <c r="E303"/>
  <c r="H302"/>
  <c r="G302"/>
  <c r="F302"/>
  <c r="E302"/>
  <c r="H301"/>
  <c r="G301"/>
  <c r="F301"/>
  <c r="E301"/>
  <c r="H300"/>
  <c r="G300"/>
  <c r="F300"/>
  <c r="E300"/>
  <c r="H299"/>
  <c r="G299"/>
  <c r="F299"/>
  <c r="E299"/>
  <c r="H298"/>
  <c r="G298"/>
  <c r="F298"/>
  <c r="E298"/>
  <c r="H297"/>
  <c r="G297"/>
  <c r="F297"/>
  <c r="E297"/>
  <c r="H296"/>
  <c r="G296"/>
  <c r="F296"/>
  <c r="E296"/>
  <c r="H295"/>
  <c r="G295"/>
  <c r="F295"/>
  <c r="E295"/>
  <c r="H294"/>
  <c r="G294"/>
  <c r="F294"/>
  <c r="E294"/>
  <c r="H293"/>
  <c r="G293"/>
  <c r="F293"/>
  <c r="E293"/>
  <c r="H292"/>
  <c r="G292"/>
  <c r="F292"/>
  <c r="E292"/>
  <c r="H291"/>
  <c r="G291"/>
  <c r="F291"/>
  <c r="E291"/>
  <c r="H290"/>
  <c r="G290"/>
  <c r="F290"/>
  <c r="E290"/>
  <c r="H289"/>
  <c r="G289"/>
  <c r="F289"/>
  <c r="E289"/>
  <c r="H288"/>
  <c r="G288"/>
  <c r="F288"/>
  <c r="E288"/>
  <c r="H287"/>
  <c r="G287"/>
  <c r="F287"/>
  <c r="E287"/>
  <c r="H286"/>
  <c r="G286"/>
  <c r="F286"/>
  <c r="E286"/>
  <c r="H285"/>
  <c r="G285"/>
  <c r="F285"/>
  <c r="E285"/>
  <c r="H284"/>
  <c r="G284"/>
  <c r="F284"/>
  <c r="E284"/>
  <c r="H283"/>
  <c r="G283"/>
  <c r="F283"/>
  <c r="E283"/>
  <c r="H282"/>
  <c r="G282"/>
  <c r="F282"/>
  <c r="E282"/>
  <c r="H281"/>
  <c r="G281"/>
  <c r="F281"/>
  <c r="E281"/>
  <c r="H280"/>
  <c r="G280"/>
  <c r="F280"/>
  <c r="E280"/>
  <c r="H279"/>
  <c r="G279"/>
  <c r="F279"/>
  <c r="E279"/>
  <c r="H278"/>
  <c r="G278"/>
  <c r="F278"/>
  <c r="E278"/>
  <c r="H277"/>
  <c r="G277"/>
  <c r="F277"/>
  <c r="E277"/>
  <c r="H276"/>
  <c r="G276"/>
  <c r="F276"/>
  <c r="E276"/>
  <c r="H275"/>
  <c r="G275"/>
  <c r="F275"/>
  <c r="E275"/>
  <c r="H274"/>
  <c r="G274"/>
  <c r="F274"/>
  <c r="E274"/>
  <c r="H273"/>
  <c r="G273"/>
  <c r="F273"/>
  <c r="E273"/>
  <c r="H272"/>
  <c r="G272"/>
  <c r="F272"/>
  <c r="E272"/>
  <c r="H271"/>
  <c r="G271"/>
  <c r="F271"/>
  <c r="E271"/>
  <c r="H270"/>
  <c r="G270"/>
  <c r="F270"/>
  <c r="E270"/>
  <c r="H269"/>
  <c r="G269"/>
  <c r="F269"/>
  <c r="E269"/>
  <c r="H268"/>
  <c r="G268"/>
  <c r="F268"/>
  <c r="E268"/>
  <c r="H267"/>
  <c r="G267"/>
  <c r="F267"/>
  <c r="E267"/>
  <c r="H266"/>
  <c r="G266"/>
  <c r="F266"/>
  <c r="E266"/>
  <c r="H265"/>
  <c r="G265"/>
  <c r="F265"/>
  <c r="E265"/>
  <c r="H264"/>
  <c r="G264"/>
  <c r="F264"/>
  <c r="E264"/>
  <c r="H263"/>
  <c r="G263"/>
  <c r="F263"/>
  <c r="E263"/>
  <c r="H262"/>
  <c r="G262"/>
  <c r="F262"/>
  <c r="E262"/>
  <c r="H261"/>
  <c r="G261"/>
  <c r="F261"/>
  <c r="E261"/>
  <c r="H260"/>
  <c r="G260"/>
  <c r="F260"/>
  <c r="E260"/>
  <c r="H259"/>
  <c r="G259"/>
  <c r="F259"/>
  <c r="E259"/>
  <c r="H258"/>
  <c r="G258"/>
  <c r="F258"/>
  <c r="E258"/>
  <c r="H257"/>
  <c r="G257"/>
  <c r="F257"/>
  <c r="E257"/>
  <c r="H256"/>
  <c r="G256"/>
  <c r="F256"/>
  <c r="E256"/>
  <c r="H255"/>
  <c r="G255"/>
  <c r="F255"/>
  <c r="E255"/>
  <c r="H254"/>
  <c r="G254"/>
  <c r="F254"/>
  <c r="E254"/>
  <c r="H253"/>
  <c r="G253"/>
  <c r="F253"/>
  <c r="E253"/>
  <c r="H252"/>
  <c r="G252"/>
  <c r="F252"/>
  <c r="E252"/>
  <c r="H251"/>
  <c r="G251"/>
  <c r="F251"/>
  <c r="E251"/>
  <c r="H250"/>
  <c r="G250"/>
  <c r="F250"/>
  <c r="E250"/>
  <c r="H249"/>
  <c r="G249"/>
  <c r="F249"/>
  <c r="E249"/>
  <c r="H248"/>
  <c r="G248"/>
  <c r="F248"/>
  <c r="E248"/>
  <c r="H247"/>
  <c r="G247"/>
  <c r="F247"/>
  <c r="E247"/>
  <c r="H246"/>
  <c r="G246"/>
  <c r="F246"/>
  <c r="E246"/>
  <c r="H245"/>
  <c r="G245"/>
  <c r="F245"/>
  <c r="E245"/>
  <c r="H244"/>
  <c r="G244"/>
  <c r="F244"/>
  <c r="E244"/>
  <c r="H243"/>
  <c r="G243"/>
  <c r="F243"/>
  <c r="E243"/>
  <c r="H242"/>
  <c r="G242"/>
  <c r="F242"/>
  <c r="E242"/>
  <c r="H241"/>
  <c r="G241"/>
  <c r="F241"/>
  <c r="E241"/>
  <c r="H240"/>
  <c r="G240"/>
  <c r="F240"/>
  <c r="E240"/>
  <c r="H239"/>
  <c r="G239"/>
  <c r="F239"/>
  <c r="E239"/>
  <c r="H238"/>
  <c r="G238"/>
  <c r="F238"/>
  <c r="E238"/>
  <c r="H237"/>
  <c r="G237"/>
  <c r="F237"/>
  <c r="E237"/>
  <c r="H236"/>
  <c r="G236"/>
  <c r="F236"/>
  <c r="E236"/>
  <c r="H235"/>
  <c r="G235"/>
  <c r="F235"/>
  <c r="E235"/>
  <c r="H234"/>
  <c r="G234"/>
  <c r="F234"/>
  <c r="E234"/>
  <c r="H233"/>
  <c r="G233"/>
  <c r="F233"/>
  <c r="E233"/>
  <c r="H232"/>
  <c r="G232"/>
  <c r="F232"/>
  <c r="E232"/>
  <c r="H231"/>
  <c r="G231"/>
  <c r="F231"/>
  <c r="E231"/>
  <c r="H230"/>
  <c r="G230"/>
  <c r="F230"/>
  <c r="E230"/>
  <c r="H229"/>
  <c r="G229"/>
  <c r="F229"/>
  <c r="E229"/>
  <c r="H228"/>
  <c r="G228"/>
  <c r="F228"/>
  <c r="E228"/>
  <c r="H227"/>
  <c r="G227"/>
  <c r="F227"/>
  <c r="E227"/>
  <c r="H226"/>
  <c r="G226"/>
  <c r="F226"/>
  <c r="E226"/>
  <c r="H225"/>
  <c r="G225"/>
  <c r="F225"/>
  <c r="E225"/>
  <c r="H224"/>
  <c r="G224"/>
  <c r="F224"/>
  <c r="E224"/>
  <c r="H223"/>
  <c r="G223"/>
  <c r="F223"/>
  <c r="E223"/>
  <c r="H222"/>
  <c r="G222"/>
  <c r="F222"/>
  <c r="E222"/>
  <c r="H221"/>
  <c r="G221"/>
  <c r="F221"/>
  <c r="E221"/>
  <c r="H220"/>
  <c r="G220"/>
  <c r="F220"/>
  <c r="E220"/>
  <c r="H219"/>
  <c r="G219"/>
  <c r="F219"/>
  <c r="E219"/>
  <c r="H218"/>
  <c r="G218"/>
  <c r="F218"/>
  <c r="E218"/>
  <c r="H217"/>
  <c r="G217"/>
  <c r="F217"/>
  <c r="E217"/>
  <c r="H216"/>
  <c r="G216"/>
  <c r="F216"/>
  <c r="E216"/>
  <c r="H215"/>
  <c r="G215"/>
  <c r="F215"/>
  <c r="E215"/>
  <c r="H214"/>
  <c r="G214"/>
  <c r="F214"/>
  <c r="E214"/>
  <c r="H213"/>
  <c r="G213"/>
  <c r="F213"/>
  <c r="E213"/>
  <c r="H212"/>
  <c r="G212"/>
  <c r="F212"/>
  <c r="E212"/>
  <c r="H211"/>
  <c r="G211"/>
  <c r="F211"/>
  <c r="E211"/>
  <c r="H210"/>
  <c r="G210"/>
  <c r="F210"/>
  <c r="E210"/>
  <c r="H209"/>
  <c r="G209"/>
  <c r="F209"/>
  <c r="E209"/>
  <c r="H208"/>
  <c r="G208"/>
  <c r="F208"/>
  <c r="E208"/>
  <c r="H207"/>
  <c r="G207"/>
  <c r="F207"/>
  <c r="E207"/>
  <c r="H206"/>
  <c r="G206"/>
  <c r="F206"/>
  <c r="E206"/>
  <c r="H205"/>
  <c r="G205"/>
  <c r="F205"/>
  <c r="E205"/>
  <c r="H204"/>
  <c r="G204"/>
  <c r="F204"/>
  <c r="E204"/>
  <c r="H203"/>
  <c r="G203"/>
  <c r="F203"/>
  <c r="E203"/>
  <c r="H202"/>
  <c r="G202"/>
  <c r="F202"/>
  <c r="E202"/>
  <c r="H201"/>
  <c r="G201"/>
  <c r="F201"/>
  <c r="E201"/>
  <c r="H200"/>
  <c r="G200"/>
  <c r="F200"/>
  <c r="E200"/>
  <c r="H199"/>
  <c r="G199"/>
  <c r="F199"/>
  <c r="E199"/>
  <c r="H198"/>
  <c r="G198"/>
  <c r="F198"/>
  <c r="E198"/>
  <c r="H197"/>
  <c r="G197"/>
  <c r="F197"/>
  <c r="E197"/>
  <c r="H196"/>
  <c r="G196"/>
  <c r="F196"/>
  <c r="E196"/>
  <c r="H195"/>
  <c r="G195"/>
  <c r="F195"/>
  <c r="E195"/>
  <c r="H194"/>
  <c r="G194"/>
  <c r="F194"/>
  <c r="E194"/>
  <c r="H193"/>
  <c r="G193"/>
  <c r="F193"/>
  <c r="E193"/>
  <c r="H192"/>
  <c r="G192"/>
  <c r="F192"/>
  <c r="E192"/>
  <c r="H191"/>
  <c r="G191"/>
  <c r="F191"/>
  <c r="E191"/>
  <c r="H190"/>
  <c r="G190"/>
  <c r="F190"/>
  <c r="E190"/>
  <c r="H189"/>
  <c r="G189"/>
  <c r="F189"/>
  <c r="E189"/>
  <c r="H188"/>
  <c r="G188"/>
  <c r="F188"/>
  <c r="E188"/>
  <c r="H187"/>
  <c r="G187"/>
  <c r="F187"/>
  <c r="E187"/>
  <c r="H186"/>
  <c r="G186"/>
  <c r="F186"/>
  <c r="E186"/>
  <c r="H185"/>
  <c r="G185"/>
  <c r="F185"/>
  <c r="E185"/>
  <c r="H184"/>
  <c r="G184"/>
  <c r="F184"/>
  <c r="E184"/>
  <c r="H183"/>
  <c r="G183"/>
  <c r="F183"/>
  <c r="E183"/>
  <c r="H182"/>
  <c r="G182"/>
  <c r="F182"/>
  <c r="E182"/>
  <c r="H181"/>
  <c r="G181"/>
  <c r="F181"/>
  <c r="E181"/>
  <c r="H180"/>
  <c r="G180"/>
  <c r="F180"/>
  <c r="E180"/>
  <c r="H179"/>
  <c r="G179"/>
  <c r="F179"/>
  <c r="E179"/>
  <c r="H178"/>
  <c r="G178"/>
  <c r="F178"/>
  <c r="E178"/>
  <c r="H177"/>
  <c r="G177"/>
  <c r="F177"/>
  <c r="E177"/>
  <c r="H176"/>
  <c r="G176"/>
  <c r="F176"/>
  <c r="E176"/>
  <c r="H175"/>
  <c r="G175"/>
  <c r="F175"/>
  <c r="E175"/>
  <c r="H174"/>
  <c r="G174"/>
  <c r="F174"/>
  <c r="E174"/>
  <c r="H173"/>
  <c r="G173"/>
  <c r="F173"/>
  <c r="E173"/>
  <c r="H172"/>
  <c r="G172"/>
  <c r="F172"/>
  <c r="E172"/>
  <c r="H171"/>
  <c r="G171"/>
  <c r="F171"/>
  <c r="E171"/>
  <c r="H170"/>
  <c r="G170"/>
  <c r="F170"/>
  <c r="E170"/>
  <c r="H169"/>
  <c r="G169"/>
  <c r="F169"/>
  <c r="E169"/>
  <c r="H168"/>
  <c r="G168"/>
  <c r="F168"/>
  <c r="E168"/>
  <c r="H167"/>
  <c r="G167"/>
  <c r="F167"/>
  <c r="E167"/>
  <c r="H166"/>
  <c r="G166"/>
  <c r="F166"/>
  <c r="E166"/>
  <c r="H165"/>
  <c r="G165"/>
  <c r="F165"/>
  <c r="E165"/>
  <c r="H164"/>
  <c r="G164"/>
  <c r="F164"/>
  <c r="E164"/>
  <c r="H163"/>
  <c r="G163"/>
  <c r="F163"/>
  <c r="E163"/>
  <c r="H162"/>
  <c r="G162"/>
  <c r="F162"/>
  <c r="E162"/>
  <c r="H161"/>
  <c r="G161"/>
  <c r="F161"/>
  <c r="E161"/>
  <c r="H160"/>
  <c r="G160"/>
  <c r="F160"/>
  <c r="E160"/>
  <c r="H159"/>
  <c r="G159"/>
  <c r="F159"/>
  <c r="E159"/>
  <c r="H158"/>
  <c r="G158"/>
  <c r="F158"/>
  <c r="E158"/>
  <c r="H157"/>
  <c r="G157"/>
  <c r="F157"/>
  <c r="E157"/>
  <c r="H156"/>
  <c r="G156"/>
  <c r="F156"/>
  <c r="E156"/>
  <c r="H155"/>
  <c r="G155"/>
  <c r="F155"/>
  <c r="E155"/>
  <c r="H154"/>
  <c r="G154"/>
  <c r="F154"/>
  <c r="E154"/>
  <c r="H153"/>
  <c r="G153"/>
  <c r="F153"/>
  <c r="E153"/>
  <c r="H152"/>
  <c r="G152"/>
  <c r="F152"/>
  <c r="E152"/>
  <c r="H151"/>
  <c r="G151"/>
  <c r="F151"/>
  <c r="E151"/>
  <c r="H150"/>
  <c r="G150"/>
  <c r="F150"/>
  <c r="E150"/>
  <c r="H149"/>
  <c r="G149"/>
  <c r="F149"/>
  <c r="E149"/>
  <c r="H148"/>
  <c r="G148"/>
  <c r="F148"/>
  <c r="E148"/>
  <c r="H147"/>
  <c r="G147"/>
  <c r="F147"/>
  <c r="E147"/>
  <c r="H146"/>
  <c r="G146"/>
  <c r="F146"/>
  <c r="E146"/>
  <c r="H145"/>
  <c r="G145"/>
  <c r="F145"/>
  <c r="E145"/>
  <c r="H144"/>
  <c r="G144"/>
  <c r="F144"/>
  <c r="E144"/>
  <c r="H143"/>
  <c r="G143"/>
  <c r="F143"/>
  <c r="E143"/>
  <c r="H142"/>
  <c r="G142"/>
  <c r="F142"/>
  <c r="E142"/>
  <c r="H141"/>
  <c r="G141"/>
  <c r="F141"/>
  <c r="E141"/>
  <c r="H140"/>
  <c r="G140"/>
  <c r="F140"/>
  <c r="E140"/>
  <c r="H139"/>
  <c r="G139"/>
  <c r="F139"/>
  <c r="E139"/>
  <c r="H138"/>
  <c r="G138"/>
  <c r="F138"/>
  <c r="E138"/>
  <c r="H137"/>
  <c r="G137"/>
  <c r="F137"/>
  <c r="E137"/>
  <c r="H136"/>
  <c r="G136"/>
  <c r="F136"/>
  <c r="E136"/>
  <c r="H135"/>
  <c r="G135"/>
  <c r="F135"/>
  <c r="E135"/>
  <c r="H134"/>
  <c r="G134"/>
  <c r="F134"/>
  <c r="E134"/>
  <c r="H133"/>
  <c r="G133"/>
  <c r="F133"/>
  <c r="E133"/>
  <c r="H132"/>
  <c r="G132"/>
  <c r="F132"/>
  <c r="E132"/>
  <c r="H131"/>
  <c r="G131"/>
  <c r="F131"/>
  <c r="E131"/>
  <c r="H130"/>
  <c r="G130"/>
  <c r="F130"/>
  <c r="E130"/>
  <c r="H129"/>
  <c r="G129"/>
  <c r="F129"/>
  <c r="E129"/>
  <c r="H128"/>
  <c r="G128"/>
  <c r="F128"/>
  <c r="E128"/>
  <c r="H127"/>
  <c r="G127"/>
  <c r="F127"/>
  <c r="E127"/>
  <c r="H126"/>
  <c r="G126"/>
  <c r="F126"/>
  <c r="E126"/>
  <c r="H125"/>
  <c r="G125"/>
  <c r="F125"/>
  <c r="E125"/>
  <c r="H124"/>
  <c r="G124"/>
  <c r="F124"/>
  <c r="E124"/>
  <c r="H123"/>
  <c r="G123"/>
  <c r="F123"/>
  <c r="E123"/>
  <c r="H122"/>
  <c r="G122"/>
  <c r="F122"/>
  <c r="E122"/>
  <c r="H121"/>
  <c r="G121"/>
  <c r="F121"/>
  <c r="E121"/>
  <c r="H120"/>
  <c r="G120"/>
  <c r="F120"/>
  <c r="E120"/>
  <c r="H119"/>
  <c r="G119"/>
  <c r="F119"/>
  <c r="E119"/>
  <c r="H118"/>
  <c r="G118"/>
  <c r="F118"/>
  <c r="E118"/>
  <c r="H117"/>
  <c r="G117"/>
  <c r="F117"/>
  <c r="E117"/>
  <c r="H116"/>
  <c r="G116"/>
  <c r="F116"/>
  <c r="E116"/>
  <c r="H115"/>
  <c r="G115"/>
  <c r="F115"/>
  <c r="E115"/>
  <c r="H114"/>
  <c r="G114"/>
  <c r="F114"/>
  <c r="E114"/>
  <c r="H113"/>
  <c r="G113"/>
  <c r="F113"/>
  <c r="E113"/>
  <c r="H112"/>
  <c r="G112"/>
  <c r="F112"/>
  <c r="E112"/>
  <c r="H111"/>
  <c r="G111"/>
  <c r="F111"/>
  <c r="E111"/>
  <c r="H110"/>
  <c r="G110"/>
  <c r="F110"/>
  <c r="E110"/>
  <c r="H109"/>
  <c r="G109"/>
  <c r="F109"/>
  <c r="E109"/>
  <c r="H108"/>
  <c r="G108"/>
  <c r="F108"/>
  <c r="E108"/>
  <c r="H107"/>
  <c r="G107"/>
  <c r="F107"/>
  <c r="E107"/>
  <c r="H106"/>
  <c r="G106"/>
  <c r="F106"/>
  <c r="E106"/>
  <c r="H105"/>
  <c r="G105"/>
  <c r="F105"/>
  <c r="E105"/>
  <c r="H104"/>
  <c r="G104"/>
  <c r="F104"/>
  <c r="E104"/>
  <c r="H103"/>
  <c r="G103"/>
  <c r="F103"/>
  <c r="E103"/>
  <c r="H102"/>
  <c r="G102"/>
  <c r="F102"/>
  <c r="E102"/>
  <c r="H101"/>
  <c r="G101"/>
  <c r="F101"/>
  <c r="E101"/>
  <c r="H100"/>
  <c r="G100"/>
  <c r="F100"/>
  <c r="E100"/>
  <c r="H99"/>
  <c r="G99"/>
  <c r="F99"/>
  <c r="E99"/>
  <c r="H98"/>
  <c r="G98"/>
  <c r="F98"/>
  <c r="E98"/>
  <c r="H97"/>
  <c r="G97"/>
  <c r="F97"/>
  <c r="E97"/>
  <c r="H96"/>
  <c r="G96"/>
  <c r="F96"/>
  <c r="E96"/>
  <c r="H95"/>
  <c r="G95"/>
  <c r="F95"/>
  <c r="E95"/>
  <c r="H94"/>
  <c r="G94"/>
  <c r="F94"/>
  <c r="E94"/>
  <c r="H93"/>
  <c r="G93"/>
  <c r="F93"/>
  <c r="E93"/>
  <c r="H92"/>
  <c r="G92"/>
  <c r="F92"/>
  <c r="E92"/>
  <c r="H91"/>
  <c r="G91"/>
  <c r="F91"/>
  <c r="E91"/>
  <c r="H90"/>
  <c r="G90"/>
  <c r="F90"/>
  <c r="E90"/>
  <c r="H89"/>
  <c r="G89"/>
  <c r="F89"/>
  <c r="E89"/>
  <c r="H88"/>
  <c r="G88"/>
  <c r="F88"/>
  <c r="E88"/>
  <c r="H87"/>
  <c r="G87"/>
  <c r="F87"/>
  <c r="E87"/>
  <c r="H86"/>
  <c r="G86"/>
  <c r="F86"/>
  <c r="E86"/>
  <c r="H85"/>
  <c r="G85"/>
  <c r="F85"/>
  <c r="E85"/>
  <c r="H84"/>
  <c r="G84"/>
  <c r="F84"/>
  <c r="E84"/>
  <c r="H83"/>
  <c r="G83"/>
  <c r="F83"/>
  <c r="E83"/>
  <c r="H82"/>
  <c r="G82"/>
  <c r="F82"/>
  <c r="E82"/>
  <c r="H81"/>
  <c r="G81"/>
  <c r="F81"/>
  <c r="E81"/>
  <c r="H80"/>
  <c r="G80"/>
  <c r="F80"/>
  <c r="E80"/>
  <c r="H79"/>
  <c r="G79"/>
  <c r="F79"/>
  <c r="E79"/>
  <c r="H78"/>
  <c r="G78"/>
  <c r="F78"/>
  <c r="E78"/>
  <c r="H77"/>
  <c r="G77"/>
  <c r="F77"/>
  <c r="E77"/>
  <c r="H76"/>
  <c r="G76"/>
  <c r="F76"/>
  <c r="E76"/>
  <c r="H75"/>
  <c r="G75"/>
  <c r="F75"/>
  <c r="E75"/>
  <c r="H74"/>
  <c r="G74"/>
  <c r="F74"/>
  <c r="E74"/>
  <c r="H73"/>
  <c r="G73"/>
  <c r="F73"/>
  <c r="E73"/>
  <c r="H72"/>
  <c r="G72"/>
  <c r="F72"/>
  <c r="E72"/>
  <c r="H71"/>
  <c r="G71"/>
  <c r="F71"/>
  <c r="E71"/>
  <c r="H70"/>
  <c r="G70"/>
  <c r="F70"/>
  <c r="E70"/>
  <c r="H69"/>
  <c r="G69"/>
  <c r="F69"/>
  <c r="E69"/>
  <c r="H68"/>
  <c r="G68"/>
  <c r="F68"/>
  <c r="E68"/>
  <c r="H67"/>
  <c r="G67"/>
  <c r="F67"/>
  <c r="E67"/>
  <c r="H66"/>
  <c r="G66"/>
  <c r="F66"/>
  <c r="E66"/>
  <c r="H65"/>
  <c r="G65"/>
  <c r="F65"/>
  <c r="E65"/>
  <c r="H64"/>
  <c r="G64"/>
  <c r="F64"/>
  <c r="E64"/>
  <c r="H63"/>
  <c r="G63"/>
  <c r="F63"/>
  <c r="E63"/>
  <c r="H62"/>
  <c r="G62"/>
  <c r="F62"/>
  <c r="E62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52"/>
  <c r="G52"/>
  <c r="F52"/>
  <c r="E52"/>
  <c r="H51"/>
  <c r="G51"/>
  <c r="F51"/>
  <c r="E51"/>
  <c r="H50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W426"/>
  <c r="S426"/>
  <c r="H450" i="16"/>
  <c r="AE450" i="17" s="1"/>
  <c r="AJ450" s="1"/>
  <c r="G450" i="16"/>
  <c r="AD450" i="17" s="1"/>
  <c r="AI450" s="1"/>
  <c r="AC450"/>
  <c r="AH450" s="1"/>
  <c r="E450" i="16"/>
  <c r="AB450" i="17" s="1"/>
  <c r="AG450" s="1"/>
  <c r="H449" i="16"/>
  <c r="AE449" i="17" s="1"/>
  <c r="AJ449" s="1"/>
  <c r="G449" i="16"/>
  <c r="AD449" i="17" s="1"/>
  <c r="AI449" s="1"/>
  <c r="AC449"/>
  <c r="AH449" s="1"/>
  <c r="E449" i="16"/>
  <c r="AB449" i="17" s="1"/>
  <c r="AG449" s="1"/>
  <c r="H448" i="16"/>
  <c r="AE448" i="17" s="1"/>
  <c r="AJ448" s="1"/>
  <c r="G448" i="16"/>
  <c r="AD448" i="17" s="1"/>
  <c r="AI448" s="1"/>
  <c r="F448" i="16"/>
  <c r="AC448" i="17" s="1"/>
  <c r="AH448" s="1"/>
  <c r="E448" i="16"/>
  <c r="AB448" i="17" s="1"/>
  <c r="AG448" s="1"/>
  <c r="H447" i="16"/>
  <c r="AE447" i="17" s="1"/>
  <c r="AJ447" s="1"/>
  <c r="G447" i="16"/>
  <c r="AD447" i="17" s="1"/>
  <c r="AI447" s="1"/>
  <c r="F447" i="16"/>
  <c r="AC447" i="17" s="1"/>
  <c r="AH447" s="1"/>
  <c r="E447" i="16"/>
  <c r="AB447" i="17" s="1"/>
  <c r="AG447" s="1"/>
  <c r="H446" i="16"/>
  <c r="AE446" i="17" s="1"/>
  <c r="AJ446" s="1"/>
  <c r="G446" i="16"/>
  <c r="AD446" i="17" s="1"/>
  <c r="AI446" s="1"/>
  <c r="F446" i="16"/>
  <c r="AC446" i="17" s="1"/>
  <c r="AH446" s="1"/>
  <c r="E446" i="16"/>
  <c r="AB446" i="17" s="1"/>
  <c r="AG446" s="1"/>
  <c r="H445" i="16"/>
  <c r="AE445" i="17" s="1"/>
  <c r="AJ445" s="1"/>
  <c r="G445" i="16"/>
  <c r="AD445" i="17" s="1"/>
  <c r="AI445" s="1"/>
  <c r="F445" i="16"/>
  <c r="AC445" i="17" s="1"/>
  <c r="AH445" s="1"/>
  <c r="E445" i="16"/>
  <c r="AB445" i="17" s="1"/>
  <c r="AG445" s="1"/>
  <c r="H444" i="16"/>
  <c r="AE444" i="17" s="1"/>
  <c r="AJ444" s="1"/>
  <c r="G444" i="16"/>
  <c r="AD444" i="17" s="1"/>
  <c r="AI444" s="1"/>
  <c r="F444" i="16"/>
  <c r="AC444" i="17" s="1"/>
  <c r="AH444" s="1"/>
  <c r="E444" i="16"/>
  <c r="AB444" i="17" s="1"/>
  <c r="AG444" s="1"/>
  <c r="H443" i="16"/>
  <c r="AE443" i="17" s="1"/>
  <c r="AJ443" s="1"/>
  <c r="G443" i="16"/>
  <c r="AD443" i="17" s="1"/>
  <c r="AI443" s="1"/>
  <c r="F443" i="16"/>
  <c r="AC443" i="17" s="1"/>
  <c r="AH443" s="1"/>
  <c r="E443" i="16"/>
  <c r="AB443" i="17" s="1"/>
  <c r="AG443" s="1"/>
  <c r="H442" i="16"/>
  <c r="AE442" i="17" s="1"/>
  <c r="AJ442" s="1"/>
  <c r="G442" i="16"/>
  <c r="AD442" i="17" s="1"/>
  <c r="AI442" s="1"/>
  <c r="F442" i="16"/>
  <c r="AC442" i="17" s="1"/>
  <c r="AH442" s="1"/>
  <c r="E442" i="16"/>
  <c r="AB442" i="17" s="1"/>
  <c r="AG442" s="1"/>
  <c r="H441" i="16"/>
  <c r="AE441" i="17" s="1"/>
  <c r="AJ441" s="1"/>
  <c r="G441" i="16"/>
  <c r="AD441" i="17" s="1"/>
  <c r="AI441" s="1"/>
  <c r="F441" i="16"/>
  <c r="AC441" i="17" s="1"/>
  <c r="AH441" s="1"/>
  <c r="E441" i="16"/>
  <c r="AB441" i="17" s="1"/>
  <c r="AG441" s="1"/>
  <c r="H440" i="16"/>
  <c r="AE440" i="17" s="1"/>
  <c r="AJ440" s="1"/>
  <c r="G440" i="16"/>
  <c r="AD440" i="17" s="1"/>
  <c r="AI440" s="1"/>
  <c r="F440" i="16"/>
  <c r="AC440" i="17" s="1"/>
  <c r="AH440" s="1"/>
  <c r="E440" i="16"/>
  <c r="AB440" i="17" s="1"/>
  <c r="AG440" s="1"/>
  <c r="H439" i="16"/>
  <c r="AE439" i="17" s="1"/>
  <c r="AJ439" s="1"/>
  <c r="G439" i="16"/>
  <c r="AD439" i="17" s="1"/>
  <c r="AI439" s="1"/>
  <c r="F439" i="16"/>
  <c r="AC439" i="17" s="1"/>
  <c r="AH439" s="1"/>
  <c r="E439" i="16"/>
  <c r="AB439" i="17" s="1"/>
  <c r="AG439" s="1"/>
  <c r="H438" i="16"/>
  <c r="AE438" i="17" s="1"/>
  <c r="AJ438" s="1"/>
  <c r="G438" i="16"/>
  <c r="AD438" i="17" s="1"/>
  <c r="AI438" s="1"/>
  <c r="F438" i="16"/>
  <c r="AC438" i="17" s="1"/>
  <c r="AH438" s="1"/>
  <c r="E438" i="16"/>
  <c r="AB438" i="17" s="1"/>
  <c r="AG438" s="1"/>
  <c r="H437" i="16"/>
  <c r="AE437" i="17" s="1"/>
  <c r="AJ437" s="1"/>
  <c r="G437" i="16"/>
  <c r="AD437" i="17" s="1"/>
  <c r="AI437" s="1"/>
  <c r="F437" i="16"/>
  <c r="AC437" i="17" s="1"/>
  <c r="AH437" s="1"/>
  <c r="E437" i="16"/>
  <c r="AB437" i="17" s="1"/>
  <c r="AG437" s="1"/>
  <c r="H436" i="16"/>
  <c r="AE436" i="17" s="1"/>
  <c r="AJ436" s="1"/>
  <c r="G436" i="16"/>
  <c r="AD436" i="17" s="1"/>
  <c r="AI436" s="1"/>
  <c r="F436" i="16"/>
  <c r="AC436" i="17" s="1"/>
  <c r="AH436" s="1"/>
  <c r="E436" i="16"/>
  <c r="AB436" i="17" s="1"/>
  <c r="AG436" s="1"/>
  <c r="H435" i="16"/>
  <c r="AE435" i="17" s="1"/>
  <c r="AJ435" s="1"/>
  <c r="G435" i="16"/>
  <c r="AD435" i="17" s="1"/>
  <c r="AI435" s="1"/>
  <c r="F435" i="16"/>
  <c r="AC435" i="17" s="1"/>
  <c r="AH435" s="1"/>
  <c r="E435" i="16"/>
  <c r="AB435" i="17" s="1"/>
  <c r="AG435" s="1"/>
  <c r="H434" i="16"/>
  <c r="AE434" i="17" s="1"/>
  <c r="AJ434" s="1"/>
  <c r="G434" i="16"/>
  <c r="AD434" i="17" s="1"/>
  <c r="AI434" s="1"/>
  <c r="F434" i="16"/>
  <c r="AC434" i="17" s="1"/>
  <c r="AH434" s="1"/>
  <c r="E434" i="16"/>
  <c r="AB434" i="17" s="1"/>
  <c r="AG434" s="1"/>
  <c r="H433" i="16"/>
  <c r="AE433" i="17" s="1"/>
  <c r="AJ433" s="1"/>
  <c r="G433" i="16"/>
  <c r="AD433" i="17" s="1"/>
  <c r="AI433" s="1"/>
  <c r="F433" i="16"/>
  <c r="AC433" i="17" s="1"/>
  <c r="AH433" s="1"/>
  <c r="E433" i="16"/>
  <c r="AB433" i="17" s="1"/>
  <c r="AG433" s="1"/>
  <c r="H432" i="16"/>
  <c r="AE432" i="17" s="1"/>
  <c r="AJ432" s="1"/>
  <c r="G432" i="16"/>
  <c r="AD432" i="17" s="1"/>
  <c r="AI432" s="1"/>
  <c r="F432" i="16"/>
  <c r="AC432" i="17" s="1"/>
  <c r="AH432" s="1"/>
  <c r="E432" i="16"/>
  <c r="AB432" i="17" s="1"/>
  <c r="AG432" s="1"/>
  <c r="H431" i="16"/>
  <c r="AE431" i="17" s="1"/>
  <c r="AJ431" s="1"/>
  <c r="G431" i="16"/>
  <c r="AD431" i="17" s="1"/>
  <c r="AI431" s="1"/>
  <c r="F431" i="16"/>
  <c r="AC431" i="17" s="1"/>
  <c r="AH431" s="1"/>
  <c r="E431" i="16"/>
  <c r="AB431" i="17" s="1"/>
  <c r="AG431" s="1"/>
  <c r="H430" i="16"/>
  <c r="AE430" i="17" s="1"/>
  <c r="AJ430" s="1"/>
  <c r="G430" i="16"/>
  <c r="AD430" i="17" s="1"/>
  <c r="AI430" s="1"/>
  <c r="F430" i="16"/>
  <c r="AC430" i="17" s="1"/>
  <c r="AH430" s="1"/>
  <c r="E430" i="16"/>
  <c r="AB430" i="17" s="1"/>
  <c r="AG430" s="1"/>
  <c r="H429" i="16"/>
  <c r="AE429" i="17" s="1"/>
  <c r="AJ429" s="1"/>
  <c r="G429" i="16"/>
  <c r="AD429" i="17" s="1"/>
  <c r="AI429" s="1"/>
  <c r="F429" i="16"/>
  <c r="AC429" i="17" s="1"/>
  <c r="AH429" s="1"/>
  <c r="E429" i="16"/>
  <c r="AB429" i="17" s="1"/>
  <c r="AG429" s="1"/>
  <c r="H428" i="16"/>
  <c r="AE428" i="17" s="1"/>
  <c r="AJ428" s="1"/>
  <c r="G428" i="16"/>
  <c r="AD428" i="17" s="1"/>
  <c r="AI428" s="1"/>
  <c r="F428" i="16"/>
  <c r="AC428" i="17" s="1"/>
  <c r="AH428" s="1"/>
  <c r="E428" i="16"/>
  <c r="AB428" i="17" s="1"/>
  <c r="AG428" s="1"/>
  <c r="H427" i="16"/>
  <c r="AE427" i="17" s="1"/>
  <c r="AJ427" s="1"/>
  <c r="G427" i="16"/>
  <c r="AD427" i="17" s="1"/>
  <c r="AI427" s="1"/>
  <c r="F427" i="16"/>
  <c r="AC427" i="17" s="1"/>
  <c r="AH427" s="1"/>
  <c r="E427" i="16"/>
  <c r="AB427" i="17" s="1"/>
  <c r="AG427" s="1"/>
  <c r="H426" i="16"/>
  <c r="AE426" i="17" s="1"/>
  <c r="AJ426" s="1"/>
  <c r="G426" i="16"/>
  <c r="AD426" i="17" s="1"/>
  <c r="AI426" s="1"/>
  <c r="F426" i="16"/>
  <c r="AC426" i="17" s="1"/>
  <c r="AH426" s="1"/>
  <c r="E426" i="16"/>
  <c r="AB426" i="17" s="1"/>
  <c r="AG426" s="1"/>
  <c r="H425" i="16"/>
  <c r="AE425" i="17" s="1"/>
  <c r="AJ425" s="1"/>
  <c r="G425" i="16"/>
  <c r="AD425" i="17" s="1"/>
  <c r="AI425" s="1"/>
  <c r="F425" i="16"/>
  <c r="AC425" i="17" s="1"/>
  <c r="AH425" s="1"/>
  <c r="E425" i="16"/>
  <c r="AB425" i="17" s="1"/>
  <c r="AG425" s="1"/>
  <c r="H424" i="16"/>
  <c r="AE424" i="17" s="1"/>
  <c r="AJ424" s="1"/>
  <c r="G424" i="16"/>
  <c r="AD424" i="17" s="1"/>
  <c r="AI424" s="1"/>
  <c r="F424" i="16"/>
  <c r="AC424" i="17" s="1"/>
  <c r="AH424" s="1"/>
  <c r="E424" i="16"/>
  <c r="AB424" i="17" s="1"/>
  <c r="AG424" s="1"/>
  <c r="H423" i="16"/>
  <c r="AE423" i="17" s="1"/>
  <c r="AJ423" s="1"/>
  <c r="G423" i="16"/>
  <c r="AD423" i="17" s="1"/>
  <c r="AI423" s="1"/>
  <c r="F423" i="16"/>
  <c r="AC423" i="17" s="1"/>
  <c r="AH423" s="1"/>
  <c r="E423" i="16"/>
  <c r="AB423" i="17" s="1"/>
  <c r="AG423" s="1"/>
  <c r="H422" i="16"/>
  <c r="AE422" i="17" s="1"/>
  <c r="AJ422" s="1"/>
  <c r="G422" i="16"/>
  <c r="AD422" i="17" s="1"/>
  <c r="AI422" s="1"/>
  <c r="F422" i="16"/>
  <c r="AC422" i="17" s="1"/>
  <c r="AH422" s="1"/>
  <c r="E422" i="16"/>
  <c r="AB422" i="17" s="1"/>
  <c r="AG422" s="1"/>
  <c r="H421" i="16"/>
  <c r="AE421" i="17" s="1"/>
  <c r="AJ421" s="1"/>
  <c r="G421" i="16"/>
  <c r="AD421" i="17" s="1"/>
  <c r="AI421" s="1"/>
  <c r="F421" i="16"/>
  <c r="AC421" i="17" s="1"/>
  <c r="AH421" s="1"/>
  <c r="E421" i="16"/>
  <c r="AB421" i="17" s="1"/>
  <c r="AG421" s="1"/>
  <c r="H420" i="16"/>
  <c r="AE420" i="17" s="1"/>
  <c r="AJ420" s="1"/>
  <c r="G420" i="16"/>
  <c r="AD420" i="17" s="1"/>
  <c r="AI420" s="1"/>
  <c r="F420" i="16"/>
  <c r="AC420" i="17" s="1"/>
  <c r="AH420" s="1"/>
  <c r="E420" i="16"/>
  <c r="AB420" i="17" s="1"/>
  <c r="AG420" s="1"/>
  <c r="H419" i="16"/>
  <c r="AE419" i="17" s="1"/>
  <c r="AJ419" s="1"/>
  <c r="G419" i="16"/>
  <c r="AD419" i="17" s="1"/>
  <c r="AI419" s="1"/>
  <c r="F419" i="16"/>
  <c r="AC419" i="17" s="1"/>
  <c r="AH419" s="1"/>
  <c r="E419" i="16"/>
  <c r="AB419" i="17" s="1"/>
  <c r="AG419" s="1"/>
  <c r="H418" i="16"/>
  <c r="AE418" i="17" s="1"/>
  <c r="AJ418" s="1"/>
  <c r="G418" i="16"/>
  <c r="AD418" i="17" s="1"/>
  <c r="AI418" s="1"/>
  <c r="F418" i="16"/>
  <c r="AC418" i="17" s="1"/>
  <c r="AH418" s="1"/>
  <c r="E418" i="16"/>
  <c r="AB418" i="17" s="1"/>
  <c r="AG418" s="1"/>
  <c r="H417" i="16"/>
  <c r="AE417" i="17" s="1"/>
  <c r="AJ417" s="1"/>
  <c r="G417" i="16"/>
  <c r="AD417" i="17" s="1"/>
  <c r="AI417" s="1"/>
  <c r="F417" i="16"/>
  <c r="AC417" i="17" s="1"/>
  <c r="AH417" s="1"/>
  <c r="E417" i="16"/>
  <c r="AB417" i="17" s="1"/>
  <c r="AG417" s="1"/>
  <c r="H416" i="16"/>
  <c r="AE416" i="17" s="1"/>
  <c r="AJ416" s="1"/>
  <c r="G416" i="16"/>
  <c r="AD416" i="17" s="1"/>
  <c r="AI416" s="1"/>
  <c r="F416" i="16"/>
  <c r="AC416" i="17" s="1"/>
  <c r="AH416" s="1"/>
  <c r="E416" i="16"/>
  <c r="AB416" i="17" s="1"/>
  <c r="AG416" s="1"/>
  <c r="H415" i="16"/>
  <c r="AE415" i="17" s="1"/>
  <c r="AJ415" s="1"/>
  <c r="G415" i="16"/>
  <c r="AD415" i="17" s="1"/>
  <c r="AI415" s="1"/>
  <c r="F415" i="16"/>
  <c r="AC415" i="17" s="1"/>
  <c r="AH415" s="1"/>
  <c r="E415" i="16"/>
  <c r="AB415" i="17" s="1"/>
  <c r="AG415" s="1"/>
  <c r="H414" i="16"/>
  <c r="AE414" i="17" s="1"/>
  <c r="AJ414" s="1"/>
  <c r="G414" i="16"/>
  <c r="AD414" i="17" s="1"/>
  <c r="AI414" s="1"/>
  <c r="F414" i="16"/>
  <c r="AC414" i="17" s="1"/>
  <c r="AH414" s="1"/>
  <c r="E414" i="16"/>
  <c r="AB414" i="17" s="1"/>
  <c r="AG414" s="1"/>
  <c r="H413" i="16"/>
  <c r="AE413" i="17" s="1"/>
  <c r="AJ413" s="1"/>
  <c r="G413" i="16"/>
  <c r="AD413" i="17" s="1"/>
  <c r="AI413" s="1"/>
  <c r="F413" i="16"/>
  <c r="AC413" i="17" s="1"/>
  <c r="AH413" s="1"/>
  <c r="E413" i="16"/>
  <c r="AB413" i="17" s="1"/>
  <c r="AG413" s="1"/>
  <c r="H412" i="16"/>
  <c r="AE412" i="17" s="1"/>
  <c r="AJ412" s="1"/>
  <c r="G412" i="16"/>
  <c r="AD412" i="17" s="1"/>
  <c r="AI412" s="1"/>
  <c r="F412" i="16"/>
  <c r="AC412" i="17" s="1"/>
  <c r="AH412" s="1"/>
  <c r="E412" i="16"/>
  <c r="AB412" i="17" s="1"/>
  <c r="AG412" s="1"/>
  <c r="H411" i="16"/>
  <c r="AE411" i="17" s="1"/>
  <c r="AJ411" s="1"/>
  <c r="G411" i="16"/>
  <c r="AD411" i="17" s="1"/>
  <c r="AI411" s="1"/>
  <c r="F411" i="16"/>
  <c r="AC411" i="17" s="1"/>
  <c r="AH411" s="1"/>
  <c r="E411" i="16"/>
  <c r="AB411" i="17" s="1"/>
  <c r="AG411" s="1"/>
  <c r="H410" i="16"/>
  <c r="AE410" i="17" s="1"/>
  <c r="AJ410" s="1"/>
  <c r="G410" i="16"/>
  <c r="AD410" i="17" s="1"/>
  <c r="AI410" s="1"/>
  <c r="F410" i="16"/>
  <c r="AC410" i="17" s="1"/>
  <c r="AH410" s="1"/>
  <c r="E410" i="16"/>
  <c r="AB410" i="17" s="1"/>
  <c r="AG410" s="1"/>
  <c r="H409" i="16"/>
  <c r="AE409" i="17" s="1"/>
  <c r="AJ409" s="1"/>
  <c r="G409" i="16"/>
  <c r="AD409" i="17" s="1"/>
  <c r="AI409" s="1"/>
  <c r="F409" i="16"/>
  <c r="AC409" i="17" s="1"/>
  <c r="AH409" s="1"/>
  <c r="E409" i="16"/>
  <c r="AB409" i="17" s="1"/>
  <c r="AG409" s="1"/>
  <c r="H408" i="16"/>
  <c r="AE408" i="17" s="1"/>
  <c r="AJ408" s="1"/>
  <c r="G408" i="16"/>
  <c r="AD408" i="17" s="1"/>
  <c r="AI408" s="1"/>
  <c r="F408" i="16"/>
  <c r="AC408" i="17" s="1"/>
  <c r="AH408" s="1"/>
  <c r="E408" i="16"/>
  <c r="AB408" i="17" s="1"/>
  <c r="AG408" s="1"/>
  <c r="H407" i="16"/>
  <c r="AE407" i="17" s="1"/>
  <c r="AJ407" s="1"/>
  <c r="G407" i="16"/>
  <c r="AD407" i="17" s="1"/>
  <c r="AI407" s="1"/>
  <c r="F407" i="16"/>
  <c r="AC407" i="17" s="1"/>
  <c r="AH407" s="1"/>
  <c r="E407" i="16"/>
  <c r="AB407" i="17" s="1"/>
  <c r="AG407" s="1"/>
  <c r="H406" i="16"/>
  <c r="AE406" i="17" s="1"/>
  <c r="AJ406" s="1"/>
  <c r="G406" i="16"/>
  <c r="AD406" i="17" s="1"/>
  <c r="AI406" s="1"/>
  <c r="F406" i="16"/>
  <c r="AC406" i="17" s="1"/>
  <c r="AH406" s="1"/>
  <c r="E406" i="16"/>
  <c r="AB406" i="17" s="1"/>
  <c r="AG406" s="1"/>
  <c r="H405" i="16"/>
  <c r="AE405" i="17" s="1"/>
  <c r="AJ405" s="1"/>
  <c r="G405" i="16"/>
  <c r="AD405" i="17" s="1"/>
  <c r="AI405" s="1"/>
  <c r="F405" i="16"/>
  <c r="AC405" i="17" s="1"/>
  <c r="AH405" s="1"/>
  <c r="E405" i="16"/>
  <c r="AB405" i="17" s="1"/>
  <c r="AG405" s="1"/>
  <c r="H404" i="16"/>
  <c r="AE404" i="17" s="1"/>
  <c r="AJ404" s="1"/>
  <c r="G404" i="16"/>
  <c r="AD404" i="17" s="1"/>
  <c r="AI404" s="1"/>
  <c r="F404" i="16"/>
  <c r="AC404" i="17" s="1"/>
  <c r="AH404" s="1"/>
  <c r="E404" i="16"/>
  <c r="AB404" i="17" s="1"/>
  <c r="AG404" s="1"/>
  <c r="H403" i="16"/>
  <c r="AE403" i="17" s="1"/>
  <c r="AJ403" s="1"/>
  <c r="G403" i="16"/>
  <c r="AD403" i="17" s="1"/>
  <c r="AI403" s="1"/>
  <c r="F403" i="16"/>
  <c r="AC403" i="17" s="1"/>
  <c r="AH403" s="1"/>
  <c r="E403" i="16"/>
  <c r="AB403" i="17" s="1"/>
  <c r="AG403" s="1"/>
  <c r="H402" i="16"/>
  <c r="AE402" i="17" s="1"/>
  <c r="AJ402" s="1"/>
  <c r="G402" i="16"/>
  <c r="AD402" i="17" s="1"/>
  <c r="AI402" s="1"/>
  <c r="F402" i="16"/>
  <c r="AC402" i="17" s="1"/>
  <c r="AH402" s="1"/>
  <c r="E402" i="16"/>
  <c r="AB402" i="17" s="1"/>
  <c r="AG402" s="1"/>
  <c r="H401" i="16"/>
  <c r="AE401" i="17" s="1"/>
  <c r="AJ401" s="1"/>
  <c r="G401" i="16"/>
  <c r="AD401" i="17" s="1"/>
  <c r="AI401" s="1"/>
  <c r="F401" i="16"/>
  <c r="AC401" i="17" s="1"/>
  <c r="AH401" s="1"/>
  <c r="E401" i="16"/>
  <c r="AB401" i="17" s="1"/>
  <c r="AG401" s="1"/>
  <c r="H400" i="16"/>
  <c r="AE400" i="17" s="1"/>
  <c r="AJ400" s="1"/>
  <c r="G400" i="16"/>
  <c r="AD400" i="17" s="1"/>
  <c r="AI400" s="1"/>
  <c r="F400" i="16"/>
  <c r="AC400" i="17" s="1"/>
  <c r="AH400" s="1"/>
  <c r="E400" i="16"/>
  <c r="AB400" i="17" s="1"/>
  <c r="AG400" s="1"/>
  <c r="H399" i="16"/>
  <c r="AE399" i="17" s="1"/>
  <c r="AJ399" s="1"/>
  <c r="G399" i="16"/>
  <c r="AD399" i="17" s="1"/>
  <c r="AI399" s="1"/>
  <c r="F399" i="16"/>
  <c r="AC399" i="17" s="1"/>
  <c r="AH399" s="1"/>
  <c r="E399" i="16"/>
  <c r="AB399" i="17" s="1"/>
  <c r="AG399" s="1"/>
  <c r="H398" i="16"/>
  <c r="AE398" i="17" s="1"/>
  <c r="AJ398" s="1"/>
  <c r="G398" i="16"/>
  <c r="AD398" i="17" s="1"/>
  <c r="AI398" s="1"/>
  <c r="F398" i="16"/>
  <c r="AC398" i="17" s="1"/>
  <c r="AH398" s="1"/>
  <c r="E398" i="16"/>
  <c r="AB398" i="17" s="1"/>
  <c r="AG398" s="1"/>
  <c r="H397" i="16"/>
  <c r="AE397" i="17" s="1"/>
  <c r="AJ397" s="1"/>
  <c r="G397" i="16"/>
  <c r="AD397" i="17" s="1"/>
  <c r="AI397" s="1"/>
  <c r="F397" i="16"/>
  <c r="AC397" i="17" s="1"/>
  <c r="AH397" s="1"/>
  <c r="E397" i="16"/>
  <c r="AB397" i="17" s="1"/>
  <c r="AG397" s="1"/>
  <c r="H396" i="16"/>
  <c r="AE396" i="17" s="1"/>
  <c r="AJ396" s="1"/>
  <c r="G396" i="16"/>
  <c r="AD396" i="17" s="1"/>
  <c r="AI396" s="1"/>
  <c r="F396" i="16"/>
  <c r="AC396" i="17" s="1"/>
  <c r="AH396" s="1"/>
  <c r="E396" i="16"/>
  <c r="AB396" i="17" s="1"/>
  <c r="AG396" s="1"/>
  <c r="H395" i="16"/>
  <c r="AE395" i="17" s="1"/>
  <c r="AJ395" s="1"/>
  <c r="G395" i="16"/>
  <c r="AD395" i="17" s="1"/>
  <c r="AI395" s="1"/>
  <c r="F395" i="16"/>
  <c r="AC395" i="17" s="1"/>
  <c r="AH395" s="1"/>
  <c r="E395" i="16"/>
  <c r="AB395" i="17" s="1"/>
  <c r="AG395" s="1"/>
  <c r="H394" i="16"/>
  <c r="AE394" i="17" s="1"/>
  <c r="AJ394" s="1"/>
  <c r="G394" i="16"/>
  <c r="AD394" i="17" s="1"/>
  <c r="AI394" s="1"/>
  <c r="F394" i="16"/>
  <c r="AC394" i="17" s="1"/>
  <c r="AH394" s="1"/>
  <c r="E394" i="16"/>
  <c r="AB394" i="17" s="1"/>
  <c r="AG394" s="1"/>
  <c r="H393" i="16"/>
  <c r="AE393" i="17" s="1"/>
  <c r="AJ393" s="1"/>
  <c r="G393" i="16"/>
  <c r="AD393" i="17" s="1"/>
  <c r="AI393" s="1"/>
  <c r="F393" i="16"/>
  <c r="AC393" i="17" s="1"/>
  <c r="AH393" s="1"/>
  <c r="E393" i="16"/>
  <c r="AB393" i="17" s="1"/>
  <c r="AG393" s="1"/>
  <c r="H392" i="16"/>
  <c r="AE392" i="17" s="1"/>
  <c r="AJ392" s="1"/>
  <c r="G392" i="16"/>
  <c r="AD392" i="17" s="1"/>
  <c r="AI392" s="1"/>
  <c r="F392" i="16"/>
  <c r="AC392" i="17" s="1"/>
  <c r="AH392" s="1"/>
  <c r="E392" i="16"/>
  <c r="AB392" i="17" s="1"/>
  <c r="AG392" s="1"/>
  <c r="H391" i="16"/>
  <c r="AE391" i="17" s="1"/>
  <c r="AJ391" s="1"/>
  <c r="G391" i="16"/>
  <c r="AD391" i="17" s="1"/>
  <c r="AI391" s="1"/>
  <c r="F391" i="16"/>
  <c r="AC391" i="17" s="1"/>
  <c r="AH391" s="1"/>
  <c r="E391" i="16"/>
  <c r="AB391" i="17" s="1"/>
  <c r="AG391" s="1"/>
  <c r="H390" i="16"/>
  <c r="AE390" i="17" s="1"/>
  <c r="AJ390" s="1"/>
  <c r="G390" i="16"/>
  <c r="AD390" i="17" s="1"/>
  <c r="AI390" s="1"/>
  <c r="F390" i="16"/>
  <c r="AC390" i="17" s="1"/>
  <c r="AH390" s="1"/>
  <c r="E390" i="16"/>
  <c r="AB390" i="17" s="1"/>
  <c r="AG390" s="1"/>
  <c r="H389" i="16"/>
  <c r="AE389" i="17" s="1"/>
  <c r="AJ389" s="1"/>
  <c r="G389" i="16"/>
  <c r="AD389" i="17" s="1"/>
  <c r="AI389" s="1"/>
  <c r="F389" i="16"/>
  <c r="AC389" i="17" s="1"/>
  <c r="AH389" s="1"/>
  <c r="E389" i="16"/>
  <c r="AB389" i="17" s="1"/>
  <c r="AG389" s="1"/>
  <c r="H388" i="16"/>
  <c r="AE388" i="17" s="1"/>
  <c r="AJ388" s="1"/>
  <c r="G388" i="16"/>
  <c r="AD388" i="17" s="1"/>
  <c r="AI388" s="1"/>
  <c r="F388" i="16"/>
  <c r="AC388" i="17" s="1"/>
  <c r="AH388" s="1"/>
  <c r="E388" i="16"/>
  <c r="AB388" i="17" s="1"/>
  <c r="AG388" s="1"/>
  <c r="H387" i="16"/>
  <c r="AE387" i="17" s="1"/>
  <c r="AJ387" s="1"/>
  <c r="G387" i="16"/>
  <c r="AD387" i="17" s="1"/>
  <c r="AI387" s="1"/>
  <c r="F387" i="16"/>
  <c r="AC387" i="17" s="1"/>
  <c r="AH387" s="1"/>
  <c r="E387" i="16"/>
  <c r="AB387" i="17" s="1"/>
  <c r="AG387" s="1"/>
  <c r="H386" i="16"/>
  <c r="AE386" i="17" s="1"/>
  <c r="AJ386" s="1"/>
  <c r="G386" i="16"/>
  <c r="AD386" i="17" s="1"/>
  <c r="AI386" s="1"/>
  <c r="F386" i="16"/>
  <c r="AC386" i="17" s="1"/>
  <c r="AH386" s="1"/>
  <c r="E386" i="16"/>
  <c r="AB386" i="17" s="1"/>
  <c r="AG386" s="1"/>
  <c r="H385" i="16"/>
  <c r="AE385" i="17" s="1"/>
  <c r="AJ385" s="1"/>
  <c r="G385" i="16"/>
  <c r="AD385" i="17" s="1"/>
  <c r="AI385" s="1"/>
  <c r="F385" i="16"/>
  <c r="AC385" i="17" s="1"/>
  <c r="AH385" s="1"/>
  <c r="E385" i="16"/>
  <c r="AB385" i="17" s="1"/>
  <c r="AG385" s="1"/>
  <c r="H384" i="16"/>
  <c r="AE384" i="17" s="1"/>
  <c r="AJ384" s="1"/>
  <c r="G384" i="16"/>
  <c r="AD384" i="17" s="1"/>
  <c r="AI384" s="1"/>
  <c r="F384" i="16"/>
  <c r="AC384" i="17" s="1"/>
  <c r="AH384" s="1"/>
  <c r="E384" i="16"/>
  <c r="AB384" i="17" s="1"/>
  <c r="AG384" s="1"/>
  <c r="H383" i="16"/>
  <c r="AE383" i="17" s="1"/>
  <c r="AJ383" s="1"/>
  <c r="G383" i="16"/>
  <c r="AD383" i="17" s="1"/>
  <c r="AI383" s="1"/>
  <c r="F383" i="16"/>
  <c r="AC383" i="17" s="1"/>
  <c r="AH383" s="1"/>
  <c r="E383" i="16"/>
  <c r="AB383" i="17" s="1"/>
  <c r="AG383" s="1"/>
  <c r="H382" i="16"/>
  <c r="AE382" i="17" s="1"/>
  <c r="AJ382" s="1"/>
  <c r="G382" i="16"/>
  <c r="AD382" i="17" s="1"/>
  <c r="AI382" s="1"/>
  <c r="F382" i="16"/>
  <c r="AC382" i="17" s="1"/>
  <c r="AH382" s="1"/>
  <c r="E382" i="16"/>
  <c r="AB382" i="17" s="1"/>
  <c r="AG382" s="1"/>
  <c r="H381" i="16"/>
  <c r="AE381" i="17" s="1"/>
  <c r="AJ381" s="1"/>
  <c r="G381" i="16"/>
  <c r="AD381" i="17" s="1"/>
  <c r="AI381" s="1"/>
  <c r="F381" i="16"/>
  <c r="AC381" i="17" s="1"/>
  <c r="AH381" s="1"/>
  <c r="E381" i="16"/>
  <c r="AB381" i="17" s="1"/>
  <c r="AG381" s="1"/>
  <c r="H380" i="16"/>
  <c r="AE380" i="17" s="1"/>
  <c r="AJ380" s="1"/>
  <c r="G380" i="16"/>
  <c r="AD380" i="17" s="1"/>
  <c r="AI380" s="1"/>
  <c r="F380" i="16"/>
  <c r="AC380" i="17" s="1"/>
  <c r="AH380" s="1"/>
  <c r="E380" i="16"/>
  <c r="AB380" i="17" s="1"/>
  <c r="AG380" s="1"/>
  <c r="H379" i="16"/>
  <c r="AE379" i="17" s="1"/>
  <c r="AJ379" s="1"/>
  <c r="G379" i="16"/>
  <c r="AD379" i="17" s="1"/>
  <c r="AI379" s="1"/>
  <c r="F379" i="16"/>
  <c r="AC379" i="17" s="1"/>
  <c r="AH379" s="1"/>
  <c r="E379" i="16"/>
  <c r="AB379" i="17" s="1"/>
  <c r="AG379" s="1"/>
  <c r="H378" i="16"/>
  <c r="AE378" i="17" s="1"/>
  <c r="AJ378" s="1"/>
  <c r="G378" i="16"/>
  <c r="AD378" i="17" s="1"/>
  <c r="AI378" s="1"/>
  <c r="F378" i="16"/>
  <c r="AC378" i="17" s="1"/>
  <c r="AH378" s="1"/>
  <c r="E378" i="16"/>
  <c r="AB378" i="17" s="1"/>
  <c r="AG378" s="1"/>
  <c r="H377" i="16"/>
  <c r="AE377" i="17" s="1"/>
  <c r="AJ377" s="1"/>
  <c r="G377" i="16"/>
  <c r="AD377" i="17" s="1"/>
  <c r="AI377" s="1"/>
  <c r="F377" i="16"/>
  <c r="AC377" i="17" s="1"/>
  <c r="AH377" s="1"/>
  <c r="E377" i="16"/>
  <c r="AB377" i="17" s="1"/>
  <c r="AG377" s="1"/>
  <c r="H376" i="16"/>
  <c r="AE376" i="17" s="1"/>
  <c r="AJ376" s="1"/>
  <c r="G376" i="16"/>
  <c r="AD376" i="17" s="1"/>
  <c r="AI376" s="1"/>
  <c r="F376" i="16"/>
  <c r="AC376" i="17" s="1"/>
  <c r="AH376" s="1"/>
  <c r="E376" i="16"/>
  <c r="AB376" i="17" s="1"/>
  <c r="AG376" s="1"/>
  <c r="H375" i="16"/>
  <c r="AE375" i="17" s="1"/>
  <c r="AJ375" s="1"/>
  <c r="G375" i="16"/>
  <c r="AD375" i="17" s="1"/>
  <c r="AI375" s="1"/>
  <c r="F375" i="16"/>
  <c r="AC375" i="17" s="1"/>
  <c r="AH375" s="1"/>
  <c r="E375" i="16"/>
  <c r="AB375" i="17" s="1"/>
  <c r="AG375" s="1"/>
  <c r="H374" i="16"/>
  <c r="AE374" i="17" s="1"/>
  <c r="AJ374" s="1"/>
  <c r="G374" i="16"/>
  <c r="AD374" i="17" s="1"/>
  <c r="AI374" s="1"/>
  <c r="F374" i="16"/>
  <c r="AC374" i="17" s="1"/>
  <c r="AH374" s="1"/>
  <c r="E374" i="16"/>
  <c r="AB374" i="17" s="1"/>
  <c r="AG374" s="1"/>
  <c r="H373" i="16"/>
  <c r="AE373" i="17" s="1"/>
  <c r="AJ373" s="1"/>
  <c r="G373" i="16"/>
  <c r="AD373" i="17" s="1"/>
  <c r="AI373" s="1"/>
  <c r="F373" i="16"/>
  <c r="AC373" i="17" s="1"/>
  <c r="AH373" s="1"/>
  <c r="E373" i="16"/>
  <c r="AB373" i="17" s="1"/>
  <c r="AG373" s="1"/>
  <c r="H372" i="16"/>
  <c r="AE372" i="17" s="1"/>
  <c r="AJ372" s="1"/>
  <c r="G372" i="16"/>
  <c r="AD372" i="17" s="1"/>
  <c r="AI372" s="1"/>
  <c r="F372" i="16"/>
  <c r="AC372" i="17" s="1"/>
  <c r="AH372" s="1"/>
  <c r="E372" i="16"/>
  <c r="AB372" i="17" s="1"/>
  <c r="AG372" s="1"/>
  <c r="H371" i="16"/>
  <c r="AE371" i="17" s="1"/>
  <c r="AJ371" s="1"/>
  <c r="G371" i="16"/>
  <c r="AD371" i="17" s="1"/>
  <c r="AI371" s="1"/>
  <c r="F371" i="16"/>
  <c r="AC371" i="17" s="1"/>
  <c r="AH371" s="1"/>
  <c r="E371" i="16"/>
  <c r="AB371" i="17" s="1"/>
  <c r="AG371" s="1"/>
  <c r="H370" i="16"/>
  <c r="AE370" i="17" s="1"/>
  <c r="AJ370" s="1"/>
  <c r="G370" i="16"/>
  <c r="AD370" i="17" s="1"/>
  <c r="AI370" s="1"/>
  <c r="F370" i="16"/>
  <c r="AC370" i="17" s="1"/>
  <c r="AH370" s="1"/>
  <c r="E370" i="16"/>
  <c r="AB370" i="17" s="1"/>
  <c r="AG370" s="1"/>
  <c r="H369" i="16"/>
  <c r="AE369" i="17" s="1"/>
  <c r="AJ369" s="1"/>
  <c r="G369" i="16"/>
  <c r="AD369" i="17" s="1"/>
  <c r="AI369" s="1"/>
  <c r="F369" i="16"/>
  <c r="AC369" i="17" s="1"/>
  <c r="AH369" s="1"/>
  <c r="E369" i="16"/>
  <c r="AB369" i="17" s="1"/>
  <c r="AG369" s="1"/>
  <c r="H368" i="16"/>
  <c r="AE368" i="17" s="1"/>
  <c r="AJ368" s="1"/>
  <c r="G368" i="16"/>
  <c r="AD368" i="17" s="1"/>
  <c r="AI368" s="1"/>
  <c r="F368" i="16"/>
  <c r="AC368" i="17" s="1"/>
  <c r="AH368" s="1"/>
  <c r="E368" i="16"/>
  <c r="AB368" i="17" s="1"/>
  <c r="AG368" s="1"/>
  <c r="H367" i="16"/>
  <c r="AE367" i="17" s="1"/>
  <c r="AJ367" s="1"/>
  <c r="G367" i="16"/>
  <c r="AD367" i="17" s="1"/>
  <c r="AI367" s="1"/>
  <c r="F367" i="16"/>
  <c r="AC367" i="17" s="1"/>
  <c r="AH367" s="1"/>
  <c r="E367" i="16"/>
  <c r="AB367" i="17" s="1"/>
  <c r="AG367" s="1"/>
  <c r="H366" i="16"/>
  <c r="AE366" i="17" s="1"/>
  <c r="AJ366" s="1"/>
  <c r="G366" i="16"/>
  <c r="AD366" i="17" s="1"/>
  <c r="AI366" s="1"/>
  <c r="F366" i="16"/>
  <c r="AC366" i="17" s="1"/>
  <c r="AH366" s="1"/>
  <c r="E366" i="16"/>
  <c r="AB366" i="17" s="1"/>
  <c r="AG366" s="1"/>
  <c r="H365" i="16"/>
  <c r="AE365" i="17" s="1"/>
  <c r="AJ365" s="1"/>
  <c r="G365" i="16"/>
  <c r="AD365" i="17" s="1"/>
  <c r="AI365" s="1"/>
  <c r="F365" i="16"/>
  <c r="AC365" i="17" s="1"/>
  <c r="AH365" s="1"/>
  <c r="E365" i="16"/>
  <c r="AB365" i="17" s="1"/>
  <c r="AG365" s="1"/>
  <c r="H364" i="16"/>
  <c r="AE364" i="17" s="1"/>
  <c r="AJ364" s="1"/>
  <c r="G364" i="16"/>
  <c r="AD364" i="17" s="1"/>
  <c r="AI364" s="1"/>
  <c r="F364" i="16"/>
  <c r="AC364" i="17" s="1"/>
  <c r="AH364" s="1"/>
  <c r="E364" i="16"/>
  <c r="AB364" i="17" s="1"/>
  <c r="AG364" s="1"/>
  <c r="H363" i="16"/>
  <c r="AE363" i="17" s="1"/>
  <c r="AJ363" s="1"/>
  <c r="G363" i="16"/>
  <c r="AD363" i="17" s="1"/>
  <c r="AI363" s="1"/>
  <c r="F363" i="16"/>
  <c r="AC363" i="17" s="1"/>
  <c r="AH363" s="1"/>
  <c r="E363" i="16"/>
  <c r="AB363" i="17" s="1"/>
  <c r="AG363" s="1"/>
  <c r="H362" i="16"/>
  <c r="AE362" i="17" s="1"/>
  <c r="AJ362" s="1"/>
  <c r="G362" i="16"/>
  <c r="AD362" i="17" s="1"/>
  <c r="AI362" s="1"/>
  <c r="F362" i="16"/>
  <c r="AC362" i="17" s="1"/>
  <c r="AH362" s="1"/>
  <c r="E362" i="16"/>
  <c r="AB362" i="17" s="1"/>
  <c r="AG362" s="1"/>
  <c r="H361" i="16"/>
  <c r="AE361" i="17" s="1"/>
  <c r="AJ361" s="1"/>
  <c r="G361" i="16"/>
  <c r="AD361" i="17" s="1"/>
  <c r="AI361" s="1"/>
  <c r="F361" i="16"/>
  <c r="AC361" i="17" s="1"/>
  <c r="AH361" s="1"/>
  <c r="E361" i="16"/>
  <c r="AB361" i="17" s="1"/>
  <c r="AG361" s="1"/>
  <c r="H360" i="16"/>
  <c r="AE360" i="17" s="1"/>
  <c r="AJ360" s="1"/>
  <c r="G360" i="16"/>
  <c r="AD360" i="17" s="1"/>
  <c r="AI360" s="1"/>
  <c r="F360" i="16"/>
  <c r="AC360" i="17" s="1"/>
  <c r="AH360" s="1"/>
  <c r="E360" i="16"/>
  <c r="AB360" i="17" s="1"/>
  <c r="AG360" s="1"/>
  <c r="H359" i="16"/>
  <c r="AE359" i="17" s="1"/>
  <c r="AJ359" s="1"/>
  <c r="G359" i="16"/>
  <c r="AD359" i="17" s="1"/>
  <c r="AI359" s="1"/>
  <c r="F359" i="16"/>
  <c r="AC359" i="17" s="1"/>
  <c r="AH359" s="1"/>
  <c r="E359" i="16"/>
  <c r="AB359" i="17" s="1"/>
  <c r="AG359" s="1"/>
  <c r="H358" i="16"/>
  <c r="AE358" i="17" s="1"/>
  <c r="AJ358" s="1"/>
  <c r="G358" i="16"/>
  <c r="AD358" i="17" s="1"/>
  <c r="AI358" s="1"/>
  <c r="F358" i="16"/>
  <c r="AC358" i="17" s="1"/>
  <c r="AH358" s="1"/>
  <c r="E358" i="16"/>
  <c r="AB358" i="17" s="1"/>
  <c r="AG358" s="1"/>
  <c r="H357" i="16"/>
  <c r="AE357" i="17" s="1"/>
  <c r="AJ357" s="1"/>
  <c r="G357" i="16"/>
  <c r="AD357" i="17" s="1"/>
  <c r="AI357" s="1"/>
  <c r="F357" i="16"/>
  <c r="AC357" i="17" s="1"/>
  <c r="AH357" s="1"/>
  <c r="E357" i="16"/>
  <c r="AB357" i="17" s="1"/>
  <c r="AG357" s="1"/>
  <c r="H356" i="16"/>
  <c r="AE356" i="17" s="1"/>
  <c r="AJ356" s="1"/>
  <c r="G356" i="16"/>
  <c r="AD356" i="17" s="1"/>
  <c r="AI356" s="1"/>
  <c r="F356" i="16"/>
  <c r="AC356" i="17" s="1"/>
  <c r="AH356" s="1"/>
  <c r="E356" i="16"/>
  <c r="AB356" i="17" s="1"/>
  <c r="AG356" s="1"/>
  <c r="H355" i="16"/>
  <c r="AE355" i="17" s="1"/>
  <c r="AJ355" s="1"/>
  <c r="G355" i="16"/>
  <c r="AD355" i="17" s="1"/>
  <c r="AI355" s="1"/>
  <c r="F355" i="16"/>
  <c r="AC355" i="17" s="1"/>
  <c r="AH355" s="1"/>
  <c r="E355" i="16"/>
  <c r="AB355" i="17" s="1"/>
  <c r="AG355" s="1"/>
  <c r="H354" i="16"/>
  <c r="AE354" i="17" s="1"/>
  <c r="AJ354" s="1"/>
  <c r="G354" i="16"/>
  <c r="AD354" i="17" s="1"/>
  <c r="AI354" s="1"/>
  <c r="F354" i="16"/>
  <c r="AC354" i="17" s="1"/>
  <c r="AH354" s="1"/>
  <c r="E354" i="16"/>
  <c r="AB354" i="17" s="1"/>
  <c r="AG354" s="1"/>
  <c r="H353" i="16"/>
  <c r="AE353" i="17" s="1"/>
  <c r="AJ353" s="1"/>
  <c r="G353" i="16"/>
  <c r="AD353" i="17" s="1"/>
  <c r="AI353" s="1"/>
  <c r="F353" i="16"/>
  <c r="AC353" i="17" s="1"/>
  <c r="AH353" s="1"/>
  <c r="E353" i="16"/>
  <c r="AB353" i="17" s="1"/>
  <c r="AG353" s="1"/>
  <c r="H352" i="16"/>
  <c r="AE352" i="17" s="1"/>
  <c r="AJ352" s="1"/>
  <c r="G352" i="16"/>
  <c r="AD352" i="17" s="1"/>
  <c r="AI352" s="1"/>
  <c r="F352" i="16"/>
  <c r="AC352" i="17" s="1"/>
  <c r="AH352" s="1"/>
  <c r="E352" i="16"/>
  <c r="AB352" i="17" s="1"/>
  <c r="AG352" s="1"/>
  <c r="H351" i="16"/>
  <c r="AE351" i="17" s="1"/>
  <c r="AJ351" s="1"/>
  <c r="G351" i="16"/>
  <c r="AD351" i="17" s="1"/>
  <c r="AI351" s="1"/>
  <c r="F351" i="16"/>
  <c r="AC351" i="17" s="1"/>
  <c r="AH351" s="1"/>
  <c r="E351" i="16"/>
  <c r="AB351" i="17" s="1"/>
  <c r="AG351" s="1"/>
  <c r="H350" i="16"/>
  <c r="AE350" i="17" s="1"/>
  <c r="AJ350" s="1"/>
  <c r="G350" i="16"/>
  <c r="AD350" i="17" s="1"/>
  <c r="AI350" s="1"/>
  <c r="F350" i="16"/>
  <c r="AC350" i="17" s="1"/>
  <c r="AH350" s="1"/>
  <c r="E350" i="16"/>
  <c r="AB350" i="17" s="1"/>
  <c r="AG350" s="1"/>
  <c r="H349" i="16"/>
  <c r="AE349" i="17" s="1"/>
  <c r="AJ349" s="1"/>
  <c r="G349" i="16"/>
  <c r="AD349" i="17" s="1"/>
  <c r="AI349" s="1"/>
  <c r="F349" i="16"/>
  <c r="AC349" i="17" s="1"/>
  <c r="AH349" s="1"/>
  <c r="E349" i="16"/>
  <c r="AB349" i="17" s="1"/>
  <c r="AG349" s="1"/>
  <c r="H348" i="16"/>
  <c r="AE348" i="17" s="1"/>
  <c r="AJ348" s="1"/>
  <c r="G348" i="16"/>
  <c r="AD348" i="17" s="1"/>
  <c r="AI348" s="1"/>
  <c r="F348" i="16"/>
  <c r="AC348" i="17" s="1"/>
  <c r="AH348" s="1"/>
  <c r="E348" i="16"/>
  <c r="AB348" i="17" s="1"/>
  <c r="AG348" s="1"/>
  <c r="H347" i="16"/>
  <c r="AE347" i="17" s="1"/>
  <c r="AJ347" s="1"/>
  <c r="G347" i="16"/>
  <c r="AD347" i="17" s="1"/>
  <c r="AI347" s="1"/>
  <c r="F347" i="16"/>
  <c r="AC347" i="17" s="1"/>
  <c r="AH347" s="1"/>
  <c r="E347" i="16"/>
  <c r="AB347" i="17" s="1"/>
  <c r="AG347" s="1"/>
  <c r="H346" i="16"/>
  <c r="AE346" i="17" s="1"/>
  <c r="AJ346" s="1"/>
  <c r="G346" i="16"/>
  <c r="AD346" i="17" s="1"/>
  <c r="AI346" s="1"/>
  <c r="F346" i="16"/>
  <c r="AC346" i="17" s="1"/>
  <c r="AH346" s="1"/>
  <c r="E346" i="16"/>
  <c r="AB346" i="17" s="1"/>
  <c r="AG346" s="1"/>
  <c r="H345" i="16"/>
  <c r="AE345" i="17" s="1"/>
  <c r="AJ345" s="1"/>
  <c r="G345" i="16"/>
  <c r="AD345" i="17" s="1"/>
  <c r="AI345" s="1"/>
  <c r="F345" i="16"/>
  <c r="AC345" i="17" s="1"/>
  <c r="AH345" s="1"/>
  <c r="E345" i="16"/>
  <c r="AB345" i="17" s="1"/>
  <c r="AG345" s="1"/>
  <c r="H344" i="16"/>
  <c r="AE344" i="17" s="1"/>
  <c r="AJ344" s="1"/>
  <c r="G344" i="16"/>
  <c r="AD344" i="17" s="1"/>
  <c r="AI344" s="1"/>
  <c r="F344" i="16"/>
  <c r="AC344" i="17" s="1"/>
  <c r="AH344" s="1"/>
  <c r="E344" i="16"/>
  <c r="AB344" i="17" s="1"/>
  <c r="AG344" s="1"/>
  <c r="H343" i="16"/>
  <c r="AE343" i="17" s="1"/>
  <c r="AJ343" s="1"/>
  <c r="G343" i="16"/>
  <c r="AD343" i="17" s="1"/>
  <c r="AI343" s="1"/>
  <c r="F343" i="16"/>
  <c r="AC343" i="17" s="1"/>
  <c r="AH343" s="1"/>
  <c r="E343" i="16"/>
  <c r="AB343" i="17" s="1"/>
  <c r="AG343" s="1"/>
  <c r="H342" i="16"/>
  <c r="AE342" i="17" s="1"/>
  <c r="AJ342" s="1"/>
  <c r="G342" i="16"/>
  <c r="AD342" i="17" s="1"/>
  <c r="AI342" s="1"/>
  <c r="F342" i="16"/>
  <c r="AC342" i="17" s="1"/>
  <c r="AH342" s="1"/>
  <c r="E342" i="16"/>
  <c r="AB342" i="17" s="1"/>
  <c r="AG342" s="1"/>
  <c r="H341" i="16"/>
  <c r="AE341" i="17" s="1"/>
  <c r="AJ341" s="1"/>
  <c r="G341" i="16"/>
  <c r="AD341" i="17" s="1"/>
  <c r="AI341" s="1"/>
  <c r="F341" i="16"/>
  <c r="AC341" i="17" s="1"/>
  <c r="AH341" s="1"/>
  <c r="E341" i="16"/>
  <c r="AB341" i="17" s="1"/>
  <c r="AG341" s="1"/>
  <c r="H340" i="16"/>
  <c r="AE340" i="17" s="1"/>
  <c r="AJ340" s="1"/>
  <c r="G340" i="16"/>
  <c r="AD340" i="17" s="1"/>
  <c r="AI340" s="1"/>
  <c r="F340" i="16"/>
  <c r="AC340" i="17" s="1"/>
  <c r="AH340" s="1"/>
  <c r="E340" i="16"/>
  <c r="AB340" i="17" s="1"/>
  <c r="AG340" s="1"/>
  <c r="H339" i="16"/>
  <c r="AE339" i="17" s="1"/>
  <c r="AJ339" s="1"/>
  <c r="G339" i="16"/>
  <c r="AD339" i="17" s="1"/>
  <c r="AI339" s="1"/>
  <c r="F339" i="16"/>
  <c r="AC339" i="17" s="1"/>
  <c r="AH339" s="1"/>
  <c r="E339" i="16"/>
  <c r="AB339" i="17" s="1"/>
  <c r="AG339" s="1"/>
  <c r="H338" i="16"/>
  <c r="AE338" i="17" s="1"/>
  <c r="AJ338" s="1"/>
  <c r="G338" i="16"/>
  <c r="AD338" i="17" s="1"/>
  <c r="AI338" s="1"/>
  <c r="F338" i="16"/>
  <c r="AC338" i="17" s="1"/>
  <c r="AH338" s="1"/>
  <c r="E338" i="16"/>
  <c r="AB338" i="17" s="1"/>
  <c r="AG338" s="1"/>
  <c r="H337" i="16"/>
  <c r="AE337" i="17" s="1"/>
  <c r="AJ337" s="1"/>
  <c r="G337" i="16"/>
  <c r="AD337" i="17" s="1"/>
  <c r="AI337" s="1"/>
  <c r="F337" i="16"/>
  <c r="AC337" i="17" s="1"/>
  <c r="AH337" s="1"/>
  <c r="E337" i="16"/>
  <c r="AB337" i="17" s="1"/>
  <c r="AG337" s="1"/>
  <c r="H336" i="16"/>
  <c r="AE336" i="17" s="1"/>
  <c r="AJ336" s="1"/>
  <c r="G336" i="16"/>
  <c r="AD336" i="17" s="1"/>
  <c r="AI336" s="1"/>
  <c r="F336" i="16"/>
  <c r="AC336" i="17" s="1"/>
  <c r="AH336" s="1"/>
  <c r="E336" i="16"/>
  <c r="AB336" i="17" s="1"/>
  <c r="AG336" s="1"/>
  <c r="H335" i="16"/>
  <c r="AE335" i="17" s="1"/>
  <c r="AJ335" s="1"/>
  <c r="G335" i="16"/>
  <c r="AD335" i="17" s="1"/>
  <c r="AI335" s="1"/>
  <c r="F335" i="16"/>
  <c r="AC335" i="17" s="1"/>
  <c r="AH335" s="1"/>
  <c r="E335" i="16"/>
  <c r="AB335" i="17" s="1"/>
  <c r="AG335" s="1"/>
  <c r="H334" i="16"/>
  <c r="AE334" i="17" s="1"/>
  <c r="AJ334" s="1"/>
  <c r="G334" i="16"/>
  <c r="AD334" i="17" s="1"/>
  <c r="AI334" s="1"/>
  <c r="F334" i="16"/>
  <c r="AC334" i="17" s="1"/>
  <c r="AH334" s="1"/>
  <c r="E334" i="16"/>
  <c r="AB334" i="17" s="1"/>
  <c r="AG334" s="1"/>
  <c r="H333" i="16"/>
  <c r="AE333" i="17" s="1"/>
  <c r="AJ333" s="1"/>
  <c r="G333" i="16"/>
  <c r="AD333" i="17" s="1"/>
  <c r="AI333" s="1"/>
  <c r="F333" i="16"/>
  <c r="AC333" i="17" s="1"/>
  <c r="AH333" s="1"/>
  <c r="E333" i="16"/>
  <c r="AB333" i="17" s="1"/>
  <c r="AG333" s="1"/>
  <c r="H332" i="16"/>
  <c r="AE332" i="17" s="1"/>
  <c r="AJ332" s="1"/>
  <c r="G332" i="16"/>
  <c r="AD332" i="17" s="1"/>
  <c r="AI332" s="1"/>
  <c r="F332" i="16"/>
  <c r="AC332" i="17" s="1"/>
  <c r="AH332" s="1"/>
  <c r="E332" i="16"/>
  <c r="AB332" i="17" s="1"/>
  <c r="AG332" s="1"/>
  <c r="H331" i="16"/>
  <c r="AE331" i="17" s="1"/>
  <c r="AJ331" s="1"/>
  <c r="G331" i="16"/>
  <c r="AD331" i="17" s="1"/>
  <c r="AI331" s="1"/>
  <c r="F331" i="16"/>
  <c r="AC331" i="17" s="1"/>
  <c r="AH331" s="1"/>
  <c r="E331" i="16"/>
  <c r="AB331" i="17" s="1"/>
  <c r="AG331" s="1"/>
  <c r="H330" i="16"/>
  <c r="AE330" i="17" s="1"/>
  <c r="AJ330" s="1"/>
  <c r="G330" i="16"/>
  <c r="AD330" i="17" s="1"/>
  <c r="AI330" s="1"/>
  <c r="F330" i="16"/>
  <c r="AC330" i="17" s="1"/>
  <c r="AH330" s="1"/>
  <c r="E330" i="16"/>
  <c r="AB330" i="17" s="1"/>
  <c r="AG330" s="1"/>
  <c r="H329" i="16"/>
  <c r="AE329" i="17" s="1"/>
  <c r="AJ329" s="1"/>
  <c r="G329" i="16"/>
  <c r="AD329" i="17" s="1"/>
  <c r="AI329" s="1"/>
  <c r="F329" i="16"/>
  <c r="AC329" i="17" s="1"/>
  <c r="AH329" s="1"/>
  <c r="E329" i="16"/>
  <c r="AB329" i="17" s="1"/>
  <c r="AG329" s="1"/>
  <c r="H328" i="16"/>
  <c r="AE328" i="17" s="1"/>
  <c r="AJ328" s="1"/>
  <c r="G328" i="16"/>
  <c r="AD328" i="17" s="1"/>
  <c r="AI328" s="1"/>
  <c r="F328" i="16"/>
  <c r="AC328" i="17" s="1"/>
  <c r="AH328" s="1"/>
  <c r="E328" i="16"/>
  <c r="AB328" i="17" s="1"/>
  <c r="AG328" s="1"/>
  <c r="H327" i="16"/>
  <c r="AE327" i="17" s="1"/>
  <c r="AJ327" s="1"/>
  <c r="G327" i="16"/>
  <c r="AD327" i="17" s="1"/>
  <c r="AI327" s="1"/>
  <c r="F327" i="16"/>
  <c r="AC327" i="17" s="1"/>
  <c r="AH327" s="1"/>
  <c r="E327" i="16"/>
  <c r="AB327" i="17" s="1"/>
  <c r="AG327" s="1"/>
  <c r="H326" i="16"/>
  <c r="AE326" i="17" s="1"/>
  <c r="AJ326" s="1"/>
  <c r="G326" i="16"/>
  <c r="AD326" i="17" s="1"/>
  <c r="AI326" s="1"/>
  <c r="F326" i="16"/>
  <c r="AC326" i="17" s="1"/>
  <c r="AH326" s="1"/>
  <c r="E326" i="16"/>
  <c r="AB326" i="17" s="1"/>
  <c r="AG326" s="1"/>
  <c r="H325" i="16"/>
  <c r="AE325" i="17" s="1"/>
  <c r="AJ325" s="1"/>
  <c r="G325" i="16"/>
  <c r="AD325" i="17" s="1"/>
  <c r="AI325" s="1"/>
  <c r="F325" i="16"/>
  <c r="AC325" i="17" s="1"/>
  <c r="AH325" s="1"/>
  <c r="E325" i="16"/>
  <c r="AB325" i="17" s="1"/>
  <c r="AG325" s="1"/>
  <c r="H324" i="16"/>
  <c r="AE324" i="17" s="1"/>
  <c r="AJ324" s="1"/>
  <c r="G324" i="16"/>
  <c r="AD324" i="17" s="1"/>
  <c r="AI324" s="1"/>
  <c r="F324" i="16"/>
  <c r="AC324" i="17" s="1"/>
  <c r="AH324" s="1"/>
  <c r="E324" i="16"/>
  <c r="AB324" i="17" s="1"/>
  <c r="AG324" s="1"/>
  <c r="H323" i="16"/>
  <c r="AE323" i="17" s="1"/>
  <c r="AJ323" s="1"/>
  <c r="G323" i="16"/>
  <c r="AD323" i="17" s="1"/>
  <c r="AI323" s="1"/>
  <c r="F323" i="16"/>
  <c r="AC323" i="17" s="1"/>
  <c r="AH323" s="1"/>
  <c r="E323" i="16"/>
  <c r="AB323" i="17" s="1"/>
  <c r="AG323" s="1"/>
  <c r="H322" i="16"/>
  <c r="AE322" i="17" s="1"/>
  <c r="AJ322" s="1"/>
  <c r="G322" i="16"/>
  <c r="AD322" i="17" s="1"/>
  <c r="AI322" s="1"/>
  <c r="F322" i="16"/>
  <c r="AC322" i="17" s="1"/>
  <c r="AH322" s="1"/>
  <c r="E322" i="16"/>
  <c r="AB322" i="17" s="1"/>
  <c r="AG322" s="1"/>
  <c r="H321" i="16"/>
  <c r="AE321" i="17" s="1"/>
  <c r="AJ321" s="1"/>
  <c r="G321" i="16"/>
  <c r="AD321" i="17" s="1"/>
  <c r="AI321" s="1"/>
  <c r="F321" i="16"/>
  <c r="AC321" i="17" s="1"/>
  <c r="AH321" s="1"/>
  <c r="E321" i="16"/>
  <c r="AB321" i="17" s="1"/>
  <c r="AG321" s="1"/>
  <c r="H320" i="16"/>
  <c r="AE320" i="17" s="1"/>
  <c r="AJ320" s="1"/>
  <c r="G320" i="16"/>
  <c r="AD320" i="17" s="1"/>
  <c r="AI320" s="1"/>
  <c r="F320" i="16"/>
  <c r="AC320" i="17" s="1"/>
  <c r="AH320" s="1"/>
  <c r="E320" i="16"/>
  <c r="AB320" i="17" s="1"/>
  <c r="AG320" s="1"/>
  <c r="H319" i="16"/>
  <c r="AE319" i="17" s="1"/>
  <c r="AJ319" s="1"/>
  <c r="G319" i="16"/>
  <c r="AD319" i="17" s="1"/>
  <c r="AI319" s="1"/>
  <c r="F319" i="16"/>
  <c r="AC319" i="17" s="1"/>
  <c r="AH319" s="1"/>
  <c r="E319" i="16"/>
  <c r="AB319" i="17" s="1"/>
  <c r="AG319" s="1"/>
  <c r="H318" i="16"/>
  <c r="AE318" i="17" s="1"/>
  <c r="AJ318" s="1"/>
  <c r="G318" i="16"/>
  <c r="AD318" i="17" s="1"/>
  <c r="AI318" s="1"/>
  <c r="F318" i="16"/>
  <c r="AC318" i="17" s="1"/>
  <c r="AH318" s="1"/>
  <c r="E318" i="16"/>
  <c r="AB318" i="17" s="1"/>
  <c r="AG318" s="1"/>
  <c r="H317" i="16"/>
  <c r="AE317" i="17" s="1"/>
  <c r="AJ317" s="1"/>
  <c r="G317" i="16"/>
  <c r="AD317" i="17" s="1"/>
  <c r="AI317" s="1"/>
  <c r="F317" i="16"/>
  <c r="AC317" i="17" s="1"/>
  <c r="AH317" s="1"/>
  <c r="E317" i="16"/>
  <c r="AB317" i="17" s="1"/>
  <c r="AG317" s="1"/>
  <c r="H316" i="16"/>
  <c r="AE316" i="17" s="1"/>
  <c r="AJ316" s="1"/>
  <c r="G316" i="16"/>
  <c r="AD316" i="17" s="1"/>
  <c r="AI316" s="1"/>
  <c r="F316" i="16"/>
  <c r="AC316" i="17" s="1"/>
  <c r="AH316" s="1"/>
  <c r="E316" i="16"/>
  <c r="AB316" i="17" s="1"/>
  <c r="AG316" s="1"/>
  <c r="H315" i="16"/>
  <c r="AE315" i="17" s="1"/>
  <c r="AJ315" s="1"/>
  <c r="G315" i="16"/>
  <c r="AD315" i="17" s="1"/>
  <c r="AI315" s="1"/>
  <c r="F315" i="16"/>
  <c r="AC315" i="17" s="1"/>
  <c r="AH315" s="1"/>
  <c r="E315" i="16"/>
  <c r="AB315" i="17" s="1"/>
  <c r="AG315" s="1"/>
  <c r="H314" i="16"/>
  <c r="AE314" i="17" s="1"/>
  <c r="AJ314" s="1"/>
  <c r="G314" i="16"/>
  <c r="AD314" i="17" s="1"/>
  <c r="AI314" s="1"/>
  <c r="F314" i="16"/>
  <c r="AC314" i="17" s="1"/>
  <c r="AH314" s="1"/>
  <c r="E314" i="16"/>
  <c r="AB314" i="17" s="1"/>
  <c r="AG314" s="1"/>
  <c r="H313" i="16"/>
  <c r="AE313" i="17" s="1"/>
  <c r="AJ313" s="1"/>
  <c r="G313" i="16"/>
  <c r="AD313" i="17" s="1"/>
  <c r="AI313" s="1"/>
  <c r="F313" i="16"/>
  <c r="AC313" i="17" s="1"/>
  <c r="AH313" s="1"/>
  <c r="E313" i="16"/>
  <c r="AB313" i="17" s="1"/>
  <c r="AG313" s="1"/>
  <c r="H312" i="16"/>
  <c r="AE312" i="17" s="1"/>
  <c r="AJ312" s="1"/>
  <c r="G312" i="16"/>
  <c r="AD312" i="17" s="1"/>
  <c r="AI312" s="1"/>
  <c r="F312" i="16"/>
  <c r="AC312" i="17" s="1"/>
  <c r="AH312" s="1"/>
  <c r="E312" i="16"/>
  <c r="AB312" i="17" s="1"/>
  <c r="AG312" s="1"/>
  <c r="H311" i="16"/>
  <c r="AE311" i="17" s="1"/>
  <c r="AJ311" s="1"/>
  <c r="G311" i="16"/>
  <c r="AD311" i="17" s="1"/>
  <c r="AI311" s="1"/>
  <c r="F311" i="16"/>
  <c r="AC311" i="17" s="1"/>
  <c r="AH311" s="1"/>
  <c r="E311" i="16"/>
  <c r="AB311" i="17" s="1"/>
  <c r="AG311" s="1"/>
  <c r="H310" i="16"/>
  <c r="AE310" i="17" s="1"/>
  <c r="AJ310" s="1"/>
  <c r="G310" i="16"/>
  <c r="AD310" i="17" s="1"/>
  <c r="AI310" s="1"/>
  <c r="F310" i="16"/>
  <c r="AC310" i="17" s="1"/>
  <c r="AH310" s="1"/>
  <c r="E310" i="16"/>
  <c r="AB310" i="17" s="1"/>
  <c r="AG310" s="1"/>
  <c r="H309" i="16"/>
  <c r="AE309" i="17" s="1"/>
  <c r="AJ309" s="1"/>
  <c r="G309" i="16"/>
  <c r="AD309" i="17" s="1"/>
  <c r="AI309" s="1"/>
  <c r="F309" i="16"/>
  <c r="AC309" i="17" s="1"/>
  <c r="AH309" s="1"/>
  <c r="E309" i="16"/>
  <c r="AB309" i="17" s="1"/>
  <c r="AG309" s="1"/>
  <c r="H308" i="16"/>
  <c r="AE308" i="17" s="1"/>
  <c r="AJ308" s="1"/>
  <c r="G308" i="16"/>
  <c r="AD308" i="17" s="1"/>
  <c r="AI308" s="1"/>
  <c r="F308" i="16"/>
  <c r="AC308" i="17" s="1"/>
  <c r="AH308" s="1"/>
  <c r="E308" i="16"/>
  <c r="AB308" i="17" s="1"/>
  <c r="AG308" s="1"/>
  <c r="H307" i="16"/>
  <c r="AE307" i="17" s="1"/>
  <c r="AJ307" s="1"/>
  <c r="G307" i="16"/>
  <c r="AD307" i="17" s="1"/>
  <c r="AI307" s="1"/>
  <c r="F307" i="16"/>
  <c r="AC307" i="17" s="1"/>
  <c r="AH307" s="1"/>
  <c r="E307" i="16"/>
  <c r="AB307" i="17" s="1"/>
  <c r="AG307" s="1"/>
  <c r="H306" i="16"/>
  <c r="AE306" i="17" s="1"/>
  <c r="AJ306" s="1"/>
  <c r="G306" i="16"/>
  <c r="AD306" i="17" s="1"/>
  <c r="AI306" s="1"/>
  <c r="F306" i="16"/>
  <c r="AC306" i="17" s="1"/>
  <c r="AH306" s="1"/>
  <c r="E306" i="16"/>
  <c r="AB306" i="17" s="1"/>
  <c r="AG306" s="1"/>
  <c r="H305" i="16"/>
  <c r="AE305" i="17" s="1"/>
  <c r="AJ305" s="1"/>
  <c r="G305" i="16"/>
  <c r="AD305" i="17" s="1"/>
  <c r="AI305" s="1"/>
  <c r="F305" i="16"/>
  <c r="AC305" i="17" s="1"/>
  <c r="AH305" s="1"/>
  <c r="E305" i="16"/>
  <c r="AB305" i="17" s="1"/>
  <c r="AG305" s="1"/>
  <c r="H304" i="16"/>
  <c r="AE304" i="17" s="1"/>
  <c r="AJ304" s="1"/>
  <c r="G304" i="16"/>
  <c r="AD304" i="17" s="1"/>
  <c r="AI304" s="1"/>
  <c r="F304" i="16"/>
  <c r="AC304" i="17" s="1"/>
  <c r="AH304" s="1"/>
  <c r="E304" i="16"/>
  <c r="AB304" i="17" s="1"/>
  <c r="AG304" s="1"/>
  <c r="H303" i="16"/>
  <c r="AE303" i="17" s="1"/>
  <c r="AJ303" s="1"/>
  <c r="G303" i="16"/>
  <c r="AD303" i="17" s="1"/>
  <c r="AI303" s="1"/>
  <c r="F303" i="16"/>
  <c r="AC303" i="17" s="1"/>
  <c r="AH303" s="1"/>
  <c r="E303" i="16"/>
  <c r="AB303" i="17" s="1"/>
  <c r="AG303" s="1"/>
  <c r="H302" i="16"/>
  <c r="AE302" i="17" s="1"/>
  <c r="AJ302" s="1"/>
  <c r="G302" i="16"/>
  <c r="AD302" i="17" s="1"/>
  <c r="AI302" s="1"/>
  <c r="F302" i="16"/>
  <c r="AC302" i="17" s="1"/>
  <c r="AH302" s="1"/>
  <c r="E302" i="16"/>
  <c r="AB302" i="17" s="1"/>
  <c r="AG302" s="1"/>
  <c r="H301" i="16"/>
  <c r="AE301" i="17" s="1"/>
  <c r="AJ301" s="1"/>
  <c r="G301" i="16"/>
  <c r="AD301" i="17" s="1"/>
  <c r="AI301" s="1"/>
  <c r="F301" i="16"/>
  <c r="AC301" i="17" s="1"/>
  <c r="AH301" s="1"/>
  <c r="E301" i="16"/>
  <c r="AB301" i="17" s="1"/>
  <c r="AG301" s="1"/>
  <c r="H300" i="16"/>
  <c r="AE300" i="17" s="1"/>
  <c r="AJ300" s="1"/>
  <c r="G300" i="16"/>
  <c r="AD300" i="17" s="1"/>
  <c r="AI300" s="1"/>
  <c r="F300" i="16"/>
  <c r="AC300" i="17" s="1"/>
  <c r="AH300" s="1"/>
  <c r="E300" i="16"/>
  <c r="AB300" i="17" s="1"/>
  <c r="AG300" s="1"/>
  <c r="H299" i="16"/>
  <c r="AE299" i="17" s="1"/>
  <c r="AJ299" s="1"/>
  <c r="G299" i="16"/>
  <c r="AD299" i="17" s="1"/>
  <c r="AI299" s="1"/>
  <c r="F299" i="16"/>
  <c r="AC299" i="17" s="1"/>
  <c r="AH299" s="1"/>
  <c r="E299" i="16"/>
  <c r="AB299" i="17" s="1"/>
  <c r="AG299" s="1"/>
  <c r="H298" i="16"/>
  <c r="AE298" i="17" s="1"/>
  <c r="AJ298" s="1"/>
  <c r="G298" i="16"/>
  <c r="AD298" i="17" s="1"/>
  <c r="AI298" s="1"/>
  <c r="F298" i="16"/>
  <c r="AC298" i="17" s="1"/>
  <c r="AH298" s="1"/>
  <c r="E298" i="16"/>
  <c r="AB298" i="17" s="1"/>
  <c r="AG298" s="1"/>
  <c r="H297" i="16"/>
  <c r="AE297" i="17" s="1"/>
  <c r="AJ297" s="1"/>
  <c r="G297" i="16"/>
  <c r="AD297" i="17" s="1"/>
  <c r="AI297" s="1"/>
  <c r="F297" i="16"/>
  <c r="AC297" i="17" s="1"/>
  <c r="AH297" s="1"/>
  <c r="E297" i="16"/>
  <c r="AB297" i="17" s="1"/>
  <c r="AG297" s="1"/>
  <c r="H296" i="16"/>
  <c r="AE296" i="17" s="1"/>
  <c r="AJ296" s="1"/>
  <c r="G296" i="16"/>
  <c r="AD296" i="17" s="1"/>
  <c r="AI296" s="1"/>
  <c r="F296" i="16"/>
  <c r="AC296" i="17" s="1"/>
  <c r="AH296" s="1"/>
  <c r="E296" i="16"/>
  <c r="AB296" i="17" s="1"/>
  <c r="AG296" s="1"/>
  <c r="H295" i="16"/>
  <c r="AE295" i="17" s="1"/>
  <c r="AJ295" s="1"/>
  <c r="G295" i="16"/>
  <c r="AD295" i="17" s="1"/>
  <c r="AI295" s="1"/>
  <c r="F295" i="16"/>
  <c r="AC295" i="17" s="1"/>
  <c r="AH295" s="1"/>
  <c r="E295" i="16"/>
  <c r="AB295" i="17" s="1"/>
  <c r="AG295" s="1"/>
  <c r="H294" i="16"/>
  <c r="AE294" i="17" s="1"/>
  <c r="AJ294" s="1"/>
  <c r="G294" i="16"/>
  <c r="AD294" i="17" s="1"/>
  <c r="AI294" s="1"/>
  <c r="F294" i="16"/>
  <c r="AC294" i="17" s="1"/>
  <c r="AH294" s="1"/>
  <c r="E294" i="16"/>
  <c r="AB294" i="17" s="1"/>
  <c r="AG294" s="1"/>
  <c r="H293" i="16"/>
  <c r="AE293" i="17" s="1"/>
  <c r="AJ293" s="1"/>
  <c r="G293" i="16"/>
  <c r="AD293" i="17" s="1"/>
  <c r="AI293" s="1"/>
  <c r="F293" i="16"/>
  <c r="AC293" i="17" s="1"/>
  <c r="AH293" s="1"/>
  <c r="E293" i="16"/>
  <c r="AB293" i="17" s="1"/>
  <c r="AG293" s="1"/>
  <c r="H292" i="16"/>
  <c r="AE292" i="17" s="1"/>
  <c r="AJ292" s="1"/>
  <c r="G292" i="16"/>
  <c r="AD292" i="17" s="1"/>
  <c r="AI292" s="1"/>
  <c r="F292" i="16"/>
  <c r="AC292" i="17" s="1"/>
  <c r="AH292" s="1"/>
  <c r="E292" i="16"/>
  <c r="AB292" i="17" s="1"/>
  <c r="AG292" s="1"/>
  <c r="H291" i="16"/>
  <c r="AE291" i="17" s="1"/>
  <c r="AJ291" s="1"/>
  <c r="G291" i="16"/>
  <c r="AD291" i="17" s="1"/>
  <c r="AI291" s="1"/>
  <c r="F291" i="16"/>
  <c r="AC291" i="17" s="1"/>
  <c r="AH291" s="1"/>
  <c r="E291" i="16"/>
  <c r="AB291" i="17" s="1"/>
  <c r="AG291" s="1"/>
  <c r="H290" i="16"/>
  <c r="AE290" i="17" s="1"/>
  <c r="AJ290" s="1"/>
  <c r="G290" i="16"/>
  <c r="AD290" i="17" s="1"/>
  <c r="AI290" s="1"/>
  <c r="F290" i="16"/>
  <c r="AC290" i="17" s="1"/>
  <c r="AH290" s="1"/>
  <c r="E290" i="16"/>
  <c r="AB290" i="17" s="1"/>
  <c r="AG290" s="1"/>
  <c r="H289" i="16"/>
  <c r="AE289" i="17" s="1"/>
  <c r="AJ289" s="1"/>
  <c r="G289" i="16"/>
  <c r="AD289" i="17" s="1"/>
  <c r="AI289" s="1"/>
  <c r="F289" i="16"/>
  <c r="AC289" i="17" s="1"/>
  <c r="AH289" s="1"/>
  <c r="E289" i="16"/>
  <c r="AB289" i="17" s="1"/>
  <c r="AG289" s="1"/>
  <c r="H288" i="16"/>
  <c r="AE288" i="17" s="1"/>
  <c r="AJ288" s="1"/>
  <c r="G288" i="16"/>
  <c r="AD288" i="17" s="1"/>
  <c r="AI288" s="1"/>
  <c r="F288" i="16"/>
  <c r="AC288" i="17" s="1"/>
  <c r="AH288" s="1"/>
  <c r="E288" i="16"/>
  <c r="AB288" i="17" s="1"/>
  <c r="AG288" s="1"/>
  <c r="H287" i="16"/>
  <c r="AE287" i="17" s="1"/>
  <c r="AJ287" s="1"/>
  <c r="G287" i="16"/>
  <c r="AD287" i="17" s="1"/>
  <c r="AI287" s="1"/>
  <c r="F287" i="16"/>
  <c r="AC287" i="17" s="1"/>
  <c r="AH287" s="1"/>
  <c r="E287" i="16"/>
  <c r="AB287" i="17" s="1"/>
  <c r="AG287" s="1"/>
  <c r="H286" i="16"/>
  <c r="AE286" i="17" s="1"/>
  <c r="AJ286" s="1"/>
  <c r="G286" i="16"/>
  <c r="AD286" i="17" s="1"/>
  <c r="AI286" s="1"/>
  <c r="F286" i="16"/>
  <c r="AC286" i="17" s="1"/>
  <c r="AH286" s="1"/>
  <c r="E286" i="16"/>
  <c r="AB286" i="17" s="1"/>
  <c r="AG286" s="1"/>
  <c r="H285" i="16"/>
  <c r="AE285" i="17" s="1"/>
  <c r="AJ285" s="1"/>
  <c r="G285" i="16"/>
  <c r="AD285" i="17" s="1"/>
  <c r="AI285" s="1"/>
  <c r="F285" i="16"/>
  <c r="AC285" i="17" s="1"/>
  <c r="AH285" s="1"/>
  <c r="E285" i="16"/>
  <c r="AB285" i="17" s="1"/>
  <c r="AG285" s="1"/>
  <c r="H284" i="16"/>
  <c r="AE284" i="17" s="1"/>
  <c r="AJ284" s="1"/>
  <c r="G284" i="16"/>
  <c r="AD284" i="17" s="1"/>
  <c r="AI284" s="1"/>
  <c r="F284" i="16"/>
  <c r="AC284" i="17" s="1"/>
  <c r="AH284" s="1"/>
  <c r="E284" i="16"/>
  <c r="AB284" i="17" s="1"/>
  <c r="AG284" s="1"/>
  <c r="H283" i="16"/>
  <c r="AE283" i="17" s="1"/>
  <c r="AJ283" s="1"/>
  <c r="G283" i="16"/>
  <c r="AD283" i="17" s="1"/>
  <c r="AI283" s="1"/>
  <c r="F283" i="16"/>
  <c r="AC283" i="17" s="1"/>
  <c r="AH283" s="1"/>
  <c r="E283" i="16"/>
  <c r="AB283" i="17" s="1"/>
  <c r="AG283" s="1"/>
  <c r="H282" i="16"/>
  <c r="AE282" i="17" s="1"/>
  <c r="AJ282" s="1"/>
  <c r="G282" i="16"/>
  <c r="AD282" i="17" s="1"/>
  <c r="AI282" s="1"/>
  <c r="F282" i="16"/>
  <c r="AC282" i="17" s="1"/>
  <c r="AH282" s="1"/>
  <c r="E282" i="16"/>
  <c r="AB282" i="17" s="1"/>
  <c r="AG282" s="1"/>
  <c r="H281" i="16"/>
  <c r="AE281" i="17" s="1"/>
  <c r="AJ281" s="1"/>
  <c r="G281" i="16"/>
  <c r="AD281" i="17" s="1"/>
  <c r="AI281" s="1"/>
  <c r="F281" i="16"/>
  <c r="AC281" i="17" s="1"/>
  <c r="AH281" s="1"/>
  <c r="E281" i="16"/>
  <c r="AB281" i="17" s="1"/>
  <c r="AG281" s="1"/>
  <c r="H280" i="16"/>
  <c r="AE280" i="17" s="1"/>
  <c r="AJ280" s="1"/>
  <c r="G280" i="16"/>
  <c r="AD280" i="17" s="1"/>
  <c r="AI280" s="1"/>
  <c r="F280" i="16"/>
  <c r="AC280" i="17" s="1"/>
  <c r="AH280" s="1"/>
  <c r="E280" i="16"/>
  <c r="AB280" i="17" s="1"/>
  <c r="AG280" s="1"/>
  <c r="H279" i="16"/>
  <c r="AE279" i="17" s="1"/>
  <c r="AJ279" s="1"/>
  <c r="G279" i="16"/>
  <c r="AD279" i="17" s="1"/>
  <c r="AI279" s="1"/>
  <c r="F279" i="16"/>
  <c r="AC279" i="17" s="1"/>
  <c r="AH279" s="1"/>
  <c r="E279" i="16"/>
  <c r="AB279" i="17" s="1"/>
  <c r="AG279" s="1"/>
  <c r="H278" i="16"/>
  <c r="AE278" i="17" s="1"/>
  <c r="AJ278" s="1"/>
  <c r="G278" i="16"/>
  <c r="AD278" i="17" s="1"/>
  <c r="AI278" s="1"/>
  <c r="F278" i="16"/>
  <c r="AC278" i="17" s="1"/>
  <c r="AH278" s="1"/>
  <c r="E278" i="16"/>
  <c r="AB278" i="17" s="1"/>
  <c r="AG278" s="1"/>
  <c r="H277" i="16"/>
  <c r="AE277" i="17" s="1"/>
  <c r="AJ277" s="1"/>
  <c r="G277" i="16"/>
  <c r="AD277" i="17" s="1"/>
  <c r="AI277" s="1"/>
  <c r="F277" i="16"/>
  <c r="AC277" i="17" s="1"/>
  <c r="AH277" s="1"/>
  <c r="E277" i="16"/>
  <c r="AB277" i="17" s="1"/>
  <c r="AG277" s="1"/>
  <c r="H276" i="16"/>
  <c r="AE276" i="17" s="1"/>
  <c r="AJ276" s="1"/>
  <c r="G276" i="16"/>
  <c r="AD276" i="17" s="1"/>
  <c r="AI276" s="1"/>
  <c r="F276" i="16"/>
  <c r="AC276" i="17" s="1"/>
  <c r="AH276" s="1"/>
  <c r="E276" i="16"/>
  <c r="AB276" i="17" s="1"/>
  <c r="AG276" s="1"/>
  <c r="H275" i="16"/>
  <c r="AE275" i="17" s="1"/>
  <c r="AJ275" s="1"/>
  <c r="G275" i="16"/>
  <c r="AD275" i="17" s="1"/>
  <c r="AI275" s="1"/>
  <c r="F275" i="16"/>
  <c r="AC275" i="17" s="1"/>
  <c r="AH275" s="1"/>
  <c r="E275" i="16"/>
  <c r="AB275" i="17" s="1"/>
  <c r="AG275" s="1"/>
  <c r="H274" i="16"/>
  <c r="AE274" i="17" s="1"/>
  <c r="AJ274" s="1"/>
  <c r="G274" i="16"/>
  <c r="AD274" i="17" s="1"/>
  <c r="AI274" s="1"/>
  <c r="F274" i="16"/>
  <c r="AC274" i="17" s="1"/>
  <c r="AH274" s="1"/>
  <c r="E274" i="16"/>
  <c r="AB274" i="17" s="1"/>
  <c r="AG274" s="1"/>
  <c r="H273" i="16"/>
  <c r="AE273" i="17" s="1"/>
  <c r="AJ273" s="1"/>
  <c r="G273" i="16"/>
  <c r="AD273" i="17" s="1"/>
  <c r="AI273" s="1"/>
  <c r="F273" i="16"/>
  <c r="AC273" i="17" s="1"/>
  <c r="AH273" s="1"/>
  <c r="E273" i="16"/>
  <c r="AB273" i="17" s="1"/>
  <c r="AG273" s="1"/>
  <c r="H272" i="16"/>
  <c r="AE272" i="17" s="1"/>
  <c r="AJ272" s="1"/>
  <c r="G272" i="16"/>
  <c r="AD272" i="17" s="1"/>
  <c r="AI272" s="1"/>
  <c r="F272" i="16"/>
  <c r="AC272" i="17" s="1"/>
  <c r="AH272" s="1"/>
  <c r="E272" i="16"/>
  <c r="AB272" i="17" s="1"/>
  <c r="AG272" s="1"/>
  <c r="H271" i="16"/>
  <c r="AE271" i="17" s="1"/>
  <c r="AJ271" s="1"/>
  <c r="G271" i="16"/>
  <c r="AD271" i="17" s="1"/>
  <c r="AI271" s="1"/>
  <c r="F271" i="16"/>
  <c r="AC271" i="17" s="1"/>
  <c r="AH271" s="1"/>
  <c r="E271" i="16"/>
  <c r="AB271" i="17" s="1"/>
  <c r="AG271" s="1"/>
  <c r="H270" i="16"/>
  <c r="AE270" i="17" s="1"/>
  <c r="AJ270" s="1"/>
  <c r="G270" i="16"/>
  <c r="AD270" i="17" s="1"/>
  <c r="AI270" s="1"/>
  <c r="F270" i="16"/>
  <c r="AC270" i="17" s="1"/>
  <c r="AH270" s="1"/>
  <c r="E270" i="16"/>
  <c r="AB270" i="17" s="1"/>
  <c r="AG270" s="1"/>
  <c r="H269" i="16"/>
  <c r="AE269" i="17" s="1"/>
  <c r="AJ269" s="1"/>
  <c r="G269" i="16"/>
  <c r="AD269" i="17" s="1"/>
  <c r="AI269" s="1"/>
  <c r="F269" i="16"/>
  <c r="AC269" i="17" s="1"/>
  <c r="AH269" s="1"/>
  <c r="E269" i="16"/>
  <c r="AB269" i="17" s="1"/>
  <c r="AG269" s="1"/>
  <c r="H268" i="16"/>
  <c r="AE268" i="17" s="1"/>
  <c r="AJ268" s="1"/>
  <c r="G268" i="16"/>
  <c r="AD268" i="17" s="1"/>
  <c r="AI268" s="1"/>
  <c r="F268" i="16"/>
  <c r="AC268" i="17" s="1"/>
  <c r="AH268" s="1"/>
  <c r="E268" i="16"/>
  <c r="AB268" i="17" s="1"/>
  <c r="AG268" s="1"/>
  <c r="H267" i="16"/>
  <c r="AE267" i="17" s="1"/>
  <c r="AJ267" s="1"/>
  <c r="G267" i="16"/>
  <c r="AD267" i="17" s="1"/>
  <c r="AI267" s="1"/>
  <c r="F267" i="16"/>
  <c r="AC267" i="17" s="1"/>
  <c r="AH267" s="1"/>
  <c r="E267" i="16"/>
  <c r="AB267" i="17" s="1"/>
  <c r="AG267" s="1"/>
  <c r="H266" i="16"/>
  <c r="AE266" i="17" s="1"/>
  <c r="AJ266" s="1"/>
  <c r="G266" i="16"/>
  <c r="AD266" i="17" s="1"/>
  <c r="AI266" s="1"/>
  <c r="F266" i="16"/>
  <c r="AC266" i="17" s="1"/>
  <c r="AH266" s="1"/>
  <c r="E266" i="16"/>
  <c r="AB266" i="17" s="1"/>
  <c r="AG266" s="1"/>
  <c r="H265" i="16"/>
  <c r="AE265" i="17" s="1"/>
  <c r="AJ265" s="1"/>
  <c r="G265" i="16"/>
  <c r="AD265" i="17" s="1"/>
  <c r="AI265" s="1"/>
  <c r="F265" i="16"/>
  <c r="AC265" i="17" s="1"/>
  <c r="AH265" s="1"/>
  <c r="E265" i="16"/>
  <c r="AB265" i="17" s="1"/>
  <c r="AG265" s="1"/>
  <c r="H264" i="16"/>
  <c r="AE264" i="17" s="1"/>
  <c r="AJ264" s="1"/>
  <c r="G264" i="16"/>
  <c r="AD264" i="17" s="1"/>
  <c r="AI264" s="1"/>
  <c r="F264" i="16"/>
  <c r="AC264" i="17" s="1"/>
  <c r="AH264" s="1"/>
  <c r="E264" i="16"/>
  <c r="AB264" i="17" s="1"/>
  <c r="AG264" s="1"/>
  <c r="H263" i="16"/>
  <c r="AE263" i="17" s="1"/>
  <c r="AJ263" s="1"/>
  <c r="G263" i="16"/>
  <c r="AD263" i="17" s="1"/>
  <c r="AI263" s="1"/>
  <c r="F263" i="16"/>
  <c r="AC263" i="17" s="1"/>
  <c r="AH263" s="1"/>
  <c r="E263" i="16"/>
  <c r="AB263" i="17" s="1"/>
  <c r="AG263" s="1"/>
  <c r="H262" i="16"/>
  <c r="AE262" i="17" s="1"/>
  <c r="AJ262" s="1"/>
  <c r="G262" i="16"/>
  <c r="AD262" i="17" s="1"/>
  <c r="AI262" s="1"/>
  <c r="F262" i="16"/>
  <c r="AC262" i="17" s="1"/>
  <c r="AH262" s="1"/>
  <c r="E262" i="16"/>
  <c r="AB262" i="17" s="1"/>
  <c r="AG262" s="1"/>
  <c r="H261" i="16"/>
  <c r="AE261" i="17" s="1"/>
  <c r="AJ261" s="1"/>
  <c r="G261" i="16"/>
  <c r="AD261" i="17" s="1"/>
  <c r="AI261" s="1"/>
  <c r="F261" i="16"/>
  <c r="AC261" i="17" s="1"/>
  <c r="AH261" s="1"/>
  <c r="E261" i="16"/>
  <c r="AB261" i="17" s="1"/>
  <c r="AG261" s="1"/>
  <c r="H260" i="16"/>
  <c r="AE260" i="17" s="1"/>
  <c r="AJ260" s="1"/>
  <c r="G260" i="16"/>
  <c r="AD260" i="17" s="1"/>
  <c r="AI260" s="1"/>
  <c r="F260" i="16"/>
  <c r="AC260" i="17" s="1"/>
  <c r="AH260" s="1"/>
  <c r="E260" i="16"/>
  <c r="AB260" i="17" s="1"/>
  <c r="AG260" s="1"/>
  <c r="H259" i="16"/>
  <c r="AE259" i="17" s="1"/>
  <c r="AJ259" s="1"/>
  <c r="G259" i="16"/>
  <c r="AD259" i="17" s="1"/>
  <c r="AI259" s="1"/>
  <c r="F259" i="16"/>
  <c r="AC259" i="17" s="1"/>
  <c r="AH259" s="1"/>
  <c r="E259" i="16"/>
  <c r="AB259" i="17" s="1"/>
  <c r="AG259" s="1"/>
  <c r="H258" i="16"/>
  <c r="AE258" i="17" s="1"/>
  <c r="AJ258" s="1"/>
  <c r="G258" i="16"/>
  <c r="AD258" i="17" s="1"/>
  <c r="AI258" s="1"/>
  <c r="F258" i="16"/>
  <c r="AC258" i="17" s="1"/>
  <c r="AH258" s="1"/>
  <c r="E258" i="16"/>
  <c r="AB258" i="17" s="1"/>
  <c r="AG258" s="1"/>
  <c r="H257" i="16"/>
  <c r="AE257" i="17" s="1"/>
  <c r="AJ257" s="1"/>
  <c r="G257" i="16"/>
  <c r="AD257" i="17" s="1"/>
  <c r="AI257" s="1"/>
  <c r="F257" i="16"/>
  <c r="AC257" i="17" s="1"/>
  <c r="AH257" s="1"/>
  <c r="E257" i="16"/>
  <c r="AB257" i="17" s="1"/>
  <c r="AG257" s="1"/>
  <c r="H256" i="16"/>
  <c r="AE256" i="17" s="1"/>
  <c r="AJ256" s="1"/>
  <c r="G256" i="16"/>
  <c r="AD256" i="17" s="1"/>
  <c r="AI256" s="1"/>
  <c r="F256" i="16"/>
  <c r="AC256" i="17" s="1"/>
  <c r="AH256" s="1"/>
  <c r="E256" i="16"/>
  <c r="AB256" i="17" s="1"/>
  <c r="AG256" s="1"/>
  <c r="H255" i="16"/>
  <c r="AE255" i="17" s="1"/>
  <c r="AJ255" s="1"/>
  <c r="G255" i="16"/>
  <c r="AD255" i="17" s="1"/>
  <c r="AI255" s="1"/>
  <c r="F255" i="16"/>
  <c r="AC255" i="17" s="1"/>
  <c r="AH255" s="1"/>
  <c r="E255" i="16"/>
  <c r="AB255" i="17" s="1"/>
  <c r="AG255" s="1"/>
  <c r="H254" i="16"/>
  <c r="AE254" i="17" s="1"/>
  <c r="AJ254" s="1"/>
  <c r="G254" i="16"/>
  <c r="AD254" i="17" s="1"/>
  <c r="AI254" s="1"/>
  <c r="F254" i="16"/>
  <c r="AC254" i="17" s="1"/>
  <c r="AH254" s="1"/>
  <c r="E254" i="16"/>
  <c r="AB254" i="17" s="1"/>
  <c r="AG254" s="1"/>
  <c r="H253" i="16"/>
  <c r="AE253" i="17" s="1"/>
  <c r="AJ253" s="1"/>
  <c r="G253" i="16"/>
  <c r="AD253" i="17" s="1"/>
  <c r="AI253" s="1"/>
  <c r="F253" i="16"/>
  <c r="AC253" i="17" s="1"/>
  <c r="AH253" s="1"/>
  <c r="E253" i="16"/>
  <c r="AB253" i="17" s="1"/>
  <c r="AG253" s="1"/>
  <c r="H252" i="16"/>
  <c r="AE252" i="17" s="1"/>
  <c r="AJ252" s="1"/>
  <c r="G252" i="16"/>
  <c r="AD252" i="17" s="1"/>
  <c r="AI252" s="1"/>
  <c r="F252" i="16"/>
  <c r="AC252" i="17" s="1"/>
  <c r="AH252" s="1"/>
  <c r="E252" i="16"/>
  <c r="AB252" i="17" s="1"/>
  <c r="AG252" s="1"/>
  <c r="H251" i="16"/>
  <c r="AE251" i="17" s="1"/>
  <c r="AJ251" s="1"/>
  <c r="G251" i="16"/>
  <c r="AD251" i="17" s="1"/>
  <c r="AI251" s="1"/>
  <c r="F251" i="16"/>
  <c r="AC251" i="17" s="1"/>
  <c r="AH251" s="1"/>
  <c r="E251" i="16"/>
  <c r="AB251" i="17" s="1"/>
  <c r="AG251" s="1"/>
  <c r="H250" i="16"/>
  <c r="AE250" i="17" s="1"/>
  <c r="AJ250" s="1"/>
  <c r="G250" i="16"/>
  <c r="AD250" i="17" s="1"/>
  <c r="AI250" s="1"/>
  <c r="F250" i="16"/>
  <c r="AC250" i="17" s="1"/>
  <c r="AH250" s="1"/>
  <c r="E250" i="16"/>
  <c r="AB250" i="17" s="1"/>
  <c r="AG250" s="1"/>
  <c r="H249" i="16"/>
  <c r="AE249" i="17" s="1"/>
  <c r="AJ249" s="1"/>
  <c r="G249" i="16"/>
  <c r="AD249" i="17" s="1"/>
  <c r="AI249" s="1"/>
  <c r="F249" i="16"/>
  <c r="AC249" i="17" s="1"/>
  <c r="AH249" s="1"/>
  <c r="E249" i="16"/>
  <c r="AB249" i="17" s="1"/>
  <c r="AG249" s="1"/>
  <c r="H248" i="16"/>
  <c r="AE248" i="17" s="1"/>
  <c r="AJ248" s="1"/>
  <c r="G248" i="16"/>
  <c r="AD248" i="17" s="1"/>
  <c r="AI248" s="1"/>
  <c r="F248" i="16"/>
  <c r="AC248" i="17" s="1"/>
  <c r="AH248" s="1"/>
  <c r="E248" i="16"/>
  <c r="AB248" i="17" s="1"/>
  <c r="AG248" s="1"/>
  <c r="H247" i="16"/>
  <c r="AE247" i="17" s="1"/>
  <c r="AJ247" s="1"/>
  <c r="G247" i="16"/>
  <c r="AD247" i="17" s="1"/>
  <c r="AI247" s="1"/>
  <c r="F247" i="16"/>
  <c r="AC247" i="17" s="1"/>
  <c r="AH247" s="1"/>
  <c r="E247" i="16"/>
  <c r="AB247" i="17" s="1"/>
  <c r="AG247" s="1"/>
  <c r="H246" i="16"/>
  <c r="AE246" i="17" s="1"/>
  <c r="AJ246" s="1"/>
  <c r="G246" i="16"/>
  <c r="AD246" i="17" s="1"/>
  <c r="AI246" s="1"/>
  <c r="F246" i="16"/>
  <c r="AC246" i="17" s="1"/>
  <c r="AH246" s="1"/>
  <c r="E246" i="16"/>
  <c r="AB246" i="17" s="1"/>
  <c r="AG246" s="1"/>
  <c r="H245" i="16"/>
  <c r="AE245" i="17" s="1"/>
  <c r="AJ245" s="1"/>
  <c r="G245" i="16"/>
  <c r="AD245" i="17" s="1"/>
  <c r="AI245" s="1"/>
  <c r="F245" i="16"/>
  <c r="AC245" i="17" s="1"/>
  <c r="AH245" s="1"/>
  <c r="E245" i="16"/>
  <c r="AB245" i="17" s="1"/>
  <c r="AG245" s="1"/>
  <c r="H244" i="16"/>
  <c r="AE244" i="17" s="1"/>
  <c r="AJ244" s="1"/>
  <c r="G244" i="16"/>
  <c r="AD244" i="17" s="1"/>
  <c r="AI244" s="1"/>
  <c r="F244" i="16"/>
  <c r="AC244" i="17" s="1"/>
  <c r="AH244" s="1"/>
  <c r="E244" i="16"/>
  <c r="AB244" i="17" s="1"/>
  <c r="AG244" s="1"/>
  <c r="H243" i="16"/>
  <c r="AE243" i="17" s="1"/>
  <c r="AJ243" s="1"/>
  <c r="G243" i="16"/>
  <c r="AD243" i="17" s="1"/>
  <c r="AI243" s="1"/>
  <c r="F243" i="16"/>
  <c r="AC243" i="17" s="1"/>
  <c r="AH243" s="1"/>
  <c r="E243" i="16"/>
  <c r="AB243" i="17" s="1"/>
  <c r="AG243" s="1"/>
  <c r="H242" i="16"/>
  <c r="AE242" i="17" s="1"/>
  <c r="AJ242" s="1"/>
  <c r="G242" i="16"/>
  <c r="AD242" i="17" s="1"/>
  <c r="AI242" s="1"/>
  <c r="F242" i="16"/>
  <c r="AC242" i="17" s="1"/>
  <c r="AH242" s="1"/>
  <c r="E242" i="16"/>
  <c r="AB242" i="17" s="1"/>
  <c r="AG242" s="1"/>
  <c r="H241" i="16"/>
  <c r="AE241" i="17" s="1"/>
  <c r="AJ241" s="1"/>
  <c r="G241" i="16"/>
  <c r="AD241" i="17" s="1"/>
  <c r="AI241" s="1"/>
  <c r="F241" i="16"/>
  <c r="AC241" i="17" s="1"/>
  <c r="AH241" s="1"/>
  <c r="E241" i="16"/>
  <c r="AB241" i="17" s="1"/>
  <c r="AG241" s="1"/>
  <c r="H240" i="16"/>
  <c r="AE240" i="17" s="1"/>
  <c r="AJ240" s="1"/>
  <c r="G240" i="16"/>
  <c r="AD240" i="17" s="1"/>
  <c r="AI240" s="1"/>
  <c r="F240" i="16"/>
  <c r="AC240" i="17" s="1"/>
  <c r="AH240" s="1"/>
  <c r="E240" i="16"/>
  <c r="AB240" i="17" s="1"/>
  <c r="AG240" s="1"/>
  <c r="H239" i="16"/>
  <c r="AE239" i="17" s="1"/>
  <c r="AJ239" s="1"/>
  <c r="G239" i="16"/>
  <c r="AD239" i="17" s="1"/>
  <c r="AI239" s="1"/>
  <c r="F239" i="16"/>
  <c r="AC239" i="17" s="1"/>
  <c r="AH239" s="1"/>
  <c r="E239" i="16"/>
  <c r="AB239" i="17" s="1"/>
  <c r="AG239" s="1"/>
  <c r="H238" i="16"/>
  <c r="AE238" i="17" s="1"/>
  <c r="AJ238" s="1"/>
  <c r="G238" i="16"/>
  <c r="AD238" i="17" s="1"/>
  <c r="AI238" s="1"/>
  <c r="F238" i="16"/>
  <c r="AC238" i="17" s="1"/>
  <c r="AH238" s="1"/>
  <c r="E238" i="16"/>
  <c r="AB238" i="17" s="1"/>
  <c r="AG238" s="1"/>
  <c r="H237" i="16"/>
  <c r="AE237" i="17" s="1"/>
  <c r="AJ237" s="1"/>
  <c r="G237" i="16"/>
  <c r="AD237" i="17" s="1"/>
  <c r="AI237" s="1"/>
  <c r="F237" i="16"/>
  <c r="AC237" i="17" s="1"/>
  <c r="AH237" s="1"/>
  <c r="E237" i="16"/>
  <c r="AB237" i="17" s="1"/>
  <c r="AG237" s="1"/>
  <c r="H236" i="16"/>
  <c r="AE236" i="17" s="1"/>
  <c r="AJ236" s="1"/>
  <c r="G236" i="16"/>
  <c r="AD236" i="17" s="1"/>
  <c r="AI236" s="1"/>
  <c r="F236" i="16"/>
  <c r="AC236" i="17" s="1"/>
  <c r="AH236" s="1"/>
  <c r="E236" i="16"/>
  <c r="AB236" i="17" s="1"/>
  <c r="AG236" s="1"/>
  <c r="H235" i="16"/>
  <c r="AE235" i="17" s="1"/>
  <c r="AJ235" s="1"/>
  <c r="G235" i="16"/>
  <c r="AD235" i="17" s="1"/>
  <c r="AI235" s="1"/>
  <c r="F235" i="16"/>
  <c r="AC235" i="17" s="1"/>
  <c r="AH235" s="1"/>
  <c r="E235" i="16"/>
  <c r="AB235" i="17" s="1"/>
  <c r="AG235" s="1"/>
  <c r="H234" i="16"/>
  <c r="AE234" i="17" s="1"/>
  <c r="AJ234" s="1"/>
  <c r="G234" i="16"/>
  <c r="AD234" i="17" s="1"/>
  <c r="AI234" s="1"/>
  <c r="F234" i="16"/>
  <c r="AC234" i="17" s="1"/>
  <c r="AH234" s="1"/>
  <c r="E234" i="16"/>
  <c r="AB234" i="17" s="1"/>
  <c r="AG234" s="1"/>
  <c r="H233" i="16"/>
  <c r="AE233" i="17" s="1"/>
  <c r="AJ233" s="1"/>
  <c r="G233" i="16"/>
  <c r="AD233" i="17" s="1"/>
  <c r="AI233" s="1"/>
  <c r="F233" i="16"/>
  <c r="AC233" i="17" s="1"/>
  <c r="AH233" s="1"/>
  <c r="E233" i="16"/>
  <c r="AB233" i="17" s="1"/>
  <c r="AG233" s="1"/>
  <c r="H232" i="16"/>
  <c r="AE232" i="17" s="1"/>
  <c r="AJ232" s="1"/>
  <c r="G232" i="16"/>
  <c r="AD232" i="17" s="1"/>
  <c r="AI232" s="1"/>
  <c r="F232" i="16"/>
  <c r="AC232" i="17" s="1"/>
  <c r="AH232" s="1"/>
  <c r="E232" i="16"/>
  <c r="AB232" i="17" s="1"/>
  <c r="AG232" s="1"/>
  <c r="H231" i="16"/>
  <c r="AE231" i="17" s="1"/>
  <c r="AJ231" s="1"/>
  <c r="G231" i="16"/>
  <c r="AD231" i="17" s="1"/>
  <c r="AI231" s="1"/>
  <c r="F231" i="16"/>
  <c r="AC231" i="17" s="1"/>
  <c r="AH231" s="1"/>
  <c r="E231" i="16"/>
  <c r="AB231" i="17" s="1"/>
  <c r="AG231" s="1"/>
  <c r="H230" i="16"/>
  <c r="AE230" i="17" s="1"/>
  <c r="AJ230" s="1"/>
  <c r="G230" i="16"/>
  <c r="AD230" i="17" s="1"/>
  <c r="AI230" s="1"/>
  <c r="F230" i="16"/>
  <c r="AC230" i="17" s="1"/>
  <c r="AH230" s="1"/>
  <c r="E230" i="16"/>
  <c r="AB230" i="17" s="1"/>
  <c r="AG230" s="1"/>
  <c r="H229" i="16"/>
  <c r="AE229" i="17" s="1"/>
  <c r="AJ229" s="1"/>
  <c r="G229" i="16"/>
  <c r="AD229" i="17" s="1"/>
  <c r="AI229" s="1"/>
  <c r="F229" i="16"/>
  <c r="AC229" i="17" s="1"/>
  <c r="AH229" s="1"/>
  <c r="E229" i="16"/>
  <c r="AB229" i="17" s="1"/>
  <c r="AG229" s="1"/>
  <c r="H228" i="16"/>
  <c r="AE228" i="17" s="1"/>
  <c r="AJ228" s="1"/>
  <c r="G228" i="16"/>
  <c r="AD228" i="17" s="1"/>
  <c r="AI228" s="1"/>
  <c r="F228" i="16"/>
  <c r="AC228" i="17" s="1"/>
  <c r="AH228" s="1"/>
  <c r="E228" i="16"/>
  <c r="AB228" i="17" s="1"/>
  <c r="AG228" s="1"/>
  <c r="H227" i="16"/>
  <c r="AE227" i="17" s="1"/>
  <c r="AJ227" s="1"/>
  <c r="G227" i="16"/>
  <c r="AD227" i="17" s="1"/>
  <c r="AI227" s="1"/>
  <c r="F227" i="16"/>
  <c r="AC227" i="17" s="1"/>
  <c r="AH227" s="1"/>
  <c r="E227" i="16"/>
  <c r="AB227" i="17" s="1"/>
  <c r="AG227" s="1"/>
  <c r="H226" i="16"/>
  <c r="AE226" i="17" s="1"/>
  <c r="AJ226" s="1"/>
  <c r="G226" i="16"/>
  <c r="AD226" i="17" s="1"/>
  <c r="AI226" s="1"/>
  <c r="F226" i="16"/>
  <c r="AC226" i="17" s="1"/>
  <c r="AH226" s="1"/>
  <c r="E226" i="16"/>
  <c r="AB226" i="17" s="1"/>
  <c r="AG226" s="1"/>
  <c r="H225" i="16"/>
  <c r="AE225" i="17" s="1"/>
  <c r="AJ225" s="1"/>
  <c r="G225" i="16"/>
  <c r="AD225" i="17" s="1"/>
  <c r="AI225" s="1"/>
  <c r="F225" i="16"/>
  <c r="AC225" i="17" s="1"/>
  <c r="AH225" s="1"/>
  <c r="E225" i="16"/>
  <c r="AB225" i="17" s="1"/>
  <c r="AG225" s="1"/>
  <c r="H224" i="16"/>
  <c r="G224"/>
  <c r="F224"/>
  <c r="E224"/>
  <c r="H223"/>
  <c r="AE223" i="17" s="1"/>
  <c r="AJ223" s="1"/>
  <c r="G223" i="16"/>
  <c r="AD223" i="17" s="1"/>
  <c r="AI223" s="1"/>
  <c r="F223" i="16"/>
  <c r="AC223" i="17" s="1"/>
  <c r="AH223" s="1"/>
  <c r="E223" i="16"/>
  <c r="AB223" i="17" s="1"/>
  <c r="AG223" s="1"/>
  <c r="H222" i="16"/>
  <c r="AE222" i="17" s="1"/>
  <c r="AJ222" s="1"/>
  <c r="G222" i="16"/>
  <c r="AD222" i="17" s="1"/>
  <c r="AI222" s="1"/>
  <c r="F222" i="16"/>
  <c r="AC222" i="17" s="1"/>
  <c r="AH222" s="1"/>
  <c r="E222" i="16"/>
  <c r="AB222" i="17" s="1"/>
  <c r="AG222" s="1"/>
  <c r="H221" i="16"/>
  <c r="AE221" i="17" s="1"/>
  <c r="AJ221" s="1"/>
  <c r="G221" i="16"/>
  <c r="AD221" i="17" s="1"/>
  <c r="AI221" s="1"/>
  <c r="F221" i="16"/>
  <c r="AC221" i="17" s="1"/>
  <c r="AH221" s="1"/>
  <c r="E221" i="16"/>
  <c r="AB221" i="17" s="1"/>
  <c r="AG221" s="1"/>
  <c r="H220" i="16"/>
  <c r="AE220" i="17" s="1"/>
  <c r="AJ220" s="1"/>
  <c r="G220" i="16"/>
  <c r="AD220" i="17" s="1"/>
  <c r="AI220" s="1"/>
  <c r="F220" i="16"/>
  <c r="AC220" i="17" s="1"/>
  <c r="AH220" s="1"/>
  <c r="E220" i="16"/>
  <c r="AB220" i="17" s="1"/>
  <c r="AG220" s="1"/>
  <c r="H219" i="16"/>
  <c r="AE219" i="17" s="1"/>
  <c r="AJ219" s="1"/>
  <c r="G219" i="16"/>
  <c r="AD219" i="17" s="1"/>
  <c r="AI219" s="1"/>
  <c r="F219" i="16"/>
  <c r="AC219" i="17" s="1"/>
  <c r="AH219" s="1"/>
  <c r="E219" i="16"/>
  <c r="AB219" i="17" s="1"/>
  <c r="AG219" s="1"/>
  <c r="H218" i="16"/>
  <c r="AE218" i="17" s="1"/>
  <c r="AJ218" s="1"/>
  <c r="G218" i="16"/>
  <c r="AD218" i="17" s="1"/>
  <c r="AI218" s="1"/>
  <c r="F218" i="16"/>
  <c r="AC218" i="17" s="1"/>
  <c r="AH218" s="1"/>
  <c r="E218" i="16"/>
  <c r="AB218" i="17" s="1"/>
  <c r="AG218" s="1"/>
  <c r="H217" i="16"/>
  <c r="AE217" i="17" s="1"/>
  <c r="AJ217" s="1"/>
  <c r="G217" i="16"/>
  <c r="AD217" i="17" s="1"/>
  <c r="AI217" s="1"/>
  <c r="F217" i="16"/>
  <c r="AC217" i="17" s="1"/>
  <c r="AH217" s="1"/>
  <c r="E217" i="16"/>
  <c r="AB217" i="17" s="1"/>
  <c r="AG217" s="1"/>
  <c r="H216" i="16"/>
  <c r="AE216" i="17" s="1"/>
  <c r="AJ216" s="1"/>
  <c r="G216" i="16"/>
  <c r="AD216" i="17" s="1"/>
  <c r="AI216" s="1"/>
  <c r="F216" i="16"/>
  <c r="AC216" i="17" s="1"/>
  <c r="AH216" s="1"/>
  <c r="E216" i="16"/>
  <c r="AB216" i="17" s="1"/>
  <c r="AG216" s="1"/>
  <c r="H215" i="16"/>
  <c r="AE215" i="17" s="1"/>
  <c r="AJ215" s="1"/>
  <c r="G215" i="16"/>
  <c r="AD215" i="17" s="1"/>
  <c r="AI215" s="1"/>
  <c r="F215" i="16"/>
  <c r="AC215" i="17" s="1"/>
  <c r="AH215" s="1"/>
  <c r="E215" i="16"/>
  <c r="AB215" i="17" s="1"/>
  <c r="AG215" s="1"/>
  <c r="H214" i="16"/>
  <c r="AE214" i="17" s="1"/>
  <c r="AJ214" s="1"/>
  <c r="G214" i="16"/>
  <c r="AD214" i="17" s="1"/>
  <c r="AI214" s="1"/>
  <c r="F214" i="16"/>
  <c r="AC214" i="17" s="1"/>
  <c r="AH214" s="1"/>
  <c r="E214" i="16"/>
  <c r="AB214" i="17" s="1"/>
  <c r="AG214" s="1"/>
  <c r="H213" i="16"/>
  <c r="AE213" i="17" s="1"/>
  <c r="AJ213" s="1"/>
  <c r="G213" i="16"/>
  <c r="AD213" i="17" s="1"/>
  <c r="AI213" s="1"/>
  <c r="F213" i="16"/>
  <c r="AC213" i="17" s="1"/>
  <c r="AH213" s="1"/>
  <c r="E213" i="16"/>
  <c r="AB213" i="17" s="1"/>
  <c r="AG213" s="1"/>
  <c r="H212" i="16"/>
  <c r="AE212" i="17" s="1"/>
  <c r="AJ212" s="1"/>
  <c r="G212" i="16"/>
  <c r="AD212" i="17" s="1"/>
  <c r="AI212" s="1"/>
  <c r="F212" i="16"/>
  <c r="AC212" i="17" s="1"/>
  <c r="AH212" s="1"/>
  <c r="E212" i="16"/>
  <c r="AB212" i="17" s="1"/>
  <c r="AG212" s="1"/>
  <c r="H211" i="16"/>
  <c r="AE211" i="17" s="1"/>
  <c r="AJ211" s="1"/>
  <c r="G211" i="16"/>
  <c r="AD211" i="17" s="1"/>
  <c r="AI211" s="1"/>
  <c r="F211" i="16"/>
  <c r="AC211" i="17" s="1"/>
  <c r="AH211" s="1"/>
  <c r="E211" i="16"/>
  <c r="AB211" i="17" s="1"/>
  <c r="AG211" s="1"/>
  <c r="H210" i="16"/>
  <c r="AE210" i="17" s="1"/>
  <c r="AJ210" s="1"/>
  <c r="G210" i="16"/>
  <c r="AD210" i="17" s="1"/>
  <c r="AI210" s="1"/>
  <c r="F210" i="16"/>
  <c r="AC210" i="17" s="1"/>
  <c r="AH210" s="1"/>
  <c r="E210" i="16"/>
  <c r="AB210" i="17" s="1"/>
  <c r="AG210" s="1"/>
  <c r="H209" i="16"/>
  <c r="AE209" i="17" s="1"/>
  <c r="AJ209" s="1"/>
  <c r="G209" i="16"/>
  <c r="AD209" i="17" s="1"/>
  <c r="AI209" s="1"/>
  <c r="F209" i="16"/>
  <c r="AC209" i="17" s="1"/>
  <c r="AH209" s="1"/>
  <c r="E209" i="16"/>
  <c r="AB209" i="17" s="1"/>
  <c r="AG209" s="1"/>
  <c r="H208" i="16"/>
  <c r="AE208" i="17" s="1"/>
  <c r="AJ208" s="1"/>
  <c r="G208" i="16"/>
  <c r="AD208" i="17" s="1"/>
  <c r="AI208" s="1"/>
  <c r="F208" i="16"/>
  <c r="AC208" i="17" s="1"/>
  <c r="AH208" s="1"/>
  <c r="E208" i="16"/>
  <c r="AB208" i="17" s="1"/>
  <c r="AG208" s="1"/>
  <c r="H207" i="16"/>
  <c r="AE207" i="17" s="1"/>
  <c r="AJ207" s="1"/>
  <c r="G207" i="16"/>
  <c r="AD207" i="17" s="1"/>
  <c r="AI207" s="1"/>
  <c r="F207" i="16"/>
  <c r="AC207" i="17" s="1"/>
  <c r="AH207" s="1"/>
  <c r="E207" i="16"/>
  <c r="AB207" i="17" s="1"/>
  <c r="AG207" s="1"/>
  <c r="H206" i="16"/>
  <c r="AE206" i="17" s="1"/>
  <c r="AJ206" s="1"/>
  <c r="G206" i="16"/>
  <c r="AD206" i="17" s="1"/>
  <c r="AI206" s="1"/>
  <c r="F206" i="16"/>
  <c r="AC206" i="17" s="1"/>
  <c r="AH206" s="1"/>
  <c r="E206" i="16"/>
  <c r="AB206" i="17" s="1"/>
  <c r="AG206" s="1"/>
  <c r="H205" i="16"/>
  <c r="AE205" i="17" s="1"/>
  <c r="AJ205" s="1"/>
  <c r="G205" i="16"/>
  <c r="AD205" i="17" s="1"/>
  <c r="AI205" s="1"/>
  <c r="F205" i="16"/>
  <c r="AC205" i="17" s="1"/>
  <c r="AH205" s="1"/>
  <c r="E205" i="16"/>
  <c r="AB205" i="17" s="1"/>
  <c r="AG205" s="1"/>
  <c r="H204" i="16"/>
  <c r="AE204" i="17" s="1"/>
  <c r="AJ204" s="1"/>
  <c r="G204" i="16"/>
  <c r="AD204" i="17" s="1"/>
  <c r="AI204" s="1"/>
  <c r="F204" i="16"/>
  <c r="AC204" i="17" s="1"/>
  <c r="AH204" s="1"/>
  <c r="E204" i="16"/>
  <c r="AB204" i="17" s="1"/>
  <c r="AG204" s="1"/>
  <c r="H203" i="16"/>
  <c r="AE203" i="17" s="1"/>
  <c r="AJ203" s="1"/>
  <c r="G203" i="16"/>
  <c r="AD203" i="17" s="1"/>
  <c r="AI203" s="1"/>
  <c r="F203" i="16"/>
  <c r="AC203" i="17" s="1"/>
  <c r="AH203" s="1"/>
  <c r="E203" i="16"/>
  <c r="AB203" i="17" s="1"/>
  <c r="AG203" s="1"/>
  <c r="H202" i="16"/>
  <c r="AE202" i="17" s="1"/>
  <c r="AJ202" s="1"/>
  <c r="G202" i="16"/>
  <c r="AD202" i="17" s="1"/>
  <c r="AI202" s="1"/>
  <c r="F202" i="16"/>
  <c r="AC202" i="17" s="1"/>
  <c r="AH202" s="1"/>
  <c r="E202" i="16"/>
  <c r="AB202" i="17" s="1"/>
  <c r="AG202" s="1"/>
  <c r="H201" i="16"/>
  <c r="AE201" i="17" s="1"/>
  <c r="AJ201" s="1"/>
  <c r="G201" i="16"/>
  <c r="AD201" i="17" s="1"/>
  <c r="AI201" s="1"/>
  <c r="F201" i="16"/>
  <c r="AC201" i="17" s="1"/>
  <c r="AH201" s="1"/>
  <c r="E201" i="16"/>
  <c r="AB201" i="17" s="1"/>
  <c r="AG201" s="1"/>
  <c r="H200" i="16"/>
  <c r="AE200" i="17" s="1"/>
  <c r="AJ200" s="1"/>
  <c r="G200" i="16"/>
  <c r="AD200" i="17" s="1"/>
  <c r="AI200" s="1"/>
  <c r="F200" i="16"/>
  <c r="AC200" i="17" s="1"/>
  <c r="AH200" s="1"/>
  <c r="E200" i="16"/>
  <c r="AB200" i="17" s="1"/>
  <c r="AG200" s="1"/>
  <c r="H199" i="16"/>
  <c r="AE199" i="17" s="1"/>
  <c r="AJ199" s="1"/>
  <c r="G199" i="16"/>
  <c r="AD199" i="17" s="1"/>
  <c r="AI199" s="1"/>
  <c r="F199" i="16"/>
  <c r="AC199" i="17" s="1"/>
  <c r="AH199" s="1"/>
  <c r="E199" i="16"/>
  <c r="AB199" i="17" s="1"/>
  <c r="AG199" s="1"/>
  <c r="H198" i="16"/>
  <c r="AE198" i="17" s="1"/>
  <c r="AJ198" s="1"/>
  <c r="G198" i="16"/>
  <c r="AD198" i="17" s="1"/>
  <c r="AI198" s="1"/>
  <c r="F198" i="16"/>
  <c r="AC198" i="17" s="1"/>
  <c r="AH198" s="1"/>
  <c r="E198" i="16"/>
  <c r="AB198" i="17" s="1"/>
  <c r="AG198" s="1"/>
  <c r="H197" i="16"/>
  <c r="AE197" i="17" s="1"/>
  <c r="AJ197" s="1"/>
  <c r="G197" i="16"/>
  <c r="AD197" i="17" s="1"/>
  <c r="AI197" s="1"/>
  <c r="F197" i="16"/>
  <c r="AC197" i="17" s="1"/>
  <c r="AH197" s="1"/>
  <c r="E197" i="16"/>
  <c r="AB197" i="17" s="1"/>
  <c r="AG197" s="1"/>
  <c r="H196" i="16"/>
  <c r="AE196" i="17" s="1"/>
  <c r="AJ196" s="1"/>
  <c r="G196" i="16"/>
  <c r="AD196" i="17" s="1"/>
  <c r="AI196" s="1"/>
  <c r="F196" i="16"/>
  <c r="AC196" i="17" s="1"/>
  <c r="AH196" s="1"/>
  <c r="E196" i="16"/>
  <c r="AB196" i="17" s="1"/>
  <c r="AG196" s="1"/>
  <c r="H195" i="16"/>
  <c r="AE195" i="17" s="1"/>
  <c r="AJ195" s="1"/>
  <c r="G195" i="16"/>
  <c r="AD195" i="17" s="1"/>
  <c r="AI195" s="1"/>
  <c r="F195" i="16"/>
  <c r="AC195" i="17" s="1"/>
  <c r="AH195" s="1"/>
  <c r="E195" i="16"/>
  <c r="AB195" i="17" s="1"/>
  <c r="AG195" s="1"/>
  <c r="H194" i="16"/>
  <c r="AE194" i="17" s="1"/>
  <c r="AJ194" s="1"/>
  <c r="G194" i="16"/>
  <c r="AD194" i="17" s="1"/>
  <c r="AI194" s="1"/>
  <c r="F194" i="16"/>
  <c r="AC194" i="17" s="1"/>
  <c r="AH194" s="1"/>
  <c r="E194" i="16"/>
  <c r="AB194" i="17" s="1"/>
  <c r="AG194" s="1"/>
  <c r="H193" i="16"/>
  <c r="AE193" i="17" s="1"/>
  <c r="AJ193" s="1"/>
  <c r="G193" i="16"/>
  <c r="AD193" i="17" s="1"/>
  <c r="AI193" s="1"/>
  <c r="F193" i="16"/>
  <c r="AC193" i="17" s="1"/>
  <c r="AH193" s="1"/>
  <c r="E193" i="16"/>
  <c r="H192"/>
  <c r="AE192" i="17" s="1"/>
  <c r="AJ192" s="1"/>
  <c r="G192" i="16"/>
  <c r="AD192" i="17" s="1"/>
  <c r="AI192" s="1"/>
  <c r="F192" i="16"/>
  <c r="AC192" i="17" s="1"/>
  <c r="AH192" s="1"/>
  <c r="E192" i="16"/>
  <c r="H191"/>
  <c r="AE191" i="17" s="1"/>
  <c r="AJ191" s="1"/>
  <c r="G191" i="16"/>
  <c r="AD191" i="17" s="1"/>
  <c r="AI191" s="1"/>
  <c r="F191" i="16"/>
  <c r="AC191" i="17" s="1"/>
  <c r="AH191" s="1"/>
  <c r="E191" i="16"/>
  <c r="H190"/>
  <c r="AE190" i="17" s="1"/>
  <c r="AJ190" s="1"/>
  <c r="G190" i="16"/>
  <c r="AD190" i="17" s="1"/>
  <c r="AI190" s="1"/>
  <c r="F190" i="16"/>
  <c r="AC190" i="17" s="1"/>
  <c r="AH190" s="1"/>
  <c r="E190" i="16"/>
  <c r="H189"/>
  <c r="AE189" i="17" s="1"/>
  <c r="AJ189" s="1"/>
  <c r="G189" i="16"/>
  <c r="AD189" i="17" s="1"/>
  <c r="AI189" s="1"/>
  <c r="F189" i="16"/>
  <c r="AC189" i="17" s="1"/>
  <c r="AH189" s="1"/>
  <c r="E189" i="16"/>
  <c r="H188"/>
  <c r="AE188" i="17" s="1"/>
  <c r="AJ188" s="1"/>
  <c r="G188" i="16"/>
  <c r="AD188" i="17" s="1"/>
  <c r="AI188" s="1"/>
  <c r="F188" i="16"/>
  <c r="AC188" i="17" s="1"/>
  <c r="AH188" s="1"/>
  <c r="E188" i="16"/>
  <c r="H187"/>
  <c r="AE187" i="17" s="1"/>
  <c r="AJ187" s="1"/>
  <c r="G187" i="16"/>
  <c r="AD187" i="17" s="1"/>
  <c r="AI187" s="1"/>
  <c r="F187" i="16"/>
  <c r="AC187" i="17" s="1"/>
  <c r="AH187" s="1"/>
  <c r="E187" i="16"/>
  <c r="H186"/>
  <c r="AE186" i="17" s="1"/>
  <c r="AJ186" s="1"/>
  <c r="G186" i="16"/>
  <c r="AD186" i="17" s="1"/>
  <c r="AI186" s="1"/>
  <c r="F186" i="16"/>
  <c r="AC186" i="17" s="1"/>
  <c r="AH186" s="1"/>
  <c r="E186" i="16"/>
  <c r="H185"/>
  <c r="AE185" i="17" s="1"/>
  <c r="AJ185" s="1"/>
  <c r="G185" i="16"/>
  <c r="AD185" i="17" s="1"/>
  <c r="AI185" s="1"/>
  <c r="F185" i="16"/>
  <c r="AC185" i="17" s="1"/>
  <c r="AH185" s="1"/>
  <c r="E185" i="16"/>
  <c r="H184"/>
  <c r="AE184" i="17" s="1"/>
  <c r="AJ184" s="1"/>
  <c r="G184" i="16"/>
  <c r="AD184" i="17" s="1"/>
  <c r="AI184" s="1"/>
  <c r="F184" i="16"/>
  <c r="AC184" i="17" s="1"/>
  <c r="AH184" s="1"/>
  <c r="E184" i="16"/>
  <c r="H183"/>
  <c r="AE183" i="17" s="1"/>
  <c r="AJ183" s="1"/>
  <c r="G183" i="16"/>
  <c r="AD183" i="17" s="1"/>
  <c r="AI183" s="1"/>
  <c r="F183" i="16"/>
  <c r="AC183" i="17" s="1"/>
  <c r="AH183" s="1"/>
  <c r="E183" i="16"/>
  <c r="H182"/>
  <c r="AE182" i="17" s="1"/>
  <c r="AJ182" s="1"/>
  <c r="G182" i="16"/>
  <c r="AD182" i="17" s="1"/>
  <c r="AI182" s="1"/>
  <c r="F182" i="16"/>
  <c r="AC182" i="17" s="1"/>
  <c r="AH182" s="1"/>
  <c r="E182" i="16"/>
  <c r="H181"/>
  <c r="AE181" i="17" s="1"/>
  <c r="AJ181" s="1"/>
  <c r="G181" i="16"/>
  <c r="AD181" i="17" s="1"/>
  <c r="AI181" s="1"/>
  <c r="F181" i="16"/>
  <c r="AC181" i="17" s="1"/>
  <c r="AH181" s="1"/>
  <c r="E181" i="16"/>
  <c r="H180"/>
  <c r="AE180" i="17" s="1"/>
  <c r="AJ180" s="1"/>
  <c r="G180" i="16"/>
  <c r="AD180" i="17" s="1"/>
  <c r="AI180" s="1"/>
  <c r="F180" i="16"/>
  <c r="AC180" i="17" s="1"/>
  <c r="AH180" s="1"/>
  <c r="E180" i="16"/>
  <c r="H179"/>
  <c r="AE179" i="17" s="1"/>
  <c r="AJ179" s="1"/>
  <c r="G179" i="16"/>
  <c r="AD179" i="17" s="1"/>
  <c r="AI179" s="1"/>
  <c r="F179" i="16"/>
  <c r="AC179" i="17" s="1"/>
  <c r="AH179" s="1"/>
  <c r="E179" i="16"/>
  <c r="H178"/>
  <c r="AE178" i="17" s="1"/>
  <c r="AJ178" s="1"/>
  <c r="G178" i="16"/>
  <c r="AD178" i="17" s="1"/>
  <c r="AI178" s="1"/>
  <c r="F178" i="16"/>
  <c r="AC178" i="17" s="1"/>
  <c r="AH178" s="1"/>
  <c r="E178" i="16"/>
  <c r="H177"/>
  <c r="AE177" i="17" s="1"/>
  <c r="AJ177" s="1"/>
  <c r="G177" i="16"/>
  <c r="AD177" i="17" s="1"/>
  <c r="AI177" s="1"/>
  <c r="F177" i="16"/>
  <c r="AC177" i="17" s="1"/>
  <c r="AH177" s="1"/>
  <c r="E177" i="16"/>
  <c r="H176"/>
  <c r="AE176" i="17" s="1"/>
  <c r="AJ176" s="1"/>
  <c r="G176" i="16"/>
  <c r="AD176" i="17" s="1"/>
  <c r="AI176" s="1"/>
  <c r="F176" i="16"/>
  <c r="AC176" i="17" s="1"/>
  <c r="AH176" s="1"/>
  <c r="E176" i="16"/>
  <c r="H175"/>
  <c r="AE175" i="17" s="1"/>
  <c r="AJ175" s="1"/>
  <c r="G175" i="16"/>
  <c r="AD175" i="17" s="1"/>
  <c r="AI175" s="1"/>
  <c r="F175" i="16"/>
  <c r="AC175" i="17" s="1"/>
  <c r="AH175" s="1"/>
  <c r="E175" i="16"/>
  <c r="H174"/>
  <c r="AE174" i="17" s="1"/>
  <c r="AJ174" s="1"/>
  <c r="G174" i="16"/>
  <c r="AD174" i="17" s="1"/>
  <c r="AI174" s="1"/>
  <c r="F174" i="16"/>
  <c r="AC174" i="17" s="1"/>
  <c r="AH174" s="1"/>
  <c r="E174" i="16"/>
  <c r="H173"/>
  <c r="AE173" i="17" s="1"/>
  <c r="AJ173" s="1"/>
  <c r="G173" i="16"/>
  <c r="AD173" i="17" s="1"/>
  <c r="AI173" s="1"/>
  <c r="F173" i="16"/>
  <c r="AC173" i="17" s="1"/>
  <c r="AH173" s="1"/>
  <c r="E173" i="16"/>
  <c r="H172"/>
  <c r="AE172" i="17" s="1"/>
  <c r="AJ172" s="1"/>
  <c r="G172" i="16"/>
  <c r="AD172" i="17" s="1"/>
  <c r="AI172" s="1"/>
  <c r="F172" i="16"/>
  <c r="AC172" i="17" s="1"/>
  <c r="AH172" s="1"/>
  <c r="E172" i="16"/>
  <c r="H171"/>
  <c r="AE171" i="17" s="1"/>
  <c r="AJ171" s="1"/>
  <c r="G171" i="16"/>
  <c r="AD171" i="17" s="1"/>
  <c r="AI171" s="1"/>
  <c r="F171" i="16"/>
  <c r="AC171" i="17" s="1"/>
  <c r="AH171" s="1"/>
  <c r="E171" i="16"/>
  <c r="H170"/>
  <c r="AE170" i="17" s="1"/>
  <c r="AJ170" s="1"/>
  <c r="G170" i="16"/>
  <c r="AD170" i="17" s="1"/>
  <c r="AI170" s="1"/>
  <c r="F170" i="16"/>
  <c r="AC170" i="17" s="1"/>
  <c r="AH170" s="1"/>
  <c r="E170" i="16"/>
  <c r="H169"/>
  <c r="AE169" i="17" s="1"/>
  <c r="AJ169" s="1"/>
  <c r="G169" i="16"/>
  <c r="AD169" i="17" s="1"/>
  <c r="AI169" s="1"/>
  <c r="F169" i="16"/>
  <c r="AC169" i="17" s="1"/>
  <c r="AH169" s="1"/>
  <c r="E169" i="16"/>
  <c r="H168"/>
  <c r="AE168" i="17" s="1"/>
  <c r="AJ168" s="1"/>
  <c r="G168" i="16"/>
  <c r="AD168" i="17" s="1"/>
  <c r="AI168" s="1"/>
  <c r="F168" i="16"/>
  <c r="AC168" i="17" s="1"/>
  <c r="AH168" s="1"/>
  <c r="E168" i="16"/>
  <c r="H167"/>
  <c r="AE167" i="17" s="1"/>
  <c r="AJ167" s="1"/>
  <c r="G167" i="16"/>
  <c r="AD167" i="17" s="1"/>
  <c r="AI167" s="1"/>
  <c r="F167" i="16"/>
  <c r="AC167" i="17" s="1"/>
  <c r="AH167" s="1"/>
  <c r="E167" i="16"/>
  <c r="H166"/>
  <c r="AE166" i="17" s="1"/>
  <c r="AJ166" s="1"/>
  <c r="G166" i="16"/>
  <c r="AD166" i="17" s="1"/>
  <c r="AI166" s="1"/>
  <c r="F166" i="16"/>
  <c r="AC166" i="17" s="1"/>
  <c r="AH166" s="1"/>
  <c r="E166" i="16"/>
  <c r="H165"/>
  <c r="AE165" i="17" s="1"/>
  <c r="AJ165" s="1"/>
  <c r="G165" i="16"/>
  <c r="AD165" i="17" s="1"/>
  <c r="AI165" s="1"/>
  <c r="F165" i="16"/>
  <c r="AC165" i="17" s="1"/>
  <c r="AH165" s="1"/>
  <c r="E165" i="16"/>
  <c r="H164"/>
  <c r="AE164" i="17" s="1"/>
  <c r="AJ164" s="1"/>
  <c r="G164" i="16"/>
  <c r="AD164" i="17" s="1"/>
  <c r="AI164" s="1"/>
  <c r="F164" i="16"/>
  <c r="AC164" i="17" s="1"/>
  <c r="AH164" s="1"/>
  <c r="E164" i="16"/>
  <c r="H163"/>
  <c r="AE163" i="17" s="1"/>
  <c r="AJ163" s="1"/>
  <c r="G163" i="16"/>
  <c r="AD163" i="17" s="1"/>
  <c r="AI163" s="1"/>
  <c r="F163" i="16"/>
  <c r="AC163" i="17" s="1"/>
  <c r="AH163" s="1"/>
  <c r="E163" i="16"/>
  <c r="H162"/>
  <c r="AE162" i="17" s="1"/>
  <c r="AJ162" s="1"/>
  <c r="G162" i="16"/>
  <c r="AD162" i="17" s="1"/>
  <c r="AI162" s="1"/>
  <c r="F162" i="16"/>
  <c r="AC162" i="17" s="1"/>
  <c r="AH162" s="1"/>
  <c r="E162" i="16"/>
  <c r="H161"/>
  <c r="AE161" i="17" s="1"/>
  <c r="AJ161" s="1"/>
  <c r="G161" i="16"/>
  <c r="AD161" i="17" s="1"/>
  <c r="AI161" s="1"/>
  <c r="F161" i="16"/>
  <c r="AC161" i="17" s="1"/>
  <c r="AH161" s="1"/>
  <c r="E161" i="16"/>
  <c r="H160"/>
  <c r="AE160" i="17" s="1"/>
  <c r="AJ160" s="1"/>
  <c r="G160" i="16"/>
  <c r="AD160" i="17" s="1"/>
  <c r="AI160" s="1"/>
  <c r="F160" i="16"/>
  <c r="AC160" i="17" s="1"/>
  <c r="AH160" s="1"/>
  <c r="E160" i="16"/>
  <c r="H159"/>
  <c r="AE159" i="17" s="1"/>
  <c r="AJ159" s="1"/>
  <c r="G159" i="16"/>
  <c r="AD159" i="17" s="1"/>
  <c r="AI159" s="1"/>
  <c r="F159" i="16"/>
  <c r="AC159" i="17" s="1"/>
  <c r="AH159" s="1"/>
  <c r="E159" i="16"/>
  <c r="H158"/>
  <c r="AE158" i="17" s="1"/>
  <c r="AJ158" s="1"/>
  <c r="G158" i="16"/>
  <c r="AD158" i="17" s="1"/>
  <c r="AI158" s="1"/>
  <c r="F158" i="16"/>
  <c r="AC158" i="17" s="1"/>
  <c r="AH158" s="1"/>
  <c r="E158" i="16"/>
  <c r="H157"/>
  <c r="AE157" i="17" s="1"/>
  <c r="AJ157" s="1"/>
  <c r="G157" i="16"/>
  <c r="AD157" i="17" s="1"/>
  <c r="AI157" s="1"/>
  <c r="F157" i="16"/>
  <c r="AC157" i="17" s="1"/>
  <c r="AH157" s="1"/>
  <c r="E157" i="16"/>
  <c r="H156"/>
  <c r="AE156" i="17" s="1"/>
  <c r="AJ156" s="1"/>
  <c r="G156" i="16"/>
  <c r="AD156" i="17" s="1"/>
  <c r="AI156" s="1"/>
  <c r="F156" i="16"/>
  <c r="AC156" i="17" s="1"/>
  <c r="AH156" s="1"/>
  <c r="E156" i="16"/>
  <c r="H155"/>
  <c r="AE155" i="17" s="1"/>
  <c r="AJ155" s="1"/>
  <c r="G155" i="16"/>
  <c r="AD155" i="17" s="1"/>
  <c r="AI155" s="1"/>
  <c r="F155" i="16"/>
  <c r="AC155" i="17" s="1"/>
  <c r="AH155" s="1"/>
  <c r="E155" i="16"/>
  <c r="H154"/>
  <c r="AE154" i="17" s="1"/>
  <c r="AJ154" s="1"/>
  <c r="G154" i="16"/>
  <c r="AD154" i="17" s="1"/>
  <c r="AI154" s="1"/>
  <c r="F154" i="16"/>
  <c r="AC154" i="17" s="1"/>
  <c r="AH154" s="1"/>
  <c r="E154" i="16"/>
  <c r="H153"/>
  <c r="AE153" i="17" s="1"/>
  <c r="AJ153" s="1"/>
  <c r="G153" i="16"/>
  <c r="AD153" i="17" s="1"/>
  <c r="AI153" s="1"/>
  <c r="F153" i="16"/>
  <c r="AC153" i="17" s="1"/>
  <c r="AH153" s="1"/>
  <c r="E153" i="16"/>
  <c r="H152"/>
  <c r="AE152" i="17" s="1"/>
  <c r="AJ152" s="1"/>
  <c r="G152" i="16"/>
  <c r="AD152" i="17" s="1"/>
  <c r="AI152" s="1"/>
  <c r="F152" i="16"/>
  <c r="AC152" i="17" s="1"/>
  <c r="AH152" s="1"/>
  <c r="E152" i="16"/>
  <c r="H151"/>
  <c r="AE151" i="17" s="1"/>
  <c r="AJ151" s="1"/>
  <c r="G151" i="16"/>
  <c r="AD151" i="17" s="1"/>
  <c r="AI151" s="1"/>
  <c r="F151" i="16"/>
  <c r="AC151" i="17" s="1"/>
  <c r="AH151" s="1"/>
  <c r="E151" i="16"/>
  <c r="H150"/>
  <c r="AE150" i="17" s="1"/>
  <c r="AJ150" s="1"/>
  <c r="G150" i="16"/>
  <c r="AD150" i="17" s="1"/>
  <c r="AI150" s="1"/>
  <c r="F150" i="16"/>
  <c r="AC150" i="17" s="1"/>
  <c r="AH150" s="1"/>
  <c r="E150" i="16"/>
  <c r="H149"/>
  <c r="AE149" i="17" s="1"/>
  <c r="AJ149" s="1"/>
  <c r="G149" i="16"/>
  <c r="AD149" i="17" s="1"/>
  <c r="AI149" s="1"/>
  <c r="F149" i="16"/>
  <c r="AC149" i="17" s="1"/>
  <c r="AH149" s="1"/>
  <c r="E149" i="16"/>
  <c r="H148"/>
  <c r="AE148" i="17" s="1"/>
  <c r="AJ148" s="1"/>
  <c r="G148" i="16"/>
  <c r="AD148" i="17" s="1"/>
  <c r="AI148" s="1"/>
  <c r="F148" i="16"/>
  <c r="AC148" i="17" s="1"/>
  <c r="AH148" s="1"/>
  <c r="E148" i="16"/>
  <c r="H147"/>
  <c r="AE147" i="17" s="1"/>
  <c r="AJ147" s="1"/>
  <c r="G147" i="16"/>
  <c r="AD147" i="17" s="1"/>
  <c r="AI147" s="1"/>
  <c r="F147" i="16"/>
  <c r="AC147" i="17" s="1"/>
  <c r="AH147" s="1"/>
  <c r="E147" i="16"/>
  <c r="H146"/>
  <c r="AE146" i="17" s="1"/>
  <c r="AJ146" s="1"/>
  <c r="G146" i="16"/>
  <c r="AD146" i="17" s="1"/>
  <c r="AI146" s="1"/>
  <c r="F146" i="16"/>
  <c r="AC146" i="17" s="1"/>
  <c r="AH146" s="1"/>
  <c r="E146" i="16"/>
  <c r="H145"/>
  <c r="AE145" i="17" s="1"/>
  <c r="AJ145" s="1"/>
  <c r="G145" i="16"/>
  <c r="AD145" i="17" s="1"/>
  <c r="AI145" s="1"/>
  <c r="F145" i="16"/>
  <c r="AC145" i="17" s="1"/>
  <c r="AH145" s="1"/>
  <c r="E145" i="16"/>
  <c r="H144"/>
  <c r="AE144" i="17" s="1"/>
  <c r="AJ144" s="1"/>
  <c r="G144" i="16"/>
  <c r="AD144" i="17" s="1"/>
  <c r="AI144" s="1"/>
  <c r="F144" i="16"/>
  <c r="AC144" i="17" s="1"/>
  <c r="AH144" s="1"/>
  <c r="E144" i="16"/>
  <c r="H143"/>
  <c r="AE143" i="17" s="1"/>
  <c r="AJ143" s="1"/>
  <c r="G143" i="16"/>
  <c r="AD143" i="17" s="1"/>
  <c r="AI143" s="1"/>
  <c r="F143" i="16"/>
  <c r="AC143" i="17" s="1"/>
  <c r="AH143" s="1"/>
  <c r="E143" i="16"/>
  <c r="H142"/>
  <c r="AE142" i="17" s="1"/>
  <c r="AJ142" s="1"/>
  <c r="G142" i="16"/>
  <c r="AD142" i="17" s="1"/>
  <c r="AI142" s="1"/>
  <c r="F142" i="16"/>
  <c r="AC142" i="17" s="1"/>
  <c r="AH142" s="1"/>
  <c r="E142" i="16"/>
  <c r="H141"/>
  <c r="AE141" i="17" s="1"/>
  <c r="AJ141" s="1"/>
  <c r="G141" i="16"/>
  <c r="AD141" i="17" s="1"/>
  <c r="AI141" s="1"/>
  <c r="F141" i="16"/>
  <c r="AC141" i="17" s="1"/>
  <c r="AH141" s="1"/>
  <c r="E141" i="16"/>
  <c r="H140"/>
  <c r="AE140" i="17" s="1"/>
  <c r="AJ140" s="1"/>
  <c r="G140" i="16"/>
  <c r="AD140" i="17" s="1"/>
  <c r="AI140" s="1"/>
  <c r="F140" i="16"/>
  <c r="AC140" i="17" s="1"/>
  <c r="AH140" s="1"/>
  <c r="E140" i="16"/>
  <c r="H139"/>
  <c r="AE139" i="17" s="1"/>
  <c r="AJ139" s="1"/>
  <c r="G139" i="16"/>
  <c r="AD139" i="17" s="1"/>
  <c r="AI139" s="1"/>
  <c r="F139" i="16"/>
  <c r="AC139" i="17" s="1"/>
  <c r="AH139" s="1"/>
  <c r="E139" i="16"/>
  <c r="H138"/>
  <c r="AE138" i="17" s="1"/>
  <c r="AJ138" s="1"/>
  <c r="G138" i="16"/>
  <c r="AD138" i="17" s="1"/>
  <c r="AI138" s="1"/>
  <c r="F138" i="16"/>
  <c r="AC138" i="17" s="1"/>
  <c r="AH138" s="1"/>
  <c r="E138" i="16"/>
  <c r="H137"/>
  <c r="AE137" i="17" s="1"/>
  <c r="AJ137" s="1"/>
  <c r="G137" i="16"/>
  <c r="AD137" i="17" s="1"/>
  <c r="AI137" s="1"/>
  <c r="F137" i="16"/>
  <c r="AC137" i="17" s="1"/>
  <c r="AH137" s="1"/>
  <c r="E137" i="16"/>
  <c r="H136"/>
  <c r="AE136" i="17" s="1"/>
  <c r="AJ136" s="1"/>
  <c r="G136" i="16"/>
  <c r="AD136" i="17" s="1"/>
  <c r="AI136" s="1"/>
  <c r="F136" i="16"/>
  <c r="AC136" i="17" s="1"/>
  <c r="AH136" s="1"/>
  <c r="E136" i="16"/>
  <c r="H135"/>
  <c r="AE135" i="17" s="1"/>
  <c r="AJ135" s="1"/>
  <c r="G135" i="16"/>
  <c r="AD135" i="17" s="1"/>
  <c r="AI135" s="1"/>
  <c r="F135" i="16"/>
  <c r="AC135" i="17" s="1"/>
  <c r="AH135" s="1"/>
  <c r="E135" i="16"/>
  <c r="H134"/>
  <c r="AE134" i="17" s="1"/>
  <c r="AJ134" s="1"/>
  <c r="G134" i="16"/>
  <c r="AD134" i="17" s="1"/>
  <c r="AI134" s="1"/>
  <c r="F134" i="16"/>
  <c r="AC134" i="17" s="1"/>
  <c r="AH134" s="1"/>
  <c r="E134" i="16"/>
  <c r="H133"/>
  <c r="AE133" i="17" s="1"/>
  <c r="AJ133" s="1"/>
  <c r="G133" i="16"/>
  <c r="AD133" i="17" s="1"/>
  <c r="AI133" s="1"/>
  <c r="F133" i="16"/>
  <c r="AC133" i="17" s="1"/>
  <c r="AH133" s="1"/>
  <c r="E133" i="16"/>
  <c r="H132"/>
  <c r="AE132" i="17" s="1"/>
  <c r="AJ132" s="1"/>
  <c r="G132" i="16"/>
  <c r="AD132" i="17" s="1"/>
  <c r="AI132" s="1"/>
  <c r="F132" i="16"/>
  <c r="AC132" i="17" s="1"/>
  <c r="AH132" s="1"/>
  <c r="E132" i="16"/>
  <c r="H131"/>
  <c r="AE131" i="17" s="1"/>
  <c r="AJ131" s="1"/>
  <c r="G131" i="16"/>
  <c r="AD131" i="17" s="1"/>
  <c r="AI131" s="1"/>
  <c r="F131" i="16"/>
  <c r="AC131" i="17" s="1"/>
  <c r="AH131" s="1"/>
  <c r="E131" i="16"/>
  <c r="H130"/>
  <c r="AE130" i="17" s="1"/>
  <c r="AJ130" s="1"/>
  <c r="G130" i="16"/>
  <c r="AD130" i="17" s="1"/>
  <c r="AI130" s="1"/>
  <c r="F130" i="16"/>
  <c r="AC130" i="17" s="1"/>
  <c r="AH130" s="1"/>
  <c r="E130" i="16"/>
  <c r="H129"/>
  <c r="AE129" i="17" s="1"/>
  <c r="AJ129" s="1"/>
  <c r="G129" i="16"/>
  <c r="AD129" i="17" s="1"/>
  <c r="AI129" s="1"/>
  <c r="F129" i="16"/>
  <c r="AC129" i="17" s="1"/>
  <c r="AH129" s="1"/>
  <c r="E129" i="16"/>
  <c r="H128"/>
  <c r="AE128" i="17" s="1"/>
  <c r="AJ128" s="1"/>
  <c r="G128" i="16"/>
  <c r="AD128" i="17" s="1"/>
  <c r="AI128" s="1"/>
  <c r="F128" i="16"/>
  <c r="AC128" i="17" s="1"/>
  <c r="AH128" s="1"/>
  <c r="E128" i="16"/>
  <c r="H127"/>
  <c r="AE127" i="17" s="1"/>
  <c r="AJ127" s="1"/>
  <c r="G127" i="16"/>
  <c r="AD127" i="17" s="1"/>
  <c r="AI127" s="1"/>
  <c r="F127" i="16"/>
  <c r="AC127" i="17" s="1"/>
  <c r="AH127" s="1"/>
  <c r="E127" i="16"/>
  <c r="H126"/>
  <c r="AE126" i="17" s="1"/>
  <c r="AJ126" s="1"/>
  <c r="G126" i="16"/>
  <c r="AD126" i="17" s="1"/>
  <c r="AI126" s="1"/>
  <c r="F126" i="16"/>
  <c r="AC126" i="17" s="1"/>
  <c r="AH126" s="1"/>
  <c r="E126" i="16"/>
  <c r="H125"/>
  <c r="AE125" i="17" s="1"/>
  <c r="AJ125" s="1"/>
  <c r="G125" i="16"/>
  <c r="AD125" i="17" s="1"/>
  <c r="AI125" s="1"/>
  <c r="F125" i="16"/>
  <c r="AC125" i="17" s="1"/>
  <c r="AH125" s="1"/>
  <c r="E125" i="16"/>
  <c r="H124"/>
  <c r="AE124" i="17" s="1"/>
  <c r="AJ124" s="1"/>
  <c r="G124" i="16"/>
  <c r="AD124" i="17" s="1"/>
  <c r="AI124" s="1"/>
  <c r="F124" i="16"/>
  <c r="AC124" i="17" s="1"/>
  <c r="AH124" s="1"/>
  <c r="E124" i="16"/>
  <c r="H123"/>
  <c r="AE123" i="17" s="1"/>
  <c r="AJ123" s="1"/>
  <c r="G123" i="16"/>
  <c r="AD123" i="17" s="1"/>
  <c r="AI123" s="1"/>
  <c r="F123" i="16"/>
  <c r="AC123" i="17" s="1"/>
  <c r="AH123" s="1"/>
  <c r="E123" i="16"/>
  <c r="H122"/>
  <c r="AE122" i="17" s="1"/>
  <c r="AJ122" s="1"/>
  <c r="G122" i="16"/>
  <c r="AD122" i="17" s="1"/>
  <c r="AI122" s="1"/>
  <c r="F122" i="16"/>
  <c r="AC122" i="17" s="1"/>
  <c r="AH122" s="1"/>
  <c r="E122" i="16"/>
  <c r="H121"/>
  <c r="AE121" i="17" s="1"/>
  <c r="AJ121" s="1"/>
  <c r="G121" i="16"/>
  <c r="AD121" i="17" s="1"/>
  <c r="AI121" s="1"/>
  <c r="F121" i="16"/>
  <c r="AC121" i="17" s="1"/>
  <c r="AH121" s="1"/>
  <c r="E121" i="16"/>
  <c r="H120"/>
  <c r="AE120" i="17" s="1"/>
  <c r="AJ120" s="1"/>
  <c r="G120" i="16"/>
  <c r="AD120" i="17" s="1"/>
  <c r="AI120" s="1"/>
  <c r="F120" i="16"/>
  <c r="AC120" i="17" s="1"/>
  <c r="AH120" s="1"/>
  <c r="E120" i="16"/>
  <c r="H119"/>
  <c r="AE119" i="17" s="1"/>
  <c r="AJ119" s="1"/>
  <c r="G119" i="16"/>
  <c r="AD119" i="17" s="1"/>
  <c r="AI119" s="1"/>
  <c r="F119" i="16"/>
  <c r="AC119" i="17" s="1"/>
  <c r="AH119" s="1"/>
  <c r="E119" i="16"/>
  <c r="H118"/>
  <c r="AE118" i="17" s="1"/>
  <c r="AJ118" s="1"/>
  <c r="G118" i="16"/>
  <c r="AD118" i="17" s="1"/>
  <c r="AI118" s="1"/>
  <c r="F118" i="16"/>
  <c r="AC118" i="17" s="1"/>
  <c r="AH118" s="1"/>
  <c r="E118" i="16"/>
  <c r="H117"/>
  <c r="AE117" i="17" s="1"/>
  <c r="AJ117" s="1"/>
  <c r="G117" i="16"/>
  <c r="AD117" i="17" s="1"/>
  <c r="AI117" s="1"/>
  <c r="F117" i="16"/>
  <c r="AC117" i="17" s="1"/>
  <c r="AH117" s="1"/>
  <c r="E117" i="16"/>
  <c r="H116"/>
  <c r="AE116" i="17" s="1"/>
  <c r="AJ116" s="1"/>
  <c r="G116" i="16"/>
  <c r="AD116" i="17" s="1"/>
  <c r="AI116" s="1"/>
  <c r="F116" i="16"/>
  <c r="AC116" i="17" s="1"/>
  <c r="AH116" s="1"/>
  <c r="E116" i="16"/>
  <c r="H115"/>
  <c r="AE115" i="17" s="1"/>
  <c r="AJ115" s="1"/>
  <c r="G115" i="16"/>
  <c r="AD115" i="17" s="1"/>
  <c r="AI115" s="1"/>
  <c r="F115" i="16"/>
  <c r="AC115" i="17" s="1"/>
  <c r="AH115" s="1"/>
  <c r="E115" i="16"/>
  <c r="H114"/>
  <c r="AE114" i="17" s="1"/>
  <c r="AJ114" s="1"/>
  <c r="G114" i="16"/>
  <c r="AD114" i="17" s="1"/>
  <c r="AI114" s="1"/>
  <c r="F114" i="16"/>
  <c r="AC114" i="17" s="1"/>
  <c r="AH114" s="1"/>
  <c r="E114" i="16"/>
  <c r="H113"/>
  <c r="AE113" i="17" s="1"/>
  <c r="AJ113" s="1"/>
  <c r="G113" i="16"/>
  <c r="AD113" i="17" s="1"/>
  <c r="AI113" s="1"/>
  <c r="F113" i="16"/>
  <c r="AC113" i="17" s="1"/>
  <c r="AH113" s="1"/>
  <c r="E113" i="16"/>
  <c r="H112"/>
  <c r="AE112" i="17" s="1"/>
  <c r="AJ112" s="1"/>
  <c r="G112" i="16"/>
  <c r="AD112" i="17" s="1"/>
  <c r="AI112" s="1"/>
  <c r="F112" i="16"/>
  <c r="AC112" i="17" s="1"/>
  <c r="AH112" s="1"/>
  <c r="E112" i="16"/>
  <c r="H111"/>
  <c r="AE111" i="17" s="1"/>
  <c r="AJ111" s="1"/>
  <c r="G111" i="16"/>
  <c r="AD111" i="17" s="1"/>
  <c r="AI111" s="1"/>
  <c r="F111" i="16"/>
  <c r="AC111" i="17" s="1"/>
  <c r="AH111" s="1"/>
  <c r="E111" i="16"/>
  <c r="H110"/>
  <c r="AE110" i="17" s="1"/>
  <c r="AJ110" s="1"/>
  <c r="G110" i="16"/>
  <c r="AD110" i="17" s="1"/>
  <c r="AI110" s="1"/>
  <c r="F110" i="16"/>
  <c r="AC110" i="17" s="1"/>
  <c r="AH110" s="1"/>
  <c r="E110" i="16"/>
  <c r="H109"/>
  <c r="AE109" i="17" s="1"/>
  <c r="AJ109" s="1"/>
  <c r="G109" i="16"/>
  <c r="AD109" i="17" s="1"/>
  <c r="AI109" s="1"/>
  <c r="F109" i="16"/>
  <c r="AC109" i="17" s="1"/>
  <c r="AH109" s="1"/>
  <c r="E109" i="16"/>
  <c r="H108"/>
  <c r="AE108" i="17" s="1"/>
  <c r="AJ108" s="1"/>
  <c r="G108" i="16"/>
  <c r="AD108" i="17" s="1"/>
  <c r="AI108" s="1"/>
  <c r="F108" i="16"/>
  <c r="AC108" i="17" s="1"/>
  <c r="AH108" s="1"/>
  <c r="E108" i="16"/>
  <c r="H107"/>
  <c r="AE107" i="17" s="1"/>
  <c r="AJ107" s="1"/>
  <c r="G107" i="16"/>
  <c r="AD107" i="17" s="1"/>
  <c r="AI107" s="1"/>
  <c r="F107" i="16"/>
  <c r="AC107" i="17" s="1"/>
  <c r="AH107" s="1"/>
  <c r="E107" i="16"/>
  <c r="H106"/>
  <c r="AE106" i="17" s="1"/>
  <c r="AJ106" s="1"/>
  <c r="G106" i="16"/>
  <c r="AD106" i="17" s="1"/>
  <c r="AI106" s="1"/>
  <c r="F106" i="16"/>
  <c r="AC106" i="17" s="1"/>
  <c r="AH106" s="1"/>
  <c r="E106" i="16"/>
  <c r="H105"/>
  <c r="AE105" i="17" s="1"/>
  <c r="AJ105" s="1"/>
  <c r="G105" i="16"/>
  <c r="AD105" i="17" s="1"/>
  <c r="AI105" s="1"/>
  <c r="F105" i="16"/>
  <c r="AC105" i="17" s="1"/>
  <c r="AH105" s="1"/>
  <c r="E105" i="16"/>
  <c r="H104"/>
  <c r="AE104" i="17" s="1"/>
  <c r="AJ104" s="1"/>
  <c r="G104" i="16"/>
  <c r="AD104" i="17" s="1"/>
  <c r="AI104" s="1"/>
  <c r="F104" i="16"/>
  <c r="AC104" i="17" s="1"/>
  <c r="AH104" s="1"/>
  <c r="E104" i="16"/>
  <c r="H103"/>
  <c r="AE103" i="17" s="1"/>
  <c r="AJ103" s="1"/>
  <c r="G103" i="16"/>
  <c r="AD103" i="17" s="1"/>
  <c r="AI103" s="1"/>
  <c r="F103" i="16"/>
  <c r="AC103" i="17" s="1"/>
  <c r="AH103" s="1"/>
  <c r="E103" i="16"/>
  <c r="H102"/>
  <c r="AE102" i="17" s="1"/>
  <c r="AJ102" s="1"/>
  <c r="G102" i="16"/>
  <c r="AD102" i="17" s="1"/>
  <c r="AI102" s="1"/>
  <c r="F102" i="16"/>
  <c r="AC102" i="17" s="1"/>
  <c r="AH102" s="1"/>
  <c r="E102" i="16"/>
  <c r="H101"/>
  <c r="AE101" i="17" s="1"/>
  <c r="AJ101" s="1"/>
  <c r="G101" i="16"/>
  <c r="AD101" i="17" s="1"/>
  <c r="AI101" s="1"/>
  <c r="F101" i="16"/>
  <c r="AC101" i="17" s="1"/>
  <c r="AH101" s="1"/>
  <c r="E101" i="16"/>
  <c r="H100"/>
  <c r="AE100" i="17" s="1"/>
  <c r="AJ100" s="1"/>
  <c r="G100" i="16"/>
  <c r="AD100" i="17" s="1"/>
  <c r="AI100" s="1"/>
  <c r="F100" i="16"/>
  <c r="AC100" i="17" s="1"/>
  <c r="AH100" s="1"/>
  <c r="E100" i="16"/>
  <c r="H99"/>
  <c r="AE99" i="17" s="1"/>
  <c r="AJ99" s="1"/>
  <c r="G99" i="16"/>
  <c r="AD99" i="17" s="1"/>
  <c r="AI99" s="1"/>
  <c r="F99" i="16"/>
  <c r="AC99" i="17" s="1"/>
  <c r="AH99" s="1"/>
  <c r="E99" i="16"/>
  <c r="H98"/>
  <c r="AE98" i="17" s="1"/>
  <c r="AJ98" s="1"/>
  <c r="G98" i="16"/>
  <c r="AD98" i="17" s="1"/>
  <c r="AI98" s="1"/>
  <c r="F98" i="16"/>
  <c r="AC98" i="17" s="1"/>
  <c r="AH98" s="1"/>
  <c r="E98" i="16"/>
  <c r="H97"/>
  <c r="AE97" i="17" s="1"/>
  <c r="AJ97" s="1"/>
  <c r="G97" i="16"/>
  <c r="AD97" i="17" s="1"/>
  <c r="AI97" s="1"/>
  <c r="F97" i="16"/>
  <c r="AC97" i="17" s="1"/>
  <c r="AH97" s="1"/>
  <c r="E97" i="16"/>
  <c r="H96"/>
  <c r="AE96" i="17" s="1"/>
  <c r="AJ96" s="1"/>
  <c r="G96" i="16"/>
  <c r="AD96" i="17" s="1"/>
  <c r="AI96" s="1"/>
  <c r="F96" i="16"/>
  <c r="AC96" i="17" s="1"/>
  <c r="AH96" s="1"/>
  <c r="E96" i="16"/>
  <c r="H95"/>
  <c r="AE95" i="17" s="1"/>
  <c r="AJ95" s="1"/>
  <c r="G95" i="16"/>
  <c r="AD95" i="17" s="1"/>
  <c r="AI95" s="1"/>
  <c r="F95" i="16"/>
  <c r="AC95" i="17" s="1"/>
  <c r="AH95" s="1"/>
  <c r="E95" i="16"/>
  <c r="H94"/>
  <c r="AE94" i="17" s="1"/>
  <c r="AJ94" s="1"/>
  <c r="G94" i="16"/>
  <c r="AD94" i="17" s="1"/>
  <c r="AI94" s="1"/>
  <c r="F94" i="16"/>
  <c r="AC94" i="17" s="1"/>
  <c r="AH94" s="1"/>
  <c r="E94" i="16"/>
  <c r="H93"/>
  <c r="AE93" i="17" s="1"/>
  <c r="AJ93" s="1"/>
  <c r="G93" i="16"/>
  <c r="AD93" i="17" s="1"/>
  <c r="AI93" s="1"/>
  <c r="F93" i="16"/>
  <c r="AC93" i="17" s="1"/>
  <c r="AH93" s="1"/>
  <c r="E93" i="16"/>
  <c r="H92"/>
  <c r="AE92" i="17" s="1"/>
  <c r="AJ92" s="1"/>
  <c r="G92" i="16"/>
  <c r="AD92" i="17" s="1"/>
  <c r="AI92" s="1"/>
  <c r="F92" i="16"/>
  <c r="AC92" i="17" s="1"/>
  <c r="AH92" s="1"/>
  <c r="E92" i="16"/>
  <c r="H91"/>
  <c r="AE91" i="17" s="1"/>
  <c r="AJ91" s="1"/>
  <c r="G91" i="16"/>
  <c r="AD91" i="17" s="1"/>
  <c r="AI91" s="1"/>
  <c r="F91" i="16"/>
  <c r="AC91" i="17" s="1"/>
  <c r="AH91" s="1"/>
  <c r="E91" i="16"/>
  <c r="H90"/>
  <c r="AE90" i="17" s="1"/>
  <c r="AJ90" s="1"/>
  <c r="G90" i="16"/>
  <c r="AD90" i="17" s="1"/>
  <c r="AI90" s="1"/>
  <c r="F90" i="16"/>
  <c r="AC90" i="17" s="1"/>
  <c r="AH90" s="1"/>
  <c r="E90" i="16"/>
  <c r="H89"/>
  <c r="AE89" i="17" s="1"/>
  <c r="AJ89" s="1"/>
  <c r="G89" i="16"/>
  <c r="AD89" i="17" s="1"/>
  <c r="AI89" s="1"/>
  <c r="F89" i="16"/>
  <c r="AC89" i="17" s="1"/>
  <c r="AH89" s="1"/>
  <c r="E89" i="16"/>
  <c r="H88"/>
  <c r="AE88" i="17" s="1"/>
  <c r="AJ88" s="1"/>
  <c r="G88" i="16"/>
  <c r="AD88" i="17" s="1"/>
  <c r="AI88" s="1"/>
  <c r="F88" i="16"/>
  <c r="AC88" i="17" s="1"/>
  <c r="AH88" s="1"/>
  <c r="E88" i="16"/>
  <c r="H87"/>
  <c r="AE87" i="17" s="1"/>
  <c r="AJ87" s="1"/>
  <c r="G87" i="16"/>
  <c r="AD87" i="17" s="1"/>
  <c r="AI87" s="1"/>
  <c r="F87" i="16"/>
  <c r="AC87" i="17" s="1"/>
  <c r="AH87" s="1"/>
  <c r="E87" i="16"/>
  <c r="H86"/>
  <c r="AE86" i="17" s="1"/>
  <c r="AJ86" s="1"/>
  <c r="G86" i="16"/>
  <c r="AD86" i="17" s="1"/>
  <c r="AI86" s="1"/>
  <c r="F86" i="16"/>
  <c r="AC86" i="17" s="1"/>
  <c r="AH86" s="1"/>
  <c r="E86" i="16"/>
  <c r="H85"/>
  <c r="AE85" i="17" s="1"/>
  <c r="AJ85" s="1"/>
  <c r="G85" i="16"/>
  <c r="AD85" i="17" s="1"/>
  <c r="AI85" s="1"/>
  <c r="F85" i="16"/>
  <c r="AC85" i="17" s="1"/>
  <c r="AH85" s="1"/>
  <c r="E85" i="16"/>
  <c r="H84"/>
  <c r="AE84" i="17" s="1"/>
  <c r="AJ84" s="1"/>
  <c r="G84" i="16"/>
  <c r="AD84" i="17" s="1"/>
  <c r="AI84" s="1"/>
  <c r="F84" i="16"/>
  <c r="AC84" i="17" s="1"/>
  <c r="AH84" s="1"/>
  <c r="E84" i="16"/>
  <c r="H83"/>
  <c r="AE83" i="17" s="1"/>
  <c r="AJ83" s="1"/>
  <c r="G83" i="16"/>
  <c r="AD83" i="17" s="1"/>
  <c r="AI83" s="1"/>
  <c r="F83" i="16"/>
  <c r="AC83" i="17" s="1"/>
  <c r="AH83" s="1"/>
  <c r="E83" i="16"/>
  <c r="H82"/>
  <c r="AE82" i="17" s="1"/>
  <c r="AJ82" s="1"/>
  <c r="G82" i="16"/>
  <c r="AD82" i="17" s="1"/>
  <c r="AI82" s="1"/>
  <c r="F82" i="16"/>
  <c r="AC82" i="17" s="1"/>
  <c r="AH82" s="1"/>
  <c r="E82" i="16"/>
  <c r="H81"/>
  <c r="AE81" i="17" s="1"/>
  <c r="AJ81" s="1"/>
  <c r="G81" i="16"/>
  <c r="AD81" i="17" s="1"/>
  <c r="AI81" s="1"/>
  <c r="F81" i="16"/>
  <c r="AC81" i="17" s="1"/>
  <c r="AH81" s="1"/>
  <c r="E81" i="16"/>
  <c r="H80"/>
  <c r="AE80" i="17" s="1"/>
  <c r="AJ80" s="1"/>
  <c r="G80" i="16"/>
  <c r="AD80" i="17" s="1"/>
  <c r="AI80" s="1"/>
  <c r="F80" i="16"/>
  <c r="AC80" i="17" s="1"/>
  <c r="AH80" s="1"/>
  <c r="E80" i="16"/>
  <c r="H79"/>
  <c r="AE79" i="17" s="1"/>
  <c r="AJ79" s="1"/>
  <c r="G79" i="16"/>
  <c r="AD79" i="17" s="1"/>
  <c r="AI79" s="1"/>
  <c r="F79" i="16"/>
  <c r="AC79" i="17" s="1"/>
  <c r="AH79" s="1"/>
  <c r="E79" i="16"/>
  <c r="H78"/>
  <c r="AE78" i="17" s="1"/>
  <c r="AJ78" s="1"/>
  <c r="G78" i="16"/>
  <c r="AD78" i="17" s="1"/>
  <c r="AI78" s="1"/>
  <c r="F78" i="16"/>
  <c r="AC78" i="17" s="1"/>
  <c r="AH78" s="1"/>
  <c r="E78" i="16"/>
  <c r="H77"/>
  <c r="AE77" i="17" s="1"/>
  <c r="AJ77" s="1"/>
  <c r="G77" i="16"/>
  <c r="AD77" i="17" s="1"/>
  <c r="AI77" s="1"/>
  <c r="F77" i="16"/>
  <c r="AC77" i="17" s="1"/>
  <c r="AH77" s="1"/>
  <c r="E77" i="16"/>
  <c r="H76"/>
  <c r="AE76" i="17" s="1"/>
  <c r="AJ76" s="1"/>
  <c r="G76" i="16"/>
  <c r="AD76" i="17" s="1"/>
  <c r="AI76" s="1"/>
  <c r="F76" i="16"/>
  <c r="AC76" i="17" s="1"/>
  <c r="AH76" s="1"/>
  <c r="E76" i="16"/>
  <c r="H75"/>
  <c r="AE75" i="17" s="1"/>
  <c r="AJ75" s="1"/>
  <c r="G75" i="16"/>
  <c r="AD75" i="17" s="1"/>
  <c r="AI75" s="1"/>
  <c r="F75" i="16"/>
  <c r="AC75" i="17" s="1"/>
  <c r="AH75" s="1"/>
  <c r="E75" i="16"/>
  <c r="H74"/>
  <c r="AE74" i="17" s="1"/>
  <c r="AJ74" s="1"/>
  <c r="G74" i="16"/>
  <c r="AD74" i="17" s="1"/>
  <c r="AI74" s="1"/>
  <c r="F74" i="16"/>
  <c r="AC74" i="17" s="1"/>
  <c r="AH74" s="1"/>
  <c r="E74" i="16"/>
  <c r="H73"/>
  <c r="AE73" i="17" s="1"/>
  <c r="AJ73" s="1"/>
  <c r="G73" i="16"/>
  <c r="AD73" i="17" s="1"/>
  <c r="AI73" s="1"/>
  <c r="F73" i="16"/>
  <c r="AC73" i="17" s="1"/>
  <c r="AH73" s="1"/>
  <c r="E73" i="16"/>
  <c r="H72"/>
  <c r="AE72" i="17" s="1"/>
  <c r="AJ72" s="1"/>
  <c r="G72" i="16"/>
  <c r="AD72" i="17" s="1"/>
  <c r="AI72" s="1"/>
  <c r="F72" i="16"/>
  <c r="AC72" i="17" s="1"/>
  <c r="AH72" s="1"/>
  <c r="E72" i="16"/>
  <c r="H71"/>
  <c r="AE71" i="17" s="1"/>
  <c r="AJ71" s="1"/>
  <c r="G71" i="16"/>
  <c r="AD71" i="17" s="1"/>
  <c r="AI71" s="1"/>
  <c r="F71" i="16"/>
  <c r="AC71" i="17" s="1"/>
  <c r="AH71" s="1"/>
  <c r="E71" i="16"/>
  <c r="H70"/>
  <c r="AE70" i="17" s="1"/>
  <c r="AJ70" s="1"/>
  <c r="G70" i="16"/>
  <c r="AD70" i="17" s="1"/>
  <c r="AI70" s="1"/>
  <c r="F70" i="16"/>
  <c r="AC70" i="17" s="1"/>
  <c r="AH70" s="1"/>
  <c r="E70" i="16"/>
  <c r="H69"/>
  <c r="AE69" i="17" s="1"/>
  <c r="AJ69" s="1"/>
  <c r="G69" i="16"/>
  <c r="AD69" i="17" s="1"/>
  <c r="AI69" s="1"/>
  <c r="F69" i="16"/>
  <c r="AC69" i="17" s="1"/>
  <c r="AH69" s="1"/>
  <c r="E69" i="16"/>
  <c r="H68"/>
  <c r="AE68" i="17" s="1"/>
  <c r="AJ68" s="1"/>
  <c r="G68" i="16"/>
  <c r="AD68" i="17" s="1"/>
  <c r="AI68" s="1"/>
  <c r="F68" i="16"/>
  <c r="AC68" i="17" s="1"/>
  <c r="AH68" s="1"/>
  <c r="E68" i="16"/>
  <c r="H67"/>
  <c r="AE67" i="17" s="1"/>
  <c r="AJ67" s="1"/>
  <c r="G67" i="16"/>
  <c r="AD67" i="17" s="1"/>
  <c r="AI67" s="1"/>
  <c r="F67" i="16"/>
  <c r="AC67" i="17" s="1"/>
  <c r="AH67" s="1"/>
  <c r="E67" i="16"/>
  <c r="H66"/>
  <c r="O66" s="1"/>
  <c r="V66" i="19" s="1"/>
  <c r="G66" i="16"/>
  <c r="AD66" i="17" s="1"/>
  <c r="AI66" s="1"/>
  <c r="F66" i="16"/>
  <c r="AC66" i="17" s="1"/>
  <c r="AH66" s="1"/>
  <c r="E66" i="16"/>
  <c r="H65"/>
  <c r="AE65" i="17" s="1"/>
  <c r="AJ65" s="1"/>
  <c r="G65" i="16"/>
  <c r="AD65" i="17" s="1"/>
  <c r="AI65" s="1"/>
  <c r="F65" i="16"/>
  <c r="AC65" i="17" s="1"/>
  <c r="AH65" s="1"/>
  <c r="E65" i="16"/>
  <c r="H64"/>
  <c r="O64" s="1"/>
  <c r="V64" i="19" s="1"/>
  <c r="G64" i="16"/>
  <c r="AD64" i="17" s="1"/>
  <c r="AI64" s="1"/>
  <c r="F64" i="16"/>
  <c r="AC64" i="17" s="1"/>
  <c r="AH64" s="1"/>
  <c r="E64" i="16"/>
  <c r="H63"/>
  <c r="AE63" i="17" s="1"/>
  <c r="AJ63" s="1"/>
  <c r="G63" i="16"/>
  <c r="AD63" i="17" s="1"/>
  <c r="AI63" s="1"/>
  <c r="F63" i="16"/>
  <c r="AC63" i="17" s="1"/>
  <c r="AH63" s="1"/>
  <c r="E63" i="16"/>
  <c r="H62"/>
  <c r="O62" s="1"/>
  <c r="V62" i="19" s="1"/>
  <c r="G62" i="16"/>
  <c r="AD62" i="17" s="1"/>
  <c r="AI62" s="1"/>
  <c r="F62" i="16"/>
  <c r="AC62" i="17" s="1"/>
  <c r="AH62" s="1"/>
  <c r="E62" i="16"/>
  <c r="H61"/>
  <c r="AE61" i="17" s="1"/>
  <c r="AJ61" s="1"/>
  <c r="G61" i="16"/>
  <c r="AD61" i="17" s="1"/>
  <c r="AI61" s="1"/>
  <c r="F61" i="16"/>
  <c r="AC61" i="17" s="1"/>
  <c r="AH61" s="1"/>
  <c r="E61" i="16"/>
  <c r="H60"/>
  <c r="O60" s="1"/>
  <c r="V60" i="19" s="1"/>
  <c r="G60" i="16"/>
  <c r="AD60" i="17" s="1"/>
  <c r="AI60" s="1"/>
  <c r="F60" i="16"/>
  <c r="AC60" i="17" s="1"/>
  <c r="AH60" s="1"/>
  <c r="E60" i="16"/>
  <c r="H59"/>
  <c r="AE59" i="17" s="1"/>
  <c r="AJ59" s="1"/>
  <c r="G59" i="16"/>
  <c r="AD59" i="17" s="1"/>
  <c r="AI59" s="1"/>
  <c r="F59" i="16"/>
  <c r="AC59" i="17" s="1"/>
  <c r="AH59" s="1"/>
  <c r="E59" i="16"/>
  <c r="H58"/>
  <c r="O58" s="1"/>
  <c r="V58" i="19" s="1"/>
  <c r="G58" i="16"/>
  <c r="AD58" i="17" s="1"/>
  <c r="AI58" s="1"/>
  <c r="F58" i="16"/>
  <c r="AC58" i="17" s="1"/>
  <c r="AH58" s="1"/>
  <c r="E58" i="16"/>
  <c r="H57"/>
  <c r="AE57" i="17" s="1"/>
  <c r="AJ57" s="1"/>
  <c r="G57" i="16"/>
  <c r="AD57" i="17" s="1"/>
  <c r="AI57" s="1"/>
  <c r="F57" i="16"/>
  <c r="AC57" i="17" s="1"/>
  <c r="AH57" s="1"/>
  <c r="E57" i="16"/>
  <c r="H56"/>
  <c r="O56" s="1"/>
  <c r="V56" i="19" s="1"/>
  <c r="G56" i="16"/>
  <c r="AD56" i="17" s="1"/>
  <c r="AI56" s="1"/>
  <c r="F56" i="16"/>
  <c r="AC56" i="17" s="1"/>
  <c r="AH56" s="1"/>
  <c r="E56" i="16"/>
  <c r="H55"/>
  <c r="AE55" i="17" s="1"/>
  <c r="AJ55" s="1"/>
  <c r="G55" i="16"/>
  <c r="AD55" i="17" s="1"/>
  <c r="AI55" s="1"/>
  <c r="F55" i="16"/>
  <c r="AC55" i="17" s="1"/>
  <c r="AH55" s="1"/>
  <c r="E55" i="16"/>
  <c r="H54"/>
  <c r="O54" s="1"/>
  <c r="V54" i="19" s="1"/>
  <c r="G54" i="16"/>
  <c r="AD54" i="17" s="1"/>
  <c r="AI54" s="1"/>
  <c r="F54" i="16"/>
  <c r="AC54" i="17" s="1"/>
  <c r="AH54" s="1"/>
  <c r="E54" i="16"/>
  <c r="H53"/>
  <c r="AE53" i="17" s="1"/>
  <c r="AJ53" s="1"/>
  <c r="G53" i="16"/>
  <c r="AD53" i="17" s="1"/>
  <c r="AI53" s="1"/>
  <c r="F53" i="16"/>
  <c r="AC53" i="17" s="1"/>
  <c r="AH53" s="1"/>
  <c r="E53" i="16"/>
  <c r="H52"/>
  <c r="O52" s="1"/>
  <c r="V52" i="19" s="1"/>
  <c r="G52" i="16"/>
  <c r="AD52" i="17" s="1"/>
  <c r="AI52" s="1"/>
  <c r="F52" i="16"/>
  <c r="AC52" i="17" s="1"/>
  <c r="AH52" s="1"/>
  <c r="E52" i="16"/>
  <c r="H51"/>
  <c r="AE51" i="17" s="1"/>
  <c r="AJ51" s="1"/>
  <c r="G51" i="16"/>
  <c r="AD51" i="17" s="1"/>
  <c r="AI51" s="1"/>
  <c r="F51" i="16"/>
  <c r="AC51" i="17" s="1"/>
  <c r="AH51" s="1"/>
  <c r="E51" i="16"/>
  <c r="H50"/>
  <c r="O50" s="1"/>
  <c r="V50" i="19" s="1"/>
  <c r="G50" i="16"/>
  <c r="AD50" i="17" s="1"/>
  <c r="AI50" s="1"/>
  <c r="F50" i="16"/>
  <c r="AC50" i="17" s="1"/>
  <c r="AH50" s="1"/>
  <c r="E50" i="16"/>
  <c r="AB50" i="17" s="1"/>
  <c r="AG50" s="1"/>
  <c r="H49" i="16"/>
  <c r="AE49" i="17" s="1"/>
  <c r="AJ49" s="1"/>
  <c r="G49" i="16"/>
  <c r="AD49" i="17" s="1"/>
  <c r="AI49" s="1"/>
  <c r="F49" i="16"/>
  <c r="AC49" i="17" s="1"/>
  <c r="AH49" s="1"/>
  <c r="E49" i="16"/>
  <c r="AB49" i="17" s="1"/>
  <c r="AG49" s="1"/>
  <c r="H48" i="16"/>
  <c r="O48" s="1"/>
  <c r="V48" i="19" s="1"/>
  <c r="G48" i="16"/>
  <c r="AD48" i="17" s="1"/>
  <c r="AI48" s="1"/>
  <c r="F48" i="16"/>
  <c r="AC48" i="17" s="1"/>
  <c r="AH48" s="1"/>
  <c r="E48" i="16"/>
  <c r="AB48" i="17" s="1"/>
  <c r="AG48" s="1"/>
  <c r="H47" i="16"/>
  <c r="AE47" i="17" s="1"/>
  <c r="AJ47" s="1"/>
  <c r="G47" i="16"/>
  <c r="AD47" i="17" s="1"/>
  <c r="AI47" s="1"/>
  <c r="F47" i="16"/>
  <c r="AC47" i="17" s="1"/>
  <c r="AH47" s="1"/>
  <c r="E47" i="16"/>
  <c r="AB47" i="17" s="1"/>
  <c r="AG47" s="1"/>
  <c r="H46" i="16"/>
  <c r="O46" s="1"/>
  <c r="V46" i="19" s="1"/>
  <c r="G46" i="16"/>
  <c r="AD46" i="17" s="1"/>
  <c r="AI46" s="1"/>
  <c r="F46" i="16"/>
  <c r="AC46" i="17" s="1"/>
  <c r="AH46" s="1"/>
  <c r="E46" i="16"/>
  <c r="AB46" i="17" s="1"/>
  <c r="AG46" s="1"/>
  <c r="H45" i="16"/>
  <c r="AE45" i="17" s="1"/>
  <c r="AJ45" s="1"/>
  <c r="G45" i="16"/>
  <c r="AD45" i="17" s="1"/>
  <c r="AI45" s="1"/>
  <c r="F45" i="16"/>
  <c r="AC45" i="17" s="1"/>
  <c r="AH45" s="1"/>
  <c r="E45" i="16"/>
  <c r="AB45" i="17" s="1"/>
  <c r="AG45" s="1"/>
  <c r="H44" i="16"/>
  <c r="O44" s="1"/>
  <c r="V44" i="19" s="1"/>
  <c r="G44" i="16"/>
  <c r="AD44" i="17" s="1"/>
  <c r="AI44" s="1"/>
  <c r="F44" i="16"/>
  <c r="AC44" i="17" s="1"/>
  <c r="AH44" s="1"/>
  <c r="E44" i="16"/>
  <c r="AB44" i="17" s="1"/>
  <c r="AG44" s="1"/>
  <c r="H43" i="16"/>
  <c r="AE43" i="17" s="1"/>
  <c r="AJ43" s="1"/>
  <c r="G43" i="16"/>
  <c r="AD43" i="17" s="1"/>
  <c r="AI43" s="1"/>
  <c r="F43" i="16"/>
  <c r="AC43" i="17" s="1"/>
  <c r="AH43" s="1"/>
  <c r="E43" i="16"/>
  <c r="AB43" i="17" s="1"/>
  <c r="AG43" s="1"/>
  <c r="H42" i="16"/>
  <c r="O42" s="1"/>
  <c r="V42" i="19" s="1"/>
  <c r="G42" i="16"/>
  <c r="AD42" i="17" s="1"/>
  <c r="AI42" s="1"/>
  <c r="F42" i="16"/>
  <c r="AC42" i="17" s="1"/>
  <c r="AH42" s="1"/>
  <c r="E42" i="16"/>
  <c r="AB42" i="17" s="1"/>
  <c r="AG42" s="1"/>
  <c r="H41" i="16"/>
  <c r="AE41" i="17" s="1"/>
  <c r="AJ41" s="1"/>
  <c r="G41" i="16"/>
  <c r="AD41" i="17" s="1"/>
  <c r="AI41" s="1"/>
  <c r="F41" i="16"/>
  <c r="AC41" i="17" s="1"/>
  <c r="AH41" s="1"/>
  <c r="E41" i="16"/>
  <c r="AB41" i="17" s="1"/>
  <c r="AG41" s="1"/>
  <c r="H40" i="16"/>
  <c r="O40" s="1"/>
  <c r="V40" i="19" s="1"/>
  <c r="G40" i="16"/>
  <c r="AD40" i="17" s="1"/>
  <c r="AI40" s="1"/>
  <c r="F40" i="16"/>
  <c r="AC40" i="17" s="1"/>
  <c r="AH40" s="1"/>
  <c r="E40" i="16"/>
  <c r="AB40" i="17" s="1"/>
  <c r="AG40" s="1"/>
  <c r="H39" i="16"/>
  <c r="AE39" i="17" s="1"/>
  <c r="AJ39" s="1"/>
  <c r="G39" i="16"/>
  <c r="AD39" i="17" s="1"/>
  <c r="AI39" s="1"/>
  <c r="F39" i="16"/>
  <c r="AC39" i="17" s="1"/>
  <c r="AH39" s="1"/>
  <c r="E39" i="16"/>
  <c r="AB39" i="17" s="1"/>
  <c r="AG39" s="1"/>
  <c r="H38" i="16"/>
  <c r="O38" s="1"/>
  <c r="V38" i="19" s="1"/>
  <c r="G38" i="16"/>
  <c r="AD38" i="17" s="1"/>
  <c r="AI38" s="1"/>
  <c r="F38" i="16"/>
  <c r="AC38" i="17" s="1"/>
  <c r="AH38" s="1"/>
  <c r="E38" i="16"/>
  <c r="AB38" i="17" s="1"/>
  <c r="AG38" s="1"/>
  <c r="H37" i="16"/>
  <c r="AE37" i="17" s="1"/>
  <c r="AJ37" s="1"/>
  <c r="G37" i="16"/>
  <c r="AD37" i="17" s="1"/>
  <c r="AI37" s="1"/>
  <c r="F37" i="16"/>
  <c r="AC37" i="17" s="1"/>
  <c r="AH37" s="1"/>
  <c r="E37" i="16"/>
  <c r="AB37" i="17" s="1"/>
  <c r="AG37" s="1"/>
  <c r="H36" i="16"/>
  <c r="O36" s="1"/>
  <c r="V36" i="19" s="1"/>
  <c r="G36" i="16"/>
  <c r="AD36" i="17" s="1"/>
  <c r="AI36" s="1"/>
  <c r="F36" i="16"/>
  <c r="AC36" i="17" s="1"/>
  <c r="AH36" s="1"/>
  <c r="E36" i="16"/>
  <c r="AB36" i="17" s="1"/>
  <c r="AG36" s="1"/>
  <c r="H35" i="16"/>
  <c r="AE35" i="17" s="1"/>
  <c r="AJ35" s="1"/>
  <c r="G35" i="16"/>
  <c r="AD35" i="17" s="1"/>
  <c r="AI35" s="1"/>
  <c r="F35" i="16"/>
  <c r="AC35" i="17" s="1"/>
  <c r="AH35" s="1"/>
  <c r="E35" i="16"/>
  <c r="AB35" i="17" s="1"/>
  <c r="AG35" s="1"/>
  <c r="H34" i="16"/>
  <c r="O34" s="1"/>
  <c r="V34" i="19" s="1"/>
  <c r="G34" i="16"/>
  <c r="AD34" i="17" s="1"/>
  <c r="AI34" s="1"/>
  <c r="F34" i="16"/>
  <c r="AC34" i="17" s="1"/>
  <c r="AH34" s="1"/>
  <c r="E34" i="16"/>
  <c r="AB34" i="17" s="1"/>
  <c r="AG34" s="1"/>
  <c r="H33" i="16"/>
  <c r="AE33" i="17" s="1"/>
  <c r="AJ33" s="1"/>
  <c r="G33" i="16"/>
  <c r="AD33" i="17" s="1"/>
  <c r="AI33" s="1"/>
  <c r="F33" i="16"/>
  <c r="AC33" i="17" s="1"/>
  <c r="AH33" s="1"/>
  <c r="E33" i="16"/>
  <c r="AB33" i="17" s="1"/>
  <c r="AG33" s="1"/>
  <c r="H32" i="16"/>
  <c r="O32" s="1"/>
  <c r="V32" i="19" s="1"/>
  <c r="G32" i="16"/>
  <c r="AD32" i="17" s="1"/>
  <c r="AI32" s="1"/>
  <c r="F32" i="16"/>
  <c r="AC32" i="17" s="1"/>
  <c r="AH32" s="1"/>
  <c r="E32" i="16"/>
  <c r="AB32" i="17" s="1"/>
  <c r="AG32" s="1"/>
  <c r="H31" i="16"/>
  <c r="AE31" i="17" s="1"/>
  <c r="AJ31" s="1"/>
  <c r="G31" i="16"/>
  <c r="AD31" i="17" s="1"/>
  <c r="AI31" s="1"/>
  <c r="F31" i="16"/>
  <c r="AC31" i="17" s="1"/>
  <c r="AH31" s="1"/>
  <c r="E31" i="16"/>
  <c r="AB31" i="17" s="1"/>
  <c r="AG31" s="1"/>
  <c r="H30" i="16"/>
  <c r="O30" s="1"/>
  <c r="V30" i="19" s="1"/>
  <c r="G30" i="16"/>
  <c r="AD30" i="17" s="1"/>
  <c r="AI30" s="1"/>
  <c r="F30" i="16"/>
  <c r="AC30" i="17" s="1"/>
  <c r="AH30" s="1"/>
  <c r="E30" i="16"/>
  <c r="AB30" i="17" s="1"/>
  <c r="AG30" s="1"/>
  <c r="H29" i="16"/>
  <c r="AE29" i="17" s="1"/>
  <c r="AJ29" s="1"/>
  <c r="G29" i="16"/>
  <c r="AD29" i="17" s="1"/>
  <c r="AI29" s="1"/>
  <c r="F29" i="16"/>
  <c r="AC29" i="17" s="1"/>
  <c r="AH29" s="1"/>
  <c r="E29" i="16"/>
  <c r="AB29" i="17" s="1"/>
  <c r="AG29" s="1"/>
  <c r="H28" i="16"/>
  <c r="O28" s="1"/>
  <c r="V28" i="19" s="1"/>
  <c r="G28" i="16"/>
  <c r="AD28" i="17" s="1"/>
  <c r="AI28" s="1"/>
  <c r="F28" i="16"/>
  <c r="AC28" i="17" s="1"/>
  <c r="AH28" s="1"/>
  <c r="E28" i="16"/>
  <c r="AB28" i="17" s="1"/>
  <c r="AG28" s="1"/>
  <c r="H27" i="16"/>
  <c r="AE27" i="17" s="1"/>
  <c r="AJ27" s="1"/>
  <c r="G27" i="16"/>
  <c r="AD27" i="17" s="1"/>
  <c r="AI27" s="1"/>
  <c r="F27" i="16"/>
  <c r="AC27" i="17" s="1"/>
  <c r="AH27" s="1"/>
  <c r="E27" i="16"/>
  <c r="AB27" i="17" s="1"/>
  <c r="AG27" s="1"/>
  <c r="H26" i="16"/>
  <c r="O26" s="1"/>
  <c r="V26" i="19" s="1"/>
  <c r="G26" i="16"/>
  <c r="AD26" i="17" s="1"/>
  <c r="AI26" s="1"/>
  <c r="F26" i="16"/>
  <c r="AC26" i="17" s="1"/>
  <c r="AH26" s="1"/>
  <c r="E26" i="16"/>
  <c r="AB26" i="17" s="1"/>
  <c r="AG26" s="1"/>
  <c r="H25" i="16"/>
  <c r="AE25" i="17" s="1"/>
  <c r="AJ25" s="1"/>
  <c r="G25" i="16"/>
  <c r="AD25" i="17" s="1"/>
  <c r="AI25" s="1"/>
  <c r="F25" i="16"/>
  <c r="AC25" i="17" s="1"/>
  <c r="AH25" s="1"/>
  <c r="E25" i="16"/>
  <c r="AB25" i="17" s="1"/>
  <c r="AG25" s="1"/>
  <c r="H24" i="16"/>
  <c r="O24" s="1"/>
  <c r="V24" i="19" s="1"/>
  <c r="G24" i="16"/>
  <c r="AD24" i="17" s="1"/>
  <c r="AI24" s="1"/>
  <c r="F24" i="16"/>
  <c r="AC24" i="17" s="1"/>
  <c r="AH24" s="1"/>
  <c r="E24" i="16"/>
  <c r="AB24" i="17" s="1"/>
  <c r="AG24" s="1"/>
  <c r="H23" i="16"/>
  <c r="AE23" i="17" s="1"/>
  <c r="AJ23" s="1"/>
  <c r="G23" i="16"/>
  <c r="AD23" i="17" s="1"/>
  <c r="AI23" s="1"/>
  <c r="F23" i="16"/>
  <c r="AC23" i="17" s="1"/>
  <c r="AH23" s="1"/>
  <c r="E23" i="16"/>
  <c r="AB23" i="17" s="1"/>
  <c r="AG23" s="1"/>
  <c r="H22" i="16"/>
  <c r="O22" s="1"/>
  <c r="V22" i="19" s="1"/>
  <c r="G22" i="16"/>
  <c r="AD22" i="17" s="1"/>
  <c r="AI22" s="1"/>
  <c r="F22" i="16"/>
  <c r="AC22" i="17" s="1"/>
  <c r="AH22" s="1"/>
  <c r="E22" i="16"/>
  <c r="AB22" i="17" s="1"/>
  <c r="AG22" s="1"/>
  <c r="H21" i="16"/>
  <c r="AE21" i="17" s="1"/>
  <c r="AJ21" s="1"/>
  <c r="G21" i="16"/>
  <c r="AD21" i="17" s="1"/>
  <c r="AI21" s="1"/>
  <c r="F21" i="16"/>
  <c r="AC21" i="17" s="1"/>
  <c r="AH21" s="1"/>
  <c r="E21" i="16"/>
  <c r="AB21" i="17" s="1"/>
  <c r="AG21" s="1"/>
  <c r="H20" i="16"/>
  <c r="O20" s="1"/>
  <c r="V20" i="19" s="1"/>
  <c r="G20" i="16"/>
  <c r="AD20" i="17" s="1"/>
  <c r="AI20" s="1"/>
  <c r="F20" i="16"/>
  <c r="AC20" i="17" s="1"/>
  <c r="AH20" s="1"/>
  <c r="E20" i="16"/>
  <c r="AB20" i="17" s="1"/>
  <c r="AG20" s="1"/>
  <c r="H19" i="16"/>
  <c r="AE19" i="17" s="1"/>
  <c r="AJ19" s="1"/>
  <c r="G19" i="16"/>
  <c r="AD19" i="17" s="1"/>
  <c r="AI19" s="1"/>
  <c r="F19" i="16"/>
  <c r="AC19" i="17" s="1"/>
  <c r="AH19" s="1"/>
  <c r="E19" i="16"/>
  <c r="AB19" i="17" s="1"/>
  <c r="AG19" s="1"/>
  <c r="H18" i="16"/>
  <c r="O18" s="1"/>
  <c r="V18" i="19" s="1"/>
  <c r="G18" i="16"/>
  <c r="AD18" i="17" s="1"/>
  <c r="AI18" s="1"/>
  <c r="F18" i="16"/>
  <c r="AC18" i="17" s="1"/>
  <c r="AH18" s="1"/>
  <c r="E18" i="16"/>
  <c r="AB18" i="17" s="1"/>
  <c r="AG18" s="1"/>
  <c r="H17" i="16"/>
  <c r="AE17" i="17" s="1"/>
  <c r="AJ17" s="1"/>
  <c r="G17" i="16"/>
  <c r="AD17" i="17" s="1"/>
  <c r="AI17" s="1"/>
  <c r="F17" i="16"/>
  <c r="AC17" i="17" s="1"/>
  <c r="AH17" s="1"/>
  <c r="E17" i="16"/>
  <c r="AB17" i="17" s="1"/>
  <c r="AG17" s="1"/>
  <c r="H16" i="16"/>
  <c r="O16" s="1"/>
  <c r="V16" i="19" s="1"/>
  <c r="G16" i="16"/>
  <c r="AD16" i="17" s="1"/>
  <c r="AI16" s="1"/>
  <c r="F16" i="16"/>
  <c r="AC16" i="17" s="1"/>
  <c r="AH16" s="1"/>
  <c r="E16" i="16"/>
  <c r="AB16" i="17" s="1"/>
  <c r="AG16" s="1"/>
  <c r="H15" i="16"/>
  <c r="AE15" i="17" s="1"/>
  <c r="AJ15" s="1"/>
  <c r="G15" i="16"/>
  <c r="AD15" i="17" s="1"/>
  <c r="AI15" s="1"/>
  <c r="F15" i="16"/>
  <c r="AC15" i="17" s="1"/>
  <c r="AH15" s="1"/>
  <c r="E15" i="16"/>
  <c r="AB15" i="17" s="1"/>
  <c r="AG15" s="1"/>
  <c r="H14" i="16"/>
  <c r="O14" s="1"/>
  <c r="V14" i="19" s="1"/>
  <c r="G14" i="16"/>
  <c r="AD14" i="17" s="1"/>
  <c r="AI14" s="1"/>
  <c r="F14" i="16"/>
  <c r="AC14" i="17" s="1"/>
  <c r="AH14" s="1"/>
  <c r="E14" i="16"/>
  <c r="AB14" i="17" s="1"/>
  <c r="AG14" s="1"/>
  <c r="H13" i="16"/>
  <c r="AE13" i="17" s="1"/>
  <c r="AJ13" s="1"/>
  <c r="G13" i="16"/>
  <c r="AD13" i="17" s="1"/>
  <c r="AI13" s="1"/>
  <c r="F13" i="16"/>
  <c r="AC13" i="17" s="1"/>
  <c r="AH13" s="1"/>
  <c r="E13" i="16"/>
  <c r="AB13" i="17" s="1"/>
  <c r="AG13" s="1"/>
  <c r="H12" i="16"/>
  <c r="O12" s="1"/>
  <c r="V12" i="19" s="1"/>
  <c r="G12" i="16"/>
  <c r="AD12" i="17" s="1"/>
  <c r="AI12" s="1"/>
  <c r="F12" i="16"/>
  <c r="AC12" i="17" s="1"/>
  <c r="AH12" s="1"/>
  <c r="E12" i="16"/>
  <c r="AB12" i="17" s="1"/>
  <c r="AG12" s="1"/>
  <c r="H11" i="16"/>
  <c r="AE11" i="17" s="1"/>
  <c r="AJ11" s="1"/>
  <c r="G11" i="16"/>
  <c r="AD11" i="17" s="1"/>
  <c r="AI11" s="1"/>
  <c r="F11" i="16"/>
  <c r="AC11" i="17" s="1"/>
  <c r="AH11" s="1"/>
  <c r="E11" i="16"/>
  <c r="AB11" i="17" s="1"/>
  <c r="AG11" s="1"/>
  <c r="K451" i="12"/>
  <c r="J451"/>
  <c r="H450"/>
  <c r="AE450" i="36" s="1"/>
  <c r="AJ450" s="1"/>
  <c r="G450" i="12"/>
  <c r="N450"/>
  <c r="D450" i="19" s="1"/>
  <c r="E450" i="12"/>
  <c r="H449"/>
  <c r="G449"/>
  <c r="AC449" i="16"/>
  <c r="AH449" s="1"/>
  <c r="E449" i="12"/>
  <c r="H448"/>
  <c r="G448"/>
  <c r="F448"/>
  <c r="E448"/>
  <c r="H447"/>
  <c r="G447"/>
  <c r="F447"/>
  <c r="E447"/>
  <c r="H446"/>
  <c r="G446"/>
  <c r="F446"/>
  <c r="E446"/>
  <c r="H445"/>
  <c r="G445"/>
  <c r="F445"/>
  <c r="E445"/>
  <c r="H444"/>
  <c r="G444"/>
  <c r="F444"/>
  <c r="E444"/>
  <c r="H443"/>
  <c r="G443"/>
  <c r="F443"/>
  <c r="E443"/>
  <c r="H442"/>
  <c r="G442"/>
  <c r="F442"/>
  <c r="E442"/>
  <c r="H441"/>
  <c r="G441"/>
  <c r="F441"/>
  <c r="E441"/>
  <c r="H440"/>
  <c r="G440"/>
  <c r="F440"/>
  <c r="E440"/>
  <c r="H439"/>
  <c r="G439"/>
  <c r="F439"/>
  <c r="E439"/>
  <c r="H438"/>
  <c r="G438"/>
  <c r="F438"/>
  <c r="E438"/>
  <c r="H437"/>
  <c r="G437"/>
  <c r="F437"/>
  <c r="E437"/>
  <c r="H436"/>
  <c r="G436"/>
  <c r="F436"/>
  <c r="E436"/>
  <c r="H435"/>
  <c r="G435"/>
  <c r="F435"/>
  <c r="E435"/>
  <c r="H434"/>
  <c r="G434"/>
  <c r="F434"/>
  <c r="E434"/>
  <c r="H433"/>
  <c r="G433"/>
  <c r="F433"/>
  <c r="E433"/>
  <c r="H432"/>
  <c r="G432"/>
  <c r="F432"/>
  <c r="E432"/>
  <c r="H431"/>
  <c r="G431"/>
  <c r="F431"/>
  <c r="E431"/>
  <c r="H430"/>
  <c r="G430"/>
  <c r="F430"/>
  <c r="E430"/>
  <c r="H429"/>
  <c r="G429"/>
  <c r="F429"/>
  <c r="E429"/>
  <c r="H428"/>
  <c r="G428"/>
  <c r="F428"/>
  <c r="E428"/>
  <c r="H427"/>
  <c r="G427"/>
  <c r="F427"/>
  <c r="E427"/>
  <c r="H426"/>
  <c r="G426"/>
  <c r="F426"/>
  <c r="E426"/>
  <c r="H425"/>
  <c r="G425"/>
  <c r="F425"/>
  <c r="E425"/>
  <c r="H424"/>
  <c r="G424"/>
  <c r="F424"/>
  <c r="E424"/>
  <c r="H423"/>
  <c r="G423"/>
  <c r="F423"/>
  <c r="E423"/>
  <c r="H422"/>
  <c r="G422"/>
  <c r="F422"/>
  <c r="E422"/>
  <c r="H421"/>
  <c r="G421"/>
  <c r="F421"/>
  <c r="E421"/>
  <c r="H420"/>
  <c r="G420"/>
  <c r="F420"/>
  <c r="E420"/>
  <c r="H419"/>
  <c r="G419"/>
  <c r="F419"/>
  <c r="E419"/>
  <c r="H418"/>
  <c r="G418"/>
  <c r="F418"/>
  <c r="E418"/>
  <c r="H417"/>
  <c r="G417"/>
  <c r="F417"/>
  <c r="E417"/>
  <c r="H416"/>
  <c r="G416"/>
  <c r="F416"/>
  <c r="E416"/>
  <c r="H415"/>
  <c r="G415"/>
  <c r="F415"/>
  <c r="E415"/>
  <c r="H414"/>
  <c r="G414"/>
  <c r="F414"/>
  <c r="E414"/>
  <c r="H413"/>
  <c r="G413"/>
  <c r="F413"/>
  <c r="E413"/>
  <c r="H412"/>
  <c r="G412"/>
  <c r="F412"/>
  <c r="E412"/>
  <c r="H411"/>
  <c r="G411"/>
  <c r="F411"/>
  <c r="E411"/>
  <c r="H410"/>
  <c r="G410"/>
  <c r="F410"/>
  <c r="E410"/>
  <c r="H409"/>
  <c r="G409"/>
  <c r="F409"/>
  <c r="E409"/>
  <c r="H408"/>
  <c r="G408"/>
  <c r="F408"/>
  <c r="E408"/>
  <c r="H407"/>
  <c r="G407"/>
  <c r="F407"/>
  <c r="E407"/>
  <c r="H406"/>
  <c r="G406"/>
  <c r="F406"/>
  <c r="E406"/>
  <c r="H405"/>
  <c r="G405"/>
  <c r="F405"/>
  <c r="E405"/>
  <c r="H404"/>
  <c r="G404"/>
  <c r="F404"/>
  <c r="E404"/>
  <c r="H403"/>
  <c r="G403"/>
  <c r="F403"/>
  <c r="E403"/>
  <c r="H402"/>
  <c r="G402"/>
  <c r="F402"/>
  <c r="E402"/>
  <c r="H401"/>
  <c r="G401"/>
  <c r="F401"/>
  <c r="E401"/>
  <c r="H400"/>
  <c r="G400"/>
  <c r="F400"/>
  <c r="E400"/>
  <c r="H399"/>
  <c r="G399"/>
  <c r="F399"/>
  <c r="E399"/>
  <c r="H398"/>
  <c r="G398"/>
  <c r="F398"/>
  <c r="E398"/>
  <c r="H397"/>
  <c r="G397"/>
  <c r="F397"/>
  <c r="E397"/>
  <c r="H396"/>
  <c r="G396"/>
  <c r="F396"/>
  <c r="E396"/>
  <c r="H395"/>
  <c r="G395"/>
  <c r="F395"/>
  <c r="E395"/>
  <c r="H394"/>
  <c r="G394"/>
  <c r="F394"/>
  <c r="E394"/>
  <c r="H393"/>
  <c r="G393"/>
  <c r="F393"/>
  <c r="E393"/>
  <c r="H392"/>
  <c r="G392"/>
  <c r="F392"/>
  <c r="E392"/>
  <c r="H391"/>
  <c r="G391"/>
  <c r="F391"/>
  <c r="E391"/>
  <c r="H390"/>
  <c r="G390"/>
  <c r="F390"/>
  <c r="E390"/>
  <c r="H389"/>
  <c r="G389"/>
  <c r="F389"/>
  <c r="E389"/>
  <c r="H388"/>
  <c r="G388"/>
  <c r="F388"/>
  <c r="E388"/>
  <c r="H387"/>
  <c r="G387"/>
  <c r="F387"/>
  <c r="E387"/>
  <c r="H386"/>
  <c r="G386"/>
  <c r="F386"/>
  <c r="E386"/>
  <c r="H385"/>
  <c r="G385"/>
  <c r="F385"/>
  <c r="E385"/>
  <c r="H384"/>
  <c r="G384"/>
  <c r="F384"/>
  <c r="E384"/>
  <c r="H383"/>
  <c r="G383"/>
  <c r="F383"/>
  <c r="E383"/>
  <c r="H382"/>
  <c r="G382"/>
  <c r="F382"/>
  <c r="E382"/>
  <c r="H381"/>
  <c r="G381"/>
  <c r="F381"/>
  <c r="E381"/>
  <c r="H380"/>
  <c r="G380"/>
  <c r="F380"/>
  <c r="E380"/>
  <c r="H379"/>
  <c r="G379"/>
  <c r="F379"/>
  <c r="E379"/>
  <c r="H378"/>
  <c r="G378"/>
  <c r="F378"/>
  <c r="E378"/>
  <c r="H377"/>
  <c r="G377"/>
  <c r="F377"/>
  <c r="E377"/>
  <c r="H376"/>
  <c r="G376"/>
  <c r="F376"/>
  <c r="E376"/>
  <c r="H375"/>
  <c r="G375"/>
  <c r="F375"/>
  <c r="E375"/>
  <c r="H374"/>
  <c r="G374"/>
  <c r="F374"/>
  <c r="E374"/>
  <c r="H373"/>
  <c r="G373"/>
  <c r="F373"/>
  <c r="E373"/>
  <c r="H372"/>
  <c r="G372"/>
  <c r="F372"/>
  <c r="E372"/>
  <c r="H371"/>
  <c r="G371"/>
  <c r="F371"/>
  <c r="E371"/>
  <c r="H370"/>
  <c r="G370"/>
  <c r="F370"/>
  <c r="E370"/>
  <c r="H369"/>
  <c r="G369"/>
  <c r="F369"/>
  <c r="E369"/>
  <c r="H368"/>
  <c r="G368"/>
  <c r="F368"/>
  <c r="E368"/>
  <c r="H367"/>
  <c r="G367"/>
  <c r="F367"/>
  <c r="E367"/>
  <c r="H366"/>
  <c r="G366"/>
  <c r="F366"/>
  <c r="E366"/>
  <c r="H365"/>
  <c r="G365"/>
  <c r="F365"/>
  <c r="E365"/>
  <c r="H364"/>
  <c r="G364"/>
  <c r="F364"/>
  <c r="E364"/>
  <c r="H363"/>
  <c r="G363"/>
  <c r="F363"/>
  <c r="E363"/>
  <c r="H362"/>
  <c r="G362"/>
  <c r="F362"/>
  <c r="E362"/>
  <c r="H361"/>
  <c r="G361"/>
  <c r="F361"/>
  <c r="E361"/>
  <c r="H360"/>
  <c r="G360"/>
  <c r="F360"/>
  <c r="E360"/>
  <c r="H359"/>
  <c r="G359"/>
  <c r="F359"/>
  <c r="E359"/>
  <c r="H358"/>
  <c r="G358"/>
  <c r="F358"/>
  <c r="E358"/>
  <c r="H357"/>
  <c r="G357"/>
  <c r="F357"/>
  <c r="E357"/>
  <c r="H356"/>
  <c r="G356"/>
  <c r="F356"/>
  <c r="E356"/>
  <c r="H355"/>
  <c r="G355"/>
  <c r="F355"/>
  <c r="E355"/>
  <c r="H354"/>
  <c r="G354"/>
  <c r="F354"/>
  <c r="E354"/>
  <c r="H353"/>
  <c r="G353"/>
  <c r="F353"/>
  <c r="E353"/>
  <c r="H352"/>
  <c r="G352"/>
  <c r="F352"/>
  <c r="E352"/>
  <c r="H351"/>
  <c r="G351"/>
  <c r="F351"/>
  <c r="E351"/>
  <c r="H350"/>
  <c r="G350"/>
  <c r="F350"/>
  <c r="E350"/>
  <c r="H349"/>
  <c r="G349"/>
  <c r="F349"/>
  <c r="E349"/>
  <c r="H348"/>
  <c r="G348"/>
  <c r="F348"/>
  <c r="E348"/>
  <c r="H347"/>
  <c r="G347"/>
  <c r="F347"/>
  <c r="E347"/>
  <c r="H346"/>
  <c r="G346"/>
  <c r="F346"/>
  <c r="E346"/>
  <c r="H345"/>
  <c r="G345"/>
  <c r="F345"/>
  <c r="E345"/>
  <c r="H344"/>
  <c r="G344"/>
  <c r="F344"/>
  <c r="E344"/>
  <c r="H343"/>
  <c r="G343"/>
  <c r="F343"/>
  <c r="E343"/>
  <c r="H342"/>
  <c r="G342"/>
  <c r="F342"/>
  <c r="E342"/>
  <c r="H341"/>
  <c r="G341"/>
  <c r="F341"/>
  <c r="E341"/>
  <c r="H340"/>
  <c r="G340"/>
  <c r="F340"/>
  <c r="E340"/>
  <c r="H339"/>
  <c r="G339"/>
  <c r="F339"/>
  <c r="E339"/>
  <c r="H338"/>
  <c r="G338"/>
  <c r="F338"/>
  <c r="E338"/>
  <c r="H337"/>
  <c r="G337"/>
  <c r="F337"/>
  <c r="E337"/>
  <c r="H336"/>
  <c r="G336"/>
  <c r="F336"/>
  <c r="E336"/>
  <c r="H335"/>
  <c r="G335"/>
  <c r="F335"/>
  <c r="E335"/>
  <c r="H334"/>
  <c r="G334"/>
  <c r="F334"/>
  <c r="E334"/>
  <c r="H333"/>
  <c r="G333"/>
  <c r="F333"/>
  <c r="E333"/>
  <c r="H332"/>
  <c r="G332"/>
  <c r="F332"/>
  <c r="E332"/>
  <c r="H331"/>
  <c r="G331"/>
  <c r="F331"/>
  <c r="E331"/>
  <c r="H330"/>
  <c r="G330"/>
  <c r="F330"/>
  <c r="E330"/>
  <c r="H329"/>
  <c r="G329"/>
  <c r="F329"/>
  <c r="E329"/>
  <c r="H328"/>
  <c r="G328"/>
  <c r="F328"/>
  <c r="E328"/>
  <c r="H327"/>
  <c r="G327"/>
  <c r="F327"/>
  <c r="E327"/>
  <c r="H326"/>
  <c r="G326"/>
  <c r="F326"/>
  <c r="E326"/>
  <c r="H325"/>
  <c r="G325"/>
  <c r="F325"/>
  <c r="E325"/>
  <c r="H324"/>
  <c r="G324"/>
  <c r="F324"/>
  <c r="E324"/>
  <c r="H323"/>
  <c r="G323"/>
  <c r="F323"/>
  <c r="E323"/>
  <c r="H322"/>
  <c r="G322"/>
  <c r="F322"/>
  <c r="E322"/>
  <c r="H321"/>
  <c r="G321"/>
  <c r="F321"/>
  <c r="E321"/>
  <c r="H320"/>
  <c r="G320"/>
  <c r="F320"/>
  <c r="E320"/>
  <c r="H319"/>
  <c r="G319"/>
  <c r="F319"/>
  <c r="E319"/>
  <c r="H318"/>
  <c r="G318"/>
  <c r="F318"/>
  <c r="E318"/>
  <c r="H317"/>
  <c r="G317"/>
  <c r="F317"/>
  <c r="E317"/>
  <c r="H316"/>
  <c r="G316"/>
  <c r="F316"/>
  <c r="E316"/>
  <c r="H315"/>
  <c r="G315"/>
  <c r="F315"/>
  <c r="E315"/>
  <c r="H314"/>
  <c r="G314"/>
  <c r="F314"/>
  <c r="E314"/>
  <c r="H313"/>
  <c r="G313"/>
  <c r="F313"/>
  <c r="E313"/>
  <c r="H312"/>
  <c r="G312"/>
  <c r="F312"/>
  <c r="E312"/>
  <c r="H311"/>
  <c r="G311"/>
  <c r="F311"/>
  <c r="E311"/>
  <c r="H310"/>
  <c r="G310"/>
  <c r="F310"/>
  <c r="E310"/>
  <c r="H309"/>
  <c r="G309"/>
  <c r="F309"/>
  <c r="E309"/>
  <c r="H308"/>
  <c r="G308"/>
  <c r="F308"/>
  <c r="E308"/>
  <c r="H307"/>
  <c r="G307"/>
  <c r="F307"/>
  <c r="E307"/>
  <c r="H306"/>
  <c r="G306"/>
  <c r="F306"/>
  <c r="E306"/>
  <c r="H305"/>
  <c r="G305"/>
  <c r="F305"/>
  <c r="E305"/>
  <c r="H304"/>
  <c r="G304"/>
  <c r="F304"/>
  <c r="E304"/>
  <c r="H303"/>
  <c r="G303"/>
  <c r="F303"/>
  <c r="E303"/>
  <c r="H302"/>
  <c r="G302"/>
  <c r="F302"/>
  <c r="E302"/>
  <c r="H301"/>
  <c r="G301"/>
  <c r="F301"/>
  <c r="E301"/>
  <c r="H300"/>
  <c r="G300"/>
  <c r="F300"/>
  <c r="E300"/>
  <c r="H299"/>
  <c r="G299"/>
  <c r="F299"/>
  <c r="E299"/>
  <c r="H298"/>
  <c r="G298"/>
  <c r="F298"/>
  <c r="E298"/>
  <c r="H297"/>
  <c r="G297"/>
  <c r="F297"/>
  <c r="E297"/>
  <c r="H296"/>
  <c r="G296"/>
  <c r="F296"/>
  <c r="E296"/>
  <c r="H295"/>
  <c r="G295"/>
  <c r="F295"/>
  <c r="E295"/>
  <c r="H294"/>
  <c r="G294"/>
  <c r="F294"/>
  <c r="E294"/>
  <c r="H293"/>
  <c r="G293"/>
  <c r="F293"/>
  <c r="E293"/>
  <c r="H292"/>
  <c r="G292"/>
  <c r="F292"/>
  <c r="E292"/>
  <c r="H291"/>
  <c r="G291"/>
  <c r="F291"/>
  <c r="E291"/>
  <c r="H290"/>
  <c r="G290"/>
  <c r="F290"/>
  <c r="E290"/>
  <c r="H289"/>
  <c r="G289"/>
  <c r="F289"/>
  <c r="E289"/>
  <c r="H288"/>
  <c r="G288"/>
  <c r="F288"/>
  <c r="E288"/>
  <c r="H287"/>
  <c r="G287"/>
  <c r="F287"/>
  <c r="E287"/>
  <c r="H286"/>
  <c r="G286"/>
  <c r="F286"/>
  <c r="E286"/>
  <c r="H285"/>
  <c r="G285"/>
  <c r="F285"/>
  <c r="E285"/>
  <c r="H284"/>
  <c r="G284"/>
  <c r="F284"/>
  <c r="E284"/>
  <c r="H283"/>
  <c r="G283"/>
  <c r="F283"/>
  <c r="E283"/>
  <c r="H282"/>
  <c r="G282"/>
  <c r="F282"/>
  <c r="E282"/>
  <c r="H281"/>
  <c r="G281"/>
  <c r="F281"/>
  <c r="E281"/>
  <c r="H280"/>
  <c r="G280"/>
  <c r="F280"/>
  <c r="E280"/>
  <c r="H279"/>
  <c r="G279"/>
  <c r="F279"/>
  <c r="E279"/>
  <c r="H278"/>
  <c r="G278"/>
  <c r="F278"/>
  <c r="E278"/>
  <c r="H277"/>
  <c r="G277"/>
  <c r="F277"/>
  <c r="E277"/>
  <c r="H276"/>
  <c r="G276"/>
  <c r="F276"/>
  <c r="E276"/>
  <c r="H275"/>
  <c r="G275"/>
  <c r="F275"/>
  <c r="E275"/>
  <c r="H274"/>
  <c r="G274"/>
  <c r="F274"/>
  <c r="E274"/>
  <c r="H273"/>
  <c r="G273"/>
  <c r="F273"/>
  <c r="E273"/>
  <c r="H272"/>
  <c r="G272"/>
  <c r="F272"/>
  <c r="E272"/>
  <c r="H271"/>
  <c r="G271"/>
  <c r="F271"/>
  <c r="E271"/>
  <c r="H270"/>
  <c r="G270"/>
  <c r="F270"/>
  <c r="E270"/>
  <c r="H269"/>
  <c r="G269"/>
  <c r="F269"/>
  <c r="E269"/>
  <c r="H268"/>
  <c r="G268"/>
  <c r="F268"/>
  <c r="E268"/>
  <c r="H267"/>
  <c r="G267"/>
  <c r="F267"/>
  <c r="E267"/>
  <c r="H266"/>
  <c r="G266"/>
  <c r="F266"/>
  <c r="E266"/>
  <c r="H265"/>
  <c r="G265"/>
  <c r="F265"/>
  <c r="E265"/>
  <c r="H264"/>
  <c r="G264"/>
  <c r="F264"/>
  <c r="E264"/>
  <c r="H263"/>
  <c r="G263"/>
  <c r="F263"/>
  <c r="E263"/>
  <c r="H262"/>
  <c r="G262"/>
  <c r="F262"/>
  <c r="E262"/>
  <c r="H261"/>
  <c r="G261"/>
  <c r="F261"/>
  <c r="E261"/>
  <c r="H260"/>
  <c r="G260"/>
  <c r="F260"/>
  <c r="E260"/>
  <c r="H259"/>
  <c r="G259"/>
  <c r="F259"/>
  <c r="E259"/>
  <c r="H258"/>
  <c r="G258"/>
  <c r="F258"/>
  <c r="E258"/>
  <c r="H257"/>
  <c r="G257"/>
  <c r="F257"/>
  <c r="E257"/>
  <c r="H256"/>
  <c r="G256"/>
  <c r="F256"/>
  <c r="E256"/>
  <c r="H255"/>
  <c r="G255"/>
  <c r="F255"/>
  <c r="E255"/>
  <c r="H254"/>
  <c r="G254"/>
  <c r="F254"/>
  <c r="E254"/>
  <c r="H253"/>
  <c r="G253"/>
  <c r="F253"/>
  <c r="E253"/>
  <c r="H252"/>
  <c r="G252"/>
  <c r="F252"/>
  <c r="E252"/>
  <c r="H251"/>
  <c r="G251"/>
  <c r="F251"/>
  <c r="E251"/>
  <c r="H250"/>
  <c r="G250"/>
  <c r="F250"/>
  <c r="E250"/>
  <c r="H249"/>
  <c r="G249"/>
  <c r="F249"/>
  <c r="E249"/>
  <c r="H248"/>
  <c r="G248"/>
  <c r="F248"/>
  <c r="E248"/>
  <c r="H247"/>
  <c r="G247"/>
  <c r="F247"/>
  <c r="E247"/>
  <c r="H246"/>
  <c r="G246"/>
  <c r="F246"/>
  <c r="E246"/>
  <c r="H245"/>
  <c r="G245"/>
  <c r="F245"/>
  <c r="E245"/>
  <c r="H244"/>
  <c r="G244"/>
  <c r="F244"/>
  <c r="E244"/>
  <c r="H243"/>
  <c r="G243"/>
  <c r="F243"/>
  <c r="E243"/>
  <c r="H242"/>
  <c r="G242"/>
  <c r="F242"/>
  <c r="E242"/>
  <c r="H241"/>
  <c r="G241"/>
  <c r="F241"/>
  <c r="E241"/>
  <c r="H240"/>
  <c r="G240"/>
  <c r="F240"/>
  <c r="E240"/>
  <c r="H239"/>
  <c r="G239"/>
  <c r="F239"/>
  <c r="E239"/>
  <c r="H238"/>
  <c r="G238"/>
  <c r="F238"/>
  <c r="E238"/>
  <c r="H237"/>
  <c r="G237"/>
  <c r="F237"/>
  <c r="E237"/>
  <c r="H236"/>
  <c r="G236"/>
  <c r="F236"/>
  <c r="E236"/>
  <c r="H235"/>
  <c r="G235"/>
  <c r="F235"/>
  <c r="E235"/>
  <c r="H234"/>
  <c r="G234"/>
  <c r="F234"/>
  <c r="E234"/>
  <c r="H233"/>
  <c r="G233"/>
  <c r="F233"/>
  <c r="E233"/>
  <c r="H232"/>
  <c r="G232"/>
  <c r="F232"/>
  <c r="E232"/>
  <c r="H231"/>
  <c r="G231"/>
  <c r="F231"/>
  <c r="E231"/>
  <c r="H230"/>
  <c r="G230"/>
  <c r="F230"/>
  <c r="E230"/>
  <c r="H229"/>
  <c r="G229"/>
  <c r="F229"/>
  <c r="E229"/>
  <c r="H228"/>
  <c r="G228"/>
  <c r="F228"/>
  <c r="E228"/>
  <c r="H227"/>
  <c r="G227"/>
  <c r="F227"/>
  <c r="E227"/>
  <c r="H226"/>
  <c r="G226"/>
  <c r="F226"/>
  <c r="E226"/>
  <c r="H225"/>
  <c r="G225"/>
  <c r="F225"/>
  <c r="E225"/>
  <c r="H224"/>
  <c r="G224"/>
  <c r="F224"/>
  <c r="E224"/>
  <c r="H223"/>
  <c r="G223"/>
  <c r="F223"/>
  <c r="E223"/>
  <c r="H222"/>
  <c r="G222"/>
  <c r="F222"/>
  <c r="E222"/>
  <c r="H221"/>
  <c r="G221"/>
  <c r="F221"/>
  <c r="E221"/>
  <c r="H220"/>
  <c r="G220"/>
  <c r="F220"/>
  <c r="E220"/>
  <c r="H219"/>
  <c r="G219"/>
  <c r="F219"/>
  <c r="E219"/>
  <c r="H218"/>
  <c r="G218"/>
  <c r="F218"/>
  <c r="E218"/>
  <c r="H217"/>
  <c r="G217"/>
  <c r="F217"/>
  <c r="E217"/>
  <c r="H216"/>
  <c r="G216"/>
  <c r="F216"/>
  <c r="E216"/>
  <c r="H215"/>
  <c r="G215"/>
  <c r="F215"/>
  <c r="E215"/>
  <c r="H214"/>
  <c r="G214"/>
  <c r="F214"/>
  <c r="E214"/>
  <c r="H213"/>
  <c r="G213"/>
  <c r="F213"/>
  <c r="E213"/>
  <c r="H212"/>
  <c r="G212"/>
  <c r="F212"/>
  <c r="E212"/>
  <c r="H211"/>
  <c r="G211"/>
  <c r="F211"/>
  <c r="E211"/>
  <c r="H210"/>
  <c r="G210"/>
  <c r="F210"/>
  <c r="E210"/>
  <c r="H209"/>
  <c r="G209"/>
  <c r="F209"/>
  <c r="E209"/>
  <c r="H208"/>
  <c r="G208"/>
  <c r="F208"/>
  <c r="E208"/>
  <c r="H207"/>
  <c r="G207"/>
  <c r="F207"/>
  <c r="E207"/>
  <c r="H206"/>
  <c r="G206"/>
  <c r="F206"/>
  <c r="E206"/>
  <c r="H205"/>
  <c r="G205"/>
  <c r="F205"/>
  <c r="E205"/>
  <c r="H204"/>
  <c r="G204"/>
  <c r="F204"/>
  <c r="E204"/>
  <c r="H203"/>
  <c r="G203"/>
  <c r="F203"/>
  <c r="E203"/>
  <c r="H202"/>
  <c r="G202"/>
  <c r="F202"/>
  <c r="E202"/>
  <c r="H201"/>
  <c r="G201"/>
  <c r="F201"/>
  <c r="E201"/>
  <c r="H200"/>
  <c r="G200"/>
  <c r="F200"/>
  <c r="E200"/>
  <c r="H199"/>
  <c r="G199"/>
  <c r="F199"/>
  <c r="E199"/>
  <c r="H198"/>
  <c r="G198"/>
  <c r="F198"/>
  <c r="E198"/>
  <c r="H197"/>
  <c r="G197"/>
  <c r="F197"/>
  <c r="E197"/>
  <c r="H196"/>
  <c r="G196"/>
  <c r="F196"/>
  <c r="E196"/>
  <c r="H195"/>
  <c r="G195"/>
  <c r="F195"/>
  <c r="E195"/>
  <c r="H194"/>
  <c r="G194"/>
  <c r="F194"/>
  <c r="E194"/>
  <c r="H193"/>
  <c r="G193"/>
  <c r="F193"/>
  <c r="E193"/>
  <c r="H192"/>
  <c r="G192"/>
  <c r="F192"/>
  <c r="E192"/>
  <c r="H191"/>
  <c r="G191"/>
  <c r="F191"/>
  <c r="E191"/>
  <c r="H190"/>
  <c r="G190"/>
  <c r="F190"/>
  <c r="E190"/>
  <c r="H189"/>
  <c r="G189"/>
  <c r="F189"/>
  <c r="E189"/>
  <c r="H188"/>
  <c r="G188"/>
  <c r="F188"/>
  <c r="E188"/>
  <c r="H187"/>
  <c r="G187"/>
  <c r="F187"/>
  <c r="E187"/>
  <c r="H186"/>
  <c r="G186"/>
  <c r="F186"/>
  <c r="E186"/>
  <c r="H185"/>
  <c r="G185"/>
  <c r="F185"/>
  <c r="E185"/>
  <c r="H184"/>
  <c r="G184"/>
  <c r="F184"/>
  <c r="E184"/>
  <c r="H183"/>
  <c r="G183"/>
  <c r="F183"/>
  <c r="E183"/>
  <c r="H182"/>
  <c r="G182"/>
  <c r="F182"/>
  <c r="E182"/>
  <c r="H181"/>
  <c r="G181"/>
  <c r="F181"/>
  <c r="E181"/>
  <c r="H180"/>
  <c r="G180"/>
  <c r="F180"/>
  <c r="E180"/>
  <c r="H179"/>
  <c r="G179"/>
  <c r="F179"/>
  <c r="E179"/>
  <c r="H178"/>
  <c r="G178"/>
  <c r="F178"/>
  <c r="E178"/>
  <c r="H177"/>
  <c r="G177"/>
  <c r="F177"/>
  <c r="E177"/>
  <c r="H176"/>
  <c r="G176"/>
  <c r="F176"/>
  <c r="E176"/>
  <c r="H175"/>
  <c r="G175"/>
  <c r="F175"/>
  <c r="E175"/>
  <c r="H174"/>
  <c r="G174"/>
  <c r="F174"/>
  <c r="E174"/>
  <c r="H173"/>
  <c r="G173"/>
  <c r="F173"/>
  <c r="E173"/>
  <c r="H172"/>
  <c r="G172"/>
  <c r="F172"/>
  <c r="E172"/>
  <c r="H171"/>
  <c r="G171"/>
  <c r="F171"/>
  <c r="E171"/>
  <c r="H170"/>
  <c r="G170"/>
  <c r="F170"/>
  <c r="E170"/>
  <c r="H169"/>
  <c r="G169"/>
  <c r="F169"/>
  <c r="E169"/>
  <c r="H168"/>
  <c r="G168"/>
  <c r="F168"/>
  <c r="E168"/>
  <c r="H167"/>
  <c r="G167"/>
  <c r="F167"/>
  <c r="E167"/>
  <c r="H166"/>
  <c r="G166"/>
  <c r="F166"/>
  <c r="E166"/>
  <c r="H165"/>
  <c r="G165"/>
  <c r="F165"/>
  <c r="E165"/>
  <c r="H164"/>
  <c r="G164"/>
  <c r="F164"/>
  <c r="E164"/>
  <c r="H163"/>
  <c r="G163"/>
  <c r="F163"/>
  <c r="E163"/>
  <c r="H162"/>
  <c r="G162"/>
  <c r="F162"/>
  <c r="E162"/>
  <c r="H161"/>
  <c r="G161"/>
  <c r="F161"/>
  <c r="E161"/>
  <c r="H160"/>
  <c r="G160"/>
  <c r="F160"/>
  <c r="E160"/>
  <c r="H159"/>
  <c r="G159"/>
  <c r="F159"/>
  <c r="E159"/>
  <c r="H158"/>
  <c r="G158"/>
  <c r="F158"/>
  <c r="E158"/>
  <c r="H157"/>
  <c r="G157"/>
  <c r="F157"/>
  <c r="E157"/>
  <c r="H156"/>
  <c r="G156"/>
  <c r="F156"/>
  <c r="E156"/>
  <c r="H155"/>
  <c r="G155"/>
  <c r="F155"/>
  <c r="E155"/>
  <c r="H154"/>
  <c r="G154"/>
  <c r="F154"/>
  <c r="E154"/>
  <c r="H153"/>
  <c r="G153"/>
  <c r="F153"/>
  <c r="E153"/>
  <c r="H152"/>
  <c r="G152"/>
  <c r="F152"/>
  <c r="E152"/>
  <c r="H151"/>
  <c r="G151"/>
  <c r="F151"/>
  <c r="E151"/>
  <c r="H150"/>
  <c r="G150"/>
  <c r="F150"/>
  <c r="E150"/>
  <c r="H149"/>
  <c r="G149"/>
  <c r="F149"/>
  <c r="E149"/>
  <c r="H148"/>
  <c r="G148"/>
  <c r="F148"/>
  <c r="E148"/>
  <c r="H147"/>
  <c r="G147"/>
  <c r="F147"/>
  <c r="E147"/>
  <c r="H146"/>
  <c r="G146"/>
  <c r="F146"/>
  <c r="E146"/>
  <c r="H145"/>
  <c r="G145"/>
  <c r="F145"/>
  <c r="E145"/>
  <c r="H144"/>
  <c r="G144"/>
  <c r="F144"/>
  <c r="E144"/>
  <c r="H143"/>
  <c r="G143"/>
  <c r="F143"/>
  <c r="E143"/>
  <c r="H142"/>
  <c r="G142"/>
  <c r="F142"/>
  <c r="E142"/>
  <c r="H141"/>
  <c r="G141"/>
  <c r="F141"/>
  <c r="E141"/>
  <c r="H140"/>
  <c r="G140"/>
  <c r="F140"/>
  <c r="E140"/>
  <c r="H139"/>
  <c r="G139"/>
  <c r="F139"/>
  <c r="E139"/>
  <c r="H138"/>
  <c r="G138"/>
  <c r="F138"/>
  <c r="E138"/>
  <c r="H137"/>
  <c r="G137"/>
  <c r="F137"/>
  <c r="E137"/>
  <c r="H136"/>
  <c r="G136"/>
  <c r="F136"/>
  <c r="E136"/>
  <c r="H135"/>
  <c r="G135"/>
  <c r="F135"/>
  <c r="E135"/>
  <c r="H134"/>
  <c r="G134"/>
  <c r="F134"/>
  <c r="E134"/>
  <c r="H133"/>
  <c r="G133"/>
  <c r="F133"/>
  <c r="E133"/>
  <c r="H132"/>
  <c r="G132"/>
  <c r="F132"/>
  <c r="E132"/>
  <c r="H131"/>
  <c r="G131"/>
  <c r="F131"/>
  <c r="E131"/>
  <c r="H130"/>
  <c r="G130"/>
  <c r="F130"/>
  <c r="E130"/>
  <c r="H129"/>
  <c r="G129"/>
  <c r="F129"/>
  <c r="E129"/>
  <c r="H128"/>
  <c r="G128"/>
  <c r="F128"/>
  <c r="E128"/>
  <c r="H127"/>
  <c r="G127"/>
  <c r="F127"/>
  <c r="E127"/>
  <c r="H126"/>
  <c r="G126"/>
  <c r="F126"/>
  <c r="E126"/>
  <c r="H125"/>
  <c r="G125"/>
  <c r="F125"/>
  <c r="E125"/>
  <c r="H124"/>
  <c r="G124"/>
  <c r="F124"/>
  <c r="E124"/>
  <c r="H123"/>
  <c r="G123"/>
  <c r="F123"/>
  <c r="E123"/>
  <c r="H122"/>
  <c r="G122"/>
  <c r="F122"/>
  <c r="E122"/>
  <c r="H121"/>
  <c r="G121"/>
  <c r="F121"/>
  <c r="E121"/>
  <c r="H120"/>
  <c r="G120"/>
  <c r="F120"/>
  <c r="E120"/>
  <c r="H119"/>
  <c r="G119"/>
  <c r="F119"/>
  <c r="E119"/>
  <c r="H118"/>
  <c r="G118"/>
  <c r="F118"/>
  <c r="E118"/>
  <c r="H117"/>
  <c r="G117"/>
  <c r="F117"/>
  <c r="E117"/>
  <c r="H116"/>
  <c r="G116"/>
  <c r="F116"/>
  <c r="E116"/>
  <c r="H115"/>
  <c r="G115"/>
  <c r="F115"/>
  <c r="E115"/>
  <c r="H114"/>
  <c r="G114"/>
  <c r="F114"/>
  <c r="E114"/>
  <c r="H113"/>
  <c r="G113"/>
  <c r="F113"/>
  <c r="E113"/>
  <c r="H112"/>
  <c r="G112"/>
  <c r="F112"/>
  <c r="E112"/>
  <c r="H111"/>
  <c r="G111"/>
  <c r="F111"/>
  <c r="E111"/>
  <c r="H110"/>
  <c r="G110"/>
  <c r="F110"/>
  <c r="E110"/>
  <c r="H109"/>
  <c r="G109"/>
  <c r="F109"/>
  <c r="E109"/>
  <c r="H108"/>
  <c r="G108"/>
  <c r="F108"/>
  <c r="E108"/>
  <c r="H107"/>
  <c r="G107"/>
  <c r="F107"/>
  <c r="E107"/>
  <c r="H106"/>
  <c r="G106"/>
  <c r="F106"/>
  <c r="E106"/>
  <c r="H105"/>
  <c r="G105"/>
  <c r="F105"/>
  <c r="E105"/>
  <c r="H104"/>
  <c r="G104"/>
  <c r="F104"/>
  <c r="E104"/>
  <c r="H103"/>
  <c r="G103"/>
  <c r="F103"/>
  <c r="E103"/>
  <c r="H102"/>
  <c r="G102"/>
  <c r="F102"/>
  <c r="E102"/>
  <c r="H101"/>
  <c r="G101"/>
  <c r="F101"/>
  <c r="E101"/>
  <c r="H100"/>
  <c r="G100"/>
  <c r="F100"/>
  <c r="E100"/>
  <c r="H99"/>
  <c r="G99"/>
  <c r="F99"/>
  <c r="E99"/>
  <c r="H98"/>
  <c r="G98"/>
  <c r="F98"/>
  <c r="E98"/>
  <c r="H97"/>
  <c r="G97"/>
  <c r="F97"/>
  <c r="E97"/>
  <c r="H96"/>
  <c r="G96"/>
  <c r="F96"/>
  <c r="E96"/>
  <c r="H95"/>
  <c r="G95"/>
  <c r="F95"/>
  <c r="E95"/>
  <c r="H94"/>
  <c r="G94"/>
  <c r="F94"/>
  <c r="E94"/>
  <c r="H93"/>
  <c r="G93"/>
  <c r="F93"/>
  <c r="E93"/>
  <c r="H92"/>
  <c r="G92"/>
  <c r="F92"/>
  <c r="E92"/>
  <c r="H91"/>
  <c r="G91"/>
  <c r="F91"/>
  <c r="E91"/>
  <c r="H90"/>
  <c r="G90"/>
  <c r="F90"/>
  <c r="E90"/>
  <c r="H89"/>
  <c r="G89"/>
  <c r="F89"/>
  <c r="E89"/>
  <c r="H88"/>
  <c r="G88"/>
  <c r="F88"/>
  <c r="E88"/>
  <c r="H87"/>
  <c r="G87"/>
  <c r="F87"/>
  <c r="E87"/>
  <c r="H86"/>
  <c r="G86"/>
  <c r="F86"/>
  <c r="E86"/>
  <c r="H85"/>
  <c r="G85"/>
  <c r="F85"/>
  <c r="E85"/>
  <c r="H84"/>
  <c r="G84"/>
  <c r="F84"/>
  <c r="E84"/>
  <c r="H83"/>
  <c r="G83"/>
  <c r="F83"/>
  <c r="E83"/>
  <c r="H82"/>
  <c r="G82"/>
  <c r="F82"/>
  <c r="E82"/>
  <c r="H81"/>
  <c r="G81"/>
  <c r="F81"/>
  <c r="E81"/>
  <c r="H80"/>
  <c r="G80"/>
  <c r="F80"/>
  <c r="E80"/>
  <c r="H79"/>
  <c r="G79"/>
  <c r="F79"/>
  <c r="E79"/>
  <c r="H78"/>
  <c r="G78"/>
  <c r="F78"/>
  <c r="E78"/>
  <c r="H77"/>
  <c r="G77"/>
  <c r="F77"/>
  <c r="E77"/>
  <c r="H76"/>
  <c r="G76"/>
  <c r="F76"/>
  <c r="E76"/>
  <c r="H75"/>
  <c r="G75"/>
  <c r="F75"/>
  <c r="E75"/>
  <c r="H74"/>
  <c r="G74"/>
  <c r="F74"/>
  <c r="E74"/>
  <c r="H73"/>
  <c r="G73"/>
  <c r="F73"/>
  <c r="E73"/>
  <c r="H72"/>
  <c r="G72"/>
  <c r="F72"/>
  <c r="E72"/>
  <c r="H71"/>
  <c r="G71"/>
  <c r="F71"/>
  <c r="E71"/>
  <c r="H70"/>
  <c r="G70"/>
  <c r="F70"/>
  <c r="E70"/>
  <c r="H69"/>
  <c r="G69"/>
  <c r="F69"/>
  <c r="E69"/>
  <c r="H68"/>
  <c r="G68"/>
  <c r="F68"/>
  <c r="E68"/>
  <c r="H67"/>
  <c r="G67"/>
  <c r="F67"/>
  <c r="E67"/>
  <c r="H66"/>
  <c r="G66"/>
  <c r="F66"/>
  <c r="E66"/>
  <c r="H65"/>
  <c r="G65"/>
  <c r="F65"/>
  <c r="E65"/>
  <c r="H64"/>
  <c r="G64"/>
  <c r="F64"/>
  <c r="E64"/>
  <c r="H63"/>
  <c r="G63"/>
  <c r="F63"/>
  <c r="E63"/>
  <c r="H62"/>
  <c r="G62"/>
  <c r="F62"/>
  <c r="E62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52"/>
  <c r="G52"/>
  <c r="F52"/>
  <c r="E52"/>
  <c r="H51"/>
  <c r="G51"/>
  <c r="F51"/>
  <c r="E51"/>
  <c r="H50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AE11" i="36" s="1"/>
  <c r="AJ11" s="1"/>
  <c r="G11" i="12"/>
  <c r="F11"/>
  <c r="E11"/>
  <c r="AE426"/>
  <c r="X426"/>
  <c r="N11" i="17" l="1"/>
  <c r="F11" i="19" s="1"/>
  <c r="U11" i="37"/>
  <c r="M11" i="22"/>
  <c r="N12" i="17"/>
  <c r="U12" i="37"/>
  <c r="M12" i="22"/>
  <c r="N13" i="17"/>
  <c r="U13" i="37"/>
  <c r="M13" i="22"/>
  <c r="N14" i="17"/>
  <c r="U14" i="37"/>
  <c r="M14" i="22"/>
  <c r="N15" i="17"/>
  <c r="F15" i="19" s="1"/>
  <c r="U15" i="37"/>
  <c r="M15" i="22"/>
  <c r="N16" i="17"/>
  <c r="U16" i="37"/>
  <c r="M16" i="22"/>
  <c r="N17" i="17"/>
  <c r="U17" i="37"/>
  <c r="M17" i="22"/>
  <c r="N18" i="17"/>
  <c r="F18" i="19" s="1"/>
  <c r="U18" i="37"/>
  <c r="M18" i="22"/>
  <c r="N19" i="17"/>
  <c r="F19" i="19" s="1"/>
  <c r="U19" i="37"/>
  <c r="M19" i="22"/>
  <c r="N20" i="17"/>
  <c r="U20" i="37"/>
  <c r="M20" i="22"/>
  <c r="N21" i="17"/>
  <c r="U21" i="37"/>
  <c r="M21" i="22"/>
  <c r="N22" i="17"/>
  <c r="U22" i="37"/>
  <c r="M22" i="22"/>
  <c r="N23" i="17"/>
  <c r="F23" i="19" s="1"/>
  <c r="U23" i="37"/>
  <c r="M23" i="22"/>
  <c r="N24" i="17"/>
  <c r="U24" i="37"/>
  <c r="M24" i="22"/>
  <c r="N25" i="17"/>
  <c r="U25" i="37"/>
  <c r="M25" i="22"/>
  <c r="N26" i="17"/>
  <c r="F26" i="19" s="1"/>
  <c r="U26" i="37"/>
  <c r="M26" i="22"/>
  <c r="N27" i="17"/>
  <c r="F27" i="19" s="1"/>
  <c r="U27" i="37"/>
  <c r="M27" i="22"/>
  <c r="N28" i="17"/>
  <c r="U28" i="37"/>
  <c r="M28" i="22"/>
  <c r="N29" i="17"/>
  <c r="U29" i="37"/>
  <c r="M29" i="22"/>
  <c r="N30" i="17"/>
  <c r="U30" i="37"/>
  <c r="M30" i="22"/>
  <c r="N31" i="17"/>
  <c r="F31" i="19" s="1"/>
  <c r="U31" i="37"/>
  <c r="M31" i="22"/>
  <c r="N32" i="17"/>
  <c r="U32" i="37"/>
  <c r="M32" i="22"/>
  <c r="N33" i="17"/>
  <c r="U33" i="37"/>
  <c r="M33" i="22"/>
  <c r="N34" i="17"/>
  <c r="F34" i="19" s="1"/>
  <c r="U34" i="37"/>
  <c r="M34" i="22"/>
  <c r="N35" i="17"/>
  <c r="F35" i="19" s="1"/>
  <c r="U35" i="37"/>
  <c r="M35" i="22"/>
  <c r="N36" i="17"/>
  <c r="U36" i="37"/>
  <c r="M36" i="22"/>
  <c r="N37" i="17"/>
  <c r="U37" i="37"/>
  <c r="M37" i="22"/>
  <c r="N38" i="17"/>
  <c r="U38" i="37"/>
  <c r="M38" i="22"/>
  <c r="N39" i="17"/>
  <c r="F39" i="19" s="1"/>
  <c r="U39" i="37"/>
  <c r="M39" i="22"/>
  <c r="N40" i="17"/>
  <c r="U40" i="37"/>
  <c r="M40" i="22"/>
  <c r="N41" i="17"/>
  <c r="U41" i="37"/>
  <c r="M41" i="22"/>
  <c r="N42" i="17"/>
  <c r="F42" i="19" s="1"/>
  <c r="U42" i="37"/>
  <c r="M42" i="22"/>
  <c r="N43" i="17"/>
  <c r="F43" i="19" s="1"/>
  <c r="U43" i="37"/>
  <c r="M43" i="22"/>
  <c r="N44" i="17"/>
  <c r="U44" i="37"/>
  <c r="M44" i="22"/>
  <c r="N45" i="17"/>
  <c r="U45" i="37"/>
  <c r="M45" i="22"/>
  <c r="N46" i="17"/>
  <c r="U46" i="37"/>
  <c r="M46" i="22"/>
  <c r="N47" i="17"/>
  <c r="F47" i="19" s="1"/>
  <c r="U47" i="37"/>
  <c r="M47" i="22"/>
  <c r="N48" i="17"/>
  <c r="U48" i="37"/>
  <c r="M48" i="22"/>
  <c r="N49" i="17"/>
  <c r="U49" i="37"/>
  <c r="M49" i="22"/>
  <c r="N50" i="17"/>
  <c r="F50" i="19" s="1"/>
  <c r="U50" i="37"/>
  <c r="M50" i="22"/>
  <c r="N51" i="17"/>
  <c r="F51" i="19" s="1"/>
  <c r="U51" i="37"/>
  <c r="M51" i="22"/>
  <c r="N52" i="17"/>
  <c r="U52" i="37"/>
  <c r="M52" i="22"/>
  <c r="N53" i="17"/>
  <c r="U53" i="37"/>
  <c r="M53" i="22"/>
  <c r="N54" i="17"/>
  <c r="U54" i="37"/>
  <c r="M54" i="22"/>
  <c r="N55" i="17"/>
  <c r="F55" i="19" s="1"/>
  <c r="U55" i="37"/>
  <c r="M55" i="22"/>
  <c r="N56" i="17"/>
  <c r="U56" i="37"/>
  <c r="M56" i="22"/>
  <c r="N57" i="17"/>
  <c r="U57" i="37"/>
  <c r="M57" i="22"/>
  <c r="N58" i="17"/>
  <c r="F58" i="19" s="1"/>
  <c r="U58" i="37"/>
  <c r="M58" i="22"/>
  <c r="N59" i="17"/>
  <c r="F59" i="19" s="1"/>
  <c r="U59" i="37"/>
  <c r="M59" i="22"/>
  <c r="N60" i="17"/>
  <c r="U60" i="37"/>
  <c r="M60" i="22"/>
  <c r="N61" i="17"/>
  <c r="U61" i="37"/>
  <c r="M61" i="22"/>
  <c r="N62" i="17"/>
  <c r="U62" i="37"/>
  <c r="M62" i="22"/>
  <c r="N63" i="17"/>
  <c r="F63" i="19" s="1"/>
  <c r="U63" i="37"/>
  <c r="M63" i="22"/>
  <c r="N64" i="17"/>
  <c r="U64" i="37"/>
  <c r="M64" i="22"/>
  <c r="N65" i="17"/>
  <c r="U65" i="37"/>
  <c r="M65" i="22"/>
  <c r="N66" i="17"/>
  <c r="F66" i="19" s="1"/>
  <c r="U66" i="37"/>
  <c r="M66" i="22"/>
  <c r="N67" i="17"/>
  <c r="F67" i="19" s="1"/>
  <c r="U67" i="37"/>
  <c r="M67" i="22"/>
  <c r="N68" i="17"/>
  <c r="U68" i="37"/>
  <c r="M68" i="22"/>
  <c r="N69" i="17"/>
  <c r="U69" i="37"/>
  <c r="M69" i="22"/>
  <c r="N70" i="17"/>
  <c r="U70" i="37"/>
  <c r="M70" i="22"/>
  <c r="N71" i="17"/>
  <c r="F71" i="19" s="1"/>
  <c r="U71" i="37"/>
  <c r="M71" i="22"/>
  <c r="N72" i="17"/>
  <c r="U72" i="37"/>
  <c r="M72" i="22"/>
  <c r="N73" i="17"/>
  <c r="U73" i="37"/>
  <c r="M73" i="22"/>
  <c r="N74" i="17"/>
  <c r="F74" i="19" s="1"/>
  <c r="U74" i="37"/>
  <c r="M74" i="22"/>
  <c r="N75" i="17"/>
  <c r="F75" i="19" s="1"/>
  <c r="U75" i="37"/>
  <c r="M75" i="22"/>
  <c r="N76" i="17"/>
  <c r="U76" i="37"/>
  <c r="M76" i="22"/>
  <c r="N77" i="17"/>
  <c r="U77" i="37"/>
  <c r="M77" i="22"/>
  <c r="N78" i="17"/>
  <c r="U78" i="37"/>
  <c r="M78" i="22"/>
  <c r="N79" i="17"/>
  <c r="F79" i="19" s="1"/>
  <c r="U79" i="37"/>
  <c r="M79" i="22"/>
  <c r="N80" i="17"/>
  <c r="U80" i="37"/>
  <c r="M80" i="22"/>
  <c r="N81" i="17"/>
  <c r="U81" i="37"/>
  <c r="M81" i="22"/>
  <c r="N82" i="17"/>
  <c r="F82" i="19" s="1"/>
  <c r="U82" i="37"/>
  <c r="M82" i="22"/>
  <c r="N83" i="17"/>
  <c r="F83" i="19" s="1"/>
  <c r="U83" i="37"/>
  <c r="M83" i="22"/>
  <c r="N84" i="17"/>
  <c r="U84" i="37"/>
  <c r="M84" i="22"/>
  <c r="N85" i="17"/>
  <c r="U85" i="37"/>
  <c r="M85" i="22"/>
  <c r="N86" i="17"/>
  <c r="U86" i="37"/>
  <c r="M86" i="22"/>
  <c r="N87" i="17"/>
  <c r="F87" i="19" s="1"/>
  <c r="U87" i="37"/>
  <c r="M87" i="22"/>
  <c r="N88" i="17"/>
  <c r="U88" i="37"/>
  <c r="M88" i="22"/>
  <c r="N89" i="17"/>
  <c r="U89" i="37"/>
  <c r="M89" i="22"/>
  <c r="N90" i="17"/>
  <c r="F90" i="19" s="1"/>
  <c r="U90" i="37"/>
  <c r="M90" i="22"/>
  <c r="N91" i="17"/>
  <c r="F91" i="19" s="1"/>
  <c r="U91" i="37"/>
  <c r="M91" i="22"/>
  <c r="N92" i="17"/>
  <c r="U92" i="37"/>
  <c r="M92" i="22"/>
  <c r="N93" i="17"/>
  <c r="U93" i="37"/>
  <c r="M93" i="22"/>
  <c r="N94" i="17"/>
  <c r="U94" i="37"/>
  <c r="M94" i="22"/>
  <c r="N95" i="17"/>
  <c r="F95" i="19" s="1"/>
  <c r="U95" i="37"/>
  <c r="M95" i="22"/>
  <c r="N96" i="17"/>
  <c r="U96" i="37"/>
  <c r="M96" i="22"/>
  <c r="N97" i="17"/>
  <c r="U97" i="37"/>
  <c r="M97" i="22"/>
  <c r="N98" i="17"/>
  <c r="F98" i="19" s="1"/>
  <c r="U98" i="37"/>
  <c r="M98" i="22"/>
  <c r="N99" i="17"/>
  <c r="F99" i="19" s="1"/>
  <c r="U99" i="37"/>
  <c r="M99" i="22"/>
  <c r="N100" i="17"/>
  <c r="U100" i="37"/>
  <c r="M100" i="22"/>
  <c r="N101" i="17"/>
  <c r="U101" i="37"/>
  <c r="M101" i="22"/>
  <c r="N102" i="17"/>
  <c r="U102" i="37"/>
  <c r="M102" i="22"/>
  <c r="N103" i="17"/>
  <c r="F103" i="19" s="1"/>
  <c r="U103" i="37"/>
  <c r="M103" i="22"/>
  <c r="N104" i="17"/>
  <c r="U104" i="37"/>
  <c r="M104" i="22"/>
  <c r="N105" i="17"/>
  <c r="U105" i="37"/>
  <c r="M105" i="22"/>
  <c r="N106" i="17"/>
  <c r="F106" i="19" s="1"/>
  <c r="U106" i="37"/>
  <c r="M106" i="22"/>
  <c r="N107" i="17"/>
  <c r="F107" i="19" s="1"/>
  <c r="U107" i="37"/>
  <c r="M107" i="22"/>
  <c r="N108" i="17"/>
  <c r="U108" i="37"/>
  <c r="M108" i="22"/>
  <c r="N109" i="17"/>
  <c r="U109" i="37"/>
  <c r="M109" i="22"/>
  <c r="N110" i="17"/>
  <c r="U110" i="37"/>
  <c r="M110" i="22"/>
  <c r="N111" i="17"/>
  <c r="F111" i="19" s="1"/>
  <c r="U111" i="37"/>
  <c r="M111" i="22"/>
  <c r="N112" i="17"/>
  <c r="U112" i="37"/>
  <c r="M112" i="22"/>
  <c r="N113" i="17"/>
  <c r="U113" i="37"/>
  <c r="M113" i="22"/>
  <c r="N114" i="17"/>
  <c r="F114" i="19" s="1"/>
  <c r="U114" i="37"/>
  <c r="M114" i="22"/>
  <c r="N115" i="17"/>
  <c r="F115" i="19" s="1"/>
  <c r="U115" i="37"/>
  <c r="M115" i="22"/>
  <c r="N116" i="17"/>
  <c r="U116" i="37"/>
  <c r="M116" i="22"/>
  <c r="N117" i="17"/>
  <c r="U117" i="37"/>
  <c r="M117" i="22"/>
  <c r="N118" i="17"/>
  <c r="U118" i="37"/>
  <c r="M118" i="22"/>
  <c r="N119" i="17"/>
  <c r="F119" i="19" s="1"/>
  <c r="U119" i="37"/>
  <c r="M119" i="22"/>
  <c r="N120" i="17"/>
  <c r="U120" i="37"/>
  <c r="M120" i="22"/>
  <c r="N121" i="17"/>
  <c r="U121" i="37"/>
  <c r="M121" i="22"/>
  <c r="N122" i="17"/>
  <c r="F122" i="19" s="1"/>
  <c r="U122" i="37"/>
  <c r="M122" i="22"/>
  <c r="N123" i="17"/>
  <c r="F123" i="19" s="1"/>
  <c r="U123" i="37"/>
  <c r="M123" i="22"/>
  <c r="N124" i="17"/>
  <c r="U124" i="37"/>
  <c r="M124" i="22"/>
  <c r="N125" i="17"/>
  <c r="U125" i="37"/>
  <c r="M125" i="22"/>
  <c r="N126" i="17"/>
  <c r="U126" i="37"/>
  <c r="M126" i="22"/>
  <c r="N127" i="17"/>
  <c r="F127" i="19" s="1"/>
  <c r="U127" i="37"/>
  <c r="M127" i="22"/>
  <c r="N128" i="17"/>
  <c r="U128" i="37"/>
  <c r="M128" i="22"/>
  <c r="N129" i="17"/>
  <c r="U129" i="37"/>
  <c r="M129" i="22"/>
  <c r="N130" i="17"/>
  <c r="F130" i="19" s="1"/>
  <c r="U130" i="37"/>
  <c r="M130" i="22"/>
  <c r="N131" i="17"/>
  <c r="F131" i="19" s="1"/>
  <c r="U131" i="37"/>
  <c r="M131" i="22"/>
  <c r="N132" i="17"/>
  <c r="U132" i="37"/>
  <c r="M132" i="22"/>
  <c r="N133" i="17"/>
  <c r="U133" i="37"/>
  <c r="M133" i="22"/>
  <c r="N134" i="17"/>
  <c r="U134" i="37"/>
  <c r="M134" i="22"/>
  <c r="N135" i="17"/>
  <c r="F135" i="19" s="1"/>
  <c r="U135" i="37"/>
  <c r="M135" i="22"/>
  <c r="N136" i="17"/>
  <c r="U136" i="37"/>
  <c r="M136" i="22"/>
  <c r="N137" i="17"/>
  <c r="U137" i="37"/>
  <c r="M137" i="22"/>
  <c r="N138" i="17"/>
  <c r="F138" i="19" s="1"/>
  <c r="U138" i="37"/>
  <c r="M138" i="22"/>
  <c r="N139" i="17"/>
  <c r="F139" i="19" s="1"/>
  <c r="U139" i="37"/>
  <c r="M139" i="22"/>
  <c r="N140" i="17"/>
  <c r="U140" i="37"/>
  <c r="M140" i="22"/>
  <c r="N141" i="17"/>
  <c r="U141" i="37"/>
  <c r="M141" i="22"/>
  <c r="N142" i="17"/>
  <c r="U142" i="37"/>
  <c r="M142" i="22"/>
  <c r="N143" i="17"/>
  <c r="F143" i="19" s="1"/>
  <c r="U143" i="37"/>
  <c r="M143" i="22"/>
  <c r="N144" i="17"/>
  <c r="U144" i="37"/>
  <c r="M144" i="22"/>
  <c r="N145" i="17"/>
  <c r="U145" i="37"/>
  <c r="M145" i="22"/>
  <c r="N146" i="17"/>
  <c r="F146" i="19" s="1"/>
  <c r="U146" i="37"/>
  <c r="M146" i="22"/>
  <c r="N147" i="17"/>
  <c r="F147" i="19" s="1"/>
  <c r="U147" i="37"/>
  <c r="M147" i="22"/>
  <c r="N148" i="17"/>
  <c r="U148" i="37"/>
  <c r="M148" i="22"/>
  <c r="N149" i="17"/>
  <c r="U149" i="37"/>
  <c r="M149" i="22"/>
  <c r="N150" i="17"/>
  <c r="U150" i="37"/>
  <c r="M150" i="22"/>
  <c r="N151" i="17"/>
  <c r="F151" i="19" s="1"/>
  <c r="U151" i="37"/>
  <c r="M151" i="22"/>
  <c r="N152" i="17"/>
  <c r="U152" i="37"/>
  <c r="M152" i="22"/>
  <c r="N153" i="17"/>
  <c r="U153" i="37"/>
  <c r="M153" i="22"/>
  <c r="N154" i="17"/>
  <c r="F154" i="19" s="1"/>
  <c r="U154" i="37"/>
  <c r="M154" i="22"/>
  <c r="N155" i="17"/>
  <c r="F155" i="19" s="1"/>
  <c r="U155" i="37"/>
  <c r="M155" i="22"/>
  <c r="N156" i="17"/>
  <c r="U156" i="37"/>
  <c r="M156" i="22"/>
  <c r="N157" i="17"/>
  <c r="U157" i="37"/>
  <c r="M157" i="22"/>
  <c r="N158" i="17"/>
  <c r="U158" i="37"/>
  <c r="M158" i="22"/>
  <c r="N159" i="17"/>
  <c r="F159" i="19" s="1"/>
  <c r="U159" i="37"/>
  <c r="M159" i="22"/>
  <c r="N160" i="17"/>
  <c r="U160" i="37"/>
  <c r="M160" i="22"/>
  <c r="N161" i="17"/>
  <c r="U161" i="37"/>
  <c r="M161" i="22"/>
  <c r="N162" i="17"/>
  <c r="F162" i="19" s="1"/>
  <c r="U162" i="37"/>
  <c r="M162" i="22"/>
  <c r="N163" i="17"/>
  <c r="F163" i="19" s="1"/>
  <c r="U163" i="37"/>
  <c r="M163" i="22"/>
  <c r="N164" i="17"/>
  <c r="U164" i="37"/>
  <c r="M164" i="22"/>
  <c r="N165" i="17"/>
  <c r="U165" i="37"/>
  <c r="M165" i="22"/>
  <c r="N166" i="17"/>
  <c r="U166" i="37"/>
  <c r="M166" i="22"/>
  <c r="N167" i="17"/>
  <c r="F167" i="19" s="1"/>
  <c r="U167" i="37"/>
  <c r="M167" i="22"/>
  <c r="N168" i="17"/>
  <c r="U168" i="37"/>
  <c r="M168" i="22"/>
  <c r="N169" i="17"/>
  <c r="U169" i="37"/>
  <c r="M169" i="22"/>
  <c r="N170" i="17"/>
  <c r="F170" i="19" s="1"/>
  <c r="U170" i="37"/>
  <c r="M170" i="22"/>
  <c r="N171" i="17"/>
  <c r="F171" i="19" s="1"/>
  <c r="U171" i="37"/>
  <c r="M171" i="22"/>
  <c r="N172" i="17"/>
  <c r="U172" i="37"/>
  <c r="M172" i="22"/>
  <c r="N173" i="17"/>
  <c r="U173" i="37"/>
  <c r="M173" i="22"/>
  <c r="N174" i="17"/>
  <c r="U174" i="37"/>
  <c r="M174" i="22"/>
  <c r="N175" i="17"/>
  <c r="F175" i="19" s="1"/>
  <c r="U175" i="37"/>
  <c r="M175" i="22"/>
  <c r="N176" i="17"/>
  <c r="U176" i="37"/>
  <c r="M176" i="22"/>
  <c r="N177" i="17"/>
  <c r="U177" i="37"/>
  <c r="M177" i="22"/>
  <c r="N178" i="17"/>
  <c r="F178" i="19" s="1"/>
  <c r="U178" i="37"/>
  <c r="M178" i="22"/>
  <c r="N179" i="17"/>
  <c r="F179" i="19" s="1"/>
  <c r="U179" i="37"/>
  <c r="M179" i="22"/>
  <c r="N180" i="17"/>
  <c r="U180" i="37"/>
  <c r="M180" i="22"/>
  <c r="N181" i="17"/>
  <c r="U181" i="37"/>
  <c r="M181" i="22"/>
  <c r="N182" i="17"/>
  <c r="U182" i="37"/>
  <c r="M182" i="22"/>
  <c r="N183" i="17"/>
  <c r="F183" i="19" s="1"/>
  <c r="U183" i="37"/>
  <c r="M183" i="22"/>
  <c r="N184" i="17"/>
  <c r="U184" i="37"/>
  <c r="M184" i="22"/>
  <c r="N185" i="17"/>
  <c r="U185" i="37"/>
  <c r="M185" i="22"/>
  <c r="N186" i="17"/>
  <c r="F186" i="19" s="1"/>
  <c r="U186" i="37"/>
  <c r="M186" i="22"/>
  <c r="N187" i="17"/>
  <c r="F187" i="19" s="1"/>
  <c r="U187" i="37"/>
  <c r="M187" i="22"/>
  <c r="N188" i="17"/>
  <c r="U188" i="37"/>
  <c r="M188" i="22"/>
  <c r="N189" i="17"/>
  <c r="U189" i="37"/>
  <c r="M189" i="22"/>
  <c r="N190" i="17"/>
  <c r="U190" i="37"/>
  <c r="M190" i="22"/>
  <c r="N191" i="17"/>
  <c r="F191" i="19" s="1"/>
  <c r="U191" i="37"/>
  <c r="M191" i="22"/>
  <c r="N192" i="17"/>
  <c r="U192" i="37"/>
  <c r="M192" i="22"/>
  <c r="T11" i="37"/>
  <c r="L11" i="22"/>
  <c r="T12" i="37"/>
  <c r="L12" i="22"/>
  <c r="T13" i="37"/>
  <c r="L13" i="22"/>
  <c r="T14" i="37"/>
  <c r="L14" i="22"/>
  <c r="T15" i="37"/>
  <c r="L15" i="22"/>
  <c r="T16" i="37"/>
  <c r="L16" i="22"/>
  <c r="T17" i="37"/>
  <c r="L17" i="22"/>
  <c r="T18" i="37"/>
  <c r="L18" i="22"/>
  <c r="T19" i="37"/>
  <c r="L19" i="22"/>
  <c r="T20" i="37"/>
  <c r="L20" i="22"/>
  <c r="T21" i="37"/>
  <c r="L21" i="22"/>
  <c r="T22" i="37"/>
  <c r="L22" i="22"/>
  <c r="T23" i="37"/>
  <c r="L23" i="22"/>
  <c r="T24" i="37"/>
  <c r="L24" i="22"/>
  <c r="T25" i="37"/>
  <c r="L25" i="22"/>
  <c r="T26" i="37"/>
  <c r="L26" i="22"/>
  <c r="T27" i="37"/>
  <c r="L27" i="22"/>
  <c r="T28" i="37"/>
  <c r="L28" i="22"/>
  <c r="T29" i="37"/>
  <c r="L29" i="22"/>
  <c r="T30" i="37"/>
  <c r="L30" i="22"/>
  <c r="T31" i="37"/>
  <c r="L31" i="22"/>
  <c r="T32" i="37"/>
  <c r="L32" i="22"/>
  <c r="T33" i="37"/>
  <c r="L33" i="22"/>
  <c r="T34" i="37"/>
  <c r="L34" i="22"/>
  <c r="T35" i="37"/>
  <c r="L35" i="22"/>
  <c r="T36" i="37"/>
  <c r="L36" i="22"/>
  <c r="T37" i="37"/>
  <c r="L37" i="22"/>
  <c r="T38" i="37"/>
  <c r="L38" i="22"/>
  <c r="T39" i="37"/>
  <c r="L39" i="22"/>
  <c r="T40" i="37"/>
  <c r="L40" i="22"/>
  <c r="T41" i="37"/>
  <c r="L41" i="22"/>
  <c r="T42" i="37"/>
  <c r="L42" i="22"/>
  <c r="T43" i="37"/>
  <c r="L43" i="22"/>
  <c r="T44" i="37"/>
  <c r="L44" i="22"/>
  <c r="T45" i="37"/>
  <c r="L45" i="22"/>
  <c r="T46" i="37"/>
  <c r="L46" i="22"/>
  <c r="T47" i="37"/>
  <c r="L47" i="22"/>
  <c r="T48" i="37"/>
  <c r="L48" i="22"/>
  <c r="T49" i="37"/>
  <c r="L49" i="22"/>
  <c r="T50" i="37"/>
  <c r="L50" i="22"/>
  <c r="T51" i="37"/>
  <c r="L51" i="22"/>
  <c r="T52" i="37"/>
  <c r="L52" i="22"/>
  <c r="T53" i="37"/>
  <c r="L53" i="22"/>
  <c r="T54" i="37"/>
  <c r="L54" i="22"/>
  <c r="T55" i="37"/>
  <c r="L55" i="22"/>
  <c r="T56" i="37"/>
  <c r="L56" i="22"/>
  <c r="T57" i="37"/>
  <c r="L57" i="22"/>
  <c r="T58" i="37"/>
  <c r="L58" i="22"/>
  <c r="T59" i="37"/>
  <c r="L59" i="22"/>
  <c r="T60" i="37"/>
  <c r="L60" i="22"/>
  <c r="T61" i="37"/>
  <c r="L61" i="22"/>
  <c r="T62" i="37"/>
  <c r="L62" i="22"/>
  <c r="T63" i="37"/>
  <c r="L63" i="22"/>
  <c r="T64" i="37"/>
  <c r="L64" i="22"/>
  <c r="T65" i="37"/>
  <c r="L65" i="22"/>
  <c r="T66" i="37"/>
  <c r="L66" i="22"/>
  <c r="T67" i="37"/>
  <c r="L67" i="22"/>
  <c r="T68" i="37"/>
  <c r="L68" i="22"/>
  <c r="T69" i="37"/>
  <c r="L69" i="22"/>
  <c r="T70" i="37"/>
  <c r="L70" i="22"/>
  <c r="T71" i="37"/>
  <c r="L71" i="22"/>
  <c r="T72" i="37"/>
  <c r="L72" i="22"/>
  <c r="T73" i="37"/>
  <c r="L73" i="22"/>
  <c r="T74" i="37"/>
  <c r="L74" i="22"/>
  <c r="T75" i="37"/>
  <c r="L75" i="22"/>
  <c r="T76" i="37"/>
  <c r="L76" i="22"/>
  <c r="T77" i="37"/>
  <c r="L77" i="22"/>
  <c r="T78" i="37"/>
  <c r="L78" i="22"/>
  <c r="T79" i="37"/>
  <c r="L79" i="22"/>
  <c r="T80" i="37"/>
  <c r="L80" i="22"/>
  <c r="T81" i="37"/>
  <c r="L81" i="22"/>
  <c r="T82" i="37"/>
  <c r="L82" i="22"/>
  <c r="T83" i="37"/>
  <c r="L83" i="22"/>
  <c r="T84" i="37"/>
  <c r="L84" i="22"/>
  <c r="T85" i="37"/>
  <c r="L85" i="22"/>
  <c r="T86" i="37"/>
  <c r="L86" i="22"/>
  <c r="T87" i="37"/>
  <c r="L87" i="22"/>
  <c r="T88" i="37"/>
  <c r="L88" i="22"/>
  <c r="T89" i="37"/>
  <c r="L89" i="22"/>
  <c r="T90" i="37"/>
  <c r="L90" i="22"/>
  <c r="T91" i="37"/>
  <c r="L91" i="22"/>
  <c r="T92" i="37"/>
  <c r="L92" i="22"/>
  <c r="T93" i="37"/>
  <c r="L93" i="22"/>
  <c r="T94" i="37"/>
  <c r="L94" i="22"/>
  <c r="T95" i="37"/>
  <c r="L95" i="22"/>
  <c r="T96" i="37"/>
  <c r="L96" i="22"/>
  <c r="T97" i="37"/>
  <c r="L97" i="22"/>
  <c r="T98" i="37"/>
  <c r="L98" i="22"/>
  <c r="T99" i="37"/>
  <c r="L99" i="22"/>
  <c r="T100" i="37"/>
  <c r="L100" i="22"/>
  <c r="T101" i="37"/>
  <c r="L101" i="22"/>
  <c r="T102" i="37"/>
  <c r="L102" i="22"/>
  <c r="T103" i="37"/>
  <c r="L103" i="22"/>
  <c r="T104" i="37"/>
  <c r="L104" i="22"/>
  <c r="T105" i="37"/>
  <c r="L105" i="22"/>
  <c r="T106" i="37"/>
  <c r="L106" i="22"/>
  <c r="T107" i="37"/>
  <c r="L107" i="22"/>
  <c r="T108" i="37"/>
  <c r="L108" i="22"/>
  <c r="T109" i="37"/>
  <c r="L109" i="22"/>
  <c r="T110" i="37"/>
  <c r="L110" i="22"/>
  <c r="T111" i="37"/>
  <c r="L111" i="22"/>
  <c r="T112" i="37"/>
  <c r="L112" i="22"/>
  <c r="T113" i="37"/>
  <c r="L113" i="22"/>
  <c r="T114" i="37"/>
  <c r="L114" i="22"/>
  <c r="T115" i="37"/>
  <c r="L115" i="22"/>
  <c r="T116" i="37"/>
  <c r="L116" i="22"/>
  <c r="T117" i="37"/>
  <c r="L117" i="22"/>
  <c r="T118" i="37"/>
  <c r="L118" i="22"/>
  <c r="T119" i="37"/>
  <c r="L119" i="22"/>
  <c r="T120" i="37"/>
  <c r="L120" i="22"/>
  <c r="T121" i="37"/>
  <c r="L121" i="22"/>
  <c r="T122" i="37"/>
  <c r="L122" i="22"/>
  <c r="T123" i="37"/>
  <c r="L123" i="22"/>
  <c r="T124" i="37"/>
  <c r="L124" i="22"/>
  <c r="T125" i="37"/>
  <c r="L125" i="22"/>
  <c r="T126" i="37"/>
  <c r="L126" i="22"/>
  <c r="T127" i="37"/>
  <c r="L127" i="22"/>
  <c r="T128" i="37"/>
  <c r="L128" i="22"/>
  <c r="T129" i="37"/>
  <c r="L129" i="22"/>
  <c r="T130" i="37"/>
  <c r="L130" i="22"/>
  <c r="T131" i="37"/>
  <c r="L131" i="22"/>
  <c r="T132" i="37"/>
  <c r="L132" i="22"/>
  <c r="T133" i="37"/>
  <c r="L133" i="22"/>
  <c r="T134" i="37"/>
  <c r="L134" i="22"/>
  <c r="T135" i="37"/>
  <c r="L135" i="22"/>
  <c r="T136" i="37"/>
  <c r="L136" i="22"/>
  <c r="T137" i="37"/>
  <c r="L137" i="22"/>
  <c r="T138" i="37"/>
  <c r="L138" i="22"/>
  <c r="T139" i="37"/>
  <c r="L139" i="22"/>
  <c r="T140" i="37"/>
  <c r="L140" i="22"/>
  <c r="T141" i="37"/>
  <c r="L141" i="22"/>
  <c r="T142" i="37"/>
  <c r="L142" i="22"/>
  <c r="T143" i="37"/>
  <c r="L143" i="22"/>
  <c r="T144" i="37"/>
  <c r="L144" i="22"/>
  <c r="T145" i="37"/>
  <c r="L145" i="22"/>
  <c r="T146" i="37"/>
  <c r="L146" i="22"/>
  <c r="T147" i="37"/>
  <c r="L147" i="22"/>
  <c r="T148" i="37"/>
  <c r="L148" i="22"/>
  <c r="T149" i="37"/>
  <c r="L149" i="22"/>
  <c r="T150" i="37"/>
  <c r="L150" i="22"/>
  <c r="T151" i="37"/>
  <c r="L151" i="22"/>
  <c r="T152" i="37"/>
  <c r="L152" i="22"/>
  <c r="T153" i="37"/>
  <c r="L153" i="22"/>
  <c r="T154" i="37"/>
  <c r="L154" i="22"/>
  <c r="T155" i="37"/>
  <c r="L155" i="22"/>
  <c r="T156" i="37"/>
  <c r="L156" i="22"/>
  <c r="T157" i="37"/>
  <c r="L157" i="22"/>
  <c r="T158" i="37"/>
  <c r="L158" i="22"/>
  <c r="T159" i="37"/>
  <c r="L159" i="22"/>
  <c r="T160" i="37"/>
  <c r="L160" i="22"/>
  <c r="T161" i="37"/>
  <c r="L161" i="22"/>
  <c r="T162" i="37"/>
  <c r="L162" i="22"/>
  <c r="T163" i="37"/>
  <c r="L163" i="22"/>
  <c r="T164" i="37"/>
  <c r="L164" i="22"/>
  <c r="T165" i="37"/>
  <c r="L165" i="22"/>
  <c r="T166" i="37"/>
  <c r="L166" i="22"/>
  <c r="T167" i="37"/>
  <c r="L167" i="22"/>
  <c r="T168" i="37"/>
  <c r="L168" i="22"/>
  <c r="T169" i="37"/>
  <c r="L169" i="22"/>
  <c r="T170" i="37"/>
  <c r="L170" i="22"/>
  <c r="T171" i="37"/>
  <c r="L171" i="22"/>
  <c r="T172" i="37"/>
  <c r="L172" i="22"/>
  <c r="T173" i="37"/>
  <c r="L173" i="22"/>
  <c r="T174" i="37"/>
  <c r="L174" i="22"/>
  <c r="T175" i="37"/>
  <c r="L175" i="22"/>
  <c r="T176" i="37"/>
  <c r="L176" i="22"/>
  <c r="T177" i="37"/>
  <c r="L177" i="22"/>
  <c r="T178" i="37"/>
  <c r="L178" i="22"/>
  <c r="T179" i="37"/>
  <c r="L179" i="22"/>
  <c r="T180" i="37"/>
  <c r="L180" i="22"/>
  <c r="T181" i="37"/>
  <c r="L181" i="22"/>
  <c r="T182" i="37"/>
  <c r="L182" i="22"/>
  <c r="T183" i="37"/>
  <c r="L183" i="22"/>
  <c r="T184" i="37"/>
  <c r="L184" i="22"/>
  <c r="T185" i="37"/>
  <c r="L185" i="22"/>
  <c r="T186" i="37"/>
  <c r="L186" i="22"/>
  <c r="T187" i="37"/>
  <c r="L187" i="22"/>
  <c r="T188" i="37"/>
  <c r="L188" i="22"/>
  <c r="T189" i="37"/>
  <c r="L189" i="22"/>
  <c r="T190" i="37"/>
  <c r="L190" i="22"/>
  <c r="T191" i="37"/>
  <c r="L191" i="22"/>
  <c r="T192" i="37"/>
  <c r="L192" i="22"/>
  <c r="T193" i="37"/>
  <c r="L193" i="22"/>
  <c r="T194" i="37"/>
  <c r="L194" i="22"/>
  <c r="T450" i="37"/>
  <c r="L450" i="22"/>
  <c r="N193" i="17"/>
  <c r="F193" i="19" s="1"/>
  <c r="U193" i="37"/>
  <c r="M193" i="22"/>
  <c r="N194" i="17"/>
  <c r="U194" i="37"/>
  <c r="M194" i="22"/>
  <c r="N195" i="17"/>
  <c r="U195" i="37"/>
  <c r="M195" i="22"/>
  <c r="N196" i="17"/>
  <c r="F196" i="19" s="1"/>
  <c r="U196" i="37"/>
  <c r="M196" i="22"/>
  <c r="N197" i="17"/>
  <c r="F197" i="19" s="1"/>
  <c r="U197" i="37"/>
  <c r="M197" i="22"/>
  <c r="N198" i="17"/>
  <c r="U198" i="37"/>
  <c r="M198" i="22"/>
  <c r="N199" i="17"/>
  <c r="U199" i="37"/>
  <c r="M199" i="22"/>
  <c r="N200" i="17"/>
  <c r="U200" i="37"/>
  <c r="M200" i="22"/>
  <c r="N201" i="17"/>
  <c r="F201" i="19" s="1"/>
  <c r="U201" i="37"/>
  <c r="M201" i="22"/>
  <c r="N202" i="17"/>
  <c r="U202" i="37"/>
  <c r="M202" i="22"/>
  <c r="N203" i="17"/>
  <c r="U203" i="37"/>
  <c r="M203" i="22"/>
  <c r="N204" i="17"/>
  <c r="F204" i="19" s="1"/>
  <c r="U204" i="37"/>
  <c r="M204" i="22"/>
  <c r="N205" i="17"/>
  <c r="F205" i="19" s="1"/>
  <c r="U205" i="37"/>
  <c r="M205" i="22"/>
  <c r="N206" i="17"/>
  <c r="U206" i="37"/>
  <c r="M206" i="22"/>
  <c r="N207" i="17"/>
  <c r="U207" i="37"/>
  <c r="M207" i="22"/>
  <c r="N208" i="17"/>
  <c r="U208" i="37"/>
  <c r="M208" i="22"/>
  <c r="N209" i="17"/>
  <c r="F209" i="19" s="1"/>
  <c r="U209" i="37"/>
  <c r="M209" i="22"/>
  <c r="N210" i="17"/>
  <c r="U210" i="37"/>
  <c r="M210" i="22"/>
  <c r="N211" i="17"/>
  <c r="U211" i="37"/>
  <c r="M211" i="22"/>
  <c r="N212" i="17"/>
  <c r="F212" i="19" s="1"/>
  <c r="U212" i="37"/>
  <c r="M212" i="22"/>
  <c r="N213" i="17"/>
  <c r="F213" i="19" s="1"/>
  <c r="U213" i="37"/>
  <c r="M213" i="22"/>
  <c r="N214" i="17"/>
  <c r="U214" i="37"/>
  <c r="M214" i="22"/>
  <c r="N215" i="17"/>
  <c r="U215" i="37"/>
  <c r="M215" i="22"/>
  <c r="N216" i="17"/>
  <c r="U216" i="37"/>
  <c r="M216" i="22"/>
  <c r="N217" i="17"/>
  <c r="F217" i="19" s="1"/>
  <c r="U217" i="37"/>
  <c r="M217" i="22"/>
  <c r="N218" i="17"/>
  <c r="U218" i="37"/>
  <c r="M218" i="22"/>
  <c r="N219" i="17"/>
  <c r="U219" i="37"/>
  <c r="M219" i="22"/>
  <c r="N220" i="17"/>
  <c r="F220" i="19" s="1"/>
  <c r="U220" i="37"/>
  <c r="M220" i="22"/>
  <c r="N221" i="17"/>
  <c r="F221" i="19" s="1"/>
  <c r="U221" i="37"/>
  <c r="M221" i="22"/>
  <c r="N222" i="17"/>
  <c r="U222" i="37"/>
  <c r="M222" i="22"/>
  <c r="N223" i="17"/>
  <c r="U223" i="37"/>
  <c r="M223" i="22"/>
  <c r="N224" i="17"/>
  <c r="U224" i="37"/>
  <c r="M224" i="22"/>
  <c r="N225" i="17"/>
  <c r="F225" i="19" s="1"/>
  <c r="U225" i="37"/>
  <c r="M225" i="22"/>
  <c r="N226" i="17"/>
  <c r="U226" i="37"/>
  <c r="M226" i="22"/>
  <c r="N227" i="17"/>
  <c r="U227" i="37"/>
  <c r="M227" i="22"/>
  <c r="N228" i="17"/>
  <c r="F228" i="19" s="1"/>
  <c r="U228" i="37"/>
  <c r="M228" i="22"/>
  <c r="N229" i="17"/>
  <c r="F229" i="19" s="1"/>
  <c r="U229" i="37"/>
  <c r="M229" i="22"/>
  <c r="N230" i="17"/>
  <c r="U230" i="37"/>
  <c r="M230" i="22"/>
  <c r="N231" i="17"/>
  <c r="U231" i="37"/>
  <c r="M231" i="22"/>
  <c r="N232" i="17"/>
  <c r="U232" i="37"/>
  <c r="M232" i="22"/>
  <c r="N233" i="17"/>
  <c r="F233" i="19" s="1"/>
  <c r="U233" i="37"/>
  <c r="M233" i="22"/>
  <c r="N234" i="17"/>
  <c r="U234" i="37"/>
  <c r="M234" i="22"/>
  <c r="N235" i="17"/>
  <c r="U235" i="37"/>
  <c r="M235" i="22"/>
  <c r="N236" i="17"/>
  <c r="F236" i="19" s="1"/>
  <c r="U236" i="37"/>
  <c r="M236" i="22"/>
  <c r="N237" i="17"/>
  <c r="F237" i="19" s="1"/>
  <c r="U237" i="37"/>
  <c r="M237" i="22"/>
  <c r="N238" i="17"/>
  <c r="U238" i="37"/>
  <c r="M238" i="22"/>
  <c r="N239" i="17"/>
  <c r="U239" i="37"/>
  <c r="M239" i="22"/>
  <c r="N240" i="17"/>
  <c r="U240" i="37"/>
  <c r="M240" i="22"/>
  <c r="N241" i="17"/>
  <c r="F241" i="19" s="1"/>
  <c r="U241" i="37"/>
  <c r="M241" i="22"/>
  <c r="N242" i="17"/>
  <c r="U242" i="37"/>
  <c r="M242" i="22"/>
  <c r="N243" i="17"/>
  <c r="U243" i="37"/>
  <c r="M243" i="22"/>
  <c r="N244" i="17"/>
  <c r="F244" i="19" s="1"/>
  <c r="U244" i="37"/>
  <c r="M244" i="22"/>
  <c r="N245" i="17"/>
  <c r="F245" i="19" s="1"/>
  <c r="U245" i="37"/>
  <c r="M245" i="22"/>
  <c r="N246" i="17"/>
  <c r="U246" i="37"/>
  <c r="M246" i="22"/>
  <c r="N247" i="17"/>
  <c r="U247" i="37"/>
  <c r="M247" i="22"/>
  <c r="N248" i="17"/>
  <c r="U248" i="37"/>
  <c r="M248" i="22"/>
  <c r="N249" i="17"/>
  <c r="F249" i="19" s="1"/>
  <c r="U249" i="37"/>
  <c r="M249" i="22"/>
  <c r="N250" i="17"/>
  <c r="U250" i="37"/>
  <c r="M250" i="22"/>
  <c r="N251" i="17"/>
  <c r="U251" i="37"/>
  <c r="M251" i="22"/>
  <c r="N252" i="17"/>
  <c r="F252" i="19" s="1"/>
  <c r="U252" i="37"/>
  <c r="M252" i="22"/>
  <c r="N253" i="17"/>
  <c r="F253" i="19" s="1"/>
  <c r="U253" i="37"/>
  <c r="M253" i="22"/>
  <c r="N254" i="17"/>
  <c r="U254" i="37"/>
  <c r="M254" i="22"/>
  <c r="N255" i="17"/>
  <c r="U255" i="37"/>
  <c r="M255" i="22"/>
  <c r="N256" i="17"/>
  <c r="U256" i="37"/>
  <c r="M256" i="22"/>
  <c r="N257" i="17"/>
  <c r="F257" i="19" s="1"/>
  <c r="U257" i="37"/>
  <c r="M257" i="22"/>
  <c r="N258" i="17"/>
  <c r="U258" i="37"/>
  <c r="M258" i="22"/>
  <c r="N259" i="17"/>
  <c r="U259" i="37"/>
  <c r="M259" i="22"/>
  <c r="N260" i="17"/>
  <c r="F260" i="19" s="1"/>
  <c r="U260" i="37"/>
  <c r="M260" i="22"/>
  <c r="N261" i="17"/>
  <c r="F261" i="19" s="1"/>
  <c r="U261" i="37"/>
  <c r="M261" i="22"/>
  <c r="N262" i="17"/>
  <c r="U262" i="37"/>
  <c r="M262" i="22"/>
  <c r="N263" i="17"/>
  <c r="U263" i="37"/>
  <c r="M263" i="22"/>
  <c r="N264" i="17"/>
  <c r="U264" i="37"/>
  <c r="M264" i="22"/>
  <c r="N265" i="17"/>
  <c r="F265" i="19" s="1"/>
  <c r="U265" i="37"/>
  <c r="M265" i="22"/>
  <c r="N266" i="17"/>
  <c r="U266" i="37"/>
  <c r="M266" i="22"/>
  <c r="N267" i="17"/>
  <c r="U267" i="37"/>
  <c r="M267" i="22"/>
  <c r="N268" i="17"/>
  <c r="F268" i="19" s="1"/>
  <c r="U268" i="37"/>
  <c r="M268" i="22"/>
  <c r="N269" i="17"/>
  <c r="F269" i="19" s="1"/>
  <c r="U269" i="37"/>
  <c r="M269" i="22"/>
  <c r="N270" i="17"/>
  <c r="U270" i="37"/>
  <c r="M270" i="22"/>
  <c r="N271" i="17"/>
  <c r="U271" i="37"/>
  <c r="M271" i="22"/>
  <c r="N272" i="17"/>
  <c r="U272" i="37"/>
  <c r="M272" i="22"/>
  <c r="N273" i="17"/>
  <c r="F273" i="19" s="1"/>
  <c r="U273" i="37"/>
  <c r="M273" i="22"/>
  <c r="N274" i="17"/>
  <c r="U274" i="37"/>
  <c r="M274" i="22"/>
  <c r="N275" i="17"/>
  <c r="U275" i="37"/>
  <c r="M275" i="22"/>
  <c r="N276" i="17"/>
  <c r="F276" i="19" s="1"/>
  <c r="U276" i="37"/>
  <c r="M276" i="22"/>
  <c r="N277" i="17"/>
  <c r="F277" i="19" s="1"/>
  <c r="U277" i="37"/>
  <c r="M277" i="22"/>
  <c r="N278" i="17"/>
  <c r="U278" i="37"/>
  <c r="M278" i="22"/>
  <c r="N279" i="17"/>
  <c r="U279" i="37"/>
  <c r="M279" i="22"/>
  <c r="N280" i="17"/>
  <c r="U280" i="37"/>
  <c r="M280" i="22"/>
  <c r="N281" i="17"/>
  <c r="F281" i="19" s="1"/>
  <c r="U281" i="37"/>
  <c r="M281" i="22"/>
  <c r="N282" i="17"/>
  <c r="U282" i="37"/>
  <c r="M282" i="22"/>
  <c r="N283" i="17"/>
  <c r="U283" i="37"/>
  <c r="M283" i="22"/>
  <c r="N284" i="17"/>
  <c r="F284" i="19" s="1"/>
  <c r="U284" i="37"/>
  <c r="M284" i="22"/>
  <c r="N285" i="17"/>
  <c r="F285" i="19" s="1"/>
  <c r="U285" i="37"/>
  <c r="M285" i="22"/>
  <c r="N286" i="17"/>
  <c r="U286" i="37"/>
  <c r="M286" i="22"/>
  <c r="N287" i="17"/>
  <c r="U287" i="37"/>
  <c r="M287" i="22"/>
  <c r="N288" i="17"/>
  <c r="U288" i="37"/>
  <c r="M288" i="22"/>
  <c r="N289" i="17"/>
  <c r="F289" i="19" s="1"/>
  <c r="U289" i="37"/>
  <c r="M289" i="22"/>
  <c r="N290" i="17"/>
  <c r="U290" i="37"/>
  <c r="M290" i="22"/>
  <c r="N291" i="17"/>
  <c r="U291" i="37"/>
  <c r="M291" i="22"/>
  <c r="N292" i="17"/>
  <c r="F292" i="19" s="1"/>
  <c r="U292" i="37"/>
  <c r="M292" i="22"/>
  <c r="N293" i="17"/>
  <c r="F293" i="19" s="1"/>
  <c r="U293" i="37"/>
  <c r="M293" i="22"/>
  <c r="N294" i="17"/>
  <c r="U294" i="37"/>
  <c r="M294" i="22"/>
  <c r="N295" i="17"/>
  <c r="U295" i="37"/>
  <c r="M295" i="22"/>
  <c r="N296" i="17"/>
  <c r="U296" i="37"/>
  <c r="M296" i="22"/>
  <c r="N297" i="17"/>
  <c r="F297" i="19" s="1"/>
  <c r="U297" i="37"/>
  <c r="M297" i="22"/>
  <c r="N298" i="17"/>
  <c r="U298" i="37"/>
  <c r="M298" i="22"/>
  <c r="N299" i="17"/>
  <c r="U299" i="37"/>
  <c r="M299" i="22"/>
  <c r="N300" i="17"/>
  <c r="F300" i="19" s="1"/>
  <c r="U300" i="37"/>
  <c r="M300" i="22"/>
  <c r="N301" i="17"/>
  <c r="F301" i="19" s="1"/>
  <c r="U301" i="37"/>
  <c r="M301" i="22"/>
  <c r="N302" i="17"/>
  <c r="U302" i="37"/>
  <c r="M302" i="22"/>
  <c r="N303" i="17"/>
  <c r="U303" i="37"/>
  <c r="M303" i="22"/>
  <c r="N304" i="17"/>
  <c r="U304" i="37"/>
  <c r="M304" i="22"/>
  <c r="N305" i="17"/>
  <c r="F305" i="19" s="1"/>
  <c r="U305" i="37"/>
  <c r="M305" i="22"/>
  <c r="N306" i="17"/>
  <c r="U306" i="37"/>
  <c r="M306" i="22"/>
  <c r="N307" i="17"/>
  <c r="U307" i="37"/>
  <c r="M307" i="22"/>
  <c r="N308" i="17"/>
  <c r="F308" i="19" s="1"/>
  <c r="U308" i="37"/>
  <c r="M308" i="22"/>
  <c r="N309" i="17"/>
  <c r="F309" i="19" s="1"/>
  <c r="U309" i="37"/>
  <c r="M309" i="22"/>
  <c r="N310" i="17"/>
  <c r="U310" i="37"/>
  <c r="M310" i="22"/>
  <c r="N311" i="17"/>
  <c r="U311" i="37"/>
  <c r="M311" i="22"/>
  <c r="N312" i="17"/>
  <c r="U312" i="37"/>
  <c r="M312" i="22"/>
  <c r="N313" i="17"/>
  <c r="F313" i="19" s="1"/>
  <c r="U313" i="37"/>
  <c r="M313" i="22"/>
  <c r="N314" i="17"/>
  <c r="U314" i="37"/>
  <c r="M314" i="22"/>
  <c r="N315" i="17"/>
  <c r="U315" i="37"/>
  <c r="M315" i="22"/>
  <c r="N316" i="17"/>
  <c r="F316" i="19" s="1"/>
  <c r="U316" i="37"/>
  <c r="M316" i="22"/>
  <c r="N317" i="17"/>
  <c r="F317" i="19" s="1"/>
  <c r="U317" i="37"/>
  <c r="M317" i="22"/>
  <c r="N318" i="17"/>
  <c r="U318" i="37"/>
  <c r="M318" i="22"/>
  <c r="N319" i="17"/>
  <c r="U319" i="37"/>
  <c r="M319" i="22"/>
  <c r="N320" i="17"/>
  <c r="U320" i="37"/>
  <c r="M320" i="22"/>
  <c r="N321" i="17"/>
  <c r="F321" i="19" s="1"/>
  <c r="U321" i="37"/>
  <c r="M321" i="22"/>
  <c r="N322" i="17"/>
  <c r="U322" i="37"/>
  <c r="M322" i="22"/>
  <c r="N323" i="17"/>
  <c r="U323" i="37"/>
  <c r="M323" i="22"/>
  <c r="N324" i="17"/>
  <c r="F324" i="19" s="1"/>
  <c r="U324" i="37"/>
  <c r="M324" i="22"/>
  <c r="N325" i="17"/>
  <c r="F325" i="19" s="1"/>
  <c r="U325" i="37"/>
  <c r="M325" i="22"/>
  <c r="N326" i="17"/>
  <c r="U326" i="37"/>
  <c r="M326" i="22"/>
  <c r="N327" i="17"/>
  <c r="U327" i="37"/>
  <c r="M327" i="22"/>
  <c r="N328" i="17"/>
  <c r="U328" i="37"/>
  <c r="M328" i="22"/>
  <c r="N329" i="17"/>
  <c r="F329" i="19" s="1"/>
  <c r="U329" i="37"/>
  <c r="M329" i="22"/>
  <c r="N330" i="17"/>
  <c r="U330" i="37"/>
  <c r="M330" i="22"/>
  <c r="N331" i="17"/>
  <c r="U331" i="37"/>
  <c r="M331" i="22"/>
  <c r="N332" i="17"/>
  <c r="F332" i="19" s="1"/>
  <c r="U332" i="37"/>
  <c r="M332" i="22"/>
  <c r="N333" i="17"/>
  <c r="F333" i="19" s="1"/>
  <c r="U333" i="37"/>
  <c r="M333" i="22"/>
  <c r="N334" i="17"/>
  <c r="U334" i="37"/>
  <c r="M334" i="22"/>
  <c r="N335" i="17"/>
  <c r="U335" i="37"/>
  <c r="M335" i="22"/>
  <c r="N336" i="17"/>
  <c r="U336" i="37"/>
  <c r="M336" i="22"/>
  <c r="N337" i="17"/>
  <c r="F337" i="19" s="1"/>
  <c r="U337" i="37"/>
  <c r="M337" i="22"/>
  <c r="N338" i="17"/>
  <c r="U338" i="37"/>
  <c r="M338" i="22"/>
  <c r="N339" i="17"/>
  <c r="U339" i="37"/>
  <c r="M339" i="22"/>
  <c r="N340" i="17"/>
  <c r="F340" i="19" s="1"/>
  <c r="U340" i="37"/>
  <c r="M340" i="22"/>
  <c r="N341" i="17"/>
  <c r="F341" i="19" s="1"/>
  <c r="U341" i="37"/>
  <c r="M341" i="22"/>
  <c r="N342" i="17"/>
  <c r="U342" i="37"/>
  <c r="M342" i="22"/>
  <c r="N343" i="17"/>
  <c r="U343" i="37"/>
  <c r="M343" i="22"/>
  <c r="N344" i="17"/>
  <c r="U344" i="37"/>
  <c r="M344" i="22"/>
  <c r="N345" i="17"/>
  <c r="F345" i="19" s="1"/>
  <c r="U345" i="37"/>
  <c r="M345" i="22"/>
  <c r="N346" i="17"/>
  <c r="U346" i="37"/>
  <c r="M346" i="22"/>
  <c r="N347" i="17"/>
  <c r="U347" i="37"/>
  <c r="M347" i="22"/>
  <c r="N348" i="17"/>
  <c r="F348" i="19" s="1"/>
  <c r="U348" i="37"/>
  <c r="M348" i="22"/>
  <c r="N349" i="17"/>
  <c r="F349" i="19" s="1"/>
  <c r="U349" i="37"/>
  <c r="M349" i="22"/>
  <c r="N350" i="17"/>
  <c r="U350" i="37"/>
  <c r="M350" i="22"/>
  <c r="N351" i="17"/>
  <c r="U351" i="37"/>
  <c r="M351" i="22"/>
  <c r="N352" i="17"/>
  <c r="U352" i="37"/>
  <c r="M352" i="22"/>
  <c r="N353" i="17"/>
  <c r="F353" i="19" s="1"/>
  <c r="U353" i="37"/>
  <c r="M353" i="22"/>
  <c r="N354" i="17"/>
  <c r="U354" i="37"/>
  <c r="M354" i="22"/>
  <c r="N355" i="17"/>
  <c r="U355" i="37"/>
  <c r="M355" i="22"/>
  <c r="N356" i="17"/>
  <c r="F356" i="19" s="1"/>
  <c r="U356" i="37"/>
  <c r="M356" i="22"/>
  <c r="N357" i="17"/>
  <c r="F357" i="19" s="1"/>
  <c r="U357" i="37"/>
  <c r="M357" i="22"/>
  <c r="N358" i="17"/>
  <c r="U358" i="37"/>
  <c r="M358" i="22"/>
  <c r="N359" i="17"/>
  <c r="U359" i="37"/>
  <c r="M359" i="22"/>
  <c r="N360" i="17"/>
  <c r="U360" i="37"/>
  <c r="M360" i="22"/>
  <c r="N361" i="17"/>
  <c r="F361" i="19" s="1"/>
  <c r="U361" i="37"/>
  <c r="M361" i="22"/>
  <c r="N362" i="17"/>
  <c r="U362" i="37"/>
  <c r="M362" i="22"/>
  <c r="N363" i="17"/>
  <c r="U363" i="37"/>
  <c r="M363" i="22"/>
  <c r="N364" i="17"/>
  <c r="F364" i="19" s="1"/>
  <c r="U364" i="37"/>
  <c r="M364" i="22"/>
  <c r="N365" i="17"/>
  <c r="F365" i="19" s="1"/>
  <c r="U365" i="37"/>
  <c r="M365" i="22"/>
  <c r="N366" i="17"/>
  <c r="U366" i="37"/>
  <c r="M366" i="22"/>
  <c r="N367" i="17"/>
  <c r="U367" i="37"/>
  <c r="M367" i="22"/>
  <c r="N368" i="17"/>
  <c r="U368" i="37"/>
  <c r="M368" i="22"/>
  <c r="N369" i="17"/>
  <c r="F369" i="19" s="1"/>
  <c r="U369" i="37"/>
  <c r="M369" i="22"/>
  <c r="N370" i="17"/>
  <c r="U370" i="37"/>
  <c r="M370" i="22"/>
  <c r="N371" i="17"/>
  <c r="U371" i="37"/>
  <c r="M371" i="22"/>
  <c r="N372" i="17"/>
  <c r="F372" i="19" s="1"/>
  <c r="U372" i="37"/>
  <c r="M372" i="22"/>
  <c r="N373" i="17"/>
  <c r="F373" i="19" s="1"/>
  <c r="U373" i="37"/>
  <c r="M373" i="22"/>
  <c r="N374" i="17"/>
  <c r="U374" i="37"/>
  <c r="M374" i="22"/>
  <c r="N375" i="17"/>
  <c r="U375" i="37"/>
  <c r="M375" i="22"/>
  <c r="N376" i="17"/>
  <c r="U376" i="37"/>
  <c r="M376" i="22"/>
  <c r="N377" i="17"/>
  <c r="F377" i="19" s="1"/>
  <c r="U377" i="37"/>
  <c r="M377" i="22"/>
  <c r="N378" i="17"/>
  <c r="U378" i="37"/>
  <c r="M378" i="22"/>
  <c r="N379" i="17"/>
  <c r="U379" i="37"/>
  <c r="M379" i="22"/>
  <c r="N380" i="17"/>
  <c r="F380" i="19" s="1"/>
  <c r="U380" i="37"/>
  <c r="M380" i="22"/>
  <c r="N381" i="17"/>
  <c r="F381" i="19" s="1"/>
  <c r="U381" i="37"/>
  <c r="M381" i="22"/>
  <c r="N382" i="17"/>
  <c r="U382" i="37"/>
  <c r="M382" i="22"/>
  <c r="N383" i="17"/>
  <c r="U383" i="37"/>
  <c r="M383" i="22"/>
  <c r="N384" i="17"/>
  <c r="U384" i="37"/>
  <c r="M384" i="22"/>
  <c r="N385" i="17"/>
  <c r="F385" i="19" s="1"/>
  <c r="U385" i="37"/>
  <c r="M385" i="22"/>
  <c r="N386" i="17"/>
  <c r="U386" i="37"/>
  <c r="M386" i="22"/>
  <c r="N387" i="17"/>
  <c r="U387" i="37"/>
  <c r="M387" i="22"/>
  <c r="N388" i="17"/>
  <c r="F388" i="19" s="1"/>
  <c r="U388" i="37"/>
  <c r="M388" i="22"/>
  <c r="N389" i="17"/>
  <c r="F389" i="19" s="1"/>
  <c r="U389" i="37"/>
  <c r="M389" i="22"/>
  <c r="N390" i="17"/>
  <c r="U390" i="37"/>
  <c r="M390" i="22"/>
  <c r="N391" i="17"/>
  <c r="U391" i="37"/>
  <c r="M391" i="22"/>
  <c r="N392" i="17"/>
  <c r="U392" i="37"/>
  <c r="M392" i="22"/>
  <c r="N393" i="17"/>
  <c r="F393" i="19" s="1"/>
  <c r="U393" i="37"/>
  <c r="M393" i="22"/>
  <c r="N394" i="17"/>
  <c r="U394" i="37"/>
  <c r="M394" i="22"/>
  <c r="N395" i="17"/>
  <c r="U395" i="37"/>
  <c r="M395" i="22"/>
  <c r="N396" i="17"/>
  <c r="F396" i="19" s="1"/>
  <c r="U396" i="37"/>
  <c r="M396" i="22"/>
  <c r="N397" i="17"/>
  <c r="F397" i="19" s="1"/>
  <c r="U397" i="37"/>
  <c r="M397" i="22"/>
  <c r="N398" i="17"/>
  <c r="U398" i="37"/>
  <c r="M398" i="22"/>
  <c r="N399" i="17"/>
  <c r="U399" i="37"/>
  <c r="M399" i="22"/>
  <c r="N400" i="17"/>
  <c r="U400" i="37"/>
  <c r="M400" i="22"/>
  <c r="N401" i="17"/>
  <c r="F401" i="19" s="1"/>
  <c r="U401" i="37"/>
  <c r="M401" i="22"/>
  <c r="N402" i="17"/>
  <c r="U402" i="37"/>
  <c r="M402" i="22"/>
  <c r="N403" i="17"/>
  <c r="U403" i="37"/>
  <c r="M403" i="22"/>
  <c r="N404" i="17"/>
  <c r="F404" i="19" s="1"/>
  <c r="U404" i="37"/>
  <c r="M404" i="22"/>
  <c r="N405" i="17"/>
  <c r="F405" i="19" s="1"/>
  <c r="U405" i="37"/>
  <c r="M405" i="22"/>
  <c r="N406" i="17"/>
  <c r="U406" i="37"/>
  <c r="M406" i="22"/>
  <c r="N407" i="17"/>
  <c r="U407" i="37"/>
  <c r="M407" i="22"/>
  <c r="N408" i="17"/>
  <c r="U408" i="37"/>
  <c r="M408" i="22"/>
  <c r="N409" i="17"/>
  <c r="F409" i="19" s="1"/>
  <c r="U409" i="37"/>
  <c r="M409" i="22"/>
  <c r="N410" i="17"/>
  <c r="U410" i="37"/>
  <c r="M410" i="22"/>
  <c r="N411" i="17"/>
  <c r="U411" i="37"/>
  <c r="M411" i="22"/>
  <c r="N412" i="17"/>
  <c r="F412" i="19" s="1"/>
  <c r="U412" i="37"/>
  <c r="M412" i="22"/>
  <c r="N413" i="17"/>
  <c r="F413" i="19" s="1"/>
  <c r="U413" i="37"/>
  <c r="M413" i="22"/>
  <c r="N414" i="17"/>
  <c r="U414" i="37"/>
  <c r="M414" i="22"/>
  <c r="N415" i="17"/>
  <c r="U415" i="37"/>
  <c r="M415" i="22"/>
  <c r="N416" i="17"/>
  <c r="U416" i="37"/>
  <c r="M416" i="22"/>
  <c r="N417" i="17"/>
  <c r="F417" i="19" s="1"/>
  <c r="U417" i="37"/>
  <c r="M417" i="22"/>
  <c r="N418" i="17"/>
  <c r="U418" i="37"/>
  <c r="M418" i="22"/>
  <c r="N419" i="17"/>
  <c r="U419" i="37"/>
  <c r="M419" i="22"/>
  <c r="N420" i="17"/>
  <c r="F420" i="19" s="1"/>
  <c r="U420" i="37"/>
  <c r="M420" i="22"/>
  <c r="N421" i="17"/>
  <c r="F421" i="19" s="1"/>
  <c r="U421" i="37"/>
  <c r="M421" i="22"/>
  <c r="N422" i="17"/>
  <c r="U422" i="37"/>
  <c r="M422" i="22"/>
  <c r="N423" i="17"/>
  <c r="U423" i="37"/>
  <c r="M423" i="22"/>
  <c r="N424" i="17"/>
  <c r="U424" i="37"/>
  <c r="M424" i="22"/>
  <c r="N425" i="17"/>
  <c r="F425" i="19" s="1"/>
  <c r="U425" i="37"/>
  <c r="M425" i="22"/>
  <c r="N426" i="17"/>
  <c r="U426" i="37"/>
  <c r="M426" i="22"/>
  <c r="N427" i="17"/>
  <c r="U427" i="37"/>
  <c r="M427" i="22"/>
  <c r="N428" i="17"/>
  <c r="F428" i="19" s="1"/>
  <c r="U428" i="37"/>
  <c r="M428" i="22"/>
  <c r="N429" i="17"/>
  <c r="F429" i="19" s="1"/>
  <c r="U429" i="37"/>
  <c r="M429" i="22"/>
  <c r="N430" i="17"/>
  <c r="U430" i="37"/>
  <c r="M430" i="22"/>
  <c r="N431" i="17"/>
  <c r="U431" i="37"/>
  <c r="M431" i="22"/>
  <c r="N432" i="17"/>
  <c r="U432" i="37"/>
  <c r="M432" i="22"/>
  <c r="N433" i="17"/>
  <c r="F433" i="19" s="1"/>
  <c r="U433" i="37"/>
  <c r="M433" i="22"/>
  <c r="N434" i="17"/>
  <c r="U434" i="37"/>
  <c r="M434" i="22"/>
  <c r="N435" i="17"/>
  <c r="U435" i="37"/>
  <c r="M435" i="22"/>
  <c r="N436" i="17"/>
  <c r="F436" i="19" s="1"/>
  <c r="U436" i="37"/>
  <c r="M436" i="22"/>
  <c r="N437" i="17"/>
  <c r="F437" i="19" s="1"/>
  <c r="U437" i="37"/>
  <c r="M437" i="22"/>
  <c r="N438" i="17"/>
  <c r="U438" i="37"/>
  <c r="M438" i="22"/>
  <c r="N439" i="17"/>
  <c r="U439" i="37"/>
  <c r="M439" i="22"/>
  <c r="N440" i="17"/>
  <c r="U440" i="37"/>
  <c r="M440" i="22"/>
  <c r="N441" i="17"/>
  <c r="F441" i="19" s="1"/>
  <c r="U441" i="37"/>
  <c r="M441" i="22"/>
  <c r="N442" i="17"/>
  <c r="U442" i="37"/>
  <c r="M442" i="22"/>
  <c r="N443" i="17"/>
  <c r="U443" i="37"/>
  <c r="M443" i="22"/>
  <c r="N444" i="17"/>
  <c r="F444" i="19" s="1"/>
  <c r="U444" i="37"/>
  <c r="M444" i="22"/>
  <c r="N445" i="17"/>
  <c r="F445" i="19" s="1"/>
  <c r="U445" i="37"/>
  <c r="M445" i="22"/>
  <c r="N446" i="17"/>
  <c r="U446" i="37"/>
  <c r="M446" i="22"/>
  <c r="N447" i="17"/>
  <c r="U447" i="37"/>
  <c r="M447" i="22"/>
  <c r="N448" i="17"/>
  <c r="U448" i="37"/>
  <c r="M448" i="22"/>
  <c r="T195" i="37"/>
  <c r="L195" i="22"/>
  <c r="T196" i="37"/>
  <c r="L196" i="22"/>
  <c r="T197" i="37"/>
  <c r="L197" i="22"/>
  <c r="T198" i="37"/>
  <c r="L198" i="22"/>
  <c r="T199" i="37"/>
  <c r="L199" i="22"/>
  <c r="T200" i="37"/>
  <c r="L200" i="22"/>
  <c r="T201" i="37"/>
  <c r="L201" i="22"/>
  <c r="T202" i="37"/>
  <c r="L202" i="22"/>
  <c r="T203" i="37"/>
  <c r="L203" i="22"/>
  <c r="T204" i="37"/>
  <c r="L204" i="22"/>
  <c r="T205" i="37"/>
  <c r="L205" i="22"/>
  <c r="T206" i="37"/>
  <c r="L206" i="22"/>
  <c r="T207" i="37"/>
  <c r="L207" i="22"/>
  <c r="T208" i="37"/>
  <c r="L208" i="22"/>
  <c r="T209" i="37"/>
  <c r="L209" i="22"/>
  <c r="T210" i="37"/>
  <c r="L210" i="22"/>
  <c r="T211" i="37"/>
  <c r="L211" i="22"/>
  <c r="T212" i="37"/>
  <c r="L212" i="22"/>
  <c r="T213" i="37"/>
  <c r="L213" i="22"/>
  <c r="T214" i="37"/>
  <c r="L214" i="22"/>
  <c r="T215" i="37"/>
  <c r="L215" i="22"/>
  <c r="T216" i="37"/>
  <c r="L216" i="22"/>
  <c r="T217" i="37"/>
  <c r="L217" i="22"/>
  <c r="T218" i="37"/>
  <c r="L218" i="22"/>
  <c r="T219" i="37"/>
  <c r="L219" i="22"/>
  <c r="T220" i="37"/>
  <c r="L220" i="22"/>
  <c r="T221" i="37"/>
  <c r="L221" i="22"/>
  <c r="T222" i="37"/>
  <c r="L222" i="22"/>
  <c r="T223" i="37"/>
  <c r="L223" i="22"/>
  <c r="T224" i="37"/>
  <c r="L224" i="22"/>
  <c r="T225" i="37"/>
  <c r="L225" i="22"/>
  <c r="T226" i="37"/>
  <c r="L226" i="22"/>
  <c r="T227" i="37"/>
  <c r="L227" i="22"/>
  <c r="T228" i="37"/>
  <c r="L228" i="22"/>
  <c r="T229" i="37"/>
  <c r="L229" i="22"/>
  <c r="T230" i="37"/>
  <c r="L230" i="22"/>
  <c r="T231" i="37"/>
  <c r="L231" i="22"/>
  <c r="T232" i="37"/>
  <c r="L232" i="22"/>
  <c r="T233" i="37"/>
  <c r="L233" i="22"/>
  <c r="T234" i="37"/>
  <c r="L234" i="22"/>
  <c r="T235" i="37"/>
  <c r="L235" i="22"/>
  <c r="T236" i="37"/>
  <c r="L236" i="22"/>
  <c r="T237" i="37"/>
  <c r="L237" i="22"/>
  <c r="T238" i="37"/>
  <c r="L238" i="22"/>
  <c r="T239" i="37"/>
  <c r="L239" i="22"/>
  <c r="T240" i="37"/>
  <c r="L240" i="22"/>
  <c r="T241" i="37"/>
  <c r="L241" i="22"/>
  <c r="T242" i="37"/>
  <c r="L242" i="22"/>
  <c r="T243" i="37"/>
  <c r="L243" i="22"/>
  <c r="T244" i="37"/>
  <c r="L244" i="22"/>
  <c r="T245" i="37"/>
  <c r="L245" i="22"/>
  <c r="T246" i="37"/>
  <c r="L246" i="22"/>
  <c r="T247" i="37"/>
  <c r="L247" i="22"/>
  <c r="T248" i="37"/>
  <c r="L248" i="22"/>
  <c r="T249" i="37"/>
  <c r="L249" i="22"/>
  <c r="T250" i="37"/>
  <c r="L250" i="22"/>
  <c r="T251" i="37"/>
  <c r="L251" i="22"/>
  <c r="T252" i="37"/>
  <c r="L252" i="22"/>
  <c r="T253" i="37"/>
  <c r="L253" i="22"/>
  <c r="T254" i="37"/>
  <c r="L254" i="22"/>
  <c r="T255" i="37"/>
  <c r="L255" i="22"/>
  <c r="T256" i="37"/>
  <c r="L256" i="22"/>
  <c r="T257" i="37"/>
  <c r="L257" i="22"/>
  <c r="T258" i="37"/>
  <c r="L258" i="22"/>
  <c r="T259" i="37"/>
  <c r="L259" i="22"/>
  <c r="T260" i="37"/>
  <c r="L260" i="22"/>
  <c r="T261" i="37"/>
  <c r="L261" i="22"/>
  <c r="T262" i="37"/>
  <c r="L262" i="22"/>
  <c r="T263" i="37"/>
  <c r="L263" i="22"/>
  <c r="T264" i="37"/>
  <c r="L264" i="22"/>
  <c r="T265" i="37"/>
  <c r="L265" i="22"/>
  <c r="T266" i="37"/>
  <c r="L266" i="22"/>
  <c r="T267" i="37"/>
  <c r="L267" i="22"/>
  <c r="T268" i="37"/>
  <c r="L268" i="22"/>
  <c r="T269" i="37"/>
  <c r="L269" i="22"/>
  <c r="T270" i="37"/>
  <c r="L270" i="22"/>
  <c r="T271" i="37"/>
  <c r="L271" i="22"/>
  <c r="T272" i="37"/>
  <c r="L272" i="22"/>
  <c r="T273" i="37"/>
  <c r="L273" i="22"/>
  <c r="T274" i="37"/>
  <c r="L274" i="22"/>
  <c r="T275" i="37"/>
  <c r="L275" i="22"/>
  <c r="T276" i="37"/>
  <c r="L276" i="22"/>
  <c r="T277" i="37"/>
  <c r="L277" i="22"/>
  <c r="T278" i="37"/>
  <c r="L278" i="22"/>
  <c r="T279" i="37"/>
  <c r="L279" i="22"/>
  <c r="T280" i="37"/>
  <c r="L280" i="22"/>
  <c r="T281" i="37"/>
  <c r="L281" i="22"/>
  <c r="T282" i="37"/>
  <c r="L282" i="22"/>
  <c r="T283" i="37"/>
  <c r="L283" i="22"/>
  <c r="T284" i="37"/>
  <c r="L284" i="22"/>
  <c r="T285" i="37"/>
  <c r="L285" i="22"/>
  <c r="T286" i="37"/>
  <c r="L286" i="22"/>
  <c r="T287" i="37"/>
  <c r="L287" i="22"/>
  <c r="T288" i="37"/>
  <c r="L288" i="22"/>
  <c r="T289" i="37"/>
  <c r="L289" i="22"/>
  <c r="T290" i="37"/>
  <c r="L290" i="22"/>
  <c r="T291" i="37"/>
  <c r="L291" i="22"/>
  <c r="T292" i="37"/>
  <c r="L292" i="22"/>
  <c r="T293" i="37"/>
  <c r="L293" i="22"/>
  <c r="T294" i="37"/>
  <c r="L294" i="22"/>
  <c r="T295" i="37"/>
  <c r="L295" i="22"/>
  <c r="T296" i="37"/>
  <c r="L296" i="22"/>
  <c r="T297" i="37"/>
  <c r="L297" i="22"/>
  <c r="T298" i="37"/>
  <c r="L298" i="22"/>
  <c r="T299" i="37"/>
  <c r="L299" i="22"/>
  <c r="T300" i="37"/>
  <c r="L300" i="22"/>
  <c r="T301" i="37"/>
  <c r="L301" i="22"/>
  <c r="T302" i="37"/>
  <c r="L302" i="22"/>
  <c r="T303" i="37"/>
  <c r="L303" i="22"/>
  <c r="T304" i="37"/>
  <c r="L304" i="22"/>
  <c r="T305" i="37"/>
  <c r="L305" i="22"/>
  <c r="T306" i="37"/>
  <c r="L306" i="22"/>
  <c r="T307" i="37"/>
  <c r="L307" i="22"/>
  <c r="T308" i="37"/>
  <c r="L308" i="22"/>
  <c r="T309" i="37"/>
  <c r="L309" i="22"/>
  <c r="T310" i="37"/>
  <c r="L310" i="22"/>
  <c r="T311" i="37"/>
  <c r="L311" i="22"/>
  <c r="T312" i="37"/>
  <c r="L312" i="22"/>
  <c r="T313" i="37"/>
  <c r="L313" i="22"/>
  <c r="T314" i="37"/>
  <c r="L314" i="22"/>
  <c r="T315" i="37"/>
  <c r="L315" i="22"/>
  <c r="T316" i="37"/>
  <c r="L316" i="22"/>
  <c r="T317" i="37"/>
  <c r="L317" i="22"/>
  <c r="T318" i="37"/>
  <c r="L318" i="22"/>
  <c r="T319" i="37"/>
  <c r="L319" i="22"/>
  <c r="T320" i="37"/>
  <c r="L320" i="22"/>
  <c r="T321" i="37"/>
  <c r="L321" i="22"/>
  <c r="T322" i="37"/>
  <c r="L322" i="22"/>
  <c r="T323" i="37"/>
  <c r="L323" i="22"/>
  <c r="T324" i="37"/>
  <c r="L324" i="22"/>
  <c r="T325" i="37"/>
  <c r="L325" i="22"/>
  <c r="T326" i="37"/>
  <c r="L326" i="22"/>
  <c r="T327" i="37"/>
  <c r="L327" i="22"/>
  <c r="T328" i="37"/>
  <c r="L328" i="22"/>
  <c r="T329" i="37"/>
  <c r="L329" i="22"/>
  <c r="T330" i="37"/>
  <c r="L330" i="22"/>
  <c r="T331" i="37"/>
  <c r="L331" i="22"/>
  <c r="T332" i="37"/>
  <c r="L332" i="22"/>
  <c r="T333" i="37"/>
  <c r="L333" i="22"/>
  <c r="T334" i="37"/>
  <c r="L334" i="22"/>
  <c r="T335" i="37"/>
  <c r="L335" i="22"/>
  <c r="T336" i="37"/>
  <c r="L336" i="22"/>
  <c r="T337" i="37"/>
  <c r="L337" i="22"/>
  <c r="T338" i="37"/>
  <c r="L338" i="22"/>
  <c r="T339" i="37"/>
  <c r="L339" i="22"/>
  <c r="T340" i="37"/>
  <c r="L340" i="22"/>
  <c r="T341" i="37"/>
  <c r="L341" i="22"/>
  <c r="T342" i="37"/>
  <c r="L342" i="22"/>
  <c r="T343" i="37"/>
  <c r="L343" i="22"/>
  <c r="T344" i="37"/>
  <c r="L344" i="22"/>
  <c r="T345" i="37"/>
  <c r="L345" i="22"/>
  <c r="T346" i="37"/>
  <c r="L346" i="22"/>
  <c r="T347" i="37"/>
  <c r="L347" i="22"/>
  <c r="T348" i="37"/>
  <c r="L348" i="22"/>
  <c r="T349" i="37"/>
  <c r="L349" i="22"/>
  <c r="T350" i="37"/>
  <c r="L350" i="22"/>
  <c r="T351" i="37"/>
  <c r="L351" i="22"/>
  <c r="T352" i="37"/>
  <c r="L352" i="22"/>
  <c r="T353" i="37"/>
  <c r="L353" i="22"/>
  <c r="T354" i="37"/>
  <c r="L354" i="22"/>
  <c r="T355" i="37"/>
  <c r="L355" i="22"/>
  <c r="T356" i="37"/>
  <c r="L356" i="22"/>
  <c r="T357" i="37"/>
  <c r="L357" i="22"/>
  <c r="T358" i="37"/>
  <c r="L358" i="22"/>
  <c r="T359" i="37"/>
  <c r="L359" i="22"/>
  <c r="T360" i="37"/>
  <c r="L360" i="22"/>
  <c r="T361" i="37"/>
  <c r="L361" i="22"/>
  <c r="T362" i="37"/>
  <c r="L362" i="22"/>
  <c r="T363" i="37"/>
  <c r="L363" i="22"/>
  <c r="T364" i="37"/>
  <c r="L364" i="22"/>
  <c r="T365" i="37"/>
  <c r="L365" i="22"/>
  <c r="T366" i="37"/>
  <c r="L366" i="22"/>
  <c r="T367" i="37"/>
  <c r="L367" i="22"/>
  <c r="T368" i="37"/>
  <c r="L368" i="22"/>
  <c r="T369" i="37"/>
  <c r="L369" i="22"/>
  <c r="T370" i="37"/>
  <c r="L370" i="22"/>
  <c r="T371" i="37"/>
  <c r="L371" i="22"/>
  <c r="T372" i="37"/>
  <c r="L372" i="22"/>
  <c r="T373" i="37"/>
  <c r="L373" i="22"/>
  <c r="T374" i="37"/>
  <c r="L374" i="22"/>
  <c r="T375" i="37"/>
  <c r="L375" i="22"/>
  <c r="T376" i="37"/>
  <c r="L376" i="22"/>
  <c r="T377" i="37"/>
  <c r="L377" i="22"/>
  <c r="T378" i="37"/>
  <c r="L378" i="22"/>
  <c r="T379" i="37"/>
  <c r="L379" i="22"/>
  <c r="T380" i="37"/>
  <c r="L380" i="22"/>
  <c r="T381" i="37"/>
  <c r="L381" i="22"/>
  <c r="T382" i="37"/>
  <c r="L382" i="22"/>
  <c r="T383" i="37"/>
  <c r="L383" i="22"/>
  <c r="T384" i="37"/>
  <c r="L384" i="22"/>
  <c r="T385" i="37"/>
  <c r="L385" i="22"/>
  <c r="T386" i="37"/>
  <c r="L386" i="22"/>
  <c r="T387" i="37"/>
  <c r="L387" i="22"/>
  <c r="T388" i="37"/>
  <c r="L388" i="22"/>
  <c r="T389" i="37"/>
  <c r="L389" i="22"/>
  <c r="T390" i="37"/>
  <c r="L390" i="22"/>
  <c r="T391" i="37"/>
  <c r="L391" i="22"/>
  <c r="T392" i="37"/>
  <c r="L392" i="22"/>
  <c r="T393" i="37"/>
  <c r="L393" i="22"/>
  <c r="T394" i="37"/>
  <c r="L394" i="22"/>
  <c r="T395" i="37"/>
  <c r="L395" i="22"/>
  <c r="T396" i="37"/>
  <c r="L396" i="22"/>
  <c r="T397" i="37"/>
  <c r="L397" i="22"/>
  <c r="T398" i="37"/>
  <c r="L398" i="22"/>
  <c r="T399" i="37"/>
  <c r="L399" i="22"/>
  <c r="T400" i="37"/>
  <c r="L400" i="22"/>
  <c r="T401" i="37"/>
  <c r="L401" i="22"/>
  <c r="T402" i="37"/>
  <c r="L402" i="22"/>
  <c r="T403" i="37"/>
  <c r="L403" i="22"/>
  <c r="T404" i="37"/>
  <c r="L404" i="22"/>
  <c r="T405" i="37"/>
  <c r="L405" i="22"/>
  <c r="T406" i="37"/>
  <c r="L406" i="22"/>
  <c r="T407" i="37"/>
  <c r="L407" i="22"/>
  <c r="T408" i="37"/>
  <c r="L408" i="22"/>
  <c r="T409" i="37"/>
  <c r="L409" i="22"/>
  <c r="T410" i="37"/>
  <c r="L410" i="22"/>
  <c r="T411" i="37"/>
  <c r="L411" i="22"/>
  <c r="T412" i="37"/>
  <c r="L412" i="22"/>
  <c r="T413" i="37"/>
  <c r="L413" i="22"/>
  <c r="T414" i="37"/>
  <c r="L414" i="22"/>
  <c r="T415" i="37"/>
  <c r="L415" i="22"/>
  <c r="T416" i="37"/>
  <c r="L416" i="22"/>
  <c r="T417" i="37"/>
  <c r="L417" i="22"/>
  <c r="T418" i="37"/>
  <c r="L418" i="22"/>
  <c r="T419" i="37"/>
  <c r="L419" i="22"/>
  <c r="T420" i="37"/>
  <c r="L420" i="22"/>
  <c r="T421" i="37"/>
  <c r="L421" i="22"/>
  <c r="T422" i="37"/>
  <c r="L422" i="22"/>
  <c r="T423" i="37"/>
  <c r="L423" i="22"/>
  <c r="T424" i="37"/>
  <c r="L424" i="22"/>
  <c r="T425" i="37"/>
  <c r="L425" i="22"/>
  <c r="T426" i="37"/>
  <c r="L426" i="22"/>
  <c r="T427" i="37"/>
  <c r="L427" i="22"/>
  <c r="T428" i="37"/>
  <c r="L428" i="22"/>
  <c r="T429" i="37"/>
  <c r="L429" i="22"/>
  <c r="T430" i="37"/>
  <c r="L430" i="22"/>
  <c r="T431" i="37"/>
  <c r="L431" i="22"/>
  <c r="T432" i="37"/>
  <c r="L432" i="22"/>
  <c r="T433" i="37"/>
  <c r="L433" i="22"/>
  <c r="T434" i="37"/>
  <c r="L434" i="22"/>
  <c r="T435" i="37"/>
  <c r="L435" i="22"/>
  <c r="T436" i="37"/>
  <c r="L436" i="22"/>
  <c r="T437" i="37"/>
  <c r="L437" i="22"/>
  <c r="T438" i="37"/>
  <c r="L438" i="22"/>
  <c r="T439" i="37"/>
  <c r="L439" i="22"/>
  <c r="T440" i="37"/>
  <c r="L440" i="22"/>
  <c r="T441" i="37"/>
  <c r="L441" i="22"/>
  <c r="T442" i="37"/>
  <c r="L442" i="22"/>
  <c r="T443" i="37"/>
  <c r="L443" i="22"/>
  <c r="T444" i="37"/>
  <c r="L444" i="22"/>
  <c r="T445" i="37"/>
  <c r="L445" i="22"/>
  <c r="T446" i="37"/>
  <c r="L446" i="22"/>
  <c r="T447" i="37"/>
  <c r="L447" i="22"/>
  <c r="T448" i="37"/>
  <c r="L448" i="22"/>
  <c r="T449" i="37"/>
  <c r="L449" i="22"/>
  <c r="N450" i="17"/>
  <c r="U450" i="37"/>
  <c r="M450" i="22"/>
  <c r="O11" i="17"/>
  <c r="W11" i="19" s="1"/>
  <c r="AD11" i="37"/>
  <c r="W11"/>
  <c r="V11" i="22"/>
  <c r="O11"/>
  <c r="O12" i="17"/>
  <c r="W12" i="19" s="1"/>
  <c r="AD12" i="37"/>
  <c r="W12"/>
  <c r="V12" i="22"/>
  <c r="O12"/>
  <c r="O13" i="17"/>
  <c r="W13" i="19" s="1"/>
  <c r="AD13" i="37"/>
  <c r="W13"/>
  <c r="V13" i="22"/>
  <c r="O13"/>
  <c r="O14" i="17"/>
  <c r="W14" i="19" s="1"/>
  <c r="AD14" i="37"/>
  <c r="W14"/>
  <c r="V14" i="22"/>
  <c r="O14"/>
  <c r="O15" i="17"/>
  <c r="W15" i="19" s="1"/>
  <c r="AD15" i="37"/>
  <c r="W15"/>
  <c r="V15" i="22"/>
  <c r="O15"/>
  <c r="O16" i="17"/>
  <c r="W16" i="19" s="1"/>
  <c r="AD16" i="37"/>
  <c r="W16"/>
  <c r="V16" i="22"/>
  <c r="O16"/>
  <c r="O17" i="17"/>
  <c r="W17" i="19" s="1"/>
  <c r="AD17" i="37"/>
  <c r="W17"/>
  <c r="V17" i="22"/>
  <c r="O17"/>
  <c r="O18" i="17"/>
  <c r="W18" i="19" s="1"/>
  <c r="AD18" i="37"/>
  <c r="W18"/>
  <c r="V18" i="22"/>
  <c r="O18"/>
  <c r="O19" i="17"/>
  <c r="W19" i="19" s="1"/>
  <c r="AD19" i="37"/>
  <c r="W19"/>
  <c r="V19" i="22"/>
  <c r="O19"/>
  <c r="O20" i="17"/>
  <c r="W20" i="19" s="1"/>
  <c r="AD20" i="37"/>
  <c r="W20"/>
  <c r="V20" i="22"/>
  <c r="O20"/>
  <c r="O21" i="17"/>
  <c r="W21" i="19" s="1"/>
  <c r="AD21" i="37"/>
  <c r="W21"/>
  <c r="V21" i="22"/>
  <c r="O21"/>
  <c r="O22" i="17"/>
  <c r="W22" i="19" s="1"/>
  <c r="AD22" i="37"/>
  <c r="W22"/>
  <c r="V22" i="22"/>
  <c r="O22"/>
  <c r="O23" i="17"/>
  <c r="W23" i="19" s="1"/>
  <c r="AD23" i="37"/>
  <c r="W23"/>
  <c r="V23" i="22"/>
  <c r="O23"/>
  <c r="O24" i="17"/>
  <c r="W24" i="19" s="1"/>
  <c r="AD24" i="37"/>
  <c r="W24"/>
  <c r="V24" i="22"/>
  <c r="O24"/>
  <c r="O25" i="17"/>
  <c r="W25" i="19" s="1"/>
  <c r="AD25" i="37"/>
  <c r="W25"/>
  <c r="V25" i="22"/>
  <c r="O25"/>
  <c r="O26" i="17"/>
  <c r="W26" i="19" s="1"/>
  <c r="AD26" i="37"/>
  <c r="W26"/>
  <c r="V26" i="22"/>
  <c r="O26"/>
  <c r="O27" i="17"/>
  <c r="W27" i="19" s="1"/>
  <c r="AD27" i="37"/>
  <c r="W27"/>
  <c r="V27" i="22"/>
  <c r="O27"/>
  <c r="O28" i="17"/>
  <c r="W28" i="19" s="1"/>
  <c r="AD28" i="37"/>
  <c r="W28"/>
  <c r="V28" i="22"/>
  <c r="O28"/>
  <c r="O29" i="17"/>
  <c r="W29" i="19" s="1"/>
  <c r="AD29" i="37"/>
  <c r="W29"/>
  <c r="V29" i="22"/>
  <c r="O29"/>
  <c r="O30" i="17"/>
  <c r="W30" i="19" s="1"/>
  <c r="AD30" i="37"/>
  <c r="W30"/>
  <c r="V30" i="22"/>
  <c r="O30"/>
  <c r="O31" i="17"/>
  <c r="W31" i="19" s="1"/>
  <c r="AD31" i="37"/>
  <c r="W31"/>
  <c r="V31" i="22"/>
  <c r="O31"/>
  <c r="O32" i="17"/>
  <c r="W32" i="19" s="1"/>
  <c r="AD32" i="37"/>
  <c r="W32"/>
  <c r="V32" i="22"/>
  <c r="O32"/>
  <c r="O33" i="17"/>
  <c r="W33" i="19" s="1"/>
  <c r="AD33" i="37"/>
  <c r="W33"/>
  <c r="V33" i="22"/>
  <c r="O33"/>
  <c r="O34" i="17"/>
  <c r="W34" i="19" s="1"/>
  <c r="AD34" i="37"/>
  <c r="W34"/>
  <c r="V34" i="22"/>
  <c r="O34"/>
  <c r="O35" i="17"/>
  <c r="W35" i="19" s="1"/>
  <c r="AD35" i="37"/>
  <c r="W35"/>
  <c r="V35" i="22"/>
  <c r="O35"/>
  <c r="O36" i="17"/>
  <c r="W36" i="19" s="1"/>
  <c r="AD36" i="37"/>
  <c r="W36"/>
  <c r="V36" i="22"/>
  <c r="O36"/>
  <c r="O37" i="17"/>
  <c r="W37" i="19" s="1"/>
  <c r="AD37" i="37"/>
  <c r="W37"/>
  <c r="V37" i="22"/>
  <c r="O37"/>
  <c r="O38" i="17"/>
  <c r="W38" i="19" s="1"/>
  <c r="AD38" i="37"/>
  <c r="W38"/>
  <c r="V38" i="22"/>
  <c r="O38"/>
  <c r="O39" i="17"/>
  <c r="W39" i="19" s="1"/>
  <c r="AD39" i="37"/>
  <c r="W39"/>
  <c r="V39" i="22"/>
  <c r="O39"/>
  <c r="O40" i="17"/>
  <c r="W40" i="19" s="1"/>
  <c r="AD40" i="37"/>
  <c r="W40"/>
  <c r="V40" i="22"/>
  <c r="O40"/>
  <c r="O41" i="17"/>
  <c r="W41" i="19" s="1"/>
  <c r="AD41" i="37"/>
  <c r="W41"/>
  <c r="V41" i="22"/>
  <c r="O41"/>
  <c r="O42" i="17"/>
  <c r="W42" i="19" s="1"/>
  <c r="AD42" i="37"/>
  <c r="W42"/>
  <c r="V42" i="22"/>
  <c r="O42"/>
  <c r="O43" i="17"/>
  <c r="W43" i="19" s="1"/>
  <c r="AD43" i="37"/>
  <c r="W43"/>
  <c r="V43" i="22"/>
  <c r="O43"/>
  <c r="O44" i="17"/>
  <c r="W44" i="19" s="1"/>
  <c r="AD44" i="37"/>
  <c r="W44"/>
  <c r="V44" i="22"/>
  <c r="O44"/>
  <c r="O45" i="17"/>
  <c r="W45" i="19" s="1"/>
  <c r="AD45" i="37"/>
  <c r="W45"/>
  <c r="V45" i="22"/>
  <c r="O45"/>
  <c r="O46" i="17"/>
  <c r="W46" i="19" s="1"/>
  <c r="AD46" i="37"/>
  <c r="W46"/>
  <c r="V46" i="22"/>
  <c r="O46"/>
  <c r="O47" i="17"/>
  <c r="W47" i="19" s="1"/>
  <c r="AD47" i="37"/>
  <c r="W47"/>
  <c r="V47" i="22"/>
  <c r="O47"/>
  <c r="O48" i="17"/>
  <c r="W48" i="19" s="1"/>
  <c r="AD48" i="37"/>
  <c r="W48"/>
  <c r="V48" i="22"/>
  <c r="O48"/>
  <c r="O49" i="17"/>
  <c r="W49" i="19" s="1"/>
  <c r="AD49" i="37"/>
  <c r="W49"/>
  <c r="V49" i="22"/>
  <c r="O49"/>
  <c r="O50" i="17"/>
  <c r="W50" i="19" s="1"/>
  <c r="AD50" i="37"/>
  <c r="W50"/>
  <c r="V50" i="22"/>
  <c r="O50"/>
  <c r="O51" i="17"/>
  <c r="W51" i="19" s="1"/>
  <c r="AD51" i="37"/>
  <c r="W51"/>
  <c r="V51" i="22"/>
  <c r="O51"/>
  <c r="O52" i="17"/>
  <c r="W52" i="19" s="1"/>
  <c r="AD52" i="37"/>
  <c r="W52"/>
  <c r="V52" i="22"/>
  <c r="O52"/>
  <c r="O53" i="17"/>
  <c r="W53" i="19" s="1"/>
  <c r="AD53" i="37"/>
  <c r="W53"/>
  <c r="V53" i="22"/>
  <c r="O53"/>
  <c r="O54" i="17"/>
  <c r="W54" i="19" s="1"/>
  <c r="AD54" i="37"/>
  <c r="W54"/>
  <c r="V54" i="22"/>
  <c r="O54"/>
  <c r="O55" i="17"/>
  <c r="W55" i="19" s="1"/>
  <c r="AD55" i="37"/>
  <c r="W55"/>
  <c r="V55" i="22"/>
  <c r="O55"/>
  <c r="O56" i="17"/>
  <c r="W56" i="19" s="1"/>
  <c r="AD56" i="37"/>
  <c r="W56"/>
  <c r="V56" i="22"/>
  <c r="O56"/>
  <c r="O57" i="17"/>
  <c r="W57" i="19" s="1"/>
  <c r="AD57" i="37"/>
  <c r="W57"/>
  <c r="V57" i="22"/>
  <c r="O57"/>
  <c r="O58" i="17"/>
  <c r="W58" i="19" s="1"/>
  <c r="AD58" i="37"/>
  <c r="W58"/>
  <c r="V58" i="22"/>
  <c r="O58"/>
  <c r="O59" i="17"/>
  <c r="W59" i="19" s="1"/>
  <c r="AD59" i="37"/>
  <c r="W59"/>
  <c r="V59" i="22"/>
  <c r="O59"/>
  <c r="O60" i="17"/>
  <c r="W60" i="19" s="1"/>
  <c r="AD60" i="37"/>
  <c r="W60"/>
  <c r="V60" i="22"/>
  <c r="O60"/>
  <c r="O61" i="17"/>
  <c r="W61" i="19" s="1"/>
  <c r="AD61" i="37"/>
  <c r="W61"/>
  <c r="V61" i="22"/>
  <c r="O61"/>
  <c r="O62" i="17"/>
  <c r="W62" i="19" s="1"/>
  <c r="AD62" i="37"/>
  <c r="W62"/>
  <c r="V62" i="22"/>
  <c r="O62"/>
  <c r="O63" i="17"/>
  <c r="W63" i="19" s="1"/>
  <c r="AD63" i="37"/>
  <c r="W63"/>
  <c r="V63" i="22"/>
  <c r="O63"/>
  <c r="O64" i="17"/>
  <c r="W64" i="19" s="1"/>
  <c r="AD64" i="37"/>
  <c r="W64"/>
  <c r="V64" i="22"/>
  <c r="O64"/>
  <c r="O65" i="17"/>
  <c r="W65" i="19" s="1"/>
  <c r="AD65" i="37"/>
  <c r="W65"/>
  <c r="V65" i="22"/>
  <c r="O65"/>
  <c r="O66" i="17"/>
  <c r="W66" i="19" s="1"/>
  <c r="AD66" i="37"/>
  <c r="W66"/>
  <c r="V66" i="22"/>
  <c r="O66"/>
  <c r="O67" i="17"/>
  <c r="W67" i="19" s="1"/>
  <c r="AD67" i="37"/>
  <c r="W67"/>
  <c r="V67" i="22"/>
  <c r="O67"/>
  <c r="O68" i="17"/>
  <c r="W68" i="19" s="1"/>
  <c r="AD68" i="37"/>
  <c r="W68"/>
  <c r="V68" i="22"/>
  <c r="O68"/>
  <c r="O69" i="17"/>
  <c r="W69" i="19" s="1"/>
  <c r="AD69" i="37"/>
  <c r="W69"/>
  <c r="V69" i="22"/>
  <c r="O69"/>
  <c r="O70" i="17"/>
  <c r="W70" i="19" s="1"/>
  <c r="AD70" i="37"/>
  <c r="W70"/>
  <c r="V70" i="22"/>
  <c r="O70"/>
  <c r="O71" i="17"/>
  <c r="W71" i="19" s="1"/>
  <c r="AD71" i="37"/>
  <c r="W71"/>
  <c r="V71" i="22"/>
  <c r="O71"/>
  <c r="O72" i="17"/>
  <c r="W72" i="19" s="1"/>
  <c r="AD72" i="37"/>
  <c r="W72"/>
  <c r="V72" i="22"/>
  <c r="O72"/>
  <c r="O73" i="17"/>
  <c r="W73" i="19" s="1"/>
  <c r="AD73" i="37"/>
  <c r="W73"/>
  <c r="V73" i="22"/>
  <c r="O73"/>
  <c r="O74" i="17"/>
  <c r="W74" i="19" s="1"/>
  <c r="AD74" i="37"/>
  <c r="W74"/>
  <c r="V74" i="22"/>
  <c r="O74"/>
  <c r="O75" i="17"/>
  <c r="W75" i="19" s="1"/>
  <c r="AD75" i="37"/>
  <c r="W75"/>
  <c r="V75" i="22"/>
  <c r="O75"/>
  <c r="O76" i="17"/>
  <c r="W76" i="19" s="1"/>
  <c r="AD76" i="37"/>
  <c r="W76"/>
  <c r="V76" i="22"/>
  <c r="O76"/>
  <c r="O77" i="17"/>
  <c r="W77" i="19" s="1"/>
  <c r="AD77" i="37"/>
  <c r="W77"/>
  <c r="V77" i="22"/>
  <c r="O77"/>
  <c r="O78" i="17"/>
  <c r="W78" i="19" s="1"/>
  <c r="AD78" i="37"/>
  <c r="W78"/>
  <c r="V78" i="22"/>
  <c r="O78"/>
  <c r="O79" i="17"/>
  <c r="W79" i="19" s="1"/>
  <c r="AD79" i="37"/>
  <c r="W79"/>
  <c r="V79" i="22"/>
  <c r="O79"/>
  <c r="O80" i="17"/>
  <c r="W80" i="19" s="1"/>
  <c r="AD80" i="37"/>
  <c r="W80"/>
  <c r="V80" i="22"/>
  <c r="O80"/>
  <c r="O81" i="17"/>
  <c r="W81" i="19" s="1"/>
  <c r="AD81" i="37"/>
  <c r="W81"/>
  <c r="V81" i="22"/>
  <c r="O81"/>
  <c r="O82" i="17"/>
  <c r="W82" i="19" s="1"/>
  <c r="AD82" i="37"/>
  <c r="W82"/>
  <c r="V82" i="22"/>
  <c r="O82"/>
  <c r="O83" i="17"/>
  <c r="W83" i="19" s="1"/>
  <c r="AD83" i="37"/>
  <c r="W83"/>
  <c r="V83" i="22"/>
  <c r="O83"/>
  <c r="O84" i="17"/>
  <c r="W84" i="19" s="1"/>
  <c r="AD84" i="37"/>
  <c r="W84"/>
  <c r="V84" i="22"/>
  <c r="O84"/>
  <c r="O85" i="17"/>
  <c r="W85" i="19" s="1"/>
  <c r="AD85" i="37"/>
  <c r="W85"/>
  <c r="V85" i="22"/>
  <c r="O85"/>
  <c r="O86" i="17"/>
  <c r="W86" i="19" s="1"/>
  <c r="AD86" i="37"/>
  <c r="W86"/>
  <c r="V86" i="22"/>
  <c r="O86"/>
  <c r="O87" i="17"/>
  <c r="W87" i="19" s="1"/>
  <c r="AD87" i="37"/>
  <c r="W87"/>
  <c r="V87" i="22"/>
  <c r="O87"/>
  <c r="O88" i="17"/>
  <c r="W88" i="19" s="1"/>
  <c r="AD88" i="37"/>
  <c r="W88"/>
  <c r="V88" i="22"/>
  <c r="O88"/>
  <c r="O89" i="17"/>
  <c r="W89" i="19" s="1"/>
  <c r="AD89" i="37"/>
  <c r="W89"/>
  <c r="V89" i="22"/>
  <c r="O89"/>
  <c r="O90" i="17"/>
  <c r="W90" i="19" s="1"/>
  <c r="AD90" i="37"/>
  <c r="W90"/>
  <c r="V90" i="22"/>
  <c r="O90"/>
  <c r="O91" i="17"/>
  <c r="W91" i="19" s="1"/>
  <c r="AD91" i="37"/>
  <c r="W91"/>
  <c r="V91" i="22"/>
  <c r="O91"/>
  <c r="O92" i="17"/>
  <c r="W92" i="19" s="1"/>
  <c r="AD92" i="37"/>
  <c r="W92"/>
  <c r="V92" i="22"/>
  <c r="O92"/>
  <c r="O93" i="17"/>
  <c r="W93" i="19" s="1"/>
  <c r="AD93" i="37"/>
  <c r="W93"/>
  <c r="V93" i="22"/>
  <c r="O93"/>
  <c r="O94" i="17"/>
  <c r="W94" i="19" s="1"/>
  <c r="AD94" i="37"/>
  <c r="W94"/>
  <c r="V94" i="22"/>
  <c r="O94"/>
  <c r="O95" i="17"/>
  <c r="W95" i="19" s="1"/>
  <c r="AD95" i="37"/>
  <c r="W95"/>
  <c r="V95" i="22"/>
  <c r="O95"/>
  <c r="O96" i="17"/>
  <c r="W96" i="19" s="1"/>
  <c r="AD96" i="37"/>
  <c r="W96"/>
  <c r="V96" i="22"/>
  <c r="O96"/>
  <c r="O97" i="17"/>
  <c r="W97" i="19" s="1"/>
  <c r="AD97" i="37"/>
  <c r="W97"/>
  <c r="V97" i="22"/>
  <c r="O97"/>
  <c r="O98" i="17"/>
  <c r="W98" i="19" s="1"/>
  <c r="AD98" i="37"/>
  <c r="W98"/>
  <c r="V98" i="22"/>
  <c r="O98"/>
  <c r="O99" i="17"/>
  <c r="W99" i="19" s="1"/>
  <c r="AD99" i="37"/>
  <c r="W99"/>
  <c r="V99" i="22"/>
  <c r="O99"/>
  <c r="O100" i="17"/>
  <c r="W100" i="19" s="1"/>
  <c r="AD100" i="37"/>
  <c r="W100"/>
  <c r="V100" i="22"/>
  <c r="O100"/>
  <c r="O101" i="17"/>
  <c r="W101" i="19" s="1"/>
  <c r="AD101" i="37"/>
  <c r="W101"/>
  <c r="V101" i="22"/>
  <c r="O101"/>
  <c r="O102" i="17"/>
  <c r="W102" i="19" s="1"/>
  <c r="AD102" i="37"/>
  <c r="W102"/>
  <c r="V102" i="22"/>
  <c r="O102"/>
  <c r="O103" i="17"/>
  <c r="W103" i="19" s="1"/>
  <c r="AD103" i="37"/>
  <c r="W103"/>
  <c r="V103" i="22"/>
  <c r="O103"/>
  <c r="O104" i="17"/>
  <c r="W104" i="19" s="1"/>
  <c r="AD104" i="37"/>
  <c r="W104"/>
  <c r="V104" i="22"/>
  <c r="O104"/>
  <c r="O105" i="17"/>
  <c r="W105" i="19" s="1"/>
  <c r="AD105" i="37"/>
  <c r="W105"/>
  <c r="V105" i="22"/>
  <c r="O105"/>
  <c r="O106" i="17"/>
  <c r="W106" i="19" s="1"/>
  <c r="AD106" i="37"/>
  <c r="W106"/>
  <c r="V106" i="22"/>
  <c r="O106"/>
  <c r="O107" i="17"/>
  <c r="W107" i="19" s="1"/>
  <c r="AD107" i="37"/>
  <c r="W107"/>
  <c r="V107" i="22"/>
  <c r="O107"/>
  <c r="O108" i="17"/>
  <c r="W108" i="19" s="1"/>
  <c r="AD108" i="37"/>
  <c r="W108"/>
  <c r="V108" i="22"/>
  <c r="O108"/>
  <c r="O109" i="17"/>
  <c r="W109" i="19" s="1"/>
  <c r="AD109" i="37"/>
  <c r="W109"/>
  <c r="V109" i="22"/>
  <c r="O109"/>
  <c r="O110" i="17"/>
  <c r="W110" i="19" s="1"/>
  <c r="AD110" i="37"/>
  <c r="W110"/>
  <c r="V110" i="22"/>
  <c r="O110"/>
  <c r="O111" i="17"/>
  <c r="W111" i="19" s="1"/>
  <c r="AD111" i="37"/>
  <c r="W111"/>
  <c r="V111" i="22"/>
  <c r="O111"/>
  <c r="O112" i="17"/>
  <c r="W112" i="19" s="1"/>
  <c r="AD112" i="37"/>
  <c r="W112"/>
  <c r="V112" i="22"/>
  <c r="O112"/>
  <c r="O113" i="17"/>
  <c r="W113" i="19" s="1"/>
  <c r="AD113" i="37"/>
  <c r="W113"/>
  <c r="V113" i="22"/>
  <c r="O113"/>
  <c r="O114" i="17"/>
  <c r="W114" i="19" s="1"/>
  <c r="AD114" i="37"/>
  <c r="W114"/>
  <c r="V114" i="22"/>
  <c r="O114"/>
  <c r="O115" i="17"/>
  <c r="W115" i="19" s="1"/>
  <c r="AD115" i="37"/>
  <c r="W115"/>
  <c r="V115" i="22"/>
  <c r="O115"/>
  <c r="O116" i="17"/>
  <c r="W116" i="19" s="1"/>
  <c r="AD116" i="37"/>
  <c r="W116"/>
  <c r="V116" i="22"/>
  <c r="O116"/>
  <c r="O117" i="17"/>
  <c r="W117" i="19" s="1"/>
  <c r="AD117" i="37"/>
  <c r="W117"/>
  <c r="V117" i="22"/>
  <c r="O117"/>
  <c r="O118" i="17"/>
  <c r="W118" i="19" s="1"/>
  <c r="AD118" i="37"/>
  <c r="W118"/>
  <c r="V118" i="22"/>
  <c r="O118"/>
  <c r="O119" i="17"/>
  <c r="W119" i="19" s="1"/>
  <c r="AD119" i="37"/>
  <c r="W119"/>
  <c r="V119" i="22"/>
  <c r="O119"/>
  <c r="O120" i="17"/>
  <c r="W120" i="19" s="1"/>
  <c r="AD120" i="37"/>
  <c r="W120"/>
  <c r="V120" i="22"/>
  <c r="O120"/>
  <c r="O121" i="17"/>
  <c r="W121" i="19" s="1"/>
  <c r="AD121" i="37"/>
  <c r="W121"/>
  <c r="V121" i="22"/>
  <c r="O121"/>
  <c r="O122" i="17"/>
  <c r="W122" i="19" s="1"/>
  <c r="AD122" i="37"/>
  <c r="W122"/>
  <c r="V122" i="22"/>
  <c r="O122"/>
  <c r="O123" i="17"/>
  <c r="W123" i="19" s="1"/>
  <c r="AD123" i="37"/>
  <c r="W123"/>
  <c r="V123" i="22"/>
  <c r="O123"/>
  <c r="O124" i="17"/>
  <c r="W124" i="19" s="1"/>
  <c r="AD124" i="37"/>
  <c r="W124"/>
  <c r="V124" i="22"/>
  <c r="O124"/>
  <c r="O125" i="17"/>
  <c r="W125" i="19" s="1"/>
  <c r="AD125" i="37"/>
  <c r="W125"/>
  <c r="V125" i="22"/>
  <c r="O125"/>
  <c r="O126" i="17"/>
  <c r="W126" i="19" s="1"/>
  <c r="AD126" i="37"/>
  <c r="W126"/>
  <c r="V126" i="22"/>
  <c r="O126"/>
  <c r="O127" i="17"/>
  <c r="W127" i="19" s="1"/>
  <c r="AD127" i="37"/>
  <c r="W127"/>
  <c r="V127" i="22"/>
  <c r="O127"/>
  <c r="O128" i="17"/>
  <c r="W128" i="19" s="1"/>
  <c r="AD128" i="37"/>
  <c r="W128"/>
  <c r="V128" i="22"/>
  <c r="O128"/>
  <c r="O129" i="17"/>
  <c r="W129" i="19" s="1"/>
  <c r="AD129" i="37"/>
  <c r="W129"/>
  <c r="V129" i="22"/>
  <c r="O129"/>
  <c r="O130" i="17"/>
  <c r="W130" i="19" s="1"/>
  <c r="AD130" i="37"/>
  <c r="W130"/>
  <c r="V130" i="22"/>
  <c r="O130"/>
  <c r="O131" i="17"/>
  <c r="W131" i="19" s="1"/>
  <c r="AD131" i="37"/>
  <c r="W131"/>
  <c r="V131" i="22"/>
  <c r="O131"/>
  <c r="O132" i="17"/>
  <c r="W132" i="19" s="1"/>
  <c r="AD132" i="37"/>
  <c r="W132"/>
  <c r="V132" i="22"/>
  <c r="O132"/>
  <c r="O133" i="17"/>
  <c r="W133" i="19" s="1"/>
  <c r="AD133" i="37"/>
  <c r="W133"/>
  <c r="V133" i="22"/>
  <c r="O133"/>
  <c r="O134" i="17"/>
  <c r="W134" i="19" s="1"/>
  <c r="AD134" i="37"/>
  <c r="W134"/>
  <c r="V134" i="22"/>
  <c r="O134"/>
  <c r="O135" i="17"/>
  <c r="W135" i="19" s="1"/>
  <c r="AD135" i="37"/>
  <c r="W135"/>
  <c r="V135" i="22"/>
  <c r="O135"/>
  <c r="O136" i="17"/>
  <c r="W136" i="19" s="1"/>
  <c r="AD136" i="37"/>
  <c r="W136"/>
  <c r="V136" i="22"/>
  <c r="O136"/>
  <c r="O137" i="17"/>
  <c r="W137" i="19" s="1"/>
  <c r="AD137" i="37"/>
  <c r="W137"/>
  <c r="V137" i="22"/>
  <c r="O137"/>
  <c r="O138" i="17"/>
  <c r="W138" i="19" s="1"/>
  <c r="AD138" i="37"/>
  <c r="W138"/>
  <c r="V138" i="22"/>
  <c r="O138"/>
  <c r="O139" i="17"/>
  <c r="W139" i="19" s="1"/>
  <c r="AD139" i="37"/>
  <c r="W139"/>
  <c r="V139" i="22"/>
  <c r="O139"/>
  <c r="O140" i="17"/>
  <c r="W140" i="19" s="1"/>
  <c r="AD140" i="37"/>
  <c r="W140"/>
  <c r="V140" i="22"/>
  <c r="O140"/>
  <c r="O141" i="17"/>
  <c r="W141" i="19" s="1"/>
  <c r="AD141" i="37"/>
  <c r="W141"/>
  <c r="V141" i="22"/>
  <c r="O141"/>
  <c r="O142" i="17"/>
  <c r="W142" i="19" s="1"/>
  <c r="AD142" i="37"/>
  <c r="W142"/>
  <c r="V142" i="22"/>
  <c r="O142"/>
  <c r="O143" i="17"/>
  <c r="W143" i="19" s="1"/>
  <c r="AD143" i="37"/>
  <c r="W143"/>
  <c r="V143" i="22"/>
  <c r="O143"/>
  <c r="O144" i="17"/>
  <c r="W144" i="19" s="1"/>
  <c r="AD144" i="37"/>
  <c r="W144"/>
  <c r="V144" i="22"/>
  <c r="O144"/>
  <c r="O145" i="17"/>
  <c r="W145" i="19" s="1"/>
  <c r="AD145" i="37"/>
  <c r="W145"/>
  <c r="V145" i="22"/>
  <c r="O145"/>
  <c r="O146" i="17"/>
  <c r="W146" i="19" s="1"/>
  <c r="AD146" i="37"/>
  <c r="W146"/>
  <c r="V146" i="22"/>
  <c r="O146"/>
  <c r="O147" i="17"/>
  <c r="W147" i="19" s="1"/>
  <c r="AD147" i="37"/>
  <c r="W147"/>
  <c r="V147" i="22"/>
  <c r="O147"/>
  <c r="O148" i="17"/>
  <c r="W148" i="19" s="1"/>
  <c r="AD148" i="37"/>
  <c r="W148"/>
  <c r="V148" i="22"/>
  <c r="O148"/>
  <c r="O149" i="17"/>
  <c r="W149" i="19" s="1"/>
  <c r="AD149" i="37"/>
  <c r="W149"/>
  <c r="V149" i="22"/>
  <c r="O149"/>
  <c r="O150" i="17"/>
  <c r="W150" i="19" s="1"/>
  <c r="AD150" i="37"/>
  <c r="W150"/>
  <c r="V150" i="22"/>
  <c r="O150"/>
  <c r="O151" i="17"/>
  <c r="W151" i="19" s="1"/>
  <c r="AD151" i="37"/>
  <c r="W151"/>
  <c r="V151" i="22"/>
  <c r="O151"/>
  <c r="O152" i="17"/>
  <c r="W152" i="19" s="1"/>
  <c r="AD152" i="37"/>
  <c r="W152"/>
  <c r="V152" i="22"/>
  <c r="O152"/>
  <c r="O153" i="17"/>
  <c r="W153" i="19" s="1"/>
  <c r="AD153" i="37"/>
  <c r="W153"/>
  <c r="V153" i="22"/>
  <c r="O153"/>
  <c r="O154" i="17"/>
  <c r="W154" i="19" s="1"/>
  <c r="AD154" i="37"/>
  <c r="W154"/>
  <c r="V154" i="22"/>
  <c r="O154"/>
  <c r="O155" i="17"/>
  <c r="W155" i="19" s="1"/>
  <c r="AD155" i="37"/>
  <c r="W155"/>
  <c r="V155" i="22"/>
  <c r="O155"/>
  <c r="O156" i="17"/>
  <c r="W156" i="19" s="1"/>
  <c r="AD156" i="37"/>
  <c r="W156"/>
  <c r="V156" i="22"/>
  <c r="O156"/>
  <c r="O157" i="17"/>
  <c r="W157" i="19" s="1"/>
  <c r="AD157" i="37"/>
  <c r="W157"/>
  <c r="V157" i="22"/>
  <c r="O157"/>
  <c r="O158" i="17"/>
  <c r="W158" i="19" s="1"/>
  <c r="AD158" i="37"/>
  <c r="W158"/>
  <c r="V158" i="22"/>
  <c r="O158"/>
  <c r="O159" i="17"/>
  <c r="W159" i="19" s="1"/>
  <c r="AD159" i="37"/>
  <c r="W159"/>
  <c r="V159" i="22"/>
  <c r="O159"/>
  <c r="O160" i="17"/>
  <c r="W160" i="19" s="1"/>
  <c r="AD160" i="37"/>
  <c r="W160"/>
  <c r="V160" i="22"/>
  <c r="O160"/>
  <c r="O161" i="17"/>
  <c r="W161" i="19" s="1"/>
  <c r="AD161" i="37"/>
  <c r="W161"/>
  <c r="V161" i="22"/>
  <c r="O161"/>
  <c r="O162" i="17"/>
  <c r="W162" i="19" s="1"/>
  <c r="AD162" i="37"/>
  <c r="W162"/>
  <c r="V162" i="22"/>
  <c r="O162"/>
  <c r="O163" i="17"/>
  <c r="W163" i="19" s="1"/>
  <c r="AD163" i="37"/>
  <c r="W163"/>
  <c r="V163" i="22"/>
  <c r="O163"/>
  <c r="O164" i="17"/>
  <c r="W164" i="19" s="1"/>
  <c r="AD164" i="37"/>
  <c r="W164"/>
  <c r="V164" i="22"/>
  <c r="O164"/>
  <c r="O165" i="17"/>
  <c r="W165" i="19" s="1"/>
  <c r="AD165" i="37"/>
  <c r="W165"/>
  <c r="V165" i="22"/>
  <c r="O165"/>
  <c r="O166" i="17"/>
  <c r="W166" i="19" s="1"/>
  <c r="AD166" i="37"/>
  <c r="W166"/>
  <c r="V166" i="22"/>
  <c r="O166"/>
  <c r="O167" i="17"/>
  <c r="W167" i="19" s="1"/>
  <c r="AD167" i="37"/>
  <c r="W167"/>
  <c r="V167" i="22"/>
  <c r="O167"/>
  <c r="O168" i="17"/>
  <c r="W168" i="19" s="1"/>
  <c r="AD168" i="37"/>
  <c r="W168"/>
  <c r="V168" i="22"/>
  <c r="O168"/>
  <c r="O169" i="17"/>
  <c r="W169" i="19" s="1"/>
  <c r="AD169" i="37"/>
  <c r="W169"/>
  <c r="V169" i="22"/>
  <c r="O169"/>
  <c r="O170" i="17"/>
  <c r="W170" i="19" s="1"/>
  <c r="AD170" i="37"/>
  <c r="W170"/>
  <c r="V170" i="22"/>
  <c r="O170"/>
  <c r="O171" i="17"/>
  <c r="W171" i="19" s="1"/>
  <c r="AD171" i="37"/>
  <c r="W171"/>
  <c r="V171" i="22"/>
  <c r="O171"/>
  <c r="O172" i="17"/>
  <c r="W172" i="19" s="1"/>
  <c r="AD172" i="37"/>
  <c r="W172"/>
  <c r="V172" i="22"/>
  <c r="O172"/>
  <c r="O173" i="17"/>
  <c r="W173" i="19" s="1"/>
  <c r="AD173" i="37"/>
  <c r="W173"/>
  <c r="V173" i="22"/>
  <c r="O173"/>
  <c r="O174" i="17"/>
  <c r="W174" i="19" s="1"/>
  <c r="AD174" i="37"/>
  <c r="W174"/>
  <c r="V174" i="22"/>
  <c r="O174"/>
  <c r="O175" i="17"/>
  <c r="W175" i="19" s="1"/>
  <c r="AD175" i="37"/>
  <c r="W175"/>
  <c r="V175" i="22"/>
  <c r="O175"/>
  <c r="O176" i="17"/>
  <c r="W176" i="19" s="1"/>
  <c r="AD176" i="37"/>
  <c r="W176"/>
  <c r="V176" i="22"/>
  <c r="O176"/>
  <c r="O177" i="17"/>
  <c r="W177" i="19" s="1"/>
  <c r="AD177" i="37"/>
  <c r="W177"/>
  <c r="V177" i="22"/>
  <c r="O177"/>
  <c r="O178" i="17"/>
  <c r="W178" i="19" s="1"/>
  <c r="AD178" i="37"/>
  <c r="W178"/>
  <c r="V178" i="22"/>
  <c r="O178"/>
  <c r="O179" i="17"/>
  <c r="W179" i="19" s="1"/>
  <c r="AD179" i="37"/>
  <c r="W179"/>
  <c r="V179" i="22"/>
  <c r="O179"/>
  <c r="O180" i="17"/>
  <c r="W180" i="19" s="1"/>
  <c r="AD180" i="37"/>
  <c r="W180"/>
  <c r="V180" i="22"/>
  <c r="O180"/>
  <c r="O181" i="17"/>
  <c r="W181" i="19" s="1"/>
  <c r="AD181" i="37"/>
  <c r="W181"/>
  <c r="V181" i="22"/>
  <c r="O181"/>
  <c r="O182" i="17"/>
  <c r="W182" i="19" s="1"/>
  <c r="AD182" i="37"/>
  <c r="W182"/>
  <c r="V182" i="22"/>
  <c r="O182"/>
  <c r="O183" i="17"/>
  <c r="W183" i="19" s="1"/>
  <c r="AD183" i="37"/>
  <c r="W183"/>
  <c r="V183" i="22"/>
  <c r="O183"/>
  <c r="O184" i="17"/>
  <c r="W184" i="19" s="1"/>
  <c r="AD184" i="37"/>
  <c r="W184"/>
  <c r="V184" i="22"/>
  <c r="O184"/>
  <c r="O185" i="17"/>
  <c r="W185" i="19" s="1"/>
  <c r="AD185" i="37"/>
  <c r="W185"/>
  <c r="V185" i="22"/>
  <c r="O185"/>
  <c r="O186" i="17"/>
  <c r="W186" i="19" s="1"/>
  <c r="AD186" i="37"/>
  <c r="W186"/>
  <c r="V186" i="22"/>
  <c r="O186"/>
  <c r="O187" i="17"/>
  <c r="W187" i="19" s="1"/>
  <c r="AD187" i="37"/>
  <c r="W187"/>
  <c r="V187" i="22"/>
  <c r="O187"/>
  <c r="O188" i="17"/>
  <c r="W188" i="19" s="1"/>
  <c r="AD188" i="37"/>
  <c r="W188"/>
  <c r="V188" i="22"/>
  <c r="O188"/>
  <c r="O189" i="17"/>
  <c r="W189" i="19" s="1"/>
  <c r="AD189" i="37"/>
  <c r="W189"/>
  <c r="V189" i="22"/>
  <c r="O189"/>
  <c r="O190" i="17"/>
  <c r="W190" i="19" s="1"/>
  <c r="AD190" i="37"/>
  <c r="W190"/>
  <c r="V190" i="22"/>
  <c r="O190"/>
  <c r="O191" i="17"/>
  <c r="W191" i="19" s="1"/>
  <c r="AD191" i="37"/>
  <c r="W191"/>
  <c r="V191" i="22"/>
  <c r="O191"/>
  <c r="O192" i="17"/>
  <c r="W192" i="19" s="1"/>
  <c r="AD192" i="37"/>
  <c r="W192"/>
  <c r="V192" i="22"/>
  <c r="O192"/>
  <c r="AC11" i="37"/>
  <c r="V11"/>
  <c r="U11" i="22"/>
  <c r="N11"/>
  <c r="AC12" i="37"/>
  <c r="V12"/>
  <c r="U12" i="22"/>
  <c r="N12"/>
  <c r="AC13" i="37"/>
  <c r="V13"/>
  <c r="U13" i="22"/>
  <c r="N13"/>
  <c r="AC14" i="37"/>
  <c r="V14"/>
  <c r="U14" i="22"/>
  <c r="N14"/>
  <c r="AC15" i="37"/>
  <c r="V15"/>
  <c r="U15" i="22"/>
  <c r="N15"/>
  <c r="AC16" i="37"/>
  <c r="V16"/>
  <c r="U16" i="22"/>
  <c r="N16"/>
  <c r="AC17" i="37"/>
  <c r="V17"/>
  <c r="U17" i="22"/>
  <c r="N17"/>
  <c r="AC18" i="37"/>
  <c r="V18"/>
  <c r="U18" i="22"/>
  <c r="N18"/>
  <c r="AC19" i="37"/>
  <c r="V19"/>
  <c r="U19" i="22"/>
  <c r="N19"/>
  <c r="AC20" i="37"/>
  <c r="V20"/>
  <c r="U20" i="22"/>
  <c r="N20"/>
  <c r="AC21" i="37"/>
  <c r="V21"/>
  <c r="U21" i="22"/>
  <c r="N21"/>
  <c r="AC22" i="37"/>
  <c r="V22"/>
  <c r="U22" i="22"/>
  <c r="N22"/>
  <c r="AC23" i="37"/>
  <c r="V23"/>
  <c r="U23" i="22"/>
  <c r="N23"/>
  <c r="AC24" i="37"/>
  <c r="V24"/>
  <c r="U24" i="22"/>
  <c r="N24"/>
  <c r="AC25" i="37"/>
  <c r="V25"/>
  <c r="U25" i="22"/>
  <c r="N25"/>
  <c r="AC26" i="37"/>
  <c r="V26"/>
  <c r="U26" i="22"/>
  <c r="N26"/>
  <c r="AC27" i="37"/>
  <c r="V27"/>
  <c r="U27" i="22"/>
  <c r="N27"/>
  <c r="AC28" i="37"/>
  <c r="V28"/>
  <c r="U28" i="22"/>
  <c r="N28"/>
  <c r="AC29" i="37"/>
  <c r="V29"/>
  <c r="U29" i="22"/>
  <c r="N29"/>
  <c r="AC30" i="37"/>
  <c r="V30"/>
  <c r="U30" i="22"/>
  <c r="N30"/>
  <c r="AC31" i="37"/>
  <c r="V31"/>
  <c r="U31" i="22"/>
  <c r="N31"/>
  <c r="AC32" i="37"/>
  <c r="V32"/>
  <c r="U32" i="22"/>
  <c r="N32"/>
  <c r="AC33" i="37"/>
  <c r="V33"/>
  <c r="U33" i="22"/>
  <c r="N33"/>
  <c r="AC34" i="37"/>
  <c r="V34"/>
  <c r="U34" i="22"/>
  <c r="N34"/>
  <c r="AC35" i="37"/>
  <c r="V35"/>
  <c r="U35" i="22"/>
  <c r="N35"/>
  <c r="AC36" i="37"/>
  <c r="V36"/>
  <c r="U36" i="22"/>
  <c r="N36"/>
  <c r="AC37" i="37"/>
  <c r="V37"/>
  <c r="U37" i="22"/>
  <c r="N37"/>
  <c r="AC38" i="37"/>
  <c r="V38"/>
  <c r="U38" i="22"/>
  <c r="N38"/>
  <c r="AC39" i="37"/>
  <c r="V39"/>
  <c r="U39" i="22"/>
  <c r="N39"/>
  <c r="AC40" i="37"/>
  <c r="V40"/>
  <c r="U40" i="22"/>
  <c r="N40"/>
  <c r="AC41" i="37"/>
  <c r="V41"/>
  <c r="U41" i="22"/>
  <c r="N41"/>
  <c r="AC42" i="37"/>
  <c r="V42"/>
  <c r="U42" i="22"/>
  <c r="N42"/>
  <c r="AC43" i="37"/>
  <c r="V43"/>
  <c r="U43" i="22"/>
  <c r="N43"/>
  <c r="AC44" i="37"/>
  <c r="V44"/>
  <c r="U44" i="22"/>
  <c r="N44"/>
  <c r="AC45" i="37"/>
  <c r="V45"/>
  <c r="U45" i="22"/>
  <c r="N45"/>
  <c r="AC46" i="37"/>
  <c r="V46"/>
  <c r="U46" i="22"/>
  <c r="N46"/>
  <c r="AC47" i="37"/>
  <c r="V47"/>
  <c r="U47" i="22"/>
  <c r="N47"/>
  <c r="AC48" i="37"/>
  <c r="V48"/>
  <c r="U48" i="22"/>
  <c r="N48"/>
  <c r="AC49" i="37"/>
  <c r="V49"/>
  <c r="U49" i="22"/>
  <c r="N49"/>
  <c r="AC50" i="37"/>
  <c r="V50"/>
  <c r="U50" i="22"/>
  <c r="N50"/>
  <c r="AC51" i="37"/>
  <c r="V51"/>
  <c r="U51" i="22"/>
  <c r="N51"/>
  <c r="AC52" i="37"/>
  <c r="V52"/>
  <c r="U52" i="22"/>
  <c r="N52"/>
  <c r="AC53" i="37"/>
  <c r="V53"/>
  <c r="U53" i="22"/>
  <c r="N53"/>
  <c r="AC54" i="37"/>
  <c r="V54"/>
  <c r="U54" i="22"/>
  <c r="N54"/>
  <c r="AC55" i="37"/>
  <c r="V55"/>
  <c r="U55" i="22"/>
  <c r="N55"/>
  <c r="AC56" i="37"/>
  <c r="V56"/>
  <c r="U56" i="22"/>
  <c r="N56"/>
  <c r="AC57" i="37"/>
  <c r="V57"/>
  <c r="U57" i="22"/>
  <c r="N57"/>
  <c r="AC58" i="37"/>
  <c r="V58"/>
  <c r="U58" i="22"/>
  <c r="N58"/>
  <c r="AC59" i="37"/>
  <c r="V59"/>
  <c r="U59" i="22"/>
  <c r="N59"/>
  <c r="AC60" i="37"/>
  <c r="V60"/>
  <c r="U60" i="22"/>
  <c r="N60"/>
  <c r="AC61" i="37"/>
  <c r="V61"/>
  <c r="U61" i="22"/>
  <c r="N61"/>
  <c r="AC62" i="37"/>
  <c r="V62"/>
  <c r="U62" i="22"/>
  <c r="N62"/>
  <c r="AC63" i="37"/>
  <c r="V63"/>
  <c r="U63" i="22"/>
  <c r="N63"/>
  <c r="AC64" i="37"/>
  <c r="V64"/>
  <c r="U64" i="22"/>
  <c r="N64"/>
  <c r="AC65" i="37"/>
  <c r="V65"/>
  <c r="U65" i="22"/>
  <c r="N65"/>
  <c r="AC66" i="37"/>
  <c r="V66"/>
  <c r="U66" i="22"/>
  <c r="N66"/>
  <c r="AC67" i="37"/>
  <c r="V67"/>
  <c r="U67" i="22"/>
  <c r="N67"/>
  <c r="AC68" i="37"/>
  <c r="V68"/>
  <c r="U68" i="22"/>
  <c r="N68"/>
  <c r="AC69" i="37"/>
  <c r="V69"/>
  <c r="U69" i="22"/>
  <c r="N69"/>
  <c r="AC70" i="37"/>
  <c r="V70"/>
  <c r="U70" i="22"/>
  <c r="N70"/>
  <c r="AC71" i="37"/>
  <c r="V71"/>
  <c r="U71" i="22"/>
  <c r="N71"/>
  <c r="AC72" i="37"/>
  <c r="V72"/>
  <c r="U72" i="22"/>
  <c r="N72"/>
  <c r="AC73" i="37"/>
  <c r="V73"/>
  <c r="U73" i="22"/>
  <c r="N73"/>
  <c r="AC74" i="37"/>
  <c r="V74"/>
  <c r="U74" i="22"/>
  <c r="N74"/>
  <c r="AC75" i="37"/>
  <c r="V75"/>
  <c r="U75" i="22"/>
  <c r="N75"/>
  <c r="AC76" i="37"/>
  <c r="V76"/>
  <c r="U76" i="22"/>
  <c r="N76"/>
  <c r="AC77" i="37"/>
  <c r="V77"/>
  <c r="U77" i="22"/>
  <c r="N77"/>
  <c r="AC78" i="37"/>
  <c r="V78"/>
  <c r="U78" i="22"/>
  <c r="N78"/>
  <c r="AC79" i="37"/>
  <c r="V79"/>
  <c r="U79" i="22"/>
  <c r="N79"/>
  <c r="AC80" i="37"/>
  <c r="V80"/>
  <c r="U80" i="22"/>
  <c r="N80"/>
  <c r="AC81" i="37"/>
  <c r="V81"/>
  <c r="U81" i="22"/>
  <c r="N81"/>
  <c r="AC82" i="37"/>
  <c r="V82"/>
  <c r="U82" i="22"/>
  <c r="N82"/>
  <c r="AC83" i="37"/>
  <c r="V83"/>
  <c r="U83" i="22"/>
  <c r="N83"/>
  <c r="AC84" i="37"/>
  <c r="V84"/>
  <c r="U84" i="22"/>
  <c r="N84"/>
  <c r="AC85" i="37"/>
  <c r="V85"/>
  <c r="U85" i="22"/>
  <c r="N85"/>
  <c r="AC86" i="37"/>
  <c r="V86"/>
  <c r="U86" i="22"/>
  <c r="N86"/>
  <c r="AC87" i="37"/>
  <c r="V87"/>
  <c r="U87" i="22"/>
  <c r="N87"/>
  <c r="AC88" i="37"/>
  <c r="V88"/>
  <c r="U88" i="22"/>
  <c r="N88"/>
  <c r="AC89" i="37"/>
  <c r="V89"/>
  <c r="U89" i="22"/>
  <c r="N89"/>
  <c r="AC90" i="37"/>
  <c r="V90"/>
  <c r="U90" i="22"/>
  <c r="N90"/>
  <c r="AC91" i="37"/>
  <c r="V91"/>
  <c r="U91" i="22"/>
  <c r="N91"/>
  <c r="AC92" i="37"/>
  <c r="V92"/>
  <c r="U92" i="22"/>
  <c r="N92"/>
  <c r="AC93" i="37"/>
  <c r="V93"/>
  <c r="U93" i="22"/>
  <c r="N93"/>
  <c r="AC94" i="37"/>
  <c r="V94"/>
  <c r="U94" i="22"/>
  <c r="N94"/>
  <c r="AC95" i="37"/>
  <c r="V95"/>
  <c r="U95" i="22"/>
  <c r="N95"/>
  <c r="AC96" i="37"/>
  <c r="V96"/>
  <c r="U96" i="22"/>
  <c r="N96"/>
  <c r="AC97" i="37"/>
  <c r="V97"/>
  <c r="U97" i="22"/>
  <c r="N97"/>
  <c r="AC98" i="37"/>
  <c r="V98"/>
  <c r="U98" i="22"/>
  <c r="N98"/>
  <c r="AC99" i="37"/>
  <c r="V99"/>
  <c r="U99" i="22"/>
  <c r="N99"/>
  <c r="AC100" i="37"/>
  <c r="V100"/>
  <c r="U100" i="22"/>
  <c r="N100"/>
  <c r="AC101" i="37"/>
  <c r="V101"/>
  <c r="U101" i="22"/>
  <c r="N101"/>
  <c r="AC102" i="37"/>
  <c r="V102"/>
  <c r="U102" i="22"/>
  <c r="N102"/>
  <c r="AC103" i="37"/>
  <c r="V103"/>
  <c r="U103" i="22"/>
  <c r="N103"/>
  <c r="AC104" i="37"/>
  <c r="V104"/>
  <c r="U104" i="22"/>
  <c r="N104"/>
  <c r="AC105" i="37"/>
  <c r="V105"/>
  <c r="U105" i="22"/>
  <c r="N105"/>
  <c r="AC106" i="37"/>
  <c r="V106"/>
  <c r="U106" i="22"/>
  <c r="N106"/>
  <c r="AC107" i="37"/>
  <c r="V107"/>
  <c r="U107" i="22"/>
  <c r="N107"/>
  <c r="AC108" i="37"/>
  <c r="V108"/>
  <c r="U108" i="22"/>
  <c r="N108"/>
  <c r="AC109" i="37"/>
  <c r="V109"/>
  <c r="U109" i="22"/>
  <c r="N109"/>
  <c r="AC110" i="37"/>
  <c r="V110"/>
  <c r="U110" i="22"/>
  <c r="N110"/>
  <c r="AC111" i="37"/>
  <c r="V111"/>
  <c r="U111" i="22"/>
  <c r="N111"/>
  <c r="AC112" i="37"/>
  <c r="V112"/>
  <c r="U112" i="22"/>
  <c r="N112"/>
  <c r="AC113" i="37"/>
  <c r="V113"/>
  <c r="U113" i="22"/>
  <c r="N113"/>
  <c r="AC114" i="37"/>
  <c r="V114"/>
  <c r="U114" i="22"/>
  <c r="N114"/>
  <c r="AC115" i="37"/>
  <c r="V115"/>
  <c r="U115" i="22"/>
  <c r="N115"/>
  <c r="AC116" i="37"/>
  <c r="V116"/>
  <c r="U116" i="22"/>
  <c r="N116"/>
  <c r="AC117" i="37"/>
  <c r="V117"/>
  <c r="U117" i="22"/>
  <c r="N117"/>
  <c r="AC118" i="37"/>
  <c r="V118"/>
  <c r="U118" i="22"/>
  <c r="N118"/>
  <c r="AC119" i="37"/>
  <c r="V119"/>
  <c r="U119" i="22"/>
  <c r="N119"/>
  <c r="AC120" i="37"/>
  <c r="V120"/>
  <c r="U120" i="22"/>
  <c r="N120"/>
  <c r="AC121" i="37"/>
  <c r="V121"/>
  <c r="U121" i="22"/>
  <c r="N121"/>
  <c r="AC122" i="37"/>
  <c r="V122"/>
  <c r="U122" i="22"/>
  <c r="N122"/>
  <c r="AC123" i="37"/>
  <c r="V123"/>
  <c r="U123" i="22"/>
  <c r="N123"/>
  <c r="AC124" i="37"/>
  <c r="V124"/>
  <c r="U124" i="22"/>
  <c r="N124"/>
  <c r="AC125" i="37"/>
  <c r="V125"/>
  <c r="U125" i="22"/>
  <c r="N125"/>
  <c r="AC126" i="37"/>
  <c r="V126"/>
  <c r="U126" i="22"/>
  <c r="N126"/>
  <c r="AC127" i="37"/>
  <c r="V127"/>
  <c r="U127" i="22"/>
  <c r="N127"/>
  <c r="AC128" i="37"/>
  <c r="V128"/>
  <c r="U128" i="22"/>
  <c r="N128"/>
  <c r="AC129" i="37"/>
  <c r="V129"/>
  <c r="U129" i="22"/>
  <c r="N129"/>
  <c r="AC130" i="37"/>
  <c r="V130"/>
  <c r="U130" i="22"/>
  <c r="N130"/>
  <c r="AC131" i="37"/>
  <c r="V131"/>
  <c r="U131" i="22"/>
  <c r="N131"/>
  <c r="AC132" i="37"/>
  <c r="V132"/>
  <c r="U132" i="22"/>
  <c r="N132"/>
  <c r="AC133" i="37"/>
  <c r="V133"/>
  <c r="U133" i="22"/>
  <c r="N133"/>
  <c r="AC134" i="37"/>
  <c r="V134"/>
  <c r="U134" i="22"/>
  <c r="N134"/>
  <c r="AC135" i="37"/>
  <c r="V135"/>
  <c r="U135" i="22"/>
  <c r="N135"/>
  <c r="AC136" i="37"/>
  <c r="V136"/>
  <c r="U136" i="22"/>
  <c r="N136"/>
  <c r="AC137" i="37"/>
  <c r="V137"/>
  <c r="U137" i="22"/>
  <c r="N137"/>
  <c r="AC138" i="37"/>
  <c r="V138"/>
  <c r="U138" i="22"/>
  <c r="N138"/>
  <c r="AC139" i="37"/>
  <c r="V139"/>
  <c r="U139" i="22"/>
  <c r="N139"/>
  <c r="AC140" i="37"/>
  <c r="V140"/>
  <c r="U140" i="22"/>
  <c r="N140"/>
  <c r="AC141" i="37"/>
  <c r="V141"/>
  <c r="U141" i="22"/>
  <c r="N141"/>
  <c r="AC142" i="37"/>
  <c r="V142"/>
  <c r="U142" i="22"/>
  <c r="N142"/>
  <c r="AC143" i="37"/>
  <c r="V143"/>
  <c r="U143" i="22"/>
  <c r="N143"/>
  <c r="AC144" i="37"/>
  <c r="V144"/>
  <c r="U144" i="22"/>
  <c r="N144"/>
  <c r="AC145" i="37"/>
  <c r="V145"/>
  <c r="U145" i="22"/>
  <c r="N145"/>
  <c r="AC146" i="37"/>
  <c r="V146"/>
  <c r="U146" i="22"/>
  <c r="N146"/>
  <c r="AC147" i="37"/>
  <c r="V147"/>
  <c r="U147" i="22"/>
  <c r="N147"/>
  <c r="AC148" i="37"/>
  <c r="V148"/>
  <c r="U148" i="22"/>
  <c r="N148"/>
  <c r="AC149" i="37"/>
  <c r="V149"/>
  <c r="U149" i="22"/>
  <c r="N149"/>
  <c r="AC150" i="37"/>
  <c r="V150"/>
  <c r="U150" i="22"/>
  <c r="N150"/>
  <c r="AC151" i="37"/>
  <c r="V151"/>
  <c r="U151" i="22"/>
  <c r="N151"/>
  <c r="AC152" i="37"/>
  <c r="V152"/>
  <c r="U152" i="22"/>
  <c r="N152"/>
  <c r="AC153" i="37"/>
  <c r="V153"/>
  <c r="U153" i="22"/>
  <c r="N153"/>
  <c r="AC154" i="37"/>
  <c r="V154"/>
  <c r="U154" i="22"/>
  <c r="N154"/>
  <c r="AC155" i="37"/>
  <c r="V155"/>
  <c r="U155" i="22"/>
  <c r="N155"/>
  <c r="AC156" i="37"/>
  <c r="V156"/>
  <c r="U156" i="22"/>
  <c r="N156"/>
  <c r="AC157" i="37"/>
  <c r="V157"/>
  <c r="U157" i="22"/>
  <c r="N157"/>
  <c r="AC158" i="37"/>
  <c r="V158"/>
  <c r="U158" i="22"/>
  <c r="N158"/>
  <c r="AC159" i="37"/>
  <c r="V159"/>
  <c r="U159" i="22"/>
  <c r="N159"/>
  <c r="AC160" i="37"/>
  <c r="V160"/>
  <c r="U160" i="22"/>
  <c r="N160"/>
  <c r="AC161" i="37"/>
  <c r="V161"/>
  <c r="U161" i="22"/>
  <c r="N161"/>
  <c r="AC162" i="37"/>
  <c r="V162"/>
  <c r="U162" i="22"/>
  <c r="N162"/>
  <c r="AC163" i="37"/>
  <c r="V163"/>
  <c r="U163" i="22"/>
  <c r="N163"/>
  <c r="AC164" i="37"/>
  <c r="V164"/>
  <c r="U164" i="22"/>
  <c r="N164"/>
  <c r="AC165" i="37"/>
  <c r="V165"/>
  <c r="U165" i="22"/>
  <c r="N165"/>
  <c r="AC166" i="37"/>
  <c r="V166"/>
  <c r="U166" i="22"/>
  <c r="N166"/>
  <c r="AC167" i="37"/>
  <c r="V167"/>
  <c r="U167" i="22"/>
  <c r="N167"/>
  <c r="AC168" i="37"/>
  <c r="V168"/>
  <c r="U168" i="22"/>
  <c r="N168"/>
  <c r="AC169" i="37"/>
  <c r="V169"/>
  <c r="U169" i="22"/>
  <c r="N169"/>
  <c r="AC170" i="37"/>
  <c r="V170"/>
  <c r="U170" i="22"/>
  <c r="N170"/>
  <c r="AC171" i="37"/>
  <c r="V171"/>
  <c r="U171" i="22"/>
  <c r="N171"/>
  <c r="AC172" i="37"/>
  <c r="V172"/>
  <c r="U172" i="22"/>
  <c r="N172"/>
  <c r="AC173" i="37"/>
  <c r="V173"/>
  <c r="U173" i="22"/>
  <c r="N173"/>
  <c r="AC174" i="37"/>
  <c r="V174"/>
  <c r="U174" i="22"/>
  <c r="N174"/>
  <c r="AC175" i="37"/>
  <c r="V175"/>
  <c r="U175" i="22"/>
  <c r="N175"/>
  <c r="AC176" i="37"/>
  <c r="V176"/>
  <c r="U176" i="22"/>
  <c r="N176"/>
  <c r="AC177" i="37"/>
  <c r="V177"/>
  <c r="U177" i="22"/>
  <c r="N177"/>
  <c r="AC178" i="37"/>
  <c r="V178"/>
  <c r="U178" i="22"/>
  <c r="N178"/>
  <c r="AC179" i="37"/>
  <c r="V179"/>
  <c r="U179" i="22"/>
  <c r="N179"/>
  <c r="AC180" i="37"/>
  <c r="V180"/>
  <c r="U180" i="22"/>
  <c r="N180"/>
  <c r="AC181" i="37"/>
  <c r="V181"/>
  <c r="U181" i="22"/>
  <c r="N181"/>
  <c r="AC182" i="37"/>
  <c r="V182"/>
  <c r="U182" i="22"/>
  <c r="N182"/>
  <c r="AC183" i="37"/>
  <c r="V183"/>
  <c r="U183" i="22"/>
  <c r="N183"/>
  <c r="AC184" i="37"/>
  <c r="V184"/>
  <c r="U184" i="22"/>
  <c r="N184"/>
  <c r="AC185" i="37"/>
  <c r="V185"/>
  <c r="U185" i="22"/>
  <c r="N185"/>
  <c r="AC186" i="37"/>
  <c r="V186"/>
  <c r="U186" i="22"/>
  <c r="N186"/>
  <c r="AC187" i="37"/>
  <c r="V187"/>
  <c r="U187" i="22"/>
  <c r="N187"/>
  <c r="AC188" i="37"/>
  <c r="V188"/>
  <c r="U188" i="22"/>
  <c r="N188"/>
  <c r="AC189" i="37"/>
  <c r="V189"/>
  <c r="U189" i="22"/>
  <c r="N189"/>
  <c r="AC190" i="37"/>
  <c r="V190"/>
  <c r="U190" i="22"/>
  <c r="N190"/>
  <c r="AC191" i="37"/>
  <c r="V191"/>
  <c r="U191" i="22"/>
  <c r="N191"/>
  <c r="AC192" i="37"/>
  <c r="V192"/>
  <c r="U192" i="22"/>
  <c r="N192"/>
  <c r="AC193" i="37"/>
  <c r="V193"/>
  <c r="U193" i="22"/>
  <c r="N193"/>
  <c r="AC194" i="37"/>
  <c r="V194"/>
  <c r="U194" i="22"/>
  <c r="N194"/>
  <c r="AC195" i="37"/>
  <c r="V195"/>
  <c r="U195" i="22"/>
  <c r="N195"/>
  <c r="AC196" i="37"/>
  <c r="V196"/>
  <c r="U196" i="22"/>
  <c r="N196"/>
  <c r="AC197" i="37"/>
  <c r="V197"/>
  <c r="U197" i="22"/>
  <c r="N197"/>
  <c r="AC198" i="37"/>
  <c r="V198"/>
  <c r="U198" i="22"/>
  <c r="N198"/>
  <c r="AC199" i="37"/>
  <c r="V199"/>
  <c r="U199" i="22"/>
  <c r="N199"/>
  <c r="AC200" i="37"/>
  <c r="V200"/>
  <c r="U200" i="22"/>
  <c r="N200"/>
  <c r="AC201" i="37"/>
  <c r="V201"/>
  <c r="U201" i="22"/>
  <c r="N201"/>
  <c r="AC202" i="37"/>
  <c r="V202"/>
  <c r="U202" i="22"/>
  <c r="N202"/>
  <c r="AC203" i="37"/>
  <c r="V203"/>
  <c r="U203" i="22"/>
  <c r="N203"/>
  <c r="AC204" i="37"/>
  <c r="V204"/>
  <c r="U204" i="22"/>
  <c r="N204"/>
  <c r="AC205" i="37"/>
  <c r="V205"/>
  <c r="U205" i="22"/>
  <c r="N205"/>
  <c r="AC206" i="37"/>
  <c r="V206"/>
  <c r="U206" i="22"/>
  <c r="N206"/>
  <c r="O193" i="17"/>
  <c r="W193" i="19" s="1"/>
  <c r="AD193" i="37"/>
  <c r="W193"/>
  <c r="V193" i="22"/>
  <c r="O193"/>
  <c r="O194" i="17"/>
  <c r="W194" i="19" s="1"/>
  <c r="AD194" i="37"/>
  <c r="W194"/>
  <c r="V194" i="22"/>
  <c r="O194"/>
  <c r="O195" i="17"/>
  <c r="W195" i="19" s="1"/>
  <c r="AD195" i="37"/>
  <c r="W195"/>
  <c r="V195" i="22"/>
  <c r="O195"/>
  <c r="O196" i="17"/>
  <c r="W196" i="19" s="1"/>
  <c r="AD196" i="37"/>
  <c r="W196"/>
  <c r="V196" i="22"/>
  <c r="O196"/>
  <c r="O197" i="17"/>
  <c r="W197" i="19" s="1"/>
  <c r="AD197" i="37"/>
  <c r="W197"/>
  <c r="V197" i="22"/>
  <c r="O197"/>
  <c r="O198" i="17"/>
  <c r="W198" i="19" s="1"/>
  <c r="AD198" i="37"/>
  <c r="W198"/>
  <c r="V198" i="22"/>
  <c r="O198"/>
  <c r="O199" i="17"/>
  <c r="W199" i="19" s="1"/>
  <c r="AD199" i="37"/>
  <c r="W199"/>
  <c r="V199" i="22"/>
  <c r="O199"/>
  <c r="O200" i="17"/>
  <c r="W200" i="19" s="1"/>
  <c r="AD200" i="37"/>
  <c r="W200"/>
  <c r="V200" i="22"/>
  <c r="O200"/>
  <c r="O201" i="17"/>
  <c r="W201" i="19" s="1"/>
  <c r="AD201" i="37"/>
  <c r="W201"/>
  <c r="V201" i="22"/>
  <c r="O201"/>
  <c r="O202" i="17"/>
  <c r="W202" i="19" s="1"/>
  <c r="AD202" i="37"/>
  <c r="W202"/>
  <c r="V202" i="22"/>
  <c r="O202"/>
  <c r="O203" i="17"/>
  <c r="W203" i="19" s="1"/>
  <c r="AD203" i="37"/>
  <c r="W203"/>
  <c r="V203" i="22"/>
  <c r="O203"/>
  <c r="O204" i="17"/>
  <c r="W204" i="19" s="1"/>
  <c r="AD204" i="37"/>
  <c r="W204"/>
  <c r="V204" i="22"/>
  <c r="O204"/>
  <c r="O205" i="17"/>
  <c r="W205" i="19" s="1"/>
  <c r="AD205" i="37"/>
  <c r="W205"/>
  <c r="V205" i="22"/>
  <c r="O205"/>
  <c r="O206" i="17"/>
  <c r="W206" i="19" s="1"/>
  <c r="AD206" i="37"/>
  <c r="W206"/>
  <c r="V206" i="22"/>
  <c r="O206"/>
  <c r="O207" i="17"/>
  <c r="W207" i="19" s="1"/>
  <c r="AD207" i="37"/>
  <c r="W207"/>
  <c r="V207" i="22"/>
  <c r="O207"/>
  <c r="O208" i="17"/>
  <c r="W208" i="19" s="1"/>
  <c r="AD208" i="37"/>
  <c r="W208"/>
  <c r="V208" i="22"/>
  <c r="O208"/>
  <c r="O209" i="17"/>
  <c r="W209" i="19" s="1"/>
  <c r="AD209" i="37"/>
  <c r="W209"/>
  <c r="V209" i="22"/>
  <c r="O209"/>
  <c r="O210" i="17"/>
  <c r="W210" i="19" s="1"/>
  <c r="AD210" i="37"/>
  <c r="W210"/>
  <c r="V210" i="22"/>
  <c r="O210"/>
  <c r="O211" i="17"/>
  <c r="W211" i="19" s="1"/>
  <c r="AD211" i="37"/>
  <c r="W211"/>
  <c r="V211" i="22"/>
  <c r="O211"/>
  <c r="O212" i="17"/>
  <c r="W212" i="19" s="1"/>
  <c r="AD212" i="37"/>
  <c r="W212"/>
  <c r="V212" i="22"/>
  <c r="O212"/>
  <c r="O213" i="17"/>
  <c r="W213" i="19" s="1"/>
  <c r="AD213" i="37"/>
  <c r="W213"/>
  <c r="V213" i="22"/>
  <c r="O213"/>
  <c r="O214" i="17"/>
  <c r="W214" i="19" s="1"/>
  <c r="AD214" i="37"/>
  <c r="W214"/>
  <c r="V214" i="22"/>
  <c r="O214"/>
  <c r="O215" i="17"/>
  <c r="W215" i="19" s="1"/>
  <c r="AD215" i="37"/>
  <c r="W215"/>
  <c r="V215" i="22"/>
  <c r="O215"/>
  <c r="O216" i="17"/>
  <c r="W216" i="19" s="1"/>
  <c r="AD216" i="37"/>
  <c r="W216"/>
  <c r="V216" i="22"/>
  <c r="O216"/>
  <c r="O217" i="17"/>
  <c r="W217" i="19" s="1"/>
  <c r="AD217" i="37"/>
  <c r="W217"/>
  <c r="V217" i="22"/>
  <c r="O217"/>
  <c r="O218" i="17"/>
  <c r="W218" i="19" s="1"/>
  <c r="AD218" i="37"/>
  <c r="W218"/>
  <c r="V218" i="22"/>
  <c r="O218"/>
  <c r="O219" i="17"/>
  <c r="W219" i="19" s="1"/>
  <c r="AD219" i="37"/>
  <c r="W219"/>
  <c r="V219" i="22"/>
  <c r="O219"/>
  <c r="O220" i="17"/>
  <c r="W220" i="19" s="1"/>
  <c r="AD220" i="37"/>
  <c r="W220"/>
  <c r="V220" i="22"/>
  <c r="O220"/>
  <c r="O221" i="17"/>
  <c r="W221" i="19" s="1"/>
  <c r="AD221" i="37"/>
  <c r="W221"/>
  <c r="V221" i="22"/>
  <c r="O221"/>
  <c r="O222" i="17"/>
  <c r="W222" i="19" s="1"/>
  <c r="AD222" i="37"/>
  <c r="W222"/>
  <c r="V222" i="22"/>
  <c r="O222"/>
  <c r="O223" i="17"/>
  <c r="W223" i="19" s="1"/>
  <c r="AD223" i="37"/>
  <c r="W223"/>
  <c r="V223" i="22"/>
  <c r="O223"/>
  <c r="O224" i="17"/>
  <c r="W224" i="19" s="1"/>
  <c r="AD224" i="37"/>
  <c r="W224"/>
  <c r="V224" i="22"/>
  <c r="O224"/>
  <c r="O225" i="17"/>
  <c r="W225" i="19" s="1"/>
  <c r="AD225" i="37"/>
  <c r="W225"/>
  <c r="V225" i="22"/>
  <c r="O225"/>
  <c r="O226" i="17"/>
  <c r="W226" i="19" s="1"/>
  <c r="AD226" i="37"/>
  <c r="W226"/>
  <c r="V226" i="22"/>
  <c r="O226"/>
  <c r="O227" i="17"/>
  <c r="W227" i="19" s="1"/>
  <c r="AD227" i="37"/>
  <c r="W227"/>
  <c r="V227" i="22"/>
  <c r="O227"/>
  <c r="O228" i="17"/>
  <c r="W228" i="19" s="1"/>
  <c r="AD228" i="37"/>
  <c r="W228"/>
  <c r="V228" i="22"/>
  <c r="O228"/>
  <c r="O229" i="17"/>
  <c r="W229" i="19" s="1"/>
  <c r="AD229" i="37"/>
  <c r="W229"/>
  <c r="V229" i="22"/>
  <c r="O229"/>
  <c r="O230" i="17"/>
  <c r="W230" i="19" s="1"/>
  <c r="AD230" i="37"/>
  <c r="W230"/>
  <c r="V230" i="22"/>
  <c r="O230"/>
  <c r="O231" i="17"/>
  <c r="W231" i="19" s="1"/>
  <c r="AD231" i="37"/>
  <c r="W231"/>
  <c r="V231" i="22"/>
  <c r="O231"/>
  <c r="O232" i="17"/>
  <c r="W232" i="19" s="1"/>
  <c r="AD232" i="37"/>
  <c r="W232"/>
  <c r="V232" i="22"/>
  <c r="O232"/>
  <c r="O233" i="17"/>
  <c r="W233" i="19" s="1"/>
  <c r="AD233" i="37"/>
  <c r="W233"/>
  <c r="V233" i="22"/>
  <c r="O233"/>
  <c r="O234" i="17"/>
  <c r="W234" i="19" s="1"/>
  <c r="AD234" i="37"/>
  <c r="W234"/>
  <c r="V234" i="22"/>
  <c r="O234"/>
  <c r="O235" i="17"/>
  <c r="W235" i="19" s="1"/>
  <c r="AD235" i="37"/>
  <c r="W235"/>
  <c r="V235" i="22"/>
  <c r="O235"/>
  <c r="O236" i="17"/>
  <c r="W236" i="19" s="1"/>
  <c r="AD236" i="37"/>
  <c r="W236"/>
  <c r="V236" i="22"/>
  <c r="O236"/>
  <c r="O237" i="17"/>
  <c r="W237" i="19" s="1"/>
  <c r="AD237" i="37"/>
  <c r="W237"/>
  <c r="V237" i="22"/>
  <c r="O237"/>
  <c r="O238" i="17"/>
  <c r="W238" i="19" s="1"/>
  <c r="AD238" i="37"/>
  <c r="W238"/>
  <c r="V238" i="22"/>
  <c r="O238"/>
  <c r="O239" i="17"/>
  <c r="W239" i="19" s="1"/>
  <c r="AD239" i="37"/>
  <c r="W239"/>
  <c r="V239" i="22"/>
  <c r="O239"/>
  <c r="O240" i="17"/>
  <c r="W240" i="19" s="1"/>
  <c r="AD240" i="37"/>
  <c r="W240"/>
  <c r="V240" i="22"/>
  <c r="O240"/>
  <c r="O241" i="17"/>
  <c r="W241" i="19" s="1"/>
  <c r="AD241" i="37"/>
  <c r="W241"/>
  <c r="V241" i="22"/>
  <c r="O241"/>
  <c r="O242" i="17"/>
  <c r="W242" i="19" s="1"/>
  <c r="AD242" i="37"/>
  <c r="W242"/>
  <c r="V242" i="22"/>
  <c r="O242"/>
  <c r="O243" i="17"/>
  <c r="W243" i="19" s="1"/>
  <c r="AD243" i="37"/>
  <c r="W243"/>
  <c r="V243" i="22"/>
  <c r="O243"/>
  <c r="O244" i="17"/>
  <c r="W244" i="19" s="1"/>
  <c r="AD244" i="37"/>
  <c r="W244"/>
  <c r="V244" i="22"/>
  <c r="O244"/>
  <c r="O245" i="17"/>
  <c r="W245" i="19" s="1"/>
  <c r="AD245" i="37"/>
  <c r="W245"/>
  <c r="V245" i="22"/>
  <c r="O245"/>
  <c r="O246" i="17"/>
  <c r="W246" i="19" s="1"/>
  <c r="AD246" i="37"/>
  <c r="W246"/>
  <c r="V246" i="22"/>
  <c r="O246"/>
  <c r="O247" i="17"/>
  <c r="W247" i="19" s="1"/>
  <c r="AD247" i="37"/>
  <c r="W247"/>
  <c r="V247" i="22"/>
  <c r="O247"/>
  <c r="O248" i="17"/>
  <c r="W248" i="19" s="1"/>
  <c r="AD248" i="37"/>
  <c r="W248"/>
  <c r="V248" i="22"/>
  <c r="O248"/>
  <c r="O249" i="17"/>
  <c r="W249" i="19" s="1"/>
  <c r="AD249" i="37"/>
  <c r="W249"/>
  <c r="V249" i="22"/>
  <c r="O249"/>
  <c r="O250" i="17"/>
  <c r="W250" i="19" s="1"/>
  <c r="AD250" i="37"/>
  <c r="W250"/>
  <c r="V250" i="22"/>
  <c r="O250"/>
  <c r="O251" i="17"/>
  <c r="W251" i="19" s="1"/>
  <c r="AD251" i="37"/>
  <c r="W251"/>
  <c r="V251" i="22"/>
  <c r="O251"/>
  <c r="O252" i="17"/>
  <c r="W252" i="19" s="1"/>
  <c r="AD252" i="37"/>
  <c r="W252"/>
  <c r="V252" i="22"/>
  <c r="O252"/>
  <c r="O253" i="17"/>
  <c r="W253" i="19" s="1"/>
  <c r="AD253" i="37"/>
  <c r="W253"/>
  <c r="V253" i="22"/>
  <c r="O253"/>
  <c r="O254" i="17"/>
  <c r="W254" i="19" s="1"/>
  <c r="AD254" i="37"/>
  <c r="W254"/>
  <c r="V254" i="22"/>
  <c r="O254"/>
  <c r="O255" i="17"/>
  <c r="W255" i="19" s="1"/>
  <c r="AD255" i="37"/>
  <c r="W255"/>
  <c r="V255" i="22"/>
  <c r="O255"/>
  <c r="O256" i="17"/>
  <c r="W256" i="19" s="1"/>
  <c r="AD256" i="37"/>
  <c r="W256"/>
  <c r="V256" i="22"/>
  <c r="O256"/>
  <c r="O257" i="17"/>
  <c r="W257" i="19" s="1"/>
  <c r="AD257" i="37"/>
  <c r="W257"/>
  <c r="V257" i="22"/>
  <c r="O257"/>
  <c r="O258" i="17"/>
  <c r="W258" i="19" s="1"/>
  <c r="AD258" i="37"/>
  <c r="W258"/>
  <c r="V258" i="22"/>
  <c r="O258"/>
  <c r="O259" i="17"/>
  <c r="W259" i="19" s="1"/>
  <c r="AD259" i="37"/>
  <c r="W259"/>
  <c r="V259" i="22"/>
  <c r="O259"/>
  <c r="O260" i="17"/>
  <c r="W260" i="19" s="1"/>
  <c r="AD260" i="37"/>
  <c r="W260"/>
  <c r="V260" i="22"/>
  <c r="O260"/>
  <c r="O261" i="17"/>
  <c r="W261" i="19" s="1"/>
  <c r="AD261" i="37"/>
  <c r="W261"/>
  <c r="V261" i="22"/>
  <c r="O261"/>
  <c r="O262" i="17"/>
  <c r="W262" i="19" s="1"/>
  <c r="AD262" i="37"/>
  <c r="W262"/>
  <c r="V262" i="22"/>
  <c r="O262"/>
  <c r="O263" i="17"/>
  <c r="W263" i="19" s="1"/>
  <c r="AD263" i="37"/>
  <c r="W263"/>
  <c r="V263" i="22"/>
  <c r="O263"/>
  <c r="O264" i="17"/>
  <c r="W264" i="19" s="1"/>
  <c r="AD264" i="37"/>
  <c r="W264"/>
  <c r="V264" i="22"/>
  <c r="O264"/>
  <c r="O265" i="17"/>
  <c r="W265" i="19" s="1"/>
  <c r="AD265" i="37"/>
  <c r="W265"/>
  <c r="V265" i="22"/>
  <c r="O265"/>
  <c r="O266" i="17"/>
  <c r="W266" i="19" s="1"/>
  <c r="AD266" i="37"/>
  <c r="W266"/>
  <c r="V266" i="22"/>
  <c r="O266"/>
  <c r="O267" i="17"/>
  <c r="W267" i="19" s="1"/>
  <c r="AD267" i="37"/>
  <c r="W267"/>
  <c r="V267" i="22"/>
  <c r="O267"/>
  <c r="O268" i="17"/>
  <c r="W268" i="19" s="1"/>
  <c r="AD268" i="37"/>
  <c r="W268"/>
  <c r="V268" i="22"/>
  <c r="O268"/>
  <c r="O269" i="17"/>
  <c r="W269" i="19" s="1"/>
  <c r="AD269" i="37"/>
  <c r="W269"/>
  <c r="V269" i="22"/>
  <c r="O269"/>
  <c r="O270" i="17"/>
  <c r="W270" i="19" s="1"/>
  <c r="AD270" i="37"/>
  <c r="W270"/>
  <c r="V270" i="22"/>
  <c r="O270"/>
  <c r="O271" i="17"/>
  <c r="W271" i="19" s="1"/>
  <c r="AD271" i="37"/>
  <c r="W271"/>
  <c r="V271" i="22"/>
  <c r="O271"/>
  <c r="O272" i="17"/>
  <c r="W272" i="19" s="1"/>
  <c r="AD272" i="37"/>
  <c r="W272"/>
  <c r="V272" i="22"/>
  <c r="O272"/>
  <c r="O273" i="17"/>
  <c r="W273" i="19" s="1"/>
  <c r="AD273" i="37"/>
  <c r="W273"/>
  <c r="V273" i="22"/>
  <c r="O273"/>
  <c r="O274" i="17"/>
  <c r="W274" i="19" s="1"/>
  <c r="AD274" i="37"/>
  <c r="W274"/>
  <c r="V274" i="22"/>
  <c r="O274"/>
  <c r="O275" i="17"/>
  <c r="W275" i="19" s="1"/>
  <c r="AD275" i="37"/>
  <c r="W275"/>
  <c r="V275" i="22"/>
  <c r="O275"/>
  <c r="O276" i="17"/>
  <c r="W276" i="19" s="1"/>
  <c r="AD276" i="37"/>
  <c r="W276"/>
  <c r="V276" i="22"/>
  <c r="O276"/>
  <c r="O277" i="17"/>
  <c r="W277" i="19" s="1"/>
  <c r="AD277" i="37"/>
  <c r="W277"/>
  <c r="V277" i="22"/>
  <c r="O277"/>
  <c r="O278" i="17"/>
  <c r="W278" i="19" s="1"/>
  <c r="AD278" i="37"/>
  <c r="W278"/>
  <c r="V278" i="22"/>
  <c r="O278"/>
  <c r="O279" i="17"/>
  <c r="W279" i="19" s="1"/>
  <c r="AD279" i="37"/>
  <c r="W279"/>
  <c r="V279" i="22"/>
  <c r="O279"/>
  <c r="O280" i="17"/>
  <c r="W280" i="19" s="1"/>
  <c r="AD280" i="37"/>
  <c r="W280"/>
  <c r="V280" i="22"/>
  <c r="O280"/>
  <c r="O281" i="17"/>
  <c r="W281" i="19" s="1"/>
  <c r="AD281" i="37"/>
  <c r="W281"/>
  <c r="V281" i="22"/>
  <c r="O281"/>
  <c r="O282" i="17"/>
  <c r="W282" i="19" s="1"/>
  <c r="AD282" i="37"/>
  <c r="W282"/>
  <c r="V282" i="22"/>
  <c r="O282"/>
  <c r="O283" i="17"/>
  <c r="W283" i="19" s="1"/>
  <c r="AD283" i="37"/>
  <c r="W283"/>
  <c r="V283" i="22"/>
  <c r="O283"/>
  <c r="O284" i="17"/>
  <c r="W284" i="19" s="1"/>
  <c r="AD284" i="37"/>
  <c r="W284"/>
  <c r="V284" i="22"/>
  <c r="O284"/>
  <c r="O285" i="17"/>
  <c r="W285" i="19" s="1"/>
  <c r="AD285" i="37"/>
  <c r="W285"/>
  <c r="V285" i="22"/>
  <c r="O285"/>
  <c r="O286" i="17"/>
  <c r="W286" i="19" s="1"/>
  <c r="AD286" i="37"/>
  <c r="W286"/>
  <c r="V286" i="22"/>
  <c r="O286"/>
  <c r="O287" i="17"/>
  <c r="W287" i="19" s="1"/>
  <c r="AD287" i="37"/>
  <c r="W287"/>
  <c r="V287" i="22"/>
  <c r="O287"/>
  <c r="O288" i="17"/>
  <c r="W288" i="19" s="1"/>
  <c r="AD288" i="37"/>
  <c r="W288"/>
  <c r="V288" i="22"/>
  <c r="O288"/>
  <c r="O289" i="17"/>
  <c r="W289" i="19" s="1"/>
  <c r="AD289" i="37"/>
  <c r="W289"/>
  <c r="V289" i="22"/>
  <c r="O289"/>
  <c r="O290" i="17"/>
  <c r="W290" i="19" s="1"/>
  <c r="AD290" i="37"/>
  <c r="W290"/>
  <c r="V290" i="22"/>
  <c r="O290"/>
  <c r="O291" i="17"/>
  <c r="W291" i="19" s="1"/>
  <c r="AD291" i="37"/>
  <c r="W291"/>
  <c r="V291" i="22"/>
  <c r="O291"/>
  <c r="O292" i="17"/>
  <c r="W292" i="19" s="1"/>
  <c r="AD292" i="37"/>
  <c r="W292"/>
  <c r="V292" i="22"/>
  <c r="O292"/>
  <c r="O293" i="17"/>
  <c r="W293" i="19" s="1"/>
  <c r="AD293" i="37"/>
  <c r="W293"/>
  <c r="V293" i="22"/>
  <c r="O293"/>
  <c r="O294" i="17"/>
  <c r="W294" i="19" s="1"/>
  <c r="AD294" i="37"/>
  <c r="W294"/>
  <c r="V294" i="22"/>
  <c r="O294"/>
  <c r="O295" i="17"/>
  <c r="W295" i="19" s="1"/>
  <c r="AD295" i="37"/>
  <c r="W295"/>
  <c r="V295" i="22"/>
  <c r="O295"/>
  <c r="O296" i="17"/>
  <c r="W296" i="19" s="1"/>
  <c r="AD296" i="37"/>
  <c r="W296"/>
  <c r="V296" i="22"/>
  <c r="O296"/>
  <c r="O297" i="17"/>
  <c r="W297" i="19" s="1"/>
  <c r="AD297" i="37"/>
  <c r="W297"/>
  <c r="V297" i="22"/>
  <c r="O297"/>
  <c r="O298" i="17"/>
  <c r="W298" i="19" s="1"/>
  <c r="AD298" i="37"/>
  <c r="W298"/>
  <c r="V298" i="22"/>
  <c r="O298"/>
  <c r="O299" i="17"/>
  <c r="W299" i="19" s="1"/>
  <c r="AD299" i="37"/>
  <c r="W299"/>
  <c r="V299" i="22"/>
  <c r="O299"/>
  <c r="O300" i="17"/>
  <c r="W300" i="19" s="1"/>
  <c r="AD300" i="37"/>
  <c r="W300"/>
  <c r="V300" i="22"/>
  <c r="O300"/>
  <c r="O301" i="17"/>
  <c r="W301" i="19" s="1"/>
  <c r="AD301" i="37"/>
  <c r="W301"/>
  <c r="V301" i="22"/>
  <c r="O301"/>
  <c r="O302" i="17"/>
  <c r="W302" i="19" s="1"/>
  <c r="AD302" i="37"/>
  <c r="W302"/>
  <c r="V302" i="22"/>
  <c r="O302"/>
  <c r="O303" i="17"/>
  <c r="W303" i="19" s="1"/>
  <c r="AD303" i="37"/>
  <c r="W303"/>
  <c r="V303" i="22"/>
  <c r="O303"/>
  <c r="O304" i="17"/>
  <c r="W304" i="19" s="1"/>
  <c r="AD304" i="37"/>
  <c r="W304"/>
  <c r="V304" i="22"/>
  <c r="O304"/>
  <c r="O305" i="17"/>
  <c r="W305" i="19" s="1"/>
  <c r="AD305" i="37"/>
  <c r="W305"/>
  <c r="V305" i="22"/>
  <c r="O305"/>
  <c r="O306" i="17"/>
  <c r="W306" i="19" s="1"/>
  <c r="AD306" i="37"/>
  <c r="W306"/>
  <c r="V306" i="22"/>
  <c r="O306"/>
  <c r="O307" i="17"/>
  <c r="W307" i="19" s="1"/>
  <c r="AD307" i="37"/>
  <c r="W307"/>
  <c r="V307" i="22"/>
  <c r="O307"/>
  <c r="O308" i="17"/>
  <c r="W308" i="19" s="1"/>
  <c r="AD308" i="37"/>
  <c r="W308"/>
  <c r="V308" i="22"/>
  <c r="O308"/>
  <c r="O309" i="17"/>
  <c r="W309" i="19" s="1"/>
  <c r="AD309" i="37"/>
  <c r="W309"/>
  <c r="V309" i="22"/>
  <c r="O309"/>
  <c r="O310" i="17"/>
  <c r="W310" i="19" s="1"/>
  <c r="AD310" i="37"/>
  <c r="W310"/>
  <c r="V310" i="22"/>
  <c r="O310"/>
  <c r="O311" i="17"/>
  <c r="W311" i="19" s="1"/>
  <c r="AD311" i="37"/>
  <c r="W311"/>
  <c r="V311" i="22"/>
  <c r="O311"/>
  <c r="O312" i="17"/>
  <c r="W312" i="19" s="1"/>
  <c r="AD312" i="37"/>
  <c r="W312"/>
  <c r="V312" i="22"/>
  <c r="O312"/>
  <c r="O313" i="17"/>
  <c r="W313" i="19" s="1"/>
  <c r="AD313" i="37"/>
  <c r="W313"/>
  <c r="V313" i="22"/>
  <c r="O313"/>
  <c r="O314" i="17"/>
  <c r="W314" i="19" s="1"/>
  <c r="AD314" i="37"/>
  <c r="W314"/>
  <c r="V314" i="22"/>
  <c r="O314"/>
  <c r="O315" i="17"/>
  <c r="W315" i="19" s="1"/>
  <c r="AD315" i="37"/>
  <c r="W315"/>
  <c r="V315" i="22"/>
  <c r="O315"/>
  <c r="O316" i="17"/>
  <c r="W316" i="19" s="1"/>
  <c r="AD316" i="37"/>
  <c r="W316"/>
  <c r="V316" i="22"/>
  <c r="O316"/>
  <c r="O317" i="17"/>
  <c r="W317" i="19" s="1"/>
  <c r="AD317" i="37"/>
  <c r="W317"/>
  <c r="V317" i="22"/>
  <c r="O317"/>
  <c r="O318" i="17"/>
  <c r="W318" i="19" s="1"/>
  <c r="AD318" i="37"/>
  <c r="W318"/>
  <c r="V318" i="22"/>
  <c r="O318"/>
  <c r="O319" i="17"/>
  <c r="W319" i="19" s="1"/>
  <c r="AD319" i="37"/>
  <c r="W319"/>
  <c r="V319" i="22"/>
  <c r="O319"/>
  <c r="O320" i="17"/>
  <c r="W320" i="19" s="1"/>
  <c r="AD320" i="37"/>
  <c r="W320"/>
  <c r="V320" i="22"/>
  <c r="O320"/>
  <c r="O321" i="17"/>
  <c r="W321" i="19" s="1"/>
  <c r="AD321" i="37"/>
  <c r="W321"/>
  <c r="V321" i="22"/>
  <c r="O321"/>
  <c r="O322" i="17"/>
  <c r="W322" i="19" s="1"/>
  <c r="AD322" i="37"/>
  <c r="W322"/>
  <c r="V322" i="22"/>
  <c r="O322"/>
  <c r="O323" i="17"/>
  <c r="W323" i="19" s="1"/>
  <c r="AD323" i="37"/>
  <c r="W323"/>
  <c r="V323" i="22"/>
  <c r="O323"/>
  <c r="O324" i="17"/>
  <c r="W324" i="19" s="1"/>
  <c r="AD324" i="37"/>
  <c r="W324"/>
  <c r="V324" i="22"/>
  <c r="O324"/>
  <c r="O325" i="17"/>
  <c r="W325" i="19" s="1"/>
  <c r="AD325" i="37"/>
  <c r="W325"/>
  <c r="V325" i="22"/>
  <c r="O325"/>
  <c r="O326" i="17"/>
  <c r="W326" i="19" s="1"/>
  <c r="AD326" i="37"/>
  <c r="W326"/>
  <c r="V326" i="22"/>
  <c r="O326"/>
  <c r="O327" i="17"/>
  <c r="W327" i="19" s="1"/>
  <c r="AD327" i="37"/>
  <c r="W327"/>
  <c r="V327" i="22"/>
  <c r="O327"/>
  <c r="O328" i="17"/>
  <c r="W328" i="19" s="1"/>
  <c r="AD328" i="37"/>
  <c r="W328"/>
  <c r="V328" i="22"/>
  <c r="O328"/>
  <c r="O329" i="17"/>
  <c r="W329" i="19" s="1"/>
  <c r="AD329" i="37"/>
  <c r="W329"/>
  <c r="V329" i="22"/>
  <c r="O329"/>
  <c r="O330" i="17"/>
  <c r="W330" i="19" s="1"/>
  <c r="AD330" i="37"/>
  <c r="W330"/>
  <c r="V330" i="22"/>
  <c r="O330"/>
  <c r="O331" i="17"/>
  <c r="W331" i="19" s="1"/>
  <c r="AD331" i="37"/>
  <c r="W331"/>
  <c r="V331" i="22"/>
  <c r="O331"/>
  <c r="O332" i="17"/>
  <c r="W332" i="19" s="1"/>
  <c r="AD332" i="37"/>
  <c r="W332"/>
  <c r="V332" i="22"/>
  <c r="O332"/>
  <c r="O333" i="17"/>
  <c r="W333" i="19" s="1"/>
  <c r="AD333" i="37"/>
  <c r="W333"/>
  <c r="V333" i="22"/>
  <c r="O333"/>
  <c r="O334" i="17"/>
  <c r="W334" i="19" s="1"/>
  <c r="AD334" i="37"/>
  <c r="W334"/>
  <c r="V334" i="22"/>
  <c r="O334"/>
  <c r="O335" i="17"/>
  <c r="W335" i="19" s="1"/>
  <c r="AD335" i="37"/>
  <c r="W335"/>
  <c r="V335" i="22"/>
  <c r="O335"/>
  <c r="O336" i="17"/>
  <c r="W336" i="19" s="1"/>
  <c r="AD336" i="37"/>
  <c r="W336"/>
  <c r="V336" i="22"/>
  <c r="O336"/>
  <c r="O337" i="17"/>
  <c r="W337" i="19" s="1"/>
  <c r="AD337" i="37"/>
  <c r="W337"/>
  <c r="V337" i="22"/>
  <c r="O337"/>
  <c r="O338" i="17"/>
  <c r="W338" i="19" s="1"/>
  <c r="AD338" i="37"/>
  <c r="W338"/>
  <c r="V338" i="22"/>
  <c r="O338"/>
  <c r="O339" i="17"/>
  <c r="W339" i="19" s="1"/>
  <c r="AD339" i="37"/>
  <c r="W339"/>
  <c r="V339" i="22"/>
  <c r="O339"/>
  <c r="O340" i="17"/>
  <c r="W340" i="19" s="1"/>
  <c r="AD340" i="37"/>
  <c r="W340"/>
  <c r="V340" i="22"/>
  <c r="O340"/>
  <c r="O341" i="17"/>
  <c r="W341" i="19" s="1"/>
  <c r="AD341" i="37"/>
  <c r="W341"/>
  <c r="V341" i="22"/>
  <c r="O341"/>
  <c r="O342" i="17"/>
  <c r="W342" i="19" s="1"/>
  <c r="AD342" i="37"/>
  <c r="W342"/>
  <c r="V342" i="22"/>
  <c r="O342"/>
  <c r="O343" i="17"/>
  <c r="W343" i="19" s="1"/>
  <c r="AD343" i="37"/>
  <c r="W343"/>
  <c r="V343" i="22"/>
  <c r="O343"/>
  <c r="O344" i="17"/>
  <c r="W344" i="19" s="1"/>
  <c r="AD344" i="37"/>
  <c r="W344"/>
  <c r="V344" i="22"/>
  <c r="O344"/>
  <c r="O345" i="17"/>
  <c r="W345" i="19" s="1"/>
  <c r="AD345" i="37"/>
  <c r="W345"/>
  <c r="V345" i="22"/>
  <c r="O345"/>
  <c r="O346" i="17"/>
  <c r="W346" i="19" s="1"/>
  <c r="AD346" i="37"/>
  <c r="W346"/>
  <c r="V346" i="22"/>
  <c r="O346"/>
  <c r="O347" i="17"/>
  <c r="W347" i="19" s="1"/>
  <c r="AD347" i="37"/>
  <c r="W347"/>
  <c r="V347" i="22"/>
  <c r="O347"/>
  <c r="O348" i="17"/>
  <c r="W348" i="19" s="1"/>
  <c r="AD348" i="37"/>
  <c r="W348"/>
  <c r="V348" i="22"/>
  <c r="O348"/>
  <c r="O349" i="17"/>
  <c r="W349" i="19" s="1"/>
  <c r="AD349" i="37"/>
  <c r="W349"/>
  <c r="V349" i="22"/>
  <c r="O349"/>
  <c r="O350" i="17"/>
  <c r="W350" i="19" s="1"/>
  <c r="AD350" i="37"/>
  <c r="W350"/>
  <c r="V350" i="22"/>
  <c r="O350"/>
  <c r="O351" i="17"/>
  <c r="W351" i="19" s="1"/>
  <c r="AD351" i="37"/>
  <c r="W351"/>
  <c r="V351" i="22"/>
  <c r="O351"/>
  <c r="O352" i="17"/>
  <c r="W352" i="19" s="1"/>
  <c r="AD352" i="37"/>
  <c r="W352"/>
  <c r="V352" i="22"/>
  <c r="O352"/>
  <c r="O353" i="17"/>
  <c r="W353" i="19" s="1"/>
  <c r="AD353" i="37"/>
  <c r="W353"/>
  <c r="V353" i="22"/>
  <c r="O353"/>
  <c r="O354" i="17"/>
  <c r="W354" i="19" s="1"/>
  <c r="AD354" i="37"/>
  <c r="W354"/>
  <c r="V354" i="22"/>
  <c r="O354"/>
  <c r="O355" i="17"/>
  <c r="W355" i="19" s="1"/>
  <c r="AD355" i="37"/>
  <c r="W355"/>
  <c r="V355" i="22"/>
  <c r="O355"/>
  <c r="O356" i="17"/>
  <c r="W356" i="19" s="1"/>
  <c r="AD356" i="37"/>
  <c r="W356"/>
  <c r="V356" i="22"/>
  <c r="O356"/>
  <c r="O357" i="17"/>
  <c r="W357" i="19" s="1"/>
  <c r="AD357" i="37"/>
  <c r="W357"/>
  <c r="V357" i="22"/>
  <c r="O357"/>
  <c r="O358" i="17"/>
  <c r="W358" i="19" s="1"/>
  <c r="AD358" i="37"/>
  <c r="W358"/>
  <c r="V358" i="22"/>
  <c r="O358"/>
  <c r="O359" i="17"/>
  <c r="W359" i="19" s="1"/>
  <c r="AD359" i="37"/>
  <c r="W359"/>
  <c r="V359" i="22"/>
  <c r="O359"/>
  <c r="O360" i="17"/>
  <c r="W360" i="19" s="1"/>
  <c r="AD360" i="37"/>
  <c r="W360"/>
  <c r="V360" i="22"/>
  <c r="O360"/>
  <c r="O361" i="17"/>
  <c r="W361" i="19" s="1"/>
  <c r="AD361" i="37"/>
  <c r="W361"/>
  <c r="V361" i="22"/>
  <c r="O361"/>
  <c r="O362" i="17"/>
  <c r="W362" i="19" s="1"/>
  <c r="AD362" i="37"/>
  <c r="W362"/>
  <c r="V362" i="22"/>
  <c r="O362"/>
  <c r="O363" i="17"/>
  <c r="W363" i="19" s="1"/>
  <c r="AD363" i="37"/>
  <c r="W363"/>
  <c r="V363" i="22"/>
  <c r="O363"/>
  <c r="O364" i="17"/>
  <c r="W364" i="19" s="1"/>
  <c r="AD364" i="37"/>
  <c r="W364"/>
  <c r="V364" i="22"/>
  <c r="O364"/>
  <c r="O365" i="17"/>
  <c r="W365" i="19" s="1"/>
  <c r="AD365" i="37"/>
  <c r="W365"/>
  <c r="V365" i="22"/>
  <c r="O365"/>
  <c r="O366" i="17"/>
  <c r="W366" i="19" s="1"/>
  <c r="AD366" i="37"/>
  <c r="W366"/>
  <c r="V366" i="22"/>
  <c r="O366"/>
  <c r="O367" i="17"/>
  <c r="W367" i="19" s="1"/>
  <c r="AD367" i="37"/>
  <c r="W367"/>
  <c r="V367" i="22"/>
  <c r="O367"/>
  <c r="O368" i="17"/>
  <c r="W368" i="19" s="1"/>
  <c r="AD368" i="37"/>
  <c r="W368"/>
  <c r="V368" i="22"/>
  <c r="O368"/>
  <c r="O369" i="17"/>
  <c r="W369" i="19" s="1"/>
  <c r="AD369" i="37"/>
  <c r="W369"/>
  <c r="V369" i="22"/>
  <c r="O369"/>
  <c r="O370" i="17"/>
  <c r="W370" i="19" s="1"/>
  <c r="AD370" i="37"/>
  <c r="W370"/>
  <c r="V370" i="22"/>
  <c r="O370"/>
  <c r="O371" i="17"/>
  <c r="W371" i="19" s="1"/>
  <c r="AD371" i="37"/>
  <c r="W371"/>
  <c r="V371" i="22"/>
  <c r="O371"/>
  <c r="O372" i="17"/>
  <c r="W372" i="19" s="1"/>
  <c r="AD372" i="37"/>
  <c r="W372"/>
  <c r="V372" i="22"/>
  <c r="O372"/>
  <c r="O373" i="17"/>
  <c r="W373" i="19" s="1"/>
  <c r="AD373" i="37"/>
  <c r="W373"/>
  <c r="V373" i="22"/>
  <c r="O373"/>
  <c r="O374" i="17"/>
  <c r="W374" i="19" s="1"/>
  <c r="AD374" i="37"/>
  <c r="W374"/>
  <c r="V374" i="22"/>
  <c r="O374"/>
  <c r="O375" i="17"/>
  <c r="W375" i="19" s="1"/>
  <c r="AD375" i="37"/>
  <c r="W375"/>
  <c r="V375" i="22"/>
  <c r="O375"/>
  <c r="O376" i="17"/>
  <c r="W376" i="19" s="1"/>
  <c r="AD376" i="37"/>
  <c r="V376" i="22"/>
  <c r="W376" i="37"/>
  <c r="O376" i="22"/>
  <c r="O377" i="17"/>
  <c r="W377" i="19" s="1"/>
  <c r="AD377" i="37"/>
  <c r="V377" i="22"/>
  <c r="W377" i="37"/>
  <c r="O377" i="22"/>
  <c r="O378" i="17"/>
  <c r="W378" i="19" s="1"/>
  <c r="AD378" i="37"/>
  <c r="W378"/>
  <c r="V378" i="22"/>
  <c r="O378"/>
  <c r="O379" i="17"/>
  <c r="W379" i="19" s="1"/>
  <c r="AD379" i="37"/>
  <c r="W379"/>
  <c r="V379" i="22"/>
  <c r="O379"/>
  <c r="O380" i="17"/>
  <c r="W380" i="19" s="1"/>
  <c r="AD380" i="37"/>
  <c r="V380" i="22"/>
  <c r="W380" i="37"/>
  <c r="O380" i="22"/>
  <c r="O381" i="17"/>
  <c r="W381" i="19" s="1"/>
  <c r="AD381" i="37"/>
  <c r="W381"/>
  <c r="V381" i="22"/>
  <c r="O381"/>
  <c r="O382" i="17"/>
  <c r="W382" i="19" s="1"/>
  <c r="AD382" i="37"/>
  <c r="V382" i="22"/>
  <c r="W382" i="37"/>
  <c r="O382" i="22"/>
  <c r="O383" i="17"/>
  <c r="W383" i="19" s="1"/>
  <c r="AD383" i="37"/>
  <c r="V383" i="22"/>
  <c r="W383" i="37"/>
  <c r="O383" i="22"/>
  <c r="O384" i="17"/>
  <c r="W384" i="19" s="1"/>
  <c r="AD384" i="37"/>
  <c r="W384"/>
  <c r="V384" i="22"/>
  <c r="O384"/>
  <c r="O385" i="17"/>
  <c r="W385" i="19" s="1"/>
  <c r="AD385" i="37"/>
  <c r="W385"/>
  <c r="V385" i="22"/>
  <c r="O385"/>
  <c r="O386" i="17"/>
  <c r="W386" i="19" s="1"/>
  <c r="AD386" i="37"/>
  <c r="W386"/>
  <c r="V386" i="22"/>
  <c r="O386"/>
  <c r="O387" i="17"/>
  <c r="W387" i="19" s="1"/>
  <c r="AD387" i="37"/>
  <c r="W387"/>
  <c r="V387" i="22"/>
  <c r="O387"/>
  <c r="O388" i="17"/>
  <c r="W388" i="19" s="1"/>
  <c r="AD388" i="37"/>
  <c r="V388" i="22"/>
  <c r="W388" i="37"/>
  <c r="O388" i="22"/>
  <c r="O389" i="17"/>
  <c r="W389" i="19" s="1"/>
  <c r="AD389" i="37"/>
  <c r="W389"/>
  <c r="V389" i="22"/>
  <c r="O389"/>
  <c r="O390" i="17"/>
  <c r="W390" i="19" s="1"/>
  <c r="AD390" i="37"/>
  <c r="V390" i="22"/>
  <c r="W390" i="37"/>
  <c r="O390" i="22"/>
  <c r="O391" i="17"/>
  <c r="W391" i="19" s="1"/>
  <c r="AD391" i="37"/>
  <c r="V391" i="22"/>
  <c r="W391" i="37"/>
  <c r="O391" i="22"/>
  <c r="O392" i="17"/>
  <c r="W392" i="19" s="1"/>
  <c r="AD392" i="37"/>
  <c r="W392"/>
  <c r="V392" i="22"/>
  <c r="O392"/>
  <c r="O393" i="17"/>
  <c r="W393" i="19" s="1"/>
  <c r="AD393" i="37"/>
  <c r="W393"/>
  <c r="V393" i="22"/>
  <c r="O393"/>
  <c r="O394" i="17"/>
  <c r="W394" i="19" s="1"/>
  <c r="AD394" i="37"/>
  <c r="W394"/>
  <c r="V394" i="22"/>
  <c r="O394"/>
  <c r="O395" i="17"/>
  <c r="W395" i="19" s="1"/>
  <c r="AD395" i="37"/>
  <c r="W395"/>
  <c r="V395" i="22"/>
  <c r="O395"/>
  <c r="O396" i="17"/>
  <c r="W396" i="19" s="1"/>
  <c r="AD396" i="37"/>
  <c r="V396" i="22"/>
  <c r="W396" i="37"/>
  <c r="O396" i="22"/>
  <c r="O397" i="17"/>
  <c r="W397" i="19" s="1"/>
  <c r="AD397" i="37"/>
  <c r="W397"/>
  <c r="V397" i="22"/>
  <c r="O397"/>
  <c r="O398" i="17"/>
  <c r="W398" i="19" s="1"/>
  <c r="AD398" i="37"/>
  <c r="V398" i="22"/>
  <c r="W398" i="37"/>
  <c r="O398" i="22"/>
  <c r="O399" i="17"/>
  <c r="W399" i="19" s="1"/>
  <c r="AD399" i="37"/>
  <c r="V399" i="22"/>
  <c r="W399" i="37"/>
  <c r="O399" i="22"/>
  <c r="O400" i="17"/>
  <c r="W400" i="19" s="1"/>
  <c r="AD400" i="37"/>
  <c r="W400"/>
  <c r="V400" i="22"/>
  <c r="O400"/>
  <c r="O401" i="17"/>
  <c r="W401" i="19" s="1"/>
  <c r="AD401" i="37"/>
  <c r="W401"/>
  <c r="V401" i="22"/>
  <c r="O401"/>
  <c r="O402" i="17"/>
  <c r="W402" i="19" s="1"/>
  <c r="AD402" i="37"/>
  <c r="W402"/>
  <c r="V402" i="22"/>
  <c r="O402"/>
  <c r="O403" i="17"/>
  <c r="W403" i="19" s="1"/>
  <c r="AD403" i="37"/>
  <c r="W403"/>
  <c r="V403" i="22"/>
  <c r="O403"/>
  <c r="O404" i="17"/>
  <c r="W404" i="19" s="1"/>
  <c r="AD404" i="37"/>
  <c r="V404" i="22"/>
  <c r="W404" i="37"/>
  <c r="O404" i="22"/>
  <c r="O405" i="17"/>
  <c r="W405" i="19" s="1"/>
  <c r="AD405" i="37"/>
  <c r="W405"/>
  <c r="V405" i="22"/>
  <c r="O405"/>
  <c r="O406" i="17"/>
  <c r="W406" i="19" s="1"/>
  <c r="AD406" i="37"/>
  <c r="V406" i="22"/>
  <c r="W406" i="37"/>
  <c r="O406" i="22"/>
  <c r="O407" i="17"/>
  <c r="W407" i="19" s="1"/>
  <c r="AD407" i="37"/>
  <c r="V407" i="22"/>
  <c r="W407" i="37"/>
  <c r="O407" i="22"/>
  <c r="O408" i="17"/>
  <c r="W408" i="19" s="1"/>
  <c r="AD408" i="37"/>
  <c r="W408"/>
  <c r="V408" i="22"/>
  <c r="O408"/>
  <c r="O409" i="17"/>
  <c r="W409" i="19" s="1"/>
  <c r="AD409" i="37"/>
  <c r="W409"/>
  <c r="V409" i="22"/>
  <c r="O409"/>
  <c r="O410" i="17"/>
  <c r="W410" i="19" s="1"/>
  <c r="AD410" i="37"/>
  <c r="W410"/>
  <c r="V410" i="22"/>
  <c r="O410"/>
  <c r="O411" i="17"/>
  <c r="W411" i="19" s="1"/>
  <c r="AD411" i="37"/>
  <c r="W411"/>
  <c r="V411" i="22"/>
  <c r="O411"/>
  <c r="O412" i="17"/>
  <c r="W412" i="19" s="1"/>
  <c r="AD412" i="37"/>
  <c r="V412" i="22"/>
  <c r="W412" i="37"/>
  <c r="O412" i="22"/>
  <c r="O413" i="17"/>
  <c r="W413" i="19" s="1"/>
  <c r="AD413" i="37"/>
  <c r="W413"/>
  <c r="V413" i="22"/>
  <c r="O413"/>
  <c r="O414" i="17"/>
  <c r="W414" i="19" s="1"/>
  <c r="AD414" i="37"/>
  <c r="V414" i="22"/>
  <c r="W414" i="37"/>
  <c r="O414" i="22"/>
  <c r="O415" i="17"/>
  <c r="W415" i="19" s="1"/>
  <c r="AD415" i="37"/>
  <c r="V415" i="22"/>
  <c r="W415" i="37"/>
  <c r="O415" i="22"/>
  <c r="O416" i="17"/>
  <c r="W416" i="19" s="1"/>
  <c r="AD416" i="37"/>
  <c r="W416"/>
  <c r="V416" i="22"/>
  <c r="O416"/>
  <c r="O417" i="17"/>
  <c r="W417" i="19" s="1"/>
  <c r="AD417" i="37"/>
  <c r="W417"/>
  <c r="V417" i="22"/>
  <c r="O417"/>
  <c r="O418" i="17"/>
  <c r="W418" i="19" s="1"/>
  <c r="AD418" i="37"/>
  <c r="W418"/>
  <c r="V418" i="22"/>
  <c r="O418"/>
  <c r="O419" i="17"/>
  <c r="W419" i="19" s="1"/>
  <c r="AD419" i="37"/>
  <c r="W419"/>
  <c r="V419" i="22"/>
  <c r="O419"/>
  <c r="O420" i="17"/>
  <c r="W420" i="19" s="1"/>
  <c r="AD420" i="37"/>
  <c r="V420" i="22"/>
  <c r="W420" i="37"/>
  <c r="O420" i="22"/>
  <c r="O421" i="17"/>
  <c r="W421" i="19" s="1"/>
  <c r="AD421" i="37"/>
  <c r="W421"/>
  <c r="V421" i="22"/>
  <c r="O421"/>
  <c r="O422" i="17"/>
  <c r="W422" i="19" s="1"/>
  <c r="AD422" i="37"/>
  <c r="V422" i="22"/>
  <c r="W422" i="37"/>
  <c r="O422" i="22"/>
  <c r="O423" i="17"/>
  <c r="W423" i="19" s="1"/>
  <c r="AD423" i="37"/>
  <c r="V423" i="22"/>
  <c r="W423" i="37"/>
  <c r="O423" i="22"/>
  <c r="O424" i="17"/>
  <c r="W424" i="19" s="1"/>
  <c r="AD424" i="37"/>
  <c r="W424"/>
  <c r="V424" i="22"/>
  <c r="O424"/>
  <c r="O425" i="17"/>
  <c r="W425" i="19" s="1"/>
  <c r="AD425" i="37"/>
  <c r="W425"/>
  <c r="V425" i="22"/>
  <c r="O425"/>
  <c r="O426" i="17"/>
  <c r="W426" i="19" s="1"/>
  <c r="AD426" i="37"/>
  <c r="W426"/>
  <c r="V426" i="22"/>
  <c r="O426"/>
  <c r="O427" i="17"/>
  <c r="W427" i="19" s="1"/>
  <c r="AD427" i="37"/>
  <c r="W427"/>
  <c r="V427" i="22"/>
  <c r="O427"/>
  <c r="O428" i="17"/>
  <c r="W428" i="19" s="1"/>
  <c r="AD428" i="37"/>
  <c r="V428" i="22"/>
  <c r="W428" i="37"/>
  <c r="O428" i="22"/>
  <c r="O429" i="17"/>
  <c r="W429" i="19" s="1"/>
  <c r="AD429" i="37"/>
  <c r="W429"/>
  <c r="V429" i="22"/>
  <c r="O429"/>
  <c r="O430" i="17"/>
  <c r="W430" i="19" s="1"/>
  <c r="AD430" i="37"/>
  <c r="V430" i="22"/>
  <c r="W430" i="37"/>
  <c r="O430" i="22"/>
  <c r="O431" i="17"/>
  <c r="W431" i="19" s="1"/>
  <c r="AD431" i="37"/>
  <c r="V431" i="22"/>
  <c r="W431" i="37"/>
  <c r="O431" i="22"/>
  <c r="O432" i="17"/>
  <c r="W432" i="19" s="1"/>
  <c r="AD432" i="37"/>
  <c r="W432"/>
  <c r="V432" i="22"/>
  <c r="O432"/>
  <c r="O433" i="17"/>
  <c r="W433" i="19" s="1"/>
  <c r="AD433" i="37"/>
  <c r="W433"/>
  <c r="V433" i="22"/>
  <c r="O433"/>
  <c r="O434" i="17"/>
  <c r="W434" i="19" s="1"/>
  <c r="AD434" i="37"/>
  <c r="W434"/>
  <c r="V434" i="22"/>
  <c r="O434"/>
  <c r="O435" i="17"/>
  <c r="W435" i="19" s="1"/>
  <c r="AD435" i="37"/>
  <c r="W435"/>
  <c r="V435" i="22"/>
  <c r="O435"/>
  <c r="O436" i="17"/>
  <c r="W436" i="19" s="1"/>
  <c r="AD436" i="37"/>
  <c r="V436" i="22"/>
  <c r="W436" i="37"/>
  <c r="O436" i="22"/>
  <c r="O437" i="17"/>
  <c r="W437" i="19" s="1"/>
  <c r="AD437" i="37"/>
  <c r="W437"/>
  <c r="V437" i="22"/>
  <c r="O437"/>
  <c r="O438" i="17"/>
  <c r="W438" i="19" s="1"/>
  <c r="AD438" i="37"/>
  <c r="V438" i="22"/>
  <c r="W438" i="37"/>
  <c r="O438" i="22"/>
  <c r="O439" i="17"/>
  <c r="W439" i="19" s="1"/>
  <c r="AD439" i="37"/>
  <c r="V439" i="22"/>
  <c r="W439" i="37"/>
  <c r="O439" i="22"/>
  <c r="O440" i="17"/>
  <c r="W440" i="19" s="1"/>
  <c r="AD440" i="37"/>
  <c r="W440"/>
  <c r="V440" i="22"/>
  <c r="O440"/>
  <c r="O441" i="17"/>
  <c r="W441" i="19" s="1"/>
  <c r="AD441" i="37"/>
  <c r="W441"/>
  <c r="V441" i="22"/>
  <c r="O441"/>
  <c r="O442" i="17"/>
  <c r="W442" i="19" s="1"/>
  <c r="AD442" i="37"/>
  <c r="W442"/>
  <c r="V442" i="22"/>
  <c r="O442"/>
  <c r="O443" i="17"/>
  <c r="W443" i="19" s="1"/>
  <c r="AD443" i="37"/>
  <c r="W443"/>
  <c r="V443" i="22"/>
  <c r="O443"/>
  <c r="O444" i="17"/>
  <c r="W444" i="19" s="1"/>
  <c r="AD444" i="37"/>
  <c r="V444" i="22"/>
  <c r="W444" i="37"/>
  <c r="O444" i="22"/>
  <c r="O445" i="17"/>
  <c r="W445" i="19" s="1"/>
  <c r="AD445" i="37"/>
  <c r="W445"/>
  <c r="V445" i="22"/>
  <c r="O445"/>
  <c r="O446" i="17"/>
  <c r="W446" i="19" s="1"/>
  <c r="AD446" i="37"/>
  <c r="V446" i="22"/>
  <c r="W446" i="37"/>
  <c r="O446" i="22"/>
  <c r="O447" i="17"/>
  <c r="W447" i="19" s="1"/>
  <c r="AD447" i="37"/>
  <c r="V447" i="22"/>
  <c r="W447" i="37"/>
  <c r="O447" i="22"/>
  <c r="O448" i="17"/>
  <c r="W448" i="19" s="1"/>
  <c r="AD448" i="37"/>
  <c r="W448"/>
  <c r="V448" i="22"/>
  <c r="O448"/>
  <c r="AC207" i="37"/>
  <c r="V207"/>
  <c r="U207" i="22"/>
  <c r="N207"/>
  <c r="AC208" i="37"/>
  <c r="V208"/>
  <c r="U208" i="22"/>
  <c r="N208"/>
  <c r="AC209" i="37"/>
  <c r="V209"/>
  <c r="U209" i="22"/>
  <c r="N209"/>
  <c r="AC210" i="37"/>
  <c r="V210"/>
  <c r="U210" i="22"/>
  <c r="N210"/>
  <c r="AC211" i="37"/>
  <c r="V211"/>
  <c r="U211" i="22"/>
  <c r="N211"/>
  <c r="AC212" i="37"/>
  <c r="V212"/>
  <c r="U212" i="22"/>
  <c r="N212"/>
  <c r="AC213" i="37"/>
  <c r="V213"/>
  <c r="U213" i="22"/>
  <c r="N213"/>
  <c r="AC214" i="37"/>
  <c r="V214"/>
  <c r="U214" i="22"/>
  <c r="N214"/>
  <c r="AC215" i="37"/>
  <c r="V215"/>
  <c r="U215" i="22"/>
  <c r="N215"/>
  <c r="AC216" i="37"/>
  <c r="V216"/>
  <c r="U216" i="22"/>
  <c r="N216"/>
  <c r="AC217" i="37"/>
  <c r="V217"/>
  <c r="U217" i="22"/>
  <c r="N217"/>
  <c r="AC218" i="37"/>
  <c r="V218"/>
  <c r="U218" i="22"/>
  <c r="N218"/>
  <c r="AC219" i="37"/>
  <c r="V219"/>
  <c r="U219" i="22"/>
  <c r="N219"/>
  <c r="AC220" i="37"/>
  <c r="V220"/>
  <c r="U220" i="22"/>
  <c r="N220"/>
  <c r="AC221" i="37"/>
  <c r="V221"/>
  <c r="U221" i="22"/>
  <c r="N221"/>
  <c r="AC222" i="37"/>
  <c r="V222"/>
  <c r="U222" i="22"/>
  <c r="N222"/>
  <c r="AC223" i="37"/>
  <c r="V223"/>
  <c r="U223" i="22"/>
  <c r="N223"/>
  <c r="AC224" i="37"/>
  <c r="V224"/>
  <c r="U224" i="22"/>
  <c r="N224"/>
  <c r="AC225" i="37"/>
  <c r="V225"/>
  <c r="U225" i="22"/>
  <c r="N225"/>
  <c r="AC226" i="37"/>
  <c r="V226"/>
  <c r="U226" i="22"/>
  <c r="N226"/>
  <c r="AC227" i="37"/>
  <c r="V227"/>
  <c r="U227" i="22"/>
  <c r="N227"/>
  <c r="AC228" i="37"/>
  <c r="V228"/>
  <c r="U228" i="22"/>
  <c r="N228"/>
  <c r="AC229" i="37"/>
  <c r="V229"/>
  <c r="U229" i="22"/>
  <c r="N229"/>
  <c r="AC230" i="37"/>
  <c r="V230"/>
  <c r="U230" i="22"/>
  <c r="N230"/>
  <c r="AC231" i="37"/>
  <c r="V231"/>
  <c r="U231" i="22"/>
  <c r="N231"/>
  <c r="AC232" i="37"/>
  <c r="V232"/>
  <c r="U232" i="22"/>
  <c r="N232"/>
  <c r="AC233" i="37"/>
  <c r="V233"/>
  <c r="U233" i="22"/>
  <c r="N233"/>
  <c r="AC234" i="37"/>
  <c r="V234"/>
  <c r="U234" i="22"/>
  <c r="N234"/>
  <c r="AC235" i="37"/>
  <c r="V235"/>
  <c r="U235" i="22"/>
  <c r="N235"/>
  <c r="AC236" i="37"/>
  <c r="V236"/>
  <c r="U236" i="22"/>
  <c r="N236"/>
  <c r="AC237" i="37"/>
  <c r="V237"/>
  <c r="U237" i="22"/>
  <c r="N237"/>
  <c r="AC238" i="37"/>
  <c r="V238"/>
  <c r="U238" i="22"/>
  <c r="N238"/>
  <c r="AC239" i="37"/>
  <c r="V239"/>
  <c r="U239" i="22"/>
  <c r="N239"/>
  <c r="AC240" i="37"/>
  <c r="V240"/>
  <c r="U240" i="22"/>
  <c r="N240"/>
  <c r="AC241" i="37"/>
  <c r="V241"/>
  <c r="U241" i="22"/>
  <c r="N241"/>
  <c r="AC242" i="37"/>
  <c r="V242"/>
  <c r="U242" i="22"/>
  <c r="N242"/>
  <c r="AC243" i="37"/>
  <c r="V243"/>
  <c r="U243" i="22"/>
  <c r="N243"/>
  <c r="AC244" i="37"/>
  <c r="V244"/>
  <c r="U244" i="22"/>
  <c r="N244"/>
  <c r="AC245" i="37"/>
  <c r="V245"/>
  <c r="U245" i="22"/>
  <c r="N245"/>
  <c r="AC246" i="37"/>
  <c r="V246"/>
  <c r="U246" i="22"/>
  <c r="N246"/>
  <c r="AC247" i="37"/>
  <c r="V247"/>
  <c r="U247" i="22"/>
  <c r="N247"/>
  <c r="AC248" i="37"/>
  <c r="V248"/>
  <c r="U248" i="22"/>
  <c r="N248"/>
  <c r="AC249" i="37"/>
  <c r="V249"/>
  <c r="U249" i="22"/>
  <c r="N249"/>
  <c r="AC250" i="37"/>
  <c r="V250"/>
  <c r="U250" i="22"/>
  <c r="N250"/>
  <c r="AC251" i="37"/>
  <c r="V251"/>
  <c r="U251" i="22"/>
  <c r="N251"/>
  <c r="AC252" i="37"/>
  <c r="V252"/>
  <c r="U252" i="22"/>
  <c r="N252"/>
  <c r="AC253" i="37"/>
  <c r="V253"/>
  <c r="U253" i="22"/>
  <c r="N253"/>
  <c r="AC254" i="37"/>
  <c r="V254"/>
  <c r="U254" i="22"/>
  <c r="N254"/>
  <c r="AC255" i="37"/>
  <c r="V255"/>
  <c r="U255" i="22"/>
  <c r="N255"/>
  <c r="AC256" i="37"/>
  <c r="V256"/>
  <c r="U256" i="22"/>
  <c r="N256"/>
  <c r="AC257" i="37"/>
  <c r="V257"/>
  <c r="U257" i="22"/>
  <c r="N257"/>
  <c r="AC258" i="37"/>
  <c r="V258"/>
  <c r="U258" i="22"/>
  <c r="N258"/>
  <c r="AC259" i="37"/>
  <c r="V259"/>
  <c r="U259" i="22"/>
  <c r="N259"/>
  <c r="AC260" i="37"/>
  <c r="V260"/>
  <c r="U260" i="22"/>
  <c r="N260"/>
  <c r="AC261" i="37"/>
  <c r="V261"/>
  <c r="U261" i="22"/>
  <c r="N261"/>
  <c r="AC262" i="37"/>
  <c r="V262"/>
  <c r="U262" i="22"/>
  <c r="N262"/>
  <c r="AC263" i="37"/>
  <c r="V263"/>
  <c r="U263" i="22"/>
  <c r="N263"/>
  <c r="AC264" i="37"/>
  <c r="V264"/>
  <c r="U264" i="22"/>
  <c r="N264"/>
  <c r="AC265" i="37"/>
  <c r="V265"/>
  <c r="U265" i="22"/>
  <c r="N265"/>
  <c r="AC266" i="37"/>
  <c r="V266"/>
  <c r="U266" i="22"/>
  <c r="N266"/>
  <c r="AC267" i="37"/>
  <c r="V267"/>
  <c r="U267" i="22"/>
  <c r="N267"/>
  <c r="AC268" i="37"/>
  <c r="V268"/>
  <c r="U268" i="22"/>
  <c r="N268"/>
  <c r="AC269" i="37"/>
  <c r="V269"/>
  <c r="U269" i="22"/>
  <c r="N269"/>
  <c r="AC270" i="37"/>
  <c r="V270"/>
  <c r="U270" i="22"/>
  <c r="N270"/>
  <c r="AC271" i="37"/>
  <c r="V271"/>
  <c r="U271" i="22"/>
  <c r="N271"/>
  <c r="AC272" i="37"/>
  <c r="V272"/>
  <c r="U272" i="22"/>
  <c r="N272"/>
  <c r="AC273" i="37"/>
  <c r="V273"/>
  <c r="U273" i="22"/>
  <c r="N273"/>
  <c r="AC274" i="37"/>
  <c r="V274"/>
  <c r="U274" i="22"/>
  <c r="N274"/>
  <c r="AC275" i="37"/>
  <c r="V275"/>
  <c r="U275" i="22"/>
  <c r="N275"/>
  <c r="AC276" i="37"/>
  <c r="V276"/>
  <c r="U276" i="22"/>
  <c r="N276"/>
  <c r="AC277" i="37"/>
  <c r="V277"/>
  <c r="U277" i="22"/>
  <c r="N277"/>
  <c r="AC278" i="37"/>
  <c r="V278"/>
  <c r="U278" i="22"/>
  <c r="N278"/>
  <c r="AC279" i="37"/>
  <c r="V279"/>
  <c r="U279" i="22"/>
  <c r="N279"/>
  <c r="AC280" i="37"/>
  <c r="V280"/>
  <c r="U280" i="22"/>
  <c r="N280"/>
  <c r="AC281" i="37"/>
  <c r="V281"/>
  <c r="U281" i="22"/>
  <c r="N281"/>
  <c r="AC282" i="37"/>
  <c r="V282"/>
  <c r="U282" i="22"/>
  <c r="N282"/>
  <c r="AC283" i="37"/>
  <c r="V283"/>
  <c r="U283" i="22"/>
  <c r="N283"/>
  <c r="AC284" i="37"/>
  <c r="V284"/>
  <c r="U284" i="22"/>
  <c r="N284"/>
  <c r="AC285" i="37"/>
  <c r="V285"/>
  <c r="U285" i="22"/>
  <c r="N285"/>
  <c r="AC286" i="37"/>
  <c r="V286"/>
  <c r="U286" i="22"/>
  <c r="N286"/>
  <c r="AC287" i="37"/>
  <c r="V287"/>
  <c r="U287" i="22"/>
  <c r="N287"/>
  <c r="AC288" i="37"/>
  <c r="V288"/>
  <c r="U288" i="22"/>
  <c r="N288"/>
  <c r="AC289" i="37"/>
  <c r="V289"/>
  <c r="U289" i="22"/>
  <c r="N289"/>
  <c r="AC290" i="37"/>
  <c r="V290"/>
  <c r="U290" i="22"/>
  <c r="N290"/>
  <c r="AC291" i="37"/>
  <c r="V291"/>
  <c r="U291" i="22"/>
  <c r="N291"/>
  <c r="AC292" i="37"/>
  <c r="V292"/>
  <c r="U292" i="22"/>
  <c r="N292"/>
  <c r="AC293" i="37"/>
  <c r="V293"/>
  <c r="U293" i="22"/>
  <c r="N293"/>
  <c r="AC294" i="37"/>
  <c r="V294"/>
  <c r="U294" i="22"/>
  <c r="N294"/>
  <c r="AC295" i="37"/>
  <c r="V295"/>
  <c r="U295" i="22"/>
  <c r="N295"/>
  <c r="AC296" i="37"/>
  <c r="V296"/>
  <c r="U296" i="22"/>
  <c r="N296"/>
  <c r="AC297" i="37"/>
  <c r="V297"/>
  <c r="U297" i="22"/>
  <c r="N297"/>
  <c r="AC298" i="37"/>
  <c r="V298"/>
  <c r="U298" i="22"/>
  <c r="N298"/>
  <c r="AC299" i="37"/>
  <c r="V299"/>
  <c r="U299" i="22"/>
  <c r="N299"/>
  <c r="AC300" i="37"/>
  <c r="V300"/>
  <c r="U300" i="22"/>
  <c r="N300"/>
  <c r="AC301" i="37"/>
  <c r="V301"/>
  <c r="U301" i="22"/>
  <c r="N301"/>
  <c r="AC302" i="37"/>
  <c r="V302"/>
  <c r="U302" i="22"/>
  <c r="N302"/>
  <c r="AC303" i="37"/>
  <c r="V303"/>
  <c r="U303" i="22"/>
  <c r="N303"/>
  <c r="AC304" i="37"/>
  <c r="V304"/>
  <c r="U304" i="22"/>
  <c r="N304"/>
  <c r="AC305" i="37"/>
  <c r="V305"/>
  <c r="U305" i="22"/>
  <c r="N305"/>
  <c r="AC306" i="37"/>
  <c r="V306"/>
  <c r="U306" i="22"/>
  <c r="N306"/>
  <c r="AC307" i="37"/>
  <c r="V307"/>
  <c r="U307" i="22"/>
  <c r="N307"/>
  <c r="AC308" i="37"/>
  <c r="V308"/>
  <c r="U308" i="22"/>
  <c r="N308"/>
  <c r="AC309" i="37"/>
  <c r="V309"/>
  <c r="U309" i="22"/>
  <c r="N309"/>
  <c r="AC310" i="37"/>
  <c r="V310"/>
  <c r="U310" i="22"/>
  <c r="N310"/>
  <c r="AC311" i="37"/>
  <c r="V311"/>
  <c r="U311" i="22"/>
  <c r="N311"/>
  <c r="AC312" i="37"/>
  <c r="V312"/>
  <c r="U312" i="22"/>
  <c r="N312"/>
  <c r="AC313" i="37"/>
  <c r="V313"/>
  <c r="U313" i="22"/>
  <c r="N313"/>
  <c r="AC314" i="37"/>
  <c r="V314"/>
  <c r="U314" i="22"/>
  <c r="N314"/>
  <c r="AC315" i="37"/>
  <c r="V315"/>
  <c r="U315" i="22"/>
  <c r="N315"/>
  <c r="AC316" i="37"/>
  <c r="V316"/>
  <c r="U316" i="22"/>
  <c r="N316"/>
  <c r="AC317" i="37"/>
  <c r="V317"/>
  <c r="U317" i="22"/>
  <c r="N317"/>
  <c r="AC318" i="37"/>
  <c r="V318"/>
  <c r="U318" i="22"/>
  <c r="N318"/>
  <c r="AC319" i="37"/>
  <c r="V319"/>
  <c r="U319" i="22"/>
  <c r="N319"/>
  <c r="AC320" i="37"/>
  <c r="V320"/>
  <c r="U320" i="22"/>
  <c r="N320"/>
  <c r="AC321" i="37"/>
  <c r="V321"/>
  <c r="U321" i="22"/>
  <c r="N321"/>
  <c r="AC322" i="37"/>
  <c r="V322"/>
  <c r="U322" i="22"/>
  <c r="N322"/>
  <c r="AC323" i="37"/>
  <c r="V323"/>
  <c r="U323" i="22"/>
  <c r="N323"/>
  <c r="AC324" i="37"/>
  <c r="V324"/>
  <c r="U324" i="22"/>
  <c r="N324"/>
  <c r="AC325" i="37"/>
  <c r="V325"/>
  <c r="U325" i="22"/>
  <c r="N325"/>
  <c r="AC326" i="37"/>
  <c r="V326"/>
  <c r="U326" i="22"/>
  <c r="N326"/>
  <c r="AC327" i="37"/>
  <c r="V327"/>
  <c r="U327" i="22"/>
  <c r="N327"/>
  <c r="AC328" i="37"/>
  <c r="V328"/>
  <c r="U328" i="22"/>
  <c r="N328"/>
  <c r="AC329" i="37"/>
  <c r="V329"/>
  <c r="U329" i="22"/>
  <c r="N329"/>
  <c r="AC330" i="37"/>
  <c r="V330"/>
  <c r="U330" i="22"/>
  <c r="N330"/>
  <c r="AC331" i="37"/>
  <c r="V331"/>
  <c r="U331" i="22"/>
  <c r="N331"/>
  <c r="AC332" i="37"/>
  <c r="V332"/>
  <c r="U332" i="22"/>
  <c r="N332"/>
  <c r="AC333" i="37"/>
  <c r="V333"/>
  <c r="U333" i="22"/>
  <c r="N333"/>
  <c r="AC334" i="37"/>
  <c r="V334"/>
  <c r="U334" i="22"/>
  <c r="N334"/>
  <c r="AC335" i="37"/>
  <c r="V335"/>
  <c r="U335" i="22"/>
  <c r="N335"/>
  <c r="AC336" i="37"/>
  <c r="V336"/>
  <c r="U336" i="22"/>
  <c r="N336"/>
  <c r="AC337" i="37"/>
  <c r="V337"/>
  <c r="U337" i="22"/>
  <c r="N337"/>
  <c r="AC338" i="37"/>
  <c r="V338"/>
  <c r="U338" i="22"/>
  <c r="N338"/>
  <c r="AC339" i="37"/>
  <c r="V339"/>
  <c r="U339" i="22"/>
  <c r="N339"/>
  <c r="AC340" i="37"/>
  <c r="V340"/>
  <c r="U340" i="22"/>
  <c r="N340"/>
  <c r="AC341" i="37"/>
  <c r="V341"/>
  <c r="U341" i="22"/>
  <c r="N341"/>
  <c r="AC342" i="37"/>
  <c r="V342"/>
  <c r="U342" i="22"/>
  <c r="N342"/>
  <c r="AC343" i="37"/>
  <c r="V343"/>
  <c r="U343" i="22"/>
  <c r="N343"/>
  <c r="AC344" i="37"/>
  <c r="V344"/>
  <c r="U344" i="22"/>
  <c r="N344"/>
  <c r="AC345" i="37"/>
  <c r="V345"/>
  <c r="U345" i="22"/>
  <c r="N345"/>
  <c r="AC346" i="37"/>
  <c r="V346"/>
  <c r="U346" i="22"/>
  <c r="N346"/>
  <c r="AC347" i="37"/>
  <c r="V347"/>
  <c r="U347" i="22"/>
  <c r="N347"/>
  <c r="AC348" i="37"/>
  <c r="V348"/>
  <c r="U348" i="22"/>
  <c r="N348"/>
  <c r="AC349" i="37"/>
  <c r="V349"/>
  <c r="U349" i="22"/>
  <c r="N349"/>
  <c r="AC350" i="37"/>
  <c r="V350"/>
  <c r="U350" i="22"/>
  <c r="N350"/>
  <c r="AC351" i="37"/>
  <c r="V351"/>
  <c r="U351" i="22"/>
  <c r="N351"/>
  <c r="AC352" i="37"/>
  <c r="V352"/>
  <c r="U352" i="22"/>
  <c r="N352"/>
  <c r="AC353" i="37"/>
  <c r="V353"/>
  <c r="U353" i="22"/>
  <c r="N353"/>
  <c r="AC354" i="37"/>
  <c r="V354"/>
  <c r="U354" i="22"/>
  <c r="N354"/>
  <c r="AC355" i="37"/>
  <c r="V355"/>
  <c r="U355" i="22"/>
  <c r="N355"/>
  <c r="AC356" i="37"/>
  <c r="V356"/>
  <c r="U356" i="22"/>
  <c r="N356"/>
  <c r="AC357" i="37"/>
  <c r="V357"/>
  <c r="U357" i="22"/>
  <c r="N357"/>
  <c r="AC358" i="37"/>
  <c r="V358"/>
  <c r="U358" i="22"/>
  <c r="N358"/>
  <c r="AC359" i="37"/>
  <c r="V359"/>
  <c r="U359" i="22"/>
  <c r="N359"/>
  <c r="AC360" i="37"/>
  <c r="V360"/>
  <c r="U360" i="22"/>
  <c r="N360"/>
  <c r="AC361" i="37"/>
  <c r="V361"/>
  <c r="U361" i="22"/>
  <c r="N361"/>
  <c r="AC362" i="37"/>
  <c r="V362"/>
  <c r="U362" i="22"/>
  <c r="N362"/>
  <c r="AC363" i="37"/>
  <c r="V363"/>
  <c r="U363" i="22"/>
  <c r="N363"/>
  <c r="AC364" i="37"/>
  <c r="V364"/>
  <c r="U364" i="22"/>
  <c r="N364"/>
  <c r="AC365" i="37"/>
  <c r="V365"/>
  <c r="U365" i="22"/>
  <c r="N365"/>
  <c r="AC366" i="37"/>
  <c r="V366"/>
  <c r="U366" i="22"/>
  <c r="N366"/>
  <c r="AC367" i="37"/>
  <c r="V367"/>
  <c r="U367" i="22"/>
  <c r="N367"/>
  <c r="AC368" i="37"/>
  <c r="V368"/>
  <c r="U368" i="22"/>
  <c r="N368"/>
  <c r="AC369" i="37"/>
  <c r="V369"/>
  <c r="U369" i="22"/>
  <c r="N369"/>
  <c r="AC370" i="37"/>
  <c r="V370"/>
  <c r="U370" i="22"/>
  <c r="N370"/>
  <c r="AC371" i="37"/>
  <c r="V371"/>
  <c r="U371" i="22"/>
  <c r="N371"/>
  <c r="AC372" i="37"/>
  <c r="V372"/>
  <c r="U372" i="22"/>
  <c r="N372"/>
  <c r="AC373" i="37"/>
  <c r="V373"/>
  <c r="U373" i="22"/>
  <c r="N373"/>
  <c r="AC374" i="37"/>
  <c r="V374"/>
  <c r="U374" i="22"/>
  <c r="N374"/>
  <c r="AC375" i="37"/>
  <c r="V375"/>
  <c r="U375" i="22"/>
  <c r="N375"/>
  <c r="AC376" i="37"/>
  <c r="V376"/>
  <c r="U376" i="22"/>
  <c r="N376"/>
  <c r="AC377" i="37"/>
  <c r="V377"/>
  <c r="U377" i="22"/>
  <c r="N377"/>
  <c r="AC378" i="37"/>
  <c r="V378"/>
  <c r="U378" i="22"/>
  <c r="N378"/>
  <c r="AC379" i="37"/>
  <c r="U379" i="22"/>
  <c r="V379" i="37"/>
  <c r="N379" i="22"/>
  <c r="AC380" i="37"/>
  <c r="V380"/>
  <c r="U380" i="22"/>
  <c r="N380"/>
  <c r="AC381" i="37"/>
  <c r="U381" i="22"/>
  <c r="V381" i="37"/>
  <c r="N381" i="22"/>
  <c r="AC382" i="37"/>
  <c r="V382"/>
  <c r="U382" i="22"/>
  <c r="N382"/>
  <c r="AC383" i="37"/>
  <c r="V383"/>
  <c r="U383" i="22"/>
  <c r="N383"/>
  <c r="V384" i="37"/>
  <c r="AC384"/>
  <c r="U384" i="22"/>
  <c r="N384"/>
  <c r="AC385" i="37"/>
  <c r="V385"/>
  <c r="U385" i="22"/>
  <c r="N385"/>
  <c r="AC386" i="37"/>
  <c r="V386"/>
  <c r="U386" i="22"/>
  <c r="N386"/>
  <c r="AC387" i="37"/>
  <c r="U387" i="22"/>
  <c r="V387" i="37"/>
  <c r="N387" i="22"/>
  <c r="AC388" i="37"/>
  <c r="V388"/>
  <c r="U388" i="22"/>
  <c r="N388"/>
  <c r="AC389" i="37"/>
  <c r="U389" i="22"/>
  <c r="V389" i="37"/>
  <c r="N389" i="22"/>
  <c r="AC390" i="37"/>
  <c r="V390"/>
  <c r="U390" i="22"/>
  <c r="N390"/>
  <c r="AC391" i="37"/>
  <c r="V391"/>
  <c r="U391" i="22"/>
  <c r="N391"/>
  <c r="AC392" i="37"/>
  <c r="V392"/>
  <c r="U392" i="22"/>
  <c r="N392"/>
  <c r="AC393" i="37"/>
  <c r="V393"/>
  <c r="U393" i="22"/>
  <c r="N393"/>
  <c r="AC394" i="37"/>
  <c r="V394"/>
  <c r="U394" i="22"/>
  <c r="N394"/>
  <c r="AC395" i="37"/>
  <c r="U395" i="22"/>
  <c r="V395" i="37"/>
  <c r="N395" i="22"/>
  <c r="AC396" i="37"/>
  <c r="V396"/>
  <c r="U396" i="22"/>
  <c r="N396"/>
  <c r="AC397" i="37"/>
  <c r="U397" i="22"/>
  <c r="V397" i="37"/>
  <c r="N397" i="22"/>
  <c r="AC398" i="37"/>
  <c r="V398"/>
  <c r="U398" i="22"/>
  <c r="N398"/>
  <c r="AC399" i="37"/>
  <c r="V399"/>
  <c r="U399" i="22"/>
  <c r="N399"/>
  <c r="AC400" i="37"/>
  <c r="V400"/>
  <c r="U400" i="22"/>
  <c r="N400"/>
  <c r="AC401" i="37"/>
  <c r="V401"/>
  <c r="U401" i="22"/>
  <c r="N401"/>
  <c r="AC402" i="37"/>
  <c r="V402"/>
  <c r="U402" i="22"/>
  <c r="N402"/>
  <c r="AC403" i="37"/>
  <c r="U403" i="22"/>
  <c r="V403" i="37"/>
  <c r="N403" i="22"/>
  <c r="AC404" i="37"/>
  <c r="V404"/>
  <c r="U404" i="22"/>
  <c r="N404"/>
  <c r="AC405" i="37"/>
  <c r="U405" i="22"/>
  <c r="V405" i="37"/>
  <c r="N405" i="22"/>
  <c r="AC406" i="37"/>
  <c r="V406"/>
  <c r="U406" i="22"/>
  <c r="N406"/>
  <c r="AC407" i="37"/>
  <c r="V407"/>
  <c r="U407" i="22"/>
  <c r="N407"/>
  <c r="AC408" i="37"/>
  <c r="V408"/>
  <c r="U408" i="22"/>
  <c r="N408"/>
  <c r="AC409" i="37"/>
  <c r="V409"/>
  <c r="U409" i="22"/>
  <c r="N409"/>
  <c r="AC410" i="37"/>
  <c r="V410"/>
  <c r="U410" i="22"/>
  <c r="N410"/>
  <c r="AC411" i="37"/>
  <c r="U411" i="22"/>
  <c r="V411" i="37"/>
  <c r="N411" i="22"/>
  <c r="AC412" i="37"/>
  <c r="V412"/>
  <c r="U412" i="22"/>
  <c r="N412"/>
  <c r="AC413" i="37"/>
  <c r="U413" i="22"/>
  <c r="V413" i="37"/>
  <c r="N413" i="22"/>
  <c r="AC414" i="37"/>
  <c r="V414"/>
  <c r="U414" i="22"/>
  <c r="N414"/>
  <c r="AC415" i="37"/>
  <c r="V415"/>
  <c r="U415" i="22"/>
  <c r="N415"/>
  <c r="AC416" i="37"/>
  <c r="V416"/>
  <c r="U416" i="22"/>
  <c r="N416"/>
  <c r="AC417" i="37"/>
  <c r="V417"/>
  <c r="U417" i="22"/>
  <c r="N417"/>
  <c r="AC418" i="37"/>
  <c r="V418"/>
  <c r="U418" i="22"/>
  <c r="N418"/>
  <c r="AC419" i="37"/>
  <c r="U419" i="22"/>
  <c r="V419" i="37"/>
  <c r="N419" i="22"/>
  <c r="AC420" i="37"/>
  <c r="V420"/>
  <c r="U420" i="22"/>
  <c r="N420"/>
  <c r="AC421" i="37"/>
  <c r="U421" i="22"/>
  <c r="V421" i="37"/>
  <c r="N421" i="22"/>
  <c r="AC422" i="37"/>
  <c r="V422"/>
  <c r="U422" i="22"/>
  <c r="N422"/>
  <c r="AC423" i="37"/>
  <c r="V423"/>
  <c r="U423" i="22"/>
  <c r="N423"/>
  <c r="AC424" i="37"/>
  <c r="V424"/>
  <c r="U424" i="22"/>
  <c r="N424"/>
  <c r="AC425" i="37"/>
  <c r="V425"/>
  <c r="U425" i="22"/>
  <c r="N425"/>
  <c r="AC426" i="37"/>
  <c r="V426"/>
  <c r="U426" i="22"/>
  <c r="N426"/>
  <c r="AC427" i="37"/>
  <c r="U427" i="22"/>
  <c r="V427" i="37"/>
  <c r="N427" i="22"/>
  <c r="AC428" i="37"/>
  <c r="V428"/>
  <c r="U428" i="22"/>
  <c r="N428"/>
  <c r="AC429" i="37"/>
  <c r="U429" i="22"/>
  <c r="V429" i="37"/>
  <c r="N429" i="22"/>
  <c r="AC430" i="37"/>
  <c r="V430"/>
  <c r="U430" i="22"/>
  <c r="N430"/>
  <c r="AC431" i="37"/>
  <c r="V431"/>
  <c r="U431" i="22"/>
  <c r="N431"/>
  <c r="AC432" i="37"/>
  <c r="V432"/>
  <c r="U432" i="22"/>
  <c r="N432"/>
  <c r="AC433" i="37"/>
  <c r="V433"/>
  <c r="U433" i="22"/>
  <c r="N433"/>
  <c r="AC434" i="37"/>
  <c r="V434"/>
  <c r="U434" i="22"/>
  <c r="N434"/>
  <c r="AC435" i="37"/>
  <c r="U435" i="22"/>
  <c r="V435" i="37"/>
  <c r="N435" i="22"/>
  <c r="AC436" i="37"/>
  <c r="V436"/>
  <c r="U436" i="22"/>
  <c r="N436"/>
  <c r="AC437" i="37"/>
  <c r="U437" i="22"/>
  <c r="V437" i="37"/>
  <c r="N437" i="22"/>
  <c r="AC438" i="37"/>
  <c r="V438"/>
  <c r="U438" i="22"/>
  <c r="N438"/>
  <c r="AC439" i="37"/>
  <c r="V439"/>
  <c r="U439" i="22"/>
  <c r="N439"/>
  <c r="AC440" i="37"/>
  <c r="V440"/>
  <c r="U440" i="22"/>
  <c r="N440"/>
  <c r="AC441" i="37"/>
  <c r="V441"/>
  <c r="U441" i="22"/>
  <c r="N441"/>
  <c r="AC442" i="37"/>
  <c r="V442"/>
  <c r="U442" i="22"/>
  <c r="N442"/>
  <c r="AC443" i="37"/>
  <c r="U443" i="22"/>
  <c r="V443" i="37"/>
  <c r="N443" i="22"/>
  <c r="AC444" i="37"/>
  <c r="V444"/>
  <c r="U444" i="22"/>
  <c r="N444"/>
  <c r="AC445" i="37"/>
  <c r="U445" i="22"/>
  <c r="V445" i="37"/>
  <c r="N445" i="22"/>
  <c r="AC446" i="37"/>
  <c r="V446"/>
  <c r="U446" i="22"/>
  <c r="N446"/>
  <c r="AC447" i="37"/>
  <c r="V447"/>
  <c r="U447" i="22"/>
  <c r="N447"/>
  <c r="AC448" i="37"/>
  <c r="V448"/>
  <c r="U448" i="22"/>
  <c r="N448"/>
  <c r="O449" i="17"/>
  <c r="W449" i="19" s="1"/>
  <c r="AD449" i="37"/>
  <c r="W449"/>
  <c r="V449" i="22"/>
  <c r="O449"/>
  <c r="O450" i="17"/>
  <c r="W450" i="19" s="1"/>
  <c r="AD450" i="37"/>
  <c r="V450" i="22"/>
  <c r="W450" i="37"/>
  <c r="O450" i="22"/>
  <c r="AC449" i="37"/>
  <c r="V449"/>
  <c r="U449" i="22"/>
  <c r="N449"/>
  <c r="AC450" i="37"/>
  <c r="V450"/>
  <c r="U450" i="22"/>
  <c r="N450"/>
  <c r="C70" i="18"/>
  <c r="B70"/>
  <c r="D527" i="26"/>
  <c r="AD11" i="36"/>
  <c r="AI11" s="1"/>
  <c r="AE12" i="16"/>
  <c r="AJ12" s="1"/>
  <c r="AE12" i="36"/>
  <c r="AJ12" s="1"/>
  <c r="AE13" i="16"/>
  <c r="AJ13" s="1"/>
  <c r="AE13" i="36"/>
  <c r="AJ13" s="1"/>
  <c r="AE14" i="16"/>
  <c r="AJ14" s="1"/>
  <c r="AE14" i="36"/>
  <c r="AJ14" s="1"/>
  <c r="AE15" i="16"/>
  <c r="AJ15" s="1"/>
  <c r="AE15" i="36"/>
  <c r="AJ15" s="1"/>
  <c r="AE16" i="16"/>
  <c r="AJ16" s="1"/>
  <c r="AE16" i="36"/>
  <c r="AJ16" s="1"/>
  <c r="AE17" i="16"/>
  <c r="AJ17" s="1"/>
  <c r="AE17" i="36"/>
  <c r="AJ17" s="1"/>
  <c r="AE18" i="16"/>
  <c r="AJ18" s="1"/>
  <c r="AE18" i="36"/>
  <c r="AJ18" s="1"/>
  <c r="AE19" i="16"/>
  <c r="AJ19" s="1"/>
  <c r="AE19" i="36"/>
  <c r="AJ19" s="1"/>
  <c r="AE20" i="16"/>
  <c r="AJ20" s="1"/>
  <c r="AE20" i="36"/>
  <c r="AJ20" s="1"/>
  <c r="AE21" i="16"/>
  <c r="AJ21" s="1"/>
  <c r="AE21" i="36"/>
  <c r="AJ21" s="1"/>
  <c r="AE22" i="16"/>
  <c r="AJ22" s="1"/>
  <c r="AE22" i="36"/>
  <c r="AJ22" s="1"/>
  <c r="AE23" i="16"/>
  <c r="AJ23" s="1"/>
  <c r="AE23" i="36"/>
  <c r="AJ23" s="1"/>
  <c r="AE24" i="16"/>
  <c r="AJ24" s="1"/>
  <c r="AE24" i="36"/>
  <c r="AJ24" s="1"/>
  <c r="AE25" i="16"/>
  <c r="AJ25" s="1"/>
  <c r="AE25" i="36"/>
  <c r="AJ25" s="1"/>
  <c r="AE26" i="16"/>
  <c r="AJ26" s="1"/>
  <c r="AE26" i="36"/>
  <c r="AJ26" s="1"/>
  <c r="AE27" i="16"/>
  <c r="AJ27" s="1"/>
  <c r="AE27" i="36"/>
  <c r="AJ27" s="1"/>
  <c r="AE28" i="16"/>
  <c r="AJ28" s="1"/>
  <c r="AE28" i="36"/>
  <c r="AJ28" s="1"/>
  <c r="AE29" i="16"/>
  <c r="AJ29" s="1"/>
  <c r="AE29" i="36"/>
  <c r="AJ29" s="1"/>
  <c r="AE30" i="16"/>
  <c r="AJ30" s="1"/>
  <c r="AE30" i="36"/>
  <c r="AJ30" s="1"/>
  <c r="AE31" i="16"/>
  <c r="AJ31" s="1"/>
  <c r="AE31" i="36"/>
  <c r="AJ31" s="1"/>
  <c r="AE32" i="16"/>
  <c r="AJ32" s="1"/>
  <c r="AE32" i="36"/>
  <c r="AJ32" s="1"/>
  <c r="AE33" i="16"/>
  <c r="AJ33" s="1"/>
  <c r="AE33" i="36"/>
  <c r="AJ33" s="1"/>
  <c r="AE34" i="16"/>
  <c r="AJ34" s="1"/>
  <c r="AE34" i="36"/>
  <c r="AJ34" s="1"/>
  <c r="AE35" i="16"/>
  <c r="AJ35" s="1"/>
  <c r="AE35" i="36"/>
  <c r="AJ35" s="1"/>
  <c r="AE36" i="16"/>
  <c r="AJ36" s="1"/>
  <c r="AE36" i="36"/>
  <c r="AJ36" s="1"/>
  <c r="AE37" i="16"/>
  <c r="AJ37" s="1"/>
  <c r="AE37" i="36"/>
  <c r="AJ37" s="1"/>
  <c r="AE38" i="16"/>
  <c r="AJ38" s="1"/>
  <c r="AE38" i="36"/>
  <c r="AJ38" s="1"/>
  <c r="AE39" i="16"/>
  <c r="AJ39" s="1"/>
  <c r="AE39" i="36"/>
  <c r="AJ39" s="1"/>
  <c r="AE40" i="16"/>
  <c r="AJ40" s="1"/>
  <c r="AE40" i="36"/>
  <c r="AJ40" s="1"/>
  <c r="AE41" i="16"/>
  <c r="AJ41" s="1"/>
  <c r="AE41" i="36"/>
  <c r="AJ41" s="1"/>
  <c r="AE42" i="16"/>
  <c r="AJ42" s="1"/>
  <c r="AE42" i="36"/>
  <c r="AJ42" s="1"/>
  <c r="AE43" i="16"/>
  <c r="AJ43" s="1"/>
  <c r="AE43" i="36"/>
  <c r="AJ43" s="1"/>
  <c r="AE44" i="16"/>
  <c r="AJ44" s="1"/>
  <c r="AE44" i="36"/>
  <c r="AJ44" s="1"/>
  <c r="AE45" i="16"/>
  <c r="AJ45" s="1"/>
  <c r="AE45" i="36"/>
  <c r="AJ45" s="1"/>
  <c r="AE46" i="16"/>
  <c r="AJ46" s="1"/>
  <c r="AE46" i="36"/>
  <c r="AJ46" s="1"/>
  <c r="AE47" i="16"/>
  <c r="AJ47" s="1"/>
  <c r="AE47" i="36"/>
  <c r="AJ47" s="1"/>
  <c r="AE48" i="16"/>
  <c r="AJ48" s="1"/>
  <c r="AE48" i="36"/>
  <c r="AJ48" s="1"/>
  <c r="AE49" i="16"/>
  <c r="AJ49" s="1"/>
  <c r="AE49" i="36"/>
  <c r="AJ49" s="1"/>
  <c r="AE50" i="16"/>
  <c r="AJ50" s="1"/>
  <c r="AE50" i="36"/>
  <c r="AJ50" s="1"/>
  <c r="AE51" i="16"/>
  <c r="AJ51" s="1"/>
  <c r="AE51" i="36"/>
  <c r="AJ51" s="1"/>
  <c r="AE52" i="16"/>
  <c r="AJ52" s="1"/>
  <c r="AE52" i="36"/>
  <c r="AJ52" s="1"/>
  <c r="AE53" i="16"/>
  <c r="AJ53" s="1"/>
  <c r="AE53" i="36"/>
  <c r="AJ53" s="1"/>
  <c r="AE54" i="16"/>
  <c r="AJ54" s="1"/>
  <c r="AE54" i="36"/>
  <c r="AJ54" s="1"/>
  <c r="AE55" i="16"/>
  <c r="AJ55" s="1"/>
  <c r="AE55" i="36"/>
  <c r="AJ55" s="1"/>
  <c r="AE56" i="16"/>
  <c r="AJ56" s="1"/>
  <c r="AE56" i="36"/>
  <c r="AJ56" s="1"/>
  <c r="AE57" i="16"/>
  <c r="AJ57" s="1"/>
  <c r="AE57" i="36"/>
  <c r="AJ57" s="1"/>
  <c r="AE58" i="16"/>
  <c r="AJ58" s="1"/>
  <c r="AE58" i="36"/>
  <c r="AJ58" s="1"/>
  <c r="AE59" i="16"/>
  <c r="AJ59" s="1"/>
  <c r="AE59" i="36"/>
  <c r="AJ59" s="1"/>
  <c r="AE60" i="16"/>
  <c r="AJ60" s="1"/>
  <c r="AE60" i="36"/>
  <c r="AJ60" s="1"/>
  <c r="AE61" i="16"/>
  <c r="AJ61" s="1"/>
  <c r="AE61" i="36"/>
  <c r="AJ61" s="1"/>
  <c r="AE62" i="16"/>
  <c r="AJ62" s="1"/>
  <c r="AE62" i="36"/>
  <c r="AJ62" s="1"/>
  <c r="AE63" i="16"/>
  <c r="AJ63" s="1"/>
  <c r="AE63" i="36"/>
  <c r="AJ63" s="1"/>
  <c r="AE64" i="16"/>
  <c r="AJ64" s="1"/>
  <c r="AE64" i="36"/>
  <c r="AJ64" s="1"/>
  <c r="AE65" i="16"/>
  <c r="AJ65" s="1"/>
  <c r="AE65" i="36"/>
  <c r="AJ65" s="1"/>
  <c r="AE66" i="16"/>
  <c r="AJ66" s="1"/>
  <c r="AE66" i="36"/>
  <c r="AJ66" s="1"/>
  <c r="AE67" i="16"/>
  <c r="AJ67" s="1"/>
  <c r="AE67" i="36"/>
  <c r="AJ67" s="1"/>
  <c r="AE68" i="16"/>
  <c r="AJ68" s="1"/>
  <c r="AE68" i="36"/>
  <c r="AJ68" s="1"/>
  <c r="AE69" i="16"/>
  <c r="AJ69" s="1"/>
  <c r="AE69" i="36"/>
  <c r="AJ69" s="1"/>
  <c r="AE70" i="16"/>
  <c r="AJ70" s="1"/>
  <c r="AE70" i="36"/>
  <c r="AJ70" s="1"/>
  <c r="AE71" i="16"/>
  <c r="AJ71" s="1"/>
  <c r="AE71" i="36"/>
  <c r="AJ71" s="1"/>
  <c r="AE72" i="16"/>
  <c r="AJ72" s="1"/>
  <c r="AE72" i="36"/>
  <c r="AJ72" s="1"/>
  <c r="AE73" i="16"/>
  <c r="AJ73" s="1"/>
  <c r="AE73" i="36"/>
  <c r="AJ73" s="1"/>
  <c r="AE74" i="16"/>
  <c r="AJ74" s="1"/>
  <c r="AE74" i="36"/>
  <c r="AJ74" s="1"/>
  <c r="AE75" i="16"/>
  <c r="AJ75" s="1"/>
  <c r="AE75" i="36"/>
  <c r="AJ75" s="1"/>
  <c r="AE76" i="16"/>
  <c r="AJ76" s="1"/>
  <c r="AE76" i="36"/>
  <c r="AJ76" s="1"/>
  <c r="AE77" i="16"/>
  <c r="AJ77" s="1"/>
  <c r="AE77" i="36"/>
  <c r="AJ77" s="1"/>
  <c r="AE78" i="16"/>
  <c r="AJ78" s="1"/>
  <c r="AE78" i="36"/>
  <c r="AJ78" s="1"/>
  <c r="AE79" i="16"/>
  <c r="AJ79" s="1"/>
  <c r="AE79" i="36"/>
  <c r="AJ79" s="1"/>
  <c r="AE80" i="16"/>
  <c r="AJ80" s="1"/>
  <c r="AE80" i="36"/>
  <c r="AJ80" s="1"/>
  <c r="AE81" i="16"/>
  <c r="AJ81" s="1"/>
  <c r="AE81" i="36"/>
  <c r="AJ81" s="1"/>
  <c r="AE82" i="16"/>
  <c r="AJ82" s="1"/>
  <c r="AE82" i="36"/>
  <c r="AJ82" s="1"/>
  <c r="AE83" i="16"/>
  <c r="AJ83" s="1"/>
  <c r="AE83" i="36"/>
  <c r="AJ83" s="1"/>
  <c r="AE84" i="16"/>
  <c r="AJ84" s="1"/>
  <c r="AE84" i="36"/>
  <c r="AJ84" s="1"/>
  <c r="AE85" i="16"/>
  <c r="AJ85" s="1"/>
  <c r="AE85" i="36"/>
  <c r="AJ85" s="1"/>
  <c r="AE86" i="16"/>
  <c r="AJ86" s="1"/>
  <c r="AE86" i="36"/>
  <c r="AJ86" s="1"/>
  <c r="AE87" i="16"/>
  <c r="AJ87" s="1"/>
  <c r="AE87" i="36"/>
  <c r="AJ87" s="1"/>
  <c r="AE88" i="16"/>
  <c r="AJ88" s="1"/>
  <c r="AE88" i="36"/>
  <c r="AJ88" s="1"/>
  <c r="AE89" i="16"/>
  <c r="AJ89" s="1"/>
  <c r="AE89" i="36"/>
  <c r="AJ89" s="1"/>
  <c r="AE90" i="16"/>
  <c r="AJ90" s="1"/>
  <c r="AE90" i="36"/>
  <c r="AJ90" s="1"/>
  <c r="AE91" i="16"/>
  <c r="AJ91" s="1"/>
  <c r="AE91" i="36"/>
  <c r="AJ91" s="1"/>
  <c r="AE92" i="16"/>
  <c r="AJ92" s="1"/>
  <c r="AE92" i="36"/>
  <c r="AJ92" s="1"/>
  <c r="AE93" i="16"/>
  <c r="AJ93" s="1"/>
  <c r="AE93" i="36"/>
  <c r="AJ93" s="1"/>
  <c r="AE94" i="16"/>
  <c r="AJ94" s="1"/>
  <c r="AE94" i="36"/>
  <c r="AJ94" s="1"/>
  <c r="AE95" i="16"/>
  <c r="AJ95" s="1"/>
  <c r="AE95" i="36"/>
  <c r="AJ95" s="1"/>
  <c r="AE96" i="16"/>
  <c r="AJ96" s="1"/>
  <c r="AE96" i="36"/>
  <c r="AJ96" s="1"/>
  <c r="AE97" i="16"/>
  <c r="AJ97" s="1"/>
  <c r="AE97" i="36"/>
  <c r="AJ97" s="1"/>
  <c r="AE98" i="16"/>
  <c r="AJ98" s="1"/>
  <c r="AE98" i="36"/>
  <c r="AJ98" s="1"/>
  <c r="AE99" i="16"/>
  <c r="AJ99" s="1"/>
  <c r="AE99" i="36"/>
  <c r="AJ99" s="1"/>
  <c r="AE100" i="16"/>
  <c r="AJ100" s="1"/>
  <c r="AE100" i="36"/>
  <c r="AJ100" s="1"/>
  <c r="AE101" i="16"/>
  <c r="AJ101" s="1"/>
  <c r="AE101" i="36"/>
  <c r="AJ101" s="1"/>
  <c r="AE102" i="16"/>
  <c r="AJ102" s="1"/>
  <c r="AE102" i="36"/>
  <c r="AJ102" s="1"/>
  <c r="AE103" i="16"/>
  <c r="AJ103" s="1"/>
  <c r="AE103" i="36"/>
  <c r="AJ103" s="1"/>
  <c r="AE104" i="16"/>
  <c r="AJ104" s="1"/>
  <c r="AE104" i="36"/>
  <c r="AJ104" s="1"/>
  <c r="AE105" i="16"/>
  <c r="AJ105" s="1"/>
  <c r="AE105" i="36"/>
  <c r="AJ105" s="1"/>
  <c r="AE106" i="16"/>
  <c r="AJ106" s="1"/>
  <c r="AE106" i="36"/>
  <c r="AJ106" s="1"/>
  <c r="AE107" i="16"/>
  <c r="AJ107" s="1"/>
  <c r="AE107" i="36"/>
  <c r="AJ107" s="1"/>
  <c r="AE108" i="16"/>
  <c r="AJ108" s="1"/>
  <c r="AE108" i="36"/>
  <c r="AJ108" s="1"/>
  <c r="AE109" i="16"/>
  <c r="AJ109" s="1"/>
  <c r="AE109" i="36"/>
  <c r="AJ109" s="1"/>
  <c r="AE110" i="16"/>
  <c r="AJ110" s="1"/>
  <c r="AE110" i="36"/>
  <c r="AJ110" s="1"/>
  <c r="AE111" i="16"/>
  <c r="AJ111" s="1"/>
  <c r="AE111" i="36"/>
  <c r="AJ111" s="1"/>
  <c r="AE112" i="16"/>
  <c r="AJ112" s="1"/>
  <c r="AE112" i="36"/>
  <c r="AJ112" s="1"/>
  <c r="AE113" i="16"/>
  <c r="AJ113" s="1"/>
  <c r="AE113" i="36"/>
  <c r="AJ113" s="1"/>
  <c r="AE114" i="16"/>
  <c r="AJ114" s="1"/>
  <c r="AE114" i="36"/>
  <c r="AJ114" s="1"/>
  <c r="AE115" i="16"/>
  <c r="AJ115" s="1"/>
  <c r="AE115" i="36"/>
  <c r="AJ115" s="1"/>
  <c r="AE116" i="16"/>
  <c r="AJ116" s="1"/>
  <c r="AE116" i="36"/>
  <c r="AJ116" s="1"/>
  <c r="AE117" i="16"/>
  <c r="AJ117" s="1"/>
  <c r="AE117" i="36"/>
  <c r="AJ117" s="1"/>
  <c r="AE118" i="16"/>
  <c r="AJ118" s="1"/>
  <c r="AE118" i="36"/>
  <c r="AJ118" s="1"/>
  <c r="AE119" i="16"/>
  <c r="AJ119" s="1"/>
  <c r="AE119" i="36"/>
  <c r="AJ119" s="1"/>
  <c r="AE120" i="16"/>
  <c r="AJ120" s="1"/>
  <c r="AE120" i="36"/>
  <c r="AJ120" s="1"/>
  <c r="AE121" i="16"/>
  <c r="AJ121" s="1"/>
  <c r="AE121" i="36"/>
  <c r="AJ121" s="1"/>
  <c r="AE122" i="16"/>
  <c r="AJ122" s="1"/>
  <c r="AE122" i="36"/>
  <c r="AJ122" s="1"/>
  <c r="AE123" i="16"/>
  <c r="AJ123" s="1"/>
  <c r="AE123" i="36"/>
  <c r="AJ123" s="1"/>
  <c r="AE124" i="16"/>
  <c r="AJ124" s="1"/>
  <c r="AE124" i="36"/>
  <c r="AJ124" s="1"/>
  <c r="AE125" i="16"/>
  <c r="AJ125" s="1"/>
  <c r="AE125" i="36"/>
  <c r="AJ125" s="1"/>
  <c r="AE126" i="16"/>
  <c r="AJ126" s="1"/>
  <c r="AE126" i="36"/>
  <c r="AJ126" s="1"/>
  <c r="AE127" i="16"/>
  <c r="AJ127" s="1"/>
  <c r="AE127" i="36"/>
  <c r="AJ127" s="1"/>
  <c r="AE128" i="16"/>
  <c r="AJ128" s="1"/>
  <c r="AE128" i="36"/>
  <c r="AJ128" s="1"/>
  <c r="AE129" i="16"/>
  <c r="AJ129" s="1"/>
  <c r="AE129" i="36"/>
  <c r="AJ129" s="1"/>
  <c r="AE130" i="16"/>
  <c r="AJ130" s="1"/>
  <c r="AE130" i="36"/>
  <c r="AJ130" s="1"/>
  <c r="AE131" i="16"/>
  <c r="AJ131" s="1"/>
  <c r="AE131" i="36"/>
  <c r="AJ131" s="1"/>
  <c r="AE132" i="16"/>
  <c r="AJ132" s="1"/>
  <c r="AE132" i="36"/>
  <c r="AJ132" s="1"/>
  <c r="AE133" i="16"/>
  <c r="AJ133" s="1"/>
  <c r="AE133" i="36"/>
  <c r="AJ133" s="1"/>
  <c r="AE134" i="16"/>
  <c r="AJ134" s="1"/>
  <c r="AE134" i="36"/>
  <c r="AJ134" s="1"/>
  <c r="AE135" i="16"/>
  <c r="AJ135" s="1"/>
  <c r="AE135" i="36"/>
  <c r="AJ135" s="1"/>
  <c r="AE136" i="16"/>
  <c r="AJ136" s="1"/>
  <c r="AE136" i="36"/>
  <c r="AJ136" s="1"/>
  <c r="AE137" i="16"/>
  <c r="AJ137" s="1"/>
  <c r="AE137" i="36"/>
  <c r="AJ137" s="1"/>
  <c r="AE138" i="16"/>
  <c r="AJ138" s="1"/>
  <c r="AE138" i="36"/>
  <c r="AJ138" s="1"/>
  <c r="AE139" i="16"/>
  <c r="AJ139" s="1"/>
  <c r="AE139" i="36"/>
  <c r="AJ139" s="1"/>
  <c r="AE140" i="16"/>
  <c r="AJ140" s="1"/>
  <c r="AE140" i="36"/>
  <c r="AJ140" s="1"/>
  <c r="AE141" i="16"/>
  <c r="AJ141" s="1"/>
  <c r="AE141" i="36"/>
  <c r="AJ141" s="1"/>
  <c r="AE142" i="16"/>
  <c r="AJ142" s="1"/>
  <c r="AE142" i="36"/>
  <c r="AJ142" s="1"/>
  <c r="AE143" i="16"/>
  <c r="AJ143" s="1"/>
  <c r="AE143" i="36"/>
  <c r="AJ143" s="1"/>
  <c r="AE144" i="16"/>
  <c r="AJ144" s="1"/>
  <c r="AE144" i="36"/>
  <c r="AJ144" s="1"/>
  <c r="AE145" i="16"/>
  <c r="AJ145" s="1"/>
  <c r="AE145" i="36"/>
  <c r="AJ145" s="1"/>
  <c r="AE146" i="16"/>
  <c r="AJ146" s="1"/>
  <c r="AE146" i="36"/>
  <c r="AJ146" s="1"/>
  <c r="AE147" i="16"/>
  <c r="AJ147" s="1"/>
  <c r="AE147" i="36"/>
  <c r="AJ147" s="1"/>
  <c r="AE148" i="16"/>
  <c r="AJ148" s="1"/>
  <c r="AE148" i="36"/>
  <c r="AJ148" s="1"/>
  <c r="AE149" i="16"/>
  <c r="AJ149" s="1"/>
  <c r="AE149" i="36"/>
  <c r="AJ149" s="1"/>
  <c r="AE150" i="16"/>
  <c r="AJ150" s="1"/>
  <c r="AE150" i="36"/>
  <c r="AJ150" s="1"/>
  <c r="AE151" i="16"/>
  <c r="AJ151" s="1"/>
  <c r="AE151" i="36"/>
  <c r="AJ151" s="1"/>
  <c r="AE152" i="16"/>
  <c r="AJ152" s="1"/>
  <c r="AE152" i="36"/>
  <c r="AJ152" s="1"/>
  <c r="AE153" i="16"/>
  <c r="AJ153" s="1"/>
  <c r="AE153" i="36"/>
  <c r="AJ153" s="1"/>
  <c r="AE154" i="16"/>
  <c r="AJ154" s="1"/>
  <c r="AE154" i="36"/>
  <c r="AJ154" s="1"/>
  <c r="AE155" i="16"/>
  <c r="AJ155" s="1"/>
  <c r="AE155" i="36"/>
  <c r="AJ155" s="1"/>
  <c r="AE156" i="16"/>
  <c r="AJ156" s="1"/>
  <c r="AE156" i="36"/>
  <c r="AJ156" s="1"/>
  <c r="AE157" i="16"/>
  <c r="AJ157" s="1"/>
  <c r="AE157" i="36"/>
  <c r="AJ157" s="1"/>
  <c r="AE158" i="16"/>
  <c r="AJ158" s="1"/>
  <c r="AE158" i="36"/>
  <c r="AJ158" s="1"/>
  <c r="AE159" i="16"/>
  <c r="AJ159" s="1"/>
  <c r="AE159" i="36"/>
  <c r="AJ159" s="1"/>
  <c r="AE160" i="16"/>
  <c r="AJ160" s="1"/>
  <c r="AE160" i="36"/>
  <c r="AJ160" s="1"/>
  <c r="AE161" i="16"/>
  <c r="AJ161" s="1"/>
  <c r="AE161" i="36"/>
  <c r="AJ161" s="1"/>
  <c r="AE162" i="16"/>
  <c r="AJ162" s="1"/>
  <c r="AE162" i="36"/>
  <c r="AJ162" s="1"/>
  <c r="AE163" i="16"/>
  <c r="AJ163" s="1"/>
  <c r="AE163" i="36"/>
  <c r="AJ163" s="1"/>
  <c r="AE164" i="16"/>
  <c r="AJ164" s="1"/>
  <c r="AE164" i="36"/>
  <c r="AJ164" s="1"/>
  <c r="AE165" i="16"/>
  <c r="AJ165" s="1"/>
  <c r="AE165" i="36"/>
  <c r="AJ165" s="1"/>
  <c r="AE166" i="16"/>
  <c r="AJ166" s="1"/>
  <c r="AE166" i="36"/>
  <c r="AJ166" s="1"/>
  <c r="AE167" i="16"/>
  <c r="AJ167" s="1"/>
  <c r="AE167" i="36"/>
  <c r="AJ167" s="1"/>
  <c r="AE168" i="16"/>
  <c r="AJ168" s="1"/>
  <c r="AE168" i="36"/>
  <c r="AJ168" s="1"/>
  <c r="AE169" i="16"/>
  <c r="AJ169" s="1"/>
  <c r="AE169" i="36"/>
  <c r="AJ169" s="1"/>
  <c r="AE170" i="16"/>
  <c r="AJ170" s="1"/>
  <c r="AE170" i="36"/>
  <c r="AJ170" s="1"/>
  <c r="AE171" i="16"/>
  <c r="AJ171" s="1"/>
  <c r="AE171" i="36"/>
  <c r="AJ171" s="1"/>
  <c r="AE172" i="16"/>
  <c r="AJ172" s="1"/>
  <c r="AE172" i="36"/>
  <c r="AJ172" s="1"/>
  <c r="AE173" i="16"/>
  <c r="AJ173" s="1"/>
  <c r="AE173" i="36"/>
  <c r="AJ173" s="1"/>
  <c r="AE174" i="16"/>
  <c r="AJ174" s="1"/>
  <c r="AE174" i="36"/>
  <c r="AJ174" s="1"/>
  <c r="AE175" i="16"/>
  <c r="AJ175" s="1"/>
  <c r="AE175" i="36"/>
  <c r="AJ175" s="1"/>
  <c r="AE176" i="16"/>
  <c r="AJ176" s="1"/>
  <c r="AE176" i="36"/>
  <c r="AJ176" s="1"/>
  <c r="AE177" i="16"/>
  <c r="AJ177" s="1"/>
  <c r="AE177" i="36"/>
  <c r="AJ177" s="1"/>
  <c r="AE178" i="16"/>
  <c r="AJ178" s="1"/>
  <c r="AE178" i="36"/>
  <c r="AJ178" s="1"/>
  <c r="AE179" i="16"/>
  <c r="AJ179" s="1"/>
  <c r="AE179" i="36"/>
  <c r="AJ179" s="1"/>
  <c r="AE180" i="16"/>
  <c r="AJ180" s="1"/>
  <c r="AE180" i="36"/>
  <c r="AJ180" s="1"/>
  <c r="AE181" i="16"/>
  <c r="AJ181" s="1"/>
  <c r="AE181" i="36"/>
  <c r="AJ181" s="1"/>
  <c r="AE182" i="16"/>
  <c r="AJ182" s="1"/>
  <c r="AE182" i="36"/>
  <c r="AJ182" s="1"/>
  <c r="AE183" i="16"/>
  <c r="AJ183" s="1"/>
  <c r="AE183" i="36"/>
  <c r="AJ183" s="1"/>
  <c r="AE184" i="16"/>
  <c r="AJ184" s="1"/>
  <c r="AE184" i="36"/>
  <c r="AJ184" s="1"/>
  <c r="AE185" i="16"/>
  <c r="AJ185" s="1"/>
  <c r="AE185" i="36"/>
  <c r="AJ185" s="1"/>
  <c r="AE186" i="16"/>
  <c r="AJ186" s="1"/>
  <c r="AE186" i="36"/>
  <c r="AJ186" s="1"/>
  <c r="AE187" i="16"/>
  <c r="AJ187" s="1"/>
  <c r="AE187" i="36"/>
  <c r="AJ187" s="1"/>
  <c r="AE188" i="16"/>
  <c r="AJ188" s="1"/>
  <c r="AE188" i="36"/>
  <c r="AJ188" s="1"/>
  <c r="AE189" i="16"/>
  <c r="AJ189" s="1"/>
  <c r="AE189" i="36"/>
  <c r="AJ189" s="1"/>
  <c r="AE190" i="16"/>
  <c r="AJ190" s="1"/>
  <c r="AE190" i="36"/>
  <c r="AJ190" s="1"/>
  <c r="AE191" i="16"/>
  <c r="AJ191" s="1"/>
  <c r="AE191" i="36"/>
  <c r="AJ191" s="1"/>
  <c r="AE192" i="16"/>
  <c r="AJ192" s="1"/>
  <c r="AE192" i="36"/>
  <c r="AJ192" s="1"/>
  <c r="AE193" i="16"/>
  <c r="AJ193" s="1"/>
  <c r="AE193" i="36"/>
  <c r="AJ193" s="1"/>
  <c r="AE194" i="16"/>
  <c r="AJ194" s="1"/>
  <c r="AE194" i="36"/>
  <c r="AJ194" s="1"/>
  <c r="AD12" i="16"/>
  <c r="AI12" s="1"/>
  <c r="AD12" i="36"/>
  <c r="AI12" s="1"/>
  <c r="AD13" i="16"/>
  <c r="AI13" s="1"/>
  <c r="AD13" i="36"/>
  <c r="AI13" s="1"/>
  <c r="AD14" i="16"/>
  <c r="AI14" s="1"/>
  <c r="AD14" i="36"/>
  <c r="AI14" s="1"/>
  <c r="AD15" i="16"/>
  <c r="AI15" s="1"/>
  <c r="AD15" i="36"/>
  <c r="AI15" s="1"/>
  <c r="AD16" i="16"/>
  <c r="AI16" s="1"/>
  <c r="AD16" i="36"/>
  <c r="AI16" s="1"/>
  <c r="AD17" i="16"/>
  <c r="AI17" s="1"/>
  <c r="AD17" i="36"/>
  <c r="AI17" s="1"/>
  <c r="AD18" i="16"/>
  <c r="AI18" s="1"/>
  <c r="AD18" i="36"/>
  <c r="AI18" s="1"/>
  <c r="AD19" i="16"/>
  <c r="AI19" s="1"/>
  <c r="AD19" i="36"/>
  <c r="AI19" s="1"/>
  <c r="AD20" i="16"/>
  <c r="AI20" s="1"/>
  <c r="AD20" i="36"/>
  <c r="AI20" s="1"/>
  <c r="AD21" i="16"/>
  <c r="AI21" s="1"/>
  <c r="AD21" i="36"/>
  <c r="AI21" s="1"/>
  <c r="AD22" i="16"/>
  <c r="AI22" s="1"/>
  <c r="AD22" i="36"/>
  <c r="AI22" s="1"/>
  <c r="AD23" i="16"/>
  <c r="AI23" s="1"/>
  <c r="AD23" i="36"/>
  <c r="AI23" s="1"/>
  <c r="AD24" i="16"/>
  <c r="AI24" s="1"/>
  <c r="AD24" i="36"/>
  <c r="AI24" s="1"/>
  <c r="AD25" i="16"/>
  <c r="AI25" s="1"/>
  <c r="AD25" i="36"/>
  <c r="AI25" s="1"/>
  <c r="AD26" i="16"/>
  <c r="AI26" s="1"/>
  <c r="AD26" i="36"/>
  <c r="AI26" s="1"/>
  <c r="AD27" i="16"/>
  <c r="AI27" s="1"/>
  <c r="AD27" i="36"/>
  <c r="AI27" s="1"/>
  <c r="AD28" i="16"/>
  <c r="AI28" s="1"/>
  <c r="AD28" i="36"/>
  <c r="AI28" s="1"/>
  <c r="AD29" i="16"/>
  <c r="AI29" s="1"/>
  <c r="AD29" i="36"/>
  <c r="AI29" s="1"/>
  <c r="AD30" i="16"/>
  <c r="AI30" s="1"/>
  <c r="AD30" i="36"/>
  <c r="AI30" s="1"/>
  <c r="AD31" i="16"/>
  <c r="AI31" s="1"/>
  <c r="AD31" i="36"/>
  <c r="AI31" s="1"/>
  <c r="AD32" i="16"/>
  <c r="AI32" s="1"/>
  <c r="AD32" i="36"/>
  <c r="AI32" s="1"/>
  <c r="AD33" i="16"/>
  <c r="AI33" s="1"/>
  <c r="AD33" i="36"/>
  <c r="AI33" s="1"/>
  <c r="AD34" i="16"/>
  <c r="AI34" s="1"/>
  <c r="AD34" i="36"/>
  <c r="AI34" s="1"/>
  <c r="AD35" i="16"/>
  <c r="AI35" s="1"/>
  <c r="AD35" i="36"/>
  <c r="AI35" s="1"/>
  <c r="AD36" i="16"/>
  <c r="AI36" s="1"/>
  <c r="AD36" i="36"/>
  <c r="AI36" s="1"/>
  <c r="AD37" i="16"/>
  <c r="AI37" s="1"/>
  <c r="AD37" i="36"/>
  <c r="AI37" s="1"/>
  <c r="AD38" i="16"/>
  <c r="AI38" s="1"/>
  <c r="AD38" i="36"/>
  <c r="AI38" s="1"/>
  <c r="AD39" i="16"/>
  <c r="AI39" s="1"/>
  <c r="AD39" i="36"/>
  <c r="AI39" s="1"/>
  <c r="AD40" i="16"/>
  <c r="AI40" s="1"/>
  <c r="AD40" i="36"/>
  <c r="AI40" s="1"/>
  <c r="AD41" i="16"/>
  <c r="AI41" s="1"/>
  <c r="AD41" i="36"/>
  <c r="AI41" s="1"/>
  <c r="AD42" i="16"/>
  <c r="AI42" s="1"/>
  <c r="AD42" i="36"/>
  <c r="AI42" s="1"/>
  <c r="AD43" i="16"/>
  <c r="AI43" s="1"/>
  <c r="AD43" i="36"/>
  <c r="AI43" s="1"/>
  <c r="AD44" i="16"/>
  <c r="AI44" s="1"/>
  <c r="AD44" i="36"/>
  <c r="AI44" s="1"/>
  <c r="AD45" i="16"/>
  <c r="AI45" s="1"/>
  <c r="AD45" i="36"/>
  <c r="AI45" s="1"/>
  <c r="AD46" i="16"/>
  <c r="AI46" s="1"/>
  <c r="AD46" i="36"/>
  <c r="AI46" s="1"/>
  <c r="AD47" i="16"/>
  <c r="AI47" s="1"/>
  <c r="AD47" i="36"/>
  <c r="AI47" s="1"/>
  <c r="AD48" i="16"/>
  <c r="AI48" s="1"/>
  <c r="AD48" i="36"/>
  <c r="AI48" s="1"/>
  <c r="AD49" i="16"/>
  <c r="AI49" s="1"/>
  <c r="AD49" i="36"/>
  <c r="AI49" s="1"/>
  <c r="AD50" i="16"/>
  <c r="AI50" s="1"/>
  <c r="AD50" i="36"/>
  <c r="AI50" s="1"/>
  <c r="AD51" i="16"/>
  <c r="AI51" s="1"/>
  <c r="AD51" i="36"/>
  <c r="AI51" s="1"/>
  <c r="AD52" i="16"/>
  <c r="AI52" s="1"/>
  <c r="AD52" i="36"/>
  <c r="AI52" s="1"/>
  <c r="AD53" i="16"/>
  <c r="AI53" s="1"/>
  <c r="AD53" i="36"/>
  <c r="AI53" s="1"/>
  <c r="AD54" i="16"/>
  <c r="AI54" s="1"/>
  <c r="AD54" i="36"/>
  <c r="AI54" s="1"/>
  <c r="AD55" i="16"/>
  <c r="AI55" s="1"/>
  <c r="AD55" i="36"/>
  <c r="AI55" s="1"/>
  <c r="AD56" i="16"/>
  <c r="AI56" s="1"/>
  <c r="AD56" i="36"/>
  <c r="AI56" s="1"/>
  <c r="AD57" i="16"/>
  <c r="AI57" s="1"/>
  <c r="AD57" i="36"/>
  <c r="AI57" s="1"/>
  <c r="AD58" i="16"/>
  <c r="AI58" s="1"/>
  <c r="AD58" i="36"/>
  <c r="AI58" s="1"/>
  <c r="AD59" i="16"/>
  <c r="AI59" s="1"/>
  <c r="AD59" i="36"/>
  <c r="AI59" s="1"/>
  <c r="AD60" i="16"/>
  <c r="AI60" s="1"/>
  <c r="AD60" i="36"/>
  <c r="AI60" s="1"/>
  <c r="AD61" i="16"/>
  <c r="AI61" s="1"/>
  <c r="AD61" i="36"/>
  <c r="AI61" s="1"/>
  <c r="AD62" i="16"/>
  <c r="AI62" s="1"/>
  <c r="AD62" i="36"/>
  <c r="AI62" s="1"/>
  <c r="AD63" i="16"/>
  <c r="AI63" s="1"/>
  <c r="AD63" i="36"/>
  <c r="AI63" s="1"/>
  <c r="AD64" i="16"/>
  <c r="AI64" s="1"/>
  <c r="AD64" i="36"/>
  <c r="AI64" s="1"/>
  <c r="AD65" i="16"/>
  <c r="AI65" s="1"/>
  <c r="AD65" i="36"/>
  <c r="AI65" s="1"/>
  <c r="AD66" i="16"/>
  <c r="AI66" s="1"/>
  <c r="AD66" i="36"/>
  <c r="AI66" s="1"/>
  <c r="AD67" i="16"/>
  <c r="AI67" s="1"/>
  <c r="AD67" i="36"/>
  <c r="AI67" s="1"/>
  <c r="AD68" i="16"/>
  <c r="AI68" s="1"/>
  <c r="AD68" i="36"/>
  <c r="AI68" s="1"/>
  <c r="AD69" i="16"/>
  <c r="AI69" s="1"/>
  <c r="AD69" i="36"/>
  <c r="AI69" s="1"/>
  <c r="AD70" i="16"/>
  <c r="AI70" s="1"/>
  <c r="AD70" i="36"/>
  <c r="AI70" s="1"/>
  <c r="AD71" i="16"/>
  <c r="AI71" s="1"/>
  <c r="AD71" i="36"/>
  <c r="AI71" s="1"/>
  <c r="AD72" i="16"/>
  <c r="AI72" s="1"/>
  <c r="AD72" i="36"/>
  <c r="AI72" s="1"/>
  <c r="AD73" i="16"/>
  <c r="AI73" s="1"/>
  <c r="AD73" i="36"/>
  <c r="AI73" s="1"/>
  <c r="AD74" i="16"/>
  <c r="AI74" s="1"/>
  <c r="AD74" i="36"/>
  <c r="AI74" s="1"/>
  <c r="AD75" i="16"/>
  <c r="AI75" s="1"/>
  <c r="AD75" i="36"/>
  <c r="AI75" s="1"/>
  <c r="AD76" i="16"/>
  <c r="AI76" s="1"/>
  <c r="AD76" i="36"/>
  <c r="AI76" s="1"/>
  <c r="AD77" i="16"/>
  <c r="AI77" s="1"/>
  <c r="AD77" i="36"/>
  <c r="AI77" s="1"/>
  <c r="AD78" i="16"/>
  <c r="AI78" s="1"/>
  <c r="AD78" i="36"/>
  <c r="AI78" s="1"/>
  <c r="AD79" i="16"/>
  <c r="AI79" s="1"/>
  <c r="AD79" i="36"/>
  <c r="AI79" s="1"/>
  <c r="AD80" i="16"/>
  <c r="AI80" s="1"/>
  <c r="AD80" i="36"/>
  <c r="AI80" s="1"/>
  <c r="AD81" i="16"/>
  <c r="AI81" s="1"/>
  <c r="AD81" i="36"/>
  <c r="AI81" s="1"/>
  <c r="AD82" i="16"/>
  <c r="AI82" s="1"/>
  <c r="AD82" i="36"/>
  <c r="AI82" s="1"/>
  <c r="AD83" i="16"/>
  <c r="AI83" s="1"/>
  <c r="AD83" i="36"/>
  <c r="AI83" s="1"/>
  <c r="AD84" i="16"/>
  <c r="AI84" s="1"/>
  <c r="AD84" i="36"/>
  <c r="AI84" s="1"/>
  <c r="AD85" i="16"/>
  <c r="AI85" s="1"/>
  <c r="AD85" i="36"/>
  <c r="AI85" s="1"/>
  <c r="AD86" i="16"/>
  <c r="AI86" s="1"/>
  <c r="AD86" i="36"/>
  <c r="AI86" s="1"/>
  <c r="AD87" i="16"/>
  <c r="AI87" s="1"/>
  <c r="AD87" i="36"/>
  <c r="AI87" s="1"/>
  <c r="AD88" i="16"/>
  <c r="AI88" s="1"/>
  <c r="AD88" i="36"/>
  <c r="AI88" s="1"/>
  <c r="AD89" i="16"/>
  <c r="AI89" s="1"/>
  <c r="AD89" i="36"/>
  <c r="AI89" s="1"/>
  <c r="AD90" i="16"/>
  <c r="AI90" s="1"/>
  <c r="AD90" i="36"/>
  <c r="AI90" s="1"/>
  <c r="AD91" i="16"/>
  <c r="AI91" s="1"/>
  <c r="AD91" i="36"/>
  <c r="AI91" s="1"/>
  <c r="AD92" i="16"/>
  <c r="AI92" s="1"/>
  <c r="AD92" i="36"/>
  <c r="AI92" s="1"/>
  <c r="AD93" i="16"/>
  <c r="AI93" s="1"/>
  <c r="AD93" i="36"/>
  <c r="AI93" s="1"/>
  <c r="AD94" i="16"/>
  <c r="AI94" s="1"/>
  <c r="AD94" i="36"/>
  <c r="AI94" s="1"/>
  <c r="AD95" i="16"/>
  <c r="AI95" s="1"/>
  <c r="AD95" i="36"/>
  <c r="AI95" s="1"/>
  <c r="AD96" i="16"/>
  <c r="AI96" s="1"/>
  <c r="AD96" i="36"/>
  <c r="AI96" s="1"/>
  <c r="AD97" i="16"/>
  <c r="AI97" s="1"/>
  <c r="AD97" i="36"/>
  <c r="AI97" s="1"/>
  <c r="AD98" i="16"/>
  <c r="AI98" s="1"/>
  <c r="AD98" i="36"/>
  <c r="AI98" s="1"/>
  <c r="AD99" i="16"/>
  <c r="AI99" s="1"/>
  <c r="AD99" i="36"/>
  <c r="AI99" s="1"/>
  <c r="AD100" i="16"/>
  <c r="AI100" s="1"/>
  <c r="AD100" i="36"/>
  <c r="AI100" s="1"/>
  <c r="AD101" i="16"/>
  <c r="AI101" s="1"/>
  <c r="AD101" i="36"/>
  <c r="AI101" s="1"/>
  <c r="AD102" i="16"/>
  <c r="AI102" s="1"/>
  <c r="AD102" i="36"/>
  <c r="AI102" s="1"/>
  <c r="AD103" i="16"/>
  <c r="AI103" s="1"/>
  <c r="AD103" i="36"/>
  <c r="AI103" s="1"/>
  <c r="AD104" i="16"/>
  <c r="AI104" s="1"/>
  <c r="AD104" i="36"/>
  <c r="AI104" s="1"/>
  <c r="AD105" i="16"/>
  <c r="AI105" s="1"/>
  <c r="AD105" i="36"/>
  <c r="AI105" s="1"/>
  <c r="AD106" i="16"/>
  <c r="AI106" s="1"/>
  <c r="AD106" i="36"/>
  <c r="AI106" s="1"/>
  <c r="AD107" i="16"/>
  <c r="AI107" s="1"/>
  <c r="AD107" i="36"/>
  <c r="AI107" s="1"/>
  <c r="AD108" i="16"/>
  <c r="AI108" s="1"/>
  <c r="AD108" i="36"/>
  <c r="AI108" s="1"/>
  <c r="AD109" i="16"/>
  <c r="AI109" s="1"/>
  <c r="AD109" i="36"/>
  <c r="AI109" s="1"/>
  <c r="AD110" i="16"/>
  <c r="AI110" s="1"/>
  <c r="AD110" i="36"/>
  <c r="AI110" s="1"/>
  <c r="AD111" i="16"/>
  <c r="AI111" s="1"/>
  <c r="AD111" i="36"/>
  <c r="AI111" s="1"/>
  <c r="AD112" i="16"/>
  <c r="AI112" s="1"/>
  <c r="AD112" i="36"/>
  <c r="AI112" s="1"/>
  <c r="AD113" i="16"/>
  <c r="AI113" s="1"/>
  <c r="AD113" i="36"/>
  <c r="AI113" s="1"/>
  <c r="AD114" i="16"/>
  <c r="AI114" s="1"/>
  <c r="AD114" i="36"/>
  <c r="AI114" s="1"/>
  <c r="AD115" i="16"/>
  <c r="AI115" s="1"/>
  <c r="AD115" i="36"/>
  <c r="AI115" s="1"/>
  <c r="AD116" i="16"/>
  <c r="AI116" s="1"/>
  <c r="AD116" i="36"/>
  <c r="AI116" s="1"/>
  <c r="AD117" i="16"/>
  <c r="AI117" s="1"/>
  <c r="AD117" i="36"/>
  <c r="AI117" s="1"/>
  <c r="AD118" i="16"/>
  <c r="AI118" s="1"/>
  <c r="AD118" i="36"/>
  <c r="AI118" s="1"/>
  <c r="AD119" i="16"/>
  <c r="AI119" s="1"/>
  <c r="AD119" i="36"/>
  <c r="AI119" s="1"/>
  <c r="AD120" i="16"/>
  <c r="AI120" s="1"/>
  <c r="AD120" i="36"/>
  <c r="AI120" s="1"/>
  <c r="AD121" i="16"/>
  <c r="AI121" s="1"/>
  <c r="AD121" i="36"/>
  <c r="AI121" s="1"/>
  <c r="AD122" i="16"/>
  <c r="AI122" s="1"/>
  <c r="AD122" i="36"/>
  <c r="AI122" s="1"/>
  <c r="AD123" i="16"/>
  <c r="AI123" s="1"/>
  <c r="AD123" i="36"/>
  <c r="AI123" s="1"/>
  <c r="AD124" i="16"/>
  <c r="AI124" s="1"/>
  <c r="AD124" i="36"/>
  <c r="AI124" s="1"/>
  <c r="AD125" i="16"/>
  <c r="AI125" s="1"/>
  <c r="AD125" i="36"/>
  <c r="AI125" s="1"/>
  <c r="AD126" i="16"/>
  <c r="AI126" s="1"/>
  <c r="AD126" i="36"/>
  <c r="AI126" s="1"/>
  <c r="AD127" i="16"/>
  <c r="AI127" s="1"/>
  <c r="AD127" i="36"/>
  <c r="AI127" s="1"/>
  <c r="AD128" i="16"/>
  <c r="AI128" s="1"/>
  <c r="AD128" i="36"/>
  <c r="AI128" s="1"/>
  <c r="AD129" i="16"/>
  <c r="AI129" s="1"/>
  <c r="AD129" i="36"/>
  <c r="AI129" s="1"/>
  <c r="AD130" i="16"/>
  <c r="AI130" s="1"/>
  <c r="AD130" i="36"/>
  <c r="AI130" s="1"/>
  <c r="AD131" i="16"/>
  <c r="AI131" s="1"/>
  <c r="AD131" i="36"/>
  <c r="AI131" s="1"/>
  <c r="AD132" i="16"/>
  <c r="AI132" s="1"/>
  <c r="AD132" i="36"/>
  <c r="AI132" s="1"/>
  <c r="AD133" i="16"/>
  <c r="AI133" s="1"/>
  <c r="AD133" i="36"/>
  <c r="AI133" s="1"/>
  <c r="AD134" i="16"/>
  <c r="AI134" s="1"/>
  <c r="AD134" i="36"/>
  <c r="AI134" s="1"/>
  <c r="AD135" i="16"/>
  <c r="AI135" s="1"/>
  <c r="AD135" i="36"/>
  <c r="AI135" s="1"/>
  <c r="AD136" i="16"/>
  <c r="AI136" s="1"/>
  <c r="AD136" i="36"/>
  <c r="AI136" s="1"/>
  <c r="AD137" i="16"/>
  <c r="AI137" s="1"/>
  <c r="AD137" i="36"/>
  <c r="AI137" s="1"/>
  <c r="AD138" i="16"/>
  <c r="AI138" s="1"/>
  <c r="AD138" i="36"/>
  <c r="AI138" s="1"/>
  <c r="AD139" i="16"/>
  <c r="AI139" s="1"/>
  <c r="AD139" i="36"/>
  <c r="AI139" s="1"/>
  <c r="AD140" i="16"/>
  <c r="AI140" s="1"/>
  <c r="AD140" i="36"/>
  <c r="AI140" s="1"/>
  <c r="AD141" i="16"/>
  <c r="AI141" s="1"/>
  <c r="AD141" i="36"/>
  <c r="AI141" s="1"/>
  <c r="AD142" i="16"/>
  <c r="AI142" s="1"/>
  <c r="AD142" i="36"/>
  <c r="AI142" s="1"/>
  <c r="AD143" i="16"/>
  <c r="AI143" s="1"/>
  <c r="AD143" i="36"/>
  <c r="AI143" s="1"/>
  <c r="AD144" i="16"/>
  <c r="AI144" s="1"/>
  <c r="AD144" i="36"/>
  <c r="AI144" s="1"/>
  <c r="AD145" i="16"/>
  <c r="AI145" s="1"/>
  <c r="AD145" i="36"/>
  <c r="AI145" s="1"/>
  <c r="AD146" i="16"/>
  <c r="AI146" s="1"/>
  <c r="AD146" i="36"/>
  <c r="AI146" s="1"/>
  <c r="AD147" i="16"/>
  <c r="AI147" s="1"/>
  <c r="AD147" i="36"/>
  <c r="AI147" s="1"/>
  <c r="AD148" i="16"/>
  <c r="AI148" s="1"/>
  <c r="AD148" i="36"/>
  <c r="AI148" s="1"/>
  <c r="AD149" i="16"/>
  <c r="AI149" s="1"/>
  <c r="AD149" i="36"/>
  <c r="AI149" s="1"/>
  <c r="AD150" i="16"/>
  <c r="AI150" s="1"/>
  <c r="AD150" i="36"/>
  <c r="AI150" s="1"/>
  <c r="AD151" i="16"/>
  <c r="AI151" s="1"/>
  <c r="AD151" i="36"/>
  <c r="AI151" s="1"/>
  <c r="AD152" i="16"/>
  <c r="AI152" s="1"/>
  <c r="AD152" i="36"/>
  <c r="AI152" s="1"/>
  <c r="AD153" i="16"/>
  <c r="AI153" s="1"/>
  <c r="AD153" i="36"/>
  <c r="AI153" s="1"/>
  <c r="AD154" i="16"/>
  <c r="AI154" s="1"/>
  <c r="AD154" i="36"/>
  <c r="AI154" s="1"/>
  <c r="AD155" i="16"/>
  <c r="AI155" s="1"/>
  <c r="AD155" i="36"/>
  <c r="AI155" s="1"/>
  <c r="AD156" i="16"/>
  <c r="AI156" s="1"/>
  <c r="AD156" i="36"/>
  <c r="AI156" s="1"/>
  <c r="AD157" i="16"/>
  <c r="AI157" s="1"/>
  <c r="AD157" i="36"/>
  <c r="AI157" s="1"/>
  <c r="AD158" i="16"/>
  <c r="AI158" s="1"/>
  <c r="AD158" i="36"/>
  <c r="AI158" s="1"/>
  <c r="AD159" i="16"/>
  <c r="AI159" s="1"/>
  <c r="AD159" i="36"/>
  <c r="AI159" s="1"/>
  <c r="AD160" i="16"/>
  <c r="AI160" s="1"/>
  <c r="AD160" i="36"/>
  <c r="AI160" s="1"/>
  <c r="AD161" i="16"/>
  <c r="AI161" s="1"/>
  <c r="AD161" i="36"/>
  <c r="AI161" s="1"/>
  <c r="AD162" i="16"/>
  <c r="AI162" s="1"/>
  <c r="AD162" i="36"/>
  <c r="AI162" s="1"/>
  <c r="AD163" i="16"/>
  <c r="AI163" s="1"/>
  <c r="AD163" i="36"/>
  <c r="AI163" s="1"/>
  <c r="AD164" i="16"/>
  <c r="AI164" s="1"/>
  <c r="AD164" i="36"/>
  <c r="AI164" s="1"/>
  <c r="AD165" i="16"/>
  <c r="AI165" s="1"/>
  <c r="AD165" i="36"/>
  <c r="AI165" s="1"/>
  <c r="AD166" i="16"/>
  <c r="AI166" s="1"/>
  <c r="AD166" i="36"/>
  <c r="AI166" s="1"/>
  <c r="AD167" i="16"/>
  <c r="AI167" s="1"/>
  <c r="AD167" i="36"/>
  <c r="AI167" s="1"/>
  <c r="AD168" i="16"/>
  <c r="AI168" s="1"/>
  <c r="AD168" i="36"/>
  <c r="AI168" s="1"/>
  <c r="AD169" i="16"/>
  <c r="AI169" s="1"/>
  <c r="AD169" i="36"/>
  <c r="AI169" s="1"/>
  <c r="AD170" i="16"/>
  <c r="AI170" s="1"/>
  <c r="AD170" i="36"/>
  <c r="AI170" s="1"/>
  <c r="AD171" i="16"/>
  <c r="AI171" s="1"/>
  <c r="AD171" i="36"/>
  <c r="AI171" s="1"/>
  <c r="AD172" i="16"/>
  <c r="AI172" s="1"/>
  <c r="AD172" i="36"/>
  <c r="AI172" s="1"/>
  <c r="AD173" i="16"/>
  <c r="AI173" s="1"/>
  <c r="AD173" i="36"/>
  <c r="AI173" s="1"/>
  <c r="AD174" i="16"/>
  <c r="AI174" s="1"/>
  <c r="AD174" i="36"/>
  <c r="AI174" s="1"/>
  <c r="AD175" i="16"/>
  <c r="AI175" s="1"/>
  <c r="AD175" i="36"/>
  <c r="AI175" s="1"/>
  <c r="AD176" i="16"/>
  <c r="AI176" s="1"/>
  <c r="AD176" i="36"/>
  <c r="AI176" s="1"/>
  <c r="AD177" i="16"/>
  <c r="AI177" s="1"/>
  <c r="AD177" i="36"/>
  <c r="AI177" s="1"/>
  <c r="AD178" i="16"/>
  <c r="AI178" s="1"/>
  <c r="AD178" i="36"/>
  <c r="AI178" s="1"/>
  <c r="AD179" i="16"/>
  <c r="AI179" s="1"/>
  <c r="AD179" i="36"/>
  <c r="AI179" s="1"/>
  <c r="AD180" i="16"/>
  <c r="AI180" s="1"/>
  <c r="AD180" i="36"/>
  <c r="AI180" s="1"/>
  <c r="AD181" i="16"/>
  <c r="AI181" s="1"/>
  <c r="AD181" i="36"/>
  <c r="AI181" s="1"/>
  <c r="AD182" i="16"/>
  <c r="AI182" s="1"/>
  <c r="AD182" i="36"/>
  <c r="AI182" s="1"/>
  <c r="AD183" i="16"/>
  <c r="AI183" s="1"/>
  <c r="AD183" i="36"/>
  <c r="AI183" s="1"/>
  <c r="AD184" i="16"/>
  <c r="AI184" s="1"/>
  <c r="AD184" i="36"/>
  <c r="AI184" s="1"/>
  <c r="AD185" i="16"/>
  <c r="AI185" s="1"/>
  <c r="AD185" i="36"/>
  <c r="AI185" s="1"/>
  <c r="AD186" i="16"/>
  <c r="AI186" s="1"/>
  <c r="AD186" i="36"/>
  <c r="AI186" s="1"/>
  <c r="AD187" i="16"/>
  <c r="AI187" s="1"/>
  <c r="AD187" i="36"/>
  <c r="AI187" s="1"/>
  <c r="AD188" i="16"/>
  <c r="AI188" s="1"/>
  <c r="AD188" i="36"/>
  <c r="AI188" s="1"/>
  <c r="AD189" i="16"/>
  <c r="AI189" s="1"/>
  <c r="AD189" i="36"/>
  <c r="AI189" s="1"/>
  <c r="AD190" i="16"/>
  <c r="AI190" s="1"/>
  <c r="AD190" i="36"/>
  <c r="AI190" s="1"/>
  <c r="AD191" i="16"/>
  <c r="AI191" s="1"/>
  <c r="AD191" i="36"/>
  <c r="AI191" s="1"/>
  <c r="AD192" i="16"/>
  <c r="AI192" s="1"/>
  <c r="AD192" i="36"/>
  <c r="AI192" s="1"/>
  <c r="AD193" i="16"/>
  <c r="AI193" s="1"/>
  <c r="AD193" i="36"/>
  <c r="AI193" s="1"/>
  <c r="AD194" i="16"/>
  <c r="AI194" s="1"/>
  <c r="AD194" i="36"/>
  <c r="AI194" s="1"/>
  <c r="AE195" i="16"/>
  <c r="AJ195" s="1"/>
  <c r="AE195" i="36"/>
  <c r="AJ195" s="1"/>
  <c r="AE196" i="16"/>
  <c r="AJ196" s="1"/>
  <c r="AE196" i="36"/>
  <c r="AJ196" s="1"/>
  <c r="AE197" i="16"/>
  <c r="AJ197" s="1"/>
  <c r="AE197" i="36"/>
  <c r="AJ197" s="1"/>
  <c r="AE198" i="16"/>
  <c r="AJ198" s="1"/>
  <c r="AE198" i="36"/>
  <c r="AJ198" s="1"/>
  <c r="AE199" i="16"/>
  <c r="AJ199" s="1"/>
  <c r="AE199" i="36"/>
  <c r="AJ199" s="1"/>
  <c r="AE200" i="16"/>
  <c r="AJ200" s="1"/>
  <c r="AE200" i="36"/>
  <c r="AJ200" s="1"/>
  <c r="AE201" i="16"/>
  <c r="AJ201" s="1"/>
  <c r="AE201" i="36"/>
  <c r="AJ201" s="1"/>
  <c r="AE202" i="16"/>
  <c r="AJ202" s="1"/>
  <c r="AE202" i="36"/>
  <c r="AJ202" s="1"/>
  <c r="AE203" i="16"/>
  <c r="AJ203" s="1"/>
  <c r="AE203" i="36"/>
  <c r="AJ203" s="1"/>
  <c r="AE204" i="16"/>
  <c r="AJ204" s="1"/>
  <c r="AE204" i="36"/>
  <c r="AJ204" s="1"/>
  <c r="AE205" i="16"/>
  <c r="AJ205" s="1"/>
  <c r="AE205" i="36"/>
  <c r="AJ205" s="1"/>
  <c r="AE206" i="16"/>
  <c r="AJ206" s="1"/>
  <c r="AE206" i="36"/>
  <c r="AJ206" s="1"/>
  <c r="AE207" i="16"/>
  <c r="AJ207" s="1"/>
  <c r="AE207" i="36"/>
  <c r="AJ207" s="1"/>
  <c r="AE208" i="16"/>
  <c r="AJ208" s="1"/>
  <c r="AE208" i="36"/>
  <c r="AJ208" s="1"/>
  <c r="AE209" i="16"/>
  <c r="AJ209" s="1"/>
  <c r="AE209" i="36"/>
  <c r="AJ209" s="1"/>
  <c r="AE210" i="16"/>
  <c r="AJ210" s="1"/>
  <c r="AE210" i="36"/>
  <c r="AJ210" s="1"/>
  <c r="AE211" i="16"/>
  <c r="AJ211" s="1"/>
  <c r="AE211" i="36"/>
  <c r="AJ211" s="1"/>
  <c r="AE212" i="16"/>
  <c r="AJ212" s="1"/>
  <c r="AE212" i="36"/>
  <c r="AJ212" s="1"/>
  <c r="AE213" i="16"/>
  <c r="AJ213" s="1"/>
  <c r="AE213" i="36"/>
  <c r="AJ213" s="1"/>
  <c r="AE214" i="16"/>
  <c r="AJ214" s="1"/>
  <c r="AE214" i="36"/>
  <c r="AJ214" s="1"/>
  <c r="AE215" i="16"/>
  <c r="AJ215" s="1"/>
  <c r="AE215" i="36"/>
  <c r="AJ215" s="1"/>
  <c r="AE216" i="16"/>
  <c r="AJ216" s="1"/>
  <c r="AE216" i="36"/>
  <c r="AJ216" s="1"/>
  <c r="AE217" i="16"/>
  <c r="AJ217" s="1"/>
  <c r="AE217" i="36"/>
  <c r="AJ217" s="1"/>
  <c r="AE218" i="16"/>
  <c r="AJ218" s="1"/>
  <c r="AE218" i="36"/>
  <c r="AJ218" s="1"/>
  <c r="AE219" i="16"/>
  <c r="AJ219" s="1"/>
  <c r="AE219" i="36"/>
  <c r="AJ219" s="1"/>
  <c r="AE220" i="16"/>
  <c r="AJ220" s="1"/>
  <c r="AE220" i="36"/>
  <c r="AJ220" s="1"/>
  <c r="AE221" i="16"/>
  <c r="AJ221" s="1"/>
  <c r="AE221" i="36"/>
  <c r="AJ221" s="1"/>
  <c r="AE222" i="16"/>
  <c r="AJ222" s="1"/>
  <c r="AE222" i="36"/>
  <c r="AJ222" s="1"/>
  <c r="AE223" i="16"/>
  <c r="AJ223" s="1"/>
  <c r="AE223" i="36"/>
  <c r="AJ223" s="1"/>
  <c r="AE224" i="16"/>
  <c r="AJ224" s="1"/>
  <c r="AE224" i="36"/>
  <c r="AJ224" s="1"/>
  <c r="AE225" i="16"/>
  <c r="AJ225" s="1"/>
  <c r="AE225" i="36"/>
  <c r="AJ225" s="1"/>
  <c r="AE226" i="16"/>
  <c r="AJ226" s="1"/>
  <c r="AE226" i="36"/>
  <c r="AJ226" s="1"/>
  <c r="AE227" i="16"/>
  <c r="AJ227" s="1"/>
  <c r="AE227" i="36"/>
  <c r="AJ227" s="1"/>
  <c r="AE228" i="16"/>
  <c r="AJ228" s="1"/>
  <c r="AE228" i="36"/>
  <c r="AJ228" s="1"/>
  <c r="AE229" i="16"/>
  <c r="AJ229" s="1"/>
  <c r="AE229" i="36"/>
  <c r="AJ229" s="1"/>
  <c r="AE230" i="16"/>
  <c r="AJ230" s="1"/>
  <c r="AE230" i="36"/>
  <c r="AJ230" s="1"/>
  <c r="AE231" i="16"/>
  <c r="AJ231" s="1"/>
  <c r="AE231" i="36"/>
  <c r="AJ231" s="1"/>
  <c r="AE232" i="16"/>
  <c r="AJ232" s="1"/>
  <c r="AE232" i="36"/>
  <c r="AJ232" s="1"/>
  <c r="AE233" i="16"/>
  <c r="AJ233" s="1"/>
  <c r="AE233" i="36"/>
  <c r="AJ233" s="1"/>
  <c r="AE234" i="16"/>
  <c r="AJ234" s="1"/>
  <c r="AE234" i="36"/>
  <c r="AJ234" s="1"/>
  <c r="AE235" i="16"/>
  <c r="AJ235" s="1"/>
  <c r="AE235" i="36"/>
  <c r="AJ235" s="1"/>
  <c r="AE236" i="16"/>
  <c r="AJ236" s="1"/>
  <c r="AE236" i="36"/>
  <c r="AJ236" s="1"/>
  <c r="AE237" i="16"/>
  <c r="AJ237" s="1"/>
  <c r="AE237" i="36"/>
  <c r="AJ237" s="1"/>
  <c r="AE238" i="16"/>
  <c r="AJ238" s="1"/>
  <c r="AE238" i="36"/>
  <c r="AJ238" s="1"/>
  <c r="AE239" i="16"/>
  <c r="AJ239" s="1"/>
  <c r="AE239" i="36"/>
  <c r="AJ239" s="1"/>
  <c r="AE240" i="16"/>
  <c r="AJ240" s="1"/>
  <c r="AE240" i="36"/>
  <c r="AJ240" s="1"/>
  <c r="AE241" i="16"/>
  <c r="AJ241" s="1"/>
  <c r="AE241" i="36"/>
  <c r="AJ241" s="1"/>
  <c r="AE242" i="16"/>
  <c r="AJ242" s="1"/>
  <c r="AE242" i="36"/>
  <c r="AJ242" s="1"/>
  <c r="AE243" i="16"/>
  <c r="AJ243" s="1"/>
  <c r="AE243" i="36"/>
  <c r="AJ243" s="1"/>
  <c r="AE244" i="16"/>
  <c r="AJ244" s="1"/>
  <c r="AE244" i="36"/>
  <c r="AJ244" s="1"/>
  <c r="AE245" i="16"/>
  <c r="AJ245" s="1"/>
  <c r="AE245" i="36"/>
  <c r="AJ245" s="1"/>
  <c r="AE246" i="16"/>
  <c r="AJ246" s="1"/>
  <c r="AE246" i="36"/>
  <c r="AJ246" s="1"/>
  <c r="AE247" i="16"/>
  <c r="AJ247" s="1"/>
  <c r="AE247" i="36"/>
  <c r="AJ247" s="1"/>
  <c r="AE248" i="16"/>
  <c r="AJ248" s="1"/>
  <c r="AE248" i="36"/>
  <c r="AJ248" s="1"/>
  <c r="AE249" i="16"/>
  <c r="AJ249" s="1"/>
  <c r="AE249" i="36"/>
  <c r="AJ249" s="1"/>
  <c r="AE250" i="16"/>
  <c r="AJ250" s="1"/>
  <c r="AE250" i="36"/>
  <c r="AJ250" s="1"/>
  <c r="AE251" i="16"/>
  <c r="AJ251" s="1"/>
  <c r="AE251" i="36"/>
  <c r="AJ251" s="1"/>
  <c r="AE252" i="16"/>
  <c r="AJ252" s="1"/>
  <c r="AE252" i="36"/>
  <c r="AJ252" s="1"/>
  <c r="AE253" i="16"/>
  <c r="AJ253" s="1"/>
  <c r="AE253" i="36"/>
  <c r="AJ253" s="1"/>
  <c r="AE254" i="16"/>
  <c r="AJ254" s="1"/>
  <c r="AE254" i="36"/>
  <c r="AJ254" s="1"/>
  <c r="AE255" i="16"/>
  <c r="AJ255" s="1"/>
  <c r="AE255" i="36"/>
  <c r="AJ255" s="1"/>
  <c r="AE256" i="16"/>
  <c r="AJ256" s="1"/>
  <c r="AE256" i="36"/>
  <c r="AJ256" s="1"/>
  <c r="AE257" i="16"/>
  <c r="AJ257" s="1"/>
  <c r="AE257" i="36"/>
  <c r="AJ257" s="1"/>
  <c r="AE258" i="16"/>
  <c r="AJ258" s="1"/>
  <c r="AE258" i="36"/>
  <c r="AJ258" s="1"/>
  <c r="AE259" i="16"/>
  <c r="AJ259" s="1"/>
  <c r="AE259" i="36"/>
  <c r="AJ259" s="1"/>
  <c r="AE260" i="16"/>
  <c r="AJ260" s="1"/>
  <c r="AE260" i="36"/>
  <c r="AJ260" s="1"/>
  <c r="AE261" i="16"/>
  <c r="AJ261" s="1"/>
  <c r="AE261" i="36"/>
  <c r="AJ261" s="1"/>
  <c r="AE262" i="16"/>
  <c r="AJ262" s="1"/>
  <c r="AE262" i="36"/>
  <c r="AJ262" s="1"/>
  <c r="AE263" i="16"/>
  <c r="AJ263" s="1"/>
  <c r="AE263" i="36"/>
  <c r="AJ263" s="1"/>
  <c r="AE264" i="16"/>
  <c r="AJ264" s="1"/>
  <c r="AE264" i="36"/>
  <c r="AJ264" s="1"/>
  <c r="AE265" i="16"/>
  <c r="AJ265" s="1"/>
  <c r="AE265" i="36"/>
  <c r="AJ265" s="1"/>
  <c r="AE266" i="16"/>
  <c r="AJ266" s="1"/>
  <c r="AE266" i="36"/>
  <c r="AJ266" s="1"/>
  <c r="AE267" i="16"/>
  <c r="AJ267" s="1"/>
  <c r="AE267" i="36"/>
  <c r="AJ267" s="1"/>
  <c r="AE268" i="16"/>
  <c r="AJ268" s="1"/>
  <c r="AE268" i="36"/>
  <c r="AJ268" s="1"/>
  <c r="AE269" i="16"/>
  <c r="AJ269" s="1"/>
  <c r="AE269" i="36"/>
  <c r="AJ269" s="1"/>
  <c r="AE270" i="16"/>
  <c r="AJ270" s="1"/>
  <c r="AE270" i="36"/>
  <c r="AJ270" s="1"/>
  <c r="AE271" i="16"/>
  <c r="AJ271" s="1"/>
  <c r="AE271" i="36"/>
  <c r="AJ271" s="1"/>
  <c r="AE272" i="16"/>
  <c r="AJ272" s="1"/>
  <c r="AE272" i="36"/>
  <c r="AJ272" s="1"/>
  <c r="AE273" i="16"/>
  <c r="AJ273" s="1"/>
  <c r="AE273" i="36"/>
  <c r="AJ273" s="1"/>
  <c r="AE274" i="16"/>
  <c r="AJ274" s="1"/>
  <c r="AE274" i="36"/>
  <c r="AJ274" s="1"/>
  <c r="AE275" i="16"/>
  <c r="AJ275" s="1"/>
  <c r="AE275" i="36"/>
  <c r="AJ275" s="1"/>
  <c r="AE276" i="16"/>
  <c r="AJ276" s="1"/>
  <c r="AE276" i="36"/>
  <c r="AJ276" s="1"/>
  <c r="AE277" i="16"/>
  <c r="AJ277" s="1"/>
  <c r="AE277" i="36"/>
  <c r="AJ277" s="1"/>
  <c r="AE278" i="16"/>
  <c r="AJ278" s="1"/>
  <c r="AE278" i="36"/>
  <c r="AJ278" s="1"/>
  <c r="AE279" i="16"/>
  <c r="AJ279" s="1"/>
  <c r="AE279" i="36"/>
  <c r="AJ279" s="1"/>
  <c r="AE280" i="16"/>
  <c r="AJ280" s="1"/>
  <c r="AE280" i="36"/>
  <c r="AJ280" s="1"/>
  <c r="AE281" i="16"/>
  <c r="AJ281" s="1"/>
  <c r="AE281" i="36"/>
  <c r="AJ281" s="1"/>
  <c r="AE282" i="16"/>
  <c r="AJ282" s="1"/>
  <c r="AE282" i="36"/>
  <c r="AJ282" s="1"/>
  <c r="AE283" i="16"/>
  <c r="AJ283" s="1"/>
  <c r="AE283" i="36"/>
  <c r="AJ283" s="1"/>
  <c r="AE284" i="16"/>
  <c r="AJ284" s="1"/>
  <c r="AE284" i="36"/>
  <c r="AJ284" s="1"/>
  <c r="AE285" i="16"/>
  <c r="AJ285" s="1"/>
  <c r="AE285" i="36"/>
  <c r="AJ285" s="1"/>
  <c r="AE286" i="16"/>
  <c r="AJ286" s="1"/>
  <c r="AE286" i="36"/>
  <c r="AJ286" s="1"/>
  <c r="AE287" i="16"/>
  <c r="AJ287" s="1"/>
  <c r="AE287" i="36"/>
  <c r="AJ287" s="1"/>
  <c r="AE288" i="16"/>
  <c r="AJ288" s="1"/>
  <c r="AE288" i="36"/>
  <c r="AJ288" s="1"/>
  <c r="AE289" i="16"/>
  <c r="AJ289" s="1"/>
  <c r="AE289" i="36"/>
  <c r="AJ289" s="1"/>
  <c r="AE290" i="16"/>
  <c r="AJ290" s="1"/>
  <c r="AE290" i="36"/>
  <c r="AJ290" s="1"/>
  <c r="AE291" i="16"/>
  <c r="AJ291" s="1"/>
  <c r="AE291" i="36"/>
  <c r="AJ291" s="1"/>
  <c r="AE292" i="16"/>
  <c r="AJ292" s="1"/>
  <c r="AE292" i="36"/>
  <c r="AJ292" s="1"/>
  <c r="AE293" i="16"/>
  <c r="AJ293" s="1"/>
  <c r="AE293" i="36"/>
  <c r="AJ293" s="1"/>
  <c r="AE294" i="16"/>
  <c r="AJ294" s="1"/>
  <c r="AE294" i="36"/>
  <c r="AJ294" s="1"/>
  <c r="AE295" i="16"/>
  <c r="AJ295" s="1"/>
  <c r="AE295" i="36"/>
  <c r="AJ295" s="1"/>
  <c r="AE296" i="16"/>
  <c r="AJ296" s="1"/>
  <c r="AE296" i="36"/>
  <c r="AJ296" s="1"/>
  <c r="AE297" i="16"/>
  <c r="AJ297" s="1"/>
  <c r="AE297" i="36"/>
  <c r="AJ297" s="1"/>
  <c r="AE298" i="16"/>
  <c r="AJ298" s="1"/>
  <c r="AE298" i="36"/>
  <c r="AJ298" s="1"/>
  <c r="AE299" i="16"/>
  <c r="AJ299" s="1"/>
  <c r="AE299" i="36"/>
  <c r="AJ299" s="1"/>
  <c r="AE300" i="16"/>
  <c r="AJ300" s="1"/>
  <c r="AE300" i="36"/>
  <c r="AJ300" s="1"/>
  <c r="AE301" i="16"/>
  <c r="AJ301" s="1"/>
  <c r="AE301" i="36"/>
  <c r="AJ301" s="1"/>
  <c r="AE302" i="16"/>
  <c r="AJ302" s="1"/>
  <c r="AE302" i="36"/>
  <c r="AJ302" s="1"/>
  <c r="AE303" i="16"/>
  <c r="AJ303" s="1"/>
  <c r="AE303" i="36"/>
  <c r="AJ303" s="1"/>
  <c r="AE304" i="16"/>
  <c r="AJ304" s="1"/>
  <c r="AE304" i="36"/>
  <c r="AJ304" s="1"/>
  <c r="AE305" i="16"/>
  <c r="AJ305" s="1"/>
  <c r="AE305" i="36"/>
  <c r="AJ305" s="1"/>
  <c r="AE306" i="16"/>
  <c r="AJ306" s="1"/>
  <c r="AE306" i="36"/>
  <c r="AJ306" s="1"/>
  <c r="AE307" i="16"/>
  <c r="AJ307" s="1"/>
  <c r="AE307" i="36"/>
  <c r="AJ307" s="1"/>
  <c r="AE308" i="16"/>
  <c r="AJ308" s="1"/>
  <c r="AE308" i="36"/>
  <c r="AJ308" s="1"/>
  <c r="AE309" i="16"/>
  <c r="AJ309" s="1"/>
  <c r="AE309" i="36"/>
  <c r="AJ309" s="1"/>
  <c r="AE310" i="16"/>
  <c r="AJ310" s="1"/>
  <c r="AE310" i="36"/>
  <c r="AJ310" s="1"/>
  <c r="AE311" i="16"/>
  <c r="AJ311" s="1"/>
  <c r="AE311" i="36"/>
  <c r="AJ311" s="1"/>
  <c r="AE312" i="16"/>
  <c r="AJ312" s="1"/>
  <c r="AE312" i="36"/>
  <c r="AJ312" s="1"/>
  <c r="AE313" i="16"/>
  <c r="AJ313" s="1"/>
  <c r="AE313" i="36"/>
  <c r="AJ313" s="1"/>
  <c r="AE314" i="16"/>
  <c r="AJ314" s="1"/>
  <c r="AE314" i="36"/>
  <c r="AJ314" s="1"/>
  <c r="AE315" i="16"/>
  <c r="AJ315" s="1"/>
  <c r="AE315" i="36"/>
  <c r="AJ315" s="1"/>
  <c r="AE316" i="16"/>
  <c r="AJ316" s="1"/>
  <c r="AE316" i="36"/>
  <c r="AJ316" s="1"/>
  <c r="AE317" i="16"/>
  <c r="AJ317" s="1"/>
  <c r="AE317" i="36"/>
  <c r="AJ317" s="1"/>
  <c r="AE318" i="16"/>
  <c r="AJ318" s="1"/>
  <c r="AE318" i="36"/>
  <c r="AJ318" s="1"/>
  <c r="AE319" i="16"/>
  <c r="AJ319" s="1"/>
  <c r="AE319" i="36"/>
  <c r="AJ319" s="1"/>
  <c r="AE320" i="16"/>
  <c r="AJ320" s="1"/>
  <c r="AE320" i="36"/>
  <c r="AJ320" s="1"/>
  <c r="AE321" i="16"/>
  <c r="AJ321" s="1"/>
  <c r="AE321" i="36"/>
  <c r="AJ321" s="1"/>
  <c r="AE322" i="16"/>
  <c r="AJ322" s="1"/>
  <c r="AE322" i="36"/>
  <c r="AJ322" s="1"/>
  <c r="AE323" i="16"/>
  <c r="AJ323" s="1"/>
  <c r="AE323" i="36"/>
  <c r="AJ323" s="1"/>
  <c r="AE324" i="16"/>
  <c r="AJ324" s="1"/>
  <c r="AE324" i="36"/>
  <c r="AJ324" s="1"/>
  <c r="AE325" i="16"/>
  <c r="AJ325" s="1"/>
  <c r="AE325" i="36"/>
  <c r="AJ325" s="1"/>
  <c r="AE326" i="16"/>
  <c r="AJ326" s="1"/>
  <c r="AE326" i="36"/>
  <c r="AJ326" s="1"/>
  <c r="AE327" i="16"/>
  <c r="AJ327" s="1"/>
  <c r="AE327" i="36"/>
  <c r="AJ327" s="1"/>
  <c r="AE328" i="16"/>
  <c r="AJ328" s="1"/>
  <c r="AE328" i="36"/>
  <c r="AJ328" s="1"/>
  <c r="AE329" i="16"/>
  <c r="AJ329" s="1"/>
  <c r="AE329" i="36"/>
  <c r="AJ329" s="1"/>
  <c r="AE330" i="16"/>
  <c r="AJ330" s="1"/>
  <c r="AE330" i="36"/>
  <c r="AJ330" s="1"/>
  <c r="AE331" i="16"/>
  <c r="AJ331" s="1"/>
  <c r="AE331" i="36"/>
  <c r="AJ331" s="1"/>
  <c r="AE332" i="16"/>
  <c r="AJ332" s="1"/>
  <c r="AE332" i="36"/>
  <c r="AJ332" s="1"/>
  <c r="AE333" i="16"/>
  <c r="AJ333" s="1"/>
  <c r="AE333" i="36"/>
  <c r="AJ333" s="1"/>
  <c r="AE334" i="16"/>
  <c r="AJ334" s="1"/>
  <c r="AE334" i="36"/>
  <c r="AJ334" s="1"/>
  <c r="AE335" i="16"/>
  <c r="AJ335" s="1"/>
  <c r="AE335" i="36"/>
  <c r="AJ335" s="1"/>
  <c r="AE336" i="16"/>
  <c r="AJ336" s="1"/>
  <c r="AE336" i="36"/>
  <c r="AJ336" s="1"/>
  <c r="AE337" i="16"/>
  <c r="AJ337" s="1"/>
  <c r="AE337" i="36"/>
  <c r="AJ337" s="1"/>
  <c r="AE338" i="16"/>
  <c r="AJ338" s="1"/>
  <c r="AE338" i="36"/>
  <c r="AJ338" s="1"/>
  <c r="AE339" i="16"/>
  <c r="AJ339" s="1"/>
  <c r="AE339" i="36"/>
  <c r="AJ339" s="1"/>
  <c r="AE340" i="16"/>
  <c r="AJ340" s="1"/>
  <c r="AE340" i="36"/>
  <c r="AJ340" s="1"/>
  <c r="AE341" i="16"/>
  <c r="AJ341" s="1"/>
  <c r="AE341" i="36"/>
  <c r="AJ341" s="1"/>
  <c r="AE342" i="16"/>
  <c r="AJ342" s="1"/>
  <c r="AE342" i="36"/>
  <c r="AJ342" s="1"/>
  <c r="AE343" i="16"/>
  <c r="AJ343" s="1"/>
  <c r="AE343" i="36"/>
  <c r="AJ343" s="1"/>
  <c r="AE344" i="16"/>
  <c r="AJ344" s="1"/>
  <c r="AE344" i="36"/>
  <c r="AJ344" s="1"/>
  <c r="AE345" i="16"/>
  <c r="AJ345" s="1"/>
  <c r="AE345" i="36"/>
  <c r="AJ345" s="1"/>
  <c r="AE346" i="16"/>
  <c r="AJ346" s="1"/>
  <c r="AE346" i="36"/>
  <c r="AJ346" s="1"/>
  <c r="AE347" i="16"/>
  <c r="AJ347" s="1"/>
  <c r="AE347" i="36"/>
  <c r="AJ347" s="1"/>
  <c r="AE348" i="16"/>
  <c r="AJ348" s="1"/>
  <c r="AE348" i="36"/>
  <c r="AJ348" s="1"/>
  <c r="AE349" i="16"/>
  <c r="AJ349" s="1"/>
  <c r="AE349" i="36"/>
  <c r="AJ349" s="1"/>
  <c r="AE350" i="16"/>
  <c r="AJ350" s="1"/>
  <c r="AE350" i="36"/>
  <c r="AJ350" s="1"/>
  <c r="AE351" i="16"/>
  <c r="AJ351" s="1"/>
  <c r="AE351" i="36"/>
  <c r="AJ351" s="1"/>
  <c r="AE352" i="16"/>
  <c r="AJ352" s="1"/>
  <c r="AE352" i="36"/>
  <c r="AJ352" s="1"/>
  <c r="AE353" i="16"/>
  <c r="AJ353" s="1"/>
  <c r="AE353" i="36"/>
  <c r="AJ353" s="1"/>
  <c r="AE354" i="16"/>
  <c r="AJ354" s="1"/>
  <c r="AE354" i="36"/>
  <c r="AJ354" s="1"/>
  <c r="AE355" i="16"/>
  <c r="AJ355" s="1"/>
  <c r="AE355" i="36"/>
  <c r="AJ355" s="1"/>
  <c r="AE356" i="16"/>
  <c r="AJ356" s="1"/>
  <c r="AE356" i="36"/>
  <c r="AJ356" s="1"/>
  <c r="AE357" i="16"/>
  <c r="AJ357" s="1"/>
  <c r="AE357" i="36"/>
  <c r="AJ357" s="1"/>
  <c r="AE358" i="16"/>
  <c r="AJ358" s="1"/>
  <c r="AE358" i="36"/>
  <c r="AJ358" s="1"/>
  <c r="AE359" i="16"/>
  <c r="AJ359" s="1"/>
  <c r="AE359" i="36"/>
  <c r="AJ359" s="1"/>
  <c r="AE360" i="16"/>
  <c r="AJ360" s="1"/>
  <c r="AE360" i="36"/>
  <c r="AJ360" s="1"/>
  <c r="AE361" i="16"/>
  <c r="AJ361" s="1"/>
  <c r="AE361" i="36"/>
  <c r="AJ361" s="1"/>
  <c r="AE362" i="16"/>
  <c r="AJ362" s="1"/>
  <c r="AE362" i="36"/>
  <c r="AJ362" s="1"/>
  <c r="AE363" i="16"/>
  <c r="AJ363" s="1"/>
  <c r="AE363" i="36"/>
  <c r="AJ363" s="1"/>
  <c r="AE364" i="16"/>
  <c r="AJ364" s="1"/>
  <c r="AE364" i="36"/>
  <c r="AJ364" s="1"/>
  <c r="AE365" i="16"/>
  <c r="AJ365" s="1"/>
  <c r="AE365" i="36"/>
  <c r="AJ365" s="1"/>
  <c r="AE366" i="16"/>
  <c r="AJ366" s="1"/>
  <c r="AE366" i="36"/>
  <c r="AJ366" s="1"/>
  <c r="AE367" i="16"/>
  <c r="AJ367" s="1"/>
  <c r="AE367" i="36"/>
  <c r="AJ367" s="1"/>
  <c r="AE368" i="16"/>
  <c r="AJ368" s="1"/>
  <c r="AE368" i="36"/>
  <c r="AJ368" s="1"/>
  <c r="AE369" i="16"/>
  <c r="AJ369" s="1"/>
  <c r="AE369" i="36"/>
  <c r="AJ369" s="1"/>
  <c r="AE370" i="16"/>
  <c r="AJ370" s="1"/>
  <c r="AE370" i="36"/>
  <c r="AJ370" s="1"/>
  <c r="AE371" i="16"/>
  <c r="AJ371" s="1"/>
  <c r="AE371" i="36"/>
  <c r="AJ371" s="1"/>
  <c r="AE372" i="16"/>
  <c r="AJ372" s="1"/>
  <c r="AE372" i="36"/>
  <c r="AJ372" s="1"/>
  <c r="AE373" i="16"/>
  <c r="AJ373" s="1"/>
  <c r="AE373" i="36"/>
  <c r="AJ373" s="1"/>
  <c r="AE374" i="16"/>
  <c r="AJ374" s="1"/>
  <c r="AE374" i="36"/>
  <c r="AJ374" s="1"/>
  <c r="AE375" i="16"/>
  <c r="AJ375" s="1"/>
  <c r="AE375" i="36"/>
  <c r="AJ375" s="1"/>
  <c r="AE376" i="16"/>
  <c r="AJ376" s="1"/>
  <c r="AE376" i="36"/>
  <c r="AJ376" s="1"/>
  <c r="AE377" i="16"/>
  <c r="AJ377" s="1"/>
  <c r="AE377" i="36"/>
  <c r="AJ377" s="1"/>
  <c r="AE378" i="16"/>
  <c r="AJ378" s="1"/>
  <c r="AE378" i="36"/>
  <c r="AJ378" s="1"/>
  <c r="AE379" i="16"/>
  <c r="AJ379" s="1"/>
  <c r="AE379" i="36"/>
  <c r="AJ379" s="1"/>
  <c r="AE380" i="16"/>
  <c r="AJ380" s="1"/>
  <c r="AE380" i="36"/>
  <c r="AJ380" s="1"/>
  <c r="AE381" i="16"/>
  <c r="AJ381" s="1"/>
  <c r="AE381" i="36"/>
  <c r="AJ381" s="1"/>
  <c r="AE382" i="16"/>
  <c r="AJ382" s="1"/>
  <c r="AE382" i="36"/>
  <c r="AJ382" s="1"/>
  <c r="AE383" i="16"/>
  <c r="AJ383" s="1"/>
  <c r="AE383" i="36"/>
  <c r="AJ383" s="1"/>
  <c r="AE384" i="16"/>
  <c r="AJ384" s="1"/>
  <c r="AE384" i="36"/>
  <c r="AJ384" s="1"/>
  <c r="AE385" i="16"/>
  <c r="AJ385" s="1"/>
  <c r="AE385" i="36"/>
  <c r="AJ385" s="1"/>
  <c r="AE386" i="16"/>
  <c r="AJ386" s="1"/>
  <c r="AE386" i="36"/>
  <c r="AJ386" s="1"/>
  <c r="AE387" i="16"/>
  <c r="AJ387" s="1"/>
  <c r="AE387" i="36"/>
  <c r="AJ387" s="1"/>
  <c r="AE388" i="16"/>
  <c r="AJ388" s="1"/>
  <c r="AE388" i="36"/>
  <c r="AJ388" s="1"/>
  <c r="AE389" i="16"/>
  <c r="AJ389" s="1"/>
  <c r="AE389" i="36"/>
  <c r="AJ389" s="1"/>
  <c r="AE390" i="16"/>
  <c r="AJ390" s="1"/>
  <c r="AE390" i="36"/>
  <c r="AJ390" s="1"/>
  <c r="AE391" i="16"/>
  <c r="AJ391" s="1"/>
  <c r="AE391" i="36"/>
  <c r="AJ391" s="1"/>
  <c r="AE392" i="16"/>
  <c r="AJ392" s="1"/>
  <c r="AE392" i="36"/>
  <c r="AJ392" s="1"/>
  <c r="AE393" i="16"/>
  <c r="AJ393" s="1"/>
  <c r="AE393" i="36"/>
  <c r="AJ393" s="1"/>
  <c r="AE394" i="16"/>
  <c r="AJ394" s="1"/>
  <c r="AE394" i="36"/>
  <c r="AJ394" s="1"/>
  <c r="AE395" i="16"/>
  <c r="AJ395" s="1"/>
  <c r="AE395" i="36"/>
  <c r="AJ395" s="1"/>
  <c r="AE396" i="16"/>
  <c r="AJ396" s="1"/>
  <c r="AE396" i="36"/>
  <c r="AJ396" s="1"/>
  <c r="AE397" i="16"/>
  <c r="AJ397" s="1"/>
  <c r="AE397" i="36"/>
  <c r="AJ397" s="1"/>
  <c r="AE398" i="16"/>
  <c r="AJ398" s="1"/>
  <c r="AE398" i="36"/>
  <c r="AJ398" s="1"/>
  <c r="AE399" i="16"/>
  <c r="AJ399" s="1"/>
  <c r="AE399" i="36"/>
  <c r="AJ399" s="1"/>
  <c r="AE400" i="16"/>
  <c r="AJ400" s="1"/>
  <c r="AE400" i="36"/>
  <c r="AJ400" s="1"/>
  <c r="AE401" i="16"/>
  <c r="AJ401" s="1"/>
  <c r="AE401" i="36"/>
  <c r="AJ401" s="1"/>
  <c r="AE402" i="16"/>
  <c r="AJ402" s="1"/>
  <c r="AE402" i="36"/>
  <c r="AJ402" s="1"/>
  <c r="AE403" i="16"/>
  <c r="AJ403" s="1"/>
  <c r="AE403" i="36"/>
  <c r="AJ403" s="1"/>
  <c r="AE404" i="16"/>
  <c r="AJ404" s="1"/>
  <c r="AE404" i="36"/>
  <c r="AJ404" s="1"/>
  <c r="AE405" i="16"/>
  <c r="AJ405" s="1"/>
  <c r="AE405" i="36"/>
  <c r="AJ405" s="1"/>
  <c r="AE406" i="16"/>
  <c r="AJ406" s="1"/>
  <c r="AE406" i="36"/>
  <c r="AJ406" s="1"/>
  <c r="AE407" i="16"/>
  <c r="AJ407" s="1"/>
  <c r="AE407" i="36"/>
  <c r="AJ407" s="1"/>
  <c r="AE408" i="16"/>
  <c r="AJ408" s="1"/>
  <c r="AE408" i="36"/>
  <c r="AJ408" s="1"/>
  <c r="AE409" i="16"/>
  <c r="AJ409" s="1"/>
  <c r="AE409" i="36"/>
  <c r="AJ409" s="1"/>
  <c r="AE410" i="16"/>
  <c r="AJ410" s="1"/>
  <c r="AE410" i="36"/>
  <c r="AJ410" s="1"/>
  <c r="AE411" i="16"/>
  <c r="AJ411" s="1"/>
  <c r="AE411" i="36"/>
  <c r="AJ411" s="1"/>
  <c r="AE412" i="16"/>
  <c r="AJ412" s="1"/>
  <c r="AE412" i="36"/>
  <c r="AJ412" s="1"/>
  <c r="AE413" i="16"/>
  <c r="AJ413" s="1"/>
  <c r="AE413" i="36"/>
  <c r="AJ413" s="1"/>
  <c r="AE414" i="16"/>
  <c r="AJ414" s="1"/>
  <c r="AE414" i="36"/>
  <c r="AJ414" s="1"/>
  <c r="AE415" i="16"/>
  <c r="AJ415" s="1"/>
  <c r="AE415" i="36"/>
  <c r="AJ415" s="1"/>
  <c r="AE416" i="16"/>
  <c r="AJ416" s="1"/>
  <c r="AE416" i="36"/>
  <c r="AJ416" s="1"/>
  <c r="AE417" i="16"/>
  <c r="AJ417" s="1"/>
  <c r="AE417" i="36"/>
  <c r="AJ417" s="1"/>
  <c r="AE418" i="16"/>
  <c r="AJ418" s="1"/>
  <c r="AE418" i="36"/>
  <c r="AJ418" s="1"/>
  <c r="AE419" i="16"/>
  <c r="AJ419" s="1"/>
  <c r="AE419" i="36"/>
  <c r="AJ419" s="1"/>
  <c r="AE420" i="16"/>
  <c r="AJ420" s="1"/>
  <c r="AE420" i="36"/>
  <c r="AJ420" s="1"/>
  <c r="AE421" i="16"/>
  <c r="AJ421" s="1"/>
  <c r="AE421" i="36"/>
  <c r="AJ421" s="1"/>
  <c r="AE422" i="16"/>
  <c r="AJ422" s="1"/>
  <c r="AE422" i="36"/>
  <c r="AJ422" s="1"/>
  <c r="AE423" i="16"/>
  <c r="AJ423" s="1"/>
  <c r="AE423" i="36"/>
  <c r="AJ423" s="1"/>
  <c r="AE424" i="16"/>
  <c r="AJ424" s="1"/>
  <c r="AE424" i="36"/>
  <c r="AJ424" s="1"/>
  <c r="AE425" i="16"/>
  <c r="AJ425" s="1"/>
  <c r="AE425" i="36"/>
  <c r="AJ425" s="1"/>
  <c r="AE426" i="16"/>
  <c r="AJ426" s="1"/>
  <c r="AE426" i="36"/>
  <c r="AJ426" s="1"/>
  <c r="AE427" i="16"/>
  <c r="AJ427" s="1"/>
  <c r="AE427" i="36"/>
  <c r="AJ427" s="1"/>
  <c r="AE428" i="16"/>
  <c r="AJ428" s="1"/>
  <c r="AE428" i="36"/>
  <c r="AJ428" s="1"/>
  <c r="AE429" i="16"/>
  <c r="AJ429" s="1"/>
  <c r="AE429" i="36"/>
  <c r="AJ429" s="1"/>
  <c r="AE430" i="16"/>
  <c r="AJ430" s="1"/>
  <c r="AE430" i="36"/>
  <c r="AJ430" s="1"/>
  <c r="AE431" i="16"/>
  <c r="AJ431" s="1"/>
  <c r="AE431" i="36"/>
  <c r="AJ431" s="1"/>
  <c r="AE432" i="16"/>
  <c r="AJ432" s="1"/>
  <c r="AE432" i="36"/>
  <c r="AJ432" s="1"/>
  <c r="AE433" i="16"/>
  <c r="AJ433" s="1"/>
  <c r="AE433" i="36"/>
  <c r="AJ433" s="1"/>
  <c r="AE434" i="16"/>
  <c r="AJ434" s="1"/>
  <c r="AE434" i="36"/>
  <c r="AJ434" s="1"/>
  <c r="AE435" i="16"/>
  <c r="AJ435" s="1"/>
  <c r="AE435" i="36"/>
  <c r="AJ435" s="1"/>
  <c r="AE436" i="16"/>
  <c r="AJ436" s="1"/>
  <c r="AE436" i="36"/>
  <c r="AJ436" s="1"/>
  <c r="AE437" i="16"/>
  <c r="AJ437" s="1"/>
  <c r="AE437" i="36"/>
  <c r="AJ437" s="1"/>
  <c r="AE438" i="16"/>
  <c r="AJ438" s="1"/>
  <c r="AE438" i="36"/>
  <c r="AJ438" s="1"/>
  <c r="AE439" i="16"/>
  <c r="AJ439" s="1"/>
  <c r="AE439" i="36"/>
  <c r="AJ439" s="1"/>
  <c r="AE440" i="16"/>
  <c r="AJ440" s="1"/>
  <c r="AE440" i="36"/>
  <c r="AJ440" s="1"/>
  <c r="AE441" i="16"/>
  <c r="AJ441" s="1"/>
  <c r="AE441" i="36"/>
  <c r="AJ441" s="1"/>
  <c r="AE442" i="16"/>
  <c r="AJ442" s="1"/>
  <c r="AE442" i="36"/>
  <c r="AJ442" s="1"/>
  <c r="AE443" i="16"/>
  <c r="AJ443" s="1"/>
  <c r="AE443" i="36"/>
  <c r="AJ443" s="1"/>
  <c r="AE444" i="16"/>
  <c r="AJ444" s="1"/>
  <c r="AE444" i="36"/>
  <c r="AJ444" s="1"/>
  <c r="AE445" i="16"/>
  <c r="AJ445" s="1"/>
  <c r="AE445" i="36"/>
  <c r="AJ445" s="1"/>
  <c r="AE446" i="16"/>
  <c r="AJ446" s="1"/>
  <c r="AE446" i="36"/>
  <c r="AJ446" s="1"/>
  <c r="AE447" i="16"/>
  <c r="AJ447" s="1"/>
  <c r="AE447" i="36"/>
  <c r="AJ447" s="1"/>
  <c r="AE448" i="16"/>
  <c r="AJ448" s="1"/>
  <c r="AE448" i="36"/>
  <c r="AJ448" s="1"/>
  <c r="AE449" i="16"/>
  <c r="AJ449" s="1"/>
  <c r="AE449" i="36"/>
  <c r="AJ449" s="1"/>
  <c r="AD195" i="16"/>
  <c r="AI195" s="1"/>
  <c r="AD195" i="36"/>
  <c r="AI195" s="1"/>
  <c r="AD196" i="16"/>
  <c r="AI196" s="1"/>
  <c r="AD196" i="36"/>
  <c r="AI196" s="1"/>
  <c r="AD197" i="16"/>
  <c r="AI197" s="1"/>
  <c r="AD197" i="36"/>
  <c r="AI197" s="1"/>
  <c r="AD198" i="16"/>
  <c r="AI198" s="1"/>
  <c r="AD198" i="36"/>
  <c r="AI198" s="1"/>
  <c r="AD199" i="16"/>
  <c r="AI199" s="1"/>
  <c r="AD199" i="36"/>
  <c r="AI199" s="1"/>
  <c r="AD200" i="16"/>
  <c r="AI200" s="1"/>
  <c r="AD200" i="36"/>
  <c r="AI200" s="1"/>
  <c r="AD201" i="16"/>
  <c r="AI201" s="1"/>
  <c r="AD201" i="36"/>
  <c r="AI201" s="1"/>
  <c r="AD202" i="16"/>
  <c r="AI202" s="1"/>
  <c r="AD202" i="36"/>
  <c r="AI202" s="1"/>
  <c r="AD203" i="16"/>
  <c r="AI203" s="1"/>
  <c r="AD203" i="36"/>
  <c r="AI203" s="1"/>
  <c r="AD204" i="16"/>
  <c r="AI204" s="1"/>
  <c r="AD204" i="36"/>
  <c r="AI204" s="1"/>
  <c r="AD205" i="16"/>
  <c r="AI205" s="1"/>
  <c r="AD205" i="36"/>
  <c r="AI205" s="1"/>
  <c r="AD206" i="16"/>
  <c r="AI206" s="1"/>
  <c r="AD206" i="36"/>
  <c r="AI206" s="1"/>
  <c r="AD207" i="16"/>
  <c r="AI207" s="1"/>
  <c r="AD207" i="36"/>
  <c r="AI207" s="1"/>
  <c r="AD208" i="16"/>
  <c r="AI208" s="1"/>
  <c r="AD208" i="36"/>
  <c r="AI208" s="1"/>
  <c r="AD209" i="16"/>
  <c r="AI209" s="1"/>
  <c r="AD209" i="36"/>
  <c r="AI209" s="1"/>
  <c r="AD210" i="16"/>
  <c r="AI210" s="1"/>
  <c r="AD210" i="36"/>
  <c r="AI210" s="1"/>
  <c r="AD211" i="16"/>
  <c r="AI211" s="1"/>
  <c r="AD211" i="36"/>
  <c r="AI211" s="1"/>
  <c r="AD212" i="16"/>
  <c r="AI212" s="1"/>
  <c r="AD212" i="36"/>
  <c r="AI212" s="1"/>
  <c r="AD213" i="16"/>
  <c r="AI213" s="1"/>
  <c r="AD213" i="36"/>
  <c r="AI213" s="1"/>
  <c r="AD214" i="16"/>
  <c r="AI214" s="1"/>
  <c r="AD214" i="36"/>
  <c r="AI214" s="1"/>
  <c r="AD215" i="16"/>
  <c r="AI215" s="1"/>
  <c r="AD215" i="36"/>
  <c r="AI215" s="1"/>
  <c r="AD216" i="16"/>
  <c r="AI216" s="1"/>
  <c r="AD216" i="36"/>
  <c r="AI216" s="1"/>
  <c r="AD217" i="16"/>
  <c r="AI217" s="1"/>
  <c r="AD217" i="36"/>
  <c r="AI217" s="1"/>
  <c r="AD218" i="16"/>
  <c r="AI218" s="1"/>
  <c r="AD218" i="36"/>
  <c r="AI218" s="1"/>
  <c r="AD219" i="16"/>
  <c r="AI219" s="1"/>
  <c r="AD219" i="36"/>
  <c r="AI219" s="1"/>
  <c r="AD220" i="16"/>
  <c r="AI220" s="1"/>
  <c r="AD220" i="36"/>
  <c r="AI220" s="1"/>
  <c r="AD221" i="16"/>
  <c r="AI221" s="1"/>
  <c r="AD221" i="36"/>
  <c r="AI221" s="1"/>
  <c r="AD222" i="16"/>
  <c r="AI222" s="1"/>
  <c r="AD222" i="36"/>
  <c r="AI222" s="1"/>
  <c r="AD223" i="16"/>
  <c r="AI223" s="1"/>
  <c r="AD223" i="36"/>
  <c r="AI223" s="1"/>
  <c r="AD224" i="16"/>
  <c r="AI224" s="1"/>
  <c r="AD224" i="36"/>
  <c r="AI224" s="1"/>
  <c r="AD225" i="16"/>
  <c r="AI225" s="1"/>
  <c r="AD225" i="36"/>
  <c r="AI225" s="1"/>
  <c r="AD226" i="16"/>
  <c r="AI226" s="1"/>
  <c r="AD226" i="36"/>
  <c r="AI226" s="1"/>
  <c r="AD227" i="16"/>
  <c r="AI227" s="1"/>
  <c r="AD227" i="36"/>
  <c r="AI227" s="1"/>
  <c r="AD228" i="16"/>
  <c r="AI228" s="1"/>
  <c r="AD228" i="36"/>
  <c r="AI228" s="1"/>
  <c r="AD229" i="16"/>
  <c r="AI229" s="1"/>
  <c r="AD229" i="36"/>
  <c r="AI229" s="1"/>
  <c r="AD230" i="16"/>
  <c r="AI230" s="1"/>
  <c r="AD230" i="36"/>
  <c r="AI230" s="1"/>
  <c r="AD231" i="16"/>
  <c r="AI231" s="1"/>
  <c r="AD231" i="36"/>
  <c r="AI231" s="1"/>
  <c r="AD232" i="16"/>
  <c r="AI232" s="1"/>
  <c r="AD232" i="36"/>
  <c r="AI232" s="1"/>
  <c r="AD233" i="16"/>
  <c r="AI233" s="1"/>
  <c r="AD233" i="36"/>
  <c r="AI233" s="1"/>
  <c r="AD234" i="16"/>
  <c r="AI234" s="1"/>
  <c r="AD234" i="36"/>
  <c r="AI234" s="1"/>
  <c r="AD235" i="16"/>
  <c r="AI235" s="1"/>
  <c r="AD235" i="36"/>
  <c r="AI235" s="1"/>
  <c r="AD236" i="16"/>
  <c r="AI236" s="1"/>
  <c r="AD236" i="36"/>
  <c r="AI236" s="1"/>
  <c r="AD237" i="16"/>
  <c r="AI237" s="1"/>
  <c r="AD237" i="36"/>
  <c r="AI237" s="1"/>
  <c r="AD238" i="16"/>
  <c r="AI238" s="1"/>
  <c r="AD238" i="36"/>
  <c r="AI238" s="1"/>
  <c r="AD239" i="16"/>
  <c r="AI239" s="1"/>
  <c r="AD239" i="36"/>
  <c r="AI239" s="1"/>
  <c r="AD240" i="16"/>
  <c r="AI240" s="1"/>
  <c r="AD240" i="36"/>
  <c r="AI240" s="1"/>
  <c r="AD241" i="16"/>
  <c r="AI241" s="1"/>
  <c r="AD241" i="36"/>
  <c r="AI241" s="1"/>
  <c r="AD242" i="16"/>
  <c r="AI242" s="1"/>
  <c r="AD242" i="36"/>
  <c r="AI242" s="1"/>
  <c r="AD243" i="16"/>
  <c r="AI243" s="1"/>
  <c r="AD243" i="36"/>
  <c r="AI243" s="1"/>
  <c r="AD244" i="16"/>
  <c r="AI244" s="1"/>
  <c r="AD244" i="36"/>
  <c r="AI244" s="1"/>
  <c r="AD245" i="16"/>
  <c r="AI245" s="1"/>
  <c r="AD245" i="36"/>
  <c r="AI245" s="1"/>
  <c r="AD246" i="16"/>
  <c r="AI246" s="1"/>
  <c r="AD246" i="36"/>
  <c r="AI246" s="1"/>
  <c r="AD247" i="16"/>
  <c r="AI247" s="1"/>
  <c r="AD247" i="36"/>
  <c r="AI247" s="1"/>
  <c r="AD248" i="16"/>
  <c r="AI248" s="1"/>
  <c r="AD248" i="36"/>
  <c r="AI248" s="1"/>
  <c r="AD249" i="16"/>
  <c r="AI249" s="1"/>
  <c r="AD249" i="36"/>
  <c r="AI249" s="1"/>
  <c r="AD250" i="16"/>
  <c r="AI250" s="1"/>
  <c r="AD250" i="36"/>
  <c r="AI250" s="1"/>
  <c r="AD251" i="16"/>
  <c r="AI251" s="1"/>
  <c r="AD251" i="36"/>
  <c r="AI251" s="1"/>
  <c r="AD252" i="16"/>
  <c r="AI252" s="1"/>
  <c r="AD252" i="36"/>
  <c r="AI252" s="1"/>
  <c r="AD253" i="16"/>
  <c r="AI253" s="1"/>
  <c r="AD253" i="36"/>
  <c r="AI253" s="1"/>
  <c r="AD254" i="16"/>
  <c r="AI254" s="1"/>
  <c r="AD254" i="36"/>
  <c r="AI254" s="1"/>
  <c r="AD255" i="16"/>
  <c r="AI255" s="1"/>
  <c r="AD255" i="36"/>
  <c r="AI255" s="1"/>
  <c r="AD256" i="16"/>
  <c r="AI256" s="1"/>
  <c r="AD256" i="36"/>
  <c r="AI256" s="1"/>
  <c r="AD257" i="16"/>
  <c r="AI257" s="1"/>
  <c r="AD257" i="36"/>
  <c r="AI257" s="1"/>
  <c r="AD258" i="16"/>
  <c r="AI258" s="1"/>
  <c r="AD258" i="36"/>
  <c r="AI258" s="1"/>
  <c r="AD259" i="16"/>
  <c r="AI259" s="1"/>
  <c r="AD259" i="36"/>
  <c r="AI259" s="1"/>
  <c r="AD260" i="16"/>
  <c r="AI260" s="1"/>
  <c r="AD260" i="36"/>
  <c r="AI260" s="1"/>
  <c r="AD261" i="16"/>
  <c r="AI261" s="1"/>
  <c r="AD261" i="36"/>
  <c r="AI261" s="1"/>
  <c r="AD262" i="16"/>
  <c r="AI262" s="1"/>
  <c r="AD262" i="36"/>
  <c r="AI262" s="1"/>
  <c r="AD263" i="16"/>
  <c r="AI263" s="1"/>
  <c r="AD263" i="36"/>
  <c r="AI263" s="1"/>
  <c r="AD264" i="16"/>
  <c r="AI264" s="1"/>
  <c r="AD264" i="36"/>
  <c r="AI264" s="1"/>
  <c r="AD265" i="16"/>
  <c r="AI265" s="1"/>
  <c r="AD265" i="36"/>
  <c r="AI265" s="1"/>
  <c r="AD266" i="16"/>
  <c r="AI266" s="1"/>
  <c r="AD266" i="36"/>
  <c r="AI266" s="1"/>
  <c r="AD267" i="16"/>
  <c r="AI267" s="1"/>
  <c r="AD267" i="36"/>
  <c r="AI267" s="1"/>
  <c r="AD268" i="16"/>
  <c r="AI268" s="1"/>
  <c r="AD268" i="36"/>
  <c r="AI268" s="1"/>
  <c r="AD269" i="16"/>
  <c r="AI269" s="1"/>
  <c r="AD269" i="36"/>
  <c r="AI269" s="1"/>
  <c r="AD270" i="16"/>
  <c r="AI270" s="1"/>
  <c r="AD270" i="36"/>
  <c r="AI270" s="1"/>
  <c r="AD271" i="16"/>
  <c r="AI271" s="1"/>
  <c r="AD271" i="36"/>
  <c r="AI271" s="1"/>
  <c r="AD272" i="16"/>
  <c r="AI272" s="1"/>
  <c r="AD272" i="36"/>
  <c r="AI272" s="1"/>
  <c r="AD273" i="16"/>
  <c r="AI273" s="1"/>
  <c r="AD273" i="36"/>
  <c r="AI273" s="1"/>
  <c r="AD274" i="16"/>
  <c r="AI274" s="1"/>
  <c r="AD274" i="36"/>
  <c r="AI274" s="1"/>
  <c r="AD275" i="16"/>
  <c r="AI275" s="1"/>
  <c r="AD275" i="36"/>
  <c r="AI275" s="1"/>
  <c r="AD276" i="16"/>
  <c r="AI276" s="1"/>
  <c r="AD276" i="36"/>
  <c r="AI276" s="1"/>
  <c r="AD277" i="16"/>
  <c r="AI277" s="1"/>
  <c r="AD277" i="36"/>
  <c r="AI277" s="1"/>
  <c r="AD278" i="16"/>
  <c r="AI278" s="1"/>
  <c r="AD278" i="36"/>
  <c r="AI278" s="1"/>
  <c r="AD279" i="16"/>
  <c r="AI279" s="1"/>
  <c r="AD279" i="36"/>
  <c r="AI279" s="1"/>
  <c r="AD280" i="16"/>
  <c r="AI280" s="1"/>
  <c r="AD280" i="36"/>
  <c r="AI280" s="1"/>
  <c r="AD281" i="16"/>
  <c r="AI281" s="1"/>
  <c r="AD281" i="36"/>
  <c r="AI281" s="1"/>
  <c r="AD282" i="16"/>
  <c r="AI282" s="1"/>
  <c r="AD282" i="36"/>
  <c r="AI282" s="1"/>
  <c r="AD283" i="16"/>
  <c r="AI283" s="1"/>
  <c r="AD283" i="36"/>
  <c r="AI283" s="1"/>
  <c r="AD284" i="16"/>
  <c r="AI284" s="1"/>
  <c r="AD284" i="36"/>
  <c r="AI284" s="1"/>
  <c r="AD285" i="16"/>
  <c r="AI285" s="1"/>
  <c r="AD285" i="36"/>
  <c r="AI285" s="1"/>
  <c r="AD286" i="16"/>
  <c r="AI286" s="1"/>
  <c r="AD286" i="36"/>
  <c r="AI286" s="1"/>
  <c r="AD287" i="16"/>
  <c r="AI287" s="1"/>
  <c r="AD287" i="36"/>
  <c r="AI287" s="1"/>
  <c r="AD288" i="16"/>
  <c r="AI288" s="1"/>
  <c r="AD288" i="36"/>
  <c r="AI288" s="1"/>
  <c r="AD289" i="16"/>
  <c r="AI289" s="1"/>
  <c r="AD289" i="36"/>
  <c r="AI289" s="1"/>
  <c r="AD290" i="16"/>
  <c r="AI290" s="1"/>
  <c r="AD290" i="36"/>
  <c r="AI290" s="1"/>
  <c r="AD291" i="16"/>
  <c r="AI291" s="1"/>
  <c r="AD291" i="36"/>
  <c r="AI291" s="1"/>
  <c r="AD292" i="16"/>
  <c r="AI292" s="1"/>
  <c r="AD292" i="36"/>
  <c r="AI292" s="1"/>
  <c r="AD293" i="16"/>
  <c r="AI293" s="1"/>
  <c r="AD293" i="36"/>
  <c r="AI293" s="1"/>
  <c r="AD294" i="16"/>
  <c r="AI294" s="1"/>
  <c r="AD294" i="36"/>
  <c r="AI294" s="1"/>
  <c r="AD295" i="16"/>
  <c r="AI295" s="1"/>
  <c r="AD295" i="36"/>
  <c r="AI295" s="1"/>
  <c r="AD296" i="16"/>
  <c r="AI296" s="1"/>
  <c r="AD296" i="36"/>
  <c r="AI296" s="1"/>
  <c r="AD297" i="16"/>
  <c r="AI297" s="1"/>
  <c r="AD297" i="36"/>
  <c r="AI297" s="1"/>
  <c r="AD298" i="16"/>
  <c r="AI298" s="1"/>
  <c r="AD298" i="36"/>
  <c r="AI298" s="1"/>
  <c r="AD299" i="16"/>
  <c r="AI299" s="1"/>
  <c r="AD299" i="36"/>
  <c r="AI299" s="1"/>
  <c r="AD300" i="16"/>
  <c r="AI300" s="1"/>
  <c r="AD300" i="36"/>
  <c r="AI300" s="1"/>
  <c r="AD301" i="16"/>
  <c r="AI301" s="1"/>
  <c r="AD301" i="36"/>
  <c r="AI301" s="1"/>
  <c r="AD302" i="16"/>
  <c r="AI302" s="1"/>
  <c r="AD302" i="36"/>
  <c r="AI302" s="1"/>
  <c r="AD303" i="16"/>
  <c r="AI303" s="1"/>
  <c r="AD303" i="36"/>
  <c r="AI303" s="1"/>
  <c r="AD304" i="16"/>
  <c r="AI304" s="1"/>
  <c r="AD304" i="36"/>
  <c r="AI304" s="1"/>
  <c r="AD305" i="16"/>
  <c r="AI305" s="1"/>
  <c r="AD305" i="36"/>
  <c r="AI305" s="1"/>
  <c r="AD306" i="16"/>
  <c r="AI306" s="1"/>
  <c r="AD306" i="36"/>
  <c r="AI306" s="1"/>
  <c r="AD307" i="16"/>
  <c r="AI307" s="1"/>
  <c r="AD307" i="36"/>
  <c r="AI307" s="1"/>
  <c r="AD308" i="16"/>
  <c r="AI308" s="1"/>
  <c r="AD308" i="36"/>
  <c r="AI308" s="1"/>
  <c r="AD309" i="16"/>
  <c r="AI309" s="1"/>
  <c r="AD309" i="36"/>
  <c r="AI309" s="1"/>
  <c r="AD310" i="16"/>
  <c r="AI310" s="1"/>
  <c r="AD310" i="36"/>
  <c r="AI310" s="1"/>
  <c r="AD311" i="16"/>
  <c r="AI311" s="1"/>
  <c r="AD311" i="36"/>
  <c r="AI311" s="1"/>
  <c r="AD312" i="16"/>
  <c r="AI312" s="1"/>
  <c r="AD312" i="36"/>
  <c r="AI312" s="1"/>
  <c r="AD313" i="16"/>
  <c r="AI313" s="1"/>
  <c r="AD313" i="36"/>
  <c r="AI313" s="1"/>
  <c r="AD314" i="16"/>
  <c r="AI314" s="1"/>
  <c r="AD314" i="36"/>
  <c r="AI314" s="1"/>
  <c r="AD315" i="16"/>
  <c r="AI315" s="1"/>
  <c r="AD315" i="36"/>
  <c r="AI315" s="1"/>
  <c r="AD316" i="16"/>
  <c r="AI316" s="1"/>
  <c r="AD316" i="36"/>
  <c r="AI316" s="1"/>
  <c r="AD317" i="16"/>
  <c r="AI317" s="1"/>
  <c r="AD317" i="36"/>
  <c r="AI317" s="1"/>
  <c r="AD318" i="16"/>
  <c r="AI318" s="1"/>
  <c r="AD318" i="36"/>
  <c r="AI318" s="1"/>
  <c r="AD319" i="16"/>
  <c r="AI319" s="1"/>
  <c r="AD319" i="36"/>
  <c r="AI319" s="1"/>
  <c r="AD320" i="16"/>
  <c r="AI320" s="1"/>
  <c r="AD320" i="36"/>
  <c r="AI320" s="1"/>
  <c r="AD321" i="16"/>
  <c r="AI321" s="1"/>
  <c r="AD321" i="36"/>
  <c r="AI321" s="1"/>
  <c r="AD322" i="16"/>
  <c r="AI322" s="1"/>
  <c r="AD322" i="36"/>
  <c r="AI322" s="1"/>
  <c r="AD323" i="16"/>
  <c r="AI323" s="1"/>
  <c r="AD323" i="36"/>
  <c r="AI323" s="1"/>
  <c r="AD324" i="16"/>
  <c r="AI324" s="1"/>
  <c r="AD324" i="36"/>
  <c r="AI324" s="1"/>
  <c r="AD325" i="16"/>
  <c r="AI325" s="1"/>
  <c r="AD325" i="36"/>
  <c r="AI325" s="1"/>
  <c r="AD326" i="16"/>
  <c r="AI326" s="1"/>
  <c r="AD326" i="36"/>
  <c r="AI326" s="1"/>
  <c r="AD327" i="16"/>
  <c r="AI327" s="1"/>
  <c r="AD327" i="36"/>
  <c r="AI327" s="1"/>
  <c r="AD328" i="16"/>
  <c r="AI328" s="1"/>
  <c r="AD328" i="36"/>
  <c r="AI328" s="1"/>
  <c r="AD329" i="16"/>
  <c r="AI329" s="1"/>
  <c r="AD329" i="36"/>
  <c r="AI329" s="1"/>
  <c r="AD330" i="16"/>
  <c r="AI330" s="1"/>
  <c r="AD330" i="36"/>
  <c r="AI330" s="1"/>
  <c r="AD331" i="16"/>
  <c r="AI331" s="1"/>
  <c r="AD331" i="36"/>
  <c r="AI331" s="1"/>
  <c r="AD332" i="16"/>
  <c r="AI332" s="1"/>
  <c r="AD332" i="36"/>
  <c r="AI332" s="1"/>
  <c r="AD333" i="16"/>
  <c r="AI333" s="1"/>
  <c r="AD333" i="36"/>
  <c r="AI333" s="1"/>
  <c r="AD334" i="16"/>
  <c r="AI334" s="1"/>
  <c r="AD334" i="36"/>
  <c r="AI334" s="1"/>
  <c r="AD335" i="16"/>
  <c r="AI335" s="1"/>
  <c r="AD335" i="36"/>
  <c r="AI335" s="1"/>
  <c r="AD336" i="16"/>
  <c r="AI336" s="1"/>
  <c r="AD336" i="36"/>
  <c r="AI336" s="1"/>
  <c r="AD337" i="16"/>
  <c r="AI337" s="1"/>
  <c r="AD337" i="36"/>
  <c r="AI337" s="1"/>
  <c r="AD338" i="16"/>
  <c r="AI338" s="1"/>
  <c r="AD338" i="36"/>
  <c r="AI338" s="1"/>
  <c r="AD339" i="16"/>
  <c r="AI339" s="1"/>
  <c r="AD339" i="36"/>
  <c r="AI339" s="1"/>
  <c r="AD340" i="16"/>
  <c r="AI340" s="1"/>
  <c r="AD340" i="36"/>
  <c r="AI340" s="1"/>
  <c r="AD341" i="16"/>
  <c r="AI341" s="1"/>
  <c r="AD341" i="36"/>
  <c r="AI341" s="1"/>
  <c r="AD342" i="16"/>
  <c r="AI342" s="1"/>
  <c r="AD342" i="36"/>
  <c r="AI342" s="1"/>
  <c r="AD343" i="16"/>
  <c r="AI343" s="1"/>
  <c r="AD343" i="36"/>
  <c r="AI343" s="1"/>
  <c r="AD344" i="16"/>
  <c r="AI344" s="1"/>
  <c r="AD344" i="36"/>
  <c r="AI344" s="1"/>
  <c r="AD345" i="16"/>
  <c r="AI345" s="1"/>
  <c r="AD345" i="36"/>
  <c r="AI345" s="1"/>
  <c r="AD346" i="16"/>
  <c r="AI346" s="1"/>
  <c r="AD346" i="36"/>
  <c r="AI346" s="1"/>
  <c r="AD347" i="16"/>
  <c r="AI347" s="1"/>
  <c r="AD347" i="36"/>
  <c r="AI347" s="1"/>
  <c r="AD348" i="16"/>
  <c r="AI348" s="1"/>
  <c r="AD348" i="36"/>
  <c r="AI348" s="1"/>
  <c r="AD349" i="16"/>
  <c r="AI349" s="1"/>
  <c r="AD349" i="36"/>
  <c r="AI349" s="1"/>
  <c r="AD350" i="16"/>
  <c r="AI350" s="1"/>
  <c r="AD350" i="36"/>
  <c r="AI350" s="1"/>
  <c r="AD351" i="16"/>
  <c r="AI351" s="1"/>
  <c r="AD351" i="36"/>
  <c r="AI351" s="1"/>
  <c r="AD352" i="16"/>
  <c r="AI352" s="1"/>
  <c r="AD352" i="36"/>
  <c r="AI352" s="1"/>
  <c r="AD353" i="16"/>
  <c r="AI353" s="1"/>
  <c r="AD353" i="36"/>
  <c r="AI353" s="1"/>
  <c r="AD354" i="16"/>
  <c r="AI354" s="1"/>
  <c r="AD354" i="36"/>
  <c r="AI354" s="1"/>
  <c r="AD355" i="16"/>
  <c r="AI355" s="1"/>
  <c r="AD355" i="36"/>
  <c r="AI355" s="1"/>
  <c r="AD356" i="16"/>
  <c r="AI356" s="1"/>
  <c r="AD356" i="36"/>
  <c r="AI356" s="1"/>
  <c r="AD357" i="16"/>
  <c r="AI357" s="1"/>
  <c r="AD357" i="36"/>
  <c r="AI357" s="1"/>
  <c r="AD358" i="16"/>
  <c r="AI358" s="1"/>
  <c r="AD358" i="36"/>
  <c r="AI358" s="1"/>
  <c r="AD359" i="16"/>
  <c r="AI359" s="1"/>
  <c r="AD359" i="36"/>
  <c r="AI359" s="1"/>
  <c r="AD360" i="16"/>
  <c r="AI360" s="1"/>
  <c r="AD360" i="36"/>
  <c r="AI360" s="1"/>
  <c r="AD361" i="16"/>
  <c r="AI361" s="1"/>
  <c r="AD361" i="36"/>
  <c r="AI361" s="1"/>
  <c r="AD362" i="16"/>
  <c r="AI362" s="1"/>
  <c r="AD362" i="36"/>
  <c r="AI362" s="1"/>
  <c r="AD363" i="16"/>
  <c r="AI363" s="1"/>
  <c r="AD363" i="36"/>
  <c r="AI363" s="1"/>
  <c r="AD364" i="16"/>
  <c r="AI364" s="1"/>
  <c r="AD364" i="36"/>
  <c r="AI364" s="1"/>
  <c r="AD365" i="16"/>
  <c r="AI365" s="1"/>
  <c r="AD365" i="36"/>
  <c r="AI365" s="1"/>
  <c r="AD366" i="16"/>
  <c r="AI366" s="1"/>
  <c r="AD366" i="36"/>
  <c r="AI366" s="1"/>
  <c r="AD367" i="16"/>
  <c r="AI367" s="1"/>
  <c r="AD367" i="36"/>
  <c r="AI367" s="1"/>
  <c r="AD368" i="16"/>
  <c r="AI368" s="1"/>
  <c r="AD368" i="36"/>
  <c r="AI368" s="1"/>
  <c r="AD369" i="16"/>
  <c r="AI369" s="1"/>
  <c r="AD369" i="36"/>
  <c r="AI369" s="1"/>
  <c r="AD370" i="16"/>
  <c r="AI370" s="1"/>
  <c r="AD370" i="36"/>
  <c r="AI370" s="1"/>
  <c r="AD371" i="16"/>
  <c r="AI371" s="1"/>
  <c r="AD371" i="36"/>
  <c r="AI371" s="1"/>
  <c r="AD372" i="16"/>
  <c r="AI372" s="1"/>
  <c r="AD372" i="36"/>
  <c r="AI372" s="1"/>
  <c r="AD373" i="16"/>
  <c r="AI373" s="1"/>
  <c r="AD373" i="36"/>
  <c r="AI373" s="1"/>
  <c r="AD374" i="16"/>
  <c r="AI374" s="1"/>
  <c r="AD374" i="36"/>
  <c r="AI374" s="1"/>
  <c r="AD375" i="16"/>
  <c r="AI375" s="1"/>
  <c r="AD375" i="36"/>
  <c r="AI375" s="1"/>
  <c r="AD376" i="16"/>
  <c r="AI376" s="1"/>
  <c r="AD376" i="36"/>
  <c r="AI376" s="1"/>
  <c r="AD377" i="16"/>
  <c r="AI377" s="1"/>
  <c r="AD377" i="36"/>
  <c r="AI377" s="1"/>
  <c r="AD378" i="16"/>
  <c r="AI378" s="1"/>
  <c r="AD378" i="36"/>
  <c r="AI378" s="1"/>
  <c r="AD379" i="16"/>
  <c r="AI379" s="1"/>
  <c r="AD379" i="36"/>
  <c r="AI379" s="1"/>
  <c r="AD380" i="16"/>
  <c r="AI380" s="1"/>
  <c r="AD380" i="36"/>
  <c r="AI380" s="1"/>
  <c r="AD381" i="16"/>
  <c r="AI381" s="1"/>
  <c r="AD381" i="36"/>
  <c r="AI381" s="1"/>
  <c r="AD382" i="16"/>
  <c r="AI382" s="1"/>
  <c r="AD382" i="36"/>
  <c r="AI382" s="1"/>
  <c r="AD383" i="16"/>
  <c r="AI383" s="1"/>
  <c r="AD383" i="36"/>
  <c r="AI383" s="1"/>
  <c r="AD384" i="16"/>
  <c r="AI384" s="1"/>
  <c r="AD384" i="36"/>
  <c r="AI384" s="1"/>
  <c r="AD385" i="16"/>
  <c r="AI385" s="1"/>
  <c r="AD385" i="36"/>
  <c r="AI385" s="1"/>
  <c r="AD386" i="16"/>
  <c r="AI386" s="1"/>
  <c r="AD386" i="36"/>
  <c r="AI386" s="1"/>
  <c r="AD387" i="16"/>
  <c r="AI387" s="1"/>
  <c r="AD387" i="36"/>
  <c r="AI387" s="1"/>
  <c r="AD388" i="16"/>
  <c r="AI388" s="1"/>
  <c r="AD388" i="36"/>
  <c r="AI388" s="1"/>
  <c r="AD389" i="16"/>
  <c r="AI389" s="1"/>
  <c r="AD389" i="36"/>
  <c r="AI389" s="1"/>
  <c r="AD390" i="16"/>
  <c r="AI390" s="1"/>
  <c r="AD390" i="36"/>
  <c r="AI390" s="1"/>
  <c r="AD391" i="16"/>
  <c r="AI391" s="1"/>
  <c r="AD391" i="36"/>
  <c r="AI391" s="1"/>
  <c r="AD392" i="16"/>
  <c r="AI392" s="1"/>
  <c r="AD392" i="36"/>
  <c r="AI392" s="1"/>
  <c r="AD393" i="16"/>
  <c r="AI393" s="1"/>
  <c r="AD393" i="36"/>
  <c r="AI393" s="1"/>
  <c r="AD394" i="16"/>
  <c r="AI394" s="1"/>
  <c r="AD394" i="36"/>
  <c r="AI394" s="1"/>
  <c r="AD395" i="16"/>
  <c r="AI395" s="1"/>
  <c r="AD395" i="36"/>
  <c r="AI395" s="1"/>
  <c r="AD396" i="16"/>
  <c r="AI396" s="1"/>
  <c r="AD396" i="36"/>
  <c r="AI396" s="1"/>
  <c r="AD397" i="16"/>
  <c r="AI397" s="1"/>
  <c r="AD397" i="36"/>
  <c r="AI397" s="1"/>
  <c r="AD398" i="16"/>
  <c r="AI398" s="1"/>
  <c r="AD398" i="36"/>
  <c r="AI398" s="1"/>
  <c r="AD399" i="16"/>
  <c r="AI399" s="1"/>
  <c r="AD399" i="36"/>
  <c r="AI399" s="1"/>
  <c r="AD400" i="16"/>
  <c r="AI400" s="1"/>
  <c r="AD400" i="36"/>
  <c r="AI400" s="1"/>
  <c r="AD401" i="16"/>
  <c r="AI401" s="1"/>
  <c r="AD401" i="36"/>
  <c r="AI401" s="1"/>
  <c r="AD402" i="16"/>
  <c r="AI402" s="1"/>
  <c r="AD402" i="36"/>
  <c r="AI402" s="1"/>
  <c r="AD403" i="16"/>
  <c r="AI403" s="1"/>
  <c r="AD403" i="36"/>
  <c r="AI403" s="1"/>
  <c r="AD404" i="16"/>
  <c r="AI404" s="1"/>
  <c r="AD404" i="36"/>
  <c r="AI404" s="1"/>
  <c r="AD405" i="16"/>
  <c r="AI405" s="1"/>
  <c r="AD405" i="36"/>
  <c r="AI405" s="1"/>
  <c r="AD406" i="16"/>
  <c r="AI406" s="1"/>
  <c r="AD406" i="36"/>
  <c r="AI406" s="1"/>
  <c r="AD407" i="16"/>
  <c r="AI407" s="1"/>
  <c r="AD407" i="36"/>
  <c r="AI407" s="1"/>
  <c r="AD408" i="16"/>
  <c r="AI408" s="1"/>
  <c r="AD408" i="36"/>
  <c r="AI408" s="1"/>
  <c r="AD409" i="16"/>
  <c r="AI409" s="1"/>
  <c r="AD409" i="36"/>
  <c r="AI409" s="1"/>
  <c r="AD410" i="16"/>
  <c r="AI410" s="1"/>
  <c r="AD410" i="36"/>
  <c r="AI410" s="1"/>
  <c r="AD411" i="16"/>
  <c r="AI411" s="1"/>
  <c r="AD411" i="36"/>
  <c r="AI411" s="1"/>
  <c r="AD412" i="16"/>
  <c r="AI412" s="1"/>
  <c r="AD412" i="36"/>
  <c r="AI412" s="1"/>
  <c r="AD413" i="16"/>
  <c r="AI413" s="1"/>
  <c r="AD413" i="36"/>
  <c r="AI413" s="1"/>
  <c r="AD414" i="16"/>
  <c r="AI414" s="1"/>
  <c r="AD414" i="36"/>
  <c r="AI414" s="1"/>
  <c r="AD415" i="16"/>
  <c r="AI415" s="1"/>
  <c r="AD415" i="36"/>
  <c r="AI415" s="1"/>
  <c r="AD416" i="16"/>
  <c r="AI416" s="1"/>
  <c r="AD416" i="36"/>
  <c r="AI416" s="1"/>
  <c r="AD417" i="16"/>
  <c r="AI417" s="1"/>
  <c r="AD417" i="36"/>
  <c r="AI417" s="1"/>
  <c r="AD418" i="16"/>
  <c r="AI418" s="1"/>
  <c r="AD418" i="36"/>
  <c r="AI418" s="1"/>
  <c r="AD419" i="16"/>
  <c r="AI419" s="1"/>
  <c r="AD419" i="36"/>
  <c r="AI419" s="1"/>
  <c r="AD420" i="16"/>
  <c r="AI420" s="1"/>
  <c r="AD420" i="36"/>
  <c r="AI420" s="1"/>
  <c r="AD421" i="16"/>
  <c r="AI421" s="1"/>
  <c r="AD421" i="36"/>
  <c r="AI421" s="1"/>
  <c r="AD422" i="16"/>
  <c r="AI422" s="1"/>
  <c r="AD422" i="36"/>
  <c r="AI422" s="1"/>
  <c r="AD423" i="16"/>
  <c r="AI423" s="1"/>
  <c r="AD423" i="36"/>
  <c r="AI423" s="1"/>
  <c r="AD424" i="16"/>
  <c r="AI424" s="1"/>
  <c r="AD424" i="36"/>
  <c r="AI424" s="1"/>
  <c r="AD425" i="16"/>
  <c r="AI425" s="1"/>
  <c r="AD425" i="36"/>
  <c r="AI425" s="1"/>
  <c r="AD426" i="16"/>
  <c r="AI426" s="1"/>
  <c r="AD426" i="36"/>
  <c r="AI426" s="1"/>
  <c r="AD427" i="16"/>
  <c r="AI427" s="1"/>
  <c r="AD427" i="36"/>
  <c r="AI427" s="1"/>
  <c r="AD428" i="16"/>
  <c r="AI428" s="1"/>
  <c r="AD428" i="36"/>
  <c r="AI428" s="1"/>
  <c r="AD429" i="16"/>
  <c r="AI429" s="1"/>
  <c r="AD429" i="36"/>
  <c r="AI429" s="1"/>
  <c r="AD430" i="16"/>
  <c r="AI430" s="1"/>
  <c r="AD430" i="36"/>
  <c r="AI430" s="1"/>
  <c r="AD431" i="16"/>
  <c r="AI431" s="1"/>
  <c r="AD431" i="36"/>
  <c r="AI431" s="1"/>
  <c r="AD432" i="16"/>
  <c r="AI432" s="1"/>
  <c r="AD432" i="36"/>
  <c r="AI432" s="1"/>
  <c r="AD433" i="16"/>
  <c r="AI433" s="1"/>
  <c r="AD433" i="36"/>
  <c r="AI433" s="1"/>
  <c r="AD434" i="16"/>
  <c r="AI434" s="1"/>
  <c r="AD434" i="36"/>
  <c r="AI434" s="1"/>
  <c r="AD435" i="16"/>
  <c r="AI435" s="1"/>
  <c r="AD435" i="36"/>
  <c r="AI435" s="1"/>
  <c r="AD436" i="16"/>
  <c r="AI436" s="1"/>
  <c r="AD436" i="36"/>
  <c r="AI436" s="1"/>
  <c r="AD437" i="16"/>
  <c r="AI437" s="1"/>
  <c r="AD437" i="36"/>
  <c r="AI437" s="1"/>
  <c r="AD438" i="16"/>
  <c r="AI438" s="1"/>
  <c r="AD438" i="36"/>
  <c r="AI438" s="1"/>
  <c r="AD439" i="16"/>
  <c r="AI439" s="1"/>
  <c r="AD439" i="36"/>
  <c r="AI439" s="1"/>
  <c r="AD440" i="16"/>
  <c r="AI440" s="1"/>
  <c r="AD440" i="36"/>
  <c r="AI440" s="1"/>
  <c r="AD441" i="16"/>
  <c r="AI441" s="1"/>
  <c r="AD441" i="36"/>
  <c r="AI441" s="1"/>
  <c r="AD442" i="16"/>
  <c r="AI442" s="1"/>
  <c r="AD442" i="36"/>
  <c r="AI442" s="1"/>
  <c r="AD443" i="16"/>
  <c r="AI443" s="1"/>
  <c r="AD443" i="36"/>
  <c r="AI443" s="1"/>
  <c r="AD444" i="16"/>
  <c r="AI444" s="1"/>
  <c r="AD444" i="36"/>
  <c r="AI444" s="1"/>
  <c r="AD445" i="16"/>
  <c r="AI445" s="1"/>
  <c r="AD445" i="36"/>
  <c r="AI445" s="1"/>
  <c r="AD446" i="16"/>
  <c r="AI446" s="1"/>
  <c r="AD446" i="36"/>
  <c r="AI446" s="1"/>
  <c r="AD447" i="16"/>
  <c r="AI447" s="1"/>
  <c r="AD447" i="36"/>
  <c r="AI447" s="1"/>
  <c r="AD448" i="16"/>
  <c r="AI448" s="1"/>
  <c r="AD448" i="36"/>
  <c r="AI448" s="1"/>
  <c r="AD449" i="16"/>
  <c r="AI449" s="1"/>
  <c r="AD449" i="36"/>
  <c r="AI449" s="1"/>
  <c r="AD450" i="16"/>
  <c r="AI450" s="1"/>
  <c r="AD450" i="36"/>
  <c r="AI450" s="1"/>
  <c r="AC11" i="16"/>
  <c r="AH11" s="1"/>
  <c r="AC11" i="36"/>
  <c r="AH11" s="1"/>
  <c r="AC12" i="16"/>
  <c r="AH12" s="1"/>
  <c r="AC12" i="36"/>
  <c r="AH12" s="1"/>
  <c r="AC13" i="16"/>
  <c r="AH13" s="1"/>
  <c r="AC13" i="36"/>
  <c r="AH13" s="1"/>
  <c r="AC14" i="16"/>
  <c r="AH14" s="1"/>
  <c r="AC14" i="36"/>
  <c r="AH14" s="1"/>
  <c r="AC15" i="16"/>
  <c r="AH15" s="1"/>
  <c r="AC15" i="36"/>
  <c r="AH15" s="1"/>
  <c r="AC16" i="16"/>
  <c r="AH16" s="1"/>
  <c r="AC16" i="36"/>
  <c r="AH16" s="1"/>
  <c r="AC17" i="16"/>
  <c r="AH17" s="1"/>
  <c r="AC17" i="36"/>
  <c r="AH17" s="1"/>
  <c r="AC18" i="16"/>
  <c r="AH18" s="1"/>
  <c r="AC18" i="36"/>
  <c r="AH18" s="1"/>
  <c r="AC19" i="16"/>
  <c r="AH19" s="1"/>
  <c r="AC19" i="36"/>
  <c r="AH19" s="1"/>
  <c r="AC20" i="16"/>
  <c r="AH20" s="1"/>
  <c r="AC20" i="36"/>
  <c r="AH20" s="1"/>
  <c r="AC21" i="16"/>
  <c r="AH21" s="1"/>
  <c r="AC21" i="36"/>
  <c r="AH21" s="1"/>
  <c r="AC22" i="16"/>
  <c r="AH22" s="1"/>
  <c r="AC22" i="36"/>
  <c r="AH22" s="1"/>
  <c r="AC23" i="16"/>
  <c r="AH23" s="1"/>
  <c r="AC23" i="36"/>
  <c r="AH23" s="1"/>
  <c r="AC24" i="16"/>
  <c r="AH24" s="1"/>
  <c r="AC24" i="36"/>
  <c r="AH24" s="1"/>
  <c r="AC25" i="16"/>
  <c r="AH25" s="1"/>
  <c r="AC25" i="36"/>
  <c r="AH25" s="1"/>
  <c r="AC26" i="16"/>
  <c r="AH26" s="1"/>
  <c r="AC26" i="36"/>
  <c r="AH26" s="1"/>
  <c r="AC27" i="16"/>
  <c r="AH27" s="1"/>
  <c r="AC27" i="36"/>
  <c r="AH27" s="1"/>
  <c r="AC28" i="16"/>
  <c r="AH28" s="1"/>
  <c r="AC28" i="36"/>
  <c r="AH28" s="1"/>
  <c r="AC29" i="16"/>
  <c r="AH29" s="1"/>
  <c r="AC29" i="36"/>
  <c r="AH29" s="1"/>
  <c r="AC30" i="16"/>
  <c r="AH30" s="1"/>
  <c r="AC30" i="36"/>
  <c r="AH30" s="1"/>
  <c r="AC31" i="16"/>
  <c r="AH31" s="1"/>
  <c r="AC31" i="36"/>
  <c r="AH31" s="1"/>
  <c r="AC32" i="16"/>
  <c r="AH32" s="1"/>
  <c r="AC32" i="36"/>
  <c r="AH32" s="1"/>
  <c r="AC33" i="16"/>
  <c r="AH33" s="1"/>
  <c r="AC33" i="36"/>
  <c r="AH33" s="1"/>
  <c r="AC34" i="16"/>
  <c r="AH34" s="1"/>
  <c r="AC34" i="36"/>
  <c r="AH34" s="1"/>
  <c r="AC35" i="16"/>
  <c r="AH35" s="1"/>
  <c r="AC35" i="36"/>
  <c r="AH35" s="1"/>
  <c r="AC36" i="16"/>
  <c r="AH36" s="1"/>
  <c r="AC36" i="36"/>
  <c r="AH36" s="1"/>
  <c r="AC37" i="16"/>
  <c r="AH37" s="1"/>
  <c r="AC37" i="36"/>
  <c r="AH37" s="1"/>
  <c r="AC38" i="16"/>
  <c r="AH38" s="1"/>
  <c r="AC38" i="36"/>
  <c r="AH38" s="1"/>
  <c r="AC39" i="16"/>
  <c r="AH39" s="1"/>
  <c r="AC39" i="36"/>
  <c r="AH39" s="1"/>
  <c r="AC40" i="16"/>
  <c r="AH40" s="1"/>
  <c r="AC40" i="36"/>
  <c r="AH40" s="1"/>
  <c r="AC41" i="16"/>
  <c r="AH41" s="1"/>
  <c r="AC41" i="36"/>
  <c r="AH41" s="1"/>
  <c r="AC42" i="16"/>
  <c r="AH42" s="1"/>
  <c r="AC42" i="36"/>
  <c r="AH42" s="1"/>
  <c r="AC43" i="16"/>
  <c r="AH43" s="1"/>
  <c r="AC43" i="36"/>
  <c r="AH43" s="1"/>
  <c r="AC44" i="16"/>
  <c r="AH44" s="1"/>
  <c r="AC44" i="36"/>
  <c r="AH44" s="1"/>
  <c r="AC45" i="16"/>
  <c r="AH45" s="1"/>
  <c r="AC45" i="36"/>
  <c r="AH45" s="1"/>
  <c r="AC46" i="16"/>
  <c r="AH46" s="1"/>
  <c r="AC46" i="36"/>
  <c r="AH46" s="1"/>
  <c r="AC47" i="16"/>
  <c r="AH47" s="1"/>
  <c r="AC47" i="36"/>
  <c r="AH47" s="1"/>
  <c r="AC48" i="16"/>
  <c r="AH48" s="1"/>
  <c r="AC48" i="36"/>
  <c r="AH48" s="1"/>
  <c r="AC49" i="16"/>
  <c r="AH49" s="1"/>
  <c r="AC49" i="36"/>
  <c r="AH49" s="1"/>
  <c r="AC50" i="16"/>
  <c r="AH50" s="1"/>
  <c r="AC50" i="36"/>
  <c r="AH50" s="1"/>
  <c r="AC51" i="16"/>
  <c r="AH51" s="1"/>
  <c r="AC51" i="36"/>
  <c r="AH51" s="1"/>
  <c r="AC52" i="16"/>
  <c r="AH52" s="1"/>
  <c r="AC52" i="36"/>
  <c r="AH52" s="1"/>
  <c r="AC53" i="16"/>
  <c r="AH53" s="1"/>
  <c r="AC53" i="36"/>
  <c r="AH53" s="1"/>
  <c r="AC54" i="16"/>
  <c r="AH54" s="1"/>
  <c r="AC54" i="36"/>
  <c r="AH54" s="1"/>
  <c r="AC55" i="16"/>
  <c r="AH55" s="1"/>
  <c r="AC55" i="36"/>
  <c r="AH55" s="1"/>
  <c r="AC56" i="16"/>
  <c r="AH56" s="1"/>
  <c r="AC56" i="36"/>
  <c r="AH56" s="1"/>
  <c r="AC57" i="16"/>
  <c r="AH57" s="1"/>
  <c r="AC57" i="36"/>
  <c r="AH57" s="1"/>
  <c r="AC58" i="16"/>
  <c r="AH58" s="1"/>
  <c r="AC58" i="36"/>
  <c r="AH58" s="1"/>
  <c r="AC59" i="16"/>
  <c r="AH59" s="1"/>
  <c r="AC59" i="36"/>
  <c r="AH59" s="1"/>
  <c r="AC60" i="16"/>
  <c r="AH60" s="1"/>
  <c r="AC60" i="36"/>
  <c r="AH60" s="1"/>
  <c r="AC61" i="16"/>
  <c r="AH61" s="1"/>
  <c r="AC61" i="36"/>
  <c r="AH61" s="1"/>
  <c r="AC62" i="16"/>
  <c r="AH62" s="1"/>
  <c r="AC62" i="36"/>
  <c r="AH62" s="1"/>
  <c r="AC63" i="16"/>
  <c r="AH63" s="1"/>
  <c r="AC63" i="36"/>
  <c r="AH63" s="1"/>
  <c r="AC64" i="16"/>
  <c r="AH64" s="1"/>
  <c r="AC64" i="36"/>
  <c r="AH64" s="1"/>
  <c r="AC65" i="16"/>
  <c r="AH65" s="1"/>
  <c r="AC65" i="36"/>
  <c r="AH65" s="1"/>
  <c r="AC66" i="16"/>
  <c r="AH66" s="1"/>
  <c r="AC66" i="36"/>
  <c r="AH66" s="1"/>
  <c r="AC67" i="16"/>
  <c r="AH67" s="1"/>
  <c r="AC67" i="36"/>
  <c r="AH67" s="1"/>
  <c r="AC68" i="16"/>
  <c r="AH68" s="1"/>
  <c r="AC68" i="36"/>
  <c r="AH68" s="1"/>
  <c r="AC69" i="16"/>
  <c r="AH69" s="1"/>
  <c r="AC69" i="36"/>
  <c r="AH69" s="1"/>
  <c r="AC70" i="16"/>
  <c r="AH70" s="1"/>
  <c r="AC70" i="36"/>
  <c r="AH70" s="1"/>
  <c r="AC71" i="16"/>
  <c r="AH71" s="1"/>
  <c r="AC71" i="36"/>
  <c r="AH71" s="1"/>
  <c r="AC72" i="16"/>
  <c r="AH72" s="1"/>
  <c r="AC72" i="36"/>
  <c r="AH72" s="1"/>
  <c r="AC73" i="16"/>
  <c r="AH73" s="1"/>
  <c r="AC73" i="36"/>
  <c r="AH73" s="1"/>
  <c r="AC74" i="16"/>
  <c r="AH74" s="1"/>
  <c r="AC74" i="36"/>
  <c r="AH74" s="1"/>
  <c r="AC75" i="16"/>
  <c r="AH75" s="1"/>
  <c r="AC75" i="36"/>
  <c r="AH75" s="1"/>
  <c r="AC76" i="16"/>
  <c r="AH76" s="1"/>
  <c r="AC76" i="36"/>
  <c r="AH76" s="1"/>
  <c r="AC77" i="16"/>
  <c r="AH77" s="1"/>
  <c r="AC77" i="36"/>
  <c r="AH77" s="1"/>
  <c r="AC78" i="16"/>
  <c r="AH78" s="1"/>
  <c r="AC78" i="36"/>
  <c r="AH78" s="1"/>
  <c r="AC79" i="16"/>
  <c r="AH79" s="1"/>
  <c r="AC79" i="36"/>
  <c r="AH79" s="1"/>
  <c r="AC80" i="16"/>
  <c r="AH80" s="1"/>
  <c r="AC80" i="36"/>
  <c r="AH80" s="1"/>
  <c r="AC81" i="16"/>
  <c r="AH81" s="1"/>
  <c r="AC81" i="36"/>
  <c r="AH81" s="1"/>
  <c r="AC82" i="16"/>
  <c r="AH82" s="1"/>
  <c r="AC82" i="36"/>
  <c r="AH82" s="1"/>
  <c r="AC83" i="16"/>
  <c r="AH83" s="1"/>
  <c r="AC83" i="36"/>
  <c r="AH83" s="1"/>
  <c r="AC84" i="16"/>
  <c r="AH84" s="1"/>
  <c r="AC84" i="36"/>
  <c r="AH84" s="1"/>
  <c r="AC85" i="16"/>
  <c r="AH85" s="1"/>
  <c r="AC85" i="36"/>
  <c r="AH85" s="1"/>
  <c r="AC86" i="16"/>
  <c r="AH86" s="1"/>
  <c r="AC86" i="36"/>
  <c r="AH86" s="1"/>
  <c r="AC87" i="16"/>
  <c r="AH87" s="1"/>
  <c r="AC87" i="36"/>
  <c r="AH87" s="1"/>
  <c r="AC88" i="16"/>
  <c r="AH88" s="1"/>
  <c r="AC88" i="36"/>
  <c r="AH88" s="1"/>
  <c r="AC89" i="16"/>
  <c r="AH89" s="1"/>
  <c r="AC89" i="36"/>
  <c r="AH89" s="1"/>
  <c r="AC90" i="16"/>
  <c r="AH90" s="1"/>
  <c r="AC90" i="36"/>
  <c r="AH90" s="1"/>
  <c r="AC91" i="16"/>
  <c r="AH91" s="1"/>
  <c r="AC91" i="36"/>
  <c r="AH91" s="1"/>
  <c r="AC92" i="16"/>
  <c r="AH92" s="1"/>
  <c r="AC92" i="36"/>
  <c r="AH92" s="1"/>
  <c r="AC93" i="16"/>
  <c r="AH93" s="1"/>
  <c r="AC93" i="36"/>
  <c r="AH93" s="1"/>
  <c r="AC94" i="16"/>
  <c r="AH94" s="1"/>
  <c r="AC94" i="36"/>
  <c r="AH94" s="1"/>
  <c r="AC95" i="16"/>
  <c r="AH95" s="1"/>
  <c r="AC95" i="36"/>
  <c r="AH95" s="1"/>
  <c r="AC96" i="16"/>
  <c r="AH96" s="1"/>
  <c r="AC96" i="36"/>
  <c r="AH96" s="1"/>
  <c r="AC97" i="16"/>
  <c r="AH97" s="1"/>
  <c r="AC97" i="36"/>
  <c r="AH97" s="1"/>
  <c r="AC98" i="16"/>
  <c r="AH98" s="1"/>
  <c r="AC98" i="36"/>
  <c r="AH98" s="1"/>
  <c r="AC99" i="16"/>
  <c r="AH99" s="1"/>
  <c r="AC99" i="36"/>
  <c r="AH99" s="1"/>
  <c r="AC100" i="16"/>
  <c r="AH100" s="1"/>
  <c r="AC100" i="36"/>
  <c r="AH100" s="1"/>
  <c r="AC101" i="16"/>
  <c r="AH101" s="1"/>
  <c r="AC101" i="36"/>
  <c r="AH101" s="1"/>
  <c r="AC102" i="16"/>
  <c r="AH102" s="1"/>
  <c r="AC102" i="36"/>
  <c r="AH102" s="1"/>
  <c r="AC103" i="16"/>
  <c r="AH103" s="1"/>
  <c r="AC103" i="36"/>
  <c r="AH103" s="1"/>
  <c r="AC104" i="16"/>
  <c r="AH104" s="1"/>
  <c r="AC104" i="36"/>
  <c r="AH104" s="1"/>
  <c r="AC105" i="16"/>
  <c r="AH105" s="1"/>
  <c r="AC105" i="36"/>
  <c r="AH105" s="1"/>
  <c r="AC106" i="16"/>
  <c r="AH106" s="1"/>
  <c r="AC106" i="36"/>
  <c r="AH106" s="1"/>
  <c r="AC107" i="16"/>
  <c r="AH107" s="1"/>
  <c r="AC107" i="36"/>
  <c r="AH107" s="1"/>
  <c r="AC108" i="16"/>
  <c r="AH108" s="1"/>
  <c r="AC108" i="36"/>
  <c r="AH108" s="1"/>
  <c r="AC109" i="16"/>
  <c r="AH109" s="1"/>
  <c r="AC109" i="36"/>
  <c r="AH109" s="1"/>
  <c r="AC110" i="16"/>
  <c r="AH110" s="1"/>
  <c r="AC110" i="36"/>
  <c r="AH110" s="1"/>
  <c r="AC111" i="16"/>
  <c r="AH111" s="1"/>
  <c r="AC111" i="36"/>
  <c r="AH111" s="1"/>
  <c r="AC112" i="16"/>
  <c r="AH112" s="1"/>
  <c r="AC112" i="36"/>
  <c r="AH112" s="1"/>
  <c r="AC113" i="16"/>
  <c r="AH113" s="1"/>
  <c r="AC113" i="36"/>
  <c r="AH113" s="1"/>
  <c r="AC114" i="16"/>
  <c r="AH114" s="1"/>
  <c r="AC114" i="36"/>
  <c r="AH114" s="1"/>
  <c r="AC115" i="16"/>
  <c r="AH115" s="1"/>
  <c r="AC115" i="36"/>
  <c r="AH115" s="1"/>
  <c r="AC116" i="16"/>
  <c r="AH116" s="1"/>
  <c r="AC116" i="36"/>
  <c r="AH116" s="1"/>
  <c r="AC117" i="16"/>
  <c r="AH117" s="1"/>
  <c r="AC117" i="36"/>
  <c r="AH117" s="1"/>
  <c r="AC118" i="16"/>
  <c r="AH118" s="1"/>
  <c r="AC118" i="36"/>
  <c r="AH118" s="1"/>
  <c r="AC119" i="16"/>
  <c r="AH119" s="1"/>
  <c r="AC119" i="36"/>
  <c r="AH119" s="1"/>
  <c r="AC120" i="16"/>
  <c r="AH120" s="1"/>
  <c r="AC120" i="36"/>
  <c r="AH120" s="1"/>
  <c r="AC121" i="16"/>
  <c r="AH121" s="1"/>
  <c r="AC121" i="36"/>
  <c r="AH121" s="1"/>
  <c r="AC122" i="16"/>
  <c r="AH122" s="1"/>
  <c r="AC122" i="36"/>
  <c r="AH122" s="1"/>
  <c r="AC123" i="16"/>
  <c r="AH123" s="1"/>
  <c r="AC123" i="36"/>
  <c r="AH123" s="1"/>
  <c r="AC124" i="16"/>
  <c r="AH124" s="1"/>
  <c r="AC124" i="36"/>
  <c r="AH124" s="1"/>
  <c r="AC125" i="16"/>
  <c r="AH125" s="1"/>
  <c r="AC125" i="36"/>
  <c r="AH125" s="1"/>
  <c r="AC126" i="16"/>
  <c r="AH126" s="1"/>
  <c r="AC126" i="36"/>
  <c r="AH126" s="1"/>
  <c r="AC127" i="16"/>
  <c r="AH127" s="1"/>
  <c r="AC127" i="36"/>
  <c r="AH127" s="1"/>
  <c r="AC128" i="16"/>
  <c r="AH128" s="1"/>
  <c r="AC128" i="36"/>
  <c r="AH128" s="1"/>
  <c r="AC129" i="16"/>
  <c r="AH129" s="1"/>
  <c r="AC129" i="36"/>
  <c r="AH129" s="1"/>
  <c r="AC130" i="16"/>
  <c r="AH130" s="1"/>
  <c r="AC130" i="36"/>
  <c r="AH130" s="1"/>
  <c r="AC131" i="16"/>
  <c r="AH131" s="1"/>
  <c r="AC131" i="36"/>
  <c r="AH131" s="1"/>
  <c r="AC132" i="16"/>
  <c r="AH132" s="1"/>
  <c r="AC132" i="36"/>
  <c r="AH132" s="1"/>
  <c r="AC133" i="16"/>
  <c r="AH133" s="1"/>
  <c r="AC133" i="36"/>
  <c r="AH133" s="1"/>
  <c r="AC134" i="16"/>
  <c r="AH134" s="1"/>
  <c r="AC134" i="36"/>
  <c r="AH134" s="1"/>
  <c r="AC135" i="16"/>
  <c r="AH135" s="1"/>
  <c r="AC135" i="36"/>
  <c r="AH135" s="1"/>
  <c r="AC136" i="16"/>
  <c r="AH136" s="1"/>
  <c r="AC136" i="36"/>
  <c r="AH136" s="1"/>
  <c r="AC137" i="16"/>
  <c r="AH137" s="1"/>
  <c r="AC137" i="36"/>
  <c r="AH137" s="1"/>
  <c r="AC138" i="16"/>
  <c r="AH138" s="1"/>
  <c r="AC138" i="36"/>
  <c r="AH138" s="1"/>
  <c r="AC139" i="16"/>
  <c r="AH139" s="1"/>
  <c r="AC139" i="36"/>
  <c r="AH139" s="1"/>
  <c r="AC140" i="16"/>
  <c r="AH140" s="1"/>
  <c r="AC140" i="36"/>
  <c r="AH140" s="1"/>
  <c r="AC141" i="16"/>
  <c r="AH141" s="1"/>
  <c r="AC141" i="36"/>
  <c r="AH141" s="1"/>
  <c r="AC142" i="16"/>
  <c r="AH142" s="1"/>
  <c r="AC142" i="36"/>
  <c r="AH142" s="1"/>
  <c r="AC143" i="16"/>
  <c r="AH143" s="1"/>
  <c r="AC143" i="36"/>
  <c r="AH143" s="1"/>
  <c r="AC144" i="16"/>
  <c r="AH144" s="1"/>
  <c r="AC144" i="36"/>
  <c r="AH144" s="1"/>
  <c r="AC145" i="16"/>
  <c r="AH145" s="1"/>
  <c r="AC145" i="36"/>
  <c r="AH145" s="1"/>
  <c r="AC146" i="16"/>
  <c r="AH146" s="1"/>
  <c r="AC146" i="36"/>
  <c r="AH146" s="1"/>
  <c r="AC147" i="16"/>
  <c r="AH147" s="1"/>
  <c r="AC147" i="36"/>
  <c r="AH147" s="1"/>
  <c r="AC148" i="16"/>
  <c r="AH148" s="1"/>
  <c r="AC148" i="36"/>
  <c r="AH148" s="1"/>
  <c r="AC149" i="16"/>
  <c r="AH149" s="1"/>
  <c r="AC149" i="36"/>
  <c r="AH149" s="1"/>
  <c r="AC150" i="16"/>
  <c r="AH150" s="1"/>
  <c r="AC150" i="36"/>
  <c r="AH150" s="1"/>
  <c r="AC151" i="16"/>
  <c r="AH151" s="1"/>
  <c r="AC151" i="36"/>
  <c r="AH151" s="1"/>
  <c r="AC152" i="16"/>
  <c r="AH152" s="1"/>
  <c r="AC152" i="36"/>
  <c r="AH152" s="1"/>
  <c r="AC153" i="16"/>
  <c r="AH153" s="1"/>
  <c r="AC153" i="36"/>
  <c r="AH153" s="1"/>
  <c r="AC154" i="16"/>
  <c r="AH154" s="1"/>
  <c r="AC154" i="36"/>
  <c r="AH154" s="1"/>
  <c r="AC155" i="16"/>
  <c r="AH155" s="1"/>
  <c r="AC155" i="36"/>
  <c r="AH155" s="1"/>
  <c r="AC156" i="16"/>
  <c r="AH156" s="1"/>
  <c r="AC156" i="36"/>
  <c r="AH156" s="1"/>
  <c r="AC157" i="16"/>
  <c r="AH157" s="1"/>
  <c r="AC157" i="36"/>
  <c r="AH157" s="1"/>
  <c r="AC158" i="16"/>
  <c r="AH158" s="1"/>
  <c r="AC158" i="36"/>
  <c r="AH158" s="1"/>
  <c r="AC159" i="16"/>
  <c r="AH159" s="1"/>
  <c r="AC159" i="36"/>
  <c r="AH159" s="1"/>
  <c r="AC160" i="16"/>
  <c r="AH160" s="1"/>
  <c r="AC160" i="36"/>
  <c r="AH160" s="1"/>
  <c r="AC161" i="16"/>
  <c r="AH161" s="1"/>
  <c r="AC161" i="36"/>
  <c r="AH161" s="1"/>
  <c r="AC162" i="16"/>
  <c r="AH162" s="1"/>
  <c r="AC162" i="36"/>
  <c r="AH162" s="1"/>
  <c r="AC163" i="16"/>
  <c r="AH163" s="1"/>
  <c r="AC163" i="36"/>
  <c r="AH163" s="1"/>
  <c r="AC164" i="16"/>
  <c r="AH164" s="1"/>
  <c r="AC164" i="36"/>
  <c r="AH164" s="1"/>
  <c r="AC165" i="16"/>
  <c r="AH165" s="1"/>
  <c r="AC165" i="36"/>
  <c r="AH165" s="1"/>
  <c r="AC166" i="16"/>
  <c r="AH166" s="1"/>
  <c r="AC166" i="36"/>
  <c r="AH166" s="1"/>
  <c r="AC167" i="16"/>
  <c r="AH167" s="1"/>
  <c r="AC167" i="36"/>
  <c r="AH167" s="1"/>
  <c r="AC168" i="16"/>
  <c r="AH168" s="1"/>
  <c r="AC168" i="36"/>
  <c r="AH168" s="1"/>
  <c r="AC169" i="16"/>
  <c r="AH169" s="1"/>
  <c r="AC169" i="36"/>
  <c r="AH169" s="1"/>
  <c r="AC170" i="16"/>
  <c r="AH170" s="1"/>
  <c r="AC170" i="36"/>
  <c r="AH170" s="1"/>
  <c r="AC171" i="16"/>
  <c r="AH171" s="1"/>
  <c r="AC171" i="36"/>
  <c r="AH171" s="1"/>
  <c r="AC172" i="16"/>
  <c r="AH172" s="1"/>
  <c r="AC172" i="36"/>
  <c r="AH172" s="1"/>
  <c r="AC173" i="16"/>
  <c r="AH173" s="1"/>
  <c r="AC173" i="36"/>
  <c r="AH173" s="1"/>
  <c r="AC174" i="16"/>
  <c r="AH174" s="1"/>
  <c r="AC174" i="36"/>
  <c r="AH174" s="1"/>
  <c r="AC175" i="16"/>
  <c r="AH175" s="1"/>
  <c r="AC175" i="36"/>
  <c r="AH175" s="1"/>
  <c r="AC176" i="16"/>
  <c r="AH176" s="1"/>
  <c r="AC176" i="36"/>
  <c r="AH176" s="1"/>
  <c r="AC177" i="16"/>
  <c r="AH177" s="1"/>
  <c r="AC177" i="36"/>
  <c r="AH177" s="1"/>
  <c r="AC178" i="16"/>
  <c r="AH178" s="1"/>
  <c r="AC178" i="36"/>
  <c r="AH178" s="1"/>
  <c r="AC179" i="16"/>
  <c r="AH179" s="1"/>
  <c r="AC179" i="36"/>
  <c r="AH179" s="1"/>
  <c r="AC180" i="16"/>
  <c r="AH180" s="1"/>
  <c r="AC180" i="36"/>
  <c r="AH180" s="1"/>
  <c r="AC181" i="16"/>
  <c r="AH181" s="1"/>
  <c r="AC181" i="36"/>
  <c r="AH181" s="1"/>
  <c r="AC182" i="16"/>
  <c r="AH182" s="1"/>
  <c r="AC182" i="36"/>
  <c r="AH182" s="1"/>
  <c r="AC183" i="16"/>
  <c r="AH183" s="1"/>
  <c r="AC183" i="36"/>
  <c r="AH183" s="1"/>
  <c r="AC184" i="16"/>
  <c r="AH184" s="1"/>
  <c r="AC184" i="36"/>
  <c r="AH184" s="1"/>
  <c r="AC185" i="16"/>
  <c r="AH185" s="1"/>
  <c r="AC185" i="36"/>
  <c r="AH185" s="1"/>
  <c r="AC186" i="16"/>
  <c r="AH186" s="1"/>
  <c r="AC186" i="36"/>
  <c r="AH186" s="1"/>
  <c r="AC187" i="16"/>
  <c r="AH187" s="1"/>
  <c r="AC187" i="36"/>
  <c r="AH187" s="1"/>
  <c r="AC188" i="16"/>
  <c r="AH188" s="1"/>
  <c r="AC188" i="36"/>
  <c r="AH188" s="1"/>
  <c r="AC189" i="16"/>
  <c r="AH189" s="1"/>
  <c r="AC189" i="36"/>
  <c r="AH189" s="1"/>
  <c r="AC190" i="16"/>
  <c r="AH190" s="1"/>
  <c r="AC190" i="36"/>
  <c r="AH190" s="1"/>
  <c r="AC191" i="16"/>
  <c r="AH191" s="1"/>
  <c r="AC191" i="36"/>
  <c r="AH191" s="1"/>
  <c r="AC192" i="16"/>
  <c r="AH192" s="1"/>
  <c r="AC192" i="36"/>
  <c r="AH192" s="1"/>
  <c r="AC193" i="16"/>
  <c r="AH193" s="1"/>
  <c r="AC193" i="36"/>
  <c r="AH193" s="1"/>
  <c r="AC194" i="16"/>
  <c r="AH194" s="1"/>
  <c r="AC194" i="36"/>
  <c r="AH194" s="1"/>
  <c r="AB11" i="16"/>
  <c r="AG11" s="1"/>
  <c r="AB11" i="36"/>
  <c r="AG11" s="1"/>
  <c r="AB12" i="16"/>
  <c r="AG12" s="1"/>
  <c r="AB12" i="36"/>
  <c r="AG12" s="1"/>
  <c r="AB13" i="16"/>
  <c r="AG13" s="1"/>
  <c r="AB13" i="36"/>
  <c r="AG13" s="1"/>
  <c r="AB14" i="16"/>
  <c r="AG14" s="1"/>
  <c r="AB14" i="36"/>
  <c r="AG14" s="1"/>
  <c r="AB15" i="16"/>
  <c r="AG15" s="1"/>
  <c r="AB15" i="36"/>
  <c r="AG15" s="1"/>
  <c r="AB16" i="16"/>
  <c r="AG16" s="1"/>
  <c r="AB16" i="36"/>
  <c r="AG16" s="1"/>
  <c r="AB17" i="16"/>
  <c r="AG17" s="1"/>
  <c r="AB17" i="36"/>
  <c r="AG17" s="1"/>
  <c r="AB18" i="16"/>
  <c r="AG18" s="1"/>
  <c r="AB18" i="36"/>
  <c r="AG18" s="1"/>
  <c r="AB19" i="16"/>
  <c r="AG19" s="1"/>
  <c r="AB19" i="36"/>
  <c r="AG19" s="1"/>
  <c r="AB20" i="16"/>
  <c r="AG20" s="1"/>
  <c r="AB20" i="36"/>
  <c r="AG20" s="1"/>
  <c r="AB21" i="16"/>
  <c r="AG21" s="1"/>
  <c r="AB21" i="36"/>
  <c r="AG21" s="1"/>
  <c r="AB22" i="16"/>
  <c r="AG22" s="1"/>
  <c r="AB22" i="36"/>
  <c r="AG22" s="1"/>
  <c r="AB23" i="16"/>
  <c r="AG23" s="1"/>
  <c r="AB23" i="36"/>
  <c r="AG23" s="1"/>
  <c r="AB24" i="16"/>
  <c r="AG24" s="1"/>
  <c r="AB24" i="36"/>
  <c r="AG24" s="1"/>
  <c r="AB25" i="16"/>
  <c r="AG25" s="1"/>
  <c r="AB25" i="36"/>
  <c r="AG25" s="1"/>
  <c r="AB26" i="16"/>
  <c r="AG26" s="1"/>
  <c r="AB26" i="36"/>
  <c r="AG26" s="1"/>
  <c r="AB27" i="16"/>
  <c r="AG27" s="1"/>
  <c r="AB27" i="36"/>
  <c r="AG27" s="1"/>
  <c r="AB28" i="16"/>
  <c r="AG28" s="1"/>
  <c r="AB28" i="36"/>
  <c r="AG28" s="1"/>
  <c r="AB29" i="16"/>
  <c r="AG29" s="1"/>
  <c r="AB29" i="36"/>
  <c r="AG29" s="1"/>
  <c r="AB30" i="16"/>
  <c r="AG30" s="1"/>
  <c r="AB30" i="36"/>
  <c r="AG30" s="1"/>
  <c r="AB31" i="16"/>
  <c r="AG31" s="1"/>
  <c r="AB31" i="36"/>
  <c r="AG31" s="1"/>
  <c r="AB32" i="16"/>
  <c r="AG32" s="1"/>
  <c r="AB32" i="36"/>
  <c r="AG32" s="1"/>
  <c r="AB33" i="16"/>
  <c r="AG33" s="1"/>
  <c r="AB33" i="36"/>
  <c r="AG33" s="1"/>
  <c r="AB34" i="16"/>
  <c r="AG34" s="1"/>
  <c r="AB34" i="36"/>
  <c r="AG34" s="1"/>
  <c r="AB35" i="16"/>
  <c r="AG35" s="1"/>
  <c r="AB35" i="36"/>
  <c r="AG35" s="1"/>
  <c r="AB36" i="16"/>
  <c r="AG36" s="1"/>
  <c r="AB36" i="36"/>
  <c r="AG36" s="1"/>
  <c r="AB37" i="16"/>
  <c r="AG37" s="1"/>
  <c r="AB37" i="36"/>
  <c r="AG37" s="1"/>
  <c r="AB38" i="16"/>
  <c r="AG38" s="1"/>
  <c r="AB38" i="36"/>
  <c r="AG38" s="1"/>
  <c r="AB39" i="16"/>
  <c r="AG39" s="1"/>
  <c r="AB39" i="36"/>
  <c r="AG39" s="1"/>
  <c r="AB40" i="16"/>
  <c r="AG40" s="1"/>
  <c r="AB40" i="36"/>
  <c r="AG40" s="1"/>
  <c r="AB41" i="16"/>
  <c r="AG41" s="1"/>
  <c r="AB41" i="36"/>
  <c r="AG41" s="1"/>
  <c r="AB42" i="16"/>
  <c r="AG42" s="1"/>
  <c r="AB42" i="36"/>
  <c r="AG42" s="1"/>
  <c r="AB43" i="16"/>
  <c r="AG43" s="1"/>
  <c r="AB43" i="36"/>
  <c r="AG43" s="1"/>
  <c r="AB44" i="16"/>
  <c r="AG44" s="1"/>
  <c r="AB44" i="36"/>
  <c r="AG44" s="1"/>
  <c r="AB45" i="16"/>
  <c r="AG45" s="1"/>
  <c r="AB45" i="36"/>
  <c r="AG45" s="1"/>
  <c r="AB46" i="16"/>
  <c r="AG46" s="1"/>
  <c r="AB46" i="36"/>
  <c r="AG46" s="1"/>
  <c r="AB47" i="16"/>
  <c r="AG47" s="1"/>
  <c r="AB47" i="36"/>
  <c r="AG47" s="1"/>
  <c r="AB48" i="16"/>
  <c r="AG48" s="1"/>
  <c r="AB48" i="36"/>
  <c r="AG48" s="1"/>
  <c r="AB49" i="16"/>
  <c r="AG49" s="1"/>
  <c r="AB49" i="36"/>
  <c r="AG49" s="1"/>
  <c r="AB50" i="16"/>
  <c r="AG50" s="1"/>
  <c r="AB50" i="36"/>
  <c r="AG50" s="1"/>
  <c r="AB51" i="16"/>
  <c r="AG51" s="1"/>
  <c r="AB51" i="36"/>
  <c r="AG51" s="1"/>
  <c r="AB52" i="16"/>
  <c r="AG52" s="1"/>
  <c r="AB52" i="36"/>
  <c r="AG52" s="1"/>
  <c r="AB53" i="16"/>
  <c r="AG53" s="1"/>
  <c r="AB53" i="36"/>
  <c r="AG53" s="1"/>
  <c r="AB54" i="16"/>
  <c r="AG54" s="1"/>
  <c r="AB54" i="36"/>
  <c r="AG54" s="1"/>
  <c r="AB55" i="16"/>
  <c r="AG55" s="1"/>
  <c r="AB55" i="36"/>
  <c r="AG55" s="1"/>
  <c r="AB56" i="16"/>
  <c r="AG56" s="1"/>
  <c r="AB56" i="36"/>
  <c r="AG56" s="1"/>
  <c r="AB57" i="16"/>
  <c r="AG57" s="1"/>
  <c r="AB57" i="36"/>
  <c r="AG57" s="1"/>
  <c r="AB58" i="16"/>
  <c r="AG58" s="1"/>
  <c r="AB58" i="36"/>
  <c r="AG58" s="1"/>
  <c r="AB59" i="16"/>
  <c r="AG59" s="1"/>
  <c r="AB59" i="36"/>
  <c r="AG59" s="1"/>
  <c r="AB60" i="16"/>
  <c r="AG60" s="1"/>
  <c r="AB60" i="36"/>
  <c r="AG60" s="1"/>
  <c r="AB61" i="16"/>
  <c r="AG61" s="1"/>
  <c r="AB61" i="36"/>
  <c r="AG61" s="1"/>
  <c r="AB62" i="16"/>
  <c r="AG62" s="1"/>
  <c r="AB62" i="36"/>
  <c r="AG62" s="1"/>
  <c r="AB63" i="16"/>
  <c r="AG63" s="1"/>
  <c r="AB63" i="36"/>
  <c r="AG63" s="1"/>
  <c r="AB64" i="16"/>
  <c r="AG64" s="1"/>
  <c r="AB64" i="36"/>
  <c r="AG64" s="1"/>
  <c r="AB65" i="16"/>
  <c r="AG65" s="1"/>
  <c r="AB65" i="36"/>
  <c r="AG65" s="1"/>
  <c r="AB66" i="16"/>
  <c r="AG66" s="1"/>
  <c r="AB66" i="36"/>
  <c r="AG66" s="1"/>
  <c r="AB67" i="16"/>
  <c r="AG67" s="1"/>
  <c r="AB67" i="36"/>
  <c r="AG67" s="1"/>
  <c r="AB68" i="16"/>
  <c r="AG68" s="1"/>
  <c r="AB68" i="36"/>
  <c r="AG68" s="1"/>
  <c r="AB69" i="16"/>
  <c r="AG69" s="1"/>
  <c r="AB69" i="36"/>
  <c r="AG69" s="1"/>
  <c r="AB70" i="16"/>
  <c r="AG70" s="1"/>
  <c r="AB70" i="36"/>
  <c r="AG70" s="1"/>
  <c r="AB71" i="16"/>
  <c r="AG71" s="1"/>
  <c r="AB71" i="36"/>
  <c r="AG71" s="1"/>
  <c r="AB72" i="16"/>
  <c r="AG72" s="1"/>
  <c r="AB72" i="36"/>
  <c r="AG72" s="1"/>
  <c r="AB73" i="16"/>
  <c r="AG73" s="1"/>
  <c r="AB73" i="36"/>
  <c r="AG73" s="1"/>
  <c r="AB74" i="16"/>
  <c r="AG74" s="1"/>
  <c r="AB74" i="36"/>
  <c r="AG74" s="1"/>
  <c r="AB75" i="16"/>
  <c r="AG75" s="1"/>
  <c r="AB75" i="36"/>
  <c r="AG75" s="1"/>
  <c r="AB76" i="16"/>
  <c r="AG76" s="1"/>
  <c r="AB76" i="36"/>
  <c r="AG76" s="1"/>
  <c r="AB77" i="16"/>
  <c r="AG77" s="1"/>
  <c r="AB77" i="36"/>
  <c r="AG77" s="1"/>
  <c r="AB78" i="16"/>
  <c r="AG78" s="1"/>
  <c r="AB78" i="36"/>
  <c r="AG78" s="1"/>
  <c r="AB79" i="16"/>
  <c r="AG79" s="1"/>
  <c r="AB79" i="36"/>
  <c r="AG79" s="1"/>
  <c r="AB80" i="16"/>
  <c r="AG80" s="1"/>
  <c r="AB80" i="36"/>
  <c r="AG80" s="1"/>
  <c r="AB81" i="16"/>
  <c r="AG81" s="1"/>
  <c r="AB81" i="36"/>
  <c r="AG81" s="1"/>
  <c r="AB82" i="16"/>
  <c r="AG82" s="1"/>
  <c r="AB82" i="36"/>
  <c r="AG82" s="1"/>
  <c r="AB83" i="16"/>
  <c r="AG83" s="1"/>
  <c r="AB83" i="36"/>
  <c r="AG83" s="1"/>
  <c r="AB84" i="16"/>
  <c r="AG84" s="1"/>
  <c r="AB84" i="36"/>
  <c r="AG84" s="1"/>
  <c r="AB85" i="16"/>
  <c r="AG85" s="1"/>
  <c r="AB85" i="36"/>
  <c r="AG85" s="1"/>
  <c r="AB86" i="16"/>
  <c r="AG86" s="1"/>
  <c r="AB86" i="36"/>
  <c r="AG86" s="1"/>
  <c r="AB87" i="16"/>
  <c r="AG87" s="1"/>
  <c r="AB87" i="36"/>
  <c r="AG87" s="1"/>
  <c r="AB88" i="16"/>
  <c r="AG88" s="1"/>
  <c r="AB88" i="36"/>
  <c r="AG88" s="1"/>
  <c r="AB89" i="16"/>
  <c r="AG89" s="1"/>
  <c r="AB89" i="36"/>
  <c r="AG89" s="1"/>
  <c r="AB90" i="16"/>
  <c r="AG90" s="1"/>
  <c r="AB90" i="36"/>
  <c r="AG90" s="1"/>
  <c r="AB91" i="16"/>
  <c r="AG91" s="1"/>
  <c r="AB91" i="36"/>
  <c r="AG91" s="1"/>
  <c r="AB92" i="16"/>
  <c r="AG92" s="1"/>
  <c r="AB92" i="36"/>
  <c r="AG92" s="1"/>
  <c r="AB93" i="16"/>
  <c r="AG93" s="1"/>
  <c r="AB93" i="36"/>
  <c r="AG93" s="1"/>
  <c r="AB94" i="16"/>
  <c r="AG94" s="1"/>
  <c r="AB94" i="36"/>
  <c r="AG94" s="1"/>
  <c r="AB95" i="16"/>
  <c r="AG95" s="1"/>
  <c r="AB95" i="36"/>
  <c r="AG95" s="1"/>
  <c r="AB96" i="16"/>
  <c r="AG96" s="1"/>
  <c r="AB96" i="36"/>
  <c r="AG96" s="1"/>
  <c r="AB97" i="16"/>
  <c r="AG97" s="1"/>
  <c r="AB97" i="36"/>
  <c r="AG97" s="1"/>
  <c r="AB98" i="16"/>
  <c r="AG98" s="1"/>
  <c r="AB98" i="36"/>
  <c r="AG98" s="1"/>
  <c r="AB99" i="16"/>
  <c r="AG99" s="1"/>
  <c r="AB99" i="36"/>
  <c r="AG99" s="1"/>
  <c r="AB100" i="16"/>
  <c r="AG100" s="1"/>
  <c r="AB100" i="36"/>
  <c r="AG100" s="1"/>
  <c r="AB101" i="16"/>
  <c r="AG101" s="1"/>
  <c r="AB101" i="36"/>
  <c r="AG101" s="1"/>
  <c r="AB102" i="16"/>
  <c r="AG102" s="1"/>
  <c r="AB102" i="36"/>
  <c r="AG102" s="1"/>
  <c r="AB103" i="16"/>
  <c r="AG103" s="1"/>
  <c r="AB103" i="36"/>
  <c r="AG103" s="1"/>
  <c r="AB104" i="16"/>
  <c r="AG104" s="1"/>
  <c r="AB104" i="36"/>
  <c r="AG104" s="1"/>
  <c r="AB105" i="16"/>
  <c r="AG105" s="1"/>
  <c r="AB105" i="36"/>
  <c r="AG105" s="1"/>
  <c r="AB106" i="16"/>
  <c r="AG106" s="1"/>
  <c r="AB106" i="36"/>
  <c r="AG106" s="1"/>
  <c r="AB107" i="16"/>
  <c r="AG107" s="1"/>
  <c r="AB107" i="36"/>
  <c r="AG107" s="1"/>
  <c r="AB108" i="16"/>
  <c r="AG108" s="1"/>
  <c r="AB108" i="36"/>
  <c r="AG108" s="1"/>
  <c r="AB109" i="16"/>
  <c r="AG109" s="1"/>
  <c r="AB109" i="36"/>
  <c r="AG109" s="1"/>
  <c r="AB110" i="16"/>
  <c r="AG110" s="1"/>
  <c r="AB110" i="36"/>
  <c r="AG110" s="1"/>
  <c r="AB111" i="16"/>
  <c r="AG111" s="1"/>
  <c r="AB111" i="36"/>
  <c r="AG111" s="1"/>
  <c r="AB112" i="16"/>
  <c r="AG112" s="1"/>
  <c r="AB112" i="36"/>
  <c r="AG112" s="1"/>
  <c r="AB113" i="16"/>
  <c r="AG113" s="1"/>
  <c r="AB113" i="36"/>
  <c r="AG113" s="1"/>
  <c r="AB114" i="16"/>
  <c r="AG114" s="1"/>
  <c r="AB114" i="36"/>
  <c r="AG114" s="1"/>
  <c r="AB115" i="16"/>
  <c r="AG115" s="1"/>
  <c r="AB115" i="36"/>
  <c r="AG115" s="1"/>
  <c r="AB116" i="16"/>
  <c r="AG116" s="1"/>
  <c r="AB116" i="36"/>
  <c r="AG116" s="1"/>
  <c r="AB117" i="16"/>
  <c r="AG117" s="1"/>
  <c r="AB117" i="36"/>
  <c r="AG117" s="1"/>
  <c r="AB118" i="16"/>
  <c r="AG118" s="1"/>
  <c r="AB118" i="36"/>
  <c r="AG118" s="1"/>
  <c r="AB119" i="16"/>
  <c r="AG119" s="1"/>
  <c r="AB119" i="36"/>
  <c r="AG119" s="1"/>
  <c r="AB120" i="16"/>
  <c r="AG120" s="1"/>
  <c r="AB120" i="36"/>
  <c r="AG120" s="1"/>
  <c r="AB121" i="16"/>
  <c r="AG121" s="1"/>
  <c r="AB121" i="36"/>
  <c r="AG121" s="1"/>
  <c r="AB122" i="16"/>
  <c r="AG122" s="1"/>
  <c r="AB122" i="36"/>
  <c r="AG122" s="1"/>
  <c r="AB123" i="16"/>
  <c r="AG123" s="1"/>
  <c r="AB123" i="36"/>
  <c r="AG123" s="1"/>
  <c r="AB124" i="16"/>
  <c r="AG124" s="1"/>
  <c r="AB124" i="36"/>
  <c r="AG124" s="1"/>
  <c r="AB125" i="16"/>
  <c r="AG125" s="1"/>
  <c r="AB125" i="36"/>
  <c r="AG125" s="1"/>
  <c r="AB126" i="16"/>
  <c r="AG126" s="1"/>
  <c r="AB126" i="36"/>
  <c r="AG126" s="1"/>
  <c r="AB127" i="16"/>
  <c r="AG127" s="1"/>
  <c r="AB127" i="36"/>
  <c r="AG127" s="1"/>
  <c r="AB128" i="16"/>
  <c r="AG128" s="1"/>
  <c r="AB128" i="36"/>
  <c r="AG128" s="1"/>
  <c r="AB129" i="16"/>
  <c r="AG129" s="1"/>
  <c r="AB129" i="36"/>
  <c r="AG129" s="1"/>
  <c r="AB130" i="16"/>
  <c r="AG130" s="1"/>
  <c r="AB130" i="36"/>
  <c r="AG130" s="1"/>
  <c r="AB131" i="16"/>
  <c r="AG131" s="1"/>
  <c r="AB131" i="36"/>
  <c r="AG131" s="1"/>
  <c r="AB132" i="16"/>
  <c r="AG132" s="1"/>
  <c r="AB132" i="36"/>
  <c r="AG132" s="1"/>
  <c r="AB133" i="16"/>
  <c r="AG133" s="1"/>
  <c r="AB133" i="36"/>
  <c r="AG133" s="1"/>
  <c r="AB134" i="16"/>
  <c r="AG134" s="1"/>
  <c r="AB134" i="36"/>
  <c r="AG134" s="1"/>
  <c r="AB135" i="16"/>
  <c r="AG135" s="1"/>
  <c r="AB135" i="36"/>
  <c r="AG135" s="1"/>
  <c r="AB136" i="16"/>
  <c r="AG136" s="1"/>
  <c r="AB136" i="36"/>
  <c r="AG136" s="1"/>
  <c r="AB137" i="16"/>
  <c r="AG137" s="1"/>
  <c r="AB137" i="36"/>
  <c r="AG137" s="1"/>
  <c r="AB138" i="16"/>
  <c r="AG138" s="1"/>
  <c r="AB138" i="36"/>
  <c r="AG138" s="1"/>
  <c r="AB139" i="16"/>
  <c r="AG139" s="1"/>
  <c r="AB139" i="36"/>
  <c r="AG139" s="1"/>
  <c r="AB140" i="16"/>
  <c r="AG140" s="1"/>
  <c r="AB140" i="36"/>
  <c r="AG140" s="1"/>
  <c r="AB141" i="16"/>
  <c r="AG141" s="1"/>
  <c r="AB141" i="36"/>
  <c r="AG141" s="1"/>
  <c r="AB142" i="16"/>
  <c r="AG142" s="1"/>
  <c r="AB142" i="36"/>
  <c r="AG142" s="1"/>
  <c r="AB143" i="16"/>
  <c r="AG143" s="1"/>
  <c r="AB143" i="36"/>
  <c r="AG143" s="1"/>
  <c r="AB144" i="16"/>
  <c r="AG144" s="1"/>
  <c r="AB144" i="36"/>
  <c r="AG144" s="1"/>
  <c r="AB145" i="16"/>
  <c r="AG145" s="1"/>
  <c r="AB145" i="36"/>
  <c r="AG145" s="1"/>
  <c r="AB146" i="16"/>
  <c r="AG146" s="1"/>
  <c r="AB146" i="36"/>
  <c r="AG146" s="1"/>
  <c r="AB147" i="16"/>
  <c r="AG147" s="1"/>
  <c r="AB147" i="36"/>
  <c r="AG147" s="1"/>
  <c r="AB148" i="16"/>
  <c r="AG148" s="1"/>
  <c r="AB148" i="36"/>
  <c r="AG148" s="1"/>
  <c r="AB149" i="16"/>
  <c r="AG149" s="1"/>
  <c r="AB149" i="36"/>
  <c r="AG149" s="1"/>
  <c r="AB150" i="16"/>
  <c r="AG150" s="1"/>
  <c r="AB150" i="36"/>
  <c r="AG150" s="1"/>
  <c r="AB151" i="16"/>
  <c r="AG151" s="1"/>
  <c r="AB151" i="36"/>
  <c r="AG151" s="1"/>
  <c r="AB152" i="16"/>
  <c r="AG152" s="1"/>
  <c r="AB152" i="36"/>
  <c r="AG152" s="1"/>
  <c r="AB153" i="16"/>
  <c r="AG153" s="1"/>
  <c r="AB153" i="36"/>
  <c r="AG153" s="1"/>
  <c r="AB154" i="16"/>
  <c r="AG154" s="1"/>
  <c r="AB154" i="36"/>
  <c r="AG154" s="1"/>
  <c r="AB155" i="16"/>
  <c r="AG155" s="1"/>
  <c r="AB155" i="36"/>
  <c r="AG155" s="1"/>
  <c r="AB156" i="16"/>
  <c r="AG156" s="1"/>
  <c r="AB156" i="36"/>
  <c r="AG156" s="1"/>
  <c r="AB157" i="16"/>
  <c r="AG157" s="1"/>
  <c r="AB157" i="36"/>
  <c r="AG157" s="1"/>
  <c r="AB158" i="16"/>
  <c r="AG158" s="1"/>
  <c r="AB158" i="36"/>
  <c r="AG158" s="1"/>
  <c r="AB159" i="16"/>
  <c r="AG159" s="1"/>
  <c r="AB159" i="36"/>
  <c r="AG159" s="1"/>
  <c r="AB160" i="16"/>
  <c r="AG160" s="1"/>
  <c r="AB160" i="36"/>
  <c r="AG160" s="1"/>
  <c r="AB161" i="16"/>
  <c r="AG161" s="1"/>
  <c r="AB161" i="36"/>
  <c r="AG161" s="1"/>
  <c r="AB162" i="16"/>
  <c r="AG162" s="1"/>
  <c r="AB162" i="36"/>
  <c r="AG162" s="1"/>
  <c r="AB163" i="16"/>
  <c r="AG163" s="1"/>
  <c r="AB163" i="36"/>
  <c r="AG163" s="1"/>
  <c r="AB164" i="16"/>
  <c r="AG164" s="1"/>
  <c r="AB164" i="36"/>
  <c r="AG164" s="1"/>
  <c r="AB165" i="16"/>
  <c r="AG165" s="1"/>
  <c r="AB165" i="36"/>
  <c r="AG165" s="1"/>
  <c r="AB166" i="16"/>
  <c r="AG166" s="1"/>
  <c r="AB166" i="36"/>
  <c r="AG166" s="1"/>
  <c r="AB167" i="16"/>
  <c r="AG167" s="1"/>
  <c r="AB167" i="36"/>
  <c r="AG167" s="1"/>
  <c r="AB168" i="16"/>
  <c r="AG168" s="1"/>
  <c r="AB168" i="36"/>
  <c r="AG168" s="1"/>
  <c r="AB169" i="16"/>
  <c r="AG169" s="1"/>
  <c r="AB169" i="36"/>
  <c r="AG169" s="1"/>
  <c r="AB170" i="16"/>
  <c r="AG170" s="1"/>
  <c r="AB170" i="36"/>
  <c r="AG170" s="1"/>
  <c r="AB171" i="16"/>
  <c r="AG171" s="1"/>
  <c r="AB171" i="36"/>
  <c r="AG171" s="1"/>
  <c r="AB172" i="16"/>
  <c r="AG172" s="1"/>
  <c r="AB172" i="36"/>
  <c r="AG172" s="1"/>
  <c r="AB173" i="16"/>
  <c r="AG173" s="1"/>
  <c r="AB173" i="36"/>
  <c r="AG173" s="1"/>
  <c r="AB174" i="16"/>
  <c r="AG174" s="1"/>
  <c r="AB174" i="36"/>
  <c r="AG174" s="1"/>
  <c r="AB175" i="16"/>
  <c r="AG175" s="1"/>
  <c r="AB175" i="36"/>
  <c r="AG175" s="1"/>
  <c r="AB176" i="16"/>
  <c r="AG176" s="1"/>
  <c r="AB176" i="36"/>
  <c r="AG176" s="1"/>
  <c r="AB177" i="16"/>
  <c r="AG177" s="1"/>
  <c r="AB177" i="36"/>
  <c r="AG177" s="1"/>
  <c r="AB178" i="16"/>
  <c r="AG178" s="1"/>
  <c r="AB178" i="36"/>
  <c r="AG178" s="1"/>
  <c r="AB179" i="16"/>
  <c r="AG179" s="1"/>
  <c r="AB179" i="36"/>
  <c r="AG179" s="1"/>
  <c r="AB180" i="16"/>
  <c r="AG180" s="1"/>
  <c r="AB180" i="36"/>
  <c r="AG180" s="1"/>
  <c r="AB181" i="16"/>
  <c r="AG181" s="1"/>
  <c r="AB181" i="36"/>
  <c r="AG181" s="1"/>
  <c r="AB182" i="16"/>
  <c r="AG182" s="1"/>
  <c r="AB182" i="36"/>
  <c r="AG182" s="1"/>
  <c r="AB183" i="16"/>
  <c r="AG183" s="1"/>
  <c r="AB183" i="36"/>
  <c r="AG183" s="1"/>
  <c r="AB184" i="16"/>
  <c r="AG184" s="1"/>
  <c r="AB184" i="36"/>
  <c r="AG184" s="1"/>
  <c r="AB185" i="16"/>
  <c r="AG185" s="1"/>
  <c r="AB185" i="36"/>
  <c r="AG185" s="1"/>
  <c r="AB186" i="16"/>
  <c r="AG186" s="1"/>
  <c r="AB186" i="36"/>
  <c r="AG186" s="1"/>
  <c r="AB187" i="16"/>
  <c r="AG187" s="1"/>
  <c r="AB187" i="36"/>
  <c r="AG187" s="1"/>
  <c r="AB188" i="16"/>
  <c r="AG188" s="1"/>
  <c r="AB188" i="36"/>
  <c r="AG188" s="1"/>
  <c r="AB189" i="16"/>
  <c r="AG189" s="1"/>
  <c r="AB189" i="36"/>
  <c r="AG189" s="1"/>
  <c r="AB190" i="16"/>
  <c r="AG190" s="1"/>
  <c r="AB190" i="36"/>
  <c r="AG190" s="1"/>
  <c r="AB191" i="16"/>
  <c r="AG191" s="1"/>
  <c r="AB191" i="36"/>
  <c r="AG191" s="1"/>
  <c r="AB192" i="16"/>
  <c r="AG192" s="1"/>
  <c r="AB192" i="36"/>
  <c r="AG192" s="1"/>
  <c r="AB193" i="16"/>
  <c r="AG193" s="1"/>
  <c r="AB193" i="36"/>
  <c r="AG193" s="1"/>
  <c r="AB194" i="16"/>
  <c r="AG194" s="1"/>
  <c r="AB194" i="36"/>
  <c r="AG194" s="1"/>
  <c r="AC195" i="16"/>
  <c r="AH195" s="1"/>
  <c r="AC195" i="36"/>
  <c r="AH195" s="1"/>
  <c r="AC196" i="16"/>
  <c r="AH196" s="1"/>
  <c r="AC196" i="36"/>
  <c r="AH196" s="1"/>
  <c r="AC197" i="16"/>
  <c r="AH197" s="1"/>
  <c r="AC197" i="36"/>
  <c r="AH197" s="1"/>
  <c r="AC198" i="16"/>
  <c r="AH198" s="1"/>
  <c r="AC198" i="36"/>
  <c r="AH198" s="1"/>
  <c r="AC199" i="16"/>
  <c r="AH199" s="1"/>
  <c r="AC199" i="36"/>
  <c r="AH199" s="1"/>
  <c r="AC200" i="16"/>
  <c r="AH200" s="1"/>
  <c r="AC200" i="36"/>
  <c r="AH200" s="1"/>
  <c r="AC201" i="16"/>
  <c r="AH201" s="1"/>
  <c r="AC201" i="36"/>
  <c r="AH201" s="1"/>
  <c r="AC202" i="16"/>
  <c r="AH202" s="1"/>
  <c r="AC202" i="36"/>
  <c r="AH202" s="1"/>
  <c r="AC203" i="16"/>
  <c r="AH203" s="1"/>
  <c r="AC203" i="36"/>
  <c r="AH203" s="1"/>
  <c r="AC204" i="16"/>
  <c r="AH204" s="1"/>
  <c r="AC204" i="36"/>
  <c r="AH204" s="1"/>
  <c r="AC205" i="16"/>
  <c r="AH205" s="1"/>
  <c r="AC205" i="36"/>
  <c r="AH205" s="1"/>
  <c r="AC206" i="16"/>
  <c r="AH206" s="1"/>
  <c r="AC206" i="36"/>
  <c r="AH206" s="1"/>
  <c r="AC207" i="16"/>
  <c r="AH207" s="1"/>
  <c r="AC207" i="36"/>
  <c r="AH207" s="1"/>
  <c r="AC208" i="16"/>
  <c r="AH208" s="1"/>
  <c r="AC208" i="36"/>
  <c r="AH208" s="1"/>
  <c r="AC209" i="16"/>
  <c r="AH209" s="1"/>
  <c r="AC209" i="36"/>
  <c r="AH209" s="1"/>
  <c r="AC210" i="16"/>
  <c r="AH210" s="1"/>
  <c r="AC210" i="36"/>
  <c r="AH210" s="1"/>
  <c r="AC211" i="16"/>
  <c r="AH211" s="1"/>
  <c r="AC211" i="36"/>
  <c r="AH211" s="1"/>
  <c r="AC212" i="16"/>
  <c r="AH212" s="1"/>
  <c r="AC212" i="36"/>
  <c r="AH212" s="1"/>
  <c r="AC213" i="16"/>
  <c r="AH213" s="1"/>
  <c r="AC213" i="36"/>
  <c r="AH213" s="1"/>
  <c r="AC214" i="16"/>
  <c r="AH214" s="1"/>
  <c r="AC214" i="36"/>
  <c r="AH214" s="1"/>
  <c r="AC215" i="16"/>
  <c r="AH215" s="1"/>
  <c r="AC215" i="36"/>
  <c r="AH215" s="1"/>
  <c r="AC216" i="16"/>
  <c r="AH216" s="1"/>
  <c r="AC216" i="36"/>
  <c r="AH216" s="1"/>
  <c r="AC217" i="16"/>
  <c r="AH217" s="1"/>
  <c r="AC217" i="36"/>
  <c r="AH217" s="1"/>
  <c r="AC218" i="16"/>
  <c r="AH218" s="1"/>
  <c r="AC218" i="36"/>
  <c r="AH218" s="1"/>
  <c r="AC219" i="16"/>
  <c r="AH219" s="1"/>
  <c r="AC219" i="36"/>
  <c r="AH219" s="1"/>
  <c r="AC220" i="16"/>
  <c r="AH220" s="1"/>
  <c r="AC220" i="36"/>
  <c r="AH220" s="1"/>
  <c r="AC221" i="16"/>
  <c r="AH221" s="1"/>
  <c r="AC221" i="36"/>
  <c r="AH221" s="1"/>
  <c r="AC222" i="16"/>
  <c r="AH222" s="1"/>
  <c r="AC222" i="36"/>
  <c r="AH222" s="1"/>
  <c r="AC223" i="16"/>
  <c r="AH223" s="1"/>
  <c r="AC223" i="36"/>
  <c r="AH223" s="1"/>
  <c r="AC224" i="16"/>
  <c r="AH224" s="1"/>
  <c r="AC224" i="36"/>
  <c r="AH224" s="1"/>
  <c r="AC225" i="16"/>
  <c r="AH225" s="1"/>
  <c r="AC225" i="36"/>
  <c r="AH225" s="1"/>
  <c r="AC226" i="16"/>
  <c r="AH226" s="1"/>
  <c r="AC226" i="36"/>
  <c r="AH226" s="1"/>
  <c r="AC227" i="16"/>
  <c r="AH227" s="1"/>
  <c r="AC227" i="36"/>
  <c r="AH227" s="1"/>
  <c r="AC228" i="16"/>
  <c r="AH228" s="1"/>
  <c r="AC228" i="36"/>
  <c r="AH228" s="1"/>
  <c r="AC229" i="16"/>
  <c r="AH229" s="1"/>
  <c r="AC229" i="36"/>
  <c r="AH229" s="1"/>
  <c r="AC230" i="16"/>
  <c r="AH230" s="1"/>
  <c r="AC230" i="36"/>
  <c r="AH230" s="1"/>
  <c r="AC231" i="16"/>
  <c r="AH231" s="1"/>
  <c r="AC231" i="36"/>
  <c r="AH231" s="1"/>
  <c r="AC232" i="16"/>
  <c r="AH232" s="1"/>
  <c r="AC232" i="36"/>
  <c r="AH232" s="1"/>
  <c r="AC233" i="16"/>
  <c r="AH233" s="1"/>
  <c r="AC233" i="36"/>
  <c r="AH233" s="1"/>
  <c r="AC234" i="16"/>
  <c r="AH234" s="1"/>
  <c r="AC234" i="36"/>
  <c r="AH234" s="1"/>
  <c r="AC235" i="16"/>
  <c r="AH235" s="1"/>
  <c r="AC235" i="36"/>
  <c r="AH235" s="1"/>
  <c r="AC236" i="16"/>
  <c r="AH236" s="1"/>
  <c r="AC236" i="36"/>
  <c r="AH236" s="1"/>
  <c r="AC237" i="16"/>
  <c r="AH237" s="1"/>
  <c r="AC237" i="36"/>
  <c r="AH237" s="1"/>
  <c r="AC238" i="16"/>
  <c r="AH238" s="1"/>
  <c r="AC238" i="36"/>
  <c r="AH238" s="1"/>
  <c r="AC239" i="16"/>
  <c r="AH239" s="1"/>
  <c r="AC239" i="36"/>
  <c r="AH239" s="1"/>
  <c r="AC240" i="16"/>
  <c r="AH240" s="1"/>
  <c r="AC240" i="36"/>
  <c r="AH240" s="1"/>
  <c r="AC241" i="16"/>
  <c r="AH241" s="1"/>
  <c r="AC241" i="36"/>
  <c r="AH241" s="1"/>
  <c r="AC242" i="16"/>
  <c r="AH242" s="1"/>
  <c r="AC242" i="36"/>
  <c r="AH242" s="1"/>
  <c r="AC243" i="16"/>
  <c r="AH243" s="1"/>
  <c r="AC243" i="36"/>
  <c r="AH243" s="1"/>
  <c r="AC244" i="16"/>
  <c r="AH244" s="1"/>
  <c r="AC244" i="36"/>
  <c r="AH244" s="1"/>
  <c r="AC245" i="16"/>
  <c r="AH245" s="1"/>
  <c r="AC245" i="36"/>
  <c r="AH245" s="1"/>
  <c r="AC246" i="16"/>
  <c r="AH246" s="1"/>
  <c r="AC246" i="36"/>
  <c r="AH246" s="1"/>
  <c r="AC247" i="16"/>
  <c r="AH247" s="1"/>
  <c r="AC247" i="36"/>
  <c r="AH247" s="1"/>
  <c r="AC248" i="16"/>
  <c r="AH248" s="1"/>
  <c r="AC248" i="36"/>
  <c r="AH248" s="1"/>
  <c r="AC249" i="16"/>
  <c r="AH249" s="1"/>
  <c r="AC249" i="36"/>
  <c r="AH249" s="1"/>
  <c r="AC250" i="16"/>
  <c r="AH250" s="1"/>
  <c r="AC250" i="36"/>
  <c r="AH250" s="1"/>
  <c r="AC251" i="16"/>
  <c r="AH251" s="1"/>
  <c r="AC251" i="36"/>
  <c r="AH251" s="1"/>
  <c r="AC252" i="16"/>
  <c r="AH252" s="1"/>
  <c r="AC252" i="36"/>
  <c r="AH252" s="1"/>
  <c r="AC253" i="16"/>
  <c r="AH253" s="1"/>
  <c r="AC253" i="36"/>
  <c r="AH253" s="1"/>
  <c r="AC254" i="16"/>
  <c r="AH254" s="1"/>
  <c r="AC254" i="36"/>
  <c r="AH254" s="1"/>
  <c r="AC255" i="16"/>
  <c r="AH255" s="1"/>
  <c r="AC255" i="36"/>
  <c r="AH255" s="1"/>
  <c r="AC256" i="16"/>
  <c r="AH256" s="1"/>
  <c r="AC256" i="36"/>
  <c r="AH256" s="1"/>
  <c r="AC257" i="16"/>
  <c r="AH257" s="1"/>
  <c r="AC257" i="36"/>
  <c r="AH257" s="1"/>
  <c r="AC258" i="16"/>
  <c r="AH258" s="1"/>
  <c r="AC258" i="36"/>
  <c r="AH258" s="1"/>
  <c r="AC259" i="16"/>
  <c r="AH259" s="1"/>
  <c r="AC259" i="36"/>
  <c r="AH259" s="1"/>
  <c r="AC260" i="16"/>
  <c r="AH260" s="1"/>
  <c r="AC260" i="36"/>
  <c r="AH260" s="1"/>
  <c r="AC261" i="16"/>
  <c r="AH261" s="1"/>
  <c r="AC261" i="36"/>
  <c r="AH261" s="1"/>
  <c r="AC262" i="16"/>
  <c r="AH262" s="1"/>
  <c r="AC262" i="36"/>
  <c r="AH262" s="1"/>
  <c r="AC263" i="16"/>
  <c r="AH263" s="1"/>
  <c r="AC263" i="36"/>
  <c r="AH263" s="1"/>
  <c r="AC264" i="16"/>
  <c r="AH264" s="1"/>
  <c r="AC264" i="36"/>
  <c r="AH264" s="1"/>
  <c r="AC265" i="16"/>
  <c r="AH265" s="1"/>
  <c r="AC265" i="36"/>
  <c r="AH265" s="1"/>
  <c r="AC266" i="16"/>
  <c r="AH266" s="1"/>
  <c r="AC266" i="36"/>
  <c r="AH266" s="1"/>
  <c r="AC267" i="16"/>
  <c r="AH267" s="1"/>
  <c r="AC267" i="36"/>
  <c r="AH267" s="1"/>
  <c r="AC268" i="16"/>
  <c r="AH268" s="1"/>
  <c r="AC268" i="36"/>
  <c r="AH268" s="1"/>
  <c r="AC269" i="16"/>
  <c r="AH269" s="1"/>
  <c r="AC269" i="36"/>
  <c r="AH269" s="1"/>
  <c r="AC270" i="16"/>
  <c r="AH270" s="1"/>
  <c r="AC270" i="36"/>
  <c r="AH270" s="1"/>
  <c r="AC271" i="16"/>
  <c r="AH271" s="1"/>
  <c r="AC271" i="36"/>
  <c r="AH271" s="1"/>
  <c r="AC272" i="16"/>
  <c r="AH272" s="1"/>
  <c r="AC272" i="36"/>
  <c r="AH272" s="1"/>
  <c r="AC273" i="16"/>
  <c r="AH273" s="1"/>
  <c r="AC273" i="36"/>
  <c r="AH273" s="1"/>
  <c r="AC274" i="16"/>
  <c r="AH274" s="1"/>
  <c r="AC274" i="36"/>
  <c r="AH274" s="1"/>
  <c r="AC275" i="16"/>
  <c r="AH275" s="1"/>
  <c r="AC275" i="36"/>
  <c r="AH275" s="1"/>
  <c r="AC276" i="16"/>
  <c r="AH276" s="1"/>
  <c r="AC276" i="36"/>
  <c r="AH276" s="1"/>
  <c r="AC277" i="16"/>
  <c r="AH277" s="1"/>
  <c r="AC277" i="36"/>
  <c r="AH277" s="1"/>
  <c r="AC278" i="16"/>
  <c r="AH278" s="1"/>
  <c r="AC278" i="36"/>
  <c r="AH278" s="1"/>
  <c r="AC279" i="16"/>
  <c r="AH279" s="1"/>
  <c r="AC279" i="36"/>
  <c r="AH279" s="1"/>
  <c r="AC280" i="16"/>
  <c r="AH280" s="1"/>
  <c r="AC280" i="36"/>
  <c r="AH280" s="1"/>
  <c r="AC281" i="16"/>
  <c r="AH281" s="1"/>
  <c r="AC281" i="36"/>
  <c r="AH281" s="1"/>
  <c r="AC282" i="16"/>
  <c r="AH282" s="1"/>
  <c r="AC282" i="36"/>
  <c r="AH282" s="1"/>
  <c r="AC283" i="16"/>
  <c r="AH283" s="1"/>
  <c r="AC283" i="36"/>
  <c r="AH283" s="1"/>
  <c r="AC284" i="16"/>
  <c r="AH284" s="1"/>
  <c r="AC284" i="36"/>
  <c r="AH284" s="1"/>
  <c r="AC285" i="16"/>
  <c r="AH285" s="1"/>
  <c r="AC285" i="36"/>
  <c r="AH285" s="1"/>
  <c r="AC286" i="16"/>
  <c r="AH286" s="1"/>
  <c r="AC286" i="36"/>
  <c r="AH286" s="1"/>
  <c r="AC287" i="16"/>
  <c r="AH287" s="1"/>
  <c r="AC287" i="36"/>
  <c r="AH287" s="1"/>
  <c r="AC288" i="16"/>
  <c r="AH288" s="1"/>
  <c r="AC288" i="36"/>
  <c r="AH288" s="1"/>
  <c r="AC289" i="16"/>
  <c r="AH289" s="1"/>
  <c r="AC289" i="36"/>
  <c r="AH289" s="1"/>
  <c r="AC290" i="16"/>
  <c r="AH290" s="1"/>
  <c r="AC290" i="36"/>
  <c r="AH290" s="1"/>
  <c r="AC291" i="16"/>
  <c r="AH291" s="1"/>
  <c r="AC291" i="36"/>
  <c r="AH291" s="1"/>
  <c r="AC292" i="16"/>
  <c r="AH292" s="1"/>
  <c r="AC292" i="36"/>
  <c r="AH292" s="1"/>
  <c r="AC293" i="16"/>
  <c r="AH293" s="1"/>
  <c r="AC293" i="36"/>
  <c r="AH293" s="1"/>
  <c r="AC294" i="16"/>
  <c r="AH294" s="1"/>
  <c r="AC294" i="36"/>
  <c r="AH294" s="1"/>
  <c r="AC295" i="16"/>
  <c r="AH295" s="1"/>
  <c r="AC295" i="36"/>
  <c r="AH295" s="1"/>
  <c r="AC296" i="16"/>
  <c r="AH296" s="1"/>
  <c r="AC296" i="36"/>
  <c r="AH296" s="1"/>
  <c r="AC297" i="16"/>
  <c r="AH297" s="1"/>
  <c r="AC297" i="36"/>
  <c r="AH297" s="1"/>
  <c r="AC298" i="16"/>
  <c r="AH298" s="1"/>
  <c r="AC298" i="36"/>
  <c r="AH298" s="1"/>
  <c r="AC299" i="16"/>
  <c r="AH299" s="1"/>
  <c r="AC299" i="36"/>
  <c r="AH299" s="1"/>
  <c r="AC300" i="16"/>
  <c r="AH300" s="1"/>
  <c r="AC300" i="36"/>
  <c r="AH300" s="1"/>
  <c r="AC301" i="16"/>
  <c r="AH301" s="1"/>
  <c r="AC301" i="36"/>
  <c r="AH301" s="1"/>
  <c r="AC302" i="16"/>
  <c r="AH302" s="1"/>
  <c r="AC302" i="36"/>
  <c r="AH302" s="1"/>
  <c r="AC303" i="16"/>
  <c r="AH303" s="1"/>
  <c r="AC303" i="36"/>
  <c r="AH303" s="1"/>
  <c r="AC304" i="16"/>
  <c r="AH304" s="1"/>
  <c r="AC304" i="36"/>
  <c r="AH304" s="1"/>
  <c r="AC305" i="16"/>
  <c r="AH305" s="1"/>
  <c r="AC305" i="36"/>
  <c r="AH305" s="1"/>
  <c r="AC306" i="16"/>
  <c r="AH306" s="1"/>
  <c r="AC306" i="36"/>
  <c r="AH306" s="1"/>
  <c r="AC307" i="16"/>
  <c r="AH307" s="1"/>
  <c r="AC307" i="36"/>
  <c r="AH307" s="1"/>
  <c r="AC308" i="16"/>
  <c r="AH308" s="1"/>
  <c r="AC308" i="36"/>
  <c r="AH308" s="1"/>
  <c r="AC309" i="16"/>
  <c r="AH309" s="1"/>
  <c r="AC309" i="36"/>
  <c r="AH309" s="1"/>
  <c r="AC310" i="16"/>
  <c r="AH310" s="1"/>
  <c r="AC310" i="36"/>
  <c r="AH310" s="1"/>
  <c r="AC311" i="16"/>
  <c r="AH311" s="1"/>
  <c r="AC311" i="36"/>
  <c r="AH311" s="1"/>
  <c r="AC312" i="16"/>
  <c r="AH312" s="1"/>
  <c r="AC312" i="36"/>
  <c r="AH312" s="1"/>
  <c r="AC313" i="16"/>
  <c r="AH313" s="1"/>
  <c r="AC313" i="36"/>
  <c r="AH313" s="1"/>
  <c r="AC314" i="16"/>
  <c r="AH314" s="1"/>
  <c r="AC314" i="36"/>
  <c r="AH314" s="1"/>
  <c r="AC315" i="16"/>
  <c r="AH315" s="1"/>
  <c r="AC315" i="36"/>
  <c r="AH315" s="1"/>
  <c r="AC316" i="16"/>
  <c r="AH316" s="1"/>
  <c r="AC316" i="36"/>
  <c r="AH316" s="1"/>
  <c r="AC317" i="16"/>
  <c r="AH317" s="1"/>
  <c r="AC317" i="36"/>
  <c r="AH317" s="1"/>
  <c r="AC318" i="16"/>
  <c r="AH318" s="1"/>
  <c r="AC318" i="36"/>
  <c r="AH318" s="1"/>
  <c r="AC319" i="16"/>
  <c r="AH319" s="1"/>
  <c r="AC319" i="36"/>
  <c r="AH319" s="1"/>
  <c r="AC320" i="16"/>
  <c r="AH320" s="1"/>
  <c r="AC320" i="36"/>
  <c r="AH320" s="1"/>
  <c r="AC321" i="16"/>
  <c r="AH321" s="1"/>
  <c r="AC321" i="36"/>
  <c r="AH321" s="1"/>
  <c r="AC322" i="16"/>
  <c r="AH322" s="1"/>
  <c r="AC322" i="36"/>
  <c r="AH322" s="1"/>
  <c r="AC323" i="16"/>
  <c r="AH323" s="1"/>
  <c r="AC323" i="36"/>
  <c r="AH323" s="1"/>
  <c r="AC324" i="16"/>
  <c r="AH324" s="1"/>
  <c r="AC324" i="36"/>
  <c r="AH324" s="1"/>
  <c r="AC325" i="16"/>
  <c r="AH325" s="1"/>
  <c r="AC325" i="36"/>
  <c r="AH325" s="1"/>
  <c r="AC326" i="16"/>
  <c r="AH326" s="1"/>
  <c r="AC326" i="36"/>
  <c r="AH326" s="1"/>
  <c r="AC327" i="16"/>
  <c r="AH327" s="1"/>
  <c r="AC327" i="36"/>
  <c r="AH327" s="1"/>
  <c r="AC328" i="16"/>
  <c r="AH328" s="1"/>
  <c r="AC328" i="36"/>
  <c r="AH328" s="1"/>
  <c r="AC329" i="16"/>
  <c r="AH329" s="1"/>
  <c r="AC329" i="36"/>
  <c r="AH329" s="1"/>
  <c r="AC330" i="16"/>
  <c r="AH330" s="1"/>
  <c r="AC330" i="36"/>
  <c r="AH330" s="1"/>
  <c r="AC331" i="16"/>
  <c r="AH331" s="1"/>
  <c r="AC331" i="36"/>
  <c r="AH331" s="1"/>
  <c r="AC332" i="16"/>
  <c r="AH332" s="1"/>
  <c r="AC332" i="36"/>
  <c r="AH332" s="1"/>
  <c r="AC333" i="16"/>
  <c r="AH333" s="1"/>
  <c r="AC333" i="36"/>
  <c r="AH333" s="1"/>
  <c r="AC334" i="16"/>
  <c r="AH334" s="1"/>
  <c r="AC334" i="36"/>
  <c r="AH334" s="1"/>
  <c r="AC335" i="16"/>
  <c r="AH335" s="1"/>
  <c r="AC335" i="36"/>
  <c r="AH335" s="1"/>
  <c r="AC336" i="16"/>
  <c r="AH336" s="1"/>
  <c r="AC336" i="36"/>
  <c r="AH336" s="1"/>
  <c r="AC337" i="16"/>
  <c r="AH337" s="1"/>
  <c r="AC337" i="36"/>
  <c r="AH337" s="1"/>
  <c r="AC338" i="16"/>
  <c r="AH338" s="1"/>
  <c r="AC338" i="36"/>
  <c r="AH338" s="1"/>
  <c r="AC339" i="16"/>
  <c r="AH339" s="1"/>
  <c r="AC339" i="36"/>
  <c r="AH339" s="1"/>
  <c r="AC340" i="16"/>
  <c r="AH340" s="1"/>
  <c r="AC340" i="36"/>
  <c r="AH340" s="1"/>
  <c r="AC341" i="16"/>
  <c r="AH341" s="1"/>
  <c r="AC341" i="36"/>
  <c r="AH341" s="1"/>
  <c r="AC342" i="16"/>
  <c r="AH342" s="1"/>
  <c r="AC342" i="36"/>
  <c r="AH342" s="1"/>
  <c r="AC343" i="16"/>
  <c r="AH343" s="1"/>
  <c r="AC343" i="36"/>
  <c r="AH343" s="1"/>
  <c r="AC344" i="16"/>
  <c r="AH344" s="1"/>
  <c r="AC344" i="36"/>
  <c r="AH344" s="1"/>
  <c r="AC345" i="16"/>
  <c r="AH345" s="1"/>
  <c r="AC345" i="36"/>
  <c r="AH345" s="1"/>
  <c r="AC346" i="16"/>
  <c r="AH346" s="1"/>
  <c r="AC346" i="36"/>
  <c r="AH346" s="1"/>
  <c r="AC347" i="16"/>
  <c r="AH347" s="1"/>
  <c r="AC347" i="36"/>
  <c r="AH347" s="1"/>
  <c r="AC348" i="16"/>
  <c r="AH348" s="1"/>
  <c r="AC348" i="36"/>
  <c r="AH348" s="1"/>
  <c r="AC349" i="16"/>
  <c r="AH349" s="1"/>
  <c r="AC349" i="36"/>
  <c r="AH349" s="1"/>
  <c r="AC350" i="16"/>
  <c r="AH350" s="1"/>
  <c r="AC350" i="36"/>
  <c r="AH350" s="1"/>
  <c r="AC351" i="16"/>
  <c r="AH351" s="1"/>
  <c r="AC351" i="36"/>
  <c r="AH351" s="1"/>
  <c r="AC352" i="16"/>
  <c r="AH352" s="1"/>
  <c r="AC352" i="36"/>
  <c r="AH352" s="1"/>
  <c r="AC353" i="16"/>
  <c r="AH353" s="1"/>
  <c r="AC353" i="36"/>
  <c r="AH353" s="1"/>
  <c r="AC354" i="16"/>
  <c r="AH354" s="1"/>
  <c r="AC354" i="36"/>
  <c r="AH354" s="1"/>
  <c r="AC355" i="16"/>
  <c r="AH355" s="1"/>
  <c r="AC355" i="36"/>
  <c r="AH355" s="1"/>
  <c r="AC356" i="16"/>
  <c r="AH356" s="1"/>
  <c r="AC356" i="36"/>
  <c r="AH356" s="1"/>
  <c r="AC357" i="16"/>
  <c r="AH357" s="1"/>
  <c r="AC357" i="36"/>
  <c r="AH357" s="1"/>
  <c r="AC358" i="16"/>
  <c r="AH358" s="1"/>
  <c r="AC358" i="36"/>
  <c r="AH358" s="1"/>
  <c r="AC359" i="16"/>
  <c r="AH359" s="1"/>
  <c r="AC359" i="36"/>
  <c r="AH359" s="1"/>
  <c r="AC360" i="16"/>
  <c r="AH360" s="1"/>
  <c r="AC360" i="36"/>
  <c r="AH360" s="1"/>
  <c r="AC361" i="16"/>
  <c r="AH361" s="1"/>
  <c r="AC361" i="36"/>
  <c r="AH361" s="1"/>
  <c r="AC362" i="16"/>
  <c r="AH362" s="1"/>
  <c r="AC362" i="36"/>
  <c r="AH362" s="1"/>
  <c r="AC363" i="16"/>
  <c r="AH363" s="1"/>
  <c r="AC363" i="36"/>
  <c r="AH363" s="1"/>
  <c r="AC364" i="16"/>
  <c r="AH364" s="1"/>
  <c r="AC364" i="36"/>
  <c r="AH364" s="1"/>
  <c r="AC365" i="16"/>
  <c r="AH365" s="1"/>
  <c r="AC365" i="36"/>
  <c r="AH365" s="1"/>
  <c r="AC366" i="16"/>
  <c r="AH366" s="1"/>
  <c r="AC366" i="36"/>
  <c r="AH366" s="1"/>
  <c r="AC367" i="16"/>
  <c r="AH367" s="1"/>
  <c r="AC367" i="36"/>
  <c r="AH367" s="1"/>
  <c r="AC368" i="16"/>
  <c r="AH368" s="1"/>
  <c r="AC368" i="36"/>
  <c r="AH368" s="1"/>
  <c r="AC369" i="16"/>
  <c r="AH369" s="1"/>
  <c r="AC369" i="36"/>
  <c r="AH369" s="1"/>
  <c r="AC370" i="16"/>
  <c r="AH370" s="1"/>
  <c r="AC370" i="36"/>
  <c r="AH370" s="1"/>
  <c r="AC371" i="16"/>
  <c r="AH371" s="1"/>
  <c r="AC371" i="36"/>
  <c r="AH371" s="1"/>
  <c r="AC372" i="16"/>
  <c r="AH372" s="1"/>
  <c r="AC372" i="36"/>
  <c r="AH372" s="1"/>
  <c r="AC373" i="16"/>
  <c r="AH373" s="1"/>
  <c r="AC373" i="36"/>
  <c r="AH373" s="1"/>
  <c r="AC374" i="16"/>
  <c r="AH374" s="1"/>
  <c r="AC374" i="36"/>
  <c r="AH374" s="1"/>
  <c r="AC375" i="16"/>
  <c r="AH375" s="1"/>
  <c r="AC375" i="36"/>
  <c r="AH375" s="1"/>
  <c r="AC376" i="16"/>
  <c r="AH376" s="1"/>
  <c r="AC376" i="36"/>
  <c r="AH376" s="1"/>
  <c r="AC377" i="16"/>
  <c r="AH377" s="1"/>
  <c r="AC377" i="36"/>
  <c r="AH377" s="1"/>
  <c r="AC378" i="16"/>
  <c r="AH378" s="1"/>
  <c r="AC378" i="36"/>
  <c r="AH378" s="1"/>
  <c r="AC379" i="16"/>
  <c r="AH379" s="1"/>
  <c r="AC379" i="36"/>
  <c r="AH379" s="1"/>
  <c r="AC380" i="16"/>
  <c r="AH380" s="1"/>
  <c r="AC380" i="36"/>
  <c r="AH380" s="1"/>
  <c r="AC381" i="16"/>
  <c r="AH381" s="1"/>
  <c r="AC381" i="36"/>
  <c r="AH381" s="1"/>
  <c r="AC382" i="16"/>
  <c r="AH382" s="1"/>
  <c r="AC382" i="36"/>
  <c r="AH382" s="1"/>
  <c r="AC383" i="16"/>
  <c r="AH383" s="1"/>
  <c r="AC383" i="36"/>
  <c r="AH383" s="1"/>
  <c r="AC384" i="16"/>
  <c r="AH384" s="1"/>
  <c r="AC384" i="36"/>
  <c r="AH384" s="1"/>
  <c r="AC385" i="16"/>
  <c r="AH385" s="1"/>
  <c r="AC385" i="36"/>
  <c r="AH385" s="1"/>
  <c r="AC386" i="16"/>
  <c r="AH386" s="1"/>
  <c r="AC386" i="36"/>
  <c r="AH386" s="1"/>
  <c r="AC387" i="16"/>
  <c r="AH387" s="1"/>
  <c r="AC387" i="36"/>
  <c r="AH387" s="1"/>
  <c r="AC388" i="16"/>
  <c r="AH388" s="1"/>
  <c r="AC388" i="36"/>
  <c r="AH388" s="1"/>
  <c r="AC389" i="16"/>
  <c r="AH389" s="1"/>
  <c r="AC389" i="36"/>
  <c r="AH389" s="1"/>
  <c r="AC390" i="16"/>
  <c r="AH390" s="1"/>
  <c r="AC390" i="36"/>
  <c r="AH390" s="1"/>
  <c r="AC391" i="16"/>
  <c r="AH391" s="1"/>
  <c r="AC391" i="36"/>
  <c r="AH391" s="1"/>
  <c r="AC392" i="16"/>
  <c r="AH392" s="1"/>
  <c r="AC392" i="36"/>
  <c r="AH392" s="1"/>
  <c r="AC393" i="16"/>
  <c r="AH393" s="1"/>
  <c r="AC393" i="36"/>
  <c r="AH393" s="1"/>
  <c r="AC394" i="16"/>
  <c r="AH394" s="1"/>
  <c r="AC394" i="36"/>
  <c r="AH394" s="1"/>
  <c r="AC395" i="16"/>
  <c r="AH395" s="1"/>
  <c r="AC395" i="36"/>
  <c r="AH395" s="1"/>
  <c r="AC396" i="16"/>
  <c r="AH396" s="1"/>
  <c r="AC396" i="36"/>
  <c r="AH396" s="1"/>
  <c r="AC397" i="16"/>
  <c r="AH397" s="1"/>
  <c r="AC397" i="36"/>
  <c r="AH397" s="1"/>
  <c r="AC398" i="16"/>
  <c r="AH398" s="1"/>
  <c r="AC398" i="36"/>
  <c r="AH398" s="1"/>
  <c r="AC399" i="16"/>
  <c r="AH399" s="1"/>
  <c r="AC399" i="36"/>
  <c r="AH399" s="1"/>
  <c r="AC400" i="16"/>
  <c r="AH400" s="1"/>
  <c r="AC400" i="36"/>
  <c r="AH400" s="1"/>
  <c r="AC401" i="16"/>
  <c r="AH401" s="1"/>
  <c r="AC401" i="36"/>
  <c r="AH401" s="1"/>
  <c r="AC402" i="16"/>
  <c r="AH402" s="1"/>
  <c r="AC402" i="36"/>
  <c r="AH402" s="1"/>
  <c r="AC403" i="16"/>
  <c r="AH403" s="1"/>
  <c r="AC403" i="36"/>
  <c r="AH403" s="1"/>
  <c r="AC404" i="16"/>
  <c r="AH404" s="1"/>
  <c r="AC404" i="36"/>
  <c r="AH404" s="1"/>
  <c r="AC405" i="16"/>
  <c r="AH405" s="1"/>
  <c r="AC405" i="36"/>
  <c r="AH405" s="1"/>
  <c r="AC406" i="16"/>
  <c r="AH406" s="1"/>
  <c r="AC406" i="36"/>
  <c r="AH406" s="1"/>
  <c r="AC407" i="16"/>
  <c r="AH407" s="1"/>
  <c r="AC407" i="36"/>
  <c r="AH407" s="1"/>
  <c r="AC408" i="16"/>
  <c r="AH408" s="1"/>
  <c r="AC408" i="36"/>
  <c r="AH408" s="1"/>
  <c r="AC409" i="16"/>
  <c r="AH409" s="1"/>
  <c r="AC409" i="36"/>
  <c r="AH409" s="1"/>
  <c r="AC410" i="16"/>
  <c r="AH410" s="1"/>
  <c r="AC410" i="36"/>
  <c r="AH410" s="1"/>
  <c r="AC411" i="16"/>
  <c r="AH411" s="1"/>
  <c r="AC411" i="36"/>
  <c r="AH411" s="1"/>
  <c r="AC412" i="16"/>
  <c r="AH412" s="1"/>
  <c r="AC412" i="36"/>
  <c r="AH412" s="1"/>
  <c r="AC413" i="16"/>
  <c r="AH413" s="1"/>
  <c r="AC413" i="36"/>
  <c r="AH413" s="1"/>
  <c r="AC414" i="16"/>
  <c r="AH414" s="1"/>
  <c r="AC414" i="36"/>
  <c r="AH414" s="1"/>
  <c r="AC415" i="16"/>
  <c r="AH415" s="1"/>
  <c r="AC415" i="36"/>
  <c r="AH415" s="1"/>
  <c r="AC416" i="16"/>
  <c r="AH416" s="1"/>
  <c r="AC416" i="36"/>
  <c r="AH416" s="1"/>
  <c r="AC417" i="16"/>
  <c r="AH417" s="1"/>
  <c r="AC417" i="36"/>
  <c r="AH417" s="1"/>
  <c r="AC418" i="16"/>
  <c r="AH418" s="1"/>
  <c r="AC418" i="36"/>
  <c r="AH418" s="1"/>
  <c r="AC419" i="16"/>
  <c r="AH419" s="1"/>
  <c r="AC419" i="36"/>
  <c r="AH419" s="1"/>
  <c r="AC420" i="16"/>
  <c r="AH420" s="1"/>
  <c r="AC420" i="36"/>
  <c r="AH420" s="1"/>
  <c r="AC421" i="16"/>
  <c r="AH421" s="1"/>
  <c r="AC421" i="36"/>
  <c r="AH421" s="1"/>
  <c r="AC422" i="16"/>
  <c r="AH422" s="1"/>
  <c r="AC422" i="36"/>
  <c r="AH422" s="1"/>
  <c r="AC423" i="16"/>
  <c r="AH423" s="1"/>
  <c r="AC423" i="36"/>
  <c r="AH423" s="1"/>
  <c r="AC424" i="16"/>
  <c r="AH424" s="1"/>
  <c r="AC424" i="36"/>
  <c r="AH424" s="1"/>
  <c r="AC425" i="16"/>
  <c r="AH425" s="1"/>
  <c r="AC425" i="36"/>
  <c r="AH425" s="1"/>
  <c r="AC426" i="16"/>
  <c r="AH426" s="1"/>
  <c r="AC426" i="36"/>
  <c r="AH426" s="1"/>
  <c r="AC427" i="16"/>
  <c r="AH427" s="1"/>
  <c r="AC427" i="36"/>
  <c r="AH427" s="1"/>
  <c r="AC428" i="16"/>
  <c r="AH428" s="1"/>
  <c r="AC428" i="36"/>
  <c r="AH428" s="1"/>
  <c r="AC429" i="16"/>
  <c r="AH429" s="1"/>
  <c r="AC429" i="36"/>
  <c r="AH429" s="1"/>
  <c r="AC430" i="16"/>
  <c r="AH430" s="1"/>
  <c r="AC430" i="36"/>
  <c r="AH430" s="1"/>
  <c r="AC431" i="16"/>
  <c r="AH431" s="1"/>
  <c r="AC431" i="36"/>
  <c r="AH431" s="1"/>
  <c r="AC432" i="16"/>
  <c r="AH432" s="1"/>
  <c r="AC432" i="36"/>
  <c r="AH432" s="1"/>
  <c r="AC433" i="16"/>
  <c r="AH433" s="1"/>
  <c r="AC433" i="36"/>
  <c r="AH433" s="1"/>
  <c r="AC434" i="16"/>
  <c r="AH434" s="1"/>
  <c r="AC434" i="36"/>
  <c r="AH434" s="1"/>
  <c r="AC435" i="16"/>
  <c r="AH435" s="1"/>
  <c r="AC435" i="36"/>
  <c r="AH435" s="1"/>
  <c r="AC436" i="16"/>
  <c r="AH436" s="1"/>
  <c r="AC436" i="36"/>
  <c r="AH436" s="1"/>
  <c r="AC437" i="16"/>
  <c r="AH437" s="1"/>
  <c r="AC437" i="36"/>
  <c r="AH437" s="1"/>
  <c r="AC438" i="16"/>
  <c r="AH438" s="1"/>
  <c r="AC438" i="36"/>
  <c r="AH438" s="1"/>
  <c r="AC439" i="16"/>
  <c r="AH439" s="1"/>
  <c r="AC439" i="36"/>
  <c r="AH439" s="1"/>
  <c r="AC440" i="16"/>
  <c r="AH440" s="1"/>
  <c r="AC440" i="36"/>
  <c r="AH440" s="1"/>
  <c r="AC441" i="16"/>
  <c r="AH441" s="1"/>
  <c r="AC441" i="36"/>
  <c r="AH441" s="1"/>
  <c r="AC442" i="16"/>
  <c r="AH442" s="1"/>
  <c r="AC442" i="36"/>
  <c r="AH442" s="1"/>
  <c r="AC443" i="16"/>
  <c r="AH443" s="1"/>
  <c r="AC443" i="36"/>
  <c r="AH443" s="1"/>
  <c r="AC444" i="16"/>
  <c r="AH444" s="1"/>
  <c r="AC444" i="36"/>
  <c r="AH444" s="1"/>
  <c r="AC445" i="16"/>
  <c r="AH445" s="1"/>
  <c r="AC445" i="36"/>
  <c r="AH445" s="1"/>
  <c r="AC446" i="16"/>
  <c r="AH446" s="1"/>
  <c r="AC446" i="36"/>
  <c r="AH446" s="1"/>
  <c r="AC447" i="16"/>
  <c r="AH447" s="1"/>
  <c r="AC447" i="36"/>
  <c r="AH447" s="1"/>
  <c r="AC448" i="16"/>
  <c r="AH448" s="1"/>
  <c r="AC448" i="36"/>
  <c r="AH448" s="1"/>
  <c r="AB195" i="16"/>
  <c r="AG195" s="1"/>
  <c r="AB195" i="36"/>
  <c r="AG195" s="1"/>
  <c r="AB196" i="16"/>
  <c r="AG196" s="1"/>
  <c r="AB196" i="36"/>
  <c r="AG196" s="1"/>
  <c r="AB197" i="16"/>
  <c r="AG197" s="1"/>
  <c r="AB197" i="36"/>
  <c r="AG197" s="1"/>
  <c r="AB198" i="16"/>
  <c r="AG198" s="1"/>
  <c r="AB198" i="36"/>
  <c r="AG198" s="1"/>
  <c r="AB199" i="16"/>
  <c r="AG199" s="1"/>
  <c r="AB199" i="36"/>
  <c r="AG199" s="1"/>
  <c r="AB200" i="16"/>
  <c r="AG200" s="1"/>
  <c r="AB200" i="36"/>
  <c r="AG200" s="1"/>
  <c r="AB201" i="16"/>
  <c r="AG201" s="1"/>
  <c r="AB201" i="36"/>
  <c r="AG201" s="1"/>
  <c r="AB202" i="16"/>
  <c r="AG202" s="1"/>
  <c r="AB202" i="36"/>
  <c r="AG202" s="1"/>
  <c r="AB203" i="16"/>
  <c r="AG203" s="1"/>
  <c r="AB203" i="36"/>
  <c r="AG203" s="1"/>
  <c r="AB204" i="16"/>
  <c r="AG204" s="1"/>
  <c r="AB204" i="36"/>
  <c r="AG204" s="1"/>
  <c r="AB205" i="16"/>
  <c r="AG205" s="1"/>
  <c r="AB205" i="36"/>
  <c r="AG205" s="1"/>
  <c r="AB206" i="16"/>
  <c r="AG206" s="1"/>
  <c r="AB206" i="36"/>
  <c r="AG206" s="1"/>
  <c r="AB207" i="16"/>
  <c r="AG207" s="1"/>
  <c r="AB207" i="36"/>
  <c r="AG207" s="1"/>
  <c r="AB208" i="16"/>
  <c r="AG208" s="1"/>
  <c r="AB208" i="36"/>
  <c r="AG208" s="1"/>
  <c r="AB209" i="16"/>
  <c r="AG209" s="1"/>
  <c r="AB209" i="36"/>
  <c r="AG209" s="1"/>
  <c r="AB210" i="16"/>
  <c r="AG210" s="1"/>
  <c r="AB210" i="36"/>
  <c r="AG210" s="1"/>
  <c r="AB211" i="16"/>
  <c r="AG211" s="1"/>
  <c r="AB211" i="36"/>
  <c r="AG211" s="1"/>
  <c r="AB212" i="16"/>
  <c r="AG212" s="1"/>
  <c r="AB212" i="36"/>
  <c r="AG212" s="1"/>
  <c r="AB213" i="16"/>
  <c r="AG213" s="1"/>
  <c r="AB213" i="36"/>
  <c r="AG213" s="1"/>
  <c r="AB214" i="16"/>
  <c r="AG214" s="1"/>
  <c r="AB214" i="36"/>
  <c r="AG214" s="1"/>
  <c r="AB215" i="16"/>
  <c r="AG215" s="1"/>
  <c r="AB215" i="36"/>
  <c r="AG215" s="1"/>
  <c r="AB216" i="16"/>
  <c r="AG216" s="1"/>
  <c r="AB216" i="36"/>
  <c r="AG216" s="1"/>
  <c r="AB217" i="16"/>
  <c r="AG217" s="1"/>
  <c r="AB217" i="36"/>
  <c r="AG217" s="1"/>
  <c r="AB218" i="16"/>
  <c r="AG218" s="1"/>
  <c r="AB218" i="36"/>
  <c r="AG218" s="1"/>
  <c r="AB219" i="16"/>
  <c r="AG219" s="1"/>
  <c r="AB219" i="36"/>
  <c r="AG219" s="1"/>
  <c r="AB220" i="16"/>
  <c r="AG220" s="1"/>
  <c r="AB220" i="36"/>
  <c r="AG220" s="1"/>
  <c r="AB221" i="16"/>
  <c r="AG221" s="1"/>
  <c r="AB221" i="36"/>
  <c r="AG221" s="1"/>
  <c r="AB222" i="16"/>
  <c r="AG222" s="1"/>
  <c r="AB222" i="36"/>
  <c r="AG222" s="1"/>
  <c r="AB223" i="16"/>
  <c r="AG223" s="1"/>
  <c r="AB223" i="36"/>
  <c r="AG223" s="1"/>
  <c r="AB224" i="16"/>
  <c r="AG224" s="1"/>
  <c r="AB224" i="36"/>
  <c r="AG224" s="1"/>
  <c r="AB225" i="16"/>
  <c r="AG225" s="1"/>
  <c r="AB225" i="36"/>
  <c r="AG225" s="1"/>
  <c r="AB226" i="16"/>
  <c r="AG226" s="1"/>
  <c r="AB226" i="36"/>
  <c r="AG226" s="1"/>
  <c r="AB227" i="16"/>
  <c r="AG227" s="1"/>
  <c r="AB227" i="36"/>
  <c r="AG227" s="1"/>
  <c r="AB228" i="16"/>
  <c r="AG228" s="1"/>
  <c r="AB228" i="36"/>
  <c r="AG228" s="1"/>
  <c r="AB229" i="16"/>
  <c r="AG229" s="1"/>
  <c r="AB229" i="36"/>
  <c r="AG229" s="1"/>
  <c r="AB230" i="16"/>
  <c r="AG230" s="1"/>
  <c r="AB230" i="36"/>
  <c r="AG230" s="1"/>
  <c r="AB231" i="16"/>
  <c r="AG231" s="1"/>
  <c r="AB231" i="36"/>
  <c r="AG231" s="1"/>
  <c r="AB232" i="16"/>
  <c r="AG232" s="1"/>
  <c r="AB232" i="36"/>
  <c r="AG232" s="1"/>
  <c r="AB233" i="16"/>
  <c r="AG233" s="1"/>
  <c r="AB233" i="36"/>
  <c r="AG233" s="1"/>
  <c r="AB234" i="16"/>
  <c r="AG234" s="1"/>
  <c r="AB234" i="36"/>
  <c r="AG234" s="1"/>
  <c r="AB235" i="16"/>
  <c r="AG235" s="1"/>
  <c r="AB235" i="36"/>
  <c r="AG235" s="1"/>
  <c r="AB236" i="16"/>
  <c r="AG236" s="1"/>
  <c r="AB236" i="36"/>
  <c r="AG236" s="1"/>
  <c r="AB237" i="16"/>
  <c r="AG237" s="1"/>
  <c r="AB237" i="36"/>
  <c r="AG237" s="1"/>
  <c r="AB238" i="16"/>
  <c r="AG238" s="1"/>
  <c r="AB238" i="36"/>
  <c r="AG238" s="1"/>
  <c r="AB239" i="16"/>
  <c r="AG239" s="1"/>
  <c r="AB239" i="36"/>
  <c r="AG239" s="1"/>
  <c r="AB240" i="16"/>
  <c r="AG240" s="1"/>
  <c r="AB240" i="36"/>
  <c r="AG240" s="1"/>
  <c r="AB241" i="16"/>
  <c r="AG241" s="1"/>
  <c r="AB241" i="36"/>
  <c r="AG241" s="1"/>
  <c r="AB242" i="16"/>
  <c r="AG242" s="1"/>
  <c r="AB242" i="36"/>
  <c r="AG242" s="1"/>
  <c r="AB243" i="16"/>
  <c r="AG243" s="1"/>
  <c r="AB243" i="36"/>
  <c r="AG243" s="1"/>
  <c r="AB244" i="16"/>
  <c r="AG244" s="1"/>
  <c r="AB244" i="36"/>
  <c r="AG244" s="1"/>
  <c r="AB245" i="16"/>
  <c r="AG245" s="1"/>
  <c r="AB245" i="36"/>
  <c r="AG245" s="1"/>
  <c r="AB246" i="16"/>
  <c r="AG246" s="1"/>
  <c r="AB246" i="36"/>
  <c r="AG246" s="1"/>
  <c r="AB247" i="16"/>
  <c r="AG247" s="1"/>
  <c r="AB247" i="36"/>
  <c r="AG247" s="1"/>
  <c r="AB248" i="16"/>
  <c r="AG248" s="1"/>
  <c r="AB248" i="36"/>
  <c r="AG248" s="1"/>
  <c r="AB249" i="16"/>
  <c r="AG249" s="1"/>
  <c r="AB249" i="36"/>
  <c r="AG249" s="1"/>
  <c r="AB250" i="16"/>
  <c r="AG250" s="1"/>
  <c r="AB250" i="36"/>
  <c r="AG250" s="1"/>
  <c r="AB251" i="16"/>
  <c r="AG251" s="1"/>
  <c r="AB251" i="36"/>
  <c r="AG251" s="1"/>
  <c r="AB252" i="16"/>
  <c r="AG252" s="1"/>
  <c r="AB252" i="36"/>
  <c r="AG252" s="1"/>
  <c r="AB253" i="16"/>
  <c r="AG253" s="1"/>
  <c r="AB253" i="36"/>
  <c r="AG253" s="1"/>
  <c r="AB254" i="16"/>
  <c r="AG254" s="1"/>
  <c r="AB254" i="36"/>
  <c r="AG254" s="1"/>
  <c r="AB255" i="16"/>
  <c r="AG255" s="1"/>
  <c r="AB255" i="36"/>
  <c r="AG255" s="1"/>
  <c r="AB256" i="16"/>
  <c r="AG256" s="1"/>
  <c r="AB256" i="36"/>
  <c r="AG256" s="1"/>
  <c r="AB257" i="16"/>
  <c r="AG257" s="1"/>
  <c r="AB257" i="36"/>
  <c r="AG257" s="1"/>
  <c r="AB258" i="16"/>
  <c r="AG258" s="1"/>
  <c r="AB258" i="36"/>
  <c r="AG258" s="1"/>
  <c r="AB259" i="16"/>
  <c r="AG259" s="1"/>
  <c r="AB259" i="36"/>
  <c r="AG259" s="1"/>
  <c r="AB260" i="16"/>
  <c r="AG260" s="1"/>
  <c r="AB260" i="36"/>
  <c r="AG260" s="1"/>
  <c r="AB261" i="16"/>
  <c r="AG261" s="1"/>
  <c r="AB261" i="36"/>
  <c r="AG261" s="1"/>
  <c r="AB262" i="16"/>
  <c r="AG262" s="1"/>
  <c r="AB262" i="36"/>
  <c r="AG262" s="1"/>
  <c r="AB263" i="16"/>
  <c r="AG263" s="1"/>
  <c r="AB263" i="36"/>
  <c r="AG263" s="1"/>
  <c r="AB264" i="16"/>
  <c r="AG264" s="1"/>
  <c r="AB264" i="36"/>
  <c r="AG264" s="1"/>
  <c r="AB265" i="16"/>
  <c r="AG265" s="1"/>
  <c r="AB265" i="36"/>
  <c r="AG265" s="1"/>
  <c r="AB266" i="16"/>
  <c r="AG266" s="1"/>
  <c r="AB266" i="36"/>
  <c r="AG266" s="1"/>
  <c r="AB267" i="16"/>
  <c r="AG267" s="1"/>
  <c r="AB267" i="36"/>
  <c r="AG267" s="1"/>
  <c r="AB268" i="16"/>
  <c r="AG268" s="1"/>
  <c r="AB268" i="36"/>
  <c r="AG268" s="1"/>
  <c r="AB269" i="16"/>
  <c r="AG269" s="1"/>
  <c r="AB269" i="36"/>
  <c r="AG269" s="1"/>
  <c r="AB270" i="16"/>
  <c r="AG270" s="1"/>
  <c r="AB270" i="36"/>
  <c r="AG270" s="1"/>
  <c r="AB271" i="16"/>
  <c r="AG271" s="1"/>
  <c r="AB271" i="36"/>
  <c r="AG271" s="1"/>
  <c r="AB272" i="16"/>
  <c r="AG272" s="1"/>
  <c r="AB272" i="36"/>
  <c r="AG272" s="1"/>
  <c r="AB273" i="16"/>
  <c r="AG273" s="1"/>
  <c r="AB273" i="36"/>
  <c r="AG273" s="1"/>
  <c r="AB274" i="16"/>
  <c r="AG274" s="1"/>
  <c r="AB274" i="36"/>
  <c r="AG274" s="1"/>
  <c r="AB275" i="16"/>
  <c r="AG275" s="1"/>
  <c r="AB275" i="36"/>
  <c r="AG275" s="1"/>
  <c r="AB276" i="16"/>
  <c r="AG276" s="1"/>
  <c r="AB276" i="36"/>
  <c r="AG276" s="1"/>
  <c r="AB277" i="16"/>
  <c r="AG277" s="1"/>
  <c r="AB277" i="36"/>
  <c r="AG277" s="1"/>
  <c r="AB278" i="16"/>
  <c r="AG278" s="1"/>
  <c r="AB278" i="36"/>
  <c r="AG278" s="1"/>
  <c r="AB279" i="16"/>
  <c r="AG279" s="1"/>
  <c r="AB279" i="36"/>
  <c r="AG279" s="1"/>
  <c r="AB280" i="16"/>
  <c r="AG280" s="1"/>
  <c r="AB280" i="36"/>
  <c r="AG280" s="1"/>
  <c r="AB281" i="16"/>
  <c r="AG281" s="1"/>
  <c r="AB281" i="36"/>
  <c r="AG281" s="1"/>
  <c r="AB282" i="16"/>
  <c r="AG282" s="1"/>
  <c r="AB282" i="36"/>
  <c r="AG282" s="1"/>
  <c r="AB283" i="16"/>
  <c r="AG283" s="1"/>
  <c r="AB283" i="36"/>
  <c r="AG283" s="1"/>
  <c r="AB284" i="16"/>
  <c r="AG284" s="1"/>
  <c r="AB284" i="36"/>
  <c r="AG284" s="1"/>
  <c r="AB285" i="16"/>
  <c r="AG285" s="1"/>
  <c r="AB285" i="36"/>
  <c r="AG285" s="1"/>
  <c r="AB286" i="16"/>
  <c r="AG286" s="1"/>
  <c r="AB286" i="36"/>
  <c r="AG286" s="1"/>
  <c r="AB287" i="16"/>
  <c r="AG287" s="1"/>
  <c r="AB287" i="36"/>
  <c r="AG287" s="1"/>
  <c r="AB288" i="16"/>
  <c r="AG288" s="1"/>
  <c r="AB288" i="36"/>
  <c r="AG288" s="1"/>
  <c r="AB289" i="16"/>
  <c r="AG289" s="1"/>
  <c r="AB289" i="36"/>
  <c r="AG289" s="1"/>
  <c r="AB290" i="16"/>
  <c r="AG290" s="1"/>
  <c r="AB290" i="36"/>
  <c r="AG290" s="1"/>
  <c r="AB291" i="16"/>
  <c r="AG291" s="1"/>
  <c r="AB291" i="36"/>
  <c r="AG291" s="1"/>
  <c r="AB292" i="16"/>
  <c r="AG292" s="1"/>
  <c r="AB292" i="36"/>
  <c r="AG292" s="1"/>
  <c r="AB293" i="16"/>
  <c r="AG293" s="1"/>
  <c r="AB293" i="36"/>
  <c r="AG293" s="1"/>
  <c r="AB294" i="16"/>
  <c r="AG294" s="1"/>
  <c r="AB294" i="36"/>
  <c r="AG294" s="1"/>
  <c r="AB295" i="16"/>
  <c r="AG295" s="1"/>
  <c r="AB295" i="36"/>
  <c r="AG295" s="1"/>
  <c r="AB296" i="16"/>
  <c r="AG296" s="1"/>
  <c r="AB296" i="36"/>
  <c r="AG296" s="1"/>
  <c r="AB297" i="16"/>
  <c r="AG297" s="1"/>
  <c r="AB297" i="36"/>
  <c r="AG297" s="1"/>
  <c r="AB298" i="16"/>
  <c r="AG298" s="1"/>
  <c r="AB298" i="36"/>
  <c r="AG298" s="1"/>
  <c r="AB299" i="16"/>
  <c r="AG299" s="1"/>
  <c r="AB299" i="36"/>
  <c r="AG299" s="1"/>
  <c r="AB300" i="16"/>
  <c r="AG300" s="1"/>
  <c r="AB300" i="36"/>
  <c r="AG300" s="1"/>
  <c r="AB301" i="16"/>
  <c r="AG301" s="1"/>
  <c r="AB301" i="36"/>
  <c r="AG301" s="1"/>
  <c r="AB302" i="16"/>
  <c r="AG302" s="1"/>
  <c r="AB302" i="36"/>
  <c r="AG302" s="1"/>
  <c r="AB303" i="16"/>
  <c r="AG303" s="1"/>
  <c r="AB303" i="36"/>
  <c r="AG303" s="1"/>
  <c r="AB304" i="16"/>
  <c r="AG304" s="1"/>
  <c r="AB304" i="36"/>
  <c r="AG304" s="1"/>
  <c r="AB305" i="16"/>
  <c r="AG305" s="1"/>
  <c r="AB305" i="36"/>
  <c r="AG305" s="1"/>
  <c r="AB306" i="16"/>
  <c r="AG306" s="1"/>
  <c r="AB306" i="36"/>
  <c r="AG306" s="1"/>
  <c r="AB307" i="16"/>
  <c r="AG307" s="1"/>
  <c r="AB307" i="36"/>
  <c r="AG307" s="1"/>
  <c r="AB308" i="16"/>
  <c r="AG308" s="1"/>
  <c r="AB308" i="36"/>
  <c r="AG308" s="1"/>
  <c r="AB309" i="16"/>
  <c r="AG309" s="1"/>
  <c r="AB309" i="36"/>
  <c r="AG309" s="1"/>
  <c r="AB310" i="16"/>
  <c r="AG310" s="1"/>
  <c r="AB310" i="36"/>
  <c r="AG310" s="1"/>
  <c r="AB311" i="16"/>
  <c r="AG311" s="1"/>
  <c r="AB311" i="36"/>
  <c r="AG311" s="1"/>
  <c r="AB312" i="16"/>
  <c r="AG312" s="1"/>
  <c r="AB312" i="36"/>
  <c r="AG312" s="1"/>
  <c r="AB313" i="16"/>
  <c r="AG313" s="1"/>
  <c r="AB313" i="36"/>
  <c r="AG313" s="1"/>
  <c r="AB314" i="16"/>
  <c r="AG314" s="1"/>
  <c r="AB314" i="36"/>
  <c r="AG314" s="1"/>
  <c r="AB315" i="16"/>
  <c r="AG315" s="1"/>
  <c r="AB315" i="36"/>
  <c r="AG315" s="1"/>
  <c r="AB316" i="16"/>
  <c r="AG316" s="1"/>
  <c r="AB316" i="36"/>
  <c r="AG316" s="1"/>
  <c r="AB317" i="16"/>
  <c r="AG317" s="1"/>
  <c r="AB317" i="36"/>
  <c r="AG317" s="1"/>
  <c r="AB318" i="16"/>
  <c r="AG318" s="1"/>
  <c r="AB318" i="36"/>
  <c r="AG318" s="1"/>
  <c r="AB319" i="16"/>
  <c r="AG319" s="1"/>
  <c r="AB319" i="36"/>
  <c r="AG319" s="1"/>
  <c r="AB320" i="16"/>
  <c r="AG320" s="1"/>
  <c r="AB320" i="36"/>
  <c r="AG320" s="1"/>
  <c r="AB321" i="16"/>
  <c r="AG321" s="1"/>
  <c r="AB321" i="36"/>
  <c r="AG321" s="1"/>
  <c r="AB322" i="16"/>
  <c r="AG322" s="1"/>
  <c r="AB322" i="36"/>
  <c r="AG322" s="1"/>
  <c r="AB323" i="16"/>
  <c r="AG323" s="1"/>
  <c r="AB323" i="36"/>
  <c r="AG323" s="1"/>
  <c r="AB324" i="16"/>
  <c r="AG324" s="1"/>
  <c r="AB324" i="36"/>
  <c r="AG324" s="1"/>
  <c r="AB325" i="16"/>
  <c r="AG325" s="1"/>
  <c r="AB325" i="36"/>
  <c r="AG325" s="1"/>
  <c r="AB326" i="16"/>
  <c r="AG326" s="1"/>
  <c r="AB326" i="36"/>
  <c r="AG326" s="1"/>
  <c r="AB327" i="16"/>
  <c r="AG327" s="1"/>
  <c r="AB327" i="36"/>
  <c r="AG327" s="1"/>
  <c r="AB328" i="16"/>
  <c r="AG328" s="1"/>
  <c r="AB328" i="36"/>
  <c r="AG328" s="1"/>
  <c r="AB329" i="16"/>
  <c r="AG329" s="1"/>
  <c r="AB329" i="36"/>
  <c r="AG329" s="1"/>
  <c r="AB330" i="16"/>
  <c r="AG330" s="1"/>
  <c r="AB330" i="36"/>
  <c r="AG330" s="1"/>
  <c r="AB331" i="16"/>
  <c r="AG331" s="1"/>
  <c r="AB331" i="36"/>
  <c r="AG331" s="1"/>
  <c r="AB332" i="16"/>
  <c r="AG332" s="1"/>
  <c r="AB332" i="36"/>
  <c r="AG332" s="1"/>
  <c r="AB333" i="16"/>
  <c r="AG333" s="1"/>
  <c r="AB333" i="36"/>
  <c r="AG333" s="1"/>
  <c r="AB334" i="16"/>
  <c r="AG334" s="1"/>
  <c r="AB334" i="36"/>
  <c r="AG334" s="1"/>
  <c r="AB335" i="16"/>
  <c r="AG335" s="1"/>
  <c r="AB335" i="36"/>
  <c r="AG335" s="1"/>
  <c r="AB336" i="16"/>
  <c r="AG336" s="1"/>
  <c r="AB336" i="36"/>
  <c r="AG336" s="1"/>
  <c r="AB337" i="16"/>
  <c r="AG337" s="1"/>
  <c r="AB337" i="36"/>
  <c r="AG337" s="1"/>
  <c r="AB338" i="16"/>
  <c r="AG338" s="1"/>
  <c r="AB338" i="36"/>
  <c r="AG338" s="1"/>
  <c r="AB339" i="16"/>
  <c r="AG339" s="1"/>
  <c r="AB339" i="36"/>
  <c r="AG339" s="1"/>
  <c r="AB340" i="16"/>
  <c r="AG340" s="1"/>
  <c r="AB340" i="36"/>
  <c r="AG340" s="1"/>
  <c r="AB341" i="16"/>
  <c r="AG341" s="1"/>
  <c r="AB341" i="36"/>
  <c r="AG341" s="1"/>
  <c r="AB342" i="16"/>
  <c r="AG342" s="1"/>
  <c r="AB342" i="36"/>
  <c r="AG342" s="1"/>
  <c r="AB343" i="16"/>
  <c r="AG343" s="1"/>
  <c r="AB343" i="36"/>
  <c r="AG343" s="1"/>
  <c r="AB344" i="16"/>
  <c r="AG344" s="1"/>
  <c r="AB344" i="36"/>
  <c r="AG344" s="1"/>
  <c r="AB345" i="16"/>
  <c r="AG345" s="1"/>
  <c r="AB345" i="36"/>
  <c r="AG345" s="1"/>
  <c r="AB346" i="16"/>
  <c r="AG346" s="1"/>
  <c r="AB346" i="36"/>
  <c r="AG346" s="1"/>
  <c r="AB347" i="16"/>
  <c r="AG347" s="1"/>
  <c r="AB347" i="36"/>
  <c r="AG347" s="1"/>
  <c r="AB348" i="16"/>
  <c r="AG348" s="1"/>
  <c r="AB348" i="36"/>
  <c r="AG348" s="1"/>
  <c r="AB349" i="16"/>
  <c r="AG349" s="1"/>
  <c r="AB349" i="36"/>
  <c r="AG349" s="1"/>
  <c r="AB350" i="16"/>
  <c r="AG350" s="1"/>
  <c r="AB350" i="36"/>
  <c r="AG350" s="1"/>
  <c r="AB351" i="16"/>
  <c r="AG351" s="1"/>
  <c r="AB351" i="36"/>
  <c r="AG351" s="1"/>
  <c r="AB352" i="16"/>
  <c r="AG352" s="1"/>
  <c r="AB352" i="36"/>
  <c r="AG352" s="1"/>
  <c r="AB353" i="16"/>
  <c r="AG353" s="1"/>
  <c r="AB353" i="36"/>
  <c r="AG353" s="1"/>
  <c r="AB354" i="16"/>
  <c r="AG354" s="1"/>
  <c r="AB354" i="36"/>
  <c r="AG354" s="1"/>
  <c r="AB355" i="16"/>
  <c r="AG355" s="1"/>
  <c r="AB355" i="36"/>
  <c r="AG355" s="1"/>
  <c r="AB356" i="16"/>
  <c r="AG356" s="1"/>
  <c r="AB356" i="36"/>
  <c r="AG356" s="1"/>
  <c r="AB357" i="16"/>
  <c r="AG357" s="1"/>
  <c r="AB357" i="36"/>
  <c r="AG357" s="1"/>
  <c r="AB358" i="16"/>
  <c r="AG358" s="1"/>
  <c r="AB358" i="36"/>
  <c r="AG358" s="1"/>
  <c r="AB359" i="16"/>
  <c r="AG359" s="1"/>
  <c r="AB359" i="36"/>
  <c r="AG359" s="1"/>
  <c r="AB360" i="16"/>
  <c r="AG360" s="1"/>
  <c r="AB360" i="36"/>
  <c r="AG360" s="1"/>
  <c r="AB361" i="16"/>
  <c r="AG361" s="1"/>
  <c r="AB361" i="36"/>
  <c r="AG361" s="1"/>
  <c r="AB362" i="16"/>
  <c r="AG362" s="1"/>
  <c r="AB362" i="36"/>
  <c r="AG362" s="1"/>
  <c r="AB363" i="16"/>
  <c r="AG363" s="1"/>
  <c r="AB363" i="36"/>
  <c r="AG363" s="1"/>
  <c r="AB364" i="16"/>
  <c r="AG364" s="1"/>
  <c r="AB364" i="36"/>
  <c r="AG364" s="1"/>
  <c r="AB365" i="16"/>
  <c r="AG365" s="1"/>
  <c r="AB365" i="36"/>
  <c r="AG365" s="1"/>
  <c r="AB366" i="16"/>
  <c r="AG366" s="1"/>
  <c r="AB366" i="36"/>
  <c r="AG366" s="1"/>
  <c r="AB367" i="16"/>
  <c r="AG367" s="1"/>
  <c r="AB367" i="36"/>
  <c r="AG367" s="1"/>
  <c r="AB368" i="16"/>
  <c r="AG368" s="1"/>
  <c r="AB368" i="36"/>
  <c r="AG368" s="1"/>
  <c r="AB369" i="16"/>
  <c r="AG369" s="1"/>
  <c r="AB369" i="36"/>
  <c r="AG369" s="1"/>
  <c r="AB370" i="16"/>
  <c r="AG370" s="1"/>
  <c r="AB370" i="36"/>
  <c r="AG370" s="1"/>
  <c r="AB371" i="16"/>
  <c r="AG371" s="1"/>
  <c r="AB371" i="36"/>
  <c r="AG371" s="1"/>
  <c r="AB372" i="16"/>
  <c r="AG372" s="1"/>
  <c r="AB372" i="36"/>
  <c r="AG372" s="1"/>
  <c r="AB373" i="16"/>
  <c r="AG373" s="1"/>
  <c r="AB373" i="36"/>
  <c r="AG373" s="1"/>
  <c r="AB374" i="16"/>
  <c r="AG374" s="1"/>
  <c r="AB374" i="36"/>
  <c r="AG374" s="1"/>
  <c r="AB375" i="16"/>
  <c r="AG375" s="1"/>
  <c r="AB375" i="36"/>
  <c r="AG375" s="1"/>
  <c r="AB376" i="16"/>
  <c r="AG376" s="1"/>
  <c r="AB376" i="36"/>
  <c r="AG376" s="1"/>
  <c r="AB377" i="16"/>
  <c r="AG377" s="1"/>
  <c r="AB377" i="36"/>
  <c r="AG377" s="1"/>
  <c r="AB378" i="16"/>
  <c r="AG378" s="1"/>
  <c r="AB378" i="36"/>
  <c r="AG378" s="1"/>
  <c r="AB379" i="16"/>
  <c r="AG379" s="1"/>
  <c r="AB379" i="36"/>
  <c r="AG379" s="1"/>
  <c r="AB380" i="16"/>
  <c r="AG380" s="1"/>
  <c r="AB380" i="36"/>
  <c r="AG380" s="1"/>
  <c r="AB381" i="16"/>
  <c r="AG381" s="1"/>
  <c r="AB381" i="36"/>
  <c r="AG381" s="1"/>
  <c r="AB382" i="16"/>
  <c r="AG382" s="1"/>
  <c r="AB382" i="36"/>
  <c r="AG382" s="1"/>
  <c r="AB383" i="16"/>
  <c r="AG383" s="1"/>
  <c r="AB383" i="36"/>
  <c r="AG383" s="1"/>
  <c r="AB384" i="16"/>
  <c r="AG384" s="1"/>
  <c r="AB384" i="36"/>
  <c r="AG384" s="1"/>
  <c r="AB385" i="16"/>
  <c r="AG385" s="1"/>
  <c r="AB385" i="36"/>
  <c r="AG385" s="1"/>
  <c r="AB386" i="16"/>
  <c r="AG386" s="1"/>
  <c r="AB386" i="36"/>
  <c r="AG386" s="1"/>
  <c r="AB387" i="16"/>
  <c r="AG387" s="1"/>
  <c r="AB387" i="36"/>
  <c r="AG387" s="1"/>
  <c r="AB388" i="16"/>
  <c r="AG388" s="1"/>
  <c r="AB388" i="36"/>
  <c r="AG388" s="1"/>
  <c r="AB389" i="16"/>
  <c r="AG389" s="1"/>
  <c r="AB389" i="36"/>
  <c r="AG389" s="1"/>
  <c r="AB390" i="16"/>
  <c r="AG390" s="1"/>
  <c r="AB390" i="36"/>
  <c r="AG390" s="1"/>
  <c r="AB391" i="16"/>
  <c r="AG391" s="1"/>
  <c r="AB391" i="36"/>
  <c r="AG391" s="1"/>
  <c r="AB392" i="16"/>
  <c r="AG392" s="1"/>
  <c r="AB392" i="36"/>
  <c r="AG392" s="1"/>
  <c r="AB393" i="16"/>
  <c r="AG393" s="1"/>
  <c r="AB393" i="36"/>
  <c r="AG393" s="1"/>
  <c r="AB394" i="16"/>
  <c r="AG394" s="1"/>
  <c r="AB394" i="36"/>
  <c r="AG394" s="1"/>
  <c r="AB395" i="16"/>
  <c r="AG395" s="1"/>
  <c r="AB395" i="36"/>
  <c r="AG395" s="1"/>
  <c r="AB396" i="16"/>
  <c r="AG396" s="1"/>
  <c r="AB396" i="36"/>
  <c r="AG396" s="1"/>
  <c r="AB397" i="16"/>
  <c r="AG397" s="1"/>
  <c r="AB397" i="36"/>
  <c r="AG397" s="1"/>
  <c r="AB398" i="16"/>
  <c r="AG398" s="1"/>
  <c r="AB398" i="36"/>
  <c r="AG398" s="1"/>
  <c r="AB399" i="16"/>
  <c r="AG399" s="1"/>
  <c r="AB399" i="36"/>
  <c r="AG399" s="1"/>
  <c r="AB400" i="16"/>
  <c r="AG400" s="1"/>
  <c r="AB400" i="36"/>
  <c r="AG400" s="1"/>
  <c r="AB401" i="16"/>
  <c r="AG401" s="1"/>
  <c r="AB401" i="36"/>
  <c r="AG401" s="1"/>
  <c r="AB402" i="16"/>
  <c r="AG402" s="1"/>
  <c r="AB402" i="36"/>
  <c r="AG402" s="1"/>
  <c r="AB403" i="16"/>
  <c r="AG403" s="1"/>
  <c r="AB403" i="36"/>
  <c r="AG403" s="1"/>
  <c r="AB404" i="16"/>
  <c r="AG404" s="1"/>
  <c r="AB404" i="36"/>
  <c r="AG404" s="1"/>
  <c r="AB405" i="16"/>
  <c r="AG405" s="1"/>
  <c r="AB405" i="36"/>
  <c r="AG405" s="1"/>
  <c r="AB406" i="16"/>
  <c r="AG406" s="1"/>
  <c r="AB406" i="36"/>
  <c r="AG406" s="1"/>
  <c r="AB407" i="16"/>
  <c r="AG407" s="1"/>
  <c r="AB407" i="36"/>
  <c r="AG407" s="1"/>
  <c r="AB408" i="16"/>
  <c r="AG408" s="1"/>
  <c r="AB408" i="36"/>
  <c r="AG408" s="1"/>
  <c r="AB409" i="16"/>
  <c r="AG409" s="1"/>
  <c r="AB409" i="36"/>
  <c r="AG409" s="1"/>
  <c r="AB410" i="16"/>
  <c r="AG410" s="1"/>
  <c r="AB410" i="36"/>
  <c r="AG410" s="1"/>
  <c r="AB411" i="16"/>
  <c r="AG411" s="1"/>
  <c r="AB411" i="36"/>
  <c r="AG411" s="1"/>
  <c r="AB412" i="16"/>
  <c r="AG412" s="1"/>
  <c r="AB412" i="36"/>
  <c r="AG412" s="1"/>
  <c r="AB413" i="16"/>
  <c r="AG413" s="1"/>
  <c r="AB413" i="36"/>
  <c r="AG413" s="1"/>
  <c r="AB414" i="16"/>
  <c r="AG414" s="1"/>
  <c r="AB414" i="36"/>
  <c r="AG414" s="1"/>
  <c r="AB415" i="16"/>
  <c r="AG415" s="1"/>
  <c r="AB415" i="36"/>
  <c r="AG415" s="1"/>
  <c r="AB416" i="16"/>
  <c r="AG416" s="1"/>
  <c r="AB416" i="36"/>
  <c r="AG416" s="1"/>
  <c r="AB417" i="16"/>
  <c r="AG417" s="1"/>
  <c r="AB417" i="36"/>
  <c r="AG417" s="1"/>
  <c r="AB418" i="16"/>
  <c r="AG418" s="1"/>
  <c r="AB418" i="36"/>
  <c r="AG418" s="1"/>
  <c r="AB419" i="16"/>
  <c r="AG419" s="1"/>
  <c r="AB419" i="36"/>
  <c r="AG419" s="1"/>
  <c r="AB420" i="16"/>
  <c r="AG420" s="1"/>
  <c r="AB420" i="36"/>
  <c r="AG420" s="1"/>
  <c r="AB421" i="16"/>
  <c r="AG421" s="1"/>
  <c r="AB421" i="36"/>
  <c r="AG421" s="1"/>
  <c r="AB422" i="16"/>
  <c r="AG422" s="1"/>
  <c r="AB422" i="36"/>
  <c r="AG422" s="1"/>
  <c r="AB423" i="16"/>
  <c r="AG423" s="1"/>
  <c r="AB423" i="36"/>
  <c r="AG423" s="1"/>
  <c r="AB424" i="16"/>
  <c r="AG424" s="1"/>
  <c r="AB424" i="36"/>
  <c r="AG424" s="1"/>
  <c r="AB425" i="16"/>
  <c r="AG425" s="1"/>
  <c r="AB425" i="36"/>
  <c r="AG425" s="1"/>
  <c r="AB426" i="16"/>
  <c r="AG426" s="1"/>
  <c r="AB426" i="36"/>
  <c r="AG426" s="1"/>
  <c r="AB427" i="16"/>
  <c r="AG427" s="1"/>
  <c r="AB427" i="36"/>
  <c r="AG427" s="1"/>
  <c r="AB428" i="16"/>
  <c r="AG428" s="1"/>
  <c r="AB428" i="36"/>
  <c r="AG428" s="1"/>
  <c r="AB429" i="16"/>
  <c r="AG429" s="1"/>
  <c r="AB429" i="36"/>
  <c r="AG429" s="1"/>
  <c r="AB430" i="16"/>
  <c r="AG430" s="1"/>
  <c r="AB430" i="36"/>
  <c r="AG430" s="1"/>
  <c r="AB431" i="16"/>
  <c r="AG431" s="1"/>
  <c r="AB431" i="36"/>
  <c r="AG431" s="1"/>
  <c r="AB432" i="16"/>
  <c r="AG432" s="1"/>
  <c r="AB432" i="36"/>
  <c r="AG432" s="1"/>
  <c r="AB433" i="16"/>
  <c r="AG433" s="1"/>
  <c r="AB433" i="36"/>
  <c r="AG433" s="1"/>
  <c r="AB434" i="16"/>
  <c r="AG434" s="1"/>
  <c r="AB434" i="36"/>
  <c r="AG434" s="1"/>
  <c r="AB435" i="16"/>
  <c r="AG435" s="1"/>
  <c r="AB435" i="36"/>
  <c r="AG435" s="1"/>
  <c r="AB436" i="16"/>
  <c r="AG436" s="1"/>
  <c r="AB436" i="36"/>
  <c r="AG436" s="1"/>
  <c r="AB437" i="16"/>
  <c r="AG437" s="1"/>
  <c r="AB437" i="36"/>
  <c r="AG437" s="1"/>
  <c r="AB438" i="16"/>
  <c r="AG438" s="1"/>
  <c r="AB438" i="36"/>
  <c r="AG438" s="1"/>
  <c r="AB439" i="16"/>
  <c r="AG439" s="1"/>
  <c r="AB439" i="36"/>
  <c r="AG439" s="1"/>
  <c r="AB440" i="16"/>
  <c r="AG440" s="1"/>
  <c r="AB440" i="36"/>
  <c r="AG440" s="1"/>
  <c r="AB441" i="16"/>
  <c r="AG441" s="1"/>
  <c r="AB441" i="36"/>
  <c r="AG441" s="1"/>
  <c r="AB442" i="16"/>
  <c r="AG442" s="1"/>
  <c r="AB442" i="36"/>
  <c r="AG442" s="1"/>
  <c r="AB443" i="16"/>
  <c r="AG443" s="1"/>
  <c r="AB443" i="36"/>
  <c r="AG443" s="1"/>
  <c r="AB444" i="16"/>
  <c r="AG444" s="1"/>
  <c r="AB444" i="36"/>
  <c r="AG444" s="1"/>
  <c r="AB445" i="16"/>
  <c r="AG445" s="1"/>
  <c r="AB445" i="36"/>
  <c r="AG445" s="1"/>
  <c r="AB446" i="16"/>
  <c r="AG446" s="1"/>
  <c r="AB446" i="36"/>
  <c r="AG446" s="1"/>
  <c r="AB447" i="16"/>
  <c r="AG447" s="1"/>
  <c r="AB447" i="36"/>
  <c r="AG447" s="1"/>
  <c r="AB448" i="16"/>
  <c r="AG448" s="1"/>
  <c r="AB448" i="36"/>
  <c r="AG448" s="1"/>
  <c r="AB449" i="16"/>
  <c r="AG449" s="1"/>
  <c r="AB449" i="36"/>
  <c r="AG449" s="1"/>
  <c r="AB450" i="16"/>
  <c r="AG450" s="1"/>
  <c r="AB450" i="36"/>
  <c r="AG450" s="1"/>
  <c r="Q11" i="17"/>
  <c r="Q12"/>
  <c r="F12" i="19"/>
  <c r="Q13" i="17"/>
  <c r="F13" i="19"/>
  <c r="F14"/>
  <c r="Q15" i="17"/>
  <c r="Q16"/>
  <c r="F16" i="19"/>
  <c r="Q17" i="17"/>
  <c r="F17" i="19"/>
  <c r="Q19" i="17"/>
  <c r="Q20"/>
  <c r="F20" i="19"/>
  <c r="Q21" i="17"/>
  <c r="F21" i="19"/>
  <c r="F22"/>
  <c r="Q23" i="17"/>
  <c r="Q24"/>
  <c r="F24" i="19"/>
  <c r="Q25" i="17"/>
  <c r="F25" i="19"/>
  <c r="Q27" i="17"/>
  <c r="Q28"/>
  <c r="F28" i="19"/>
  <c r="Q29" i="17"/>
  <c r="F29" i="19"/>
  <c r="F30"/>
  <c r="Q31" i="17"/>
  <c r="Q32"/>
  <c r="F32" i="19"/>
  <c r="Q33" i="17"/>
  <c r="F33" i="19"/>
  <c r="Q35" i="17"/>
  <c r="Q36"/>
  <c r="F36" i="19"/>
  <c r="Q37" i="17"/>
  <c r="F37" i="19"/>
  <c r="F38"/>
  <c r="Q39" i="17"/>
  <c r="Q40"/>
  <c r="F40" i="19"/>
  <c r="Q41" i="17"/>
  <c r="F41" i="19"/>
  <c r="Q43" i="17"/>
  <c r="Q44"/>
  <c r="F44" i="19"/>
  <c r="Q45" i="17"/>
  <c r="F45" i="19"/>
  <c r="F46"/>
  <c r="Q47" i="17"/>
  <c r="Q48"/>
  <c r="F48" i="19"/>
  <c r="Q49" i="17"/>
  <c r="F49" i="19"/>
  <c r="Q51" i="17"/>
  <c r="Q52"/>
  <c r="F52" i="19"/>
  <c r="Q53" i="17"/>
  <c r="F53" i="19"/>
  <c r="F54"/>
  <c r="Q55" i="17"/>
  <c r="Q56"/>
  <c r="F56" i="19"/>
  <c r="Q57" i="17"/>
  <c r="F57" i="19"/>
  <c r="Q59" i="17"/>
  <c r="Q60"/>
  <c r="F60" i="19"/>
  <c r="Q61" i="17"/>
  <c r="F61" i="19"/>
  <c r="F62"/>
  <c r="Q63" i="17"/>
  <c r="Q64"/>
  <c r="F64" i="19"/>
  <c r="Q65" i="17"/>
  <c r="F65" i="19"/>
  <c r="Q67" i="17"/>
  <c r="Q68"/>
  <c r="F68" i="19"/>
  <c r="Q69" i="17"/>
  <c r="F69" i="19"/>
  <c r="F70"/>
  <c r="Q71" i="17"/>
  <c r="Q72"/>
  <c r="F72" i="19"/>
  <c r="Q73" i="17"/>
  <c r="F73" i="19"/>
  <c r="Q75" i="17"/>
  <c r="Q76"/>
  <c r="F76" i="19"/>
  <c r="Q77" i="17"/>
  <c r="F77" i="19"/>
  <c r="F78"/>
  <c r="Q79" i="17"/>
  <c r="Q80"/>
  <c r="F80" i="19"/>
  <c r="Q81" i="17"/>
  <c r="F81" i="19"/>
  <c r="Q83" i="17"/>
  <c r="Q84"/>
  <c r="F84" i="19"/>
  <c r="Q85" i="17"/>
  <c r="F85" i="19"/>
  <c r="F86"/>
  <c r="Q87" i="17"/>
  <c r="Q88"/>
  <c r="F88" i="19"/>
  <c r="Q89" i="17"/>
  <c r="F89" i="19"/>
  <c r="Q91" i="17"/>
  <c r="Q92"/>
  <c r="F92" i="19"/>
  <c r="Q93" i="17"/>
  <c r="F93" i="19"/>
  <c r="F94"/>
  <c r="Q95" i="17"/>
  <c r="Q96"/>
  <c r="F96" i="19"/>
  <c r="Q97" i="17"/>
  <c r="F97" i="19"/>
  <c r="Q99" i="17"/>
  <c r="Q100"/>
  <c r="F100" i="19"/>
  <c r="Q101" i="17"/>
  <c r="F101" i="19"/>
  <c r="F102"/>
  <c r="Q103" i="17"/>
  <c r="Q104"/>
  <c r="F104" i="19"/>
  <c r="Q105" i="17"/>
  <c r="F105" i="19"/>
  <c r="Q107" i="17"/>
  <c r="Q108"/>
  <c r="F108" i="19"/>
  <c r="Q109" i="17"/>
  <c r="F109" i="19"/>
  <c r="F110"/>
  <c r="Q111" i="17"/>
  <c r="Q112"/>
  <c r="F112" i="19"/>
  <c r="Q113" i="17"/>
  <c r="F113" i="19"/>
  <c r="Q115" i="17"/>
  <c r="Q116"/>
  <c r="F116" i="19"/>
  <c r="Q117" i="17"/>
  <c r="F117" i="19"/>
  <c r="F118"/>
  <c r="Q119" i="17"/>
  <c r="Q120"/>
  <c r="F120" i="19"/>
  <c r="Q121" i="17"/>
  <c r="F121" i="19"/>
  <c r="Q123" i="17"/>
  <c r="Q124"/>
  <c r="F124" i="19"/>
  <c r="Q125" i="17"/>
  <c r="F125" i="19"/>
  <c r="F126"/>
  <c r="Q127" i="17"/>
  <c r="Q128"/>
  <c r="F128" i="19"/>
  <c r="Q129" i="17"/>
  <c r="F129" i="19"/>
  <c r="Q131" i="17"/>
  <c r="Q132"/>
  <c r="F132" i="19"/>
  <c r="Q133" i="17"/>
  <c r="F133" i="19"/>
  <c r="F134"/>
  <c r="Q135" i="17"/>
  <c r="Q136"/>
  <c r="F136" i="19"/>
  <c r="Q137" i="17"/>
  <c r="F137" i="19"/>
  <c r="Q139" i="17"/>
  <c r="Q140"/>
  <c r="F140" i="19"/>
  <c r="Q141" i="17"/>
  <c r="F141" i="19"/>
  <c r="F142"/>
  <c r="Q143" i="17"/>
  <c r="Q144"/>
  <c r="F144" i="19"/>
  <c r="Q145" i="17"/>
  <c r="F145" i="19"/>
  <c r="Q147" i="17"/>
  <c r="Q148"/>
  <c r="F148" i="19"/>
  <c r="Q149" i="17"/>
  <c r="F149" i="19"/>
  <c r="F150"/>
  <c r="Q151" i="17"/>
  <c r="Q152"/>
  <c r="F152" i="19"/>
  <c r="Q153" i="17"/>
  <c r="F153" i="19"/>
  <c r="Q155" i="17"/>
  <c r="Q156"/>
  <c r="F156" i="19"/>
  <c r="Q157" i="17"/>
  <c r="F157" i="19"/>
  <c r="F158"/>
  <c r="Q159" i="17"/>
  <c r="Q160"/>
  <c r="F160" i="19"/>
  <c r="Q161" i="17"/>
  <c r="F161" i="19"/>
  <c r="Q163" i="17"/>
  <c r="Q164"/>
  <c r="F164" i="19"/>
  <c r="Q165" i="17"/>
  <c r="F165" i="19"/>
  <c r="F166"/>
  <c r="Q167" i="17"/>
  <c r="Q168"/>
  <c r="F168" i="19"/>
  <c r="Q169" i="17"/>
  <c r="F169" i="19"/>
  <c r="Q171" i="17"/>
  <c r="Q172"/>
  <c r="F172" i="19"/>
  <c r="Q173" i="17"/>
  <c r="F173" i="19"/>
  <c r="F174"/>
  <c r="Q175" i="17"/>
  <c r="Q176"/>
  <c r="F176" i="19"/>
  <c r="Q177" i="17"/>
  <c r="F177" i="19"/>
  <c r="Q179" i="17"/>
  <c r="Q180"/>
  <c r="F180" i="19"/>
  <c r="Q181" i="17"/>
  <c r="F181" i="19"/>
  <c r="F182"/>
  <c r="Q183" i="17"/>
  <c r="Q184"/>
  <c r="F184" i="19"/>
  <c r="Q185" i="17"/>
  <c r="F185" i="19"/>
  <c r="Q187" i="17"/>
  <c r="Q188"/>
  <c r="F188" i="19"/>
  <c r="Q189" i="17"/>
  <c r="F189" i="19"/>
  <c r="F190"/>
  <c r="Q191" i="17"/>
  <c r="Q192"/>
  <c r="F192" i="19"/>
  <c r="Q193" i="17"/>
  <c r="F194" i="19"/>
  <c r="Q195" i="17"/>
  <c r="F195" i="19"/>
  <c r="Q196" i="17"/>
  <c r="Q197"/>
  <c r="F198" i="19"/>
  <c r="Q199" i="17"/>
  <c r="F199" i="19"/>
  <c r="Q201" i="17"/>
  <c r="F202" i="19"/>
  <c r="Q203" i="17"/>
  <c r="F203" i="19"/>
  <c r="Q204" i="17"/>
  <c r="Q205"/>
  <c r="F206" i="19"/>
  <c r="Q207" i="17"/>
  <c r="F207" i="19"/>
  <c r="Q209" i="17"/>
  <c r="F210" i="19"/>
  <c r="Q211" i="17"/>
  <c r="F211" i="19"/>
  <c r="Q212" i="17"/>
  <c r="Q213"/>
  <c r="F214" i="19"/>
  <c r="Q215" i="17"/>
  <c r="F215" i="19"/>
  <c r="Q217" i="17"/>
  <c r="F218" i="19"/>
  <c r="Q219" i="17"/>
  <c r="F219" i="19"/>
  <c r="Q220" i="17"/>
  <c r="Q221"/>
  <c r="F222" i="19"/>
  <c r="Q223" i="17"/>
  <c r="F223" i="19"/>
  <c r="Q225" i="17"/>
  <c r="F226" i="19"/>
  <c r="Q227" i="17"/>
  <c r="F227" i="19"/>
  <c r="Q228" i="17"/>
  <c r="Q229"/>
  <c r="F230" i="19"/>
  <c r="Q231" i="17"/>
  <c r="F231" i="19"/>
  <c r="Q233" i="17"/>
  <c r="F234" i="19"/>
  <c r="Q235" i="17"/>
  <c r="F235" i="19"/>
  <c r="Q236" i="17"/>
  <c r="Q237"/>
  <c r="F238" i="19"/>
  <c r="Q239" i="17"/>
  <c r="F239" i="19"/>
  <c r="Q241" i="17"/>
  <c r="F242" i="19"/>
  <c r="Q243" i="17"/>
  <c r="F243" i="19"/>
  <c r="Q244" i="17"/>
  <c r="Q245"/>
  <c r="F246" i="19"/>
  <c r="Q247" i="17"/>
  <c r="F247" i="19"/>
  <c r="Q249" i="17"/>
  <c r="F250" i="19"/>
  <c r="Q251" i="17"/>
  <c r="F251" i="19"/>
  <c r="Q252" i="17"/>
  <c r="Q253"/>
  <c r="F254" i="19"/>
  <c r="Q255" i="17"/>
  <c r="F255" i="19"/>
  <c r="Q257" i="17"/>
  <c r="F258" i="19"/>
  <c r="Q259" i="17"/>
  <c r="F259" i="19"/>
  <c r="Q260" i="17"/>
  <c r="Q261"/>
  <c r="F262" i="19"/>
  <c r="Q263" i="17"/>
  <c r="F263" i="19"/>
  <c r="Q265" i="17"/>
  <c r="F266" i="19"/>
  <c r="Q267" i="17"/>
  <c r="F267" i="19"/>
  <c r="Q268" i="17"/>
  <c r="Q269"/>
  <c r="F270" i="19"/>
  <c r="Q271" i="17"/>
  <c r="F271" i="19"/>
  <c r="Q273" i="17"/>
  <c r="F274" i="19"/>
  <c r="Q275" i="17"/>
  <c r="F275" i="19"/>
  <c r="Q276" i="17"/>
  <c r="Q277"/>
  <c r="F278" i="19"/>
  <c r="Q279" i="17"/>
  <c r="F279" i="19"/>
  <c r="Q281" i="17"/>
  <c r="F282" i="19"/>
  <c r="Q283" i="17"/>
  <c r="F283" i="19"/>
  <c r="Q284" i="17"/>
  <c r="Q285"/>
  <c r="F286" i="19"/>
  <c r="Q287" i="17"/>
  <c r="F287" i="19"/>
  <c r="Q289" i="17"/>
  <c r="F290" i="19"/>
  <c r="Q291" i="17"/>
  <c r="F291" i="19"/>
  <c r="Q292" i="17"/>
  <c r="Q293"/>
  <c r="F294" i="19"/>
  <c r="Q295" i="17"/>
  <c r="F295" i="19"/>
  <c r="Q297" i="17"/>
  <c r="F298" i="19"/>
  <c r="Q299" i="17"/>
  <c r="F299" i="19"/>
  <c r="Q300" i="17"/>
  <c r="Q301"/>
  <c r="F302" i="19"/>
  <c r="Q303" i="17"/>
  <c r="F303" i="19"/>
  <c r="Q305" i="17"/>
  <c r="F306" i="19"/>
  <c r="Q307" i="17"/>
  <c r="F307" i="19"/>
  <c r="Q308" i="17"/>
  <c r="Q309"/>
  <c r="F310" i="19"/>
  <c r="Q311" i="17"/>
  <c r="F311" i="19"/>
  <c r="Q313" i="17"/>
  <c r="F314" i="19"/>
  <c r="Q315" i="17"/>
  <c r="F315" i="19"/>
  <c r="Q316" i="17"/>
  <c r="Q317"/>
  <c r="F318" i="19"/>
  <c r="Q319" i="17"/>
  <c r="F319" i="19"/>
  <c r="Q321" i="17"/>
  <c r="F322" i="19"/>
  <c r="Q323" i="17"/>
  <c r="F323" i="19"/>
  <c r="Q324" i="17"/>
  <c r="Q325"/>
  <c r="F326" i="19"/>
  <c r="Q327" i="17"/>
  <c r="F327" i="19"/>
  <c r="Q329" i="17"/>
  <c r="F330" i="19"/>
  <c r="Q331" i="17"/>
  <c r="F331" i="19"/>
  <c r="Q332" i="17"/>
  <c r="Q333"/>
  <c r="F334" i="19"/>
  <c r="Q335" i="17"/>
  <c r="F335" i="19"/>
  <c r="Q337" i="17"/>
  <c r="F338" i="19"/>
  <c r="Q339" i="17"/>
  <c r="F339" i="19"/>
  <c r="Q340" i="17"/>
  <c r="Q341"/>
  <c r="F342" i="19"/>
  <c r="Q343" i="17"/>
  <c r="F343" i="19"/>
  <c r="Q345" i="17"/>
  <c r="F346" i="19"/>
  <c r="Q347" i="17"/>
  <c r="F347" i="19"/>
  <c r="Q348" i="17"/>
  <c r="Q349"/>
  <c r="F350" i="19"/>
  <c r="Q351" i="17"/>
  <c r="F351" i="19"/>
  <c r="Q353" i="17"/>
  <c r="F354" i="19"/>
  <c r="Q355" i="17"/>
  <c r="F355" i="19"/>
  <c r="Q356" i="17"/>
  <c r="Q357"/>
  <c r="F358" i="19"/>
  <c r="Q359" i="17"/>
  <c r="F359" i="19"/>
  <c r="Q361" i="17"/>
  <c r="F362" i="19"/>
  <c r="Q363" i="17"/>
  <c r="F363" i="19"/>
  <c r="Q364" i="17"/>
  <c r="Q365"/>
  <c r="F366" i="19"/>
  <c r="Q367" i="17"/>
  <c r="F367" i="19"/>
  <c r="Q369" i="17"/>
  <c r="F370" i="19"/>
  <c r="Q371" i="17"/>
  <c r="F371" i="19"/>
  <c r="Q372" i="17"/>
  <c r="Q373"/>
  <c r="F374" i="19"/>
  <c r="Q375" i="17"/>
  <c r="F375" i="19"/>
  <c r="Q377" i="17"/>
  <c r="F378" i="19"/>
  <c r="Q379" i="17"/>
  <c r="F379" i="19"/>
  <c r="Q380" i="17"/>
  <c r="Q381"/>
  <c r="F382" i="19"/>
  <c r="Q383" i="17"/>
  <c r="F383" i="19"/>
  <c r="Q385" i="17"/>
  <c r="F386" i="19"/>
  <c r="Q387" i="17"/>
  <c r="F387" i="19"/>
  <c r="Q388" i="17"/>
  <c r="Q389"/>
  <c r="F390" i="19"/>
  <c r="Q391" i="17"/>
  <c r="F391" i="19"/>
  <c r="Q393" i="17"/>
  <c r="F394" i="19"/>
  <c r="Q395" i="17"/>
  <c r="F395" i="19"/>
  <c r="Q396" i="17"/>
  <c r="Q397"/>
  <c r="F398" i="19"/>
  <c r="Q399" i="17"/>
  <c r="F399" i="19"/>
  <c r="Q401" i="17"/>
  <c r="F402" i="19"/>
  <c r="Q403" i="17"/>
  <c r="F403" i="19"/>
  <c r="Q404" i="17"/>
  <c r="Q405"/>
  <c r="F406" i="19"/>
  <c r="Q407" i="17"/>
  <c r="F407" i="19"/>
  <c r="Q409" i="17"/>
  <c r="F410" i="19"/>
  <c r="Q411" i="17"/>
  <c r="F411" i="19"/>
  <c r="Q412" i="17"/>
  <c r="Q413"/>
  <c r="F414" i="19"/>
  <c r="Q415" i="17"/>
  <c r="F415" i="19"/>
  <c r="Q417" i="17"/>
  <c r="F418" i="19"/>
  <c r="Q419" i="17"/>
  <c r="F419" i="19"/>
  <c r="Q420" i="17"/>
  <c r="Q421"/>
  <c r="F422" i="19"/>
  <c r="Q423" i="17"/>
  <c r="F423" i="19"/>
  <c r="Q425" i="17"/>
  <c r="F426" i="19"/>
  <c r="Q427" i="17"/>
  <c r="F427" i="19"/>
  <c r="Q428" i="17"/>
  <c r="Q429"/>
  <c r="F430" i="19"/>
  <c r="Q431" i="17"/>
  <c r="F431" i="19"/>
  <c r="Q433" i="17"/>
  <c r="F434" i="19"/>
  <c r="Q435" i="17"/>
  <c r="F435" i="19"/>
  <c r="Q436" i="17"/>
  <c r="Q437"/>
  <c r="F438" i="19"/>
  <c r="Q439" i="17"/>
  <c r="F439" i="19"/>
  <c r="Q441" i="17"/>
  <c r="F442" i="19"/>
  <c r="Q443" i="17"/>
  <c r="F443" i="19"/>
  <c r="Q444" i="17"/>
  <c r="Q445"/>
  <c r="F446" i="19"/>
  <c r="Q447" i="17"/>
  <c r="F447" i="19"/>
  <c r="Q450" i="17"/>
  <c r="F450" i="19"/>
  <c r="AB224" i="17"/>
  <c r="AG224" s="1"/>
  <c r="AD224"/>
  <c r="AI224" s="1"/>
  <c r="AC224"/>
  <c r="AH224" s="1"/>
  <c r="AE224"/>
  <c r="AJ224" s="1"/>
  <c r="O11" i="16"/>
  <c r="V11" i="19" s="1"/>
  <c r="O13" i="16"/>
  <c r="V13" i="19" s="1"/>
  <c r="O15" i="16"/>
  <c r="V15" i="19" s="1"/>
  <c r="O17" i="16"/>
  <c r="V17" i="19" s="1"/>
  <c r="O19" i="16"/>
  <c r="V19" i="19" s="1"/>
  <c r="O21" i="16"/>
  <c r="V21" i="19" s="1"/>
  <c r="O23" i="16"/>
  <c r="V23" i="19" s="1"/>
  <c r="O25" i="16"/>
  <c r="V25" i="19" s="1"/>
  <c r="O27" i="16"/>
  <c r="V27" i="19" s="1"/>
  <c r="O29" i="16"/>
  <c r="V29" i="19" s="1"/>
  <c r="O31" i="16"/>
  <c r="V31" i="19" s="1"/>
  <c r="O33" i="16"/>
  <c r="V33" i="19" s="1"/>
  <c r="O35" i="16"/>
  <c r="V35" i="19" s="1"/>
  <c r="O37" i="16"/>
  <c r="V37" i="19" s="1"/>
  <c r="O39" i="16"/>
  <c r="V39" i="19" s="1"/>
  <c r="O41" i="16"/>
  <c r="V41" i="19" s="1"/>
  <c r="O43" i="16"/>
  <c r="V43" i="19" s="1"/>
  <c r="O45" i="16"/>
  <c r="V45" i="19" s="1"/>
  <c r="O47" i="16"/>
  <c r="V47" i="19" s="1"/>
  <c r="O49" i="16"/>
  <c r="V49" i="19" s="1"/>
  <c r="O51" i="16"/>
  <c r="V51" i="19" s="1"/>
  <c r="O53" i="16"/>
  <c r="V53" i="19" s="1"/>
  <c r="O55" i="16"/>
  <c r="V55" i="19" s="1"/>
  <c r="O57" i="16"/>
  <c r="V57" i="19" s="1"/>
  <c r="O59" i="16"/>
  <c r="V59" i="19" s="1"/>
  <c r="O61" i="16"/>
  <c r="V61" i="19" s="1"/>
  <c r="O63" i="16"/>
  <c r="V63" i="19" s="1"/>
  <c r="O65" i="16"/>
  <c r="V65" i="19" s="1"/>
  <c r="O67" i="16"/>
  <c r="V67" i="19" s="1"/>
  <c r="O69" i="16"/>
  <c r="V69" i="19" s="1"/>
  <c r="O71" i="16"/>
  <c r="V71" i="19" s="1"/>
  <c r="O73" i="16"/>
  <c r="V73" i="19" s="1"/>
  <c r="O75" i="16"/>
  <c r="V75" i="19" s="1"/>
  <c r="O77" i="16"/>
  <c r="V77" i="19" s="1"/>
  <c r="O79" i="16"/>
  <c r="V79" i="19" s="1"/>
  <c r="O81" i="16"/>
  <c r="V81" i="19" s="1"/>
  <c r="O83" i="16"/>
  <c r="V83" i="19" s="1"/>
  <c r="O85" i="16"/>
  <c r="V85" i="19" s="1"/>
  <c r="O87" i="16"/>
  <c r="V87" i="19" s="1"/>
  <c r="O89" i="16"/>
  <c r="V89" i="19" s="1"/>
  <c r="O91" i="16"/>
  <c r="V91" i="19" s="1"/>
  <c r="O93" i="16"/>
  <c r="V93" i="19" s="1"/>
  <c r="O95" i="16"/>
  <c r="V95" i="19" s="1"/>
  <c r="O97" i="16"/>
  <c r="V97" i="19" s="1"/>
  <c r="O99" i="16"/>
  <c r="V99" i="19" s="1"/>
  <c r="O101" i="16"/>
  <c r="V101" i="19" s="1"/>
  <c r="O103" i="16"/>
  <c r="V103" i="19" s="1"/>
  <c r="O105" i="16"/>
  <c r="V105" i="19" s="1"/>
  <c r="O107" i="16"/>
  <c r="V107" i="19" s="1"/>
  <c r="O109" i="16"/>
  <c r="V109" i="19" s="1"/>
  <c r="O111" i="16"/>
  <c r="V111" i="19" s="1"/>
  <c r="O113" i="16"/>
  <c r="V113" i="19" s="1"/>
  <c r="O115" i="16"/>
  <c r="V115" i="19" s="1"/>
  <c r="O117" i="16"/>
  <c r="V117" i="19" s="1"/>
  <c r="O119" i="16"/>
  <c r="V119" i="19" s="1"/>
  <c r="O121" i="16"/>
  <c r="V121" i="19" s="1"/>
  <c r="O123" i="16"/>
  <c r="V123" i="19" s="1"/>
  <c r="O125" i="16"/>
  <c r="V125" i="19" s="1"/>
  <c r="O127" i="16"/>
  <c r="V127" i="19" s="1"/>
  <c r="O129" i="16"/>
  <c r="V129" i="19" s="1"/>
  <c r="O131" i="16"/>
  <c r="V131" i="19" s="1"/>
  <c r="O133" i="16"/>
  <c r="V133" i="19" s="1"/>
  <c r="O135" i="16"/>
  <c r="V135" i="19" s="1"/>
  <c r="O137" i="16"/>
  <c r="V137" i="19" s="1"/>
  <c r="O139" i="16"/>
  <c r="V139" i="19" s="1"/>
  <c r="O141" i="16"/>
  <c r="V141" i="19" s="1"/>
  <c r="O143" i="16"/>
  <c r="V143" i="19" s="1"/>
  <c r="O145" i="16"/>
  <c r="V145" i="19" s="1"/>
  <c r="O147" i="16"/>
  <c r="V147" i="19" s="1"/>
  <c r="O149" i="16"/>
  <c r="V149" i="19" s="1"/>
  <c r="O151" i="16"/>
  <c r="V151" i="19" s="1"/>
  <c r="O153" i="16"/>
  <c r="V153" i="19" s="1"/>
  <c r="O155" i="16"/>
  <c r="V155" i="19" s="1"/>
  <c r="O157" i="16"/>
  <c r="V157" i="19" s="1"/>
  <c r="O159" i="16"/>
  <c r="V159" i="19" s="1"/>
  <c r="O161" i="16"/>
  <c r="V161" i="19" s="1"/>
  <c r="O163" i="16"/>
  <c r="V163" i="19" s="1"/>
  <c r="O165" i="16"/>
  <c r="V165" i="19" s="1"/>
  <c r="O167" i="16"/>
  <c r="V167" i="19" s="1"/>
  <c r="O169" i="16"/>
  <c r="V169" i="19" s="1"/>
  <c r="O171" i="16"/>
  <c r="V171" i="19" s="1"/>
  <c r="O173" i="16"/>
  <c r="V173" i="19" s="1"/>
  <c r="O175" i="16"/>
  <c r="V175" i="19" s="1"/>
  <c r="O177" i="16"/>
  <c r="V177" i="19" s="1"/>
  <c r="O179" i="16"/>
  <c r="V179" i="19" s="1"/>
  <c r="O181" i="16"/>
  <c r="V181" i="19" s="1"/>
  <c r="O183" i="16"/>
  <c r="V183" i="19" s="1"/>
  <c r="O185" i="16"/>
  <c r="V185" i="19" s="1"/>
  <c r="O187" i="16"/>
  <c r="V187" i="19" s="1"/>
  <c r="O189" i="16"/>
  <c r="V189" i="19" s="1"/>
  <c r="O191" i="16"/>
  <c r="V191" i="19" s="1"/>
  <c r="O193" i="16"/>
  <c r="V193" i="19" s="1"/>
  <c r="O195" i="16"/>
  <c r="V195" i="19" s="1"/>
  <c r="O197" i="16"/>
  <c r="V197" i="19" s="1"/>
  <c r="O199" i="16"/>
  <c r="V199" i="19" s="1"/>
  <c r="O201" i="16"/>
  <c r="V201" i="19" s="1"/>
  <c r="O203" i="16"/>
  <c r="V203" i="19" s="1"/>
  <c r="O205" i="16"/>
  <c r="V205" i="19" s="1"/>
  <c r="O207" i="16"/>
  <c r="V207" i="19" s="1"/>
  <c r="O209" i="16"/>
  <c r="V209" i="19" s="1"/>
  <c r="O211" i="16"/>
  <c r="V211" i="19" s="1"/>
  <c r="O213" i="16"/>
  <c r="V213" i="19" s="1"/>
  <c r="O215" i="16"/>
  <c r="V215" i="19" s="1"/>
  <c r="O217" i="16"/>
  <c r="V217" i="19" s="1"/>
  <c r="O219" i="16"/>
  <c r="V219" i="19" s="1"/>
  <c r="O221" i="16"/>
  <c r="V221" i="19" s="1"/>
  <c r="O223" i="16"/>
  <c r="V223" i="19" s="1"/>
  <c r="O225" i="16"/>
  <c r="V225" i="19" s="1"/>
  <c r="O227" i="16"/>
  <c r="V227" i="19" s="1"/>
  <c r="O229" i="16"/>
  <c r="V229" i="19" s="1"/>
  <c r="O231" i="16"/>
  <c r="V231" i="19" s="1"/>
  <c r="O233" i="16"/>
  <c r="V233" i="19" s="1"/>
  <c r="O235" i="16"/>
  <c r="V235" i="19" s="1"/>
  <c r="O237" i="16"/>
  <c r="V237" i="19" s="1"/>
  <c r="O239" i="16"/>
  <c r="V239" i="19" s="1"/>
  <c r="O241" i="16"/>
  <c r="V241" i="19" s="1"/>
  <c r="O243" i="16"/>
  <c r="V243" i="19" s="1"/>
  <c r="O245" i="16"/>
  <c r="V245" i="19" s="1"/>
  <c r="O247" i="16"/>
  <c r="V247" i="19" s="1"/>
  <c r="O249" i="16"/>
  <c r="V249" i="19" s="1"/>
  <c r="O251" i="16"/>
  <c r="V251" i="19" s="1"/>
  <c r="O253" i="16"/>
  <c r="V253" i="19" s="1"/>
  <c r="O255" i="16"/>
  <c r="V255" i="19" s="1"/>
  <c r="O257" i="16"/>
  <c r="V257" i="19" s="1"/>
  <c r="O259" i="16"/>
  <c r="V259" i="19" s="1"/>
  <c r="O261" i="16"/>
  <c r="V261" i="19" s="1"/>
  <c r="O263" i="16"/>
  <c r="V263" i="19" s="1"/>
  <c r="O265" i="16"/>
  <c r="V265" i="19" s="1"/>
  <c r="O267" i="16"/>
  <c r="V267" i="19" s="1"/>
  <c r="O269" i="16"/>
  <c r="V269" i="19" s="1"/>
  <c r="O271" i="16"/>
  <c r="V271" i="19" s="1"/>
  <c r="O273" i="16"/>
  <c r="V273" i="19" s="1"/>
  <c r="O275" i="16"/>
  <c r="V275" i="19" s="1"/>
  <c r="O277" i="16"/>
  <c r="V277" i="19" s="1"/>
  <c r="O279" i="16"/>
  <c r="V279" i="19" s="1"/>
  <c r="O281" i="16"/>
  <c r="V281" i="19" s="1"/>
  <c r="O283" i="16"/>
  <c r="V283" i="19" s="1"/>
  <c r="O285" i="16"/>
  <c r="V285" i="19" s="1"/>
  <c r="O287" i="16"/>
  <c r="V287" i="19" s="1"/>
  <c r="O289" i="16"/>
  <c r="V289" i="19" s="1"/>
  <c r="O291" i="16"/>
  <c r="V291" i="19" s="1"/>
  <c r="O293" i="16"/>
  <c r="V293" i="19" s="1"/>
  <c r="O295" i="16"/>
  <c r="V295" i="19" s="1"/>
  <c r="O297" i="16"/>
  <c r="V297" i="19" s="1"/>
  <c r="O299" i="16"/>
  <c r="V299" i="19" s="1"/>
  <c r="O301" i="16"/>
  <c r="V301" i="19" s="1"/>
  <c r="O303" i="16"/>
  <c r="V303" i="19" s="1"/>
  <c r="O305" i="16"/>
  <c r="V305" i="19" s="1"/>
  <c r="O307" i="16"/>
  <c r="V307" i="19" s="1"/>
  <c r="O309" i="16"/>
  <c r="V309" i="19" s="1"/>
  <c r="O311" i="16"/>
  <c r="V311" i="19" s="1"/>
  <c r="O313" i="16"/>
  <c r="V313" i="19" s="1"/>
  <c r="O315" i="16"/>
  <c r="V315" i="19" s="1"/>
  <c r="O317" i="16"/>
  <c r="V317" i="19" s="1"/>
  <c r="O319" i="16"/>
  <c r="V319" i="19" s="1"/>
  <c r="O321" i="16"/>
  <c r="V321" i="19" s="1"/>
  <c r="O323" i="16"/>
  <c r="V323" i="19" s="1"/>
  <c r="O325" i="16"/>
  <c r="V325" i="19" s="1"/>
  <c r="O327" i="16"/>
  <c r="V327" i="19" s="1"/>
  <c r="O329" i="16"/>
  <c r="V329" i="19" s="1"/>
  <c r="O331" i="16"/>
  <c r="V331" i="19" s="1"/>
  <c r="O333" i="16"/>
  <c r="V333" i="19" s="1"/>
  <c r="O335" i="16"/>
  <c r="V335" i="19" s="1"/>
  <c r="O337" i="16"/>
  <c r="V337" i="19" s="1"/>
  <c r="O339" i="16"/>
  <c r="V339" i="19" s="1"/>
  <c r="O341" i="16"/>
  <c r="V341" i="19" s="1"/>
  <c r="O343" i="16"/>
  <c r="V343" i="19" s="1"/>
  <c r="O345" i="16"/>
  <c r="V345" i="19" s="1"/>
  <c r="O347" i="16"/>
  <c r="V347" i="19" s="1"/>
  <c r="O349" i="16"/>
  <c r="V349" i="19" s="1"/>
  <c r="O351" i="16"/>
  <c r="V351" i="19" s="1"/>
  <c r="O353" i="16"/>
  <c r="V353" i="19" s="1"/>
  <c r="O355" i="16"/>
  <c r="V355" i="19" s="1"/>
  <c r="O357" i="16"/>
  <c r="V357" i="19" s="1"/>
  <c r="O359" i="16"/>
  <c r="V359" i="19" s="1"/>
  <c r="O361" i="16"/>
  <c r="V361" i="19" s="1"/>
  <c r="O363" i="16"/>
  <c r="V363" i="19" s="1"/>
  <c r="O365" i="16"/>
  <c r="V365" i="19" s="1"/>
  <c r="O367" i="16"/>
  <c r="V367" i="19" s="1"/>
  <c r="O369" i="16"/>
  <c r="V369" i="19" s="1"/>
  <c r="O371" i="16"/>
  <c r="V371" i="19" s="1"/>
  <c r="O373" i="16"/>
  <c r="V373" i="19" s="1"/>
  <c r="O375" i="16"/>
  <c r="V375" i="19" s="1"/>
  <c r="O377" i="16"/>
  <c r="V377" i="19" s="1"/>
  <c r="O379" i="16"/>
  <c r="V379" i="19" s="1"/>
  <c r="O381" i="16"/>
  <c r="V381" i="19" s="1"/>
  <c r="O383" i="16"/>
  <c r="V383" i="19" s="1"/>
  <c r="O385" i="16"/>
  <c r="V385" i="19" s="1"/>
  <c r="O387" i="16"/>
  <c r="V387" i="19" s="1"/>
  <c r="O389" i="16"/>
  <c r="V389" i="19" s="1"/>
  <c r="O391" i="16"/>
  <c r="V391" i="19" s="1"/>
  <c r="O393" i="16"/>
  <c r="V393" i="19" s="1"/>
  <c r="O395" i="16"/>
  <c r="V395" i="19" s="1"/>
  <c r="O397" i="16"/>
  <c r="V397" i="19" s="1"/>
  <c r="O399" i="16"/>
  <c r="V399" i="19" s="1"/>
  <c r="O401" i="16"/>
  <c r="V401" i="19" s="1"/>
  <c r="O403" i="16"/>
  <c r="V403" i="19" s="1"/>
  <c r="O405" i="16"/>
  <c r="V405" i="19" s="1"/>
  <c r="O407" i="16"/>
  <c r="V407" i="19" s="1"/>
  <c r="O409" i="16"/>
  <c r="V409" i="19" s="1"/>
  <c r="O411" i="16"/>
  <c r="V411" i="19" s="1"/>
  <c r="O413" i="16"/>
  <c r="V413" i="19" s="1"/>
  <c r="O415" i="16"/>
  <c r="V415" i="19" s="1"/>
  <c r="O417" i="16"/>
  <c r="V417" i="19" s="1"/>
  <c r="O419" i="16"/>
  <c r="V419" i="19" s="1"/>
  <c r="O421" i="16"/>
  <c r="V421" i="19" s="1"/>
  <c r="O423" i="16"/>
  <c r="V423" i="19" s="1"/>
  <c r="O425" i="16"/>
  <c r="V425" i="19" s="1"/>
  <c r="O427" i="16"/>
  <c r="V427" i="19" s="1"/>
  <c r="O429" i="16"/>
  <c r="V429" i="19" s="1"/>
  <c r="O431" i="16"/>
  <c r="V431" i="19" s="1"/>
  <c r="O433" i="16"/>
  <c r="V433" i="19" s="1"/>
  <c r="O435" i="16"/>
  <c r="V435" i="19" s="1"/>
  <c r="O437" i="16"/>
  <c r="V437" i="19" s="1"/>
  <c r="O439" i="16"/>
  <c r="V439" i="19" s="1"/>
  <c r="O441" i="16"/>
  <c r="V441" i="19" s="1"/>
  <c r="O443" i="16"/>
  <c r="V443" i="19" s="1"/>
  <c r="O445" i="16"/>
  <c r="V445" i="19" s="1"/>
  <c r="O447" i="16"/>
  <c r="V447" i="19" s="1"/>
  <c r="O449" i="16"/>
  <c r="V449" i="19" s="1"/>
  <c r="AE12" i="17"/>
  <c r="AJ12" s="1"/>
  <c r="AE14"/>
  <c r="AJ14" s="1"/>
  <c r="AE16"/>
  <c r="AJ16" s="1"/>
  <c r="AE18"/>
  <c r="AJ18" s="1"/>
  <c r="AE20"/>
  <c r="AJ20" s="1"/>
  <c r="AE22"/>
  <c r="AJ22" s="1"/>
  <c r="AE24"/>
  <c r="AJ24" s="1"/>
  <c r="AE26"/>
  <c r="AJ26" s="1"/>
  <c r="AE28"/>
  <c r="AJ28" s="1"/>
  <c r="AE30"/>
  <c r="AJ30" s="1"/>
  <c r="AE32"/>
  <c r="AJ32" s="1"/>
  <c r="AE34"/>
  <c r="AJ34" s="1"/>
  <c r="AE36"/>
  <c r="AJ36" s="1"/>
  <c r="AE38"/>
  <c r="AJ38" s="1"/>
  <c r="AE40"/>
  <c r="AJ40" s="1"/>
  <c r="AE42"/>
  <c r="AJ42" s="1"/>
  <c r="AE44"/>
  <c r="AJ44" s="1"/>
  <c r="AE46"/>
  <c r="AJ46" s="1"/>
  <c r="AE48"/>
  <c r="AJ48" s="1"/>
  <c r="AE50"/>
  <c r="AJ50" s="1"/>
  <c r="AE52"/>
  <c r="AJ52" s="1"/>
  <c r="AE54"/>
  <c r="AJ54" s="1"/>
  <c r="AE56"/>
  <c r="AJ56" s="1"/>
  <c r="AE58"/>
  <c r="AJ58" s="1"/>
  <c r="AE60"/>
  <c r="AJ60" s="1"/>
  <c r="AE62"/>
  <c r="AJ62" s="1"/>
  <c r="AE64"/>
  <c r="AJ64" s="1"/>
  <c r="AE66"/>
  <c r="AJ66" s="1"/>
  <c r="O68" i="16"/>
  <c r="V68" i="19" s="1"/>
  <c r="O70" i="16"/>
  <c r="V70" i="19" s="1"/>
  <c r="O72" i="16"/>
  <c r="V72" i="19" s="1"/>
  <c r="O74" i="16"/>
  <c r="V74" i="19" s="1"/>
  <c r="O76" i="16"/>
  <c r="V76" i="19" s="1"/>
  <c r="O78" i="16"/>
  <c r="V78" i="19" s="1"/>
  <c r="O80" i="16"/>
  <c r="V80" i="19" s="1"/>
  <c r="O82" i="16"/>
  <c r="V82" i="19" s="1"/>
  <c r="O84" i="16"/>
  <c r="V84" i="19" s="1"/>
  <c r="O86" i="16"/>
  <c r="V86" i="19" s="1"/>
  <c r="O88" i="16"/>
  <c r="V88" i="19" s="1"/>
  <c r="O90" i="16"/>
  <c r="V90" i="19" s="1"/>
  <c r="O92" i="16"/>
  <c r="V92" i="19" s="1"/>
  <c r="O94" i="16"/>
  <c r="V94" i="19" s="1"/>
  <c r="O96" i="16"/>
  <c r="V96" i="19" s="1"/>
  <c r="O98" i="16"/>
  <c r="V98" i="19" s="1"/>
  <c r="O100" i="16"/>
  <c r="V100" i="19" s="1"/>
  <c r="O102" i="16"/>
  <c r="V102" i="19" s="1"/>
  <c r="O104" i="16"/>
  <c r="V104" i="19" s="1"/>
  <c r="O106" i="16"/>
  <c r="V106" i="19" s="1"/>
  <c r="O108" i="16"/>
  <c r="V108" i="19" s="1"/>
  <c r="O110" i="16"/>
  <c r="V110" i="19" s="1"/>
  <c r="O112" i="16"/>
  <c r="V112" i="19" s="1"/>
  <c r="O114" i="16"/>
  <c r="V114" i="19" s="1"/>
  <c r="O116" i="16"/>
  <c r="V116" i="19" s="1"/>
  <c r="O118" i="16"/>
  <c r="V118" i="19" s="1"/>
  <c r="O120" i="16"/>
  <c r="V120" i="19" s="1"/>
  <c r="O122" i="16"/>
  <c r="V122" i="19" s="1"/>
  <c r="O124" i="16"/>
  <c r="V124" i="19" s="1"/>
  <c r="O126" i="16"/>
  <c r="V126" i="19" s="1"/>
  <c r="O128" i="16"/>
  <c r="V128" i="19" s="1"/>
  <c r="O130" i="16"/>
  <c r="V130" i="19" s="1"/>
  <c r="O132" i="16"/>
  <c r="V132" i="19" s="1"/>
  <c r="O134" i="16"/>
  <c r="V134" i="19" s="1"/>
  <c r="O136" i="16"/>
  <c r="V136" i="19" s="1"/>
  <c r="O138" i="16"/>
  <c r="V138" i="19" s="1"/>
  <c r="O140" i="16"/>
  <c r="V140" i="19" s="1"/>
  <c r="O142" i="16"/>
  <c r="V142" i="19" s="1"/>
  <c r="O144" i="16"/>
  <c r="V144" i="19" s="1"/>
  <c r="O146" i="16"/>
  <c r="V146" i="19" s="1"/>
  <c r="O148" i="16"/>
  <c r="V148" i="19" s="1"/>
  <c r="O150" i="16"/>
  <c r="V150" i="19" s="1"/>
  <c r="O152" i="16"/>
  <c r="V152" i="19" s="1"/>
  <c r="O154" i="16"/>
  <c r="V154" i="19" s="1"/>
  <c r="O156" i="16"/>
  <c r="V156" i="19" s="1"/>
  <c r="O158" i="16"/>
  <c r="V158" i="19" s="1"/>
  <c r="O160" i="16"/>
  <c r="V160" i="19" s="1"/>
  <c r="O162" i="16"/>
  <c r="V162" i="19" s="1"/>
  <c r="O164" i="16"/>
  <c r="V164" i="19" s="1"/>
  <c r="O166" i="16"/>
  <c r="V166" i="19" s="1"/>
  <c r="O168" i="16"/>
  <c r="V168" i="19" s="1"/>
  <c r="O170" i="16"/>
  <c r="V170" i="19" s="1"/>
  <c r="O172" i="16"/>
  <c r="V172" i="19" s="1"/>
  <c r="O174" i="16"/>
  <c r="V174" i="19" s="1"/>
  <c r="O176" i="16"/>
  <c r="V176" i="19" s="1"/>
  <c r="O178" i="16"/>
  <c r="V178" i="19" s="1"/>
  <c r="O180" i="16"/>
  <c r="V180" i="19" s="1"/>
  <c r="O182" i="16"/>
  <c r="V182" i="19" s="1"/>
  <c r="O184" i="16"/>
  <c r="V184" i="19" s="1"/>
  <c r="O186" i="16"/>
  <c r="V186" i="19" s="1"/>
  <c r="O188" i="16"/>
  <c r="V188" i="19" s="1"/>
  <c r="O190" i="16"/>
  <c r="V190" i="19" s="1"/>
  <c r="O192" i="16"/>
  <c r="V192" i="19" s="1"/>
  <c r="O194" i="16"/>
  <c r="V194" i="19" s="1"/>
  <c r="O196" i="16"/>
  <c r="V196" i="19" s="1"/>
  <c r="O198" i="16"/>
  <c r="V198" i="19" s="1"/>
  <c r="O200" i="16"/>
  <c r="V200" i="19" s="1"/>
  <c r="O202" i="16"/>
  <c r="V202" i="19" s="1"/>
  <c r="O204" i="16"/>
  <c r="V204" i="19" s="1"/>
  <c r="O206" i="16"/>
  <c r="V206" i="19" s="1"/>
  <c r="O208" i="16"/>
  <c r="V208" i="19" s="1"/>
  <c r="O210" i="16"/>
  <c r="V210" i="19" s="1"/>
  <c r="O212" i="16"/>
  <c r="V212" i="19" s="1"/>
  <c r="O214" i="16"/>
  <c r="V214" i="19" s="1"/>
  <c r="O216" i="16"/>
  <c r="V216" i="19" s="1"/>
  <c r="O218" i="16"/>
  <c r="V218" i="19" s="1"/>
  <c r="O220" i="16"/>
  <c r="V220" i="19" s="1"/>
  <c r="O222" i="16"/>
  <c r="V222" i="19" s="1"/>
  <c r="O224" i="16"/>
  <c r="O226"/>
  <c r="V226" i="19" s="1"/>
  <c r="O228" i="16"/>
  <c r="V228" i="19" s="1"/>
  <c r="O230" i="16"/>
  <c r="V230" i="19" s="1"/>
  <c r="O232" i="16"/>
  <c r="V232" i="19" s="1"/>
  <c r="O234" i="16"/>
  <c r="V234" i="19" s="1"/>
  <c r="O236" i="16"/>
  <c r="V236" i="19" s="1"/>
  <c r="O238" i="16"/>
  <c r="V238" i="19" s="1"/>
  <c r="O240" i="16"/>
  <c r="V240" i="19" s="1"/>
  <c r="O242" i="16"/>
  <c r="V242" i="19" s="1"/>
  <c r="O244" i="16"/>
  <c r="V244" i="19" s="1"/>
  <c r="O246" i="16"/>
  <c r="V246" i="19" s="1"/>
  <c r="O248" i="16"/>
  <c r="V248" i="19" s="1"/>
  <c r="O250" i="16"/>
  <c r="V250" i="19" s="1"/>
  <c r="O252" i="16"/>
  <c r="V252" i="19" s="1"/>
  <c r="O254" i="16"/>
  <c r="V254" i="19" s="1"/>
  <c r="O256" i="16"/>
  <c r="V256" i="19" s="1"/>
  <c r="O258" i="16"/>
  <c r="V258" i="19" s="1"/>
  <c r="O260" i="16"/>
  <c r="V260" i="19" s="1"/>
  <c r="O262" i="16"/>
  <c r="V262" i="19" s="1"/>
  <c r="O264" i="16"/>
  <c r="V264" i="19" s="1"/>
  <c r="O266" i="16"/>
  <c r="V266" i="19" s="1"/>
  <c r="O268" i="16"/>
  <c r="V268" i="19" s="1"/>
  <c r="O270" i="16"/>
  <c r="V270" i="19" s="1"/>
  <c r="O272" i="16"/>
  <c r="V272" i="19" s="1"/>
  <c r="O274" i="16"/>
  <c r="V274" i="19" s="1"/>
  <c r="O276" i="16"/>
  <c r="V276" i="19" s="1"/>
  <c r="O278" i="16"/>
  <c r="V278" i="19" s="1"/>
  <c r="O280" i="16"/>
  <c r="V280" i="19" s="1"/>
  <c r="O282" i="16"/>
  <c r="V282" i="19" s="1"/>
  <c r="O284" i="16"/>
  <c r="V284" i="19" s="1"/>
  <c r="O286" i="16"/>
  <c r="V286" i="19" s="1"/>
  <c r="O288" i="16"/>
  <c r="V288" i="19" s="1"/>
  <c r="O290" i="16"/>
  <c r="V290" i="19" s="1"/>
  <c r="O292" i="16"/>
  <c r="V292" i="19" s="1"/>
  <c r="O294" i="16"/>
  <c r="V294" i="19" s="1"/>
  <c r="O296" i="16"/>
  <c r="V296" i="19" s="1"/>
  <c r="O298" i="16"/>
  <c r="V298" i="19" s="1"/>
  <c r="O300" i="16"/>
  <c r="V300" i="19" s="1"/>
  <c r="O302" i="16"/>
  <c r="V302" i="19" s="1"/>
  <c r="O304" i="16"/>
  <c r="V304" i="19" s="1"/>
  <c r="O306" i="16"/>
  <c r="V306" i="19" s="1"/>
  <c r="O308" i="16"/>
  <c r="V308" i="19" s="1"/>
  <c r="O310" i="16"/>
  <c r="V310" i="19" s="1"/>
  <c r="O312" i="16"/>
  <c r="V312" i="19" s="1"/>
  <c r="O314" i="16"/>
  <c r="V314" i="19" s="1"/>
  <c r="O316" i="16"/>
  <c r="V316" i="19" s="1"/>
  <c r="O318" i="16"/>
  <c r="V318" i="19" s="1"/>
  <c r="O320" i="16"/>
  <c r="V320" i="19" s="1"/>
  <c r="O322" i="16"/>
  <c r="V322" i="19" s="1"/>
  <c r="O324" i="16"/>
  <c r="V324" i="19" s="1"/>
  <c r="O326" i="16"/>
  <c r="V326" i="19" s="1"/>
  <c r="O328" i="16"/>
  <c r="V328" i="19" s="1"/>
  <c r="O330" i="16"/>
  <c r="V330" i="19" s="1"/>
  <c r="O332" i="16"/>
  <c r="V332" i="19" s="1"/>
  <c r="O334" i="16"/>
  <c r="V334" i="19" s="1"/>
  <c r="O336" i="16"/>
  <c r="V336" i="19" s="1"/>
  <c r="O338" i="16"/>
  <c r="V338" i="19" s="1"/>
  <c r="O340" i="16"/>
  <c r="V340" i="19" s="1"/>
  <c r="O342" i="16"/>
  <c r="V342" i="19" s="1"/>
  <c r="O344" i="16"/>
  <c r="V344" i="19" s="1"/>
  <c r="O346" i="16"/>
  <c r="V346" i="19" s="1"/>
  <c r="O348" i="16"/>
  <c r="V348" i="19" s="1"/>
  <c r="O350" i="16"/>
  <c r="V350" i="19" s="1"/>
  <c r="O352" i="16"/>
  <c r="V352" i="19" s="1"/>
  <c r="O354" i="16"/>
  <c r="V354" i="19" s="1"/>
  <c r="O356" i="16"/>
  <c r="V356" i="19" s="1"/>
  <c r="O358" i="16"/>
  <c r="V358" i="19" s="1"/>
  <c r="O360" i="16"/>
  <c r="V360" i="19" s="1"/>
  <c r="O362" i="16"/>
  <c r="V362" i="19" s="1"/>
  <c r="O364" i="16"/>
  <c r="V364" i="19" s="1"/>
  <c r="O366" i="16"/>
  <c r="V366" i="19" s="1"/>
  <c r="O368" i="16"/>
  <c r="V368" i="19" s="1"/>
  <c r="O370" i="16"/>
  <c r="V370" i="19" s="1"/>
  <c r="O372" i="16"/>
  <c r="V372" i="19" s="1"/>
  <c r="O374" i="16"/>
  <c r="V374" i="19" s="1"/>
  <c r="O376" i="16"/>
  <c r="V376" i="19" s="1"/>
  <c r="O378" i="16"/>
  <c r="V378" i="19" s="1"/>
  <c r="O380" i="16"/>
  <c r="V380" i="19" s="1"/>
  <c r="O382" i="16"/>
  <c r="V382" i="19" s="1"/>
  <c r="O384" i="16"/>
  <c r="V384" i="19" s="1"/>
  <c r="O386" i="16"/>
  <c r="V386" i="19" s="1"/>
  <c r="O388" i="16"/>
  <c r="V388" i="19" s="1"/>
  <c r="O390" i="16"/>
  <c r="V390" i="19" s="1"/>
  <c r="O392" i="16"/>
  <c r="V392" i="19" s="1"/>
  <c r="O394" i="16"/>
  <c r="V394" i="19" s="1"/>
  <c r="O396" i="16"/>
  <c r="V396" i="19" s="1"/>
  <c r="O398" i="16"/>
  <c r="V398" i="19" s="1"/>
  <c r="O400" i="16"/>
  <c r="V400" i="19" s="1"/>
  <c r="O402" i="16"/>
  <c r="V402" i="19" s="1"/>
  <c r="O404" i="16"/>
  <c r="V404" i="19" s="1"/>
  <c r="O406" i="16"/>
  <c r="V406" i="19" s="1"/>
  <c r="O408" i="16"/>
  <c r="V408" i="19" s="1"/>
  <c r="O410" i="16"/>
  <c r="V410" i="19" s="1"/>
  <c r="O412" i="16"/>
  <c r="V412" i="19" s="1"/>
  <c r="O414" i="16"/>
  <c r="V414" i="19" s="1"/>
  <c r="O416" i="16"/>
  <c r="V416" i="19" s="1"/>
  <c r="O418" i="16"/>
  <c r="V418" i="19" s="1"/>
  <c r="O420" i="16"/>
  <c r="V420" i="19" s="1"/>
  <c r="O422" i="16"/>
  <c r="V422" i="19" s="1"/>
  <c r="O424" i="16"/>
  <c r="V424" i="19" s="1"/>
  <c r="O426" i="16"/>
  <c r="V426" i="19" s="1"/>
  <c r="O428" i="16"/>
  <c r="V428" i="19" s="1"/>
  <c r="O430" i="16"/>
  <c r="V430" i="19" s="1"/>
  <c r="O432" i="16"/>
  <c r="V432" i="19" s="1"/>
  <c r="O434" i="16"/>
  <c r="V434" i="19" s="1"/>
  <c r="O436" i="16"/>
  <c r="V436" i="19" s="1"/>
  <c r="O438" i="16"/>
  <c r="V438" i="19" s="1"/>
  <c r="O440" i="16"/>
  <c r="V440" i="19" s="1"/>
  <c r="O442" i="16"/>
  <c r="V442" i="19" s="1"/>
  <c r="O444" i="16"/>
  <c r="V444" i="19" s="1"/>
  <c r="O446" i="16"/>
  <c r="V446" i="19" s="1"/>
  <c r="O448" i="16"/>
  <c r="V448" i="19" s="1"/>
  <c r="O450" i="16"/>
  <c r="V450" i="19" s="1"/>
  <c r="N194" i="16"/>
  <c r="E194" i="19" s="1"/>
  <c r="N195" i="16"/>
  <c r="E195" i="19" s="1"/>
  <c r="N196" i="16"/>
  <c r="E196" i="19" s="1"/>
  <c r="N197" i="16"/>
  <c r="E197" i="19" s="1"/>
  <c r="N198" i="16"/>
  <c r="E198" i="19" s="1"/>
  <c r="N199" i="16"/>
  <c r="E199" i="19" s="1"/>
  <c r="N200" i="16"/>
  <c r="E200" i="19" s="1"/>
  <c r="N201" i="16"/>
  <c r="E201" i="19" s="1"/>
  <c r="N202" i="16"/>
  <c r="E202" i="19" s="1"/>
  <c r="N203" i="16"/>
  <c r="E203" i="19" s="1"/>
  <c r="N204" i="16"/>
  <c r="E204" i="19" s="1"/>
  <c r="N205" i="16"/>
  <c r="E205" i="19" s="1"/>
  <c r="N206" i="16"/>
  <c r="E206" i="19" s="1"/>
  <c r="N207" i="16"/>
  <c r="E207" i="19" s="1"/>
  <c r="N208" i="16"/>
  <c r="E208" i="19" s="1"/>
  <c r="N209" i="16"/>
  <c r="E209" i="19" s="1"/>
  <c r="N210" i="16"/>
  <c r="E210" i="19" s="1"/>
  <c r="N211" i="16"/>
  <c r="E211" i="19" s="1"/>
  <c r="N212" i="16"/>
  <c r="E212" i="19" s="1"/>
  <c r="N213" i="16"/>
  <c r="E213" i="19" s="1"/>
  <c r="N214" i="16"/>
  <c r="E214" i="19" s="1"/>
  <c r="N215" i="16"/>
  <c r="E215" i="19" s="1"/>
  <c r="N216" i="16"/>
  <c r="E216" i="19" s="1"/>
  <c r="N217" i="16"/>
  <c r="E217" i="19" s="1"/>
  <c r="N218" i="16"/>
  <c r="E218" i="19" s="1"/>
  <c r="N219" i="16"/>
  <c r="E219" i="19" s="1"/>
  <c r="N220" i="16"/>
  <c r="E220" i="19" s="1"/>
  <c r="N221" i="16"/>
  <c r="E221" i="19" s="1"/>
  <c r="N222" i="16"/>
  <c r="E222" i="19" s="1"/>
  <c r="N223" i="16"/>
  <c r="E223" i="19" s="1"/>
  <c r="N224" i="16"/>
  <c r="Q224" s="1"/>
  <c r="N225"/>
  <c r="E225" i="19" s="1"/>
  <c r="N226" i="16"/>
  <c r="E226" i="19" s="1"/>
  <c r="N227" i="16"/>
  <c r="E227" i="19" s="1"/>
  <c r="N228" i="16"/>
  <c r="E228" i="19" s="1"/>
  <c r="N229" i="16"/>
  <c r="E229" i="19" s="1"/>
  <c r="N230" i="16"/>
  <c r="E230" i="19" s="1"/>
  <c r="N231" i="16"/>
  <c r="E231" i="19" s="1"/>
  <c r="N232" i="16"/>
  <c r="E232" i="19" s="1"/>
  <c r="N233" i="16"/>
  <c r="E233" i="19" s="1"/>
  <c r="N234" i="16"/>
  <c r="E234" i="19" s="1"/>
  <c r="N235" i="16"/>
  <c r="E235" i="19" s="1"/>
  <c r="N236" i="16"/>
  <c r="E236" i="19" s="1"/>
  <c r="N237" i="16"/>
  <c r="E237" i="19" s="1"/>
  <c r="N238" i="16"/>
  <c r="E238" i="19" s="1"/>
  <c r="N239" i="16"/>
  <c r="E239" i="19" s="1"/>
  <c r="N240" i="16"/>
  <c r="E240" i="19" s="1"/>
  <c r="N241" i="16"/>
  <c r="E241" i="19" s="1"/>
  <c r="N242" i="16"/>
  <c r="E242" i="19" s="1"/>
  <c r="N243" i="16"/>
  <c r="E243" i="19" s="1"/>
  <c r="N244" i="16"/>
  <c r="E244" i="19" s="1"/>
  <c r="N245" i="16"/>
  <c r="E245" i="19" s="1"/>
  <c r="N246" i="16"/>
  <c r="E246" i="19" s="1"/>
  <c r="N247" i="16"/>
  <c r="E247" i="19" s="1"/>
  <c r="N248" i="16"/>
  <c r="E248" i="19" s="1"/>
  <c r="N249" i="16"/>
  <c r="E249" i="19" s="1"/>
  <c r="N250" i="16"/>
  <c r="E250" i="19" s="1"/>
  <c r="N251" i="16"/>
  <c r="E251" i="19" s="1"/>
  <c r="N252" i="16"/>
  <c r="E252" i="19" s="1"/>
  <c r="N253" i="16"/>
  <c r="E253" i="19" s="1"/>
  <c r="N254" i="16"/>
  <c r="E254" i="19" s="1"/>
  <c r="N255" i="16"/>
  <c r="E255" i="19" s="1"/>
  <c r="N256" i="16"/>
  <c r="E256" i="19" s="1"/>
  <c r="N257" i="16"/>
  <c r="E257" i="19" s="1"/>
  <c r="N258" i="16"/>
  <c r="E258" i="19" s="1"/>
  <c r="N259" i="16"/>
  <c r="E259" i="19" s="1"/>
  <c r="N260" i="16"/>
  <c r="E260" i="19" s="1"/>
  <c r="N261" i="16"/>
  <c r="E261" i="19" s="1"/>
  <c r="N262" i="16"/>
  <c r="E262" i="19" s="1"/>
  <c r="N263" i="16"/>
  <c r="E263" i="19" s="1"/>
  <c r="N264" i="16"/>
  <c r="E264" i="19" s="1"/>
  <c r="N265" i="16"/>
  <c r="E265" i="19" s="1"/>
  <c r="N266" i="16"/>
  <c r="E266" i="19" s="1"/>
  <c r="N267" i="16"/>
  <c r="E267" i="19" s="1"/>
  <c r="N268" i="16"/>
  <c r="E268" i="19" s="1"/>
  <c r="N269" i="16"/>
  <c r="E269" i="19" s="1"/>
  <c r="N270" i="16"/>
  <c r="E270" i="19" s="1"/>
  <c r="N271" i="16"/>
  <c r="E271" i="19" s="1"/>
  <c r="N272" i="16"/>
  <c r="E272" i="19" s="1"/>
  <c r="N273" i="16"/>
  <c r="E273" i="19" s="1"/>
  <c r="N274" i="16"/>
  <c r="E274" i="19" s="1"/>
  <c r="N275" i="16"/>
  <c r="E275" i="19" s="1"/>
  <c r="N276" i="16"/>
  <c r="E276" i="19" s="1"/>
  <c r="N277" i="16"/>
  <c r="E277" i="19" s="1"/>
  <c r="N278" i="16"/>
  <c r="E278" i="19" s="1"/>
  <c r="N279" i="16"/>
  <c r="E279" i="19" s="1"/>
  <c r="N280" i="16"/>
  <c r="E280" i="19" s="1"/>
  <c r="N281" i="16"/>
  <c r="E281" i="19" s="1"/>
  <c r="N282" i="16"/>
  <c r="E282" i="19" s="1"/>
  <c r="N283" i="16"/>
  <c r="E283" i="19" s="1"/>
  <c r="N284" i="16"/>
  <c r="E284" i="19" s="1"/>
  <c r="N285" i="16"/>
  <c r="E285" i="19" s="1"/>
  <c r="N286" i="16"/>
  <c r="E286" i="19" s="1"/>
  <c r="N287" i="16"/>
  <c r="E287" i="19" s="1"/>
  <c r="N288" i="16"/>
  <c r="E288" i="19" s="1"/>
  <c r="N289" i="16"/>
  <c r="E289" i="19" s="1"/>
  <c r="N290" i="16"/>
  <c r="E290" i="19" s="1"/>
  <c r="N291" i="16"/>
  <c r="E291" i="19" s="1"/>
  <c r="N292" i="16"/>
  <c r="E292" i="19" s="1"/>
  <c r="N293" i="16"/>
  <c r="E293" i="19" s="1"/>
  <c r="N294" i="16"/>
  <c r="E294" i="19" s="1"/>
  <c r="N295" i="16"/>
  <c r="E295" i="19" s="1"/>
  <c r="N296" i="16"/>
  <c r="E296" i="19" s="1"/>
  <c r="N297" i="16"/>
  <c r="E297" i="19" s="1"/>
  <c r="N298" i="16"/>
  <c r="E298" i="19" s="1"/>
  <c r="N299" i="16"/>
  <c r="E299" i="19" s="1"/>
  <c r="N300" i="16"/>
  <c r="E300" i="19" s="1"/>
  <c r="N301" i="16"/>
  <c r="E301" i="19" s="1"/>
  <c r="N302" i="16"/>
  <c r="E302" i="19" s="1"/>
  <c r="N303" i="16"/>
  <c r="E303" i="19" s="1"/>
  <c r="N304" i="16"/>
  <c r="E304" i="19" s="1"/>
  <c r="N305" i="16"/>
  <c r="E305" i="19" s="1"/>
  <c r="N306" i="16"/>
  <c r="E306" i="19" s="1"/>
  <c r="N307" i="16"/>
  <c r="E307" i="19" s="1"/>
  <c r="N308" i="16"/>
  <c r="E308" i="19" s="1"/>
  <c r="N309" i="16"/>
  <c r="E309" i="19" s="1"/>
  <c r="N310" i="16"/>
  <c r="E310" i="19" s="1"/>
  <c r="N311" i="16"/>
  <c r="E311" i="19" s="1"/>
  <c r="N312" i="16"/>
  <c r="E312" i="19" s="1"/>
  <c r="N313" i="16"/>
  <c r="E313" i="19" s="1"/>
  <c r="N314" i="16"/>
  <c r="E314" i="19" s="1"/>
  <c r="N315" i="16"/>
  <c r="E315" i="19" s="1"/>
  <c r="N316" i="16"/>
  <c r="E316" i="19" s="1"/>
  <c r="N317" i="16"/>
  <c r="E317" i="19" s="1"/>
  <c r="N318" i="16"/>
  <c r="E318" i="19" s="1"/>
  <c r="N319" i="16"/>
  <c r="E319" i="19" s="1"/>
  <c r="N320" i="16"/>
  <c r="E320" i="19" s="1"/>
  <c r="N321" i="16"/>
  <c r="E321" i="19" s="1"/>
  <c r="N322" i="16"/>
  <c r="E322" i="19" s="1"/>
  <c r="N323" i="16"/>
  <c r="E323" i="19" s="1"/>
  <c r="N324" i="16"/>
  <c r="E324" i="19" s="1"/>
  <c r="N325" i="16"/>
  <c r="E325" i="19" s="1"/>
  <c r="N326" i="16"/>
  <c r="E326" i="19" s="1"/>
  <c r="N327" i="16"/>
  <c r="E327" i="19" s="1"/>
  <c r="N328" i="16"/>
  <c r="E328" i="19" s="1"/>
  <c r="N329" i="16"/>
  <c r="E329" i="19" s="1"/>
  <c r="N330" i="16"/>
  <c r="E330" i="19" s="1"/>
  <c r="N331" i="16"/>
  <c r="E331" i="19" s="1"/>
  <c r="N332" i="16"/>
  <c r="E332" i="19" s="1"/>
  <c r="N333" i="16"/>
  <c r="E333" i="19" s="1"/>
  <c r="N334" i="16"/>
  <c r="E334" i="19" s="1"/>
  <c r="N335" i="16"/>
  <c r="E335" i="19" s="1"/>
  <c r="N336" i="16"/>
  <c r="E336" i="19" s="1"/>
  <c r="N337" i="16"/>
  <c r="E337" i="19" s="1"/>
  <c r="N338" i="16"/>
  <c r="E338" i="19" s="1"/>
  <c r="N339" i="16"/>
  <c r="E339" i="19" s="1"/>
  <c r="N340" i="16"/>
  <c r="E340" i="19" s="1"/>
  <c r="N341" i="16"/>
  <c r="E341" i="19" s="1"/>
  <c r="N342" i="16"/>
  <c r="E342" i="19" s="1"/>
  <c r="N343" i="16"/>
  <c r="E343" i="19" s="1"/>
  <c r="N344" i="16"/>
  <c r="E344" i="19" s="1"/>
  <c r="N345" i="16"/>
  <c r="E345" i="19" s="1"/>
  <c r="N346" i="16"/>
  <c r="E346" i="19" s="1"/>
  <c r="N347" i="16"/>
  <c r="E347" i="19" s="1"/>
  <c r="N348" i="16"/>
  <c r="E348" i="19" s="1"/>
  <c r="N349" i="16"/>
  <c r="E349" i="19" s="1"/>
  <c r="N350" i="16"/>
  <c r="E350" i="19" s="1"/>
  <c r="N351" i="16"/>
  <c r="E351" i="19" s="1"/>
  <c r="N352" i="16"/>
  <c r="E352" i="19" s="1"/>
  <c r="N353" i="16"/>
  <c r="E353" i="19" s="1"/>
  <c r="N354" i="16"/>
  <c r="E354" i="19" s="1"/>
  <c r="N355" i="16"/>
  <c r="E355" i="19" s="1"/>
  <c r="N356" i="16"/>
  <c r="E356" i="19" s="1"/>
  <c r="N357" i="16"/>
  <c r="E357" i="19" s="1"/>
  <c r="N358" i="16"/>
  <c r="E358" i="19" s="1"/>
  <c r="N359" i="16"/>
  <c r="E359" i="19" s="1"/>
  <c r="N360" i="16"/>
  <c r="E360" i="19" s="1"/>
  <c r="N361" i="16"/>
  <c r="E361" i="19" s="1"/>
  <c r="N362" i="16"/>
  <c r="E362" i="19" s="1"/>
  <c r="N363" i="16"/>
  <c r="E363" i="19" s="1"/>
  <c r="N364" i="16"/>
  <c r="E364" i="19" s="1"/>
  <c r="N365" i="16"/>
  <c r="E365" i="19" s="1"/>
  <c r="N366" i="16"/>
  <c r="E366" i="19" s="1"/>
  <c r="N367" i="16"/>
  <c r="E367" i="19" s="1"/>
  <c r="N368" i="16"/>
  <c r="E368" i="19" s="1"/>
  <c r="N369" i="16"/>
  <c r="E369" i="19" s="1"/>
  <c r="N370" i="16"/>
  <c r="E370" i="19" s="1"/>
  <c r="N371" i="16"/>
  <c r="E371" i="19" s="1"/>
  <c r="N372" i="16"/>
  <c r="E372" i="19" s="1"/>
  <c r="N373" i="16"/>
  <c r="E373" i="19" s="1"/>
  <c r="N374" i="16"/>
  <c r="E374" i="19" s="1"/>
  <c r="N375" i="16"/>
  <c r="E375" i="19" s="1"/>
  <c r="N376" i="16"/>
  <c r="E376" i="19" s="1"/>
  <c r="N377" i="16"/>
  <c r="E377" i="19" s="1"/>
  <c r="N378" i="16"/>
  <c r="E378" i="19" s="1"/>
  <c r="N379" i="16"/>
  <c r="E379" i="19" s="1"/>
  <c r="N380" i="16"/>
  <c r="E380" i="19" s="1"/>
  <c r="N381" i="16"/>
  <c r="E381" i="19" s="1"/>
  <c r="N382" i="16"/>
  <c r="E382" i="19" s="1"/>
  <c r="N383" i="16"/>
  <c r="E383" i="19" s="1"/>
  <c r="N384" i="16"/>
  <c r="E384" i="19" s="1"/>
  <c r="N385" i="16"/>
  <c r="E385" i="19" s="1"/>
  <c r="N386" i="16"/>
  <c r="E386" i="19" s="1"/>
  <c r="N387" i="16"/>
  <c r="E387" i="19" s="1"/>
  <c r="N388" i="16"/>
  <c r="E388" i="19" s="1"/>
  <c r="N389" i="16"/>
  <c r="E389" i="19" s="1"/>
  <c r="N390" i="16"/>
  <c r="E390" i="19" s="1"/>
  <c r="N391" i="16"/>
  <c r="E391" i="19" s="1"/>
  <c r="N392" i="16"/>
  <c r="E392" i="19" s="1"/>
  <c r="N393" i="16"/>
  <c r="E393" i="19" s="1"/>
  <c r="N394" i="16"/>
  <c r="E394" i="19" s="1"/>
  <c r="N395" i="16"/>
  <c r="E395" i="19" s="1"/>
  <c r="N396" i="16"/>
  <c r="E396" i="19" s="1"/>
  <c r="N397" i="16"/>
  <c r="E397" i="19" s="1"/>
  <c r="N398" i="16"/>
  <c r="E398" i="19" s="1"/>
  <c r="N399" i="16"/>
  <c r="E399" i="19" s="1"/>
  <c r="N400" i="16"/>
  <c r="E400" i="19" s="1"/>
  <c r="N401" i="16"/>
  <c r="E401" i="19" s="1"/>
  <c r="N402" i="16"/>
  <c r="E402" i="19" s="1"/>
  <c r="N403" i="16"/>
  <c r="E403" i="19" s="1"/>
  <c r="N404" i="16"/>
  <c r="E404" i="19" s="1"/>
  <c r="N405" i="16"/>
  <c r="E405" i="19" s="1"/>
  <c r="N406" i="16"/>
  <c r="E406" i="19" s="1"/>
  <c r="N407" i="16"/>
  <c r="E407" i="19" s="1"/>
  <c r="N408" i="16"/>
  <c r="E408" i="19" s="1"/>
  <c r="N409" i="16"/>
  <c r="E409" i="19" s="1"/>
  <c r="N410" i="16"/>
  <c r="E410" i="19" s="1"/>
  <c r="N411" i="16"/>
  <c r="E411" i="19" s="1"/>
  <c r="N412" i="16"/>
  <c r="E412" i="19" s="1"/>
  <c r="N413" i="16"/>
  <c r="E413" i="19" s="1"/>
  <c r="N414" i="16"/>
  <c r="E414" i="19" s="1"/>
  <c r="N415" i="16"/>
  <c r="E415" i="19" s="1"/>
  <c r="N416" i="16"/>
  <c r="E416" i="19" s="1"/>
  <c r="N417" i="16"/>
  <c r="E417" i="19" s="1"/>
  <c r="N418" i="16"/>
  <c r="N419"/>
  <c r="E419" i="19" s="1"/>
  <c r="N420" i="16"/>
  <c r="E420" i="19" s="1"/>
  <c r="N421" i="16"/>
  <c r="E421" i="19" s="1"/>
  <c r="N422" i="16"/>
  <c r="N423"/>
  <c r="E423" i="19" s="1"/>
  <c r="N424" i="16"/>
  <c r="E424" i="19" s="1"/>
  <c r="N425" i="16"/>
  <c r="E425" i="19" s="1"/>
  <c r="N426" i="16"/>
  <c r="N427"/>
  <c r="E427" i="19" s="1"/>
  <c r="N428" i="16"/>
  <c r="E428" i="19" s="1"/>
  <c r="N429" i="16"/>
  <c r="E429" i="19" s="1"/>
  <c r="N430" i="16"/>
  <c r="N431"/>
  <c r="E431" i="19" s="1"/>
  <c r="N432" i="16"/>
  <c r="E432" i="19" s="1"/>
  <c r="N433" i="16"/>
  <c r="E433" i="19" s="1"/>
  <c r="N434" i="16"/>
  <c r="N435"/>
  <c r="E435" i="19" s="1"/>
  <c r="N436" i="16"/>
  <c r="E436" i="19" s="1"/>
  <c r="N437" i="16"/>
  <c r="E437" i="19" s="1"/>
  <c r="N438" i="16"/>
  <c r="N439"/>
  <c r="E439" i="19" s="1"/>
  <c r="N440" i="16"/>
  <c r="E440" i="19" s="1"/>
  <c r="N441" i="16"/>
  <c r="E441" i="19" s="1"/>
  <c r="N442" i="16"/>
  <c r="N443"/>
  <c r="E443" i="19" s="1"/>
  <c r="N444" i="16"/>
  <c r="E444" i="19" s="1"/>
  <c r="N445" i="16"/>
  <c r="E445" i="19" s="1"/>
  <c r="N446" i="16"/>
  <c r="N447"/>
  <c r="E447" i="19" s="1"/>
  <c r="N448" i="16"/>
  <c r="E448" i="19" s="1"/>
  <c r="N449" i="16"/>
  <c r="E449" i="19" s="1"/>
  <c r="N450" i="16"/>
  <c r="Q205"/>
  <c r="Q221"/>
  <c r="Q237"/>
  <c r="Q253"/>
  <c r="Q269"/>
  <c r="Q285"/>
  <c r="Q301"/>
  <c r="Q317"/>
  <c r="Q333"/>
  <c r="Q349"/>
  <c r="Q365"/>
  <c r="Q381"/>
  <c r="Q397"/>
  <c r="Q413"/>
  <c r="Q429"/>
  <c r="Q445"/>
  <c r="AB51" i="17"/>
  <c r="AG51" s="1"/>
  <c r="AB52"/>
  <c r="AG52" s="1"/>
  <c r="AB53"/>
  <c r="AG53" s="1"/>
  <c r="AB54"/>
  <c r="AG54" s="1"/>
  <c r="AB55"/>
  <c r="AG55" s="1"/>
  <c r="AB56"/>
  <c r="AG56" s="1"/>
  <c r="AB57"/>
  <c r="AG57" s="1"/>
  <c r="AB58"/>
  <c r="AG58" s="1"/>
  <c r="AB59"/>
  <c r="AG59" s="1"/>
  <c r="AB60"/>
  <c r="AG60" s="1"/>
  <c r="AB61"/>
  <c r="AG61" s="1"/>
  <c r="AB62"/>
  <c r="AG62" s="1"/>
  <c r="AB63"/>
  <c r="AG63" s="1"/>
  <c r="AB64"/>
  <c r="AG64" s="1"/>
  <c r="AB65"/>
  <c r="AG65" s="1"/>
  <c r="AB66"/>
  <c r="AG66" s="1"/>
  <c r="AB67"/>
  <c r="AG67" s="1"/>
  <c r="AB68"/>
  <c r="AG68" s="1"/>
  <c r="AB69"/>
  <c r="AG69" s="1"/>
  <c r="AB70"/>
  <c r="AG70" s="1"/>
  <c r="AB71"/>
  <c r="AG71" s="1"/>
  <c r="AB72"/>
  <c r="AG72" s="1"/>
  <c r="AB73"/>
  <c r="AG73" s="1"/>
  <c r="AB74"/>
  <c r="AG74" s="1"/>
  <c r="AB75"/>
  <c r="AG75" s="1"/>
  <c r="AB76"/>
  <c r="AG76" s="1"/>
  <c r="AB77"/>
  <c r="AG77" s="1"/>
  <c r="AB78"/>
  <c r="AG78" s="1"/>
  <c r="AB79"/>
  <c r="AG79" s="1"/>
  <c r="AB80"/>
  <c r="AG80" s="1"/>
  <c r="AB81"/>
  <c r="AG81" s="1"/>
  <c r="AB82"/>
  <c r="AG82" s="1"/>
  <c r="AB83"/>
  <c r="AG83" s="1"/>
  <c r="AB84"/>
  <c r="AG84" s="1"/>
  <c r="AB85"/>
  <c r="AG85" s="1"/>
  <c r="AB86"/>
  <c r="AG86" s="1"/>
  <c r="AB87"/>
  <c r="AG87" s="1"/>
  <c r="AB88"/>
  <c r="AG88" s="1"/>
  <c r="AB89"/>
  <c r="AG89" s="1"/>
  <c r="AB90"/>
  <c r="AG90" s="1"/>
  <c r="AB91"/>
  <c r="AG91" s="1"/>
  <c r="AB92"/>
  <c r="AG92" s="1"/>
  <c r="AB93"/>
  <c r="AG93" s="1"/>
  <c r="AB94"/>
  <c r="AG94" s="1"/>
  <c r="AB95"/>
  <c r="AG95" s="1"/>
  <c r="AB96"/>
  <c r="AG96" s="1"/>
  <c r="AB97"/>
  <c r="AG97" s="1"/>
  <c r="AB98"/>
  <c r="AG98" s="1"/>
  <c r="AB99"/>
  <c r="AG99" s="1"/>
  <c r="AB100"/>
  <c r="AG100" s="1"/>
  <c r="AB101"/>
  <c r="AG101" s="1"/>
  <c r="AB102"/>
  <c r="AG102" s="1"/>
  <c r="AB103"/>
  <c r="AG103" s="1"/>
  <c r="AB104"/>
  <c r="AG104" s="1"/>
  <c r="AB105"/>
  <c r="AG105" s="1"/>
  <c r="AB106"/>
  <c r="AG106" s="1"/>
  <c r="AB107"/>
  <c r="AG107" s="1"/>
  <c r="AB108"/>
  <c r="AG108" s="1"/>
  <c r="AB109"/>
  <c r="AG109" s="1"/>
  <c r="AB110"/>
  <c r="AG110" s="1"/>
  <c r="AB111"/>
  <c r="AG111" s="1"/>
  <c r="AB112"/>
  <c r="AG112" s="1"/>
  <c r="AB113"/>
  <c r="AG113" s="1"/>
  <c r="AB114"/>
  <c r="AG114" s="1"/>
  <c r="AB115"/>
  <c r="AG115" s="1"/>
  <c r="AB116"/>
  <c r="AG116" s="1"/>
  <c r="AB117"/>
  <c r="AG117" s="1"/>
  <c r="AB118"/>
  <c r="AG118" s="1"/>
  <c r="AB119"/>
  <c r="AG119" s="1"/>
  <c r="AB120"/>
  <c r="AG120" s="1"/>
  <c r="AB121"/>
  <c r="AG121" s="1"/>
  <c r="AB122"/>
  <c r="AG122" s="1"/>
  <c r="AB123"/>
  <c r="AG123" s="1"/>
  <c r="AB124"/>
  <c r="AG124" s="1"/>
  <c r="AB125"/>
  <c r="AG125" s="1"/>
  <c r="AB126"/>
  <c r="AG126" s="1"/>
  <c r="AB127"/>
  <c r="AG127" s="1"/>
  <c r="AB128"/>
  <c r="AG128" s="1"/>
  <c r="AB129"/>
  <c r="AG129" s="1"/>
  <c r="AB130"/>
  <c r="AG130" s="1"/>
  <c r="AB131"/>
  <c r="AG131" s="1"/>
  <c r="AB132"/>
  <c r="AG132" s="1"/>
  <c r="AB133"/>
  <c r="AG133" s="1"/>
  <c r="AB134"/>
  <c r="AG134" s="1"/>
  <c r="AB135"/>
  <c r="AG135" s="1"/>
  <c r="AB136"/>
  <c r="AG136" s="1"/>
  <c r="AB137"/>
  <c r="AG137" s="1"/>
  <c r="AB138"/>
  <c r="AG138" s="1"/>
  <c r="AB139"/>
  <c r="AG139" s="1"/>
  <c r="AB140"/>
  <c r="AG140" s="1"/>
  <c r="AB141"/>
  <c r="AG141" s="1"/>
  <c r="AB142"/>
  <c r="AG142" s="1"/>
  <c r="AB143"/>
  <c r="AG143" s="1"/>
  <c r="AB144"/>
  <c r="AG144" s="1"/>
  <c r="AB145"/>
  <c r="AG145" s="1"/>
  <c r="AB146"/>
  <c r="AG146" s="1"/>
  <c r="AB147"/>
  <c r="AG147" s="1"/>
  <c r="AB148"/>
  <c r="AG148" s="1"/>
  <c r="AB149"/>
  <c r="AG149" s="1"/>
  <c r="AB150"/>
  <c r="AG150" s="1"/>
  <c r="AB151"/>
  <c r="AG151" s="1"/>
  <c r="AB152"/>
  <c r="AG152" s="1"/>
  <c r="AB153"/>
  <c r="AG153" s="1"/>
  <c r="AB154"/>
  <c r="AG154" s="1"/>
  <c r="AB155"/>
  <c r="AG155" s="1"/>
  <c r="AB156"/>
  <c r="AG156" s="1"/>
  <c r="AB157"/>
  <c r="AG157" s="1"/>
  <c r="AB158"/>
  <c r="AG158" s="1"/>
  <c r="AB159"/>
  <c r="AG159" s="1"/>
  <c r="AB160"/>
  <c r="AG160" s="1"/>
  <c r="AB161"/>
  <c r="AG161" s="1"/>
  <c r="AB162"/>
  <c r="AG162" s="1"/>
  <c r="AB163"/>
  <c r="AG163" s="1"/>
  <c r="AB164"/>
  <c r="AG164" s="1"/>
  <c r="AB165"/>
  <c r="AG165" s="1"/>
  <c r="AB166"/>
  <c r="AG166" s="1"/>
  <c r="AB167"/>
  <c r="AG167" s="1"/>
  <c r="AB168"/>
  <c r="AG168" s="1"/>
  <c r="AB169"/>
  <c r="AG169" s="1"/>
  <c r="AB170"/>
  <c r="AG170" s="1"/>
  <c r="AB171"/>
  <c r="AG171" s="1"/>
  <c r="AB172"/>
  <c r="AG172" s="1"/>
  <c r="AB173"/>
  <c r="AG173" s="1"/>
  <c r="AB174"/>
  <c r="AG174" s="1"/>
  <c r="AB175"/>
  <c r="AG175" s="1"/>
  <c r="AB176"/>
  <c r="AG176" s="1"/>
  <c r="AB177"/>
  <c r="AG177" s="1"/>
  <c r="AB178"/>
  <c r="AG178" s="1"/>
  <c r="AB179"/>
  <c r="AG179" s="1"/>
  <c r="AB180"/>
  <c r="AG180" s="1"/>
  <c r="AB181"/>
  <c r="AG181" s="1"/>
  <c r="AB182"/>
  <c r="AG182" s="1"/>
  <c r="AB183"/>
  <c r="AG183" s="1"/>
  <c r="AB184"/>
  <c r="AG184" s="1"/>
  <c r="AB185"/>
  <c r="AG185" s="1"/>
  <c r="AB186"/>
  <c r="AG186" s="1"/>
  <c r="AB187"/>
  <c r="AG187" s="1"/>
  <c r="AB188"/>
  <c r="AG188" s="1"/>
  <c r="AB189"/>
  <c r="AG189" s="1"/>
  <c r="AB190"/>
  <c r="AG190" s="1"/>
  <c r="AB191"/>
  <c r="AG191" s="1"/>
  <c r="AB192"/>
  <c r="AG192" s="1"/>
  <c r="AB193"/>
  <c r="AG193" s="1"/>
  <c r="N11" i="16"/>
  <c r="N12"/>
  <c r="E12" i="19" s="1"/>
  <c r="N13" i="16"/>
  <c r="E13" i="19" s="1"/>
  <c r="N14" i="16"/>
  <c r="N15"/>
  <c r="N16"/>
  <c r="N17"/>
  <c r="E17" i="19" s="1"/>
  <c r="N18" i="16"/>
  <c r="N19"/>
  <c r="N20"/>
  <c r="E20" i="19" s="1"/>
  <c r="N21" i="16"/>
  <c r="E21" i="19" s="1"/>
  <c r="N22" i="16"/>
  <c r="N23"/>
  <c r="N24"/>
  <c r="N25"/>
  <c r="E25" i="19" s="1"/>
  <c r="N26" i="16"/>
  <c r="N27"/>
  <c r="N28"/>
  <c r="E28" i="19" s="1"/>
  <c r="N29" i="16"/>
  <c r="E29" i="19" s="1"/>
  <c r="N30" i="16"/>
  <c r="N31"/>
  <c r="N32"/>
  <c r="N33"/>
  <c r="E33" i="19" s="1"/>
  <c r="N34" i="16"/>
  <c r="N35"/>
  <c r="N36"/>
  <c r="E36" i="19" s="1"/>
  <c r="N37" i="16"/>
  <c r="E37" i="19" s="1"/>
  <c r="N38" i="16"/>
  <c r="N39"/>
  <c r="N40"/>
  <c r="N41"/>
  <c r="E41" i="19" s="1"/>
  <c r="N42" i="16"/>
  <c r="N43"/>
  <c r="N44"/>
  <c r="E44" i="19" s="1"/>
  <c r="N45" i="16"/>
  <c r="E45" i="19" s="1"/>
  <c r="N46" i="16"/>
  <c r="N47"/>
  <c r="N48"/>
  <c r="N49"/>
  <c r="E49" i="19" s="1"/>
  <c r="N50" i="16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Q12"/>
  <c r="O450" i="12"/>
  <c r="U450" i="19" s="1"/>
  <c r="AE450" i="16"/>
  <c r="AJ450" s="1"/>
  <c r="AC450"/>
  <c r="AH450" s="1"/>
  <c r="W426"/>
  <c r="O426" i="12"/>
  <c r="U426" i="19" s="1"/>
  <c r="N426" i="12"/>
  <c r="D426" i="19" s="1"/>
  <c r="F451" i="22"/>
  <c r="E451"/>
  <c r="D451"/>
  <c r="C451"/>
  <c r="F449" i="17"/>
  <c r="AJ449" i="19"/>
  <c r="AJ448"/>
  <c r="AJ447"/>
  <c r="AJ446"/>
  <c r="AJ445"/>
  <c r="AJ444"/>
  <c r="AJ443"/>
  <c r="AJ442"/>
  <c r="AJ441"/>
  <c r="AJ440"/>
  <c r="AJ439"/>
  <c r="AJ438"/>
  <c r="AJ437"/>
  <c r="AJ436"/>
  <c r="AJ435"/>
  <c r="AJ434"/>
  <c r="AJ433"/>
  <c r="AJ432"/>
  <c r="AJ431"/>
  <c r="AJ430"/>
  <c r="AJ429"/>
  <c r="AJ428"/>
  <c r="AJ427"/>
  <c r="AJ425"/>
  <c r="AJ424"/>
  <c r="AJ423"/>
  <c r="AJ422"/>
  <c r="AJ421"/>
  <c r="AJ420"/>
  <c r="AJ419"/>
  <c r="AJ418"/>
  <c r="AJ417"/>
  <c r="AJ416"/>
  <c r="AJ415"/>
  <c r="AJ414"/>
  <c r="AJ413"/>
  <c r="AJ412"/>
  <c r="AJ411"/>
  <c r="AJ410"/>
  <c r="AJ409"/>
  <c r="AJ408"/>
  <c r="AJ407"/>
  <c r="AJ406"/>
  <c r="AJ405"/>
  <c r="AJ404"/>
  <c r="AJ403"/>
  <c r="AJ402"/>
  <c r="AJ401"/>
  <c r="AJ400"/>
  <c r="AJ399"/>
  <c r="AJ398"/>
  <c r="AJ397"/>
  <c r="AJ396"/>
  <c r="AJ395"/>
  <c r="AJ394"/>
  <c r="AJ393"/>
  <c r="AJ392"/>
  <c r="AJ391"/>
  <c r="AJ390"/>
  <c r="AJ389"/>
  <c r="AJ388"/>
  <c r="AJ387"/>
  <c r="AJ386"/>
  <c r="AJ385"/>
  <c r="AJ384"/>
  <c r="AJ383"/>
  <c r="AJ382"/>
  <c r="AJ381"/>
  <c r="AJ380"/>
  <c r="AJ379"/>
  <c r="AJ378"/>
  <c r="AJ377"/>
  <c r="AJ376"/>
  <c r="AJ375"/>
  <c r="AJ374"/>
  <c r="AJ373"/>
  <c r="AJ372"/>
  <c r="AJ371"/>
  <c r="AJ370"/>
  <c r="AJ369"/>
  <c r="AJ368"/>
  <c r="AJ367"/>
  <c r="AJ366"/>
  <c r="AJ365"/>
  <c r="AJ364"/>
  <c r="AJ363"/>
  <c r="AJ362"/>
  <c r="AJ361"/>
  <c r="AJ360"/>
  <c r="AJ359"/>
  <c r="AJ358"/>
  <c r="AJ357"/>
  <c r="AJ356"/>
  <c r="AJ355"/>
  <c r="AJ354"/>
  <c r="AJ353"/>
  <c r="AJ352"/>
  <c r="AJ351"/>
  <c r="AJ350"/>
  <c r="AJ349"/>
  <c r="AJ348"/>
  <c r="AJ347"/>
  <c r="AJ346"/>
  <c r="AJ345"/>
  <c r="AJ344"/>
  <c r="AJ343"/>
  <c r="AJ342"/>
  <c r="AJ341"/>
  <c r="AJ340"/>
  <c r="AJ339"/>
  <c r="AJ338"/>
  <c r="AJ337"/>
  <c r="AJ336"/>
  <c r="AJ335"/>
  <c r="AJ334"/>
  <c r="AJ333"/>
  <c r="AJ332"/>
  <c r="AJ331"/>
  <c r="AJ330"/>
  <c r="AJ329"/>
  <c r="AJ328"/>
  <c r="AJ327"/>
  <c r="AJ326"/>
  <c r="AJ325"/>
  <c r="AJ324"/>
  <c r="AJ323"/>
  <c r="AJ322"/>
  <c r="AJ321"/>
  <c r="AJ320"/>
  <c r="AJ319"/>
  <c r="AJ318"/>
  <c r="AJ317"/>
  <c r="AJ316"/>
  <c r="AJ315"/>
  <c r="AJ314"/>
  <c r="AJ313"/>
  <c r="AJ312"/>
  <c r="AJ311"/>
  <c r="AJ310"/>
  <c r="AJ309"/>
  <c r="AJ308"/>
  <c r="AJ307"/>
  <c r="AJ306"/>
  <c r="AJ305"/>
  <c r="AJ304"/>
  <c r="AJ303"/>
  <c r="AJ302"/>
  <c r="AJ301"/>
  <c r="AJ300"/>
  <c r="AJ299"/>
  <c r="AJ298"/>
  <c r="AJ297"/>
  <c r="AJ296"/>
  <c r="AJ295"/>
  <c r="AJ294"/>
  <c r="AJ293"/>
  <c r="AJ292"/>
  <c r="AJ291"/>
  <c r="AJ290"/>
  <c r="AJ289"/>
  <c r="AJ288"/>
  <c r="AJ287"/>
  <c r="AJ286"/>
  <c r="AJ285"/>
  <c r="AJ284"/>
  <c r="AJ283"/>
  <c r="AJ282"/>
  <c r="AJ281"/>
  <c r="AJ280"/>
  <c r="AJ279"/>
  <c r="AJ278"/>
  <c r="AJ277"/>
  <c r="AJ276"/>
  <c r="AJ275"/>
  <c r="AJ274"/>
  <c r="AJ273"/>
  <c r="AJ272"/>
  <c r="AJ271"/>
  <c r="AJ270"/>
  <c r="AJ269"/>
  <c r="AJ268"/>
  <c r="AJ267"/>
  <c r="AJ266"/>
  <c r="AJ265"/>
  <c r="AJ264"/>
  <c r="AJ263"/>
  <c r="AJ262"/>
  <c r="AJ261"/>
  <c r="AJ260"/>
  <c r="AJ259"/>
  <c r="AJ258"/>
  <c r="AJ257"/>
  <c r="AJ256"/>
  <c r="AJ255"/>
  <c r="AJ254"/>
  <c r="AJ253"/>
  <c r="AJ252"/>
  <c r="AJ251"/>
  <c r="AJ250"/>
  <c r="AJ249"/>
  <c r="AJ248"/>
  <c r="AJ247"/>
  <c r="AJ246"/>
  <c r="AJ245"/>
  <c r="AJ244"/>
  <c r="AJ243"/>
  <c r="AJ242"/>
  <c r="AJ241"/>
  <c r="AJ240"/>
  <c r="AJ239"/>
  <c r="AJ238"/>
  <c r="AJ237"/>
  <c r="AJ236"/>
  <c r="AJ235"/>
  <c r="AJ234"/>
  <c r="AJ233"/>
  <c r="AJ232"/>
  <c r="AJ231"/>
  <c r="AJ230"/>
  <c r="AJ229"/>
  <c r="AJ228"/>
  <c r="AJ227"/>
  <c r="AJ226"/>
  <c r="AJ225"/>
  <c r="AJ224"/>
  <c r="AJ223"/>
  <c r="AJ222"/>
  <c r="AJ221"/>
  <c r="AJ220"/>
  <c r="AJ219"/>
  <c r="AJ218"/>
  <c r="AJ217"/>
  <c r="AJ216"/>
  <c r="AJ215"/>
  <c r="AJ214"/>
  <c r="AJ213"/>
  <c r="AJ212"/>
  <c r="AJ211"/>
  <c r="AJ210"/>
  <c r="AJ209"/>
  <c r="AJ208"/>
  <c r="AJ207"/>
  <c r="AJ206"/>
  <c r="AJ205"/>
  <c r="AJ204"/>
  <c r="AJ203"/>
  <c r="AJ202"/>
  <c r="AJ201"/>
  <c r="AJ200"/>
  <c r="AJ199"/>
  <c r="AJ198"/>
  <c r="AJ197"/>
  <c r="AJ196"/>
  <c r="AJ195"/>
  <c r="AJ194"/>
  <c r="AJ193"/>
  <c r="AJ192"/>
  <c r="AJ191"/>
  <c r="AJ190"/>
  <c r="AJ189"/>
  <c r="AJ188"/>
  <c r="AJ187"/>
  <c r="AJ186"/>
  <c r="AJ185"/>
  <c r="AJ184"/>
  <c r="AJ183"/>
  <c r="AJ182"/>
  <c r="AJ181"/>
  <c r="AJ180"/>
  <c r="AJ179"/>
  <c r="AJ178"/>
  <c r="AJ177"/>
  <c r="AJ176"/>
  <c r="AJ175"/>
  <c r="AJ174"/>
  <c r="AJ173"/>
  <c r="AJ172"/>
  <c r="AJ171"/>
  <c r="AJ170"/>
  <c r="AJ169"/>
  <c r="AJ168"/>
  <c r="AJ167"/>
  <c r="AJ166"/>
  <c r="AJ165"/>
  <c r="AJ164"/>
  <c r="AJ163"/>
  <c r="AJ162"/>
  <c r="AJ161"/>
  <c r="AJ160"/>
  <c r="AJ159"/>
  <c r="AJ158"/>
  <c r="AJ157"/>
  <c r="AJ15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AJ13"/>
  <c r="AJ12"/>
  <c r="AJ11"/>
  <c r="AJ10"/>
  <c r="W449" i="16"/>
  <c r="W449" i="17"/>
  <c r="S449"/>
  <c r="D440" i="25"/>
  <c r="B2" i="32"/>
  <c r="B3" i="18"/>
  <c r="Y451" i="7"/>
  <c r="X451"/>
  <c r="R449" i="12"/>
  <c r="O449"/>
  <c r="U449" i="19" s="1"/>
  <c r="N449" i="12"/>
  <c r="D449" i="19" s="1"/>
  <c r="X10" i="12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8"/>
  <c r="X190"/>
  <c r="X192"/>
  <c r="X194"/>
  <c r="X196"/>
  <c r="X198"/>
  <c r="X200"/>
  <c r="X202"/>
  <c r="X204"/>
  <c r="X206"/>
  <c r="X208"/>
  <c r="X210"/>
  <c r="X212"/>
  <c r="X214"/>
  <c r="X216"/>
  <c r="X218"/>
  <c r="X220"/>
  <c r="X222"/>
  <c r="X224"/>
  <c r="X226"/>
  <c r="X228"/>
  <c r="X230"/>
  <c r="X232"/>
  <c r="X234"/>
  <c r="X236"/>
  <c r="X238"/>
  <c r="X240"/>
  <c r="X242"/>
  <c r="X244"/>
  <c r="X246"/>
  <c r="X248"/>
  <c r="X250"/>
  <c r="X252"/>
  <c r="X254"/>
  <c r="X256"/>
  <c r="X258"/>
  <c r="X260"/>
  <c r="X262"/>
  <c r="X264"/>
  <c r="X266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80"/>
  <c r="X382"/>
  <c r="X384"/>
  <c r="X386"/>
  <c r="X388"/>
  <c r="X390"/>
  <c r="X392"/>
  <c r="X394"/>
  <c r="X396"/>
  <c r="X398"/>
  <c r="X400"/>
  <c r="X402"/>
  <c r="X404"/>
  <c r="X406"/>
  <c r="X408"/>
  <c r="X410"/>
  <c r="X412"/>
  <c r="X414"/>
  <c r="X416"/>
  <c r="X418"/>
  <c r="X420"/>
  <c r="X422"/>
  <c r="X424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B2" i="18"/>
  <c r="C2"/>
  <c r="C10" i="19"/>
  <c r="C451" s="1"/>
  <c r="T10"/>
  <c r="AP94"/>
  <c r="D2" i="25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2"/>
  <c r="E10" i="17"/>
  <c r="F10"/>
  <c r="G10"/>
  <c r="H10"/>
  <c r="S10"/>
  <c r="W10"/>
  <c r="S11"/>
  <c r="W11"/>
  <c r="S12"/>
  <c r="W12"/>
  <c r="S13"/>
  <c r="W13"/>
  <c r="S14"/>
  <c r="W14"/>
  <c r="S15"/>
  <c r="W15"/>
  <c r="S16"/>
  <c r="W16"/>
  <c r="S17"/>
  <c r="W17"/>
  <c r="S18"/>
  <c r="W18"/>
  <c r="S19"/>
  <c r="W19"/>
  <c r="S20"/>
  <c r="W20"/>
  <c r="S21"/>
  <c r="W21"/>
  <c r="S22"/>
  <c r="W22"/>
  <c r="S23"/>
  <c r="W23"/>
  <c r="S24"/>
  <c r="W24"/>
  <c r="S25"/>
  <c r="W25"/>
  <c r="S26"/>
  <c r="W26"/>
  <c r="S27"/>
  <c r="W27"/>
  <c r="S28"/>
  <c r="W28"/>
  <c r="S29"/>
  <c r="W29"/>
  <c r="S30"/>
  <c r="W30"/>
  <c r="S31"/>
  <c r="W31"/>
  <c r="S32"/>
  <c r="W32"/>
  <c r="S33"/>
  <c r="W33"/>
  <c r="S34"/>
  <c r="W34"/>
  <c r="S35"/>
  <c r="W35"/>
  <c r="S36"/>
  <c r="W36"/>
  <c r="S37"/>
  <c r="W37"/>
  <c r="S38"/>
  <c r="W38"/>
  <c r="S39"/>
  <c r="W39"/>
  <c r="S40"/>
  <c r="W40"/>
  <c r="S41"/>
  <c r="W41"/>
  <c r="S42"/>
  <c r="W42"/>
  <c r="S43"/>
  <c r="W43"/>
  <c r="S44"/>
  <c r="W44"/>
  <c r="S45"/>
  <c r="W45"/>
  <c r="S46"/>
  <c r="W46"/>
  <c r="S47"/>
  <c r="W47"/>
  <c r="S48"/>
  <c r="W48"/>
  <c r="S49"/>
  <c r="W49"/>
  <c r="S50"/>
  <c r="W50"/>
  <c r="S51"/>
  <c r="W51"/>
  <c r="S52"/>
  <c r="W52"/>
  <c r="S53"/>
  <c r="W53"/>
  <c r="S54"/>
  <c r="W54"/>
  <c r="S55"/>
  <c r="W55"/>
  <c r="S56"/>
  <c r="W56"/>
  <c r="S57"/>
  <c r="W57"/>
  <c r="S58"/>
  <c r="W58"/>
  <c r="S59"/>
  <c r="W59"/>
  <c r="S60"/>
  <c r="W60"/>
  <c r="S61"/>
  <c r="W61"/>
  <c r="S62"/>
  <c r="W62"/>
  <c r="S63"/>
  <c r="W63"/>
  <c r="S64"/>
  <c r="W64"/>
  <c r="S65"/>
  <c r="W65"/>
  <c r="S66"/>
  <c r="W66"/>
  <c r="S67"/>
  <c r="W67"/>
  <c r="S68"/>
  <c r="W68"/>
  <c r="S69"/>
  <c r="W69"/>
  <c r="S70"/>
  <c r="W70"/>
  <c r="S71"/>
  <c r="W71"/>
  <c r="S72"/>
  <c r="W72"/>
  <c r="S73"/>
  <c r="W73"/>
  <c r="S74"/>
  <c r="W74"/>
  <c r="S75"/>
  <c r="W75"/>
  <c r="S76"/>
  <c r="W76"/>
  <c r="S77"/>
  <c r="W77"/>
  <c r="S78"/>
  <c r="W78"/>
  <c r="S79"/>
  <c r="W79"/>
  <c r="S80"/>
  <c r="W80"/>
  <c r="S81"/>
  <c r="W81"/>
  <c r="S82"/>
  <c r="W82"/>
  <c r="S83"/>
  <c r="W83"/>
  <c r="S84"/>
  <c r="W84"/>
  <c r="S85"/>
  <c r="W85"/>
  <c r="S86"/>
  <c r="W86"/>
  <c r="S87"/>
  <c r="W87"/>
  <c r="S88"/>
  <c r="W88"/>
  <c r="S89"/>
  <c r="W89"/>
  <c r="S90"/>
  <c r="W90"/>
  <c r="S91"/>
  <c r="W91"/>
  <c r="S92"/>
  <c r="W92"/>
  <c r="S93"/>
  <c r="W93"/>
  <c r="S94"/>
  <c r="W94"/>
  <c r="S95"/>
  <c r="W95"/>
  <c r="S96"/>
  <c r="W96"/>
  <c r="S97"/>
  <c r="W97"/>
  <c r="S98"/>
  <c r="W98"/>
  <c r="S99"/>
  <c r="W99"/>
  <c r="S100"/>
  <c r="W100"/>
  <c r="S101"/>
  <c r="W101"/>
  <c r="S102"/>
  <c r="W102"/>
  <c r="S103"/>
  <c r="W103"/>
  <c r="S104"/>
  <c r="W104"/>
  <c r="S105"/>
  <c r="W105"/>
  <c r="S106"/>
  <c r="W106"/>
  <c r="S107"/>
  <c r="W107"/>
  <c r="S108"/>
  <c r="W108"/>
  <c r="S109"/>
  <c r="W109"/>
  <c r="S110"/>
  <c r="W110"/>
  <c r="S111"/>
  <c r="W111"/>
  <c r="S112"/>
  <c r="W112"/>
  <c r="S113"/>
  <c r="W113"/>
  <c r="S114"/>
  <c r="W114"/>
  <c r="S115"/>
  <c r="W115"/>
  <c r="S116"/>
  <c r="W116"/>
  <c r="S117"/>
  <c r="W117"/>
  <c r="S118"/>
  <c r="W118"/>
  <c r="S119"/>
  <c r="W119"/>
  <c r="S120"/>
  <c r="W120"/>
  <c r="S121"/>
  <c r="W121"/>
  <c r="S122"/>
  <c r="W122"/>
  <c r="S123"/>
  <c r="W123"/>
  <c r="S124"/>
  <c r="W124"/>
  <c r="S125"/>
  <c r="W125"/>
  <c r="S126"/>
  <c r="W126"/>
  <c r="S127"/>
  <c r="W127"/>
  <c r="S128"/>
  <c r="W128"/>
  <c r="S129"/>
  <c r="W129"/>
  <c r="S130"/>
  <c r="W130"/>
  <c r="S131"/>
  <c r="W131"/>
  <c r="S132"/>
  <c r="W132"/>
  <c r="S133"/>
  <c r="W133"/>
  <c r="S134"/>
  <c r="W134"/>
  <c r="S135"/>
  <c r="W135"/>
  <c r="S136"/>
  <c r="W136"/>
  <c r="S137"/>
  <c r="W137"/>
  <c r="S138"/>
  <c r="W138"/>
  <c r="S139"/>
  <c r="W139"/>
  <c r="S140"/>
  <c r="W140"/>
  <c r="S141"/>
  <c r="W141"/>
  <c r="S142"/>
  <c r="W142"/>
  <c r="S143"/>
  <c r="W143"/>
  <c r="S144"/>
  <c r="W144"/>
  <c r="S145"/>
  <c r="W145"/>
  <c r="S146"/>
  <c r="W146"/>
  <c r="S147"/>
  <c r="W147"/>
  <c r="S148"/>
  <c r="W148"/>
  <c r="S149"/>
  <c r="W149"/>
  <c r="S150"/>
  <c r="W150"/>
  <c r="S151"/>
  <c r="W151"/>
  <c r="S152"/>
  <c r="W152"/>
  <c r="S153"/>
  <c r="W153"/>
  <c r="S154"/>
  <c r="W154"/>
  <c r="S155"/>
  <c r="W155"/>
  <c r="S156"/>
  <c r="W156"/>
  <c r="S157"/>
  <c r="W157"/>
  <c r="S158"/>
  <c r="W158"/>
  <c r="S159"/>
  <c r="W159"/>
  <c r="S160"/>
  <c r="W160"/>
  <c r="S161"/>
  <c r="W161"/>
  <c r="S162"/>
  <c r="W162"/>
  <c r="S163"/>
  <c r="W163"/>
  <c r="S164"/>
  <c r="W164"/>
  <c r="S165"/>
  <c r="W165"/>
  <c r="S166"/>
  <c r="W166"/>
  <c r="S167"/>
  <c r="W167"/>
  <c r="S168"/>
  <c r="W168"/>
  <c r="S169"/>
  <c r="W169"/>
  <c r="S170"/>
  <c r="W170"/>
  <c r="S171"/>
  <c r="W171"/>
  <c r="S172"/>
  <c r="W172"/>
  <c r="S173"/>
  <c r="W173"/>
  <c r="S174"/>
  <c r="W174"/>
  <c r="S175"/>
  <c r="W175"/>
  <c r="S176"/>
  <c r="W176"/>
  <c r="S177"/>
  <c r="W177"/>
  <c r="S178"/>
  <c r="W178"/>
  <c r="S179"/>
  <c r="W179"/>
  <c r="S180"/>
  <c r="W180"/>
  <c r="S181"/>
  <c r="W181"/>
  <c r="S182"/>
  <c r="W182"/>
  <c r="S183"/>
  <c r="W183"/>
  <c r="S184"/>
  <c r="W184"/>
  <c r="S185"/>
  <c r="W185"/>
  <c r="S186"/>
  <c r="W186"/>
  <c r="S187"/>
  <c r="W187"/>
  <c r="S188"/>
  <c r="W188"/>
  <c r="S189"/>
  <c r="W189"/>
  <c r="S190"/>
  <c r="W190"/>
  <c r="S191"/>
  <c r="W191"/>
  <c r="S192"/>
  <c r="W192"/>
  <c r="S193"/>
  <c r="W193"/>
  <c r="S194"/>
  <c r="W194"/>
  <c r="S195"/>
  <c r="W195"/>
  <c r="S196"/>
  <c r="W196"/>
  <c r="S197"/>
  <c r="W197"/>
  <c r="S198"/>
  <c r="W198"/>
  <c r="S199"/>
  <c r="W199"/>
  <c r="S200"/>
  <c r="W200"/>
  <c r="S201"/>
  <c r="W201"/>
  <c r="S202"/>
  <c r="W202"/>
  <c r="S203"/>
  <c r="W203"/>
  <c r="S204"/>
  <c r="W204"/>
  <c r="S205"/>
  <c r="W205"/>
  <c r="S206"/>
  <c r="W206"/>
  <c r="S207"/>
  <c r="W207"/>
  <c r="S208"/>
  <c r="W208"/>
  <c r="S209"/>
  <c r="W209"/>
  <c r="S210"/>
  <c r="W210"/>
  <c r="S211"/>
  <c r="W211"/>
  <c r="S212"/>
  <c r="W212"/>
  <c r="S213"/>
  <c r="W213"/>
  <c r="S214"/>
  <c r="W214"/>
  <c r="S215"/>
  <c r="W215"/>
  <c r="S216"/>
  <c r="W216"/>
  <c r="S217"/>
  <c r="W217"/>
  <c r="S218"/>
  <c r="W218"/>
  <c r="S219"/>
  <c r="W219"/>
  <c r="S220"/>
  <c r="W220"/>
  <c r="S221"/>
  <c r="W221"/>
  <c r="S222"/>
  <c r="W222"/>
  <c r="S223"/>
  <c r="W223"/>
  <c r="S224"/>
  <c r="W224"/>
  <c r="S225"/>
  <c r="W225"/>
  <c r="S226"/>
  <c r="W226"/>
  <c r="S227"/>
  <c r="W227"/>
  <c r="S228"/>
  <c r="W228"/>
  <c r="S229"/>
  <c r="W229"/>
  <c r="S230"/>
  <c r="W230"/>
  <c r="S231"/>
  <c r="W231"/>
  <c r="S232"/>
  <c r="W232"/>
  <c r="S233"/>
  <c r="W233"/>
  <c r="S234"/>
  <c r="W234"/>
  <c r="S235"/>
  <c r="W235"/>
  <c r="S236"/>
  <c r="W236"/>
  <c r="S237"/>
  <c r="W237"/>
  <c r="S238"/>
  <c r="W238"/>
  <c r="S239"/>
  <c r="W239"/>
  <c r="S240"/>
  <c r="W240"/>
  <c r="S241"/>
  <c r="W241"/>
  <c r="S242"/>
  <c r="W242"/>
  <c r="S243"/>
  <c r="W243"/>
  <c r="S244"/>
  <c r="W244"/>
  <c r="S245"/>
  <c r="W245"/>
  <c r="S246"/>
  <c r="W246"/>
  <c r="S247"/>
  <c r="W247"/>
  <c r="S248"/>
  <c r="W248"/>
  <c r="S249"/>
  <c r="W249"/>
  <c r="S250"/>
  <c r="W250"/>
  <c r="S251"/>
  <c r="W251"/>
  <c r="S252"/>
  <c r="W252"/>
  <c r="S253"/>
  <c r="W253"/>
  <c r="S254"/>
  <c r="W254"/>
  <c r="S255"/>
  <c r="W255"/>
  <c r="S256"/>
  <c r="W256"/>
  <c r="S257"/>
  <c r="W257"/>
  <c r="S258"/>
  <c r="W258"/>
  <c r="S259"/>
  <c r="W259"/>
  <c r="S260"/>
  <c r="W260"/>
  <c r="S261"/>
  <c r="W261"/>
  <c r="S262"/>
  <c r="W262"/>
  <c r="S263"/>
  <c r="W263"/>
  <c r="S264"/>
  <c r="W264"/>
  <c r="S265"/>
  <c r="W265"/>
  <c r="S266"/>
  <c r="W266"/>
  <c r="S267"/>
  <c r="W267"/>
  <c r="S268"/>
  <c r="W268"/>
  <c r="S269"/>
  <c r="W269"/>
  <c r="S270"/>
  <c r="W270"/>
  <c r="S271"/>
  <c r="W271"/>
  <c r="S272"/>
  <c r="W272"/>
  <c r="S273"/>
  <c r="W273"/>
  <c r="S274"/>
  <c r="W274"/>
  <c r="S275"/>
  <c r="W275"/>
  <c r="S276"/>
  <c r="W276"/>
  <c r="S277"/>
  <c r="W277"/>
  <c r="S278"/>
  <c r="W278"/>
  <c r="S279"/>
  <c r="W279"/>
  <c r="S280"/>
  <c r="W280"/>
  <c r="S281"/>
  <c r="W281"/>
  <c r="S282"/>
  <c r="W282"/>
  <c r="S283"/>
  <c r="W283"/>
  <c r="S284"/>
  <c r="W284"/>
  <c r="S285"/>
  <c r="W285"/>
  <c r="S286"/>
  <c r="W286"/>
  <c r="S287"/>
  <c r="W287"/>
  <c r="S288"/>
  <c r="W288"/>
  <c r="S289"/>
  <c r="W289"/>
  <c r="S290"/>
  <c r="W290"/>
  <c r="S291"/>
  <c r="W291"/>
  <c r="S292"/>
  <c r="W292"/>
  <c r="S293"/>
  <c r="W293"/>
  <c r="S294"/>
  <c r="W294"/>
  <c r="S295"/>
  <c r="W295"/>
  <c r="S296"/>
  <c r="W296"/>
  <c r="S297"/>
  <c r="W297"/>
  <c r="S298"/>
  <c r="W298"/>
  <c r="S299"/>
  <c r="W299"/>
  <c r="S300"/>
  <c r="W300"/>
  <c r="S301"/>
  <c r="W301"/>
  <c r="S302"/>
  <c r="W302"/>
  <c r="S303"/>
  <c r="W303"/>
  <c r="S304"/>
  <c r="W304"/>
  <c r="S305"/>
  <c r="W305"/>
  <c r="S306"/>
  <c r="W306"/>
  <c r="S307"/>
  <c r="W307"/>
  <c r="S308"/>
  <c r="W308"/>
  <c r="S309"/>
  <c r="W309"/>
  <c r="S310"/>
  <c r="W310"/>
  <c r="S311"/>
  <c r="W311"/>
  <c r="S312"/>
  <c r="W312"/>
  <c r="S313"/>
  <c r="W313"/>
  <c r="S314"/>
  <c r="W314"/>
  <c r="S315"/>
  <c r="W315"/>
  <c r="S316"/>
  <c r="W316"/>
  <c r="S317"/>
  <c r="W317"/>
  <c r="S318"/>
  <c r="W318"/>
  <c r="S319"/>
  <c r="W319"/>
  <c r="S320"/>
  <c r="W320"/>
  <c r="S321"/>
  <c r="W321"/>
  <c r="S322"/>
  <c r="W322"/>
  <c r="S323"/>
  <c r="W323"/>
  <c r="S324"/>
  <c r="W324"/>
  <c r="S325"/>
  <c r="W325"/>
  <c r="S326"/>
  <c r="W326"/>
  <c r="S327"/>
  <c r="W327"/>
  <c r="S328"/>
  <c r="W328"/>
  <c r="S329"/>
  <c r="W329"/>
  <c r="S330"/>
  <c r="W330"/>
  <c r="S331"/>
  <c r="W331"/>
  <c r="S332"/>
  <c r="W332"/>
  <c r="S333"/>
  <c r="W333"/>
  <c r="S334"/>
  <c r="W334"/>
  <c r="S335"/>
  <c r="W335"/>
  <c r="S336"/>
  <c r="W336"/>
  <c r="S337"/>
  <c r="W337"/>
  <c r="S338"/>
  <c r="W338"/>
  <c r="S339"/>
  <c r="W339"/>
  <c r="S340"/>
  <c r="W340"/>
  <c r="S341"/>
  <c r="W341"/>
  <c r="S342"/>
  <c r="W342"/>
  <c r="S343"/>
  <c r="W343"/>
  <c r="S344"/>
  <c r="W344"/>
  <c r="S345"/>
  <c r="W345"/>
  <c r="S346"/>
  <c r="W346"/>
  <c r="S347"/>
  <c r="W347"/>
  <c r="S348"/>
  <c r="W348"/>
  <c r="S349"/>
  <c r="W349"/>
  <c r="S350"/>
  <c r="W350"/>
  <c r="S351"/>
  <c r="W351"/>
  <c r="S352"/>
  <c r="W352"/>
  <c r="S353"/>
  <c r="W353"/>
  <c r="S354"/>
  <c r="W354"/>
  <c r="S355"/>
  <c r="W355"/>
  <c r="S356"/>
  <c r="W356"/>
  <c r="S357"/>
  <c r="W357"/>
  <c r="S358"/>
  <c r="W358"/>
  <c r="S359"/>
  <c r="W359"/>
  <c r="S360"/>
  <c r="W360"/>
  <c r="S361"/>
  <c r="W361"/>
  <c r="S362"/>
  <c r="W362"/>
  <c r="S363"/>
  <c r="W363"/>
  <c r="S364"/>
  <c r="W364"/>
  <c r="S365"/>
  <c r="W365"/>
  <c r="S366"/>
  <c r="W366"/>
  <c r="S367"/>
  <c r="W367"/>
  <c r="S368"/>
  <c r="W368"/>
  <c r="S369"/>
  <c r="W369"/>
  <c r="S370"/>
  <c r="W370"/>
  <c r="S371"/>
  <c r="W371"/>
  <c r="S372"/>
  <c r="W372"/>
  <c r="S373"/>
  <c r="W373"/>
  <c r="S374"/>
  <c r="W374"/>
  <c r="S375"/>
  <c r="W375"/>
  <c r="S376"/>
  <c r="W376"/>
  <c r="S377"/>
  <c r="W377"/>
  <c r="S378"/>
  <c r="W378"/>
  <c r="S379"/>
  <c r="W379"/>
  <c r="S380"/>
  <c r="W380"/>
  <c r="S381"/>
  <c r="W381"/>
  <c r="S382"/>
  <c r="W382"/>
  <c r="S383"/>
  <c r="W383"/>
  <c r="S384"/>
  <c r="W384"/>
  <c r="S385"/>
  <c r="W385"/>
  <c r="S386"/>
  <c r="W386"/>
  <c r="S387"/>
  <c r="W387"/>
  <c r="S388"/>
  <c r="W388"/>
  <c r="S389"/>
  <c r="W389"/>
  <c r="S390"/>
  <c r="W390"/>
  <c r="S391"/>
  <c r="W391"/>
  <c r="S392"/>
  <c r="W392"/>
  <c r="S393"/>
  <c r="W393"/>
  <c r="S394"/>
  <c r="W394"/>
  <c r="S395"/>
  <c r="W395"/>
  <c r="S396"/>
  <c r="W396"/>
  <c r="S397"/>
  <c r="W397"/>
  <c r="S398"/>
  <c r="W398"/>
  <c r="S399"/>
  <c r="W399"/>
  <c r="S400"/>
  <c r="W400"/>
  <c r="S401"/>
  <c r="W401"/>
  <c r="S402"/>
  <c r="W402"/>
  <c r="S403"/>
  <c r="W403"/>
  <c r="S404"/>
  <c r="W404"/>
  <c r="S405"/>
  <c r="W405"/>
  <c r="S406"/>
  <c r="W406"/>
  <c r="S407"/>
  <c r="W407"/>
  <c r="S408"/>
  <c r="W408"/>
  <c r="S409"/>
  <c r="W409"/>
  <c r="S410"/>
  <c r="W410"/>
  <c r="S411"/>
  <c r="W411"/>
  <c r="S412"/>
  <c r="W412"/>
  <c r="S413"/>
  <c r="W413"/>
  <c r="S414"/>
  <c r="W414"/>
  <c r="S415"/>
  <c r="W415"/>
  <c r="S416"/>
  <c r="W416"/>
  <c r="S417"/>
  <c r="W417"/>
  <c r="S418"/>
  <c r="W418"/>
  <c r="S419"/>
  <c r="W419"/>
  <c r="S420"/>
  <c r="W420"/>
  <c r="S421"/>
  <c r="W421"/>
  <c r="S422"/>
  <c r="W422"/>
  <c r="S423"/>
  <c r="W423"/>
  <c r="S424"/>
  <c r="W424"/>
  <c r="S425"/>
  <c r="W425"/>
  <c r="S427"/>
  <c r="W427"/>
  <c r="S428"/>
  <c r="W428"/>
  <c r="S429"/>
  <c r="W429"/>
  <c r="S430"/>
  <c r="W430"/>
  <c r="S431"/>
  <c r="W431"/>
  <c r="S432"/>
  <c r="W432"/>
  <c r="S433"/>
  <c r="W433"/>
  <c r="S434"/>
  <c r="W434"/>
  <c r="S435"/>
  <c r="W435"/>
  <c r="S436"/>
  <c r="W436"/>
  <c r="S437"/>
  <c r="W437"/>
  <c r="S438"/>
  <c r="W438"/>
  <c r="S439"/>
  <c r="W439"/>
  <c r="S440"/>
  <c r="W440"/>
  <c r="S441"/>
  <c r="W441"/>
  <c r="S442"/>
  <c r="W442"/>
  <c r="S443"/>
  <c r="W443"/>
  <c r="S444"/>
  <c r="W444"/>
  <c r="S445"/>
  <c r="W445"/>
  <c r="S446"/>
  <c r="W446"/>
  <c r="S447"/>
  <c r="W447"/>
  <c r="S448"/>
  <c r="W448"/>
  <c r="G452"/>
  <c r="E10" i="16"/>
  <c r="E451" s="1"/>
  <c r="F10"/>
  <c r="N10" s="1"/>
  <c r="G10"/>
  <c r="G451" s="1"/>
  <c r="H10"/>
  <c r="H451" s="1"/>
  <c r="S10"/>
  <c r="W10"/>
  <c r="S11"/>
  <c r="W11"/>
  <c r="S12"/>
  <c r="W12"/>
  <c r="S13"/>
  <c r="W13"/>
  <c r="S14"/>
  <c r="W14"/>
  <c r="S15"/>
  <c r="W15"/>
  <c r="S16"/>
  <c r="W16"/>
  <c r="S17"/>
  <c r="W17"/>
  <c r="S18"/>
  <c r="W18"/>
  <c r="S19"/>
  <c r="W19"/>
  <c r="S20"/>
  <c r="W20"/>
  <c r="S21"/>
  <c r="W21"/>
  <c r="S22"/>
  <c r="W22"/>
  <c r="S23"/>
  <c r="W23"/>
  <c r="S24"/>
  <c r="W24"/>
  <c r="S25"/>
  <c r="W25"/>
  <c r="S26"/>
  <c r="W26"/>
  <c r="S27"/>
  <c r="W27"/>
  <c r="S28"/>
  <c r="W28"/>
  <c r="S29"/>
  <c r="W29"/>
  <c r="S30"/>
  <c r="W30"/>
  <c r="S31"/>
  <c r="W31"/>
  <c r="S32"/>
  <c r="W32"/>
  <c r="S33"/>
  <c r="W33"/>
  <c r="S34"/>
  <c r="W34"/>
  <c r="S35"/>
  <c r="W35"/>
  <c r="S36"/>
  <c r="W36"/>
  <c r="S37"/>
  <c r="W37"/>
  <c r="S38"/>
  <c r="W38"/>
  <c r="S39"/>
  <c r="W39"/>
  <c r="S40"/>
  <c r="W40"/>
  <c r="S41"/>
  <c r="W41"/>
  <c r="S42"/>
  <c r="W42"/>
  <c r="S43"/>
  <c r="W43"/>
  <c r="S44"/>
  <c r="W44"/>
  <c r="S45"/>
  <c r="W45"/>
  <c r="S46"/>
  <c r="W46"/>
  <c r="S47"/>
  <c r="W47"/>
  <c r="S48"/>
  <c r="W48"/>
  <c r="S49"/>
  <c r="W49"/>
  <c r="S50"/>
  <c r="W50"/>
  <c r="S51"/>
  <c r="W51"/>
  <c r="S52"/>
  <c r="W52"/>
  <c r="S53"/>
  <c r="W53"/>
  <c r="S54"/>
  <c r="W54"/>
  <c r="S55"/>
  <c r="W55"/>
  <c r="S56"/>
  <c r="W56"/>
  <c r="S57"/>
  <c r="W57"/>
  <c r="S58"/>
  <c r="W58"/>
  <c r="S59"/>
  <c r="W59"/>
  <c r="S60"/>
  <c r="W60"/>
  <c r="S61"/>
  <c r="W61"/>
  <c r="S62"/>
  <c r="W62"/>
  <c r="S63"/>
  <c r="W63"/>
  <c r="S64"/>
  <c r="W64"/>
  <c r="S65"/>
  <c r="W65"/>
  <c r="S66"/>
  <c r="W66"/>
  <c r="S67"/>
  <c r="W67"/>
  <c r="S68"/>
  <c r="W68"/>
  <c r="S69"/>
  <c r="W69"/>
  <c r="S70"/>
  <c r="W70"/>
  <c r="S71"/>
  <c r="W71"/>
  <c r="S72"/>
  <c r="W72"/>
  <c r="S73"/>
  <c r="W73"/>
  <c r="S74"/>
  <c r="W74"/>
  <c r="S75"/>
  <c r="W75"/>
  <c r="S76"/>
  <c r="W76"/>
  <c r="S77"/>
  <c r="W77"/>
  <c r="S78"/>
  <c r="W78"/>
  <c r="S79"/>
  <c r="W79"/>
  <c r="S80"/>
  <c r="W80"/>
  <c r="S81"/>
  <c r="W81"/>
  <c r="S82"/>
  <c r="W82"/>
  <c r="S83"/>
  <c r="W83"/>
  <c r="S84"/>
  <c r="W84"/>
  <c r="S85"/>
  <c r="W85"/>
  <c r="S86"/>
  <c r="W86"/>
  <c r="S87"/>
  <c r="W87"/>
  <c r="S88"/>
  <c r="W88"/>
  <c r="S89"/>
  <c r="W89"/>
  <c r="S90"/>
  <c r="W90"/>
  <c r="S91"/>
  <c r="W91"/>
  <c r="S92"/>
  <c r="W92"/>
  <c r="S93"/>
  <c r="W93"/>
  <c r="S94"/>
  <c r="W94"/>
  <c r="S95"/>
  <c r="W95"/>
  <c r="S96"/>
  <c r="W96"/>
  <c r="S97"/>
  <c r="W97"/>
  <c r="S98"/>
  <c r="W98"/>
  <c r="S99"/>
  <c r="W99"/>
  <c r="S100"/>
  <c r="W100"/>
  <c r="S101"/>
  <c r="W101"/>
  <c r="S102"/>
  <c r="W102"/>
  <c r="S103"/>
  <c r="W103"/>
  <c r="S104"/>
  <c r="W104"/>
  <c r="S105"/>
  <c r="W105"/>
  <c r="S106"/>
  <c r="W106"/>
  <c r="S107"/>
  <c r="W107"/>
  <c r="S108"/>
  <c r="W108"/>
  <c r="S109"/>
  <c r="W109"/>
  <c r="S110"/>
  <c r="W110"/>
  <c r="S111"/>
  <c r="W111"/>
  <c r="S112"/>
  <c r="W112"/>
  <c r="S113"/>
  <c r="W113"/>
  <c r="S114"/>
  <c r="W114"/>
  <c r="S115"/>
  <c r="W115"/>
  <c r="S116"/>
  <c r="W116"/>
  <c r="S117"/>
  <c r="W117"/>
  <c r="S118"/>
  <c r="W118"/>
  <c r="S119"/>
  <c r="W119"/>
  <c r="S120"/>
  <c r="W120"/>
  <c r="S121"/>
  <c r="W121"/>
  <c r="S122"/>
  <c r="W122"/>
  <c r="S123"/>
  <c r="W123"/>
  <c r="S124"/>
  <c r="W124"/>
  <c r="S125"/>
  <c r="W125"/>
  <c r="S126"/>
  <c r="W126"/>
  <c r="S127"/>
  <c r="W127"/>
  <c r="S128"/>
  <c r="W128"/>
  <c r="S129"/>
  <c r="W129"/>
  <c r="S130"/>
  <c r="W130"/>
  <c r="S131"/>
  <c r="W131"/>
  <c r="S132"/>
  <c r="W132"/>
  <c r="S133"/>
  <c r="W133"/>
  <c r="S134"/>
  <c r="W134"/>
  <c r="S135"/>
  <c r="W135"/>
  <c r="S136"/>
  <c r="W136"/>
  <c r="S137"/>
  <c r="W137"/>
  <c r="S138"/>
  <c r="W138"/>
  <c r="S139"/>
  <c r="W139"/>
  <c r="S140"/>
  <c r="W140"/>
  <c r="S141"/>
  <c r="W141"/>
  <c r="S142"/>
  <c r="W142"/>
  <c r="S143"/>
  <c r="W143"/>
  <c r="S144"/>
  <c r="W144"/>
  <c r="S145"/>
  <c r="W145"/>
  <c r="S146"/>
  <c r="W146"/>
  <c r="S147"/>
  <c r="W147"/>
  <c r="S148"/>
  <c r="W148"/>
  <c r="S149"/>
  <c r="W149"/>
  <c r="S150"/>
  <c r="W150"/>
  <c r="S151"/>
  <c r="W151"/>
  <c r="S152"/>
  <c r="W152"/>
  <c r="S153"/>
  <c r="W153"/>
  <c r="S154"/>
  <c r="W154"/>
  <c r="S155"/>
  <c r="W155"/>
  <c r="S156"/>
  <c r="W156"/>
  <c r="S157"/>
  <c r="W157"/>
  <c r="S158"/>
  <c r="W158"/>
  <c r="S159"/>
  <c r="W159"/>
  <c r="S160"/>
  <c r="W160"/>
  <c r="S161"/>
  <c r="W161"/>
  <c r="S162"/>
  <c r="W162"/>
  <c r="S163"/>
  <c r="W163"/>
  <c r="S164"/>
  <c r="W164"/>
  <c r="S165"/>
  <c r="W165"/>
  <c r="S166"/>
  <c r="W166"/>
  <c r="S167"/>
  <c r="W167"/>
  <c r="S168"/>
  <c r="W168"/>
  <c r="S169"/>
  <c r="W169"/>
  <c r="S170"/>
  <c r="W170"/>
  <c r="S171"/>
  <c r="W171"/>
  <c r="S172"/>
  <c r="W172"/>
  <c r="S173"/>
  <c r="W173"/>
  <c r="S174"/>
  <c r="W174"/>
  <c r="S175"/>
  <c r="W175"/>
  <c r="S176"/>
  <c r="W176"/>
  <c r="S177"/>
  <c r="W177"/>
  <c r="S178"/>
  <c r="W178"/>
  <c r="S179"/>
  <c r="W179"/>
  <c r="S180"/>
  <c r="W180"/>
  <c r="S181"/>
  <c r="W181"/>
  <c r="S182"/>
  <c r="W182"/>
  <c r="S183"/>
  <c r="W183"/>
  <c r="S184"/>
  <c r="W184"/>
  <c r="S185"/>
  <c r="W185"/>
  <c r="S186"/>
  <c r="W186"/>
  <c r="S187"/>
  <c r="W187"/>
  <c r="S188"/>
  <c r="W188"/>
  <c r="S189"/>
  <c r="W189"/>
  <c r="S190"/>
  <c r="W190"/>
  <c r="S191"/>
  <c r="W191"/>
  <c r="S192"/>
  <c r="W192"/>
  <c r="S193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E10" i="12"/>
  <c r="F10"/>
  <c r="AC10" i="36" s="1"/>
  <c r="G10" i="12"/>
  <c r="H10"/>
  <c r="AE10" i="36" s="1"/>
  <c r="R10" i="12"/>
  <c r="Y10"/>
  <c r="AE10"/>
  <c r="AE11" i="16"/>
  <c r="AJ11" s="1"/>
  <c r="R11" i="12"/>
  <c r="AE11"/>
  <c r="R12"/>
  <c r="AE12"/>
  <c r="R13"/>
  <c r="R14"/>
  <c r="R15"/>
  <c r="R16"/>
  <c r="AE16"/>
  <c r="R17"/>
  <c r="AE17"/>
  <c r="R18"/>
  <c r="R19"/>
  <c r="R20"/>
  <c r="R21"/>
  <c r="R22"/>
  <c r="R23"/>
  <c r="AE23"/>
  <c r="R24"/>
  <c r="R25"/>
  <c r="AE25"/>
  <c r="R26"/>
  <c r="AE26"/>
  <c r="R27"/>
  <c r="AE27"/>
  <c r="R28"/>
  <c r="R29"/>
  <c r="AE29"/>
  <c r="R30"/>
  <c r="R31"/>
  <c r="AE31"/>
  <c r="R32"/>
  <c r="AE32"/>
  <c r="R33"/>
  <c r="AE33"/>
  <c r="R34"/>
  <c r="AE34"/>
  <c r="R35"/>
  <c r="R36"/>
  <c r="AE36"/>
  <c r="R37"/>
  <c r="AE37"/>
  <c r="R38"/>
  <c r="R39"/>
  <c r="AE39"/>
  <c r="R40"/>
  <c r="AE40"/>
  <c r="R41"/>
  <c r="R42"/>
  <c r="R43"/>
  <c r="R44"/>
  <c r="AE44"/>
  <c r="R45"/>
  <c r="AE45"/>
  <c r="R46"/>
  <c r="R47"/>
  <c r="AE47"/>
  <c r="R48"/>
  <c r="AE48"/>
  <c r="R49"/>
  <c r="AE49"/>
  <c r="R50"/>
  <c r="AE50"/>
  <c r="R51"/>
  <c r="R52"/>
  <c r="AE52"/>
  <c r="R53"/>
  <c r="AE53"/>
  <c r="R54"/>
  <c r="AE54"/>
  <c r="R55"/>
  <c r="AE55"/>
  <c r="R56"/>
  <c r="R57"/>
  <c r="R58"/>
  <c r="AE58"/>
  <c r="R59"/>
  <c r="AE59"/>
  <c r="R60"/>
  <c r="R61"/>
  <c r="AE61"/>
  <c r="R62"/>
  <c r="R63"/>
  <c r="R64"/>
  <c r="R65"/>
  <c r="AE65"/>
  <c r="R66"/>
  <c r="AE66"/>
  <c r="R67"/>
  <c r="R68"/>
  <c r="R69"/>
  <c r="R70"/>
  <c r="AE70"/>
  <c r="R71"/>
  <c r="R72"/>
  <c r="AE72"/>
  <c r="R73"/>
  <c r="AE73"/>
  <c r="R74"/>
  <c r="R75"/>
  <c r="R76"/>
  <c r="AE76"/>
  <c r="R77"/>
  <c r="AE77"/>
  <c r="R78"/>
  <c r="R79"/>
  <c r="R80"/>
  <c r="AE80"/>
  <c r="R81"/>
  <c r="AE81"/>
  <c r="R82"/>
  <c r="AE82"/>
  <c r="R83"/>
  <c r="AE83"/>
  <c r="R84"/>
  <c r="R85"/>
  <c r="R86"/>
  <c r="AE86"/>
  <c r="R87"/>
  <c r="R88"/>
  <c r="AE88"/>
  <c r="R89"/>
  <c r="R90"/>
  <c r="R91"/>
  <c r="AE91"/>
  <c r="R92"/>
  <c r="AE92"/>
  <c r="R93"/>
  <c r="AE93"/>
  <c r="R94"/>
  <c r="AE94"/>
  <c r="R95"/>
  <c r="AE95"/>
  <c r="R96"/>
  <c r="AE96"/>
  <c r="R97"/>
  <c r="AE97"/>
  <c r="R98"/>
  <c r="AE98"/>
  <c r="R99"/>
  <c r="R100"/>
  <c r="AE100"/>
  <c r="R101"/>
  <c r="R102"/>
  <c r="AE102"/>
  <c r="R103"/>
  <c r="AE103"/>
  <c r="R104"/>
  <c r="AE104"/>
  <c r="R105"/>
  <c r="AE105"/>
  <c r="R106"/>
  <c r="AE106"/>
  <c r="R107"/>
  <c r="AE107"/>
  <c r="R108"/>
  <c r="R109"/>
  <c r="AE109"/>
  <c r="R110"/>
  <c r="AE110"/>
  <c r="R111"/>
  <c r="R112"/>
  <c r="AE112"/>
  <c r="R113"/>
  <c r="R114"/>
  <c r="AE114"/>
  <c r="R115"/>
  <c r="R116"/>
  <c r="AE116"/>
  <c r="R117"/>
  <c r="R118"/>
  <c r="R119"/>
  <c r="AE119"/>
  <c r="R120"/>
  <c r="AE120"/>
  <c r="R121"/>
  <c r="R122"/>
  <c r="R123"/>
  <c r="AE123"/>
  <c r="R124"/>
  <c r="R125"/>
  <c r="R126"/>
  <c r="AE126"/>
  <c r="R127"/>
  <c r="AE127"/>
  <c r="R128"/>
  <c r="R129"/>
  <c r="R130"/>
  <c r="AE130"/>
  <c r="R131"/>
  <c r="R132"/>
  <c r="R133"/>
  <c r="R134"/>
  <c r="AE134"/>
  <c r="R135"/>
  <c r="R136"/>
  <c r="AE136"/>
  <c r="R137"/>
  <c r="AE137"/>
  <c r="R138"/>
  <c r="R139"/>
  <c r="R140"/>
  <c r="R141"/>
  <c r="R142"/>
  <c r="AE142"/>
  <c r="R143"/>
  <c r="R144"/>
  <c r="AE144"/>
  <c r="R145"/>
  <c r="AE145"/>
  <c r="R146"/>
  <c r="AE146"/>
  <c r="R147"/>
  <c r="AE147"/>
  <c r="R148"/>
  <c r="AE148"/>
  <c r="R149"/>
  <c r="R150"/>
  <c r="AE150"/>
  <c r="R151"/>
  <c r="AE151"/>
  <c r="R152"/>
  <c r="R153"/>
  <c r="AE153"/>
  <c r="R154"/>
  <c r="R155"/>
  <c r="R156"/>
  <c r="R157"/>
  <c r="AE157"/>
  <c r="R158"/>
  <c r="AE158"/>
  <c r="R159"/>
  <c r="AE159"/>
  <c r="R160"/>
  <c r="AE160"/>
  <c r="R161"/>
  <c r="AE161"/>
  <c r="R162"/>
  <c r="AE162"/>
  <c r="R163"/>
  <c r="AE163"/>
  <c r="R164"/>
  <c r="AE164"/>
  <c r="R165"/>
  <c r="R166"/>
  <c r="AE166"/>
  <c r="R167"/>
  <c r="AE167"/>
  <c r="R168"/>
  <c r="AE168"/>
  <c r="R169"/>
  <c r="AE169"/>
  <c r="R170"/>
  <c r="AE170"/>
  <c r="R171"/>
  <c r="AE171"/>
  <c r="R172"/>
  <c r="AE172"/>
  <c r="R173"/>
  <c r="AE173"/>
  <c r="R174"/>
  <c r="AE174"/>
  <c r="R175"/>
  <c r="R176"/>
  <c r="AE176"/>
  <c r="R177"/>
  <c r="R178"/>
  <c r="R179"/>
  <c r="AE179"/>
  <c r="R180"/>
  <c r="R181"/>
  <c r="AE181"/>
  <c r="R182"/>
  <c r="R183"/>
  <c r="AE183"/>
  <c r="R184"/>
  <c r="AE184"/>
  <c r="R185"/>
  <c r="AE185"/>
  <c r="R186"/>
  <c r="AE186"/>
  <c r="R187"/>
  <c r="R188"/>
  <c r="R189"/>
  <c r="R190"/>
  <c r="AE190"/>
  <c r="R191"/>
  <c r="R192"/>
  <c r="R193"/>
  <c r="R194"/>
  <c r="AE194"/>
  <c r="R195"/>
  <c r="R196"/>
  <c r="AE196"/>
  <c r="R197"/>
  <c r="R198"/>
  <c r="AE198"/>
  <c r="R199"/>
  <c r="R200"/>
  <c r="AE200"/>
  <c r="R201"/>
  <c r="R202"/>
  <c r="R203"/>
  <c r="R204"/>
  <c r="AE204"/>
  <c r="R205"/>
  <c r="R206"/>
  <c r="R207"/>
  <c r="R208"/>
  <c r="R209"/>
  <c r="R210"/>
  <c r="AE210"/>
  <c r="R211"/>
  <c r="R212"/>
  <c r="R213"/>
  <c r="R214"/>
  <c r="R215"/>
  <c r="R216"/>
  <c r="R217"/>
  <c r="R218"/>
  <c r="AE218"/>
  <c r="R219"/>
  <c r="R220"/>
  <c r="AE220"/>
  <c r="R221"/>
  <c r="R222"/>
  <c r="AE222"/>
  <c r="R223"/>
  <c r="R224"/>
  <c r="AE224"/>
  <c r="R225"/>
  <c r="R226"/>
  <c r="AE226"/>
  <c r="R227"/>
  <c r="R228"/>
  <c r="AE228"/>
  <c r="R229"/>
  <c r="R230"/>
  <c r="AE230"/>
  <c r="R231"/>
  <c r="R232"/>
  <c r="AE232"/>
  <c r="R233"/>
  <c r="R234"/>
  <c r="R235"/>
  <c r="R236"/>
  <c r="AE236"/>
  <c r="R237"/>
  <c r="R238"/>
  <c r="AE238"/>
  <c r="R239"/>
  <c r="R240"/>
  <c r="AE240"/>
  <c r="R241"/>
  <c r="R242"/>
  <c r="R243"/>
  <c r="R244"/>
  <c r="R245"/>
  <c r="R246"/>
  <c r="R247"/>
  <c r="R248"/>
  <c r="AE248"/>
  <c r="R249"/>
  <c r="R250"/>
  <c r="R251"/>
  <c r="R252"/>
  <c r="AE252"/>
  <c r="R253"/>
  <c r="R254"/>
  <c r="R255"/>
  <c r="R256"/>
  <c r="R257"/>
  <c r="R258"/>
  <c r="AE258"/>
  <c r="R259"/>
  <c r="R260"/>
  <c r="AE260"/>
  <c r="R261"/>
  <c r="R262"/>
  <c r="R263"/>
  <c r="R264"/>
  <c r="R265"/>
  <c r="R266"/>
  <c r="R267"/>
  <c r="R268"/>
  <c r="R269"/>
  <c r="R270"/>
  <c r="AE270"/>
  <c r="R271"/>
  <c r="AE271"/>
  <c r="R272"/>
  <c r="AE272"/>
  <c r="R273"/>
  <c r="AE273"/>
  <c r="R274"/>
  <c r="AE274"/>
  <c r="R275"/>
  <c r="R276"/>
  <c r="R277"/>
  <c r="R278"/>
  <c r="R279"/>
  <c r="R280"/>
  <c r="AE280"/>
  <c r="R281"/>
  <c r="AE281"/>
  <c r="R282"/>
  <c r="AE282"/>
  <c r="R283"/>
  <c r="AE283"/>
  <c r="R284"/>
  <c r="AE284"/>
  <c r="R285"/>
  <c r="R286"/>
  <c r="AE286"/>
  <c r="R287"/>
  <c r="AE287"/>
  <c r="R288"/>
  <c r="R289"/>
  <c r="R290"/>
  <c r="AE290"/>
  <c r="R291"/>
  <c r="R292"/>
  <c r="R293"/>
  <c r="AE293"/>
  <c r="R294"/>
  <c r="AE294"/>
  <c r="R295"/>
  <c r="R296"/>
  <c r="AE296"/>
  <c r="R297"/>
  <c r="AE297"/>
  <c r="R298"/>
  <c r="AE298"/>
  <c r="R299"/>
  <c r="AE299"/>
  <c r="R300"/>
  <c r="AE300"/>
  <c r="R301"/>
  <c r="AE24"/>
  <c r="AE301"/>
  <c r="R302"/>
  <c r="AE28"/>
  <c r="AE302"/>
  <c r="R303"/>
  <c r="AE30"/>
  <c r="R304"/>
  <c r="AE304"/>
  <c r="R305"/>
  <c r="AE305"/>
  <c r="R306"/>
  <c r="AE41"/>
  <c r="R307"/>
  <c r="R308"/>
  <c r="AE43"/>
  <c r="R309"/>
  <c r="AE309"/>
  <c r="R310"/>
  <c r="AE51"/>
  <c r="AE310"/>
  <c r="R311"/>
  <c r="AE311"/>
  <c r="R312"/>
  <c r="AE57"/>
  <c r="R313"/>
  <c r="AE313"/>
  <c r="R314"/>
  <c r="AE314"/>
  <c r="R315"/>
  <c r="AE63"/>
  <c r="AE315"/>
  <c r="R316"/>
  <c r="AE316"/>
  <c r="R317"/>
  <c r="AE67"/>
  <c r="AE317"/>
  <c r="R318"/>
  <c r="AE318"/>
  <c r="R319"/>
  <c r="AE69"/>
  <c r="AE319"/>
  <c r="R320"/>
  <c r="AE71"/>
  <c r="R321"/>
  <c r="AE74"/>
  <c r="R322"/>
  <c r="R323"/>
  <c r="R324"/>
  <c r="AE79"/>
  <c r="AE324"/>
  <c r="R325"/>
  <c r="AE325"/>
  <c r="R326"/>
  <c r="AE85"/>
  <c r="AE326"/>
  <c r="R327"/>
  <c r="AE87"/>
  <c r="AE327"/>
  <c r="R328"/>
  <c r="AE89"/>
  <c r="R329"/>
  <c r="R330"/>
  <c r="AE99"/>
  <c r="AE330"/>
  <c r="R331"/>
  <c r="AE101"/>
  <c r="AE331"/>
  <c r="R332"/>
  <c r="AE108"/>
  <c r="AE332"/>
  <c r="R333"/>
  <c r="AE333"/>
  <c r="R334"/>
  <c r="AE334"/>
  <c r="R335"/>
  <c r="AE335"/>
  <c r="R336"/>
  <c r="AE336"/>
  <c r="R337"/>
  <c r="AE118"/>
  <c r="R338"/>
  <c r="R339"/>
  <c r="AE122"/>
  <c r="R340"/>
  <c r="AE124"/>
  <c r="AE340"/>
  <c r="R341"/>
  <c r="AE341"/>
  <c r="R342"/>
  <c r="AE128"/>
  <c r="R343"/>
  <c r="R344"/>
  <c r="R345"/>
  <c r="AE132"/>
  <c r="AE345"/>
  <c r="R346"/>
  <c r="AE346"/>
  <c r="R347"/>
  <c r="R348"/>
  <c r="AE138"/>
  <c r="R349"/>
  <c r="AE349"/>
  <c r="R350"/>
  <c r="AE140"/>
  <c r="AE350"/>
  <c r="R351"/>
  <c r="AE351"/>
  <c r="R352"/>
  <c r="AE352"/>
  <c r="R353"/>
  <c r="AE353"/>
  <c r="R354"/>
  <c r="AE152"/>
  <c r="R355"/>
  <c r="AE154"/>
  <c r="AE355"/>
  <c r="R356"/>
  <c r="AE356"/>
  <c r="R357"/>
  <c r="AE156"/>
  <c r="AE357"/>
  <c r="R358"/>
  <c r="R359"/>
  <c r="AE359"/>
  <c r="R360"/>
  <c r="R361"/>
  <c r="AE178"/>
  <c r="AE361"/>
  <c r="R362"/>
  <c r="AE180"/>
  <c r="R363"/>
  <c r="AE182"/>
  <c r="AE363"/>
  <c r="R364"/>
  <c r="AE364"/>
  <c r="R365"/>
  <c r="AE188"/>
  <c r="AE365"/>
  <c r="R366"/>
  <c r="AE366"/>
  <c r="R367"/>
  <c r="AE192"/>
  <c r="AE367"/>
  <c r="R368"/>
  <c r="AE368"/>
  <c r="R369"/>
  <c r="AE369"/>
  <c r="R370"/>
  <c r="AE370"/>
  <c r="R371"/>
  <c r="AE371"/>
  <c r="R372"/>
  <c r="AE202"/>
  <c r="AE372"/>
  <c r="R373"/>
  <c r="AE373"/>
  <c r="R374"/>
  <c r="AE374"/>
  <c r="R375"/>
  <c r="AE206"/>
  <c r="AE375"/>
  <c r="R376"/>
  <c r="AE208"/>
  <c r="AE376"/>
  <c r="R377"/>
  <c r="AE377"/>
  <c r="R378"/>
  <c r="AE212"/>
  <c r="AE378"/>
  <c r="R379"/>
  <c r="AE214"/>
  <c r="R380"/>
  <c r="AE380"/>
  <c r="R381"/>
  <c r="AE216"/>
  <c r="R382"/>
  <c r="AE382"/>
  <c r="R383"/>
  <c r="R384"/>
  <c r="AE234"/>
  <c r="AE384"/>
  <c r="R385"/>
  <c r="R386"/>
  <c r="AE386"/>
  <c r="R387"/>
  <c r="AE242"/>
  <c r="R388"/>
  <c r="AE244"/>
  <c r="AE388"/>
  <c r="R389"/>
  <c r="AE246"/>
  <c r="R390"/>
  <c r="AE390"/>
  <c r="R391"/>
  <c r="R392"/>
  <c r="AE250"/>
  <c r="R393"/>
  <c r="AE254"/>
  <c r="R394"/>
  <c r="AE256"/>
  <c r="R395"/>
  <c r="AE262"/>
  <c r="R396"/>
  <c r="AE396"/>
  <c r="R397"/>
  <c r="R398"/>
  <c r="AE398"/>
  <c r="R399"/>
  <c r="R400"/>
  <c r="AE400"/>
  <c r="R401"/>
  <c r="R402"/>
  <c r="AE402"/>
  <c r="R403"/>
  <c r="R404"/>
  <c r="AE404"/>
  <c r="R405"/>
  <c r="R406"/>
  <c r="AE406"/>
  <c r="R407"/>
  <c r="R408"/>
  <c r="AE408"/>
  <c r="R409"/>
  <c r="R410"/>
  <c r="AE410"/>
  <c r="R411"/>
  <c r="R412"/>
  <c r="AE412"/>
  <c r="R413"/>
  <c r="R414"/>
  <c r="AE414"/>
  <c r="R415"/>
  <c r="R416"/>
  <c r="AE416"/>
  <c r="R417"/>
  <c r="R418"/>
  <c r="AE418"/>
  <c r="R419"/>
  <c r="R420"/>
  <c r="AE420"/>
  <c r="R421"/>
  <c r="R422"/>
  <c r="R423"/>
  <c r="AE329"/>
  <c r="R424"/>
  <c r="AE424"/>
  <c r="R425"/>
  <c r="R427"/>
  <c r="AE427"/>
  <c r="R428"/>
  <c r="AE428"/>
  <c r="R429"/>
  <c r="AE429"/>
  <c r="R430"/>
  <c r="AE430"/>
  <c r="R431"/>
  <c r="AE431"/>
  <c r="R432"/>
  <c r="R433"/>
  <c r="R434"/>
  <c r="AE434"/>
  <c r="R435"/>
  <c r="AE435"/>
  <c r="R436"/>
  <c r="AE436"/>
  <c r="R437"/>
  <c r="R438"/>
  <c r="R439"/>
  <c r="AE439"/>
  <c r="R440"/>
  <c r="AE440"/>
  <c r="R441"/>
  <c r="AE441"/>
  <c r="R442"/>
  <c r="AE442"/>
  <c r="R443"/>
  <c r="AE443"/>
  <c r="R444"/>
  <c r="R445"/>
  <c r="R446"/>
  <c r="AE446"/>
  <c r="R447"/>
  <c r="AE447"/>
  <c r="R448"/>
  <c r="AE448"/>
  <c r="O56"/>
  <c r="U56" i="19" s="1"/>
  <c r="N52" i="12"/>
  <c r="D52" i="19" s="1"/>
  <c r="O16" i="12"/>
  <c r="U16" i="19" s="1"/>
  <c r="O142" i="12"/>
  <c r="U142" i="19" s="1"/>
  <c r="N126" i="12"/>
  <c r="D126" i="19" s="1"/>
  <c r="O118" i="12"/>
  <c r="U118" i="19" s="1"/>
  <c r="N16" i="12"/>
  <c r="D16" i="19" s="1"/>
  <c r="N238" i="12"/>
  <c r="D238" i="19" s="1"/>
  <c r="O230" i="12"/>
  <c r="U230" i="19" s="1"/>
  <c r="O222" i="12"/>
  <c r="U222" i="19" s="1"/>
  <c r="O206" i="12"/>
  <c r="U206" i="19" s="1"/>
  <c r="O198" i="12"/>
  <c r="U198" i="19" s="1"/>
  <c r="O182" i="12"/>
  <c r="U182" i="19" s="1"/>
  <c r="O150" i="12"/>
  <c r="U150" i="19" s="1"/>
  <c r="O57" i="12"/>
  <c r="U57" i="19" s="1"/>
  <c r="N57" i="12"/>
  <c r="D57" i="19" s="1"/>
  <c r="N56" i="12"/>
  <c r="D56" i="19" s="1"/>
  <c r="O53" i="12"/>
  <c r="U53" i="19" s="1"/>
  <c r="O445" i="12"/>
  <c r="U445" i="19" s="1"/>
  <c r="N270" i="12"/>
  <c r="D270" i="19" s="1"/>
  <c r="O246" i="12"/>
  <c r="U246" i="19" s="1"/>
  <c r="N222" i="12"/>
  <c r="D222" i="19" s="1"/>
  <c r="O214" i="12"/>
  <c r="U214" i="19" s="1"/>
  <c r="N198" i="12"/>
  <c r="D198" i="19" s="1"/>
  <c r="O190" i="12"/>
  <c r="U190" i="19" s="1"/>
  <c r="O174" i="12"/>
  <c r="U174" i="19" s="1"/>
  <c r="N158" i="12"/>
  <c r="D158" i="19" s="1"/>
  <c r="N150" i="12"/>
  <c r="D150" i="19" s="1"/>
  <c r="N142" i="12"/>
  <c r="D142" i="19" s="1"/>
  <c r="O110" i="12"/>
  <c r="U110" i="19" s="1"/>
  <c r="O294" i="12"/>
  <c r="U294" i="19" s="1"/>
  <c r="O280" i="12"/>
  <c r="U280" i="19" s="1"/>
  <c r="N262" i="12"/>
  <c r="D262" i="19" s="1"/>
  <c r="N254" i="12"/>
  <c r="D254" i="19" s="1"/>
  <c r="N246" i="12"/>
  <c r="D246" i="19" s="1"/>
  <c r="N230" i="12"/>
  <c r="D230" i="19" s="1"/>
  <c r="N214" i="12"/>
  <c r="D214" i="19" s="1"/>
  <c r="N206" i="12"/>
  <c r="D206" i="19" s="1"/>
  <c r="N190" i="12"/>
  <c r="D190" i="19" s="1"/>
  <c r="N182" i="12"/>
  <c r="D182" i="19" s="1"/>
  <c r="N174" i="12"/>
  <c r="D174" i="19" s="1"/>
  <c r="N166" i="12"/>
  <c r="D166" i="19" s="1"/>
  <c r="N134" i="12"/>
  <c r="D134" i="19" s="1"/>
  <c r="O124" i="12"/>
  <c r="U124" i="19" s="1"/>
  <c r="N118" i="12"/>
  <c r="D118" i="19" s="1"/>
  <c r="N110" i="12"/>
  <c r="D110" i="19" s="1"/>
  <c r="N53" i="12"/>
  <c r="D53" i="19" s="1"/>
  <c r="O34" i="12"/>
  <c r="U34" i="19" s="1"/>
  <c r="O17" i="12"/>
  <c r="U17" i="19" s="1"/>
  <c r="O15" i="12"/>
  <c r="U15" i="19" s="1"/>
  <c r="N11" i="12"/>
  <c r="D11" i="19" s="1"/>
  <c r="O410" i="12"/>
  <c r="U410" i="19" s="1"/>
  <c r="O114" i="12"/>
  <c r="U114" i="19" s="1"/>
  <c r="O108" i="12"/>
  <c r="U108" i="19" s="1"/>
  <c r="O49" i="12"/>
  <c r="U49" i="19" s="1"/>
  <c r="O13" i="12"/>
  <c r="U13" i="19" s="1"/>
  <c r="AE444" i="12"/>
  <c r="AE438"/>
  <c r="AE437"/>
  <c r="O434"/>
  <c r="U434" i="19" s="1"/>
  <c r="O403" i="12"/>
  <c r="U403" i="19" s="1"/>
  <c r="AE347" i="12"/>
  <c r="AE343"/>
  <c r="AE339"/>
  <c r="AE337"/>
  <c r="AE323"/>
  <c r="AE321"/>
  <c r="AE307"/>
  <c r="AE303"/>
  <c r="AE292"/>
  <c r="AE291"/>
  <c r="AE289"/>
  <c r="AE288"/>
  <c r="AE279"/>
  <c r="AE278"/>
  <c r="AE277"/>
  <c r="AE276"/>
  <c r="AE275"/>
  <c r="O268"/>
  <c r="U268" i="19" s="1"/>
  <c r="O266" i="12"/>
  <c r="U266" i="19" s="1"/>
  <c r="O260" i="12"/>
  <c r="U260" i="19" s="1"/>
  <c r="O258" i="12"/>
  <c r="U258" i="19" s="1"/>
  <c r="O252" i="12"/>
  <c r="U252" i="19" s="1"/>
  <c r="O250" i="12"/>
  <c r="U250" i="19" s="1"/>
  <c r="O244" i="12"/>
  <c r="U244" i="19" s="1"/>
  <c r="O242" i="12"/>
  <c r="U242" i="19" s="1"/>
  <c r="O236" i="12"/>
  <c r="U236" i="19" s="1"/>
  <c r="O234" i="12"/>
  <c r="U234" i="19" s="1"/>
  <c r="O228" i="12"/>
  <c r="U228" i="19" s="1"/>
  <c r="O226" i="12"/>
  <c r="U226" i="19" s="1"/>
  <c r="O220" i="12"/>
  <c r="U220" i="19" s="1"/>
  <c r="O218" i="12"/>
  <c r="U218" i="19" s="1"/>
  <c r="O212" i="12"/>
  <c r="U212" i="19" s="1"/>
  <c r="O210" i="12"/>
  <c r="U210" i="19" s="1"/>
  <c r="O204" i="12"/>
  <c r="U204" i="19" s="1"/>
  <c r="O202" i="12"/>
  <c r="U202" i="19" s="1"/>
  <c r="O196" i="12"/>
  <c r="U196" i="19" s="1"/>
  <c r="O194" i="12"/>
  <c r="O188"/>
  <c r="U188" i="19" s="1"/>
  <c r="O186" i="12"/>
  <c r="U186" i="19" s="1"/>
  <c r="O180" i="12"/>
  <c r="U180" i="19" s="1"/>
  <c r="O178" i="12"/>
  <c r="U178" i="19" s="1"/>
  <c r="AE175" i="12"/>
  <c r="O172"/>
  <c r="U172" i="19" s="1"/>
  <c r="O170" i="12"/>
  <c r="U170" i="19" s="1"/>
  <c r="O164" i="12"/>
  <c r="U164" i="19" s="1"/>
  <c r="O162" i="12"/>
  <c r="U162" i="19" s="1"/>
  <c r="O156" i="12"/>
  <c r="U156" i="19" s="1"/>
  <c r="O154" i="12"/>
  <c r="U154" i="19" s="1"/>
  <c r="O148" i="12"/>
  <c r="U148" i="19" s="1"/>
  <c r="O146" i="12"/>
  <c r="U146" i="19" s="1"/>
  <c r="AE143" i="12"/>
  <c r="O140"/>
  <c r="U140" i="19" s="1"/>
  <c r="O138" i="12"/>
  <c r="U138" i="19" s="1"/>
  <c r="AE135" i="12"/>
  <c r="O132"/>
  <c r="U132" i="19" s="1"/>
  <c r="O130" i="12"/>
  <c r="U130" i="19" s="1"/>
  <c r="O116" i="12"/>
  <c r="U116" i="19" s="1"/>
  <c r="AE111" i="12"/>
  <c r="AE78"/>
  <c r="AE64"/>
  <c r="AE60"/>
  <c r="O60"/>
  <c r="U60" i="19" s="1"/>
  <c r="O51" i="12"/>
  <c r="U51" i="19" s="1"/>
  <c r="AE46" i="12"/>
  <c r="AE42"/>
  <c r="AE38"/>
  <c r="AE22"/>
  <c r="AE21"/>
  <c r="AE20"/>
  <c r="AE18"/>
  <c r="AE15"/>
  <c r="AE13"/>
  <c r="AE445"/>
  <c r="AE433"/>
  <c r="AE432"/>
  <c r="AE425"/>
  <c r="AE422"/>
  <c r="AE394"/>
  <c r="AE392"/>
  <c r="AE362"/>
  <c r="AE360"/>
  <c r="AE358"/>
  <c r="AE354"/>
  <c r="AE348"/>
  <c r="AE344"/>
  <c r="AE342"/>
  <c r="AE338"/>
  <c r="AE328"/>
  <c r="AE322"/>
  <c r="AE320"/>
  <c r="AE312"/>
  <c r="AE308"/>
  <c r="AE306"/>
  <c r="AE295"/>
  <c r="AE285"/>
  <c r="AE269"/>
  <c r="AE268"/>
  <c r="AE266"/>
  <c r="AE264"/>
  <c r="AE177"/>
  <c r="AE165"/>
  <c r="AE155"/>
  <c r="AE149"/>
  <c r="AE141"/>
  <c r="AE139"/>
  <c r="AE133"/>
  <c r="AE131"/>
  <c r="AE129"/>
  <c r="AE125"/>
  <c r="AE121"/>
  <c r="AE117"/>
  <c r="AE115"/>
  <c r="AE113"/>
  <c r="AE90"/>
  <c r="AE84"/>
  <c r="AE75"/>
  <c r="AE68"/>
  <c r="AE62"/>
  <c r="AE56"/>
  <c r="AE35"/>
  <c r="O31"/>
  <c r="U31" i="19" s="1"/>
  <c r="O30" i="12"/>
  <c r="U30" i="19" s="1"/>
  <c r="O27" i="12"/>
  <c r="U27" i="19" s="1"/>
  <c r="O26" i="12"/>
  <c r="U26" i="19" s="1"/>
  <c r="O23" i="12"/>
  <c r="U23" i="19" s="1"/>
  <c r="O22" i="12"/>
  <c r="U22" i="19" s="1"/>
  <c r="AE19" i="12"/>
  <c r="O19"/>
  <c r="U19" i="19" s="1"/>
  <c r="O18" i="12"/>
  <c r="U18" i="19" s="1"/>
  <c r="AE14" i="12"/>
  <c r="O422"/>
  <c r="U422" i="19" s="1"/>
  <c r="O408" i="12"/>
  <c r="U408" i="19" s="1"/>
  <c r="O298" i="12"/>
  <c r="U298" i="19" s="1"/>
  <c r="O290" i="12"/>
  <c r="U290" i="19" s="1"/>
  <c r="O284" i="12"/>
  <c r="U284" i="19" s="1"/>
  <c r="O276" i="12"/>
  <c r="U276" i="19" s="1"/>
  <c r="O274" i="12"/>
  <c r="U274" i="19" s="1"/>
  <c r="O102" i="12"/>
  <c r="U102" i="19" s="1"/>
  <c r="O97" i="12"/>
  <c r="U97" i="19" s="1"/>
  <c r="O94" i="12"/>
  <c r="U94" i="19" s="1"/>
  <c r="O89" i="12"/>
  <c r="U89" i="19" s="1"/>
  <c r="O80" i="12"/>
  <c r="U80" i="19" s="1"/>
  <c r="O66" i="12"/>
  <c r="U66" i="19" s="1"/>
  <c r="O41" i="12"/>
  <c r="U41" i="19" s="1"/>
  <c r="N18" i="12"/>
  <c r="D18" i="19" s="1"/>
  <c r="O439" i="12"/>
  <c r="U439" i="19" s="1"/>
  <c r="O436" i="12"/>
  <c r="U436" i="19" s="1"/>
  <c r="O431" i="12"/>
  <c r="U431" i="19" s="1"/>
  <c r="O414" i="12"/>
  <c r="U414" i="19" s="1"/>
  <c r="O409" i="12"/>
  <c r="U409" i="19" s="1"/>
  <c r="O407" i="12"/>
  <c r="U407" i="19" s="1"/>
  <c r="O300" i="12"/>
  <c r="U300" i="19" s="1"/>
  <c r="O296" i="12"/>
  <c r="U296" i="19" s="1"/>
  <c r="O292" i="12"/>
  <c r="U292" i="19" s="1"/>
  <c r="O287" i="12"/>
  <c r="U287" i="19" s="1"/>
  <c r="N286" i="12"/>
  <c r="D286" i="19" s="1"/>
  <c r="N284" i="12"/>
  <c r="D284" i="19" s="1"/>
  <c r="O278" i="12"/>
  <c r="U278" i="19" s="1"/>
  <c r="N274" i="12"/>
  <c r="D274" i="19" s="1"/>
  <c r="O272" i="12"/>
  <c r="U272" i="19" s="1"/>
  <c r="N266" i="12"/>
  <c r="D266" i="19" s="1"/>
  <c r="O264" i="12"/>
  <c r="U264" i="19" s="1"/>
  <c r="N258" i="12"/>
  <c r="D258" i="19" s="1"/>
  <c r="O256" i="12"/>
  <c r="U256" i="19" s="1"/>
  <c r="N250" i="12"/>
  <c r="D250" i="19" s="1"/>
  <c r="O248" i="12"/>
  <c r="U248" i="19" s="1"/>
  <c r="N242" i="12"/>
  <c r="D242" i="19" s="1"/>
  <c r="O240" i="12"/>
  <c r="U240" i="19" s="1"/>
  <c r="N234" i="12"/>
  <c r="D234" i="19" s="1"/>
  <c r="O232" i="12"/>
  <c r="U232" i="19" s="1"/>
  <c r="N226" i="12"/>
  <c r="D226" i="19" s="1"/>
  <c r="O224" i="12"/>
  <c r="U224" i="19" s="1"/>
  <c r="N218" i="12"/>
  <c r="D218" i="19" s="1"/>
  <c r="O216" i="12"/>
  <c r="U216" i="19" s="1"/>
  <c r="N210" i="12"/>
  <c r="D210" i="19" s="1"/>
  <c r="O208" i="12"/>
  <c r="U208" i="19" s="1"/>
  <c r="N202" i="12"/>
  <c r="D202" i="19" s="1"/>
  <c r="O200" i="12"/>
  <c r="U200" i="19" s="1"/>
  <c r="N194" i="12"/>
  <c r="O192"/>
  <c r="U192" i="19" s="1"/>
  <c r="N186" i="12"/>
  <c r="D186" i="19" s="1"/>
  <c r="O184" i="12"/>
  <c r="U184" i="19" s="1"/>
  <c r="N178" i="12"/>
  <c r="D178" i="19" s="1"/>
  <c r="O176" i="12"/>
  <c r="U176" i="19" s="1"/>
  <c r="N170" i="12"/>
  <c r="D170" i="19" s="1"/>
  <c r="O168" i="12"/>
  <c r="U168" i="19" s="1"/>
  <c r="N162" i="12"/>
  <c r="D162" i="19" s="1"/>
  <c r="O160" i="12"/>
  <c r="U160" i="19" s="1"/>
  <c r="N154" i="12"/>
  <c r="D154" i="19" s="1"/>
  <c r="O152" i="12"/>
  <c r="U152" i="19" s="1"/>
  <c r="N146" i="12"/>
  <c r="D146" i="19" s="1"/>
  <c r="O144" i="12"/>
  <c r="U144" i="19" s="1"/>
  <c r="N138" i="12"/>
  <c r="D138" i="19" s="1"/>
  <c r="O136" i="12"/>
  <c r="U136" i="19" s="1"/>
  <c r="N130" i="12"/>
  <c r="D130" i="19" s="1"/>
  <c r="O128" i="12"/>
  <c r="U128" i="19" s="1"/>
  <c r="N122" i="12"/>
  <c r="D122" i="19" s="1"/>
  <c r="O120" i="12"/>
  <c r="U120" i="19" s="1"/>
  <c r="N114" i="12"/>
  <c r="D114" i="19" s="1"/>
  <c r="O112" i="12"/>
  <c r="U112" i="19" s="1"/>
  <c r="O107" i="12"/>
  <c r="U107" i="19" s="1"/>
  <c r="O88" i="12"/>
  <c r="U88" i="19" s="1"/>
  <c r="O84" i="12"/>
  <c r="U84" i="19" s="1"/>
  <c r="O76" i="12"/>
  <c r="U76" i="19" s="1"/>
  <c r="O70" i="12"/>
  <c r="U70" i="19" s="1"/>
  <c r="O64" i="12"/>
  <c r="U64" i="19" s="1"/>
  <c r="O45" i="12"/>
  <c r="U45" i="19" s="1"/>
  <c r="O40" i="12"/>
  <c r="U40" i="19" s="1"/>
  <c r="O441" i="12"/>
  <c r="U441" i="19" s="1"/>
  <c r="O438" i="12"/>
  <c r="U438" i="19" s="1"/>
  <c r="O437" i="12"/>
  <c r="U437" i="19" s="1"/>
  <c r="O435" i="12"/>
  <c r="U435" i="19" s="1"/>
  <c r="O433" i="12"/>
  <c r="U433" i="19" s="1"/>
  <c r="O427" i="12"/>
  <c r="U427" i="19" s="1"/>
  <c r="O418" i="12"/>
  <c r="U418" i="19" s="1"/>
  <c r="N410" i="12"/>
  <c r="D410" i="19" s="1"/>
  <c r="N409" i="12"/>
  <c r="D409" i="19" s="1"/>
  <c r="N408" i="12"/>
  <c r="D408" i="19" s="1"/>
  <c r="N407" i="12"/>
  <c r="D407" i="19" s="1"/>
  <c r="O399" i="12"/>
  <c r="U399" i="19" s="1"/>
  <c r="O299" i="12"/>
  <c r="U299" i="19" s="1"/>
  <c r="N298" i="12"/>
  <c r="D298" i="19" s="1"/>
  <c r="O295" i="12"/>
  <c r="U295" i="19" s="1"/>
  <c r="N294" i="12"/>
  <c r="D294" i="19" s="1"/>
  <c r="N292" i="12"/>
  <c r="D292" i="19" s="1"/>
  <c r="O288" i="12"/>
  <c r="U288" i="19" s="1"/>
  <c r="O282" i="12"/>
  <c r="U282" i="19" s="1"/>
  <c r="O279" i="12"/>
  <c r="U279" i="19" s="1"/>
  <c r="N278" i="12"/>
  <c r="D278" i="19" s="1"/>
  <c r="N276" i="12"/>
  <c r="D276" i="19" s="1"/>
  <c r="N272" i="12"/>
  <c r="D272" i="19" s="1"/>
  <c r="N268" i="12"/>
  <c r="D268" i="19" s="1"/>
  <c r="N264" i="12"/>
  <c r="D264" i="19" s="1"/>
  <c r="N260" i="12"/>
  <c r="D260" i="19" s="1"/>
  <c r="N256" i="12"/>
  <c r="D256" i="19" s="1"/>
  <c r="N252" i="12"/>
  <c r="D252" i="19" s="1"/>
  <c r="N248" i="12"/>
  <c r="D248" i="19" s="1"/>
  <c r="N244" i="12"/>
  <c r="D244" i="19" s="1"/>
  <c r="N240" i="12"/>
  <c r="D240" i="19" s="1"/>
  <c r="N236" i="12"/>
  <c r="D236" i="19" s="1"/>
  <c r="N232" i="12"/>
  <c r="D232" i="19" s="1"/>
  <c r="N228" i="12"/>
  <c r="D228" i="19" s="1"/>
  <c r="N224" i="12"/>
  <c r="D224" i="19" s="1"/>
  <c r="N220" i="12"/>
  <c r="D220" i="19" s="1"/>
  <c r="N216" i="12"/>
  <c r="D216" i="19" s="1"/>
  <c r="N212" i="12"/>
  <c r="D212" i="19" s="1"/>
  <c r="N208" i="12"/>
  <c r="D208" i="19" s="1"/>
  <c r="N204" i="12"/>
  <c r="D204" i="19" s="1"/>
  <c r="N200" i="12"/>
  <c r="D200" i="19" s="1"/>
  <c r="N196" i="12"/>
  <c r="D196" i="19" s="1"/>
  <c r="N192" i="12"/>
  <c r="D192" i="19" s="1"/>
  <c r="N188" i="12"/>
  <c r="D188" i="19" s="1"/>
  <c r="N184" i="12"/>
  <c r="D184" i="19" s="1"/>
  <c r="N180" i="12"/>
  <c r="D180" i="19" s="1"/>
  <c r="N176" i="12"/>
  <c r="D176" i="19" s="1"/>
  <c r="N172" i="12"/>
  <c r="D172" i="19" s="1"/>
  <c r="N168" i="12"/>
  <c r="D168" i="19" s="1"/>
  <c r="N164" i="12"/>
  <c r="D164" i="19" s="1"/>
  <c r="N160" i="12"/>
  <c r="D160" i="19" s="1"/>
  <c r="N156" i="12"/>
  <c r="D156" i="19" s="1"/>
  <c r="N152" i="12"/>
  <c r="D152" i="19" s="1"/>
  <c r="N148" i="12"/>
  <c r="D148" i="19" s="1"/>
  <c r="N144" i="12"/>
  <c r="D144" i="19" s="1"/>
  <c r="N140" i="12"/>
  <c r="D140" i="19" s="1"/>
  <c r="N136" i="12"/>
  <c r="D136" i="19" s="1"/>
  <c r="N132" i="12"/>
  <c r="D132" i="19" s="1"/>
  <c r="N128" i="12"/>
  <c r="D128" i="19" s="1"/>
  <c r="N124" i="12"/>
  <c r="D124" i="19" s="1"/>
  <c r="N120" i="12"/>
  <c r="D120" i="19" s="1"/>
  <c r="N116" i="12"/>
  <c r="D116" i="19" s="1"/>
  <c r="N112" i="12"/>
  <c r="D112" i="19" s="1"/>
  <c r="N108" i="12"/>
  <c r="D108" i="19" s="1"/>
  <c r="N107" i="12"/>
  <c r="D107" i="19" s="1"/>
  <c r="O105" i="12"/>
  <c r="U105" i="19" s="1"/>
  <c r="O103" i="12"/>
  <c r="U103" i="19" s="1"/>
  <c r="N97" i="12"/>
  <c r="D97" i="19" s="1"/>
  <c r="O95" i="12"/>
  <c r="U95" i="19" s="1"/>
  <c r="N89" i="12"/>
  <c r="D89" i="19" s="1"/>
  <c r="N88" i="12"/>
  <c r="D88" i="19" s="1"/>
  <c r="N85" i="12"/>
  <c r="D85" i="19" s="1"/>
  <c r="N84" i="12"/>
  <c r="D84" i="19" s="1"/>
  <c r="O82" i="12"/>
  <c r="U82" i="19" s="1"/>
  <c r="O81" i="12"/>
  <c r="U81" i="19" s="1"/>
  <c r="O77" i="12"/>
  <c r="U77" i="19" s="1"/>
  <c r="O75" i="12"/>
  <c r="U75" i="19" s="1"/>
  <c r="N71" i="12"/>
  <c r="D71" i="19" s="1"/>
  <c r="N70" i="12"/>
  <c r="D70" i="19" s="1"/>
  <c r="O68" i="12"/>
  <c r="U68" i="19" s="1"/>
  <c r="O67" i="12"/>
  <c r="U67" i="19" s="1"/>
  <c r="O65" i="12"/>
  <c r="U65" i="19" s="1"/>
  <c r="O61" i="12"/>
  <c r="U61" i="19" s="1"/>
  <c r="O48" i="12"/>
  <c r="U48" i="19" s="1"/>
  <c r="O44" i="12"/>
  <c r="U44" i="19" s="1"/>
  <c r="N41" i="12"/>
  <c r="D41" i="19" s="1"/>
  <c r="N40" i="12"/>
  <c r="D40" i="19" s="1"/>
  <c r="O37" i="12"/>
  <c r="U37" i="19" s="1"/>
  <c r="O36" i="12"/>
  <c r="U36" i="19" s="1"/>
  <c r="O33" i="12"/>
  <c r="U33" i="19" s="1"/>
  <c r="O32" i="12"/>
  <c r="U32" i="19" s="1"/>
  <c r="O29" i="12"/>
  <c r="U29" i="19" s="1"/>
  <c r="O28" i="12"/>
  <c r="U28" i="19" s="1"/>
  <c r="O25" i="12"/>
  <c r="U25" i="19" s="1"/>
  <c r="O24" i="12"/>
  <c r="U24" i="19" s="1"/>
  <c r="O21" i="12"/>
  <c r="U21" i="19" s="1"/>
  <c r="O20" i="12"/>
  <c r="U20" i="19" s="1"/>
  <c r="O14" i="12"/>
  <c r="U14" i="19" s="1"/>
  <c r="O448" i="12"/>
  <c r="U448" i="19" s="1"/>
  <c r="O447" i="12"/>
  <c r="U447" i="19" s="1"/>
  <c r="O443" i="12"/>
  <c r="U443" i="19" s="1"/>
  <c r="N439" i="12"/>
  <c r="D439" i="19" s="1"/>
  <c r="N438" i="12"/>
  <c r="D438" i="19" s="1"/>
  <c r="N437" i="12"/>
  <c r="D437" i="19" s="1"/>
  <c r="N436" i="12"/>
  <c r="D436" i="19" s="1"/>
  <c r="N435" i="12"/>
  <c r="D435" i="19" s="1"/>
  <c r="N434" i="12"/>
  <c r="D434" i="19" s="1"/>
  <c r="N433" i="12"/>
  <c r="D433" i="19" s="1"/>
  <c r="O429" i="12"/>
  <c r="U429" i="19" s="1"/>
  <c r="O424" i="12"/>
  <c r="U424" i="19" s="1"/>
  <c r="O420" i="12"/>
  <c r="U420" i="19" s="1"/>
  <c r="O416" i="12"/>
  <c r="U416" i="19" s="1"/>
  <c r="O412" i="12"/>
  <c r="U412" i="19" s="1"/>
  <c r="O405" i="12"/>
  <c r="U405" i="19" s="1"/>
  <c r="O401" i="12"/>
  <c r="U401" i="19" s="1"/>
  <c r="O397" i="12"/>
  <c r="U397" i="19" s="1"/>
  <c r="O396" i="12"/>
  <c r="U396" i="19" s="1"/>
  <c r="O395" i="12"/>
  <c r="U395" i="19" s="1"/>
  <c r="O394" i="12"/>
  <c r="U394" i="19" s="1"/>
  <c r="O393" i="12"/>
  <c r="U393" i="19" s="1"/>
  <c r="O392" i="12"/>
  <c r="U392" i="19" s="1"/>
  <c r="O391" i="12"/>
  <c r="U391" i="19" s="1"/>
  <c r="O390" i="12"/>
  <c r="U390" i="19" s="1"/>
  <c r="O389" i="12"/>
  <c r="U389" i="19" s="1"/>
  <c r="O388" i="12"/>
  <c r="U388" i="19" s="1"/>
  <c r="O387" i="12"/>
  <c r="U387" i="19" s="1"/>
  <c r="O386" i="12"/>
  <c r="U386" i="19" s="1"/>
  <c r="O385" i="12"/>
  <c r="U385" i="19" s="1"/>
  <c r="O384" i="12"/>
  <c r="U384" i="19" s="1"/>
  <c r="O383" i="12"/>
  <c r="U383" i="19" s="1"/>
  <c r="O382" i="12"/>
  <c r="U382" i="19" s="1"/>
  <c r="O381" i="12"/>
  <c r="U381" i="19" s="1"/>
  <c r="O380" i="12"/>
  <c r="U380" i="19" s="1"/>
  <c r="O379" i="12"/>
  <c r="U379" i="19" s="1"/>
  <c r="O378" i="12"/>
  <c r="U378" i="19" s="1"/>
  <c r="O377" i="12"/>
  <c r="U377" i="19" s="1"/>
  <c r="O376" i="12"/>
  <c r="U376" i="19" s="1"/>
  <c r="O375" i="12"/>
  <c r="U375" i="19" s="1"/>
  <c r="O374" i="12"/>
  <c r="U374" i="19" s="1"/>
  <c r="O373" i="12"/>
  <c r="U373" i="19" s="1"/>
  <c r="O372" i="12"/>
  <c r="U372" i="19" s="1"/>
  <c r="O371" i="12"/>
  <c r="U371" i="19" s="1"/>
  <c r="O370" i="12"/>
  <c r="U370" i="19" s="1"/>
  <c r="O369" i="12"/>
  <c r="U369" i="19" s="1"/>
  <c r="O368" i="12"/>
  <c r="U368" i="19" s="1"/>
  <c r="O367" i="12"/>
  <c r="U367" i="19" s="1"/>
  <c r="O366" i="12"/>
  <c r="U366" i="19" s="1"/>
  <c r="O365" i="12"/>
  <c r="U365" i="19" s="1"/>
  <c r="O364" i="12"/>
  <c r="U364" i="19" s="1"/>
  <c r="O363" i="12"/>
  <c r="U363" i="19" s="1"/>
  <c r="O362" i="12"/>
  <c r="U362" i="19" s="1"/>
  <c r="O361" i="12"/>
  <c r="U361" i="19" s="1"/>
  <c r="O360" i="12"/>
  <c r="U360" i="19" s="1"/>
  <c r="O359" i="12"/>
  <c r="U359" i="19" s="1"/>
  <c r="O358" i="12"/>
  <c r="U358" i="19" s="1"/>
  <c r="O357" i="12"/>
  <c r="U357" i="19" s="1"/>
  <c r="O356" i="12"/>
  <c r="U356" i="19" s="1"/>
  <c r="O355" i="12"/>
  <c r="U355" i="19" s="1"/>
  <c r="O354" i="12"/>
  <c r="U354" i="19" s="1"/>
  <c r="O353" i="12"/>
  <c r="U353" i="19" s="1"/>
  <c r="O352" i="12"/>
  <c r="U352" i="19" s="1"/>
  <c r="O351" i="12"/>
  <c r="U351" i="19" s="1"/>
  <c r="O350" i="12"/>
  <c r="U350" i="19" s="1"/>
  <c r="O349" i="12"/>
  <c r="U349" i="19" s="1"/>
  <c r="O348" i="12"/>
  <c r="U348" i="19" s="1"/>
  <c r="O347" i="12"/>
  <c r="U347" i="19" s="1"/>
  <c r="O346" i="12"/>
  <c r="U346" i="19" s="1"/>
  <c r="O345" i="12"/>
  <c r="U345" i="19" s="1"/>
  <c r="O344" i="12"/>
  <c r="U344" i="19" s="1"/>
  <c r="O343" i="12"/>
  <c r="U343" i="19" s="1"/>
  <c r="O342" i="12"/>
  <c r="U342" i="19" s="1"/>
  <c r="O341" i="12"/>
  <c r="U341" i="19" s="1"/>
  <c r="O340" i="12"/>
  <c r="U340" i="19" s="1"/>
  <c r="O339" i="12"/>
  <c r="U339" i="19" s="1"/>
  <c r="O338" i="12"/>
  <c r="U338" i="19" s="1"/>
  <c r="O337" i="12"/>
  <c r="U337" i="19" s="1"/>
  <c r="O336" i="12"/>
  <c r="U336" i="19" s="1"/>
  <c r="O335" i="12"/>
  <c r="U335" i="19" s="1"/>
  <c r="O334" i="12"/>
  <c r="U334" i="19" s="1"/>
  <c r="O333" i="12"/>
  <c r="U333" i="19" s="1"/>
  <c r="O332" i="12"/>
  <c r="U332" i="19" s="1"/>
  <c r="O331" i="12"/>
  <c r="U331" i="19" s="1"/>
  <c r="O330" i="12"/>
  <c r="U330" i="19" s="1"/>
  <c r="O329" i="12"/>
  <c r="U329" i="19" s="1"/>
  <c r="O328" i="12"/>
  <c r="U328" i="19" s="1"/>
  <c r="O327" i="12"/>
  <c r="U327" i="19" s="1"/>
  <c r="O326" i="12"/>
  <c r="U326" i="19" s="1"/>
  <c r="O325" i="12"/>
  <c r="U325" i="19" s="1"/>
  <c r="O324" i="12"/>
  <c r="U324" i="19" s="1"/>
  <c r="O323" i="12"/>
  <c r="U323" i="19" s="1"/>
  <c r="O322" i="12"/>
  <c r="U322" i="19" s="1"/>
  <c r="O321" i="12"/>
  <c r="U321" i="19" s="1"/>
  <c r="O320" i="12"/>
  <c r="U320" i="19" s="1"/>
  <c r="O319" i="12"/>
  <c r="U319" i="19" s="1"/>
  <c r="O318" i="12"/>
  <c r="U318" i="19" s="1"/>
  <c r="O317" i="12"/>
  <c r="U317" i="19" s="1"/>
  <c r="O316" i="12"/>
  <c r="U316" i="19" s="1"/>
  <c r="O315" i="12"/>
  <c r="U315" i="19" s="1"/>
  <c r="O314" i="12"/>
  <c r="U314" i="19" s="1"/>
  <c r="O313" i="12"/>
  <c r="U313" i="19" s="1"/>
  <c r="O312" i="12"/>
  <c r="U312" i="19" s="1"/>
  <c r="O311" i="12"/>
  <c r="U311" i="19" s="1"/>
  <c r="O310" i="12"/>
  <c r="U310" i="19" s="1"/>
  <c r="O309" i="12"/>
  <c r="U309" i="19" s="1"/>
  <c r="O308" i="12"/>
  <c r="U308" i="19" s="1"/>
  <c r="O307" i="12"/>
  <c r="U307" i="19" s="1"/>
  <c r="O306" i="12"/>
  <c r="U306" i="19" s="1"/>
  <c r="O305" i="12"/>
  <c r="U305" i="19" s="1"/>
  <c r="O304" i="12"/>
  <c r="U304" i="19" s="1"/>
  <c r="O303" i="12"/>
  <c r="U303" i="19" s="1"/>
  <c r="O302" i="12"/>
  <c r="U302" i="19" s="1"/>
  <c r="O301" i="12"/>
  <c r="U301" i="19" s="1"/>
  <c r="N300" i="12"/>
  <c r="D300" i="19" s="1"/>
  <c r="O297" i="12"/>
  <c r="U297" i="19" s="1"/>
  <c r="N296" i="12"/>
  <c r="D296" i="19" s="1"/>
  <c r="O291" i="12"/>
  <c r="U291" i="19" s="1"/>
  <c r="N290" i="12"/>
  <c r="D290" i="19" s="1"/>
  <c r="N288" i="12"/>
  <c r="D288" i="19" s="1"/>
  <c r="O283" i="12"/>
  <c r="U283" i="19" s="1"/>
  <c r="N282" i="12"/>
  <c r="D282" i="19" s="1"/>
  <c r="N280" i="12"/>
  <c r="D280" i="19" s="1"/>
  <c r="O275" i="12"/>
  <c r="U275" i="19" s="1"/>
  <c r="O273" i="12"/>
  <c r="U273" i="19" s="1"/>
  <c r="O271" i="12"/>
  <c r="U271" i="19" s="1"/>
  <c r="O269" i="12"/>
  <c r="U269" i="19" s="1"/>
  <c r="O267" i="12"/>
  <c r="U267" i="19" s="1"/>
  <c r="O265" i="12"/>
  <c r="U265" i="19" s="1"/>
  <c r="O263" i="12"/>
  <c r="U263" i="19" s="1"/>
  <c r="O261" i="12"/>
  <c r="U261" i="19" s="1"/>
  <c r="O259" i="12"/>
  <c r="U259" i="19" s="1"/>
  <c r="O257" i="12"/>
  <c r="U257" i="19" s="1"/>
  <c r="O255" i="12"/>
  <c r="U255" i="19" s="1"/>
  <c r="O253" i="12"/>
  <c r="U253" i="19" s="1"/>
  <c r="O251" i="12"/>
  <c r="U251" i="19" s="1"/>
  <c r="O249" i="12"/>
  <c r="U249" i="19" s="1"/>
  <c r="O247" i="12"/>
  <c r="U247" i="19" s="1"/>
  <c r="O245" i="12"/>
  <c r="U245" i="19" s="1"/>
  <c r="O243" i="12"/>
  <c r="U243" i="19" s="1"/>
  <c r="O241" i="12"/>
  <c r="U241" i="19" s="1"/>
  <c r="O239" i="12"/>
  <c r="U239" i="19" s="1"/>
  <c r="O237" i="12"/>
  <c r="U237" i="19" s="1"/>
  <c r="O235" i="12"/>
  <c r="U235" i="19" s="1"/>
  <c r="O233" i="12"/>
  <c r="U233" i="19" s="1"/>
  <c r="O231" i="12"/>
  <c r="U231" i="19" s="1"/>
  <c r="O229" i="12"/>
  <c r="U229" i="19" s="1"/>
  <c r="O227" i="12"/>
  <c r="U227" i="19" s="1"/>
  <c r="O225" i="12"/>
  <c r="U225" i="19" s="1"/>
  <c r="O223" i="12"/>
  <c r="U223" i="19" s="1"/>
  <c r="O221" i="12"/>
  <c r="U221" i="19" s="1"/>
  <c r="O219" i="12"/>
  <c r="U219" i="19" s="1"/>
  <c r="O217" i="12"/>
  <c r="U217" i="19" s="1"/>
  <c r="O215" i="12"/>
  <c r="U215" i="19" s="1"/>
  <c r="O213" i="12"/>
  <c r="U213" i="19" s="1"/>
  <c r="O211" i="12"/>
  <c r="U211" i="19" s="1"/>
  <c r="O209" i="12"/>
  <c r="U209" i="19" s="1"/>
  <c r="O207" i="12"/>
  <c r="U207" i="19" s="1"/>
  <c r="O205" i="12"/>
  <c r="U205" i="19" s="1"/>
  <c r="O203" i="12"/>
  <c r="U203" i="19" s="1"/>
  <c r="O201" i="12"/>
  <c r="U201" i="19" s="1"/>
  <c r="O199" i="12"/>
  <c r="U199" i="19" s="1"/>
  <c r="O197" i="12"/>
  <c r="U197" i="19" s="1"/>
  <c r="O195" i="12"/>
  <c r="U195" i="19" s="1"/>
  <c r="O193" i="12"/>
  <c r="U193" i="19" s="1"/>
  <c r="O191" i="12"/>
  <c r="U191" i="19" s="1"/>
  <c r="O189" i="12"/>
  <c r="U189" i="19" s="1"/>
  <c r="O187" i="12"/>
  <c r="U187" i="19" s="1"/>
  <c r="O185" i="12"/>
  <c r="U185" i="19" s="1"/>
  <c r="O183" i="12"/>
  <c r="U183" i="19" s="1"/>
  <c r="O181" i="12"/>
  <c r="U181" i="19" s="1"/>
  <c r="O179" i="12"/>
  <c r="U179" i="19" s="1"/>
  <c r="O177" i="12"/>
  <c r="U177" i="19" s="1"/>
  <c r="O175" i="12"/>
  <c r="U175" i="19" s="1"/>
  <c r="O173" i="12"/>
  <c r="U173" i="19" s="1"/>
  <c r="O171" i="12"/>
  <c r="U171" i="19" s="1"/>
  <c r="O169" i="12"/>
  <c r="U169" i="19" s="1"/>
  <c r="O167" i="12"/>
  <c r="U167" i="19" s="1"/>
  <c r="O165" i="12"/>
  <c r="U165" i="19" s="1"/>
  <c r="O163" i="12"/>
  <c r="U163" i="19" s="1"/>
  <c r="O161" i="12"/>
  <c r="U161" i="19" s="1"/>
  <c r="O159" i="12"/>
  <c r="U159" i="19" s="1"/>
  <c r="O157" i="12"/>
  <c r="U157" i="19" s="1"/>
  <c r="O155" i="12"/>
  <c r="U155" i="19" s="1"/>
  <c r="O153" i="12"/>
  <c r="U153" i="19" s="1"/>
  <c r="O151" i="12"/>
  <c r="U151" i="19" s="1"/>
  <c r="O149" i="12"/>
  <c r="U149" i="19" s="1"/>
  <c r="O147" i="12"/>
  <c r="U147" i="19" s="1"/>
  <c r="O145" i="12"/>
  <c r="U145" i="19" s="1"/>
  <c r="O143" i="12"/>
  <c r="U143" i="19" s="1"/>
  <c r="O141" i="12"/>
  <c r="U141" i="19" s="1"/>
  <c r="O139" i="12"/>
  <c r="U139" i="19" s="1"/>
  <c r="O137" i="12"/>
  <c r="U137" i="19" s="1"/>
  <c r="O135" i="12"/>
  <c r="U135" i="19" s="1"/>
  <c r="O133" i="12"/>
  <c r="U133" i="19" s="1"/>
  <c r="O131" i="12"/>
  <c r="U131" i="19" s="1"/>
  <c r="O129" i="12"/>
  <c r="U129" i="19" s="1"/>
  <c r="O127" i="12"/>
  <c r="U127" i="19" s="1"/>
  <c r="O125" i="12"/>
  <c r="U125" i="19" s="1"/>
  <c r="O123" i="12"/>
  <c r="U123" i="19" s="1"/>
  <c r="O121" i="12"/>
  <c r="U121" i="19" s="1"/>
  <c r="O119" i="12"/>
  <c r="U119" i="19" s="1"/>
  <c r="O117" i="12"/>
  <c r="U117" i="19" s="1"/>
  <c r="O115" i="12"/>
  <c r="U115" i="19" s="1"/>
  <c r="O113" i="12"/>
  <c r="U113" i="19" s="1"/>
  <c r="O111" i="12"/>
  <c r="U111" i="19" s="1"/>
  <c r="O109" i="12"/>
  <c r="U109" i="19" s="1"/>
  <c r="N103" i="12"/>
  <c r="D103" i="19" s="1"/>
  <c r="N102" i="12"/>
  <c r="D102" i="19" s="1"/>
  <c r="O101" i="12"/>
  <c r="U101" i="19" s="1"/>
  <c r="O98" i="12"/>
  <c r="U98" i="19" s="1"/>
  <c r="N95" i="12"/>
  <c r="D95" i="19" s="1"/>
  <c r="N94" i="12"/>
  <c r="D94" i="19" s="1"/>
  <c r="O93" i="12"/>
  <c r="U93" i="19" s="1"/>
  <c r="O90" i="12"/>
  <c r="U90" i="19" s="1"/>
  <c r="N81" i="12"/>
  <c r="D81" i="19" s="1"/>
  <c r="N80" i="12"/>
  <c r="D80" i="19" s="1"/>
  <c r="N77" i="12"/>
  <c r="D77" i="19" s="1"/>
  <c r="N76" i="12"/>
  <c r="D76" i="19" s="1"/>
  <c r="N75" i="12"/>
  <c r="D75" i="19" s="1"/>
  <c r="O74" i="12"/>
  <c r="U74" i="19" s="1"/>
  <c r="N67" i="12"/>
  <c r="D67" i="19" s="1"/>
  <c r="N66" i="12"/>
  <c r="D66" i="19" s="1"/>
  <c r="N65" i="12"/>
  <c r="D65" i="19" s="1"/>
  <c r="N64" i="12"/>
  <c r="D64" i="19" s="1"/>
  <c r="N61" i="12"/>
  <c r="D61" i="19" s="1"/>
  <c r="N60" i="12"/>
  <c r="D60" i="19" s="1"/>
  <c r="O59" i="12"/>
  <c r="U59" i="19" s="1"/>
  <c r="N49" i="12"/>
  <c r="D49" i="19" s="1"/>
  <c r="N48" i="12"/>
  <c r="D48" i="19" s="1"/>
  <c r="N45" i="12"/>
  <c r="D45" i="19" s="1"/>
  <c r="N44" i="12"/>
  <c r="D44" i="19" s="1"/>
  <c r="O43" i="12"/>
  <c r="U43" i="19" s="1"/>
  <c r="N36" i="12"/>
  <c r="D36" i="19" s="1"/>
  <c r="N34" i="12"/>
  <c r="D34" i="19" s="1"/>
  <c r="N32" i="12"/>
  <c r="D32" i="19" s="1"/>
  <c r="N30" i="12"/>
  <c r="D30" i="19" s="1"/>
  <c r="N28" i="12"/>
  <c r="D28" i="19" s="1"/>
  <c r="N26" i="12"/>
  <c r="D26" i="19" s="1"/>
  <c r="N24" i="12"/>
  <c r="D24" i="19" s="1"/>
  <c r="N22" i="12"/>
  <c r="D22" i="19" s="1"/>
  <c r="N20" i="12"/>
  <c r="D20" i="19" s="1"/>
  <c r="N14" i="12"/>
  <c r="D14" i="19" s="1"/>
  <c r="O293" i="12"/>
  <c r="U293" i="19" s="1"/>
  <c r="O289" i="12"/>
  <c r="U289" i="19" s="1"/>
  <c r="O285" i="12"/>
  <c r="U285" i="19" s="1"/>
  <c r="O281" i="12"/>
  <c r="U281" i="19" s="1"/>
  <c r="O277" i="12"/>
  <c r="U277" i="19" s="1"/>
  <c r="O106" i="12"/>
  <c r="U106" i="19" s="1"/>
  <c r="O104" i="12"/>
  <c r="U104" i="19" s="1"/>
  <c r="O86" i="12"/>
  <c r="U86" i="19" s="1"/>
  <c r="O79" i="12"/>
  <c r="U79" i="19" s="1"/>
  <c r="O72" i="12"/>
  <c r="U72" i="19" s="1"/>
  <c r="O63" i="12"/>
  <c r="U63" i="19" s="1"/>
  <c r="O55" i="12"/>
  <c r="U55" i="19" s="1"/>
  <c r="O47" i="12"/>
  <c r="U47" i="19" s="1"/>
  <c r="O39" i="12"/>
  <c r="U39" i="19" s="1"/>
  <c r="O446" i="12"/>
  <c r="U446" i="19" s="1"/>
  <c r="O444" i="12"/>
  <c r="U444" i="19" s="1"/>
  <c r="O442" i="12"/>
  <c r="U442" i="19" s="1"/>
  <c r="O440" i="12"/>
  <c r="U440" i="19" s="1"/>
  <c r="O432" i="12"/>
  <c r="U432" i="19" s="1"/>
  <c r="O430" i="12"/>
  <c r="U430" i="19" s="1"/>
  <c r="O428" i="12"/>
  <c r="U428" i="19" s="1"/>
  <c r="O425" i="12"/>
  <c r="U425" i="19" s="1"/>
  <c r="O423" i="12"/>
  <c r="U423" i="19" s="1"/>
  <c r="O421" i="12"/>
  <c r="U421" i="19" s="1"/>
  <c r="O419" i="12"/>
  <c r="U419" i="19" s="1"/>
  <c r="O417" i="12"/>
  <c r="U417" i="19" s="1"/>
  <c r="O415" i="12"/>
  <c r="U415" i="19" s="1"/>
  <c r="O413" i="12"/>
  <c r="U413" i="19" s="1"/>
  <c r="O411" i="12"/>
  <c r="U411" i="19" s="1"/>
  <c r="O406" i="12"/>
  <c r="U406" i="19" s="1"/>
  <c r="O404" i="12"/>
  <c r="U404" i="19" s="1"/>
  <c r="O402" i="12"/>
  <c r="U402" i="19" s="1"/>
  <c r="O400" i="12"/>
  <c r="U400" i="19" s="1"/>
  <c r="O398" i="12"/>
  <c r="U398" i="19" s="1"/>
  <c r="O100" i="12"/>
  <c r="U100" i="19" s="1"/>
  <c r="O99" i="12"/>
  <c r="U99" i="19" s="1"/>
  <c r="O78" i="12"/>
  <c r="U78" i="19" s="1"/>
  <c r="O73" i="12"/>
  <c r="U73" i="19" s="1"/>
  <c r="O69" i="12"/>
  <c r="U69" i="19" s="1"/>
  <c r="O96" i="12"/>
  <c r="U96" i="19" s="1"/>
  <c r="O92" i="12"/>
  <c r="U92" i="19" s="1"/>
  <c r="O91" i="12"/>
  <c r="U91" i="19" s="1"/>
  <c r="O87" i="12"/>
  <c r="U87" i="19" s="1"/>
  <c r="O83" i="12"/>
  <c r="U83" i="19" s="1"/>
  <c r="O62" i="12"/>
  <c r="U62" i="19" s="1"/>
  <c r="O58" i="12"/>
  <c r="U58" i="19" s="1"/>
  <c r="O54" i="12"/>
  <c r="U54" i="19" s="1"/>
  <c r="O50" i="12"/>
  <c r="U50" i="19" s="1"/>
  <c r="O46" i="12"/>
  <c r="U46" i="19" s="1"/>
  <c r="O42" i="12"/>
  <c r="U42" i="19" s="1"/>
  <c r="O38" i="12"/>
  <c r="U38" i="19" s="1"/>
  <c r="N423" i="12"/>
  <c r="D423" i="19" s="1"/>
  <c r="N422" i="12"/>
  <c r="D422" i="19" s="1"/>
  <c r="N421" i="12"/>
  <c r="D421" i="19" s="1"/>
  <c r="N420" i="12"/>
  <c r="D420" i="19" s="1"/>
  <c r="N419" i="12"/>
  <c r="D419" i="19" s="1"/>
  <c r="N418" i="12"/>
  <c r="D418" i="19" s="1"/>
  <c r="N417" i="12"/>
  <c r="D417" i="19" s="1"/>
  <c r="N402" i="12"/>
  <c r="D402" i="19" s="1"/>
  <c r="N401" i="12"/>
  <c r="D401" i="19" s="1"/>
  <c r="N400" i="12"/>
  <c r="D400" i="19" s="1"/>
  <c r="N399" i="12"/>
  <c r="D399" i="19" s="1"/>
  <c r="N299" i="12"/>
  <c r="D299" i="19" s="1"/>
  <c r="N297" i="12"/>
  <c r="D297" i="19" s="1"/>
  <c r="N295" i="12"/>
  <c r="D295" i="19" s="1"/>
  <c r="N293" i="12"/>
  <c r="D293" i="19" s="1"/>
  <c r="N291" i="12"/>
  <c r="D291" i="19" s="1"/>
  <c r="N289" i="12"/>
  <c r="D289" i="19" s="1"/>
  <c r="N287" i="12"/>
  <c r="D287" i="19" s="1"/>
  <c r="N285" i="12"/>
  <c r="D285" i="19" s="1"/>
  <c r="N283" i="12"/>
  <c r="D283" i="19" s="1"/>
  <c r="N281" i="12"/>
  <c r="D281" i="19" s="1"/>
  <c r="N279" i="12"/>
  <c r="D279" i="19" s="1"/>
  <c r="N277" i="12"/>
  <c r="D277" i="19" s="1"/>
  <c r="N106" i="12"/>
  <c r="D106" i="19" s="1"/>
  <c r="N105" i="12"/>
  <c r="D105" i="19" s="1"/>
  <c r="N104" i="12"/>
  <c r="D104" i="19" s="1"/>
  <c r="N101" i="12"/>
  <c r="D101" i="19" s="1"/>
  <c r="N99" i="12"/>
  <c r="D99" i="19" s="1"/>
  <c r="N98" i="12"/>
  <c r="D98" i="19" s="1"/>
  <c r="N93" i="12"/>
  <c r="D93" i="19" s="1"/>
  <c r="N91" i="12"/>
  <c r="D91" i="19" s="1"/>
  <c r="N90" i="12"/>
  <c r="D90" i="19" s="1"/>
  <c r="N87" i="12"/>
  <c r="D87" i="19" s="1"/>
  <c r="N86" i="12"/>
  <c r="D86" i="19" s="1"/>
  <c r="N83" i="12"/>
  <c r="D83" i="19" s="1"/>
  <c r="N82" i="12"/>
  <c r="D82" i="19" s="1"/>
  <c r="N79" i="12"/>
  <c r="D79" i="19" s="1"/>
  <c r="N78" i="12"/>
  <c r="D78" i="19" s="1"/>
  <c r="N74" i="12"/>
  <c r="D74" i="19" s="1"/>
  <c r="N73" i="12"/>
  <c r="D73" i="19" s="1"/>
  <c r="N72" i="12"/>
  <c r="D72" i="19" s="1"/>
  <c r="N69" i="12"/>
  <c r="D69" i="19" s="1"/>
  <c r="N68" i="12"/>
  <c r="D68" i="19" s="1"/>
  <c r="N63" i="12"/>
  <c r="D63" i="19" s="1"/>
  <c r="N62" i="12"/>
  <c r="D62" i="19" s="1"/>
  <c r="N59" i="12"/>
  <c r="D59" i="19" s="1"/>
  <c r="N58" i="12"/>
  <c r="D58" i="19" s="1"/>
  <c r="N55" i="12"/>
  <c r="D55" i="19" s="1"/>
  <c r="N54" i="12"/>
  <c r="D54" i="19" s="1"/>
  <c r="N51" i="12"/>
  <c r="D51" i="19" s="1"/>
  <c r="N50" i="12"/>
  <c r="D50" i="19" s="1"/>
  <c r="N47" i="12"/>
  <c r="D47" i="19" s="1"/>
  <c r="N46" i="12"/>
  <c r="D46" i="19" s="1"/>
  <c r="N43" i="12"/>
  <c r="D43" i="19" s="1"/>
  <c r="N42" i="12"/>
  <c r="D42" i="19" s="1"/>
  <c r="N39" i="12"/>
  <c r="D39" i="19" s="1"/>
  <c r="N275" i="12"/>
  <c r="D275" i="19" s="1"/>
  <c r="N273" i="12"/>
  <c r="D273" i="19" s="1"/>
  <c r="N271" i="12"/>
  <c r="D271" i="19" s="1"/>
  <c r="N269" i="12"/>
  <c r="D269" i="19" s="1"/>
  <c r="N267" i="12"/>
  <c r="D267" i="19" s="1"/>
  <c r="N265" i="12"/>
  <c r="D265" i="19" s="1"/>
  <c r="N263" i="12"/>
  <c r="D263" i="19" s="1"/>
  <c r="N261" i="12"/>
  <c r="D261" i="19" s="1"/>
  <c r="N259" i="12"/>
  <c r="D259" i="19" s="1"/>
  <c r="N257" i="12"/>
  <c r="D257" i="19" s="1"/>
  <c r="N255" i="12"/>
  <c r="D255" i="19" s="1"/>
  <c r="N253" i="12"/>
  <c r="D253" i="19" s="1"/>
  <c r="N251" i="12"/>
  <c r="D251" i="19" s="1"/>
  <c r="N249" i="12"/>
  <c r="D249" i="19" s="1"/>
  <c r="N247" i="12"/>
  <c r="D247" i="19" s="1"/>
  <c r="N245" i="12"/>
  <c r="D245" i="19" s="1"/>
  <c r="N243" i="12"/>
  <c r="D243" i="19" s="1"/>
  <c r="N241" i="12"/>
  <c r="D241" i="19" s="1"/>
  <c r="N239" i="12"/>
  <c r="D239" i="19" s="1"/>
  <c r="N237" i="12"/>
  <c r="D237" i="19" s="1"/>
  <c r="N235" i="12"/>
  <c r="D235" i="19" s="1"/>
  <c r="N233" i="12"/>
  <c r="D233" i="19" s="1"/>
  <c r="N231" i="12"/>
  <c r="D231" i="19" s="1"/>
  <c r="N229" i="12"/>
  <c r="D229" i="19" s="1"/>
  <c r="N227" i="12"/>
  <c r="D227" i="19" s="1"/>
  <c r="N225" i="12"/>
  <c r="D225" i="19" s="1"/>
  <c r="N223" i="12"/>
  <c r="D223" i="19" s="1"/>
  <c r="N221" i="12"/>
  <c r="D221" i="19" s="1"/>
  <c r="N219" i="12"/>
  <c r="D219" i="19" s="1"/>
  <c r="N217" i="12"/>
  <c r="D217" i="19" s="1"/>
  <c r="N215" i="12"/>
  <c r="D215" i="19" s="1"/>
  <c r="N213" i="12"/>
  <c r="D213" i="19" s="1"/>
  <c r="N211" i="12"/>
  <c r="D211" i="19" s="1"/>
  <c r="N209" i="12"/>
  <c r="D209" i="19" s="1"/>
  <c r="N207" i="12"/>
  <c r="D207" i="19" s="1"/>
  <c r="N205" i="12"/>
  <c r="D205" i="19" s="1"/>
  <c r="N203" i="12"/>
  <c r="D203" i="19" s="1"/>
  <c r="N201" i="12"/>
  <c r="D201" i="19" s="1"/>
  <c r="N199" i="12"/>
  <c r="D199" i="19" s="1"/>
  <c r="N197" i="12"/>
  <c r="D197" i="19" s="1"/>
  <c r="N195" i="12"/>
  <c r="D195" i="19" s="1"/>
  <c r="N193" i="12"/>
  <c r="D193" i="19" s="1"/>
  <c r="N191" i="12"/>
  <c r="D191" i="19" s="1"/>
  <c r="N189" i="12"/>
  <c r="D189" i="19" s="1"/>
  <c r="N187" i="12"/>
  <c r="D187" i="19" s="1"/>
  <c r="N185" i="12"/>
  <c r="D185" i="19" s="1"/>
  <c r="N183" i="12"/>
  <c r="D183" i="19" s="1"/>
  <c r="N181" i="12"/>
  <c r="D181" i="19" s="1"/>
  <c r="N179" i="12"/>
  <c r="D179" i="19" s="1"/>
  <c r="N177" i="12"/>
  <c r="D177" i="19" s="1"/>
  <c r="N175" i="12"/>
  <c r="D175" i="19" s="1"/>
  <c r="N173" i="12"/>
  <c r="D173" i="19" s="1"/>
  <c r="N171" i="12"/>
  <c r="D171" i="19" s="1"/>
  <c r="N169" i="12"/>
  <c r="D169" i="19" s="1"/>
  <c r="N167" i="12"/>
  <c r="D167" i="19" s="1"/>
  <c r="N165" i="12"/>
  <c r="D165" i="19" s="1"/>
  <c r="N163" i="12"/>
  <c r="D163" i="19" s="1"/>
  <c r="N161" i="12"/>
  <c r="D161" i="19" s="1"/>
  <c r="N159" i="12"/>
  <c r="D159" i="19" s="1"/>
  <c r="N157" i="12"/>
  <c r="D157" i="19" s="1"/>
  <c r="N155" i="12"/>
  <c r="D155" i="19" s="1"/>
  <c r="N153" i="12"/>
  <c r="D153" i="19" s="1"/>
  <c r="N151" i="12"/>
  <c r="D151" i="19" s="1"/>
  <c r="N149" i="12"/>
  <c r="D149" i="19" s="1"/>
  <c r="N147" i="12"/>
  <c r="D147" i="19" s="1"/>
  <c r="N145" i="12"/>
  <c r="D145" i="19" s="1"/>
  <c r="N143" i="12"/>
  <c r="D143" i="19" s="1"/>
  <c r="N141" i="12"/>
  <c r="D141" i="19" s="1"/>
  <c r="N139" i="12"/>
  <c r="D139" i="19" s="1"/>
  <c r="N137" i="12"/>
  <c r="D137" i="19" s="1"/>
  <c r="N135" i="12"/>
  <c r="D135" i="19" s="1"/>
  <c r="N133" i="12"/>
  <c r="D133" i="19" s="1"/>
  <c r="N131" i="12"/>
  <c r="D131" i="19" s="1"/>
  <c r="N129" i="12"/>
  <c r="D129" i="19" s="1"/>
  <c r="N127" i="12"/>
  <c r="D127" i="19" s="1"/>
  <c r="N125" i="12"/>
  <c r="D125" i="19" s="1"/>
  <c r="N123" i="12"/>
  <c r="D123" i="19" s="1"/>
  <c r="N121" i="12"/>
  <c r="D121" i="19" s="1"/>
  <c r="N119" i="12"/>
  <c r="D119" i="19" s="1"/>
  <c r="N117" i="12"/>
  <c r="D117" i="19" s="1"/>
  <c r="N115" i="12"/>
  <c r="D115" i="19" s="1"/>
  <c r="N113" i="12"/>
  <c r="D113" i="19" s="1"/>
  <c r="N111" i="12"/>
  <c r="D111" i="19" s="1"/>
  <c r="N109" i="12"/>
  <c r="D109" i="19" s="1"/>
  <c r="N37" i="12"/>
  <c r="D37" i="19" s="1"/>
  <c r="N448" i="12"/>
  <c r="D448" i="19" s="1"/>
  <c r="N447" i="12"/>
  <c r="D447" i="19" s="1"/>
  <c r="N446" i="12"/>
  <c r="D446" i="19" s="1"/>
  <c r="N445" i="12"/>
  <c r="D445" i="19" s="1"/>
  <c r="N444" i="12"/>
  <c r="D444" i="19" s="1"/>
  <c r="N443" i="12"/>
  <c r="D443" i="19" s="1"/>
  <c r="N442" i="12"/>
  <c r="D442" i="19" s="1"/>
  <c r="N441" i="12"/>
  <c r="D441" i="19" s="1"/>
  <c r="N440" i="12"/>
  <c r="D440" i="19" s="1"/>
  <c r="N432" i="12"/>
  <c r="D432" i="19" s="1"/>
  <c r="N431" i="12"/>
  <c r="D431" i="19" s="1"/>
  <c r="N430" i="12"/>
  <c r="D430" i="19" s="1"/>
  <c r="N429" i="12"/>
  <c r="D429" i="19" s="1"/>
  <c r="N428" i="12"/>
  <c r="D428" i="19" s="1"/>
  <c r="N427" i="12"/>
  <c r="D427" i="19" s="1"/>
  <c r="N425" i="12"/>
  <c r="D425" i="19" s="1"/>
  <c r="N424" i="12"/>
  <c r="D424" i="19" s="1"/>
  <c r="N416" i="12"/>
  <c r="D416" i="19" s="1"/>
  <c r="N415" i="12"/>
  <c r="D415" i="19" s="1"/>
  <c r="N414" i="12"/>
  <c r="D414" i="19" s="1"/>
  <c r="N413" i="12"/>
  <c r="D413" i="19" s="1"/>
  <c r="N412" i="12"/>
  <c r="D412" i="19" s="1"/>
  <c r="N411" i="12"/>
  <c r="D411" i="19" s="1"/>
  <c r="N406" i="12"/>
  <c r="D406" i="19" s="1"/>
  <c r="N405" i="12"/>
  <c r="D405" i="19" s="1"/>
  <c r="N404" i="12"/>
  <c r="D404" i="19" s="1"/>
  <c r="N403" i="12"/>
  <c r="D403" i="19" s="1"/>
  <c r="N398" i="12"/>
  <c r="D398" i="19" s="1"/>
  <c r="N397" i="12"/>
  <c r="D397" i="19" s="1"/>
  <c r="N396" i="12"/>
  <c r="D396" i="19" s="1"/>
  <c r="N395" i="12"/>
  <c r="D395" i="19" s="1"/>
  <c r="N394" i="12"/>
  <c r="D394" i="19" s="1"/>
  <c r="N393" i="12"/>
  <c r="D393" i="19" s="1"/>
  <c r="N392" i="12"/>
  <c r="D392" i="19" s="1"/>
  <c r="N391" i="12"/>
  <c r="D391" i="19" s="1"/>
  <c r="N390" i="12"/>
  <c r="D390" i="19" s="1"/>
  <c r="N389" i="12"/>
  <c r="D389" i="19" s="1"/>
  <c r="N388" i="12"/>
  <c r="D388" i="19" s="1"/>
  <c r="N387" i="12"/>
  <c r="D387" i="19" s="1"/>
  <c r="N386" i="12"/>
  <c r="D386" i="19" s="1"/>
  <c r="N385" i="12"/>
  <c r="D385" i="19" s="1"/>
  <c r="N384" i="12"/>
  <c r="D384" i="19" s="1"/>
  <c r="N383" i="12"/>
  <c r="D383" i="19" s="1"/>
  <c r="N382" i="12"/>
  <c r="D382" i="19" s="1"/>
  <c r="N381" i="12"/>
  <c r="D381" i="19" s="1"/>
  <c r="N380" i="12"/>
  <c r="D380" i="19" s="1"/>
  <c r="N379" i="12"/>
  <c r="D379" i="19" s="1"/>
  <c r="N378" i="12"/>
  <c r="D378" i="19" s="1"/>
  <c r="N377" i="12"/>
  <c r="D377" i="19" s="1"/>
  <c r="N376" i="12"/>
  <c r="D376" i="19" s="1"/>
  <c r="N375" i="12"/>
  <c r="D375" i="19" s="1"/>
  <c r="N374" i="12"/>
  <c r="D374" i="19" s="1"/>
  <c r="N373" i="12"/>
  <c r="D373" i="19" s="1"/>
  <c r="N372" i="12"/>
  <c r="D372" i="19" s="1"/>
  <c r="N371" i="12"/>
  <c r="D371" i="19" s="1"/>
  <c r="N370" i="12"/>
  <c r="D370" i="19" s="1"/>
  <c r="N369" i="12"/>
  <c r="D369" i="19" s="1"/>
  <c r="N368" i="12"/>
  <c r="D368" i="19" s="1"/>
  <c r="N367" i="12"/>
  <c r="D367" i="19" s="1"/>
  <c r="N366" i="12"/>
  <c r="D366" i="19" s="1"/>
  <c r="N365" i="12"/>
  <c r="D365" i="19" s="1"/>
  <c r="N364" i="12"/>
  <c r="D364" i="19" s="1"/>
  <c r="N363" i="12"/>
  <c r="D363" i="19" s="1"/>
  <c r="N362" i="12"/>
  <c r="D362" i="19" s="1"/>
  <c r="N361" i="12"/>
  <c r="D361" i="19" s="1"/>
  <c r="N360" i="12"/>
  <c r="D360" i="19" s="1"/>
  <c r="N359" i="12"/>
  <c r="D359" i="19" s="1"/>
  <c r="N358" i="12"/>
  <c r="D358" i="19" s="1"/>
  <c r="N357" i="12"/>
  <c r="D357" i="19" s="1"/>
  <c r="N356" i="12"/>
  <c r="D356" i="19" s="1"/>
  <c r="N355" i="12"/>
  <c r="D355" i="19" s="1"/>
  <c r="N354" i="12"/>
  <c r="D354" i="19" s="1"/>
  <c r="N353" i="12"/>
  <c r="D353" i="19" s="1"/>
  <c r="N352" i="12"/>
  <c r="D352" i="19" s="1"/>
  <c r="N351" i="12"/>
  <c r="D351" i="19" s="1"/>
  <c r="N350" i="12"/>
  <c r="D350" i="19" s="1"/>
  <c r="N349" i="12"/>
  <c r="D349" i="19" s="1"/>
  <c r="N348" i="12"/>
  <c r="D348" i="19" s="1"/>
  <c r="N347" i="12"/>
  <c r="D347" i="19" s="1"/>
  <c r="N346" i="12"/>
  <c r="D346" i="19" s="1"/>
  <c r="N345" i="12"/>
  <c r="D345" i="19" s="1"/>
  <c r="N344" i="12"/>
  <c r="D344" i="19" s="1"/>
  <c r="N343" i="12"/>
  <c r="D343" i="19" s="1"/>
  <c r="N342" i="12"/>
  <c r="D342" i="19" s="1"/>
  <c r="N341" i="12"/>
  <c r="D341" i="19" s="1"/>
  <c r="N340" i="12"/>
  <c r="D340" i="19" s="1"/>
  <c r="N339" i="12"/>
  <c r="D339" i="19" s="1"/>
  <c r="N338" i="12"/>
  <c r="D338" i="19" s="1"/>
  <c r="N337" i="12"/>
  <c r="D337" i="19" s="1"/>
  <c r="N336" i="12"/>
  <c r="D336" i="19" s="1"/>
  <c r="N335" i="12"/>
  <c r="D335" i="19" s="1"/>
  <c r="N334" i="12"/>
  <c r="D334" i="19" s="1"/>
  <c r="N333" i="12"/>
  <c r="D333" i="19" s="1"/>
  <c r="N332" i="12"/>
  <c r="D332" i="19" s="1"/>
  <c r="N331" i="12"/>
  <c r="D331" i="19" s="1"/>
  <c r="N330" i="12"/>
  <c r="D330" i="19" s="1"/>
  <c r="N329" i="12"/>
  <c r="D329" i="19" s="1"/>
  <c r="N328" i="12"/>
  <c r="D328" i="19" s="1"/>
  <c r="N327" i="12"/>
  <c r="D327" i="19" s="1"/>
  <c r="N326" i="12"/>
  <c r="D326" i="19" s="1"/>
  <c r="N325" i="12"/>
  <c r="D325" i="19" s="1"/>
  <c r="N324" i="12"/>
  <c r="D324" i="19" s="1"/>
  <c r="N323" i="12"/>
  <c r="D323" i="19" s="1"/>
  <c r="N322" i="12"/>
  <c r="D322" i="19" s="1"/>
  <c r="N321" i="12"/>
  <c r="D321" i="19" s="1"/>
  <c r="N320" i="12"/>
  <c r="D320" i="19" s="1"/>
  <c r="N319" i="12"/>
  <c r="D319" i="19" s="1"/>
  <c r="N318" i="12"/>
  <c r="D318" i="19" s="1"/>
  <c r="N317" i="12"/>
  <c r="D317" i="19" s="1"/>
  <c r="N316" i="12"/>
  <c r="D316" i="19" s="1"/>
  <c r="N315" i="12"/>
  <c r="D315" i="19" s="1"/>
  <c r="N314" i="12"/>
  <c r="D314" i="19" s="1"/>
  <c r="N313" i="12"/>
  <c r="D313" i="19" s="1"/>
  <c r="N312" i="12"/>
  <c r="D312" i="19" s="1"/>
  <c r="N311" i="12"/>
  <c r="D311" i="19" s="1"/>
  <c r="N310" i="12"/>
  <c r="D310" i="19" s="1"/>
  <c r="N309" i="12"/>
  <c r="D309" i="19" s="1"/>
  <c r="N308" i="12"/>
  <c r="D308" i="19" s="1"/>
  <c r="N307" i="12"/>
  <c r="D307" i="19" s="1"/>
  <c r="N306" i="12"/>
  <c r="D306" i="19" s="1"/>
  <c r="N305" i="12"/>
  <c r="D305" i="19" s="1"/>
  <c r="N304" i="12"/>
  <c r="D304" i="19" s="1"/>
  <c r="N303" i="12"/>
  <c r="D303" i="19" s="1"/>
  <c r="N302" i="12"/>
  <c r="D302" i="19" s="1"/>
  <c r="N301" i="12"/>
  <c r="D301" i="19" s="1"/>
  <c r="N100" i="12"/>
  <c r="D100" i="19" s="1"/>
  <c r="N96" i="12"/>
  <c r="D96" i="19" s="1"/>
  <c r="N92" i="12"/>
  <c r="D92" i="19" s="1"/>
  <c r="N38" i="12"/>
  <c r="D38" i="19" s="1"/>
  <c r="AB10" i="16"/>
  <c r="AB451" s="1"/>
  <c r="AE10"/>
  <c r="AC10"/>
  <c r="N35" i="12"/>
  <c r="D35" i="19" s="1"/>
  <c r="N33" i="12"/>
  <c r="D33" i="19" s="1"/>
  <c r="N31" i="12"/>
  <c r="D31" i="19" s="1"/>
  <c r="N29" i="12"/>
  <c r="D29" i="19" s="1"/>
  <c r="N27" i="12"/>
  <c r="D27" i="19" s="1"/>
  <c r="N25" i="12"/>
  <c r="D25" i="19" s="1"/>
  <c r="N23" i="12"/>
  <c r="D23" i="19" s="1"/>
  <c r="N21" i="12"/>
  <c r="D21" i="19" s="1"/>
  <c r="N19" i="12"/>
  <c r="D19" i="19" s="1"/>
  <c r="N17" i="12"/>
  <c r="D17" i="19" s="1"/>
  <c r="N15" i="12"/>
  <c r="D15" i="19" s="1"/>
  <c r="N13" i="12"/>
  <c r="D13" i="19" s="1"/>
  <c r="O270" i="12"/>
  <c r="U270" i="19" s="1"/>
  <c r="O166" i="12"/>
  <c r="U166" i="19" s="1"/>
  <c r="O158" i="12"/>
  <c r="U158" i="19" s="1"/>
  <c r="O52" i="12"/>
  <c r="U52" i="19" s="1"/>
  <c r="O238" i="12"/>
  <c r="U238" i="19" s="1"/>
  <c r="O11" i="12"/>
  <c r="U11" i="19" s="1"/>
  <c r="O134" i="12"/>
  <c r="U134" i="19" s="1"/>
  <c r="O35" i="12"/>
  <c r="U35" i="19" s="1"/>
  <c r="AD11" i="16"/>
  <c r="AI11" s="1"/>
  <c r="O286" i="12"/>
  <c r="U286" i="19" s="1"/>
  <c r="O262" i="12"/>
  <c r="U262" i="19" s="1"/>
  <c r="O126" i="12"/>
  <c r="U126" i="19" s="1"/>
  <c r="O122" i="12"/>
  <c r="U122" i="19" s="1"/>
  <c r="O85" i="12"/>
  <c r="U85" i="19" s="1"/>
  <c r="O71" i="12"/>
  <c r="U71" i="19" s="1"/>
  <c r="O254" i="12"/>
  <c r="U254" i="19" s="1"/>
  <c r="O12" i="12"/>
  <c r="U12" i="19" s="1"/>
  <c r="N12" i="12"/>
  <c r="D12" i="19" s="1"/>
  <c r="W9" i="17"/>
  <c r="S9"/>
  <c r="X425" i="12"/>
  <c r="AE423"/>
  <c r="X423"/>
  <c r="AE421"/>
  <c r="X421"/>
  <c r="AE419"/>
  <c r="X419"/>
  <c r="AE417"/>
  <c r="X417"/>
  <c r="AE415"/>
  <c r="X415"/>
  <c r="AE413"/>
  <c r="X413"/>
  <c r="AE411"/>
  <c r="X411"/>
  <c r="AE409"/>
  <c r="X409"/>
  <c r="AE407"/>
  <c r="X407"/>
  <c r="AE405"/>
  <c r="X405"/>
  <c r="AE403"/>
  <c r="X403"/>
  <c r="AE401"/>
  <c r="X401"/>
  <c r="AE399"/>
  <c r="X399"/>
  <c r="AE397"/>
  <c r="X397"/>
  <c r="AE395"/>
  <c r="X395"/>
  <c r="AE393"/>
  <c r="X393"/>
  <c r="AE391"/>
  <c r="X391"/>
  <c r="AE389"/>
  <c r="X389"/>
  <c r="AE387"/>
  <c r="X387"/>
  <c r="AE385"/>
  <c r="X385"/>
  <c r="AE383"/>
  <c r="X383"/>
  <c r="AE381"/>
  <c r="X381"/>
  <c r="AE379"/>
  <c r="X379"/>
  <c r="AE267"/>
  <c r="X267"/>
  <c r="AE265"/>
  <c r="X265"/>
  <c r="AE263"/>
  <c r="X263"/>
  <c r="AE261"/>
  <c r="X261"/>
  <c r="AE259"/>
  <c r="X259"/>
  <c r="AE257"/>
  <c r="X257"/>
  <c r="AE255"/>
  <c r="X255"/>
  <c r="AE253"/>
  <c r="X253"/>
  <c r="AE251"/>
  <c r="X251"/>
  <c r="AE249"/>
  <c r="X249"/>
  <c r="AE247"/>
  <c r="X247"/>
  <c r="AE245"/>
  <c r="X245"/>
  <c r="AE243"/>
  <c r="X243"/>
  <c r="AE241"/>
  <c r="X241"/>
  <c r="AE239"/>
  <c r="X239"/>
  <c r="AE237"/>
  <c r="X237"/>
  <c r="AE235"/>
  <c r="X235"/>
  <c r="AE233"/>
  <c r="X233"/>
  <c r="AE231"/>
  <c r="X231"/>
  <c r="AE229"/>
  <c r="X229"/>
  <c r="AE227"/>
  <c r="X227"/>
  <c r="AE225"/>
  <c r="X225"/>
  <c r="AE223"/>
  <c r="X223"/>
  <c r="AE221"/>
  <c r="X221"/>
  <c r="AE219"/>
  <c r="X219"/>
  <c r="AE217"/>
  <c r="X217"/>
  <c r="AE215"/>
  <c r="X215"/>
  <c r="AE213"/>
  <c r="X213"/>
  <c r="AE211"/>
  <c r="X211"/>
  <c r="AE209"/>
  <c r="X209"/>
  <c r="AE207"/>
  <c r="X207"/>
  <c r="AE205"/>
  <c r="X205"/>
  <c r="AE203"/>
  <c r="X203"/>
  <c r="AE201"/>
  <c r="X201"/>
  <c r="AE199"/>
  <c r="X199"/>
  <c r="AE197"/>
  <c r="X197"/>
  <c r="AE195"/>
  <c r="X195"/>
  <c r="AE193"/>
  <c r="X193"/>
  <c r="AE191"/>
  <c r="X191"/>
  <c r="AE189"/>
  <c r="X189"/>
  <c r="AE187"/>
  <c r="X187"/>
  <c r="AE10" i="17"/>
  <c r="AD10"/>
  <c r="E452"/>
  <c r="Q448" l="1"/>
  <c r="Q440"/>
  <c r="Q432"/>
  <c r="Q424"/>
  <c r="Q416"/>
  <c r="Q408"/>
  <c r="Q400"/>
  <c r="Q392"/>
  <c r="Q384"/>
  <c r="Q376"/>
  <c r="Q368"/>
  <c r="Q360"/>
  <c r="Q352"/>
  <c r="Q344"/>
  <c r="Q336"/>
  <c r="Q328"/>
  <c r="Q320"/>
  <c r="Q312"/>
  <c r="Q304"/>
  <c r="Q296"/>
  <c r="Q288"/>
  <c r="Q280"/>
  <c r="Q272"/>
  <c r="Q264"/>
  <c r="Q256"/>
  <c r="Q248"/>
  <c r="Q240"/>
  <c r="Q232"/>
  <c r="Q224"/>
  <c r="Q216"/>
  <c r="Q208"/>
  <c r="Q200"/>
  <c r="F448" i="19"/>
  <c r="F440"/>
  <c r="F432"/>
  <c r="F424"/>
  <c r="F416"/>
  <c r="F408"/>
  <c r="F400"/>
  <c r="F392"/>
  <c r="F384"/>
  <c r="F376"/>
  <c r="F368"/>
  <c r="F360"/>
  <c r="F352"/>
  <c r="F344"/>
  <c r="F336"/>
  <c r="F328"/>
  <c r="F320"/>
  <c r="F312"/>
  <c r="F304"/>
  <c r="F296"/>
  <c r="F288"/>
  <c r="F280"/>
  <c r="F272"/>
  <c r="F264"/>
  <c r="F256"/>
  <c r="F248"/>
  <c r="F240"/>
  <c r="F232"/>
  <c r="F224"/>
  <c r="F216"/>
  <c r="F208"/>
  <c r="F200"/>
  <c r="Q194" i="12"/>
  <c r="Q446" i="17"/>
  <c r="Q442"/>
  <c r="Q438"/>
  <c r="Q434"/>
  <c r="Q430"/>
  <c r="Q426"/>
  <c r="Q422"/>
  <c r="Q418"/>
  <c r="Q414"/>
  <c r="Q410"/>
  <c r="Q406"/>
  <c r="Q402"/>
  <c r="Q398"/>
  <c r="Q394"/>
  <c r="Q390"/>
  <c r="Q386"/>
  <c r="Q382"/>
  <c r="Q378"/>
  <c r="Q374"/>
  <c r="Q370"/>
  <c r="Q366"/>
  <c r="Q362"/>
  <c r="Q358"/>
  <c r="Q354"/>
  <c r="Q350"/>
  <c r="Q346"/>
  <c r="Q342"/>
  <c r="Q338"/>
  <c r="Q334"/>
  <c r="Q330"/>
  <c r="Q326"/>
  <c r="Q322"/>
  <c r="Q318"/>
  <c r="Q314"/>
  <c r="Q310"/>
  <c r="Q306"/>
  <c r="Q302"/>
  <c r="Q298"/>
  <c r="Q294"/>
  <c r="Q290"/>
  <c r="Q286"/>
  <c r="Q282"/>
  <c r="Q278"/>
  <c r="Q274"/>
  <c r="Q270"/>
  <c r="Q266"/>
  <c r="Q262"/>
  <c r="Q258"/>
  <c r="Q254"/>
  <c r="Q250"/>
  <c r="Q246"/>
  <c r="Q242"/>
  <c r="Q238"/>
  <c r="Q234"/>
  <c r="Q230"/>
  <c r="Q226"/>
  <c r="Q222"/>
  <c r="Q218"/>
  <c r="Q214"/>
  <c r="Q210"/>
  <c r="Q206"/>
  <c r="Q202"/>
  <c r="Q198"/>
  <c r="Q194"/>
  <c r="Q190"/>
  <c r="Q186"/>
  <c r="Q182"/>
  <c r="Q178"/>
  <c r="Q174"/>
  <c r="Q170"/>
  <c r="Q166"/>
  <c r="Q162"/>
  <c r="Q158"/>
  <c r="Q154"/>
  <c r="Q150"/>
  <c r="Q146"/>
  <c r="Q142"/>
  <c r="Q138"/>
  <c r="Q134"/>
  <c r="Q130"/>
  <c r="Q126"/>
  <c r="Q122"/>
  <c r="Q118"/>
  <c r="Q114"/>
  <c r="Q110"/>
  <c r="Q106"/>
  <c r="Q102"/>
  <c r="Q98"/>
  <c r="Q94"/>
  <c r="Q90"/>
  <c r="Q86"/>
  <c r="Q82"/>
  <c r="Q78"/>
  <c r="Q74"/>
  <c r="Q70"/>
  <c r="Q66"/>
  <c r="Q62"/>
  <c r="Q58"/>
  <c r="Q54"/>
  <c r="Q50"/>
  <c r="Q46"/>
  <c r="Q42"/>
  <c r="Q38"/>
  <c r="Q34"/>
  <c r="Q30"/>
  <c r="Q26"/>
  <c r="Q22"/>
  <c r="Q18"/>
  <c r="Q14"/>
  <c r="E451"/>
  <c r="T10" i="37"/>
  <c r="T451" s="1"/>
  <c r="L10" i="22"/>
  <c r="L451" s="1"/>
  <c r="N449" i="17"/>
  <c r="F449" i="19" s="1"/>
  <c r="U449" i="37"/>
  <c r="M449" i="22"/>
  <c r="U10" i="37"/>
  <c r="M10" i="22"/>
  <c r="G451" i="17"/>
  <c r="AC10" i="37"/>
  <c r="V10"/>
  <c r="V451" s="1"/>
  <c r="U10" i="22"/>
  <c r="N10"/>
  <c r="N451" s="1"/>
  <c r="AD10" i="37"/>
  <c r="W10"/>
  <c r="W451" s="1"/>
  <c r="V10" i="22"/>
  <c r="O10"/>
  <c r="O451" s="1"/>
  <c r="Q449" i="16"/>
  <c r="Q433"/>
  <c r="Q417"/>
  <c r="Q401"/>
  <c r="Q385"/>
  <c r="Q369"/>
  <c r="Q353"/>
  <c r="Q337"/>
  <c r="Q321"/>
  <c r="Q305"/>
  <c r="Q289"/>
  <c r="Q273"/>
  <c r="Q257"/>
  <c r="Q241"/>
  <c r="Q225"/>
  <c r="Q209"/>
  <c r="Q437"/>
  <c r="Q421"/>
  <c r="Q405"/>
  <c r="Q389"/>
  <c r="Q373"/>
  <c r="Q357"/>
  <c r="Q341"/>
  <c r="Q325"/>
  <c r="Q309"/>
  <c r="Q293"/>
  <c r="Q277"/>
  <c r="Q261"/>
  <c r="Q245"/>
  <c r="Q229"/>
  <c r="Q213"/>
  <c r="Q197"/>
  <c r="Q441"/>
  <c r="Q425"/>
  <c r="Q409"/>
  <c r="Q393"/>
  <c r="Q377"/>
  <c r="Q361"/>
  <c r="Q345"/>
  <c r="Q329"/>
  <c r="Q313"/>
  <c r="Q297"/>
  <c r="Q281"/>
  <c r="Q265"/>
  <c r="Q249"/>
  <c r="Q233"/>
  <c r="Q217"/>
  <c r="Q201"/>
  <c r="Q44"/>
  <c r="Q320"/>
  <c r="Q384"/>
  <c r="Q256"/>
  <c r="Q28"/>
  <c r="Q416"/>
  <c r="Q288"/>
  <c r="Q352"/>
  <c r="Q20"/>
  <c r="Q448"/>
  <c r="Q368"/>
  <c r="Q304"/>
  <c r="Q240"/>
  <c r="O10"/>
  <c r="O451" s="1"/>
  <c r="Q36"/>
  <c r="Q400"/>
  <c r="Q336"/>
  <c r="Q272"/>
  <c r="Q208"/>
  <c r="Q408"/>
  <c r="Q376"/>
  <c r="Q344"/>
  <c r="Q312"/>
  <c r="Q280"/>
  <c r="Q248"/>
  <c r="Q216"/>
  <c r="Q432"/>
  <c r="Q392"/>
  <c r="Q360"/>
  <c r="Q328"/>
  <c r="Q296"/>
  <c r="Q264"/>
  <c r="Q232"/>
  <c r="Q200"/>
  <c r="Q25"/>
  <c r="Q41"/>
  <c r="Q49"/>
  <c r="Q17"/>
  <c r="Q440"/>
  <c r="Q412"/>
  <c r="Q396"/>
  <c r="Q380"/>
  <c r="Q364"/>
  <c r="Q348"/>
  <c r="Q332"/>
  <c r="Q316"/>
  <c r="Q300"/>
  <c r="Q284"/>
  <c r="Q268"/>
  <c r="Q252"/>
  <c r="Q236"/>
  <c r="Q220"/>
  <c r="Q204"/>
  <c r="Q33"/>
  <c r="Q424"/>
  <c r="Q404"/>
  <c r="Q388"/>
  <c r="Q372"/>
  <c r="Q356"/>
  <c r="Q340"/>
  <c r="Q324"/>
  <c r="Q308"/>
  <c r="Q292"/>
  <c r="Q276"/>
  <c r="Q260"/>
  <c r="Q244"/>
  <c r="Q228"/>
  <c r="Q212"/>
  <c r="Q196"/>
  <c r="AC451"/>
  <c r="A10" i="32"/>
  <c r="C17" s="1"/>
  <c r="N452" i="7"/>
  <c r="Q449" i="12"/>
  <c r="Q447"/>
  <c r="Q445"/>
  <c r="Q443"/>
  <c r="Q441"/>
  <c r="Q439"/>
  <c r="Q437"/>
  <c r="Q435"/>
  <c r="Q433"/>
  <c r="Q431"/>
  <c r="Q429"/>
  <c r="Q427"/>
  <c r="Q425"/>
  <c r="Q423"/>
  <c r="Q421"/>
  <c r="Q419"/>
  <c r="Q417"/>
  <c r="Q415"/>
  <c r="Q413"/>
  <c r="Q411"/>
  <c r="Q409"/>
  <c r="Q407"/>
  <c r="Q405"/>
  <c r="Q403"/>
  <c r="Q401"/>
  <c r="Q399"/>
  <c r="Q397"/>
  <c r="Q395"/>
  <c r="Q393"/>
  <c r="Q391"/>
  <c r="Q389"/>
  <c r="Q387"/>
  <c r="Q385"/>
  <c r="Q383"/>
  <c r="Q381"/>
  <c r="Q379"/>
  <c r="Q377"/>
  <c r="Q375"/>
  <c r="Q373"/>
  <c r="Q371"/>
  <c r="Q369"/>
  <c r="Q367"/>
  <c r="Q365"/>
  <c r="Q363"/>
  <c r="Q361"/>
  <c r="Q359"/>
  <c r="Q357"/>
  <c r="Q355"/>
  <c r="Q353"/>
  <c r="Q351"/>
  <c r="Q349"/>
  <c r="Q347"/>
  <c r="Q345"/>
  <c r="Q343"/>
  <c r="Q341"/>
  <c r="Q339"/>
  <c r="Q337"/>
  <c r="Q335"/>
  <c r="Q333"/>
  <c r="Q331"/>
  <c r="Q329"/>
  <c r="Q327"/>
  <c r="Q325"/>
  <c r="Q323"/>
  <c r="Q321"/>
  <c r="Q319"/>
  <c r="Q317"/>
  <c r="Q315"/>
  <c r="Q313"/>
  <c r="Q311"/>
  <c r="Q309"/>
  <c r="Q307"/>
  <c r="Q305"/>
  <c r="Q303"/>
  <c r="Q301"/>
  <c r="Q299"/>
  <c r="Q297"/>
  <c r="Q295"/>
  <c r="Q293"/>
  <c r="Q291"/>
  <c r="Q289"/>
  <c r="Q287"/>
  <c r="Q285"/>
  <c r="Q283"/>
  <c r="Q281"/>
  <c r="Q279"/>
  <c r="Q277"/>
  <c r="Q275"/>
  <c r="Q273"/>
  <c r="Q271"/>
  <c r="Q269"/>
  <c r="Q267"/>
  <c r="Q265"/>
  <c r="Q263"/>
  <c r="Q261"/>
  <c r="Q259"/>
  <c r="Q257"/>
  <c r="Q255"/>
  <c r="Q253"/>
  <c r="Q251"/>
  <c r="Q249"/>
  <c r="Q247"/>
  <c r="Q245"/>
  <c r="Q243"/>
  <c r="Q241"/>
  <c r="Q239"/>
  <c r="Q237"/>
  <c r="Q235"/>
  <c r="Q233"/>
  <c r="Q231"/>
  <c r="Q229"/>
  <c r="Q227"/>
  <c r="Q225"/>
  <c r="Q223"/>
  <c r="Q221"/>
  <c r="Q219"/>
  <c r="Q217"/>
  <c r="Q215"/>
  <c r="Q213"/>
  <c r="Q211"/>
  <c r="Q209"/>
  <c r="Q207"/>
  <c r="Q205"/>
  <c r="Q203"/>
  <c r="Q201"/>
  <c r="Q199"/>
  <c r="Q197"/>
  <c r="Q195"/>
  <c r="Q56"/>
  <c r="Q50"/>
  <c r="Q47"/>
  <c r="Q43"/>
  <c r="Q40"/>
  <c r="Q36"/>
  <c r="Q33"/>
  <c r="Q29"/>
  <c r="Q26"/>
  <c r="Q23"/>
  <c r="Q21"/>
  <c r="Q18"/>
  <c r="Q14"/>
  <c r="Q192"/>
  <c r="Q190"/>
  <c r="Q188"/>
  <c r="Q186"/>
  <c r="Q184"/>
  <c r="Q182"/>
  <c r="Q180"/>
  <c r="Q178"/>
  <c r="Q176"/>
  <c r="Q174"/>
  <c r="Q172"/>
  <c r="Q170"/>
  <c r="Q168"/>
  <c r="Q166"/>
  <c r="Q164"/>
  <c r="Q162"/>
  <c r="Q160"/>
  <c r="Q158"/>
  <c r="Q156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7"/>
  <c r="Q65"/>
  <c r="Q63"/>
  <c r="Q61"/>
  <c r="Q59"/>
  <c r="Q57"/>
  <c r="Q54"/>
  <c r="Q51"/>
  <c r="Q46"/>
  <c r="Q41"/>
  <c r="Q37"/>
  <c r="Q32"/>
  <c r="Q27"/>
  <c r="Q20"/>
  <c r="Q15"/>
  <c r="Q11"/>
  <c r="Q450"/>
  <c r="Q448"/>
  <c r="Q446"/>
  <c r="Q444"/>
  <c r="Q442"/>
  <c r="Q440"/>
  <c r="Q438"/>
  <c r="Q436"/>
  <c r="Q434"/>
  <c r="Q432"/>
  <c r="Q430"/>
  <c r="Q428"/>
  <c r="Q426"/>
  <c r="Q424"/>
  <c r="Q422"/>
  <c r="Q420"/>
  <c r="Q418"/>
  <c r="Q416"/>
  <c r="Q414"/>
  <c r="Q412"/>
  <c r="Q410"/>
  <c r="Q408"/>
  <c r="Q406"/>
  <c r="Q404"/>
  <c r="Q402"/>
  <c r="Q400"/>
  <c r="Q398"/>
  <c r="Q396"/>
  <c r="Q394"/>
  <c r="Q392"/>
  <c r="Q390"/>
  <c r="Q388"/>
  <c r="Q386"/>
  <c r="Q384"/>
  <c r="Q382"/>
  <c r="Q380"/>
  <c r="Q378"/>
  <c r="Q376"/>
  <c r="Q374"/>
  <c r="Q372"/>
  <c r="Q370"/>
  <c r="Q368"/>
  <c r="Q366"/>
  <c r="Q364"/>
  <c r="Q362"/>
  <c r="Q360"/>
  <c r="Q358"/>
  <c r="Q356"/>
  <c r="Q354"/>
  <c r="Q352"/>
  <c r="Q350"/>
  <c r="Q348"/>
  <c r="Q346"/>
  <c r="Q344"/>
  <c r="Q342"/>
  <c r="Q340"/>
  <c r="Q338"/>
  <c r="Q336"/>
  <c r="Q334"/>
  <c r="Q332"/>
  <c r="Q330"/>
  <c r="Q328"/>
  <c r="Q326"/>
  <c r="Q324"/>
  <c r="Q322"/>
  <c r="Q320"/>
  <c r="Q318"/>
  <c r="Q316"/>
  <c r="Q314"/>
  <c r="Q312"/>
  <c r="Q310"/>
  <c r="Q308"/>
  <c r="Q306"/>
  <c r="Q304"/>
  <c r="Q302"/>
  <c r="Q300"/>
  <c r="Q298"/>
  <c r="Q296"/>
  <c r="Q294"/>
  <c r="Q292"/>
  <c r="Q290"/>
  <c r="Q288"/>
  <c r="Q286"/>
  <c r="Q284"/>
  <c r="Q282"/>
  <c r="Q280"/>
  <c r="Q278"/>
  <c r="Q276"/>
  <c r="Q274"/>
  <c r="Q272"/>
  <c r="Q270"/>
  <c r="Q268"/>
  <c r="Q266"/>
  <c r="Q264"/>
  <c r="Q262"/>
  <c r="Q260"/>
  <c r="Q258"/>
  <c r="Q256"/>
  <c r="Q254"/>
  <c r="Q252"/>
  <c r="Q250"/>
  <c r="Q248"/>
  <c r="Q246"/>
  <c r="Q244"/>
  <c r="Q242"/>
  <c r="Q240"/>
  <c r="Q238"/>
  <c r="Q236"/>
  <c r="Q234"/>
  <c r="Q232"/>
  <c r="Q230"/>
  <c r="Q228"/>
  <c r="Q226"/>
  <c r="Q224"/>
  <c r="Q222"/>
  <c r="Q220"/>
  <c r="Q218"/>
  <c r="Q216"/>
  <c r="Q214"/>
  <c r="Q212"/>
  <c r="Q210"/>
  <c r="Q208"/>
  <c r="Q206"/>
  <c r="Q204"/>
  <c r="Q202"/>
  <c r="Q200"/>
  <c r="Q198"/>
  <c r="Q196"/>
  <c r="Q69"/>
  <c r="Q53"/>
  <c r="Q48"/>
  <c r="Q45"/>
  <c r="Q42"/>
  <c r="Q38"/>
  <c r="Q35"/>
  <c r="Q31"/>
  <c r="Q28"/>
  <c r="Q25"/>
  <c r="Q22"/>
  <c r="Q19"/>
  <c r="Q16"/>
  <c r="Q12"/>
  <c r="Q193"/>
  <c r="Q191"/>
  <c r="Q189"/>
  <c r="Q187"/>
  <c r="Q185"/>
  <c r="Q183"/>
  <c r="Q181"/>
  <c r="Q179"/>
  <c r="Q177"/>
  <c r="Q175"/>
  <c r="Q173"/>
  <c r="Q171"/>
  <c r="Q169"/>
  <c r="Q167"/>
  <c r="Q165"/>
  <c r="Q163"/>
  <c r="Q161"/>
  <c r="Q159"/>
  <c r="Q157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8"/>
  <c r="Q66"/>
  <c r="Q64"/>
  <c r="Q62"/>
  <c r="Q60"/>
  <c r="Q58"/>
  <c r="Q55"/>
  <c r="Q52"/>
  <c r="Q49"/>
  <c r="Q44"/>
  <c r="Q39"/>
  <c r="Q34"/>
  <c r="Q30"/>
  <c r="Q24"/>
  <c r="Q17"/>
  <c r="Q13"/>
  <c r="D96" i="26"/>
  <c r="D104"/>
  <c r="D112"/>
  <c r="D173"/>
  <c r="D380"/>
  <c r="D384"/>
  <c r="D388"/>
  <c r="D392"/>
  <c r="D396"/>
  <c r="D400"/>
  <c r="D404"/>
  <c r="D408"/>
  <c r="D412"/>
  <c r="D416"/>
  <c r="D420"/>
  <c r="D424"/>
  <c r="D428"/>
  <c r="D432"/>
  <c r="D436"/>
  <c r="D440"/>
  <c r="D444"/>
  <c r="D448"/>
  <c r="D450"/>
  <c r="D454"/>
  <c r="D458"/>
  <c r="D462"/>
  <c r="D468"/>
  <c r="D472"/>
  <c r="D480"/>
  <c r="D488"/>
  <c r="D492"/>
  <c r="D504"/>
  <c r="D508"/>
  <c r="D521"/>
  <c r="D186"/>
  <c r="D194"/>
  <c r="D202"/>
  <c r="D214"/>
  <c r="D222"/>
  <c r="D230"/>
  <c r="D238"/>
  <c r="D246"/>
  <c r="D254"/>
  <c r="D266"/>
  <c r="D274"/>
  <c r="D282"/>
  <c r="D290"/>
  <c r="D298"/>
  <c r="D306"/>
  <c r="D310"/>
  <c r="D318"/>
  <c r="D326"/>
  <c r="D334"/>
  <c r="D342"/>
  <c r="D350"/>
  <c r="D116"/>
  <c r="D124"/>
  <c r="D132"/>
  <c r="D140"/>
  <c r="D146"/>
  <c r="D155"/>
  <c r="D163"/>
  <c r="D170"/>
  <c r="D181"/>
  <c r="D356"/>
  <c r="D364"/>
  <c r="D372"/>
  <c r="D477"/>
  <c r="D495"/>
  <c r="D97"/>
  <c r="D105"/>
  <c r="D113"/>
  <c r="D142"/>
  <c r="D152"/>
  <c r="D180"/>
  <c r="D359"/>
  <c r="D510"/>
  <c r="D514"/>
  <c r="D201"/>
  <c r="D217"/>
  <c r="D233"/>
  <c r="D249"/>
  <c r="D265"/>
  <c r="D281"/>
  <c r="D297"/>
  <c r="D313"/>
  <c r="D92"/>
  <c r="D100"/>
  <c r="D108"/>
  <c r="D115"/>
  <c r="D378"/>
  <c r="D382"/>
  <c r="D386"/>
  <c r="D390"/>
  <c r="D394"/>
  <c r="D398"/>
  <c r="D402"/>
  <c r="D406"/>
  <c r="D410"/>
  <c r="D414"/>
  <c r="D418"/>
  <c r="D422"/>
  <c r="D426"/>
  <c r="D430"/>
  <c r="D434"/>
  <c r="D438"/>
  <c r="D442"/>
  <c r="D446"/>
  <c r="D452"/>
  <c r="D456"/>
  <c r="D460"/>
  <c r="D464"/>
  <c r="D466"/>
  <c r="D470"/>
  <c r="D474"/>
  <c r="D482"/>
  <c r="D490"/>
  <c r="D501"/>
  <c r="D506"/>
  <c r="D517"/>
  <c r="D519"/>
  <c r="D523"/>
  <c r="D525"/>
  <c r="D190"/>
  <c r="D198"/>
  <c r="D206"/>
  <c r="D210"/>
  <c r="D218"/>
  <c r="D226"/>
  <c r="D234"/>
  <c r="D242"/>
  <c r="D250"/>
  <c r="D258"/>
  <c r="D262"/>
  <c r="D270"/>
  <c r="D278"/>
  <c r="D286"/>
  <c r="D294"/>
  <c r="D302"/>
  <c r="D314"/>
  <c r="D322"/>
  <c r="D330"/>
  <c r="D338"/>
  <c r="D346"/>
  <c r="D120"/>
  <c r="D128"/>
  <c r="D136"/>
  <c r="D150"/>
  <c r="D159"/>
  <c r="D167"/>
  <c r="D176"/>
  <c r="D183"/>
  <c r="D360"/>
  <c r="D368"/>
  <c r="D376"/>
  <c r="D479"/>
  <c r="D497"/>
  <c r="D499"/>
  <c r="D101"/>
  <c r="D109"/>
  <c r="D121"/>
  <c r="D125"/>
  <c r="D138"/>
  <c r="D144"/>
  <c r="D154"/>
  <c r="D158"/>
  <c r="D172"/>
  <c r="D365"/>
  <c r="D512"/>
  <c r="D516"/>
  <c r="D118"/>
  <c r="D148"/>
  <c r="D162"/>
  <c r="D166"/>
  <c r="D174"/>
  <c r="D185"/>
  <c r="D193"/>
  <c r="D209"/>
  <c r="D225"/>
  <c r="D241"/>
  <c r="D257"/>
  <c r="D273"/>
  <c r="D289"/>
  <c r="D305"/>
  <c r="D321"/>
  <c r="D329"/>
  <c r="D337"/>
  <c r="D345"/>
  <c r="D353"/>
  <c r="D371"/>
  <c r="D375"/>
  <c r="D485"/>
  <c r="D487"/>
  <c r="D363"/>
  <c r="D88"/>
  <c r="D130"/>
  <c r="D195"/>
  <c r="D211"/>
  <c r="D251"/>
  <c r="D267"/>
  <c r="D291"/>
  <c r="D323"/>
  <c r="D339"/>
  <c r="D219"/>
  <c r="D235"/>
  <c r="D133"/>
  <c r="D93"/>
  <c r="D203"/>
  <c r="D89"/>
  <c r="D90"/>
  <c r="D94"/>
  <c r="D98"/>
  <c r="D102"/>
  <c r="D106"/>
  <c r="D110"/>
  <c r="D169"/>
  <c r="D177"/>
  <c r="D379"/>
  <c r="D381"/>
  <c r="D383"/>
  <c r="D385"/>
  <c r="D387"/>
  <c r="D389"/>
  <c r="D391"/>
  <c r="D393"/>
  <c r="D395"/>
  <c r="D397"/>
  <c r="D399"/>
  <c r="D401"/>
  <c r="D403"/>
  <c r="D405"/>
  <c r="D407"/>
  <c r="D409"/>
  <c r="D411"/>
  <c r="D413"/>
  <c r="D415"/>
  <c r="D417"/>
  <c r="D419"/>
  <c r="D421"/>
  <c r="D423"/>
  <c r="D425"/>
  <c r="D427"/>
  <c r="D429"/>
  <c r="D431"/>
  <c r="D433"/>
  <c r="D435"/>
  <c r="D437"/>
  <c r="D439"/>
  <c r="D441"/>
  <c r="D443"/>
  <c r="D445"/>
  <c r="D447"/>
  <c r="D449"/>
  <c r="D451"/>
  <c r="D453"/>
  <c r="D455"/>
  <c r="D457"/>
  <c r="D459"/>
  <c r="D461"/>
  <c r="D463"/>
  <c r="D465"/>
  <c r="D467"/>
  <c r="D469"/>
  <c r="D471"/>
  <c r="D473"/>
  <c r="D475"/>
  <c r="D481"/>
  <c r="D483"/>
  <c r="D489"/>
  <c r="D491"/>
  <c r="D493"/>
  <c r="D502"/>
  <c r="D505"/>
  <c r="D507"/>
  <c r="D509"/>
  <c r="D518"/>
  <c r="D520"/>
  <c r="D522"/>
  <c r="D524"/>
  <c r="D114"/>
  <c r="D188"/>
  <c r="D192"/>
  <c r="D196"/>
  <c r="D200"/>
  <c r="D204"/>
  <c r="D208"/>
  <c r="D212"/>
  <c r="D216"/>
  <c r="D220"/>
  <c r="D224"/>
  <c r="D228"/>
  <c r="D232"/>
  <c r="D236"/>
  <c r="D240"/>
  <c r="D244"/>
  <c r="D248"/>
  <c r="D252"/>
  <c r="D256"/>
  <c r="D260"/>
  <c r="D264"/>
  <c r="D268"/>
  <c r="D272"/>
  <c r="D276"/>
  <c r="D280"/>
  <c r="D284"/>
  <c r="D288"/>
  <c r="D292"/>
  <c r="D296"/>
  <c r="D300"/>
  <c r="D304"/>
  <c r="D308"/>
  <c r="D312"/>
  <c r="D316"/>
  <c r="D320"/>
  <c r="D324"/>
  <c r="D328"/>
  <c r="D332"/>
  <c r="D336"/>
  <c r="D340"/>
  <c r="D344"/>
  <c r="D348"/>
  <c r="D352"/>
  <c r="D119"/>
  <c r="D123"/>
  <c r="D127"/>
  <c r="D131"/>
  <c r="D135"/>
  <c r="D139"/>
  <c r="D145"/>
  <c r="D149"/>
  <c r="D151"/>
  <c r="D156"/>
  <c r="D160"/>
  <c r="D164"/>
  <c r="D168"/>
  <c r="D175"/>
  <c r="D178"/>
  <c r="D182"/>
  <c r="D354"/>
  <c r="D358"/>
  <c r="D362"/>
  <c r="D366"/>
  <c r="D370"/>
  <c r="D374"/>
  <c r="D476"/>
  <c r="D478"/>
  <c r="D494"/>
  <c r="D496"/>
  <c r="D498"/>
  <c r="D500"/>
  <c r="D91"/>
  <c r="D99"/>
  <c r="D103"/>
  <c r="D107"/>
  <c r="D111"/>
  <c r="D122"/>
  <c r="D126"/>
  <c r="D137"/>
  <c r="D141"/>
  <c r="D143"/>
  <c r="D153"/>
  <c r="D157"/>
  <c r="D171"/>
  <c r="D179"/>
  <c r="D357"/>
  <c r="D367"/>
  <c r="D373"/>
  <c r="D377"/>
  <c r="D511"/>
  <c r="D513"/>
  <c r="D515"/>
  <c r="D117"/>
  <c r="D147"/>
  <c r="D161"/>
  <c r="D165"/>
  <c r="D184"/>
  <c r="D189"/>
  <c r="D197"/>
  <c r="D205"/>
  <c r="D213"/>
  <c r="D221"/>
  <c r="D229"/>
  <c r="D237"/>
  <c r="D245"/>
  <c r="D253"/>
  <c r="D261"/>
  <c r="D269"/>
  <c r="D277"/>
  <c r="D285"/>
  <c r="D293"/>
  <c r="D301"/>
  <c r="D309"/>
  <c r="D317"/>
  <c r="D325"/>
  <c r="D333"/>
  <c r="D341"/>
  <c r="D349"/>
  <c r="D355"/>
  <c r="D369"/>
  <c r="D484"/>
  <c r="D486"/>
  <c r="D191"/>
  <c r="D199"/>
  <c r="D207"/>
  <c r="D215"/>
  <c r="D223"/>
  <c r="D231"/>
  <c r="D239"/>
  <c r="D247"/>
  <c r="D255"/>
  <c r="D263"/>
  <c r="D194" i="19"/>
  <c r="D279" i="26"/>
  <c r="D287"/>
  <c r="D295"/>
  <c r="D303"/>
  <c r="D311"/>
  <c r="D319"/>
  <c r="D327"/>
  <c r="D335"/>
  <c r="D343"/>
  <c r="D351"/>
  <c r="D361"/>
  <c r="D95"/>
  <c r="U194" i="19"/>
  <c r="D187" i="26"/>
  <c r="D243"/>
  <c r="D259"/>
  <c r="D283"/>
  <c r="D307"/>
  <c r="D331"/>
  <c r="D227"/>
  <c r="D275"/>
  <c r="D299"/>
  <c r="D347"/>
  <c r="D134"/>
  <c r="D315"/>
  <c r="D129"/>
  <c r="D526"/>
  <c r="D503"/>
  <c r="AB451" i="7"/>
  <c r="AB452"/>
  <c r="AI451" i="36"/>
  <c r="AJ451"/>
  <c r="G451" i="12"/>
  <c r="AD10" i="36"/>
  <c r="AE451"/>
  <c r="AJ10"/>
  <c r="E451" i="12"/>
  <c r="AB10" i="36"/>
  <c r="AC451"/>
  <c r="AH10"/>
  <c r="AG451"/>
  <c r="AH451"/>
  <c r="O10" i="17"/>
  <c r="O451" s="1"/>
  <c r="H451"/>
  <c r="N10"/>
  <c r="N451" s="1"/>
  <c r="F451"/>
  <c r="Q449"/>
  <c r="Q45" i="16"/>
  <c r="Q37"/>
  <c r="Q29"/>
  <c r="Q21"/>
  <c r="Q13"/>
  <c r="Q447"/>
  <c r="Q443"/>
  <c r="Q439"/>
  <c r="Q435"/>
  <c r="Q431"/>
  <c r="Q427"/>
  <c r="Q423"/>
  <c r="Q419"/>
  <c r="Q415"/>
  <c r="Q411"/>
  <c r="Q407"/>
  <c r="Q403"/>
  <c r="Q399"/>
  <c r="Q395"/>
  <c r="Q391"/>
  <c r="Q387"/>
  <c r="Q383"/>
  <c r="Q379"/>
  <c r="Q375"/>
  <c r="Q371"/>
  <c r="Q367"/>
  <c r="Q363"/>
  <c r="Q359"/>
  <c r="Q355"/>
  <c r="Q351"/>
  <c r="Q347"/>
  <c r="Q343"/>
  <c r="Q339"/>
  <c r="Q335"/>
  <c r="Q331"/>
  <c r="Q327"/>
  <c r="Q323"/>
  <c r="Q319"/>
  <c r="Q315"/>
  <c r="Q311"/>
  <c r="Q307"/>
  <c r="Q303"/>
  <c r="Q299"/>
  <c r="Q295"/>
  <c r="Q291"/>
  <c r="Q287"/>
  <c r="Q283"/>
  <c r="Q279"/>
  <c r="Q275"/>
  <c r="Q271"/>
  <c r="Q267"/>
  <c r="Q263"/>
  <c r="Q259"/>
  <c r="Q255"/>
  <c r="Q251"/>
  <c r="Q247"/>
  <c r="Q243"/>
  <c r="Q239"/>
  <c r="Q235"/>
  <c r="Q231"/>
  <c r="Q227"/>
  <c r="Q223"/>
  <c r="Q219"/>
  <c r="Q215"/>
  <c r="Q211"/>
  <c r="Q207"/>
  <c r="Q203"/>
  <c r="Q199"/>
  <c r="Q195"/>
  <c r="Q444"/>
  <c r="Q436"/>
  <c r="Q428"/>
  <c r="Q420"/>
  <c r="Q414"/>
  <c r="Q410"/>
  <c r="Q406"/>
  <c r="Q402"/>
  <c r="Q398"/>
  <c r="Q394"/>
  <c r="Q390"/>
  <c r="Q386"/>
  <c r="Q382"/>
  <c r="Q378"/>
  <c r="Q374"/>
  <c r="Q370"/>
  <c r="Q366"/>
  <c r="Q362"/>
  <c r="Q358"/>
  <c r="Q354"/>
  <c r="Q350"/>
  <c r="Q346"/>
  <c r="Q342"/>
  <c r="Q338"/>
  <c r="Q334"/>
  <c r="Q330"/>
  <c r="Q326"/>
  <c r="Q322"/>
  <c r="Q318"/>
  <c r="Q314"/>
  <c r="Q310"/>
  <c r="Q306"/>
  <c r="Q302"/>
  <c r="Q298"/>
  <c r="Q294"/>
  <c r="Q290"/>
  <c r="Q286"/>
  <c r="Q282"/>
  <c r="Q278"/>
  <c r="Q274"/>
  <c r="Q270"/>
  <c r="Q266"/>
  <c r="Q262"/>
  <c r="Q258"/>
  <c r="Q254"/>
  <c r="Q250"/>
  <c r="Q246"/>
  <c r="Q242"/>
  <c r="Q238"/>
  <c r="Q234"/>
  <c r="Q230"/>
  <c r="Q226"/>
  <c r="Q222"/>
  <c r="Q218"/>
  <c r="Q214"/>
  <c r="Q210"/>
  <c r="Q206"/>
  <c r="Q202"/>
  <c r="Q198"/>
  <c r="Q194"/>
  <c r="Q193"/>
  <c r="E193" i="19"/>
  <c r="Q191" i="16"/>
  <c r="E191" i="19"/>
  <c r="Q189" i="16"/>
  <c r="E189" i="19"/>
  <c r="Q187" i="16"/>
  <c r="E187" i="19"/>
  <c r="Q185" i="16"/>
  <c r="E185" i="19"/>
  <c r="Q183" i="16"/>
  <c r="E183" i="19"/>
  <c r="Q181" i="16"/>
  <c r="E181" i="19"/>
  <c r="Q179" i="16"/>
  <c r="E179" i="19"/>
  <c r="Q177" i="16"/>
  <c r="E177" i="19"/>
  <c r="Q175" i="16"/>
  <c r="E175" i="19"/>
  <c r="Q173" i="16"/>
  <c r="E173" i="19"/>
  <c r="Q171" i="16"/>
  <c r="E171" i="19"/>
  <c r="Q169" i="16"/>
  <c r="E169" i="19"/>
  <c r="Q167" i="16"/>
  <c r="E167" i="19"/>
  <c r="Q165" i="16"/>
  <c r="E165" i="19"/>
  <c r="Q163" i="16"/>
  <c r="E163" i="19"/>
  <c r="Q161" i="16"/>
  <c r="E161" i="19"/>
  <c r="Q159" i="16"/>
  <c r="E159" i="19"/>
  <c r="Q157" i="16"/>
  <c r="E157" i="19"/>
  <c r="Q155" i="16"/>
  <c r="E155" i="19"/>
  <c r="Q153" i="16"/>
  <c r="E153" i="19"/>
  <c r="Q151" i="16"/>
  <c r="E151" i="19"/>
  <c r="Q149" i="16"/>
  <c r="E149" i="19"/>
  <c r="Q147" i="16"/>
  <c r="E147" i="19"/>
  <c r="Q145" i="16"/>
  <c r="E145" i="19"/>
  <c r="Q143" i="16"/>
  <c r="E143" i="19"/>
  <c r="Q141" i="16"/>
  <c r="E141" i="19"/>
  <c r="Q139" i="16"/>
  <c r="E139" i="19"/>
  <c r="Q137" i="16"/>
  <c r="E137" i="19"/>
  <c r="Q135" i="16"/>
  <c r="E135" i="19"/>
  <c r="Q133" i="16"/>
  <c r="E133" i="19"/>
  <c r="Q131" i="16"/>
  <c r="E131" i="19"/>
  <c r="Q129" i="16"/>
  <c r="E129" i="19"/>
  <c r="Q127" i="16"/>
  <c r="E127" i="19"/>
  <c r="Q125" i="16"/>
  <c r="E125" i="19"/>
  <c r="Q123" i="16"/>
  <c r="E123" i="19"/>
  <c r="Q121" i="16"/>
  <c r="E121" i="19"/>
  <c r="Q119" i="16"/>
  <c r="E119" i="19"/>
  <c r="Q117" i="16"/>
  <c r="E117" i="19"/>
  <c r="Q115" i="16"/>
  <c r="E115" i="19"/>
  <c r="Q113" i="16"/>
  <c r="E113" i="19"/>
  <c r="Q111" i="16"/>
  <c r="E111" i="19"/>
  <c r="Q109" i="16"/>
  <c r="E109" i="19"/>
  <c r="Q107" i="16"/>
  <c r="E107" i="19"/>
  <c r="Q105" i="16"/>
  <c r="E105" i="19"/>
  <c r="Q103" i="16"/>
  <c r="E103" i="19"/>
  <c r="Q101" i="16"/>
  <c r="E101" i="19"/>
  <c r="Q99" i="16"/>
  <c r="E99" i="19"/>
  <c r="Q97" i="16"/>
  <c r="E97" i="19"/>
  <c r="Q95" i="16"/>
  <c r="E95" i="19"/>
  <c r="Q93" i="16"/>
  <c r="E93" i="19"/>
  <c r="Q91" i="16"/>
  <c r="E91" i="19"/>
  <c r="Q89" i="16"/>
  <c r="E89" i="19"/>
  <c r="Q87" i="16"/>
  <c r="E87" i="19"/>
  <c r="Q85" i="16"/>
  <c r="E85" i="19"/>
  <c r="Q83" i="16"/>
  <c r="E83" i="19"/>
  <c r="Q81" i="16"/>
  <c r="E81" i="19"/>
  <c r="Q79" i="16"/>
  <c r="E79" i="19"/>
  <c r="Q77" i="16"/>
  <c r="E77" i="19"/>
  <c r="Q75" i="16"/>
  <c r="E75" i="19"/>
  <c r="Q73" i="16"/>
  <c r="E73" i="19"/>
  <c r="Q71" i="16"/>
  <c r="E71" i="19"/>
  <c r="Q69" i="16"/>
  <c r="E69" i="19"/>
  <c r="Q67" i="16"/>
  <c r="E67" i="19"/>
  <c r="Q65" i="16"/>
  <c r="E65" i="19"/>
  <c r="Q63" i="16"/>
  <c r="E63" i="19"/>
  <c r="Q61" i="16"/>
  <c r="E61" i="19"/>
  <c r="Q59" i="16"/>
  <c r="E59" i="19"/>
  <c r="Q57" i="16"/>
  <c r="E57" i="19"/>
  <c r="Q55" i="16"/>
  <c r="E55" i="19"/>
  <c r="Q53" i="16"/>
  <c r="E53" i="19"/>
  <c r="Q51" i="16"/>
  <c r="E51" i="19"/>
  <c r="Q47" i="16"/>
  <c r="E47" i="19"/>
  <c r="Q43" i="16"/>
  <c r="E43" i="19"/>
  <c r="Q39" i="16"/>
  <c r="E39" i="19"/>
  <c r="Q35" i="16"/>
  <c r="E35" i="19"/>
  <c r="Q31" i="16"/>
  <c r="E31" i="19"/>
  <c r="Q27" i="16"/>
  <c r="E27" i="19"/>
  <c r="Q23" i="16"/>
  <c r="E23" i="19"/>
  <c r="Q19" i="16"/>
  <c r="E19" i="19"/>
  <c r="Q15" i="16"/>
  <c r="E15" i="19"/>
  <c r="Q11" i="16"/>
  <c r="E11" i="19"/>
  <c r="Q450" i="16"/>
  <c r="E450" i="19"/>
  <c r="Q446" i="16"/>
  <c r="E446" i="19"/>
  <c r="Q442" i="16"/>
  <c r="E442" i="19"/>
  <c r="Q438" i="16"/>
  <c r="E438" i="19"/>
  <c r="Q434" i="16"/>
  <c r="E434" i="19"/>
  <c r="Q430" i="16"/>
  <c r="E430" i="19"/>
  <c r="Q426" i="16"/>
  <c r="E426" i="19"/>
  <c r="Q422" i="16"/>
  <c r="E422" i="19"/>
  <c r="Q418" i="16"/>
  <c r="E418" i="19"/>
  <c r="E224"/>
  <c r="V224"/>
  <c r="Q10" i="16"/>
  <c r="N451"/>
  <c r="E10" i="19"/>
  <c r="Q192" i="16"/>
  <c r="E192" i="19"/>
  <c r="Q190" i="16"/>
  <c r="E190" i="19"/>
  <c r="Q188" i="16"/>
  <c r="E188" i="19"/>
  <c r="Q186" i="16"/>
  <c r="E186" i="19"/>
  <c r="Q184" i="16"/>
  <c r="E184" i="19"/>
  <c r="Q182" i="16"/>
  <c r="E182" i="19"/>
  <c r="Q180" i="16"/>
  <c r="E180" i="19"/>
  <c r="Q178" i="16"/>
  <c r="E178" i="19"/>
  <c r="Q176" i="16"/>
  <c r="E176" i="19"/>
  <c r="Q174" i="16"/>
  <c r="E174" i="19"/>
  <c r="Q172" i="16"/>
  <c r="E172" i="19"/>
  <c r="Q170" i="16"/>
  <c r="E170" i="19"/>
  <c r="Q168" i="16"/>
  <c r="E168" i="19"/>
  <c r="Q166" i="16"/>
  <c r="E166" i="19"/>
  <c r="Q164" i="16"/>
  <c r="E164" i="19"/>
  <c r="Q162" i="16"/>
  <c r="E162" i="19"/>
  <c r="Q160" i="16"/>
  <c r="E160" i="19"/>
  <c r="Q158" i="16"/>
  <c r="E158" i="19"/>
  <c r="Q156" i="16"/>
  <c r="E156" i="19"/>
  <c r="Q154" i="16"/>
  <c r="E154" i="19"/>
  <c r="Q152" i="16"/>
  <c r="E152" i="19"/>
  <c r="Q150" i="16"/>
  <c r="E150" i="19"/>
  <c r="Q148" i="16"/>
  <c r="E148" i="19"/>
  <c r="Q146" i="16"/>
  <c r="E146" i="19"/>
  <c r="Q144" i="16"/>
  <c r="E144" i="19"/>
  <c r="Q142" i="16"/>
  <c r="E142" i="19"/>
  <c r="Q140" i="16"/>
  <c r="E140" i="19"/>
  <c r="Q138" i="16"/>
  <c r="E138" i="19"/>
  <c r="Q136" i="16"/>
  <c r="E136" i="19"/>
  <c r="Q134" i="16"/>
  <c r="E134" i="19"/>
  <c r="Q132" i="16"/>
  <c r="E132" i="19"/>
  <c r="Q130" i="16"/>
  <c r="E130" i="19"/>
  <c r="Q128" i="16"/>
  <c r="E128" i="19"/>
  <c r="Q126" i="16"/>
  <c r="E126" i="19"/>
  <c r="Q124" i="16"/>
  <c r="E124" i="19"/>
  <c r="Q122" i="16"/>
  <c r="E122" i="19"/>
  <c r="Q120" i="16"/>
  <c r="E120" i="19"/>
  <c r="Q118" i="16"/>
  <c r="E118" i="19"/>
  <c r="Q116" i="16"/>
  <c r="E116" i="19"/>
  <c r="Q114" i="16"/>
  <c r="E114" i="19"/>
  <c r="Q112" i="16"/>
  <c r="E112" i="19"/>
  <c r="Q110" i="16"/>
  <c r="E110" i="19"/>
  <c r="Q108" i="16"/>
  <c r="E108" i="19"/>
  <c r="Q106" i="16"/>
  <c r="E106" i="19"/>
  <c r="Q104" i="16"/>
  <c r="E104" i="19"/>
  <c r="Q102" i="16"/>
  <c r="E102" i="19"/>
  <c r="Q100" i="16"/>
  <c r="E100" i="19"/>
  <c r="Q98" i="16"/>
  <c r="E98" i="19"/>
  <c r="Q96" i="16"/>
  <c r="E96" i="19"/>
  <c r="Q94" i="16"/>
  <c r="E94" i="19"/>
  <c r="Q92" i="16"/>
  <c r="E92" i="19"/>
  <c r="Q90" i="16"/>
  <c r="E90" i="19"/>
  <c r="Q88" i="16"/>
  <c r="E88" i="19"/>
  <c r="Q86" i="16"/>
  <c r="E86" i="19"/>
  <c r="Q84" i="16"/>
  <c r="E84" i="19"/>
  <c r="Q82" i="16"/>
  <c r="E82" i="19"/>
  <c r="Q80" i="16"/>
  <c r="E80" i="19"/>
  <c r="Q78" i="16"/>
  <c r="E78" i="19"/>
  <c r="Q76" i="16"/>
  <c r="E76" i="19"/>
  <c r="Q74" i="16"/>
  <c r="E74" i="19"/>
  <c r="Q72" i="16"/>
  <c r="E72" i="19"/>
  <c r="Q70" i="16"/>
  <c r="E70" i="19"/>
  <c r="Q68" i="16"/>
  <c r="E68" i="19"/>
  <c r="Q66" i="16"/>
  <c r="E66" i="19"/>
  <c r="Q64" i="16"/>
  <c r="E64" i="19"/>
  <c r="Q62" i="16"/>
  <c r="E62" i="19"/>
  <c r="Q60" i="16"/>
  <c r="E60" i="19"/>
  <c r="Q58" i="16"/>
  <c r="E58" i="19"/>
  <c r="Q56" i="16"/>
  <c r="E56" i="19"/>
  <c r="Q54" i="16"/>
  <c r="E54" i="19"/>
  <c r="Q52" i="16"/>
  <c r="E52" i="19"/>
  <c r="Q50" i="16"/>
  <c r="E50" i="19"/>
  <c r="Q48" i="16"/>
  <c r="E48" i="19"/>
  <c r="Q46" i="16"/>
  <c r="E46" i="19"/>
  <c r="Q42" i="16"/>
  <c r="E42" i="19"/>
  <c r="Q40" i="16"/>
  <c r="E40" i="19"/>
  <c r="Q38" i="16"/>
  <c r="E38" i="19"/>
  <c r="Q34" i="16"/>
  <c r="E34" i="19"/>
  <c r="Q32" i="16"/>
  <c r="E32" i="19"/>
  <c r="Q30" i="16"/>
  <c r="E30" i="19"/>
  <c r="Q26" i="16"/>
  <c r="E26" i="19"/>
  <c r="Q24" i="16"/>
  <c r="E24" i="19"/>
  <c r="Q22" i="16"/>
  <c r="E22" i="19"/>
  <c r="Q18" i="16"/>
  <c r="E18" i="19"/>
  <c r="Q16" i="16"/>
  <c r="E16" i="19"/>
  <c r="Q14" i="16"/>
  <c r="E14" i="19"/>
  <c r="W9" i="16"/>
  <c r="S9"/>
  <c r="AB10" i="17"/>
  <c r="AB451" s="1"/>
  <c r="AC10"/>
  <c r="AC451" s="1"/>
  <c r="F451" i="16"/>
  <c r="H89" i="26"/>
  <c r="H148"/>
  <c r="H199"/>
  <c r="H339"/>
  <c r="H211"/>
  <c r="H315"/>
  <c r="H235"/>
  <c r="H347"/>
  <c r="H115"/>
  <c r="H123"/>
  <c r="H131"/>
  <c r="H139"/>
  <c r="H164"/>
  <c r="H169"/>
  <c r="H146"/>
  <c r="H155"/>
  <c r="H177"/>
  <c r="H477"/>
  <c r="H481"/>
  <c r="H488"/>
  <c r="H492"/>
  <c r="H496"/>
  <c r="H500"/>
  <c r="H505"/>
  <c r="H509"/>
  <c r="H519"/>
  <c r="H523"/>
  <c r="H124"/>
  <c r="H140"/>
  <c r="H156"/>
  <c r="H181"/>
  <c r="H354"/>
  <c r="H362"/>
  <c r="H370"/>
  <c r="H136"/>
  <c r="H170"/>
  <c r="H178"/>
  <c r="H188"/>
  <c r="H192"/>
  <c r="H196"/>
  <c r="H200"/>
  <c r="H204"/>
  <c r="H208"/>
  <c r="H212"/>
  <c r="H216"/>
  <c r="H220"/>
  <c r="H224"/>
  <c r="H228"/>
  <c r="H232"/>
  <c r="H236"/>
  <c r="H240"/>
  <c r="H244"/>
  <c r="H331"/>
  <c r="H162"/>
  <c r="H203"/>
  <c r="H363"/>
  <c r="H112"/>
  <c r="H88"/>
  <c r="H129"/>
  <c r="H243"/>
  <c r="H119"/>
  <c r="H127"/>
  <c r="H135"/>
  <c r="H160"/>
  <c r="H168"/>
  <c r="H173"/>
  <c r="H150"/>
  <c r="H176"/>
  <c r="H475"/>
  <c r="H479"/>
  <c r="H483"/>
  <c r="H490"/>
  <c r="H494"/>
  <c r="H498"/>
  <c r="H502"/>
  <c r="H507"/>
  <c r="H517"/>
  <c r="H521"/>
  <c r="H116"/>
  <c r="H132"/>
  <c r="H149"/>
  <c r="H163"/>
  <c r="H183"/>
  <c r="H358"/>
  <c r="H366"/>
  <c r="H120"/>
  <c r="H151"/>
  <c r="H167"/>
  <c r="H175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254"/>
  <c r="H258"/>
  <c r="H262"/>
  <c r="H266"/>
  <c r="H270"/>
  <c r="H274"/>
  <c r="H278"/>
  <c r="H282"/>
  <c r="H286"/>
  <c r="H290"/>
  <c r="H294"/>
  <c r="H298"/>
  <c r="H302"/>
  <c r="H306"/>
  <c r="H310"/>
  <c r="H314"/>
  <c r="H318"/>
  <c r="H322"/>
  <c r="H326"/>
  <c r="H330"/>
  <c r="H334"/>
  <c r="H338"/>
  <c r="H342"/>
  <c r="H346"/>
  <c r="H350"/>
  <c r="H360"/>
  <c r="H379"/>
  <c r="H381"/>
  <c r="H383"/>
  <c r="H385"/>
  <c r="H387"/>
  <c r="H389"/>
  <c r="H391"/>
  <c r="H393"/>
  <c r="H395"/>
  <c r="H397"/>
  <c r="H399"/>
  <c r="H401"/>
  <c r="H403"/>
  <c r="H405"/>
  <c r="H407"/>
  <c r="H409"/>
  <c r="H411"/>
  <c r="H413"/>
  <c r="H415"/>
  <c r="H417"/>
  <c r="H419"/>
  <c r="H421"/>
  <c r="H423"/>
  <c r="H425"/>
  <c r="H427"/>
  <c r="H429"/>
  <c r="H431"/>
  <c r="H433"/>
  <c r="H435"/>
  <c r="H437"/>
  <c r="H439"/>
  <c r="H441"/>
  <c r="H443"/>
  <c r="H445"/>
  <c r="H447"/>
  <c r="H449"/>
  <c r="H451"/>
  <c r="H453"/>
  <c r="H455"/>
  <c r="H457"/>
  <c r="H459"/>
  <c r="H461"/>
  <c r="H463"/>
  <c r="H465"/>
  <c r="H467"/>
  <c r="H469"/>
  <c r="H471"/>
  <c r="H473"/>
  <c r="H478"/>
  <c r="H489"/>
  <c r="H497"/>
  <c r="H506"/>
  <c r="H520"/>
  <c r="H525"/>
  <c r="H97"/>
  <c r="H101"/>
  <c r="H105"/>
  <c r="H109"/>
  <c r="H113"/>
  <c r="H121"/>
  <c r="H138"/>
  <c r="H144"/>
  <c r="H152"/>
  <c r="H158"/>
  <c r="H172"/>
  <c r="H180"/>
  <c r="H359"/>
  <c r="H372"/>
  <c r="H376"/>
  <c r="H495"/>
  <c r="H510"/>
  <c r="H514"/>
  <c r="H518"/>
  <c r="H122"/>
  <c r="H147"/>
  <c r="H161"/>
  <c r="H184"/>
  <c r="H364"/>
  <c r="H373"/>
  <c r="H484"/>
  <c r="H491"/>
  <c r="H513"/>
  <c r="H143"/>
  <c r="H166"/>
  <c r="H174"/>
  <c r="H351"/>
  <c r="H361"/>
  <c r="H375"/>
  <c r="H499"/>
  <c r="H95"/>
  <c r="H100"/>
  <c r="H104"/>
  <c r="H108"/>
  <c r="H128"/>
  <c r="H193"/>
  <c r="H209"/>
  <c r="H215"/>
  <c r="H225"/>
  <c r="H233"/>
  <c r="H241"/>
  <c r="H249"/>
  <c r="H255"/>
  <c r="H263"/>
  <c r="H279"/>
  <c r="H287"/>
  <c r="H295"/>
  <c r="H303"/>
  <c r="H311"/>
  <c r="H319"/>
  <c r="H327"/>
  <c r="H335"/>
  <c r="H343"/>
  <c r="H511"/>
  <c r="H90"/>
  <c r="H185"/>
  <c r="H487"/>
  <c r="H92"/>
  <c r="H111"/>
  <c r="H201"/>
  <c r="H357"/>
  <c r="H187"/>
  <c r="H251"/>
  <c r="H130"/>
  <c r="H227"/>
  <c r="H275"/>
  <c r="H299"/>
  <c r="H195"/>
  <c r="H219"/>
  <c r="G87"/>
  <c r="G528" s="1"/>
  <c r="T451" i="19"/>
  <c r="H503" i="26"/>
  <c r="H248"/>
  <c r="H252"/>
  <c r="H256"/>
  <c r="H260"/>
  <c r="H264"/>
  <c r="H268"/>
  <c r="H272"/>
  <c r="H276"/>
  <c r="H280"/>
  <c r="H284"/>
  <c r="H288"/>
  <c r="H292"/>
  <c r="H296"/>
  <c r="H300"/>
  <c r="H304"/>
  <c r="H308"/>
  <c r="H312"/>
  <c r="H316"/>
  <c r="H320"/>
  <c r="H324"/>
  <c r="H328"/>
  <c r="H332"/>
  <c r="H336"/>
  <c r="H340"/>
  <c r="H344"/>
  <c r="H348"/>
  <c r="H352"/>
  <c r="H368"/>
  <c r="H374"/>
  <c r="H378"/>
  <c r="H380"/>
  <c r="H382"/>
  <c r="H384"/>
  <c r="H386"/>
  <c r="H388"/>
  <c r="H390"/>
  <c r="H392"/>
  <c r="H394"/>
  <c r="H396"/>
  <c r="H398"/>
  <c r="H400"/>
  <c r="H402"/>
  <c r="H404"/>
  <c r="H406"/>
  <c r="H408"/>
  <c r="H410"/>
  <c r="H412"/>
  <c r="H414"/>
  <c r="H416"/>
  <c r="H418"/>
  <c r="H420"/>
  <c r="H422"/>
  <c r="H424"/>
  <c r="H426"/>
  <c r="H428"/>
  <c r="H430"/>
  <c r="H432"/>
  <c r="H434"/>
  <c r="H436"/>
  <c r="H438"/>
  <c r="H440"/>
  <c r="H442"/>
  <c r="H444"/>
  <c r="H446"/>
  <c r="H448"/>
  <c r="H450"/>
  <c r="H452"/>
  <c r="H454"/>
  <c r="H456"/>
  <c r="H458"/>
  <c r="H460"/>
  <c r="H462"/>
  <c r="H464"/>
  <c r="H466"/>
  <c r="H468"/>
  <c r="H470"/>
  <c r="H472"/>
  <c r="H474"/>
  <c r="H482"/>
  <c r="H493"/>
  <c r="H501"/>
  <c r="H524"/>
  <c r="H91"/>
  <c r="H98"/>
  <c r="H102"/>
  <c r="H106"/>
  <c r="H110"/>
  <c r="H114"/>
  <c r="H125"/>
  <c r="H142"/>
  <c r="H145"/>
  <c r="H154"/>
  <c r="H159"/>
  <c r="H182"/>
  <c r="H356"/>
  <c r="H365"/>
  <c r="H476"/>
  <c r="H504"/>
  <c r="H512"/>
  <c r="H515"/>
  <c r="H117"/>
  <c r="H141"/>
  <c r="H153"/>
  <c r="H165"/>
  <c r="H189"/>
  <c r="H197"/>
  <c r="H205"/>
  <c r="H213"/>
  <c r="H221"/>
  <c r="H229"/>
  <c r="H237"/>
  <c r="H245"/>
  <c r="H253"/>
  <c r="H261"/>
  <c r="H269"/>
  <c r="H277"/>
  <c r="H285"/>
  <c r="H293"/>
  <c r="H301"/>
  <c r="H309"/>
  <c r="H317"/>
  <c r="H325"/>
  <c r="H333"/>
  <c r="H341"/>
  <c r="H349"/>
  <c r="H355"/>
  <c r="H369"/>
  <c r="H377"/>
  <c r="H486"/>
  <c r="H508"/>
  <c r="H516"/>
  <c r="H118"/>
  <c r="H157"/>
  <c r="H171"/>
  <c r="H179"/>
  <c r="H353"/>
  <c r="H367"/>
  <c r="H485"/>
  <c r="H96"/>
  <c r="H99"/>
  <c r="H103"/>
  <c r="H107"/>
  <c r="H137"/>
  <c r="H207"/>
  <c r="H217"/>
  <c r="H223"/>
  <c r="H231"/>
  <c r="H239"/>
  <c r="H247"/>
  <c r="H257"/>
  <c r="H265"/>
  <c r="H273"/>
  <c r="H281"/>
  <c r="H289"/>
  <c r="H297"/>
  <c r="H305"/>
  <c r="H313"/>
  <c r="H321"/>
  <c r="H329"/>
  <c r="H337"/>
  <c r="H345"/>
  <c r="H480"/>
  <c r="H126"/>
  <c r="H191"/>
  <c r="H94"/>
  <c r="H371"/>
  <c r="H267"/>
  <c r="H291"/>
  <c r="H323"/>
  <c r="H522"/>
  <c r="H134"/>
  <c r="H259"/>
  <c r="H283"/>
  <c r="H307"/>
  <c r="H93"/>
  <c r="H133"/>
  <c r="H526"/>
  <c r="H527"/>
  <c r="AD10" i="16"/>
  <c r="AD451" s="1"/>
  <c r="AE451" i="12"/>
  <c r="Y9"/>
  <c r="R9"/>
  <c r="X451"/>
  <c r="AI10" i="17"/>
  <c r="AI451" s="1"/>
  <c r="AD451"/>
  <c r="AJ10"/>
  <c r="AJ451" s="1"/>
  <c r="AE451"/>
  <c r="AJ10" i="16"/>
  <c r="AE451"/>
  <c r="O10" i="12"/>
  <c r="U10" i="19" s="1"/>
  <c r="H451" i="12"/>
  <c r="N10"/>
  <c r="N451" s="1"/>
  <c r="F451"/>
  <c r="O451"/>
  <c r="AJ451" i="16"/>
  <c r="AI451"/>
  <c r="AG10"/>
  <c r="AG451" s="1"/>
  <c r="C87" i="26"/>
  <c r="C528" s="1"/>
  <c r="AH10" i="16"/>
  <c r="N451" i="7"/>
  <c r="B69" i="18" s="1"/>
  <c r="W10" i="19"/>
  <c r="W451" s="1"/>
  <c r="M451" i="22" l="1"/>
  <c r="U451" i="37"/>
  <c r="D36" i="32"/>
  <c r="Q10" i="17"/>
  <c r="C36" i="32"/>
  <c r="G39"/>
  <c r="V10" i="19"/>
  <c r="V451" s="1"/>
  <c r="F14" i="32"/>
  <c r="G34"/>
  <c r="C34"/>
  <c r="D34"/>
  <c r="F32"/>
  <c r="C18"/>
  <c r="C2"/>
  <c r="C32"/>
  <c r="C40"/>
  <c r="D40"/>
  <c r="E40"/>
  <c r="F40"/>
  <c r="D20"/>
  <c r="C22"/>
  <c r="D22"/>
  <c r="E22"/>
  <c r="F22"/>
  <c r="E19"/>
  <c r="G35"/>
  <c r="G15"/>
  <c r="C15"/>
  <c r="C33"/>
  <c r="F33"/>
  <c r="G16"/>
  <c r="F16"/>
  <c r="F17"/>
  <c r="F18"/>
  <c r="F35"/>
  <c r="E35"/>
  <c r="F38"/>
  <c r="F19"/>
  <c r="C37"/>
  <c r="E20"/>
  <c r="G33"/>
  <c r="G36"/>
  <c r="G18"/>
  <c r="C14"/>
  <c r="D15"/>
  <c r="D32"/>
  <c r="E16"/>
  <c r="D16"/>
  <c r="D17"/>
  <c r="D18"/>
  <c r="D35"/>
  <c r="C35"/>
  <c r="D38"/>
  <c r="C19"/>
  <c r="F37"/>
  <c r="E37"/>
  <c r="B10"/>
  <c r="G17"/>
  <c r="D14"/>
  <c r="F15"/>
  <c r="D33"/>
  <c r="C16"/>
  <c r="F34"/>
  <c r="E34"/>
  <c r="E17"/>
  <c r="E18"/>
  <c r="F36"/>
  <c r="E36"/>
  <c r="F20"/>
  <c r="D37"/>
  <c r="G19"/>
  <c r="C38"/>
  <c r="D19"/>
  <c r="G37"/>
  <c r="E38"/>
  <c r="F39"/>
  <c r="G21"/>
  <c r="C21"/>
  <c r="C39"/>
  <c r="D21"/>
  <c r="D39"/>
  <c r="E21"/>
  <c r="E39"/>
  <c r="F21"/>
  <c r="C20"/>
  <c r="G38"/>
  <c r="H271" i="26"/>
  <c r="Q451" i="12"/>
  <c r="Q10"/>
  <c r="D271" i="26"/>
  <c r="AD451" i="36"/>
  <c r="AI10"/>
  <c r="AB451"/>
  <c r="AG10"/>
  <c r="AI10" i="16"/>
  <c r="G42" i="32"/>
  <c r="G40"/>
  <c r="G41"/>
  <c r="G23"/>
  <c r="G24"/>
  <c r="G22"/>
  <c r="Q451" i="17"/>
  <c r="F10" i="19"/>
  <c r="E451"/>
  <c r="AH451"/>
  <c r="G43" i="32" s="1"/>
  <c r="AH10" i="17"/>
  <c r="AH451" s="1"/>
  <c r="AG10"/>
  <c r="AG451" s="1"/>
  <c r="U451" i="19"/>
  <c r="H87" i="26"/>
  <c r="D10" i="19"/>
  <c r="AH451" i="16"/>
  <c r="AI451" i="19"/>
  <c r="G44" i="32" s="1"/>
  <c r="H528" i="26" l="1"/>
  <c r="AC451" i="19"/>
  <c r="D87" i="26"/>
  <c r="D528" s="1"/>
  <c r="G45" i="32"/>
  <c r="F451" i="19"/>
  <c r="G25" i="32"/>
  <c r="Q451" i="16"/>
  <c r="D451" i="19"/>
  <c r="L451" l="1"/>
  <c r="R451"/>
  <c r="G26" i="32" s="1"/>
  <c r="G20" l="1"/>
  <c r="G27" s="1"/>
  <c r="Q451" i="19"/>
</calcChain>
</file>

<file path=xl/sharedStrings.xml><?xml version="1.0" encoding="utf-8"?>
<sst xmlns="http://schemas.openxmlformats.org/spreadsheetml/2006/main" count="12134" uniqueCount="2054">
  <si>
    <t>=TRUNC(A2113,-3)/1000</t>
  </si>
  <si>
    <t>=VLOOKUP(B2113,code437,2)</t>
  </si>
  <si>
    <t>=A2113-B2113*1000</t>
  </si>
  <si>
    <t>=VLOOKUP(D2113,code437,2)</t>
  </si>
  <si>
    <t>use these formulas when adding new concats at bottom</t>
  </si>
  <si>
    <t>MAVA</t>
  </si>
  <si>
    <t>FY14</t>
  </si>
  <si>
    <t>ese annual estimate as of december</t>
  </si>
  <si>
    <t xml:space="preserve">ese final june tuition </t>
  </si>
  <si>
    <t>dor july assessments</t>
  </si>
  <si>
    <t>dor aug asessment</t>
  </si>
  <si>
    <t>dor sept assessment</t>
  </si>
  <si>
    <t>dor oct assesment</t>
  </si>
  <si>
    <t>dor nov assessment</t>
  </si>
  <si>
    <t>dor dec assessment</t>
  </si>
  <si>
    <t>dor jan assessment</t>
  </si>
  <si>
    <t>dor feb assessment</t>
  </si>
  <si>
    <t>dor mar assessment</t>
  </si>
  <si>
    <t>dor apr assessment</t>
  </si>
  <si>
    <t>dor may assessment</t>
  </si>
  <si>
    <t>dor july receipts</t>
  </si>
  <si>
    <t>dor aug receipts</t>
  </si>
  <si>
    <t>dor sept receipts</t>
  </si>
  <si>
    <t>dor oct receipts</t>
  </si>
  <si>
    <t>dor nov receipts</t>
  </si>
  <si>
    <t>dor dec receipts</t>
  </si>
  <si>
    <t>dor jan receipts</t>
  </si>
  <si>
    <t>dor feb receipts</t>
  </si>
  <si>
    <t>dor mar receipts</t>
  </si>
  <si>
    <t>dor apr receipts</t>
  </si>
  <si>
    <t>dor may receipts</t>
  </si>
  <si>
    <t xml:space="preserve">annual </t>
  </si>
  <si>
    <t>prior yr</t>
  </si>
  <si>
    <t>net annual</t>
  </si>
  <si>
    <t>payment</t>
  </si>
  <si>
    <t>July</t>
  </si>
  <si>
    <t>August</t>
  </si>
  <si>
    <t>September</t>
  </si>
  <si>
    <t>October</t>
  </si>
  <si>
    <t>November</t>
  </si>
  <si>
    <t>January</t>
  </si>
  <si>
    <t>February</t>
  </si>
  <si>
    <t>April</t>
  </si>
  <si>
    <t>July cherry sheet</t>
  </si>
  <si>
    <t>monthly</t>
  </si>
  <si>
    <t>Vendor Code</t>
  </si>
  <si>
    <t>VC6000191688</t>
  </si>
  <si>
    <t>VC6000191689</t>
  </si>
  <si>
    <t>VC6000191690</t>
  </si>
  <si>
    <t>VC6000191691</t>
  </si>
  <si>
    <t>VC6000191692</t>
  </si>
  <si>
    <t>VC6000191687</t>
  </si>
  <si>
    <t>VC6000191693</t>
  </si>
  <si>
    <t>VC6000191695</t>
  </si>
  <si>
    <t>VC6000191696</t>
  </si>
  <si>
    <t>VC6000191698</t>
  </si>
  <si>
    <t>VC6000191699</t>
  </si>
  <si>
    <t>VC6000191700</t>
  </si>
  <si>
    <t>VC6000191701</t>
  </si>
  <si>
    <t>VC6000191703</t>
  </si>
  <si>
    <t>VC6000191704</t>
  </si>
  <si>
    <t>VC6000192072</t>
  </si>
  <si>
    <t>VC6000191706</t>
  </si>
  <si>
    <t>VC6000191708</t>
  </si>
  <si>
    <t>VC6000191709</t>
  </si>
  <si>
    <t>VC6000191710</t>
  </si>
  <si>
    <t>VC6000191711</t>
  </si>
  <si>
    <t>VC6000191712</t>
  </si>
  <si>
    <t>VC6000191713</t>
  </si>
  <si>
    <t>VC6000191714</t>
  </si>
  <si>
    <t>VC6000191715</t>
  </si>
  <si>
    <t>VC6000191717</t>
  </si>
  <si>
    <t>VC6000191718</t>
  </si>
  <si>
    <t>VC6000191720</t>
  </si>
  <si>
    <t>VC6000191722</t>
  </si>
  <si>
    <t>VC6000192074</t>
  </si>
  <si>
    <t>VC6000191723</t>
  </si>
  <si>
    <t>VC6000191724</t>
  </si>
  <si>
    <t>VC6000191725</t>
  </si>
  <si>
    <t>VC6000191726</t>
  </si>
  <si>
    <t>VC6000192075</t>
  </si>
  <si>
    <t>VC6000191727</t>
  </si>
  <si>
    <t>VC6000191728</t>
  </si>
  <si>
    <t>VC6000191730</t>
  </si>
  <si>
    <t>VC6000191731</t>
  </si>
  <si>
    <t>VC6000191733</t>
  </si>
  <si>
    <t>VC6000191734</t>
  </si>
  <si>
    <t>VC6000191735</t>
  </si>
  <si>
    <t>VC6000191736</t>
  </si>
  <si>
    <t>VC6000192077</t>
  </si>
  <si>
    <t>VC6000191737</t>
  </si>
  <si>
    <t>VC6000191738</t>
  </si>
  <si>
    <t>VC6000191739</t>
  </si>
  <si>
    <t>VC6000191741</t>
  </si>
  <si>
    <t>VC6000192080</t>
  </si>
  <si>
    <t>VC6000191742</t>
  </si>
  <si>
    <t>VC6000191743</t>
  </si>
  <si>
    <t>VC6000191744</t>
  </si>
  <si>
    <t>VC6000191745</t>
  </si>
  <si>
    <t>VC6000191746</t>
  </si>
  <si>
    <t>VC6000191747</t>
  </si>
  <si>
    <t>VC6000191748</t>
  </si>
  <si>
    <t>VC6000192083</t>
  </si>
  <si>
    <t>VC6000191749</t>
  </si>
  <si>
    <t>VC6000191750</t>
  </si>
  <si>
    <t>VC6000191751</t>
  </si>
  <si>
    <t>VC6000192086</t>
  </si>
  <si>
    <t>VC6000191752</t>
  </si>
  <si>
    <t>VC6000191753</t>
  </si>
  <si>
    <t>VC6000191754</t>
  </si>
  <si>
    <t>VC6000191755</t>
  </si>
  <si>
    <t>VC6000191756</t>
  </si>
  <si>
    <t>VC6000191757</t>
  </si>
  <si>
    <t>VC6000191759</t>
  </si>
  <si>
    <t>VC6000191760</t>
  </si>
  <si>
    <t>VC6000191761</t>
  </si>
  <si>
    <t>VC6000191762</t>
  </si>
  <si>
    <t>VC6000191765</t>
  </si>
  <si>
    <t>VC6000191767</t>
  </si>
  <si>
    <t>VC6000191764</t>
  </si>
  <si>
    <t>VC6000191768</t>
  </si>
  <si>
    <t>VC6000191769</t>
  </si>
  <si>
    <t>VC6000191770</t>
  </si>
  <si>
    <t>VC6000191771</t>
  </si>
  <si>
    <t>VC6000191772</t>
  </si>
  <si>
    <t>VC6000191773</t>
  </si>
  <si>
    <t>VC6000191774</t>
  </si>
  <si>
    <t>VC6000191775</t>
  </si>
  <si>
    <t>VC6000191776</t>
  </si>
  <si>
    <t>VC6000191777</t>
  </si>
  <si>
    <t>VC6000191778</t>
  </si>
  <si>
    <t>VC6000191779</t>
  </si>
  <si>
    <t>VC6000191782</t>
  </si>
  <si>
    <t>VC6000191783</t>
  </si>
  <si>
    <t>VC6000191784</t>
  </si>
  <si>
    <t>VC6000191785</t>
  </si>
  <si>
    <t>VC6000191786</t>
  </si>
  <si>
    <t>VC6000191787</t>
  </si>
  <si>
    <t>VC6000192088</t>
  </si>
  <si>
    <t>VC6000191789</t>
  </si>
  <si>
    <t>VC6000192090</t>
  </si>
  <si>
    <t>VC6000191790</t>
  </si>
  <si>
    <t>VC6000192093</t>
  </si>
  <si>
    <t>VC6000191791</t>
  </si>
  <si>
    <t>VC6000191792</t>
  </si>
  <si>
    <t>VC6000191793</t>
  </si>
  <si>
    <t>VC6000191794</t>
  </si>
  <si>
    <t>VC6000191795</t>
  </si>
  <si>
    <t>VC6000192095</t>
  </si>
  <si>
    <t>VC6000191796</t>
  </si>
  <si>
    <t>VC6000191797</t>
  </si>
  <si>
    <t>VC6000191798</t>
  </si>
  <si>
    <t>VC6000192096</t>
  </si>
  <si>
    <t>VC6000191799</t>
  </si>
  <si>
    <t>VC6000191800</t>
  </si>
  <si>
    <t>VC6000191802</t>
  </si>
  <si>
    <t>VC6000191803</t>
  </si>
  <si>
    <t>VC6000191805</t>
  </si>
  <si>
    <t>VC6000191806</t>
  </si>
  <si>
    <t>VC6000191807</t>
  </si>
  <si>
    <t>VC6000191809</t>
  </si>
  <si>
    <t>VC6000191810</t>
  </si>
  <si>
    <t>VC6000191811</t>
  </si>
  <si>
    <t>VC6000191812</t>
  </si>
  <si>
    <t>VC6000191814</t>
  </si>
  <si>
    <t>VC6000191815</t>
  </si>
  <si>
    <t>VC6000191816</t>
  </si>
  <si>
    <t>VC6000191817</t>
  </si>
  <si>
    <t>VC6000191818</t>
  </si>
  <si>
    <t>VC6000191819</t>
  </si>
  <si>
    <t>VC6000191821</t>
  </si>
  <si>
    <t>VC6000191822</t>
  </si>
  <si>
    <t>VC6000191823</t>
  </si>
  <si>
    <t>VC6000192101</t>
  </si>
  <si>
    <t>VC6000191824</t>
  </si>
  <si>
    <t>VC6000191825</t>
  </si>
  <si>
    <t>VC6000191826</t>
  </si>
  <si>
    <t>VC6000191828</t>
  </si>
  <si>
    <t>VC6000191830</t>
  </si>
  <si>
    <t>VC6000191831</t>
  </si>
  <si>
    <t>VC6000191833</t>
  </si>
  <si>
    <t>VC6000191834</t>
  </si>
  <si>
    <t>VC6000192102</t>
  </si>
  <si>
    <t>VC6000191835</t>
  </si>
  <si>
    <t>VC6000191836</t>
  </si>
  <si>
    <t>VC6000191837</t>
  </si>
  <si>
    <t>VC6000191839</t>
  </si>
  <si>
    <t>VC6000191840</t>
  </si>
  <si>
    <t>VC6000191841</t>
  </si>
  <si>
    <t>VC6000191843</t>
  </si>
  <si>
    <t>VC6000191844</t>
  </si>
  <si>
    <t>VC6000191846</t>
  </si>
  <si>
    <t>VC6000191847</t>
  </si>
  <si>
    <t>VC6000191848</t>
  </si>
  <si>
    <t>VC6000192104</t>
  </si>
  <si>
    <t>VC6000191850</t>
  </si>
  <si>
    <t>VC6000191851</t>
  </si>
  <si>
    <t>VC6000191853</t>
  </si>
  <si>
    <t>VC6000192105</t>
  </si>
  <si>
    <t>VC6000191854</t>
  </si>
  <si>
    <t>VC6000191855</t>
  </si>
  <si>
    <t>VC6000191857</t>
  </si>
  <si>
    <t>VC6000191858</t>
  </si>
  <si>
    <t>VC6000191859</t>
  </si>
  <si>
    <t>VC6000191861</t>
  </si>
  <si>
    <t>VC6000192108</t>
  </si>
  <si>
    <t>VC6000191862</t>
  </si>
  <si>
    <t>VC6000191863</t>
  </si>
  <si>
    <t>VC6000192109</t>
  </si>
  <si>
    <t>VC6000191865</t>
  </si>
  <si>
    <t>VC6000192110</t>
  </si>
  <si>
    <t>VC6000191866</t>
  </si>
  <si>
    <t>VC6000191867</t>
  </si>
  <si>
    <t>VC6000191868</t>
  </si>
  <si>
    <t>VC6000191869</t>
  </si>
  <si>
    <t>VC6000192112</t>
  </si>
  <si>
    <t>VC6000191870</t>
  </si>
  <si>
    <t>VC6000191871</t>
  </si>
  <si>
    <t>VC6000191872</t>
  </si>
  <si>
    <t>VC6000191874</t>
  </si>
  <si>
    <t>VC6000191875</t>
  </si>
  <si>
    <t>VC6000192114</t>
  </si>
  <si>
    <t>VC6000191877</t>
  </si>
  <si>
    <t>VC6000192115</t>
  </si>
  <si>
    <t>VC6000191878</t>
  </si>
  <si>
    <t>VC6000191879</t>
  </si>
  <si>
    <t>VC6000191881</t>
  </si>
  <si>
    <t>VC6000191882</t>
  </si>
  <si>
    <t>VC6000191883</t>
  </si>
  <si>
    <t>VC6000191884</t>
  </si>
  <si>
    <t>VC6000191885</t>
  </si>
  <si>
    <t>VC6000191886</t>
  </si>
  <si>
    <t>VC6000191887</t>
  </si>
  <si>
    <t>VC6000191888</t>
  </si>
  <si>
    <t>VC6000191889</t>
  </si>
  <si>
    <t>VC6000191890</t>
  </si>
  <si>
    <t>VC6000191892</t>
  </si>
  <si>
    <t>VC6000191893</t>
  </si>
  <si>
    <t>VC6000191894</t>
  </si>
  <si>
    <t>VC6000191895</t>
  </si>
  <si>
    <t>VC6000191897</t>
  </si>
  <si>
    <t>VC6000191898</t>
  </si>
  <si>
    <t>VC6000191899</t>
  </si>
  <si>
    <t>VC6000191900</t>
  </si>
  <si>
    <t>VC6000191901</t>
  </si>
  <si>
    <t>VC6000191902</t>
  </si>
  <si>
    <t>VC6000192118</t>
  </si>
  <si>
    <t>VC6000191904</t>
  </si>
  <si>
    <t>VC6000191905</t>
  </si>
  <si>
    <t>VC6000191907</t>
  </si>
  <si>
    <t>VC6000191908</t>
  </si>
  <si>
    <t>VC6000192119</t>
  </si>
  <si>
    <t>VC6000192120</t>
  </si>
  <si>
    <t>VC6000191909</t>
  </si>
  <si>
    <t>VC6000192121</t>
  </si>
  <si>
    <t>VC6000191910</t>
  </si>
  <si>
    <t>VC6000191912</t>
  </si>
  <si>
    <t>VC6000191913</t>
  </si>
  <si>
    <t>VC6000191915</t>
  </si>
  <si>
    <t>VC6000192123</t>
  </si>
  <si>
    <t>VC6000191917</t>
  </si>
  <si>
    <t>VC6000191918</t>
  </si>
  <si>
    <t>VC6000191921</t>
  </si>
  <si>
    <t>VC6000191922</t>
  </si>
  <si>
    <t>VC6000191923</t>
  </si>
  <si>
    <t>VC6000191924</t>
  </si>
  <si>
    <t>VC6000191926</t>
  </si>
  <si>
    <t>VC6000191927</t>
  </si>
  <si>
    <t>VC6000191929</t>
  </si>
  <si>
    <t>VC6000191930</t>
  </si>
  <si>
    <t>VC6000191931</t>
  </si>
  <si>
    <t>VC6000191932</t>
  </si>
  <si>
    <t>VC6000191933</t>
  </si>
  <si>
    <t>VC6000191935</t>
  </si>
  <si>
    <t>VC6000192125</t>
  </si>
  <si>
    <t>VC6000191937</t>
  </si>
  <si>
    <t>VC6000191938</t>
  </si>
  <si>
    <t>VC6000191939</t>
  </si>
  <si>
    <t>VC6000191940</t>
  </si>
  <si>
    <t>VC6000191941</t>
  </si>
  <si>
    <t>VC6000191942</t>
  </si>
  <si>
    <t>VC6000192129</t>
  </si>
  <si>
    <t>VC6000191943</t>
  </si>
  <si>
    <t>VC6000191944</t>
  </si>
  <si>
    <t>VC6000191945</t>
  </si>
  <si>
    <t>VC6000191947</t>
  </si>
  <si>
    <t>VC6000191948</t>
  </si>
  <si>
    <t>VC6000191950</t>
  </si>
  <si>
    <t>VC6000192134</t>
  </si>
  <si>
    <t>VC6000191951</t>
  </si>
  <si>
    <t>VC6000191952</t>
  </si>
  <si>
    <t>VC6000191953</t>
  </si>
  <si>
    <t>VC6000191955</t>
  </si>
  <si>
    <t>VC6000192136</t>
  </si>
  <si>
    <t>VC6000191957</t>
  </si>
  <si>
    <t>VC6000191958</t>
  </si>
  <si>
    <t>VC6000191959</t>
  </si>
  <si>
    <t>VC6000191960</t>
  </si>
  <si>
    <t>VC6000191961</t>
  </si>
  <si>
    <t>VC6000191962</t>
  </si>
  <si>
    <t>VC6000191963</t>
  </si>
  <si>
    <t>VC6000191964</t>
  </si>
  <si>
    <t>VC6000191965</t>
  </si>
  <si>
    <t>VC6000192137</t>
  </si>
  <si>
    <t>VC6000191966</t>
  </si>
  <si>
    <t>VC6000191967</t>
  </si>
  <si>
    <t>VC6000191968</t>
  </si>
  <si>
    <t>VC6000191969</t>
  </si>
  <si>
    <t>VC6000191970</t>
  </si>
  <si>
    <t>VC6000191971</t>
  </si>
  <si>
    <t>VC6000191972</t>
  </si>
  <si>
    <t>VC6000191973</t>
  </si>
  <si>
    <t>VC6000191974</t>
  </si>
  <si>
    <t>VC6000191975</t>
  </si>
  <si>
    <t>VC6000191976</t>
  </si>
  <si>
    <t>VC6000191977</t>
  </si>
  <si>
    <t>VC6000191980</t>
  </si>
  <si>
    <t>VC6000191981</t>
  </si>
  <si>
    <t>VC6000191982</t>
  </si>
  <si>
    <t>VC6000192138</t>
  </si>
  <si>
    <t>VC6000191983</t>
  </si>
  <si>
    <t>VC6000191985</t>
  </si>
  <si>
    <t>VC6000191986</t>
  </si>
  <si>
    <t>VC6000191987</t>
  </si>
  <si>
    <t>VC6000191988</t>
  </si>
  <si>
    <t>VC6000191989</t>
  </si>
  <si>
    <t>VC6000192140</t>
  </si>
  <si>
    <t>VC6000191990</t>
  </si>
  <si>
    <t>VC6000191991</t>
  </si>
  <si>
    <t>VC6000191992</t>
  </si>
  <si>
    <t>VC6000191993</t>
  </si>
  <si>
    <t>VC6000191994</t>
  </si>
  <si>
    <t>VC6000191995</t>
  </si>
  <si>
    <t>VC6000191996</t>
  </si>
  <si>
    <t>VC6000191997</t>
  </si>
  <si>
    <t>VC6000191998</t>
  </si>
  <si>
    <t>VC6000191999</t>
  </si>
  <si>
    <t>VC6000192002</t>
  </si>
  <si>
    <t>VC6000192003</t>
  </si>
  <si>
    <t>VC6000192004</t>
  </si>
  <si>
    <t>VC6000192005</t>
  </si>
  <si>
    <t>VC6000192006</t>
  </si>
  <si>
    <t>VC6000192007</t>
  </si>
  <si>
    <t>VC6000192008</t>
  </si>
  <si>
    <t>VC6000192009</t>
  </si>
  <si>
    <t>VC6000192010</t>
  </si>
  <si>
    <t>VC6000192011</t>
  </si>
  <si>
    <t>VC6000192012</t>
  </si>
  <si>
    <t>VC6000192013</t>
  </si>
  <si>
    <t>VC6000192015</t>
  </si>
  <si>
    <t>VC6000192016</t>
  </si>
  <si>
    <t>VC6000192017</t>
  </si>
  <si>
    <t>VC6000192018</t>
  </si>
  <si>
    <t>VC6000192141</t>
  </si>
  <si>
    <t>VC6000192019</t>
  </si>
  <si>
    <t>VC6000192021</t>
  </si>
  <si>
    <t>VC6000192022</t>
  </si>
  <si>
    <t>VC6000192023</t>
  </si>
  <si>
    <t>VC6000192025</t>
  </si>
  <si>
    <t>VC6000192026</t>
  </si>
  <si>
    <t>VC6000192027</t>
  </si>
  <si>
    <t>VC6000192028</t>
  </si>
  <si>
    <t>VC6000192029</t>
  </si>
  <si>
    <t>VC6000192030</t>
  </si>
  <si>
    <t>VC6000192032</t>
  </si>
  <si>
    <t>VC6000192033</t>
  </si>
  <si>
    <t>VC6000192034</t>
  </si>
  <si>
    <t>VC6000192035</t>
  </si>
  <si>
    <t>VC6000192036</t>
  </si>
  <si>
    <t>VC6000192037</t>
  </si>
  <si>
    <t>VC6000192038</t>
  </si>
  <si>
    <t>VC6000192039</t>
  </si>
  <si>
    <t>VC6000192040</t>
  </si>
  <si>
    <t>VC6000192041</t>
  </si>
  <si>
    <t>VC6000192044</t>
  </si>
  <si>
    <t>VC6000192045</t>
  </si>
  <si>
    <t>VC6000192046</t>
  </si>
  <si>
    <t>VC6000192048</t>
  </si>
  <si>
    <t>VC6000192049</t>
  </si>
  <si>
    <t>VC6000192050</t>
  </si>
  <si>
    <t>VC6000192051</t>
  </si>
  <si>
    <t>VC6000192053</t>
  </si>
  <si>
    <t>VC6000192055</t>
  </si>
  <si>
    <t>VC6000192057</t>
  </si>
  <si>
    <t>VC6000192058</t>
  </si>
  <si>
    <t>VC6000192059</t>
  </si>
  <si>
    <t>VC6000192060</t>
  </si>
  <si>
    <t>VC6000192061</t>
  </si>
  <si>
    <t>VC6000192062</t>
  </si>
  <si>
    <t>VC6000192063</t>
  </si>
  <si>
    <t>VC6000192066</t>
  </si>
  <si>
    <t>VC6000192065</t>
  </si>
  <si>
    <t>VC6000192142</t>
  </si>
  <si>
    <t>VC6000192146</t>
  </si>
  <si>
    <t>VC6000192067</t>
  </si>
  <si>
    <t>VC6000192068</t>
  </si>
  <si>
    <t>VC6000192069</t>
  </si>
  <si>
    <t>VC6000186501</t>
  </si>
  <si>
    <t>VC6000194987</t>
  </si>
  <si>
    <t>VC6000194989</t>
  </si>
  <si>
    <t>VC6000194991</t>
  </si>
  <si>
    <t>VC6000194993</t>
  </si>
  <si>
    <t>VC6000195073</t>
  </si>
  <si>
    <t>VC6000194995</t>
  </si>
  <si>
    <t>VC0000511800</t>
  </si>
  <si>
    <t>VC6000194996</t>
  </si>
  <si>
    <t>VC6000194998</t>
  </si>
  <si>
    <t>VC6000195069</t>
  </si>
  <si>
    <t>VC6000194999</t>
  </si>
  <si>
    <t>VC6000195000</t>
  </si>
  <si>
    <t>VC6000195001</t>
  </si>
  <si>
    <t>VC6000195094</t>
  </si>
  <si>
    <t>VC6000195074</t>
  </si>
  <si>
    <t>VC6000195081</t>
  </si>
  <si>
    <t>VC6000195002</t>
  </si>
  <si>
    <t>VC6000195072</t>
  </si>
  <si>
    <t>VC6000195003</t>
  </si>
  <si>
    <t>VC6000195005</t>
  </si>
  <si>
    <t>VC6000195006</t>
  </si>
  <si>
    <t>VC6000195007</t>
  </si>
  <si>
    <t>VC6000195082</t>
  </si>
  <si>
    <t>VC6000195092</t>
  </si>
  <si>
    <t>VC6000195084</t>
  </si>
  <si>
    <t>VC6000195008</t>
  </si>
  <si>
    <t>VC6000195009</t>
  </si>
  <si>
    <t>VC6000195010</t>
  </si>
  <si>
    <t>VC6000195065</t>
  </si>
  <si>
    <t>VC6000195011</t>
  </si>
  <si>
    <t>VC6000195014</t>
  </si>
  <si>
    <t>VC6000195071</t>
  </si>
  <si>
    <t>VC6000195089</t>
  </si>
  <si>
    <t>VC6000195075</t>
  </si>
  <si>
    <t>VC6000195015</t>
  </si>
  <si>
    <t>VC6000195016</t>
  </si>
  <si>
    <t>VC6000195018</t>
  </si>
  <si>
    <t>VC6000195020</t>
  </si>
  <si>
    <t>VC6000195021</t>
  </si>
  <si>
    <t>VC6000195023</t>
  </si>
  <si>
    <t>VC6000188905</t>
  </si>
  <si>
    <t>VC6000195026</t>
  </si>
  <si>
    <t>VC6000195027</t>
  </si>
  <si>
    <t>VC6000195028</t>
  </si>
  <si>
    <t>VC6000195083</t>
  </si>
  <si>
    <t>VC6000195029</t>
  </si>
  <si>
    <t>VC0000577732</t>
  </si>
  <si>
    <t>VC6000195030</t>
  </si>
  <si>
    <t>VC6000195031</t>
  </si>
  <si>
    <t>VC6000195033</t>
  </si>
  <si>
    <t>VC6000195036</t>
  </si>
  <si>
    <t>VC6000195037</t>
  </si>
  <si>
    <t>VC6000195079</t>
  </si>
  <si>
    <t>VC6000195091</t>
  </si>
  <si>
    <t>VC6000195096</t>
  </si>
  <si>
    <t>VC6000195039</t>
  </si>
  <si>
    <t>VC6000195040</t>
  </si>
  <si>
    <t>VC6000195041</t>
  </si>
  <si>
    <t>VC6000195042</t>
  </si>
  <si>
    <t>VC6000195086</t>
  </si>
  <si>
    <t>VC6000195043</t>
  </si>
  <si>
    <t>VC6000195076</t>
  </si>
  <si>
    <t>VC6000195044</t>
  </si>
  <si>
    <t>VC6000195046</t>
  </si>
  <si>
    <t>VC6000195047</t>
  </si>
  <si>
    <t>VC6000195050</t>
  </si>
  <si>
    <t>VC6000195024</t>
  </si>
  <si>
    <t>VC6000195051</t>
  </si>
  <si>
    <t>VC6000195052</t>
  </si>
  <si>
    <t>VC0000538035</t>
  </si>
  <si>
    <t>VC6000195080</t>
  </si>
  <si>
    <t>VC6000195053</t>
  </si>
  <si>
    <t>VC6000195054</t>
  </si>
  <si>
    <t>VC6000195055</t>
  </si>
  <si>
    <t>VC6000195062</t>
  </si>
  <si>
    <t>VC6000195070</t>
  </si>
  <si>
    <t>VC6000195057</t>
  </si>
  <si>
    <t>VC6000195058</t>
  </si>
  <si>
    <t>VC6000195087</t>
  </si>
  <si>
    <t>VC6000195064</t>
  </si>
  <si>
    <t>VC6000195093</t>
  </si>
  <si>
    <t>VC6000195059</t>
  </si>
  <si>
    <t>VC6000195060</t>
  </si>
  <si>
    <t>VC6000195061</t>
  </si>
  <si>
    <t>VC6000195077</t>
  </si>
  <si>
    <t>vendor</t>
  </si>
  <si>
    <t>UP ISLAND</t>
  </si>
  <si>
    <t>total payments</t>
  </si>
  <si>
    <t>total assessments</t>
  </si>
  <si>
    <t>VC0000683905</t>
  </si>
  <si>
    <t>Sum of payment</t>
  </si>
  <si>
    <t>change in</t>
  </si>
  <si>
    <t>receiving fte's, final</t>
  </si>
  <si>
    <t>MA VIRTUAL ACADEMY</t>
  </si>
  <si>
    <t>actual  receipts</t>
  </si>
  <si>
    <t>actual assessments</t>
  </si>
  <si>
    <t>chosum10finalnov</t>
  </si>
  <si>
    <t xml:space="preserve">WALPOLE                      </t>
  </si>
  <si>
    <t xml:space="preserve">WARREN                       </t>
  </si>
  <si>
    <t xml:space="preserve">WARWICK                      </t>
  </si>
  <si>
    <t xml:space="preserve">WASHINGTON                   </t>
  </si>
  <si>
    <t xml:space="preserve">WELLESLEY                    </t>
  </si>
  <si>
    <t xml:space="preserve">WENDELL                      </t>
  </si>
  <si>
    <t xml:space="preserve">WENHAM                       </t>
  </si>
  <si>
    <t xml:space="preserve">WEST BRIDGEWATER             </t>
  </si>
  <si>
    <t xml:space="preserve">WEST BROOKFIELD              </t>
  </si>
  <si>
    <t xml:space="preserve">WEST NEWBURY                 </t>
  </si>
  <si>
    <t xml:space="preserve">WEST STOCKBRIDGE             </t>
  </si>
  <si>
    <t xml:space="preserve">WEST TISBURY                 </t>
  </si>
  <si>
    <t xml:space="preserve">WESTMINSTER                  </t>
  </si>
  <si>
    <t xml:space="preserve">WESTON                       </t>
  </si>
  <si>
    <t xml:space="preserve">WESTPORT                     </t>
  </si>
  <si>
    <t xml:space="preserve">WESTWOOD                     </t>
  </si>
  <si>
    <t xml:space="preserve">WHATELY                      </t>
  </si>
  <si>
    <t xml:space="preserve">WHITMAN                      </t>
  </si>
  <si>
    <t xml:space="preserve">WILBRAHAM                    </t>
  </si>
  <si>
    <t xml:space="preserve">WILMINGTON                   </t>
  </si>
  <si>
    <t xml:space="preserve">WINCHESTER                   </t>
  </si>
  <si>
    <t xml:space="preserve">WINDSOR                      </t>
  </si>
  <si>
    <t xml:space="preserve">WINTHROP                     </t>
  </si>
  <si>
    <t xml:space="preserve">WORTHINGTON                  </t>
  </si>
  <si>
    <t xml:space="preserve">YARMOUTH                     </t>
  </si>
  <si>
    <t xml:space="preserve">NORTHAMPTON SMITH            </t>
  </si>
  <si>
    <t xml:space="preserve">AMHERST PELHAM               </t>
  </si>
  <si>
    <t xml:space="preserve">BLACKSTONE VALLEY            </t>
  </si>
  <si>
    <t xml:space="preserve">BLUE HILLS                   </t>
  </si>
  <si>
    <t xml:space="preserve">FRONTIER                     </t>
  </si>
  <si>
    <t xml:space="preserve">GREATER FALL RIVER           </t>
  </si>
  <si>
    <t xml:space="preserve">MARTHAS VINEYARD             </t>
  </si>
  <si>
    <t>concat</t>
  </si>
  <si>
    <t xml:space="preserve">NORTHERN BERKSHIRE           </t>
  </si>
  <si>
    <t xml:space="preserve">PIONEER                      </t>
  </si>
  <si>
    <t xml:space="preserve">SILVER LAKE                  </t>
  </si>
  <si>
    <t xml:space="preserve">SOUTH SHORE                  </t>
  </si>
  <si>
    <t xml:space="preserve">SOUTHEASTERN                 </t>
  </si>
  <si>
    <t xml:space="preserve">UPPER CAPE COD               </t>
  </si>
  <si>
    <t xml:space="preserve">WHITMAN HANSON               </t>
  </si>
  <si>
    <t xml:space="preserve">SOUTHERN WORCESTER           </t>
  </si>
  <si>
    <t xml:space="preserve">BRISTOL PLYMOUTH             </t>
  </si>
  <si>
    <t xml:space="preserve">CAPE COD                     </t>
  </si>
  <si>
    <t xml:space="preserve">OLD COLONY                   </t>
  </si>
  <si>
    <t xml:space="preserve">GREATER NEW BEDFORD          </t>
  </si>
  <si>
    <t>UPISLAND</t>
  </si>
  <si>
    <t xml:space="preserve">BRISTOL COUNTY               </t>
  </si>
  <si>
    <t xml:space="preserve">NORFOLK COUNTY               </t>
  </si>
  <si>
    <t>Receiving</t>
  </si>
  <si>
    <t>Sending</t>
  </si>
  <si>
    <t>Tuition</t>
  </si>
  <si>
    <t>Adjustment</t>
  </si>
  <si>
    <t>district</t>
  </si>
  <si>
    <t>Office of School Finance</t>
  </si>
  <si>
    <t>FTE</t>
  </si>
  <si>
    <t>State Total</t>
  </si>
  <si>
    <t>MANCHESTER ESSEX</t>
  </si>
  <si>
    <t xml:space="preserve">Net </t>
  </si>
  <si>
    <t>incoming</t>
  </si>
  <si>
    <t>LEA</t>
  </si>
  <si>
    <t>AQUINNAH</t>
  </si>
  <si>
    <t>total</t>
  </si>
  <si>
    <t>DEVENS</t>
  </si>
  <si>
    <t xml:space="preserve">ACTON                        </t>
  </si>
  <si>
    <t xml:space="preserve">AYER                         </t>
  </si>
  <si>
    <t xml:space="preserve">BERLIN                       </t>
  </si>
  <si>
    <t xml:space="preserve">BOXBOROUGH                   </t>
  </si>
  <si>
    <t xml:space="preserve">CAMBRIDGE                    </t>
  </si>
  <si>
    <t xml:space="preserve">HUDSON                       </t>
  </si>
  <si>
    <t xml:space="preserve">LITTLETON                    </t>
  </si>
  <si>
    <t xml:space="preserve">MALDEN                       </t>
  </si>
  <si>
    <t xml:space="preserve">MARLBOROUGH                  </t>
  </si>
  <si>
    <t xml:space="preserve">MAYNARD                      </t>
  </si>
  <si>
    <t xml:space="preserve">NEWTON                       </t>
  </si>
  <si>
    <t xml:space="preserve">TYNGSBOROUGH                 </t>
  </si>
  <si>
    <t xml:space="preserve">WESTFORD                     </t>
  </si>
  <si>
    <t xml:space="preserve">NASHOBA                      </t>
  </si>
  <si>
    <t xml:space="preserve">AGAWAM                       </t>
  </si>
  <si>
    <t xml:space="preserve">CHICOPEE                     </t>
  </si>
  <si>
    <t xml:space="preserve">HOLYOKE                      </t>
  </si>
  <si>
    <t xml:space="preserve">SPRINGFIELD                  </t>
  </si>
  <si>
    <t xml:space="preserve">WESTFIELD                    </t>
  </si>
  <si>
    <t xml:space="preserve">WEST SPRINGFIELD             </t>
  </si>
  <si>
    <t xml:space="preserve">AMESBURY                     </t>
  </si>
  <si>
    <t xml:space="preserve">GEORGETOWN                   </t>
  </si>
  <si>
    <t xml:space="preserve">HAVERHILL                    </t>
  </si>
  <si>
    <t xml:space="preserve">LAWRENCE                     </t>
  </si>
  <si>
    <t xml:space="preserve">LOWELL                       </t>
  </si>
  <si>
    <t xml:space="preserve">METHUEN                      </t>
  </si>
  <si>
    <t>receiving</t>
  </si>
  <si>
    <t>sending</t>
  </si>
  <si>
    <t>check name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</si>
  <si>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</si>
  <si>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</si>
  <si>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</si>
  <si>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</si>
  <si>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</si>
  <si>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</si>
  <si>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</si>
  <si>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</si>
  <si>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</si>
  <si>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</si>
  <si>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</si>
  <si>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</si>
  <si>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</si>
  <si>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</si>
  <si>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</si>
  <si>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</si>
  <si>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</si>
  <si>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</si>
  <si>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</si>
  <si>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</si>
  <si>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</si>
  <si>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</si>
  <si>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</si>
  <si>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</si>
  <si>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</si>
  <si>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</si>
  <si>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</si>
  <si>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</si>
  <si>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</si>
  <si>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</si>
  <si>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</si>
  <si>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</si>
  <si>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</si>
  <si>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</si>
  <si>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</si>
  <si>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</si>
  <si>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</si>
  <si>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</si>
  <si>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</si>
  <si>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</si>
  <si>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</si>
  <si>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</si>
  <si>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</si>
  <si>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</si>
  <si>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</si>
  <si>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</si>
  <si>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</si>
  <si>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</si>
  <si>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</si>
  <si>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</si>
  <si>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</si>
  <si>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</si>
  <si>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</si>
  <si>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</si>
  <si>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</si>
  <si>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</si>
  <si>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</si>
  <si>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</si>
  <si>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</si>
  <si>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</si>
  <si>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</si>
  <si>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</si>
  <si>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</si>
  <si>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</si>
  <si>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</si>
  <si>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</si>
  <si>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</si>
  <si>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</si>
  <si>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</si>
  <si>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</si>
  <si>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</si>
  <si>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</si>
  <si>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</si>
  <si>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</si>
  <si>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</si>
  <si>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</si>
  <si>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</si>
  <si>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</si>
  <si>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</si>
  <si>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</si>
  <si>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</si>
  <si>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</si>
  <si>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</si>
  <si>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</si>
  <si>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</si>
  <si>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</si>
  <si>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</si>
  <si>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</si>
  <si>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</si>
  <si>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WORCESTER</t>
  </si>
  <si>
    <t>WORTHINGTON</t>
  </si>
  <si>
    <t>WRENTHAM</t>
  </si>
  <si>
    <t>YARMOUTH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</si>
  <si>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</si>
  <si>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</si>
  <si>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</si>
  <si>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</si>
  <si>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</si>
  <si>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</si>
  <si>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BERKSHIRE HILLS</t>
  </si>
  <si>
    <t>BERLIN BOYLSTON</t>
  </si>
  <si>
    <t>BLACKSTONE MILLVILLE</t>
  </si>
  <si>
    <t>BRIDGEWATER RAYNHAM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</si>
  <si>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</si>
  <si>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</si>
  <si>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</si>
  <si>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</si>
  <si>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</si>
  <si>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</si>
  <si>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</si>
  <si>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</si>
  <si>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</si>
  <si>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</si>
  <si>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</si>
  <si>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</si>
  <si>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</si>
  <si>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</si>
  <si>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</si>
  <si>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</si>
  <si>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</si>
  <si>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</si>
  <si>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MARTHAS VINEYARD</t>
  </si>
  <si>
    <t>MASCONOMET</t>
  </si>
  <si>
    <t>MENDON UPTON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</si>
  <si>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</si>
  <si>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</si>
  <si>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</si>
  <si>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</si>
  <si>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</si>
  <si>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</si>
  <si>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</si>
  <si>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</si>
  <si>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</si>
  <si>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</si>
  <si>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</si>
  <si>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</si>
  <si>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</si>
  <si>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SOUTHERN BERKSHIRE</t>
  </si>
  <si>
    <t>SPENCER EAST BROOKFIELD</t>
  </si>
  <si>
    <t>TANTASQUA</t>
  </si>
  <si>
    <t>TRITON</t>
  </si>
  <si>
    <t>WACHUSETT</t>
  </si>
  <si>
    <t>WHITMAN HANSON</t>
  </si>
  <si>
    <t>ASSABET VALLEY</t>
  </si>
  <si>
    <t>BLACKSTONE VALLEY</t>
  </si>
  <si>
    <t>BLUE HILLS</t>
  </si>
  <si>
    <t>BRISTOL PLYMOUTH</t>
  </si>
  <si>
    <t>CAPE COD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</si>
  <si>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</si>
  <si>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</si>
  <si>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</si>
  <si>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</si>
  <si>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</si>
  <si>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</si>
  <si>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</si>
  <si>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</si>
  <si>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state total</t>
  </si>
  <si>
    <t>FY06</t>
  </si>
  <si>
    <t>doe june annual tuition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</si>
  <si>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</si>
  <si>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</si>
  <si>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</si>
  <si>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</si>
  <si>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</si>
  <si>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</si>
  <si>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</si>
  <si>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</si>
  <si>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</si>
  <si>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</si>
  <si>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</si>
  <si>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</si>
  <si>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</si>
  <si>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</si>
  <si>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mar</t>
  </si>
  <si>
    <t>change</t>
  </si>
  <si>
    <t xml:space="preserve">dec to </t>
  </si>
  <si>
    <t>rec fte</t>
  </si>
  <si>
    <t xml:space="preserve">rec </t>
  </si>
  <si>
    <t>send fte</t>
  </si>
  <si>
    <t>rec tuit</t>
  </si>
  <si>
    <t>send tuit</t>
  </si>
  <si>
    <t>jun</t>
  </si>
  <si>
    <t>fte</t>
  </si>
  <si>
    <t xml:space="preserve">PEABODY                      </t>
  </si>
  <si>
    <t xml:space="preserve">SALEM                        </t>
  </si>
  <si>
    <t xml:space="preserve">STONEHAM                     </t>
  </si>
  <si>
    <t xml:space="preserve">SWAMPSCOTT                   </t>
  </si>
  <si>
    <t xml:space="preserve">HAMILTON WENHAM              </t>
  </si>
  <si>
    <t xml:space="preserve">CHATHAM                      </t>
  </si>
  <si>
    <t xml:space="preserve">BARNSTABLE                   </t>
  </si>
  <si>
    <t xml:space="preserve">BREWSTER                     </t>
  </si>
  <si>
    <t xml:space="preserve">EASTHAM                      </t>
  </si>
  <si>
    <t xml:space="preserve">HARWICH                      </t>
  </si>
  <si>
    <t xml:space="preserve">SANDWICH                     </t>
  </si>
  <si>
    <t xml:space="preserve">TRURO                        </t>
  </si>
  <si>
    <t xml:space="preserve">DENNIS YARMOUTH              </t>
  </si>
  <si>
    <t xml:space="preserve">NAUSET                       </t>
  </si>
  <si>
    <t xml:space="preserve">CHELMSFORD                   </t>
  </si>
  <si>
    <t xml:space="preserve">DRACUT                       </t>
  </si>
  <si>
    <t xml:space="preserve">BOYLSTON                     </t>
  </si>
  <si>
    <t xml:space="preserve">WEST BOYLSTON                </t>
  </si>
  <si>
    <t xml:space="preserve">WINCHENDON                   </t>
  </si>
  <si>
    <t xml:space="preserve">QUABBIN                      </t>
  </si>
  <si>
    <t xml:space="preserve">MARBLEHEAD                   </t>
  </si>
  <si>
    <t xml:space="preserve">DOUGLAS                      </t>
  </si>
  <si>
    <t xml:space="preserve">BELLINGHAM                   </t>
  </si>
  <si>
    <t xml:space="preserve">GRAFTON                      </t>
  </si>
  <si>
    <t xml:space="preserve">HOPEDALE                     </t>
  </si>
  <si>
    <t xml:space="preserve">NORFOLK                      </t>
  </si>
  <si>
    <t xml:space="preserve">NORTHBRIDGE                  </t>
  </si>
  <si>
    <t xml:space="preserve">OXFORD                       </t>
  </si>
  <si>
    <t xml:space="preserve">SUTTON                       </t>
  </si>
  <si>
    <t xml:space="preserve">UXBRIDGE                     </t>
  </si>
  <si>
    <t xml:space="preserve">BLACKSTONE MILLVILLE         </t>
  </si>
  <si>
    <t xml:space="preserve">EAST LONGMEADOW              </t>
  </si>
  <si>
    <t xml:space="preserve">ESSEX                        </t>
  </si>
  <si>
    <t xml:space="preserve">MANCHESTER                   </t>
  </si>
  <si>
    <t xml:space="preserve">GARDNER                      </t>
  </si>
  <si>
    <t xml:space="preserve">ATHOL ROYALSTON              </t>
  </si>
  <si>
    <t xml:space="preserve">GILL MONTAGUE                </t>
  </si>
  <si>
    <t xml:space="preserve">RALPH C MAHAR                </t>
  </si>
  <si>
    <t xml:space="preserve">ANDOVER                      </t>
  </si>
  <si>
    <t xml:space="preserve">BOXFORD                      </t>
  </si>
  <si>
    <t xml:space="preserve">MASCONOMET                   </t>
  </si>
  <si>
    <t xml:space="preserve">ROCKPORT                     </t>
  </si>
  <si>
    <t xml:space="preserve">GRANBY                       </t>
  </si>
  <si>
    <t xml:space="preserve">BELCHERTOWN                  </t>
  </si>
  <si>
    <t xml:space="preserve">EASTHAMPTON                  </t>
  </si>
  <si>
    <t xml:space="preserve">GREENFIELD                   </t>
  </si>
  <si>
    <t xml:space="preserve">LUDLOW                       </t>
  </si>
  <si>
    <t xml:space="preserve">SOUTH HADLEY                 </t>
  </si>
  <si>
    <t xml:space="preserve">WARE                         </t>
  </si>
  <si>
    <t>CHESTERFIELD GOSHEN</t>
  </si>
  <si>
    <t xml:space="preserve">HANCOCK                      </t>
  </si>
  <si>
    <t xml:space="preserve">NEWBURYPORT                  </t>
  </si>
  <si>
    <t xml:space="preserve">SAUGUS                       </t>
  </si>
  <si>
    <t xml:space="preserve">PENTUCKET                    </t>
  </si>
  <si>
    <t xml:space="preserve">TRITON                       </t>
  </si>
  <si>
    <t xml:space="preserve">ASHLAND                      </t>
  </si>
  <si>
    <t xml:space="preserve">FRAMINGHAM                   </t>
  </si>
  <si>
    <t xml:space="preserve">HOLLISTON                    </t>
  </si>
  <si>
    <t xml:space="preserve">HOPKINTON                    </t>
  </si>
  <si>
    <t xml:space="preserve">MILFORD                      </t>
  </si>
  <si>
    <t xml:space="preserve">NATICK                       </t>
  </si>
  <si>
    <t xml:space="preserve">SOUTHBOROUGH                 </t>
  </si>
  <si>
    <t xml:space="preserve">AVON                         </t>
  </si>
  <si>
    <t xml:space="preserve">BOSTON                       </t>
  </si>
  <si>
    <t xml:space="preserve">BRAINTREE                    </t>
  </si>
  <si>
    <t xml:space="preserve">BROCKTON                     </t>
  </si>
  <si>
    <t xml:space="preserve">HOLBROOK                     </t>
  </si>
  <si>
    <t xml:space="preserve">MILTON                       </t>
  </si>
  <si>
    <t xml:space="preserve">RANDOLPH                     </t>
  </si>
  <si>
    <t xml:space="preserve">STOUGHTON                    </t>
  </si>
  <si>
    <t xml:space="preserve">TAUNTON                      </t>
  </si>
  <si>
    <t xml:space="preserve">WEYMOUTH                     </t>
  </si>
  <si>
    <t xml:space="preserve">BRIDGEWATER RAYNHAM          </t>
  </si>
  <si>
    <t xml:space="preserve">BEDFORD                      </t>
  </si>
  <si>
    <t xml:space="preserve">CLINTON                      </t>
  </si>
  <si>
    <t xml:space="preserve">CONCORD                      </t>
  </si>
  <si>
    <t xml:space="preserve">FITCHBURG                    </t>
  </si>
  <si>
    <t xml:space="preserve">LEOMINSTER                   </t>
  </si>
  <si>
    <t xml:space="preserve">LUNENBURG                    </t>
  </si>
  <si>
    <t xml:space="preserve">SHIRLEY                      </t>
  </si>
  <si>
    <t xml:space="preserve">WESTBOROUGH                  </t>
  </si>
  <si>
    <t xml:space="preserve">ACTON BOXBOROUGH             </t>
  </si>
  <si>
    <t xml:space="preserve">ASHBURNHAM WESTMINSTER       </t>
  </si>
  <si>
    <t xml:space="preserve">GROTON DUNSTABLE             </t>
  </si>
  <si>
    <t xml:space="preserve">NARRAGANSETT                 </t>
  </si>
  <si>
    <t xml:space="preserve">NORTH MIDDLESEX              </t>
  </si>
  <si>
    <t xml:space="preserve">WACHUSETT                    </t>
  </si>
  <si>
    <t xml:space="preserve">WORCESTER                    </t>
  </si>
  <si>
    <t xml:space="preserve">BEVERLY                      </t>
  </si>
  <si>
    <t xml:space="preserve">DANVERS                      </t>
  </si>
  <si>
    <t xml:space="preserve">GLOUCESTER                   </t>
  </si>
  <si>
    <t xml:space="preserve">IPSWICH                      </t>
  </si>
  <si>
    <t xml:space="preserve">LYNN                         </t>
  </si>
  <si>
    <t xml:space="preserve">CARVER                       </t>
  </si>
  <si>
    <t>FY09</t>
  </si>
  <si>
    <t xml:space="preserve">FALMOUTH                     </t>
  </si>
  <si>
    <t xml:space="preserve">FREETOWN LAKEVILLE           </t>
  </si>
  <si>
    <t xml:space="preserve">NORTH ATTLEBOROUGH           </t>
  </si>
  <si>
    <t xml:space="preserve">NORTHBOROUGH                 </t>
  </si>
  <si>
    <t xml:space="preserve">SOUTHBRIDGE                  </t>
  </si>
  <si>
    <t xml:space="preserve">WEBSTER                      </t>
  </si>
  <si>
    <t xml:space="preserve">CANTON                       </t>
  </si>
  <si>
    <t xml:space="preserve">NORWOOD                      </t>
  </si>
  <si>
    <t xml:space="preserve">MILLBURY                     </t>
  </si>
  <si>
    <t xml:space="preserve">NORTH BROOKFIELD             </t>
  </si>
  <si>
    <t xml:space="preserve">DUDLEY CHARLTON              </t>
  </si>
  <si>
    <t xml:space="preserve">SPENCER EAST BROOKFIELD      </t>
  </si>
  <si>
    <t xml:space="preserve">TANTASQUA                    </t>
  </si>
  <si>
    <t xml:space="preserve">PETERSHAM                    </t>
  </si>
  <si>
    <t xml:space="preserve">NEW SALEM WENDELL            </t>
  </si>
  <si>
    <t xml:space="preserve">MELROSE                      </t>
  </si>
  <si>
    <t xml:space="preserve">RICHMOND                     </t>
  </si>
  <si>
    <t xml:space="preserve">PROVINCETOWN                 </t>
  </si>
  <si>
    <t xml:space="preserve">WELLFLEET                    </t>
  </si>
  <si>
    <t xml:space="preserve">ROWE                         </t>
  </si>
  <si>
    <t xml:space="preserve">HAWLEMONT                    </t>
  </si>
  <si>
    <t xml:space="preserve">MOHAWK TRAIL                 </t>
  </si>
  <si>
    <t xml:space="preserve">AMHERST                      </t>
  </si>
  <si>
    <t xml:space="preserve">NORTHAMPTON                  </t>
  </si>
  <si>
    <t xml:space="preserve">NEEDHAM                      </t>
  </si>
  <si>
    <t xml:space="preserve">ABINGTON                     </t>
  </si>
  <si>
    <t xml:space="preserve">BERKLEY                      </t>
  </si>
  <si>
    <t xml:space="preserve">FALL RIVER                   </t>
  </si>
  <si>
    <t xml:space="preserve">FREETOWN                     </t>
  </si>
  <si>
    <t xml:space="preserve">LAKEVILLE                    </t>
  </si>
  <si>
    <t xml:space="preserve">SOMERSET                     </t>
  </si>
  <si>
    <t xml:space="preserve">DIGHTON REHOBOTH             </t>
  </si>
  <si>
    <t xml:space="preserve">WALES                        </t>
  </si>
  <si>
    <t xml:space="preserve">BROOKFIELD                   </t>
  </si>
  <si>
    <t xml:space="preserve">MONSON                       </t>
  </si>
  <si>
    <t xml:space="preserve">PALMER                       </t>
  </si>
  <si>
    <t xml:space="preserve">WAREHAM                      </t>
  </si>
  <si>
    <t xml:space="preserve">BOURNE                       </t>
  </si>
  <si>
    <t xml:space="preserve">MASHPEE                      </t>
  </si>
  <si>
    <t xml:space="preserve">PLYMOUTH                     </t>
  </si>
  <si>
    <t xml:space="preserve">ROCHESTER                    </t>
  </si>
  <si>
    <t xml:space="preserve">OLD ROCHESTER                </t>
  </si>
  <si>
    <t xml:space="preserve">HAMPSHIRE                    </t>
  </si>
  <si>
    <t>SOUTHWICK TOLLAND</t>
  </si>
  <si>
    <t xml:space="preserve">WILLIAMSBURG                 </t>
  </si>
  <si>
    <t xml:space="preserve">WILLIAMSTOWN                 </t>
  </si>
  <si>
    <t xml:space="preserve">CLARKSBURG                   </t>
  </si>
  <si>
    <t xml:space="preserve">BILLERICA                    </t>
  </si>
  <si>
    <t xml:space="preserve">LEXINGTON                    </t>
  </si>
  <si>
    <t xml:space="preserve">MEDFORD                      </t>
  </si>
  <si>
    <t xml:space="preserve">WAYLAND                      </t>
  </si>
  <si>
    <t xml:space="preserve">CONCORD CARLISLE             </t>
  </si>
  <si>
    <t xml:space="preserve">SAVOY                        </t>
  </si>
  <si>
    <t xml:space="preserve">MOUNT WASHINGTON             </t>
  </si>
  <si>
    <t xml:space="preserve">LINCOLN                      </t>
  </si>
  <si>
    <t xml:space="preserve">WESTHAMPTON                  </t>
  </si>
  <si>
    <t xml:space="preserve">LEICESTER                    </t>
  </si>
  <si>
    <t xml:space="preserve">HAMPDEN WILBRAHAM            </t>
  </si>
  <si>
    <t xml:space="preserve">NORTH READING                </t>
  </si>
  <si>
    <t xml:space="preserve">WAKEFIELD                    </t>
  </si>
  <si>
    <t xml:space="preserve">MONROE                       </t>
  </si>
  <si>
    <t xml:space="preserve">GRANVILLE                    </t>
  </si>
  <si>
    <t xml:space="preserve">TOPSFIELD                    </t>
  </si>
  <si>
    <t xml:space="preserve">GREATER LAWRENCE             </t>
  </si>
  <si>
    <t xml:space="preserve">GREATER LOWELL               </t>
  </si>
  <si>
    <t xml:space="preserve">NASHOBA VALLEY               </t>
  </si>
  <si>
    <t xml:space="preserve">MINUTEMAN                    </t>
  </si>
  <si>
    <t xml:space="preserve">SOMERVILLE                   </t>
  </si>
  <si>
    <t xml:space="preserve">ASSABET VALLEY               </t>
  </si>
  <si>
    <t xml:space="preserve">SOUTH MIDDLESEX              </t>
  </si>
  <si>
    <t xml:space="preserve">NORTHEAST METROPOLITAN       </t>
  </si>
  <si>
    <t xml:space="preserve">SHAWSHEEN VALLEY             </t>
  </si>
  <si>
    <t xml:space="preserve">TRI COUNTY                   </t>
  </si>
  <si>
    <t xml:space="preserve">FRANKLIN COUNTY              </t>
  </si>
  <si>
    <t xml:space="preserve">PAXTON                       </t>
  </si>
  <si>
    <t xml:space="preserve">EVERETT                      </t>
  </si>
  <si>
    <t xml:space="preserve">NORTH SHORE                  </t>
  </si>
  <si>
    <t xml:space="preserve">WHITTIER                     </t>
  </si>
  <si>
    <t xml:space="preserve">MILLVILLE                    </t>
  </si>
  <si>
    <t xml:space="preserve">MONTAGUE                     </t>
  </si>
  <si>
    <t xml:space="preserve">MONTEREY                     </t>
  </si>
  <si>
    <t xml:space="preserve">MONTGOMERY                   </t>
  </si>
  <si>
    <t xml:space="preserve">NAHANT                       </t>
  </si>
  <si>
    <t xml:space="preserve">NANTUCKET                    </t>
  </si>
  <si>
    <t xml:space="preserve">NEW ASHFORD                  </t>
  </si>
  <si>
    <t xml:space="preserve">NEW BEDFORD                  </t>
  </si>
  <si>
    <t xml:space="preserve">NEW BRAINTREE                </t>
  </si>
  <si>
    <t xml:space="preserve">NEW MARLBOROUGH              </t>
  </si>
  <si>
    <t xml:space="preserve">NEW SALEM                    </t>
  </si>
  <si>
    <t xml:space="preserve">NEWBURY                      </t>
  </si>
  <si>
    <t xml:space="preserve">NORTHFIELD                   </t>
  </si>
  <si>
    <t>dec</t>
  </si>
  <si>
    <t>codecheck</t>
  </si>
  <si>
    <t>final cherry sheet projection</t>
  </si>
  <si>
    <t>doe annual estimate as of december</t>
  </si>
  <si>
    <t>chg</t>
  </si>
  <si>
    <t>comments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</si>
  <si>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</si>
  <si>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</si>
  <si>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</si>
  <si>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</si>
  <si>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</si>
  <si>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</si>
  <si>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</si>
  <si>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</si>
  <si>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</si>
  <si>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</si>
  <si>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</si>
  <si>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</si>
  <si>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</si>
  <si>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</si>
  <si>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</si>
  <si>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</si>
  <si>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</si>
  <si>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</si>
  <si>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</si>
  <si>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</si>
  <si>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</si>
  <si>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</si>
  <si>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</si>
  <si>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</si>
  <si>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</si>
  <si>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</si>
  <si>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</si>
  <si>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</si>
  <si>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</si>
  <si>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</si>
  <si>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</si>
  <si>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</si>
  <si>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</si>
  <si>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</si>
  <si>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</si>
  <si>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</si>
  <si>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</si>
  <si>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</si>
  <si>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</si>
  <si>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</si>
  <si>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</si>
  <si>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</si>
  <si>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</si>
  <si>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</si>
  <si>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</si>
  <si>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</si>
  <si>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</si>
  <si>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</si>
  <si>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</si>
  <si>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</si>
  <si>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</si>
  <si>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</si>
  <si>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</si>
  <si>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</si>
  <si>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</si>
  <si>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</si>
  <si>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</si>
  <si>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</si>
  <si>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</si>
  <si>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</si>
  <si>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</si>
  <si>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</si>
  <si>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</si>
  <si>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</si>
  <si>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</si>
  <si>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</si>
  <si>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</si>
  <si>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</si>
  <si>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</si>
  <si>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</si>
  <si>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</si>
  <si>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</si>
  <si>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</si>
  <si>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</si>
  <si>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</si>
  <si>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</si>
  <si>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</si>
  <si>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</si>
  <si>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</si>
  <si>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</si>
  <si>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</si>
  <si>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</si>
  <si>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</si>
  <si>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</si>
  <si>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</si>
  <si>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</si>
  <si>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</si>
  <si>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</si>
  <si>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</si>
  <si>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</si>
  <si>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</si>
  <si>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</si>
  <si>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</si>
  <si>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</si>
  <si>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</si>
  <si>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</si>
  <si>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</si>
  <si>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</si>
  <si>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</si>
  <si>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</si>
  <si>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</si>
  <si>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</si>
  <si>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</si>
  <si>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</si>
  <si>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</si>
  <si>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</si>
  <si>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</si>
  <si>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</si>
  <si>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</si>
  <si>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</si>
  <si>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</si>
  <si>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</si>
  <si>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</si>
  <si>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</si>
  <si>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</si>
  <si>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</si>
  <si>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</si>
  <si>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</si>
  <si>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</si>
  <si>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</si>
  <si>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</si>
  <si>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</si>
  <si>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</si>
  <si>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</si>
  <si>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</si>
  <si>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</si>
  <si>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</si>
  <si>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</si>
  <si>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</si>
  <si>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</si>
  <si>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</si>
  <si>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</si>
  <si>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</si>
  <si>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</si>
  <si>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</si>
  <si>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</si>
  <si>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</si>
  <si>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</si>
  <si>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</si>
  <si>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</si>
  <si>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</si>
  <si>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</si>
  <si>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</si>
  <si>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</si>
  <si>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</si>
  <si>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</si>
  <si>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</si>
  <si>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</si>
  <si>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</si>
  <si>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</si>
  <si>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</si>
  <si>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</si>
  <si>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</si>
  <si>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</si>
  <si>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</si>
  <si>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</si>
  <si>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</si>
  <si>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</si>
  <si>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</si>
  <si>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</si>
  <si>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</si>
  <si>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</si>
  <si>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</si>
  <si>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</si>
  <si>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</si>
  <si>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</si>
  <si>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</si>
  <si>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</si>
  <si>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</si>
  <si>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</si>
  <si>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</si>
  <si>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</si>
  <si>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</si>
  <si>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</si>
  <si>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</si>
  <si>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</si>
  <si>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</si>
  <si>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</si>
  <si>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</si>
  <si>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</si>
  <si>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</si>
  <si>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</si>
  <si>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</si>
  <si>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</si>
  <si>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</si>
  <si>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</si>
  <si>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</si>
  <si>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</si>
  <si>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</si>
  <si>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</si>
  <si>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</si>
  <si>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</si>
  <si>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</si>
  <si>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</si>
  <si>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</si>
  <si>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</si>
  <si>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</si>
  <si>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</si>
  <si>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</si>
  <si>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</si>
  <si>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</si>
  <si>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</si>
  <si>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</si>
  <si>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</si>
  <si>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</si>
  <si>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</si>
  <si>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</si>
  <si>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</si>
  <si>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</si>
  <si>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</si>
  <si>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</si>
  <si>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</si>
  <si>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</si>
  <si>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</si>
  <si>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</si>
  <si>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</si>
  <si>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</si>
  <si>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</si>
  <si>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</si>
  <si>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</si>
  <si>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</si>
  <si>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</si>
  <si>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</si>
  <si>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</si>
  <si>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</si>
  <si>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</si>
  <si>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</si>
  <si>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</si>
  <si>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</si>
  <si>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</si>
  <si>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</si>
  <si>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</si>
  <si>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</si>
  <si>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</si>
  <si>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</si>
  <si>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</si>
  <si>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</si>
  <si>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</si>
  <si>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</si>
  <si>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</si>
  <si>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</si>
  <si>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</si>
  <si>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</si>
  <si>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</si>
  <si>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</si>
  <si>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</si>
  <si>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</si>
  <si>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</si>
  <si>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</si>
  <si>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</si>
  <si>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</si>
  <si>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</si>
  <si>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</si>
  <si>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</si>
  <si>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</si>
  <si>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</si>
  <si>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 xml:space="preserve">NORTON                       </t>
  </si>
  <si>
    <t xml:space="preserve">NORWELL                      </t>
  </si>
  <si>
    <t xml:space="preserve">OAK BLUFFS                   </t>
  </si>
  <si>
    <t xml:space="preserve">OAKHAM                       </t>
  </si>
  <si>
    <t xml:space="preserve">ORANGE                       </t>
  </si>
  <si>
    <t xml:space="preserve">ORLEANS                      </t>
  </si>
  <si>
    <t xml:space="preserve">OTIS                         </t>
  </si>
  <si>
    <t xml:space="preserve">PELHAM                       </t>
  </si>
  <si>
    <t xml:space="preserve">PEMBROKE                     </t>
  </si>
  <si>
    <t xml:space="preserve">PEPPERELL                    </t>
  </si>
  <si>
    <t xml:space="preserve">PERU                         </t>
  </si>
  <si>
    <t xml:space="preserve">PHILLIPSTON                  </t>
  </si>
  <si>
    <t xml:space="preserve">PLAINFIELD                   </t>
  </si>
  <si>
    <t xml:space="preserve">PLAINVILLE                   </t>
  </si>
  <si>
    <t>FY07</t>
  </si>
  <si>
    <t xml:space="preserve">PLYMPTON                     </t>
  </si>
  <si>
    <t xml:space="preserve">PRINCETON                    </t>
  </si>
  <si>
    <t xml:space="preserve">QUINCY                       </t>
  </si>
  <si>
    <t xml:space="preserve">RAYNHAM                      </t>
  </si>
  <si>
    <t xml:space="preserve">REHOBOTH                     </t>
  </si>
  <si>
    <t xml:space="preserve">ROCKLAND                     </t>
  </si>
  <si>
    <t xml:space="preserve">ROWLEY                       </t>
  </si>
  <si>
    <t xml:space="preserve">ROYALSTON                    </t>
  </si>
  <si>
    <t xml:space="preserve">RUSSELL                      </t>
  </si>
  <si>
    <t xml:space="preserve">RUTLAND                      </t>
  </si>
  <si>
    <t xml:space="preserve">SALISBURY                    </t>
  </si>
  <si>
    <t xml:space="preserve">SANDISFIELD                  </t>
  </si>
  <si>
    <t xml:space="preserve">SCITUATE                     </t>
  </si>
  <si>
    <t xml:space="preserve">SEEKONK                      </t>
  </si>
  <si>
    <t xml:space="preserve">SHARON                       </t>
  </si>
  <si>
    <t xml:space="preserve">SHEFFIELD                    </t>
  </si>
  <si>
    <t xml:space="preserve">SHELBURNE                    </t>
  </si>
  <si>
    <t xml:space="preserve">SHUTESBURY                   </t>
  </si>
  <si>
    <t xml:space="preserve">SOUTHAMPTON                  </t>
  </si>
  <si>
    <t xml:space="preserve">SOUTHWICK                    </t>
  </si>
  <si>
    <t xml:space="preserve">SPENCER                      </t>
  </si>
  <si>
    <t xml:space="preserve">STERLING                     </t>
  </si>
  <si>
    <t xml:space="preserve">STOCKBRIDGE                  </t>
  </si>
  <si>
    <t xml:space="preserve">STOW                         </t>
  </si>
  <si>
    <t xml:space="preserve">STURBRIDGE                   </t>
  </si>
  <si>
    <t xml:space="preserve">SUDBURY                      </t>
  </si>
  <si>
    <t xml:space="preserve">SUNDERLAND                   </t>
  </si>
  <si>
    <t xml:space="preserve">SWANSEA                      </t>
  </si>
  <si>
    <t xml:space="preserve">TEMPLETON                    </t>
  </si>
  <si>
    <t xml:space="preserve">TISBURY                      </t>
  </si>
  <si>
    <t xml:space="preserve">TOLLAND                      </t>
  </si>
  <si>
    <t xml:space="preserve">TOWNSEND                     </t>
  </si>
  <si>
    <t xml:space="preserve">LANESBOROUGH                 </t>
  </si>
  <si>
    <t xml:space="preserve">NORTH ADAMS                  </t>
  </si>
  <si>
    <t xml:space="preserve">PITTSFIELD                   </t>
  </si>
  <si>
    <t xml:space="preserve">HARVARD                      </t>
  </si>
  <si>
    <t xml:space="preserve">CARLISLE                     </t>
  </si>
  <si>
    <t>WOBURN</t>
  </si>
  <si>
    <t xml:space="preserve">BERLIN BOYLSTON              </t>
  </si>
  <si>
    <t xml:space="preserve">NORTH ANDOVER                </t>
  </si>
  <si>
    <t xml:space="preserve">READING                      </t>
  </si>
  <si>
    <t xml:space="preserve">AUBURN                       </t>
  </si>
  <si>
    <t xml:space="preserve">FRANKLIN                     </t>
  </si>
  <si>
    <t xml:space="preserve">MEDFIELD                     </t>
  </si>
  <si>
    <t xml:space="preserve">MEDWAY                       </t>
  </si>
  <si>
    <t xml:space="preserve">MILLIS                       </t>
  </si>
  <si>
    <t xml:space="preserve">SHERBORN                     </t>
  </si>
  <si>
    <t xml:space="preserve">TEWKSBURY                    </t>
  </si>
  <si>
    <t xml:space="preserve">WRENTHAM                     </t>
  </si>
  <si>
    <t xml:space="preserve">DOVER SHERBORN               </t>
  </si>
  <si>
    <t xml:space="preserve">KING PHILIP                  </t>
  </si>
  <si>
    <t xml:space="preserve">MENDON UPTON                 </t>
  </si>
  <si>
    <t xml:space="preserve">SHREWSBURY                   </t>
  </si>
  <si>
    <t>QUABOAG</t>
  </si>
  <si>
    <t xml:space="preserve">WATERTOWN                    </t>
  </si>
  <si>
    <t xml:space="preserve">LINCOLN SUDBURY              </t>
  </si>
  <si>
    <t xml:space="preserve">NORTHBORO SOUTHBORO          </t>
  </si>
  <si>
    <t xml:space="preserve">ADAMS CHESHIRE               </t>
  </si>
  <si>
    <t xml:space="preserve">CENTRAL BERKSHIRE            </t>
  </si>
  <si>
    <t xml:space="preserve">LEE                          </t>
  </si>
  <si>
    <t xml:space="preserve">BECKET                       </t>
  </si>
  <si>
    <t xml:space="preserve">LENOX                        </t>
  </si>
  <si>
    <t xml:space="preserve">BERKSHIRE HILLS              </t>
  </si>
  <si>
    <t>FARMINGTON RIVER</t>
  </si>
  <si>
    <t xml:space="preserve">GATEWAY                      </t>
  </si>
  <si>
    <t xml:space="preserve">MOUNT GREYLOCK               </t>
  </si>
  <si>
    <t xml:space="preserve">SOUTHERN BERKSHIRE           </t>
  </si>
  <si>
    <t xml:space="preserve">TYRINGHAM                    </t>
  </si>
  <si>
    <t xml:space="preserve">MONTACHUSETT                 </t>
  </si>
  <si>
    <t xml:space="preserve">WALTHAM                      </t>
  </si>
  <si>
    <t xml:space="preserve">LONGMEADOW                   </t>
  </si>
  <si>
    <t xml:space="preserve">REVERE                       </t>
  </si>
  <si>
    <t xml:space="preserve">ARLINGTON                    </t>
  </si>
  <si>
    <t xml:space="preserve">MIDDLEBOROUGH                </t>
  </si>
  <si>
    <t xml:space="preserve">PATHFINDER                   </t>
  </si>
  <si>
    <t>lea</t>
  </si>
  <si>
    <t>dor</t>
  </si>
  <si>
    <t xml:space="preserve">ACUSHNET                     </t>
  </si>
  <si>
    <t xml:space="preserve">ADAMS                        </t>
  </si>
  <si>
    <t xml:space="preserve">ALFORD                       </t>
  </si>
  <si>
    <t xml:space="preserve">ASHBURNHAM                   </t>
  </si>
  <si>
    <t xml:space="preserve">ASHBY                        </t>
  </si>
  <si>
    <t xml:space="preserve">ASHFIELD                     </t>
  </si>
  <si>
    <t xml:space="preserve">ATHOL                        </t>
  </si>
  <si>
    <t xml:space="preserve">ATTLEBORO                    </t>
  </si>
  <si>
    <t xml:space="preserve">BARRE                        </t>
  </si>
  <si>
    <t xml:space="preserve">BELMONT                      </t>
  </si>
  <si>
    <t xml:space="preserve">BERNARDSTON                  </t>
  </si>
  <si>
    <t xml:space="preserve">BLACKSTONE                   </t>
  </si>
  <si>
    <t xml:space="preserve">BLANDFORD                    </t>
  </si>
  <si>
    <t xml:space="preserve">BOLTON                       </t>
  </si>
  <si>
    <t xml:space="preserve">BRIDGEWATER                  </t>
  </si>
  <si>
    <t xml:space="preserve">BRIMFIELD                    </t>
  </si>
  <si>
    <t xml:space="preserve">BROOKLINE                    </t>
  </si>
  <si>
    <t xml:space="preserve">BUCKLAND                     </t>
  </si>
  <si>
    <t xml:space="preserve">BURLINGTON                   </t>
  </si>
  <si>
    <t xml:space="preserve">CHARLEMONT                   </t>
  </si>
  <si>
    <t xml:space="preserve">CHARLTON                     </t>
  </si>
  <si>
    <t xml:space="preserve">CHELSEA                      </t>
  </si>
  <si>
    <t xml:space="preserve">CHESHIRE                     </t>
  </si>
  <si>
    <t xml:space="preserve">CHESTER                      </t>
  </si>
  <si>
    <t xml:space="preserve">CHESTERFIELD                 </t>
  </si>
  <si>
    <t xml:space="preserve">CHILMARK                     </t>
  </si>
  <si>
    <t xml:space="preserve">COHASSET                     </t>
  </si>
  <si>
    <t xml:space="preserve">COLRAIN                      </t>
  </si>
  <si>
    <t xml:space="preserve">CONWAY                       </t>
  </si>
  <si>
    <t xml:space="preserve">CUMMINGTON                   </t>
  </si>
  <si>
    <t xml:space="preserve">DALTON                       </t>
  </si>
  <si>
    <t xml:space="preserve">DARTMOUTH                    </t>
  </si>
  <si>
    <t xml:space="preserve">DEDHAM                       </t>
  </si>
  <si>
    <t xml:space="preserve">DEERFIELD                    </t>
  </si>
  <si>
    <t xml:space="preserve">DENNIS                       </t>
  </si>
  <si>
    <t xml:space="preserve">DIGHTON                      </t>
  </si>
  <si>
    <t xml:space="preserve">DOVER                        </t>
  </si>
  <si>
    <t xml:space="preserve">DUDLEY                       </t>
  </si>
  <si>
    <t xml:space="preserve">DUNSTABLE                    </t>
  </si>
  <si>
    <t xml:space="preserve">DUXBURY                      </t>
  </si>
  <si>
    <t xml:space="preserve">EAST BRIDGEWATER             </t>
  </si>
  <si>
    <t xml:space="preserve">EAST BROOKFIELD              </t>
  </si>
  <si>
    <t xml:space="preserve">EASTON                       </t>
  </si>
  <si>
    <t xml:space="preserve">EDGARTOWN                    </t>
  </si>
  <si>
    <t>Massachusetts Department of Elementary and Secondary Education</t>
  </si>
  <si>
    <t xml:space="preserve">EGREMONT                     </t>
  </si>
  <si>
    <t xml:space="preserve">ERVING                       </t>
  </si>
  <si>
    <t xml:space="preserve">FAIRHAVEN                    </t>
  </si>
  <si>
    <t xml:space="preserve">FLORIDA                      </t>
  </si>
  <si>
    <t xml:space="preserve">FOXBOROUGH                   </t>
  </si>
  <si>
    <t xml:space="preserve">GAY HEAD                     </t>
  </si>
  <si>
    <t xml:space="preserve">GILL                         </t>
  </si>
  <si>
    <t xml:space="preserve">GOSHEN                       </t>
  </si>
  <si>
    <t xml:space="preserve">GOSNOLD                      </t>
  </si>
  <si>
    <t xml:space="preserve">GREAT BARRINGTON             </t>
  </si>
  <si>
    <t xml:space="preserve">GROTON                       </t>
  </si>
  <si>
    <t xml:space="preserve">GROVELAND                    </t>
  </si>
  <si>
    <t xml:space="preserve">HADLEY                       </t>
  </si>
  <si>
    <t xml:space="preserve">HALIFAX                      </t>
  </si>
  <si>
    <t xml:space="preserve">HAMILTON                     </t>
  </si>
  <si>
    <t xml:space="preserve">HAMPDEN                      </t>
  </si>
  <si>
    <t>FY08</t>
  </si>
  <si>
    <t xml:space="preserve">HANOVER                      </t>
  </si>
  <si>
    <t xml:space="preserve">HANSON                       </t>
  </si>
  <si>
    <t xml:space="preserve">HARDWICK                     </t>
  </si>
  <si>
    <t xml:space="preserve">HATFIELD                     </t>
  </si>
  <si>
    <t xml:space="preserve">HAWLEY                       </t>
  </si>
  <si>
    <t xml:space="preserve">HEATH                        </t>
  </si>
  <si>
    <t xml:space="preserve">HINGHAM                      </t>
  </si>
  <si>
    <t xml:space="preserve">HINSDALE                     </t>
  </si>
  <si>
    <t xml:space="preserve">HOLDEN                       </t>
  </si>
  <si>
    <t xml:space="preserve">HOLLAND                      </t>
  </si>
  <si>
    <t xml:space="preserve">HUBBARDSTON                  </t>
  </si>
  <si>
    <t xml:space="preserve">HULL                         </t>
  </si>
  <si>
    <t xml:space="preserve">HUNTINGTON                   </t>
  </si>
  <si>
    <t xml:space="preserve">KINGSTON                     </t>
  </si>
  <si>
    <t xml:space="preserve">LANCASTER                    </t>
  </si>
  <si>
    <t xml:space="preserve">LEVERETT                     </t>
  </si>
  <si>
    <t xml:space="preserve">LEYDEN                       </t>
  </si>
  <si>
    <t xml:space="preserve">LYNNFIELD                    </t>
  </si>
  <si>
    <t xml:space="preserve">MANSFIELD                    </t>
  </si>
  <si>
    <t xml:space="preserve">MARION                       </t>
  </si>
  <si>
    <t xml:space="preserve">MARSHFIELD                   </t>
  </si>
  <si>
    <t xml:space="preserve">MATTAPOISETT                 </t>
  </si>
  <si>
    <t xml:space="preserve">MENDON                       </t>
  </si>
  <si>
    <t xml:space="preserve">MERRIMAC                     </t>
  </si>
  <si>
    <t xml:space="preserve">MIDDLEFIELD                  </t>
  </si>
  <si>
    <t xml:space="preserve">MIDDLETON                    </t>
  </si>
  <si>
    <t xml:space="preserve">UPTON                        </t>
  </si>
  <si>
    <t>FY10</t>
  </si>
  <si>
    <t>FY05</t>
  </si>
  <si>
    <t>district_short_name</t>
  </si>
  <si>
    <t>Select an lea</t>
  </si>
  <si>
    <t>005</t>
  </si>
  <si>
    <t>007</t>
  </si>
  <si>
    <t>014</t>
  </si>
  <si>
    <t>017</t>
  </si>
  <si>
    <t>018</t>
  </si>
  <si>
    <t>019</t>
  </si>
  <si>
    <t>020</t>
  </si>
  <si>
    <t>024</t>
  </si>
  <si>
    <t>025</t>
  </si>
  <si>
    <t>027</t>
  </si>
  <si>
    <t>028</t>
  </si>
  <si>
    <t>030</t>
  </si>
  <si>
    <t>036</t>
  </si>
  <si>
    <t>037</t>
  </si>
  <si>
    <t>039</t>
  </si>
  <si>
    <t>044</t>
  </si>
  <si>
    <t>045</t>
  </si>
  <si>
    <t>055</t>
  </si>
  <si>
    <t>061</t>
  </si>
  <si>
    <t>064</t>
  </si>
  <si>
    <t>068</t>
  </si>
  <si>
    <t>074</t>
  </si>
  <si>
    <t>077</t>
  </si>
  <si>
    <t>079</t>
  </si>
  <si>
    <t>086</t>
  </si>
  <si>
    <t>089</t>
  </si>
  <si>
    <t>095</t>
  </si>
  <si>
    <t>096</t>
  </si>
  <si>
    <t>097</t>
  </si>
  <si>
    <t>001</t>
  </si>
  <si>
    <t>002</t>
  </si>
  <si>
    <t>003</t>
  </si>
  <si>
    <t>004</t>
  </si>
  <si>
    <t>006</t>
  </si>
  <si>
    <t>008</t>
  </si>
  <si>
    <t>009</t>
  </si>
  <si>
    <t>010</t>
  </si>
  <si>
    <t>011</t>
  </si>
  <si>
    <t>012</t>
  </si>
  <si>
    <t>013</t>
  </si>
  <si>
    <t>015</t>
  </si>
  <si>
    <t>016</t>
  </si>
  <si>
    <t>021</t>
  </si>
  <si>
    <t>022</t>
  </si>
  <si>
    <t>023</t>
  </si>
  <si>
    <t>026</t>
  </si>
  <si>
    <t>029</t>
  </si>
  <si>
    <t>031</t>
  </si>
  <si>
    <t>032</t>
  </si>
  <si>
    <t>033</t>
  </si>
  <si>
    <t>034</t>
  </si>
  <si>
    <t>035</t>
  </si>
  <si>
    <t>038</t>
  </si>
  <si>
    <t>040</t>
  </si>
  <si>
    <t>041</t>
  </si>
  <si>
    <t>042</t>
  </si>
  <si>
    <t>043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</si>
  <si>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</si>
  <si>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</si>
  <si>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</si>
  <si>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</si>
  <si>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</si>
  <si>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</si>
  <si>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</si>
  <si>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</si>
  <si>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</si>
  <si>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056</t>
  </si>
  <si>
    <t>057</t>
  </si>
  <si>
    <t>058</t>
  </si>
  <si>
    <t>059</t>
  </si>
  <si>
    <t>060</t>
  </si>
  <si>
    <t>062</t>
  </si>
  <si>
    <t>063</t>
  </si>
  <si>
    <t>065</t>
  </si>
  <si>
    <t>066</t>
  </si>
  <si>
    <t>067</t>
  </si>
  <si>
    <t>069</t>
  </si>
  <si>
    <t>070</t>
  </si>
  <si>
    <t>071</t>
  </si>
  <si>
    <t>072</t>
  </si>
  <si>
    <t>073</t>
  </si>
  <si>
    <t>075</t>
  </si>
  <si>
    <t>076</t>
  </si>
  <si>
    <t>078</t>
  </si>
  <si>
    <t>080</t>
  </si>
  <si>
    <t>081</t>
  </si>
  <si>
    <t>082</t>
  </si>
  <si>
    <t>083</t>
  </si>
  <si>
    <t>084</t>
  </si>
  <si>
    <t>085</t>
  </si>
  <si>
    <t>087</t>
  </si>
  <si>
    <t>088</t>
  </si>
  <si>
    <t>090</t>
  </si>
  <si>
    <t>091</t>
  </si>
  <si>
    <t>092</t>
  </si>
  <si>
    <t>093</t>
  </si>
  <si>
    <t>094</t>
  </si>
  <si>
    <t>098</t>
  </si>
  <si>
    <t>099</t>
  </si>
  <si>
    <t>ch sheet assessments</t>
  </si>
  <si>
    <t>codes to</t>
  </si>
  <si>
    <t>add to</t>
  </si>
  <si>
    <t>436 receiving</t>
  </si>
  <si>
    <t>436 sending</t>
  </si>
  <si>
    <t>adjustment</t>
  </si>
  <si>
    <t xml:space="preserve">receiving </t>
  </si>
  <si>
    <t>tuition</t>
  </si>
  <si>
    <t>FY11</t>
  </si>
  <si>
    <t>cs receipts</t>
  </si>
  <si>
    <t>Vendor Name</t>
  </si>
  <si>
    <t>AYER SHIRLEY</t>
  </si>
  <si>
    <t>SOMERSET BERKLEY</t>
  </si>
  <si>
    <t>FY12</t>
  </si>
  <si>
    <t>Row Labels</t>
  </si>
  <si>
    <t>Sum of fte</t>
  </si>
  <si>
    <t>March</t>
  </si>
  <si>
    <t>chosum11final</t>
  </si>
  <si>
    <t>ACTON-BOXBOROUGH RSD</t>
  </si>
  <si>
    <t>ADAMS-CHESHIRE RSD</t>
  </si>
  <si>
    <t>AMHERST-PELHAM RSD</t>
  </si>
  <si>
    <t>ASHBURNHAM-WESTMINSTER</t>
  </si>
  <si>
    <t>ASSABET VALLEY RVSD</t>
  </si>
  <si>
    <t>ATHOL-ROYALSTON RSD</t>
  </si>
  <si>
    <t>BERKSHIRE HILLS RSD</t>
  </si>
  <si>
    <t>BERLIN BOYLSTON RSD</t>
  </si>
  <si>
    <t>BLACKSTONE VALLEY VOC RSD</t>
  </si>
  <si>
    <t>BLUE HILLS REGIONAL VOCATIONAL</t>
  </si>
  <si>
    <t>BRIDGEWATER-RAYNHAM RSD</t>
  </si>
  <si>
    <t>BRISTOL COUNTY AGRICULTURAL</t>
  </si>
  <si>
    <t>BRISTOL-PLYMOUTH RSD</t>
  </si>
  <si>
    <t>CAPE COD REGIONAL TECHNICAL</t>
  </si>
  <si>
    <t>CENTRAL BERKSHIRE RSD</t>
  </si>
  <si>
    <t>CHESTERFIELD-GOSHEN RSD</t>
  </si>
  <si>
    <t>CONCORD-CARLISLE RSD</t>
  </si>
  <si>
    <t>DENNIS-YARMOUTH RSD</t>
  </si>
  <si>
    <t>DIGHTON-REHOBOTH</t>
  </si>
  <si>
    <t>DOVER-SHERBORN</t>
  </si>
  <si>
    <t>DUDLEY CHARLTON RSD</t>
  </si>
  <si>
    <t>FARMINGTON RIVER RSD</t>
  </si>
  <si>
    <t>FRANKLIN COUNTY TECHNICAL</t>
  </si>
  <si>
    <t>FREETOWN LAKEVILLE RSD</t>
  </si>
  <si>
    <t>FRONTIER REGIONAL SCHOOL</t>
  </si>
  <si>
    <t>GATEWAY RSD</t>
  </si>
  <si>
    <t>GILL-MONTAGUE RSD</t>
  </si>
  <si>
    <t>GREATER FALL RIVER VOCATIONAL</t>
  </si>
  <si>
    <t>GREATER LAWRENCE RSD</t>
  </si>
  <si>
    <t>GREATER LOWELL RSD</t>
  </si>
  <si>
    <t>GREATER NEW BEDFORD RSD</t>
  </si>
  <si>
    <t>GROTON DUNSTABLE RSD</t>
  </si>
  <si>
    <t>HAMILTON-WENHAM RSD</t>
  </si>
  <si>
    <t>HAMPDEN WILBRAHAM RSD</t>
  </si>
  <si>
    <t>HAMPSHIRE RSD</t>
  </si>
  <si>
    <t>HAWLEMONT RSD</t>
  </si>
  <si>
    <t>KING PHILIP RSD</t>
  </si>
  <si>
    <t>LINCOLN-SUDBURY RSD</t>
  </si>
  <si>
    <t>MANCHESTER ESSEX RSD</t>
  </si>
  <si>
    <t>MARTHAS VINEYARD RSD</t>
  </si>
  <si>
    <t>MASCONOMET RSD</t>
  </si>
  <si>
    <t>MENDON-UPTON RSD</t>
  </si>
  <si>
    <t>MINUTEMAN SCIENCE &amp; TECHNOLOGY</t>
  </si>
  <si>
    <t>MOHAWK TRAIL RSD</t>
  </si>
  <si>
    <t>MONTACHUSETT RSD</t>
  </si>
  <si>
    <t>MOUNT GREYLOCK RSD</t>
  </si>
  <si>
    <t>NARRAGANSETT RSD</t>
  </si>
  <si>
    <t>NASHOBA RSD</t>
  </si>
  <si>
    <t>NASHOBA VALLEY TECHNICAL</t>
  </si>
  <si>
    <t>NAUSET RSD</t>
  </si>
  <si>
    <t>NEW SALEM/WENDELL RSD</t>
  </si>
  <si>
    <t>NORFOLK COUNTY AGRICULTURAL</t>
  </si>
  <si>
    <t>NORTH MIDDLESEX RSD</t>
  </si>
  <si>
    <t>NORTHBOROUGH-SOUTHBOROUGH</t>
  </si>
  <si>
    <t>NORTHEAST METROPOLITAN RSD</t>
  </si>
  <si>
    <t>NORTHERN BERKSHIRE VOCATIONAL</t>
  </si>
  <si>
    <t>OLD COLONY REGIONAL VOC</t>
  </si>
  <si>
    <t>OLD ROCHESTER RSD</t>
  </si>
  <si>
    <t>PATHFINDER REGIONAL VOCATIONAL</t>
  </si>
  <si>
    <t>PENTUCKET RSD</t>
  </si>
  <si>
    <t>PIONEER VALLEY RSD</t>
  </si>
  <si>
    <t>QUABBIN RSD</t>
  </si>
  <si>
    <t>QUABOAG RSD</t>
  </si>
  <si>
    <t>RALPH C MAHAR RSD</t>
  </si>
  <si>
    <t>SHAWSHEEN VALLEY TECHNICAL</t>
  </si>
  <si>
    <t>SILVER LAKE RSD</t>
  </si>
  <si>
    <t>SOUTH MIDDLESEX RSD</t>
  </si>
  <si>
    <t>SOUTH SHORE VOCATIONAL</t>
  </si>
  <si>
    <t>SOUTHEASTERN RSD</t>
  </si>
  <si>
    <t>SOUTHERN BERKSHIRE RSD</t>
  </si>
  <si>
    <t>SOUTHERN WORCESTER COUNTY</t>
  </si>
  <si>
    <t>SOUTHWICK-TOLLAND RSD</t>
  </si>
  <si>
    <t>SPENCER-EAST BROOKFIELD</t>
  </si>
  <si>
    <t>TANTASQUA RSD</t>
  </si>
  <si>
    <t>TRI-COUNTY REGIONAL VOCATIONAL</t>
  </si>
  <si>
    <t>TRITON RSD</t>
  </si>
  <si>
    <t>UP ISLAND RSD</t>
  </si>
  <si>
    <t>UPPER CAPE COD RSD</t>
  </si>
  <si>
    <t>WACHUSETTS RSD</t>
  </si>
  <si>
    <t>WHITMAN HANSON RSD</t>
  </si>
  <si>
    <t>WHITTER REGIONAL VOC TECH</t>
  </si>
  <si>
    <t>MONOMOY</t>
  </si>
  <si>
    <t>FY13</t>
  </si>
  <si>
    <t>SOUTHWICK GRANVILLE TOLLAND</t>
  </si>
  <si>
    <t>SOUTHWICK TOLLAND GRANVILLE</t>
  </si>
  <si>
    <t>chosum12finaldec</t>
  </si>
  <si>
    <t>dec 20 2012</t>
  </si>
  <si>
    <t>Monomoy Regional School</t>
  </si>
  <si>
    <t>Please select an lea from the drop down below:</t>
  </si>
  <si>
    <t>MASS VIRTUAL ACADEMY</t>
  </si>
  <si>
    <t>School Choice Receiving Tuition</t>
  </si>
  <si>
    <t>VC6000192124</t>
  </si>
  <si>
    <t>Virtual School</t>
  </si>
  <si>
    <t>Transfer</t>
  </si>
  <si>
    <t>ese est jun receipts</t>
  </si>
  <si>
    <t>ese est jun assessment</t>
  </si>
  <si>
    <t>chosum13final</t>
  </si>
  <si>
    <t xml:space="preserve">  jun16 2014</t>
  </si>
  <si>
    <t>TECCA</t>
  </si>
  <si>
    <t>ESSEX NORTH SHORE</t>
  </si>
  <si>
    <t>tuition15</t>
  </si>
  <si>
    <t>FTE15</t>
  </si>
  <si>
    <t>FY15</t>
  </si>
  <si>
    <t>VC6000162377</t>
  </si>
  <si>
    <t>VC0000734071</t>
  </si>
  <si>
    <t>jun proj</t>
  </si>
  <si>
    <t>=round((D10-SUM(G10:K10))/7,0)</t>
  </si>
  <si>
    <t>chosum14final</t>
  </si>
  <si>
    <t>dec 23 2014</t>
  </si>
  <si>
    <t>remember to</t>
  </si>
  <si>
    <t>update all years</t>
  </si>
  <si>
    <t>if extra columns added to receiving</t>
  </si>
  <si>
    <t>December</t>
  </si>
  <si>
    <t>sort ak to an on an (vendor code)   Name match. If okay, sort range ak to au on ak</t>
  </si>
  <si>
    <t>School Choice Pupils and Tuition, FY15 Preliminary as of February 2015</t>
  </si>
  <si>
    <t>feb 17 1040am</t>
  </si>
  <si>
    <t>feb</t>
  </si>
  <si>
    <t>sort ar to au on vendor code</t>
  </si>
  <si>
    <t>may</t>
  </si>
  <si>
    <t xml:space="preserve"> may</t>
  </si>
  <si>
    <t>doe annual estimate as of may</t>
  </si>
  <si>
    <t>ese annual estimate as of may</t>
  </si>
  <si>
    <t>ESSEX NORTH SHORE RSD</t>
  </si>
  <si>
    <t>may to</t>
  </si>
  <si>
    <t>detail1415</t>
  </si>
  <si>
    <t>jun19, 3:37 pm</t>
  </si>
  <si>
    <t>jun19, 3:40 pm</t>
  </si>
  <si>
    <t>jun22, 934am; after finalizing choicecalc jun19</t>
  </si>
  <si>
    <t xml:space="preserve"> --receiving district -</t>
  </si>
  <si>
    <t xml:space="preserve"> ---sending district----</t>
  </si>
  <si>
    <t>name</t>
  </si>
  <si>
    <t>June*</t>
  </si>
  <si>
    <t>May</t>
  </si>
  <si>
    <t xml:space="preserve">* June monthly amounts are ESE estimates.  </t>
  </si>
  <si>
    <t>School Choice Pupils and Tuition, Projected FY16, July 2015</t>
  </si>
  <si>
    <t>n of kids</t>
  </si>
  <si>
    <t>mava</t>
  </si>
  <si>
    <t>tecca</t>
  </si>
  <si>
    <t>june to proj</t>
  </si>
  <si>
    <t>ffte chg</t>
  </si>
  <si>
    <t>tuition chg</t>
  </si>
  <si>
    <t>proj to june</t>
  </si>
  <si>
    <t>june</t>
  </si>
  <si>
    <t>choicecalc15jun, after removing mava and tecca</t>
  </si>
  <si>
    <t>School Choice Tuition Summary, FY16</t>
  </si>
  <si>
    <t>school choice tuition assessments FY16</t>
  </si>
  <si>
    <t>school choice tuition receipts, FY16</t>
  </si>
  <si>
    <t>TOWN GROVELAND</t>
  </si>
  <si>
    <t>TOWNOF LAKEVILLE</t>
  </si>
  <si>
    <t>School Choice Pupils and Tuition, Projected FY16, Aug 2015</t>
  </si>
  <si>
    <t>reflecting Worthington and Gateway adjustments</t>
  </si>
  <si>
    <t>FY16</t>
  </si>
  <si>
    <t>net</t>
  </si>
  <si>
    <t>choicecalc15final, aug 7 2015</t>
  </si>
  <si>
    <t>source: chosum16proj, nov 19 2015</t>
  </si>
  <si>
    <t>FTE16</t>
  </si>
  <si>
    <t>tuition16</t>
  </si>
  <si>
    <t>School Choice Pupils and Tuition, FY16 Preliminary as of December 2015</t>
  </si>
  <si>
    <t>choicefinal15aug, through proj16aug</t>
  </si>
  <si>
    <t>no sped tuition yet</t>
  </si>
  <si>
    <t>this file</t>
  </si>
  <si>
    <t>nov</t>
  </si>
  <si>
    <t>choicecalc15dec dec7 730pm</t>
  </si>
  <si>
    <t>choicecalc15dec dec7 700pm</t>
  </si>
  <si>
    <t>choicecalc15nov dec7 715pm</t>
  </si>
  <si>
    <t>choicecalc15nov dec7 815pm</t>
  </si>
  <si>
    <t>estimate: publish in mid-dec then update with actual</t>
  </si>
  <si>
    <t>=round((u10-SUM(x10:ab10))/7,0)</t>
  </si>
  <si>
    <t>Choice Assessment</t>
  </si>
  <si>
    <t>TOWN OF ABINGTON</t>
  </si>
  <si>
    <t>TOWN OF ACTON</t>
  </si>
  <si>
    <t>TOWN OF ACUSHNET</t>
  </si>
  <si>
    <t>TOWN OF ADAMS</t>
  </si>
  <si>
    <t>CITY OF AGAWAM</t>
  </si>
  <si>
    <t>TOWN OF ALFORD</t>
  </si>
  <si>
    <t>TOWN OF AMESBURY</t>
  </si>
  <si>
    <t>TOWN OF AMHERST</t>
  </si>
  <si>
    <t>TOWN OF ANDOVER</t>
  </si>
  <si>
    <t>TOWN OF ARLINGTON</t>
  </si>
  <si>
    <t>TOWN OF ASHBURNHAM</t>
  </si>
  <si>
    <t>TOWN OF ASHBY</t>
  </si>
  <si>
    <t>TOWN OF ASHFIELD</t>
  </si>
  <si>
    <t>TOWN OF ASHLAND</t>
  </si>
  <si>
    <t>TOWN OF ATHOL</t>
  </si>
  <si>
    <t>CITY OF ATTLEBORO</t>
  </si>
  <si>
    <t>TOWN OF AUBURN</t>
  </si>
  <si>
    <t>TOWN OF AVON</t>
  </si>
  <si>
    <t>TOWN OF AYER</t>
  </si>
  <si>
    <t>TOWN OF BARNSTABLE</t>
  </si>
  <si>
    <t>TOWN OF BARRE</t>
  </si>
  <si>
    <t>TOWN OF BECKET</t>
  </si>
  <si>
    <t>TOWN OF BEDFORD</t>
  </si>
  <si>
    <t>TOWN OF BELCHERTOWN</t>
  </si>
  <si>
    <t>TOWN OF BELLINGHAM</t>
  </si>
  <si>
    <t>TOWN OF BELMONT</t>
  </si>
  <si>
    <t>TOWN OF BERKLEY</t>
  </si>
  <si>
    <t>TOWN OF BERLIN</t>
  </si>
  <si>
    <t>TOWN OF BERNARDSTON</t>
  </si>
  <si>
    <t>CITY OF BEVERLY</t>
  </si>
  <si>
    <t>TOWN OF BILLERICA</t>
  </si>
  <si>
    <t>TOWN OF BLACKSTONE</t>
  </si>
  <si>
    <t>TOWN OF BLANDFORD</t>
  </si>
  <si>
    <t>TOWN OF BOLTON</t>
  </si>
  <si>
    <t>CITY OF BOSTON</t>
  </si>
  <si>
    <t>TOWN OF BOURNE</t>
  </si>
  <si>
    <t>TOWN OF BOXBOROUGH</t>
  </si>
  <si>
    <t>TOWN OF BOXFORD</t>
  </si>
  <si>
    <t>TOWN OF BOYLSTON</t>
  </si>
  <si>
    <t>TOWN OF BRAINTREE</t>
  </si>
  <si>
    <t>TOWN OF BREWSTER</t>
  </si>
  <si>
    <t>TOWN OF BRIDGEWATER</t>
  </si>
  <si>
    <t>TOWN OF BRIMFIELD</t>
  </si>
  <si>
    <t>CITY OF BROCKTON</t>
  </si>
  <si>
    <t>TOWN OF BROOKFIELD</t>
  </si>
  <si>
    <t>TOWN OF BROOKLINE</t>
  </si>
  <si>
    <t>TOWN OF BUCKLAND</t>
  </si>
  <si>
    <t>TOWN OF BURLINGTON</t>
  </si>
  <si>
    <t>CITY OF CAMBRIDGE</t>
  </si>
  <si>
    <t>TOWN OF CANTON</t>
  </si>
  <si>
    <t>TOWN OF CARLISLE</t>
  </si>
  <si>
    <t>TOWN OF CARVER</t>
  </si>
  <si>
    <t>TOWN OF CHARLEMONT</t>
  </si>
  <si>
    <t>TOWN OF CHARLTON</t>
  </si>
  <si>
    <t>TOWN OF CHATHAM</t>
  </si>
  <si>
    <t>TOWN OF CHELMSFORD</t>
  </si>
  <si>
    <t>CITY OF CHELSEA</t>
  </si>
  <si>
    <t>TOWN OF CHESHIRE</t>
  </si>
  <si>
    <t>TOWN OF CHESTER</t>
  </si>
  <si>
    <t>TOWN OF CHESTERFIELD</t>
  </si>
  <si>
    <t>CITY OF CHICOPEE</t>
  </si>
  <si>
    <t>TOWN OF CHILMARK</t>
  </si>
  <si>
    <t>TOWN OF CLARKSBURG</t>
  </si>
  <si>
    <t>TOWN OF CLINTON</t>
  </si>
  <si>
    <t>TOWN OF COHASSET</t>
  </si>
  <si>
    <t>TOWN OF COLRAIN</t>
  </si>
  <si>
    <t>TOWN OF CONCORD</t>
  </si>
  <si>
    <t>TOWN OF CONWAY</t>
  </si>
  <si>
    <t>TOWN OF CUMMINGTON</t>
  </si>
  <si>
    <t>TOWN OF DALTON</t>
  </si>
  <si>
    <t>TOWN OF DANVERS</t>
  </si>
  <si>
    <t>TOWN OF DARTMOUTH</t>
  </si>
  <si>
    <t>TOWN OF DEDHAM</t>
  </si>
  <si>
    <t>TOWN OF DEERFIELD</t>
  </si>
  <si>
    <t>TOWN OF DENNIS</t>
  </si>
  <si>
    <t>TOWN OF DIGHTON</t>
  </si>
  <si>
    <t>TOWN OF DOUGLAS</t>
  </si>
  <si>
    <t>TOWN OF DOVER</t>
  </si>
  <si>
    <t>TOWN OF DRACUT</t>
  </si>
  <si>
    <t>TOWN OF DUDLEY</t>
  </si>
  <si>
    <t>TOWN OF DUNSTABLE</t>
  </si>
  <si>
    <t>TOWN OF DUXBURY</t>
  </si>
  <si>
    <t>TOWN OF EAST BRIDGEWATER</t>
  </si>
  <si>
    <t>TOWN OF EAST BROOKFIELD</t>
  </si>
  <si>
    <t>TOWN OF EAST LONGMEADOW</t>
  </si>
  <si>
    <t>TOWN OF EASTHAM</t>
  </si>
  <si>
    <t>TOWN OF EASTHAMPTON</t>
  </si>
  <si>
    <t>TOWN OF EASTON</t>
  </si>
  <si>
    <t>TOWN OF EDGARTOWN</t>
  </si>
  <si>
    <t>TOWN OF EGREMONT</t>
  </si>
  <si>
    <t>TOWN OF ERVING</t>
  </si>
  <si>
    <t>TOWN OF ESSEX</t>
  </si>
  <si>
    <t>CITY OF EVERETT</t>
  </si>
  <si>
    <t>TOWN OF FAIRHAVEN</t>
  </si>
  <si>
    <t>CITY OF FALL RIVER</t>
  </si>
  <si>
    <t>TOWN OF FALMOUTH</t>
  </si>
  <si>
    <t>CITY OF FITCHBURG</t>
  </si>
  <si>
    <t>TOWN OF FLORIDA</t>
  </si>
  <si>
    <t>TOWN OF FOXBOROUGH</t>
  </si>
  <si>
    <t>TOWN OF FRAMINGHAM</t>
  </si>
  <si>
    <t>TOWN OF FRANKLIN</t>
  </si>
  <si>
    <t>TOWN OF FREETOWN</t>
  </si>
  <si>
    <t>CITY OF GARDNER</t>
  </si>
  <si>
    <t>TOWN OF AQUINNAH</t>
  </si>
  <si>
    <t>TOWN OF GEORGETOWN</t>
  </si>
  <si>
    <t>TOWN OF GILL</t>
  </si>
  <si>
    <t>CITY OF GLOUCESTER</t>
  </si>
  <si>
    <t>TOWN OF GOSHEN</t>
  </si>
  <si>
    <t>TOWN OF GOSNOLD</t>
  </si>
  <si>
    <t>TOWN OF GRAFTON</t>
  </si>
  <si>
    <t>TOWN OF GRANBY</t>
  </si>
  <si>
    <t>TOWN OF GRANVILLE</t>
  </si>
  <si>
    <t>TOWN OF GREAT BARRINGTON</t>
  </si>
  <si>
    <t>TOWN OF GREENFIELD</t>
  </si>
  <si>
    <t>TOWN OF GROTON</t>
  </si>
  <si>
    <t>TOWN OF HADLEY</t>
  </si>
  <si>
    <t>TOWN OF HALIFAX</t>
  </si>
  <si>
    <t>TOWN OF HAMILTON</t>
  </si>
  <si>
    <t>TOWN OF HAMPDEN</t>
  </si>
  <si>
    <t>TOWN OF HANCOCK</t>
  </si>
  <si>
    <t>TOWN OF HANOVER</t>
  </si>
  <si>
    <t>TOWN OF HANSON</t>
  </si>
  <si>
    <t>TOWN OF HARDWICK</t>
  </si>
  <si>
    <t>TOWN OF HARVARD</t>
  </si>
  <si>
    <t>TOWN OF HARWICH</t>
  </si>
  <si>
    <t>TOWN OF HATFIELD</t>
  </si>
  <si>
    <t>CITY OF HAVERHILL</t>
  </si>
  <si>
    <t>TOWN OF HAWLEY</t>
  </si>
  <si>
    <t>TOWN OF HEATH</t>
  </si>
  <si>
    <t>TOWN OF HINGHAM</t>
  </si>
  <si>
    <t>TOWN OF HINSDALE</t>
  </si>
  <si>
    <t>TOWN OF HOLBROOK</t>
  </si>
  <si>
    <t>TOWN OF HOLDEN</t>
  </si>
  <si>
    <t>TOWN OF HOLLAND</t>
  </si>
  <si>
    <t>TOWN OF HOLLISTON</t>
  </si>
  <si>
    <t>CITY OF HOLYOKE</t>
  </si>
  <si>
    <t>TOWN OF HOPEDALE</t>
  </si>
  <si>
    <t>TOWN OF HOPKINTON</t>
  </si>
  <si>
    <t>TOWN OF HUBBARDSTON</t>
  </si>
  <si>
    <t>TOWN OF HUDSON</t>
  </si>
  <si>
    <t>TOWN OF HULL</t>
  </si>
  <si>
    <t>TOWN OF HUNTINGTON</t>
  </si>
  <si>
    <t>TOWN OF IPSWICH</t>
  </si>
  <si>
    <t>TOWN OF KINGSTON</t>
  </si>
  <si>
    <t>TOWN OF LANCASTER</t>
  </si>
  <si>
    <t>TOWN OF LANESBOROUGH</t>
  </si>
  <si>
    <t>CITY OF LAWRENCE</t>
  </si>
  <si>
    <t>TOWN OF LEE</t>
  </si>
  <si>
    <t>TOWN OF LEICESTER</t>
  </si>
  <si>
    <t>TOWN OF LENOX</t>
  </si>
  <si>
    <t>CITY OF LEOMINSTER</t>
  </si>
  <si>
    <t>TOWN OF LEVERETT</t>
  </si>
  <si>
    <t>TOWN OF LEXINGTON</t>
  </si>
  <si>
    <t>TOWN OF LEYDEN</t>
  </si>
  <si>
    <t>TOWN OF LINCOLN</t>
  </si>
  <si>
    <t>TOWN OF LITTLETON</t>
  </si>
  <si>
    <t>TOWN OF LONGMEADOW</t>
  </si>
  <si>
    <t>CITY OF LOWELL</t>
  </si>
  <si>
    <t>TOWN OF LUDLOW</t>
  </si>
  <si>
    <t>TOWN OF LUNENBURG</t>
  </si>
  <si>
    <t>CITY OF LYNN</t>
  </si>
  <si>
    <t>TOWN OF LYNNFIELD</t>
  </si>
  <si>
    <t>CITY OF MALDEN</t>
  </si>
  <si>
    <t>TOWN OF MANCHESTER</t>
  </si>
  <si>
    <t>TOWN OF MANSFIELD</t>
  </si>
  <si>
    <t>TOWN OF MARBLEHEAD</t>
  </si>
  <si>
    <t>TOWN OF MARION</t>
  </si>
  <si>
    <t>CITY OF MARLBOROUGH</t>
  </si>
  <si>
    <t>TOWN OF MARSHFIELD</t>
  </si>
  <si>
    <t>TOWN OF MASHPEE</t>
  </si>
  <si>
    <t>TOWN OF MATTAPOISETT</t>
  </si>
  <si>
    <t>TOWN OF MAYNARD</t>
  </si>
  <si>
    <t>TOWN OF MEDFIELD</t>
  </si>
  <si>
    <t>CITY OF MEDFORD</t>
  </si>
  <si>
    <t>TOWN OF MEDWAY</t>
  </si>
  <si>
    <t>CITY OF MELROSE</t>
  </si>
  <si>
    <t>TOWN OF MENDON</t>
  </si>
  <si>
    <t>TOWN OF MERRIMAC</t>
  </si>
  <si>
    <t>TOWN OF METHUEN</t>
  </si>
  <si>
    <t>TOWN OF MIDDLEBOROUGH</t>
  </si>
  <si>
    <t>TOWN OF MIDDLEFIELD</t>
  </si>
  <si>
    <t>TOWN OF MIDDLETON</t>
  </si>
  <si>
    <t>TOWN OF MILFORD</t>
  </si>
  <si>
    <t>TOWN OF MILLBURY</t>
  </si>
  <si>
    <t>TOWN OF MILLIS</t>
  </si>
  <si>
    <t>TOWN OF MILLVILLE</t>
  </si>
  <si>
    <t>TOWN OF MILTON</t>
  </si>
  <si>
    <t>TOWN OF MONROE</t>
  </si>
  <si>
    <t>TOWN OF MONSON</t>
  </si>
  <si>
    <t>TOWN OF MONTAGUE</t>
  </si>
  <si>
    <t>TOWN OF MONTEREY</t>
  </si>
  <si>
    <t>TOWN OF MONTGOMERY</t>
  </si>
  <si>
    <t>TOWN OF MOUNT WASHINGTON</t>
  </si>
  <si>
    <t>TOWN OF NAHANT</t>
  </si>
  <si>
    <t>TOWN OF NANTUCKET</t>
  </si>
  <si>
    <t>TOWN OF NATICK</t>
  </si>
  <si>
    <t>TOWN OF NEEDHAM</t>
  </si>
  <si>
    <t>TOWN OF NEW ASHFORD</t>
  </si>
  <si>
    <t>CITY OF NEW BEDFORD</t>
  </si>
  <si>
    <t>TOWN OF NEW BRAINTREE</t>
  </si>
  <si>
    <t>TOWN OF NEW MARLBOROUGH</t>
  </si>
  <si>
    <t>TOWN OF NEW SALEM</t>
  </si>
  <si>
    <t>TOWN OF NEWBURY</t>
  </si>
  <si>
    <t>CITY OF NEWBURYPORT</t>
  </si>
  <si>
    <t>CITY OF NEWTON</t>
  </si>
  <si>
    <t>TOWN OF NORFOLK</t>
  </si>
  <si>
    <t>CITY OF NORTH ADAMS</t>
  </si>
  <si>
    <t>TOWN OF NORTH ANDOVER</t>
  </si>
  <si>
    <t>TOWN OF NORTH ATTLEBOROUGH</t>
  </si>
  <si>
    <t>TOWN OF NORTH BROOKFIELD</t>
  </si>
  <si>
    <t>TOWN OF NORTH READING</t>
  </si>
  <si>
    <t>CITY OF NORTHAMPTON</t>
  </si>
  <si>
    <t>TOWN OF NORTHBOROUGH</t>
  </si>
  <si>
    <t>TOWN OF NORTHBRIDGE</t>
  </si>
  <si>
    <t>TOWN OF NORTHFIELD</t>
  </si>
  <si>
    <t>TOWN OF NORTON</t>
  </si>
  <si>
    <t>TOWN OF NORWELL</t>
  </si>
  <si>
    <t>TOWN OF NORWOOD</t>
  </si>
  <si>
    <t>TOWN OF OAK BLUFFS</t>
  </si>
  <si>
    <t>TOWN OF OAKHAM</t>
  </si>
  <si>
    <t>TOWN OF ORANGE</t>
  </si>
  <si>
    <t>TOWN OF ORLEANS</t>
  </si>
  <si>
    <t>TOWN OF OTIS</t>
  </si>
  <si>
    <t>TOWN OF OXFORD</t>
  </si>
  <si>
    <t>TOWN OF PALMER</t>
  </si>
  <si>
    <t>TOWN OF PAXTON</t>
  </si>
  <si>
    <t>CITY OF PEABODY</t>
  </si>
  <si>
    <t>TOWN OF PELHAM</t>
  </si>
  <si>
    <t>TOWN OF PEMBROKE</t>
  </si>
  <si>
    <t>TOWN OF PEPPERELL</t>
  </si>
  <si>
    <t>TOWN OF PERU</t>
  </si>
  <si>
    <t>TOWN OF PETERSHAM</t>
  </si>
  <si>
    <t>TOWN OF PHILLIPSTON</t>
  </si>
  <si>
    <t>CITY OF PITTSFIELD</t>
  </si>
  <si>
    <t>TOWN OF PLAINFIELD</t>
  </si>
  <si>
    <t>TOWN OF PLAINVILLE</t>
  </si>
  <si>
    <t>TOWN OF PLYMOUTH</t>
  </si>
  <si>
    <t>TOWN OF PLYMPTON</t>
  </si>
  <si>
    <t>TOWN OF PRINCETON</t>
  </si>
  <si>
    <t>TOWN OF PROVINCETOWN</t>
  </si>
  <si>
    <t>CITY OF QUINCY</t>
  </si>
  <si>
    <t>TOWN OF RANDOLPH</t>
  </si>
  <si>
    <t>TOWN OF RAYNHAM</t>
  </si>
  <si>
    <t>TOWN OF READING</t>
  </si>
  <si>
    <t>TOWN OF REHOBOTH</t>
  </si>
  <si>
    <t>CITY OF REVERE</t>
  </si>
  <si>
    <t>TOWN OF RICHMOND</t>
  </si>
  <si>
    <t>TOWN OF ROCHESTER</t>
  </si>
  <si>
    <t>TOWN OF ROCKLAND</t>
  </si>
  <si>
    <t>TOWN OF ROCKPORT</t>
  </si>
  <si>
    <t>TOWN OF ROWE</t>
  </si>
  <si>
    <t>TOWN OF ROWLEY</t>
  </si>
  <si>
    <t>TOWN OF ROYALSTON</t>
  </si>
  <si>
    <t>TOWN OF RUSSELL</t>
  </si>
  <si>
    <t>TOWN OF RUTLAND</t>
  </si>
  <si>
    <t>CITY OF SALEM</t>
  </si>
  <si>
    <t>TOWN OF SALISBURY</t>
  </si>
  <si>
    <t>TOWN OF SANDISFIELD</t>
  </si>
  <si>
    <t>TOWN OF SANDWICH</t>
  </si>
  <si>
    <t>TOWN OF SAUGUS</t>
  </si>
  <si>
    <t>TOWN OF SAVOY</t>
  </si>
  <si>
    <t>TOWN OF SCITUATE</t>
  </si>
  <si>
    <t>TOWN OF SEEKONK</t>
  </si>
  <si>
    <t>TOWN OF SHARON</t>
  </si>
  <si>
    <t>TOWN OF SHEFFIELD</t>
  </si>
  <si>
    <t>TOWN OF SHELBURNE</t>
  </si>
  <si>
    <t>TOWN OF SHERBORN</t>
  </si>
  <si>
    <t>TOWN OF SHIRLEY</t>
  </si>
  <si>
    <t>TOWN OF SHREWSBURY</t>
  </si>
  <si>
    <t>TOWN OF SHUTESBURY</t>
  </si>
  <si>
    <t>TOWN OF SOMERSET</t>
  </si>
  <si>
    <t>CITY OF SOMERVILLE</t>
  </si>
  <si>
    <t>TOWN OF SOUTH HADLEY</t>
  </si>
  <si>
    <t>TOWN OF SOUTHAMPTON</t>
  </si>
  <si>
    <t>TOWN OF SOUTHBOROUGH</t>
  </si>
  <si>
    <t>TOWN OF SOUTHBRIDGE</t>
  </si>
  <si>
    <t>TOWN OF SOUTHWICK</t>
  </si>
  <si>
    <t>TOWN OF SPENCER</t>
  </si>
  <si>
    <t>CITY OF SPRINGFIELD</t>
  </si>
  <si>
    <t>TOWN OF STERLING</t>
  </si>
  <si>
    <t>TOWN OF STOCKBRIDGE</t>
  </si>
  <si>
    <t>TOWN OF STONEHAM</t>
  </si>
  <si>
    <t>TOWN OF STOUGHTON</t>
  </si>
  <si>
    <t>TOWN OF STOW</t>
  </si>
  <si>
    <t>TOWN OF STURBRIDGE</t>
  </si>
  <si>
    <t>TOWN OF SUDBURY</t>
  </si>
  <si>
    <t>TOWN OF SUNDERLAND</t>
  </si>
  <si>
    <t>TOWN OF SUTTON</t>
  </si>
  <si>
    <t>TOWN OF SWAMPSCOTT</t>
  </si>
  <si>
    <t>TOWN OF SWANSEA</t>
  </si>
  <si>
    <t>CITY OF TAUNTON</t>
  </si>
  <si>
    <t>TOWN OF TEMPLETON</t>
  </si>
  <si>
    <t>TOWN OF TEWKSBURY</t>
  </si>
  <si>
    <t>TOWN OF TISBURY</t>
  </si>
  <si>
    <t>TOWN OF TOLLAND</t>
  </si>
  <si>
    <t>TOWN OF TOPSFIELD</t>
  </si>
  <si>
    <t>TOWN OF TOWNSEND</t>
  </si>
  <si>
    <t>TOWN OF TRURO</t>
  </si>
  <si>
    <t>TOWN OF TYNGSBOROUGH</t>
  </si>
  <si>
    <t>TOWN OF TYRINGHAM</t>
  </si>
  <si>
    <t>TOWN OF UPTON</t>
  </si>
  <si>
    <t>TOWN OF UXBRIDGE</t>
  </si>
  <si>
    <t>TOWN OF WAKEFIELD</t>
  </si>
  <si>
    <t>TOWN OF WALES</t>
  </si>
  <si>
    <t>TOWN OF WALPOLE</t>
  </si>
  <si>
    <t>CITY OF WALTHAM</t>
  </si>
  <si>
    <t>TOWN OF WARE</t>
  </si>
  <si>
    <t>TOWN OF WAREHAM</t>
  </si>
  <si>
    <t>TOWN OF WARREN</t>
  </si>
  <si>
    <t>TOWN OF WARWICK</t>
  </si>
  <si>
    <t>TOWN OF WASHINGTON</t>
  </si>
  <si>
    <t>TOWN OF WATERTOWN</t>
  </si>
  <si>
    <t>TOWN OF WAYLAND</t>
  </si>
  <si>
    <t>TOWN OF WEBSTER</t>
  </si>
  <si>
    <t>TOWN OF WELLESLEY</t>
  </si>
  <si>
    <t>TOWN OF WELLFLEET</t>
  </si>
  <si>
    <t>TOWN OF WENDELL</t>
  </si>
  <si>
    <t>TOWN OF WENHAM</t>
  </si>
  <si>
    <t>TOWN OF WEST BOYLSTON</t>
  </si>
  <si>
    <t>TOWN OF WEST BRIDGEWATER</t>
  </si>
  <si>
    <t>TOWN OF WEST BROOKFIELD</t>
  </si>
  <si>
    <t>TOWN OF WEST NEWBURY</t>
  </si>
  <si>
    <t>TOWN OF WEST SPRINGFIELD</t>
  </si>
  <si>
    <t>TOWN OF WEST STOCKBRIDGE</t>
  </si>
  <si>
    <t>TOWN OF WEST TISBURY</t>
  </si>
  <si>
    <t>TOWN OF WESTBOROUGH</t>
  </si>
  <si>
    <t>CITY OF WESTFIELD</t>
  </si>
  <si>
    <t>TOWN OF WESTFORD</t>
  </si>
  <si>
    <t>TOWN OF WESTHAMPTON</t>
  </si>
  <si>
    <t>TOWN OF WESTMINSTER</t>
  </si>
  <si>
    <t>TOWN OF WESTON</t>
  </si>
  <si>
    <t>TOWN OF WESTPORT</t>
  </si>
  <si>
    <t>TOWN OF WESTWOOD</t>
  </si>
  <si>
    <t>TOWN OF WEYMOUTH</t>
  </si>
  <si>
    <t>TOWN OF WHATELY</t>
  </si>
  <si>
    <t>TOWN OF WHITMAN</t>
  </si>
  <si>
    <t>TOWN OF WILBRAHAM</t>
  </si>
  <si>
    <t>TOWN OF WILLIAMSBURG</t>
  </si>
  <si>
    <t>TOWN OF WILLIAMSTOWN</t>
  </si>
  <si>
    <t>TOWN OF WILMINGTON</t>
  </si>
  <si>
    <t>TOWN OF WINCHENDON</t>
  </si>
  <si>
    <t>TOWN OF WINCHESTER</t>
  </si>
  <si>
    <t>TOWN OF WINDSOR</t>
  </si>
  <si>
    <t>TOWN OF WINTHROP</t>
  </si>
  <si>
    <t>CITY OF WOBURN</t>
  </si>
  <si>
    <t>CITY OF WORCESTER</t>
  </si>
  <si>
    <t>TOWN OF WORTHINGTON</t>
  </si>
  <si>
    <t>TOWN OF WRENTHAM</t>
  </si>
  <si>
    <t>TOWN OF YARMOUTH</t>
  </si>
  <si>
    <t>Devens</t>
  </si>
  <si>
    <t>bring in vendor code, name, choice tuition and payment.  (couldn't do this in Jan) TECCA should be last record.  Replace "CITY OF " and "TOWN OF " with blank; include the following space</t>
  </si>
  <si>
    <t>Replace Southfield with N Smith.   Delete suffolk cty retirement</t>
  </si>
  <si>
    <t>different formula for c&amp;t</t>
  </si>
  <si>
    <t xml:space="preserve"> ---may13  1:30pm---</t>
  </si>
  <si>
    <t xml:space="preserve"> ---may13  2:30pm---</t>
  </si>
  <si>
    <t>School Choice Pupils and Tuition, FY16, May 2016</t>
  </si>
  <si>
    <t>Net FY16</t>
  </si>
  <si>
    <t>proj16aug, may13</t>
  </si>
  <si>
    <t>FY16 School Choice Pupils and Tuition, June 2016</t>
  </si>
  <si>
    <t>chosum15final, june 13 2016</t>
  </si>
  <si>
    <t>can't be</t>
  </si>
  <si>
    <t>jun 15, 819pmk</t>
  </si>
  <si>
    <t>choice15final</t>
  </si>
  <si>
    <t xml:space="preserve"> june 15 2016</t>
  </si>
  <si>
    <t>School Choice Pupils and Tuition, FY16 Final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</si>
</sst>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"/>
    <numFmt numFmtId="166" formatCode="General_)"/>
  </numFmts>
  <fonts count="37">
    <font>
      <sz val="14"/>
      <name val="Times New Roman"/>
    </font>
    <font>
      <sz val="10"/>
      <color indexed="8"/>
      <name val="Arial"/>
      <family val="2"/>
    </font>
    <font>
      <sz val="12"/>
      <name val="Arial Narrow"/>
      <family val="2"/>
    </font>
    <font>
      <sz val="8"/>
      <name val="Arial Narrow"/>
      <family val="2"/>
    </font>
    <font>
      <b/>
      <sz val="12"/>
      <name val="Arial Narrow"/>
      <family val="2"/>
    </font>
    <font>
      <sz val="10"/>
      <name val="Arial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name val="Arial Narrow"/>
      <family val="2"/>
    </font>
    <font>
      <sz val="12"/>
      <name val="Arial"/>
      <family val="2"/>
    </font>
    <font>
      <sz val="18"/>
      <name val="Arial"/>
      <family val="2"/>
    </font>
    <font>
      <b/>
      <sz val="12"/>
      <name val="Arial"/>
      <family val="2"/>
    </font>
    <font>
      <b/>
      <sz val="14"/>
      <name val="Times New Roman"/>
      <family val="1"/>
    </font>
    <font>
      <sz val="14"/>
      <name val="Arial"/>
      <family val="2"/>
    </font>
    <font>
      <b/>
      <u/>
      <sz val="14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sz val="10"/>
      <name val="Times New Roman"/>
      <family val="1"/>
    </font>
    <font>
      <sz val="11"/>
      <color indexed="18"/>
      <name val="Arial"/>
      <family val="2"/>
    </font>
    <font>
      <sz val="10"/>
      <color indexed="8"/>
      <name val="Arial"/>
      <family val="2"/>
    </font>
    <font>
      <sz val="14"/>
      <name val="Times New Roman"/>
      <family val="1"/>
    </font>
    <font>
      <b/>
      <sz val="14"/>
      <name val="Arial"/>
      <family val="2"/>
    </font>
    <font>
      <sz val="11"/>
      <color indexed="8"/>
      <name val="Calibri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1"/>
      <color theme="0"/>
      <name val="Arial"/>
      <family val="2"/>
    </font>
    <font>
      <sz val="10"/>
      <color indexed="8"/>
      <name val="Arial"/>
      <family val="2"/>
    </font>
    <font>
      <sz val="12"/>
      <color rgb="FFFF0000"/>
      <name val="Arial Narrow"/>
      <family val="2"/>
    </font>
    <font>
      <sz val="10"/>
      <color indexed="8"/>
      <name val="Arial"/>
      <family val="2"/>
    </font>
    <font>
      <b/>
      <sz val="12"/>
      <color theme="1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9">
    <xf numFmtId="0" fontId="0" fillId="0" borderId="0"/>
    <xf numFmtId="0" fontId="9" fillId="0" borderId="0"/>
    <xf numFmtId="0" fontId="9" fillId="0" borderId="0"/>
    <xf numFmtId="0" fontId="1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33" fillId="0" borderId="0"/>
    <xf numFmtId="0" fontId="30" fillId="0" borderId="0"/>
    <xf numFmtId="0" fontId="35" fillId="0" borderId="0"/>
    <xf numFmtId="0" fontId="1" fillId="0" borderId="0"/>
  </cellStyleXfs>
  <cellXfs count="273">
    <xf numFmtId="0" fontId="0" fillId="0" borderId="0" xfId="0"/>
    <xf numFmtId="0" fontId="2" fillId="0" borderId="0" xfId="0" applyFont="1"/>
    <xf numFmtId="2" fontId="3" fillId="0" borderId="0" xfId="0" applyNumberFormat="1" applyFont="1" applyBorder="1"/>
    <xf numFmtId="0" fontId="2" fillId="0" borderId="0" xfId="0" applyFont="1" applyBorder="1"/>
    <xf numFmtId="0" fontId="2" fillId="0" borderId="0" xfId="0" applyFont="1" applyBorder="1" applyProtection="1"/>
    <xf numFmtId="0" fontId="4" fillId="0" borderId="0" xfId="0" applyFont="1" applyBorder="1"/>
    <xf numFmtId="0" fontId="5" fillId="0" borderId="0" xfId="0" applyFont="1"/>
    <xf numFmtId="3" fontId="5" fillId="0" borderId="0" xfId="0" applyNumberFormat="1" applyFont="1"/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 vertical="top"/>
    </xf>
    <xf numFmtId="0" fontId="6" fillId="0" borderId="0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17" fontId="6" fillId="0" borderId="0" xfId="0" applyNumberFormat="1" applyFont="1" applyBorder="1" applyAlignment="1">
      <alignment horizontal="center"/>
    </xf>
    <xf numFmtId="0" fontId="10" fillId="0" borderId="0" xfId="0" applyFont="1"/>
    <xf numFmtId="3" fontId="11" fillId="0" borderId="0" xfId="0" applyNumberFormat="1" applyFont="1"/>
    <xf numFmtId="0" fontId="11" fillId="0" borderId="0" xfId="0" applyFont="1"/>
    <xf numFmtId="0" fontId="11" fillId="0" borderId="0" xfId="0" applyFont="1" applyProtection="1"/>
    <xf numFmtId="164" fontId="11" fillId="0" borderId="0" xfId="0" applyNumberFormat="1" applyFont="1"/>
    <xf numFmtId="0" fontId="11" fillId="0" borderId="0" xfId="0" applyFont="1" applyBorder="1" applyProtection="1"/>
    <xf numFmtId="0" fontId="11" fillId="0" borderId="0" xfId="0" applyFont="1" applyBorder="1"/>
    <xf numFmtId="3" fontId="11" fillId="0" borderId="0" xfId="0" applyNumberFormat="1" applyFont="1" applyBorder="1"/>
    <xf numFmtId="3" fontId="6" fillId="2" borderId="0" xfId="0" applyNumberFormat="1" applyFont="1" applyFill="1" applyBorder="1" applyAlignment="1">
      <alignment horizontal="center" vertical="top"/>
    </xf>
    <xf numFmtId="0" fontId="13" fillId="0" borderId="0" xfId="0" applyFont="1" applyBorder="1"/>
    <xf numFmtId="3" fontId="13" fillId="0" borderId="0" xfId="0" applyNumberFormat="1" applyFont="1" applyBorder="1"/>
    <xf numFmtId="164" fontId="13" fillId="0" borderId="0" xfId="0" applyNumberFormat="1" applyFont="1" applyBorder="1"/>
    <xf numFmtId="0" fontId="13" fillId="0" borderId="0" xfId="0" applyFont="1"/>
    <xf numFmtId="0" fontId="14" fillId="0" borderId="0" xfId="0" applyFont="1"/>
    <xf numFmtId="0" fontId="13" fillId="0" borderId="0" xfId="0" applyFont="1" applyBorder="1" applyProtection="1"/>
    <xf numFmtId="0" fontId="15" fillId="0" borderId="0" xfId="0" applyFont="1"/>
    <xf numFmtId="0" fontId="10" fillId="0" borderId="0" xfId="0" applyFont="1" applyAlignment="1">
      <alignment horizontal="center"/>
    </xf>
    <xf numFmtId="0" fontId="5" fillId="0" borderId="0" xfId="0" applyFont="1" applyProtection="1"/>
    <xf numFmtId="0" fontId="5" fillId="0" borderId="0" xfId="0" applyFont="1" applyBorder="1" applyProtection="1"/>
    <xf numFmtId="3" fontId="5" fillId="0" borderId="0" xfId="0" applyNumberFormat="1" applyFont="1" applyFill="1"/>
    <xf numFmtId="164" fontId="11" fillId="2" borderId="0" xfId="0" applyNumberFormat="1" applyFont="1" applyFill="1"/>
    <xf numFmtId="3" fontId="11" fillId="2" borderId="0" xfId="0" applyNumberFormat="1" applyFont="1" applyFill="1"/>
    <xf numFmtId="3" fontId="11" fillId="2" borderId="0" xfId="0" applyNumberFormat="1" applyFont="1" applyFill="1" applyBorder="1"/>
    <xf numFmtId="3" fontId="10" fillId="0" borderId="0" xfId="0" applyNumberFormat="1" applyFont="1"/>
    <xf numFmtId="0" fontId="16" fillId="0" borderId="0" xfId="0" applyFont="1"/>
    <xf numFmtId="0" fontId="17" fillId="0" borderId="0" xfId="0" applyFont="1" applyBorder="1"/>
    <xf numFmtId="0" fontId="18" fillId="0" borderId="0" xfId="0" applyFont="1"/>
    <xf numFmtId="0" fontId="17" fillId="0" borderId="0" xfId="0" applyFont="1"/>
    <xf numFmtId="164" fontId="18" fillId="0" borderId="0" xfId="0" applyNumberFormat="1" applyFont="1"/>
    <xf numFmtId="164" fontId="17" fillId="0" borderId="0" xfId="0" applyNumberFormat="1" applyFont="1"/>
    <xf numFmtId="0" fontId="10" fillId="0" borderId="0" xfId="0" applyFont="1" applyAlignment="1">
      <alignment horizontal="center" wrapText="1"/>
    </xf>
    <xf numFmtId="3" fontId="5" fillId="3" borderId="0" xfId="0" applyNumberFormat="1" applyFont="1" applyFill="1"/>
    <xf numFmtId="16" fontId="0" fillId="0" borderId="0" xfId="0" applyNumberFormat="1"/>
    <xf numFmtId="164" fontId="17" fillId="2" borderId="0" xfId="0" applyNumberFormat="1" applyFont="1" applyFill="1"/>
    <xf numFmtId="0" fontId="17" fillId="0" borderId="0" xfId="0" applyFont="1" applyBorder="1" applyAlignment="1"/>
    <xf numFmtId="0" fontId="17" fillId="0" borderId="0" xfId="0" applyFont="1" applyAlignment="1"/>
    <xf numFmtId="0" fontId="17" fillId="0" borderId="0" xfId="0" applyFont="1" applyFill="1" applyBorder="1" applyAlignment="1"/>
    <xf numFmtId="0" fontId="17" fillId="0" borderId="1" xfId="0" applyFont="1" applyBorder="1" applyAlignment="1"/>
    <xf numFmtId="0" fontId="18" fillId="0" borderId="0" xfId="0" applyFont="1" applyAlignment="1"/>
    <xf numFmtId="3" fontId="18" fillId="0" borderId="0" xfId="0" applyNumberFormat="1" applyFont="1"/>
    <xf numFmtId="3" fontId="17" fillId="2" borderId="0" xfId="0" applyNumberFormat="1" applyFont="1" applyFill="1" applyBorder="1"/>
    <xf numFmtId="0" fontId="18" fillId="0" borderId="0" xfId="0" applyFont="1" applyAlignment="1">
      <alignment horizontal="center"/>
    </xf>
    <xf numFmtId="17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20" fillId="0" borderId="0" xfId="0" applyFont="1"/>
    <xf numFmtId="164" fontId="20" fillId="0" borderId="0" xfId="0" applyNumberFormat="1" applyFont="1"/>
    <xf numFmtId="3" fontId="20" fillId="0" borderId="0" xfId="0" applyNumberFormat="1" applyFont="1"/>
    <xf numFmtId="0" fontId="22" fillId="0" borderId="0" xfId="0" applyFont="1"/>
    <xf numFmtId="0" fontId="8" fillId="0" borderId="0" xfId="0" applyFont="1"/>
    <xf numFmtId="2" fontId="11" fillId="0" borderId="0" xfId="0" applyNumberFormat="1" applyFont="1"/>
    <xf numFmtId="165" fontId="4" fillId="0" borderId="0" xfId="0" applyNumberFormat="1" applyFont="1"/>
    <xf numFmtId="3" fontId="4" fillId="0" borderId="0" xfId="0" applyNumberFormat="1" applyFont="1"/>
    <xf numFmtId="0" fontId="17" fillId="0" borderId="1" xfId="0" applyFont="1" applyFill="1" applyBorder="1" applyAlignment="1"/>
    <xf numFmtId="0" fontId="17" fillId="0" borderId="0" xfId="0" applyFont="1" applyFill="1" applyAlignment="1"/>
    <xf numFmtId="1" fontId="20" fillId="0" borderId="0" xfId="0" applyNumberFormat="1" applyFont="1"/>
    <xf numFmtId="0" fontId="21" fillId="0" borderId="0" xfId="0" applyFont="1" applyBorder="1" applyProtection="1"/>
    <xf numFmtId="0" fontId="0" fillId="0" borderId="0" xfId="0" applyNumberFormat="1"/>
    <xf numFmtId="3" fontId="5" fillId="3" borderId="0" xfId="0" applyNumberFormat="1" applyFont="1" applyFill="1" applyProtection="1"/>
    <xf numFmtId="0" fontId="20" fillId="3" borderId="0" xfId="0" applyFont="1" applyFill="1"/>
    <xf numFmtId="164" fontId="20" fillId="3" borderId="0" xfId="0" applyNumberFormat="1" applyFont="1" applyFill="1"/>
    <xf numFmtId="2" fontId="19" fillId="0" borderId="0" xfId="0" applyNumberFormat="1" applyFont="1" applyBorder="1"/>
    <xf numFmtId="0" fontId="23" fillId="0" borderId="0" xfId="0" applyFont="1"/>
    <xf numFmtId="165" fontId="13" fillId="0" borderId="0" xfId="0" applyNumberFormat="1" applyFont="1" applyBorder="1"/>
    <xf numFmtId="164" fontId="17" fillId="4" borderId="0" xfId="0" applyNumberFormat="1" applyFont="1" applyFill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top"/>
    </xf>
    <xf numFmtId="3" fontId="2" fillId="0" borderId="0" xfId="0" applyNumberFormat="1" applyFont="1"/>
    <xf numFmtId="0" fontId="0" fillId="0" borderId="0" xfId="0" applyBorder="1"/>
    <xf numFmtId="0" fontId="0" fillId="0" borderId="1" xfId="0" applyBorder="1"/>
    <xf numFmtId="3" fontId="11" fillId="5" borderId="0" xfId="0" applyNumberFormat="1" applyFont="1" applyFill="1"/>
    <xf numFmtId="1" fontId="11" fillId="0" borderId="0" xfId="0" applyNumberFormat="1" applyFont="1"/>
    <xf numFmtId="0" fontId="17" fillId="0" borderId="0" xfId="0" applyFont="1" applyFill="1" applyBorder="1"/>
    <xf numFmtId="0" fontId="18" fillId="0" borderId="0" xfId="0" applyFont="1" applyFill="1" applyBorder="1"/>
    <xf numFmtId="16" fontId="2" fillId="0" borderId="0" xfId="0" applyNumberFormat="1" applyFont="1" applyBorder="1"/>
    <xf numFmtId="16" fontId="18" fillId="0" borderId="0" xfId="0" applyNumberFormat="1" applyFont="1" applyFill="1" applyBorder="1"/>
    <xf numFmtId="1" fontId="17" fillId="0" borderId="0" xfId="0" applyNumberFormat="1" applyFont="1" applyFill="1" applyBorder="1"/>
    <xf numFmtId="3" fontId="17" fillId="6" borderId="0" xfId="0" applyNumberFormat="1" applyFont="1" applyFill="1" applyBorder="1"/>
    <xf numFmtId="16" fontId="11" fillId="0" borderId="0" xfId="0" applyNumberFormat="1" applyFont="1" applyBorder="1"/>
    <xf numFmtId="2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17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5" fillId="0" borderId="0" xfId="0" applyFont="1" applyFill="1"/>
    <xf numFmtId="17" fontId="8" fillId="0" borderId="0" xfId="0" applyNumberFormat="1" applyFont="1" applyFill="1" applyAlignment="1">
      <alignment horizontal="center"/>
    </xf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5" fillId="0" borderId="0" xfId="0" applyFont="1" applyFill="1" applyProtection="1"/>
    <xf numFmtId="0" fontId="5" fillId="0" borderId="0" xfId="0" applyFont="1" applyFill="1" applyAlignment="1">
      <alignment wrapText="1"/>
    </xf>
    <xf numFmtId="15" fontId="5" fillId="0" borderId="0" xfId="0" applyNumberFormat="1" applyFont="1" applyFill="1" applyAlignment="1">
      <alignment wrapText="1"/>
    </xf>
    <xf numFmtId="15" fontId="5" fillId="0" borderId="0" xfId="0" applyNumberFormat="1" applyFont="1" applyFill="1" applyAlignment="1">
      <alignment horizontal="center" wrapText="1"/>
    </xf>
    <xf numFmtId="0" fontId="5" fillId="0" borderId="0" xfId="0" applyFont="1" applyFill="1" applyAlignment="1">
      <alignment horizontal="centerContinuous"/>
    </xf>
    <xf numFmtId="0" fontId="5" fillId="0" borderId="0" xfId="0" applyFont="1" applyFill="1" applyBorder="1" applyProtection="1"/>
    <xf numFmtId="165" fontId="5" fillId="0" borderId="0" xfId="0" applyNumberFormat="1" applyFont="1" applyFill="1"/>
    <xf numFmtId="165" fontId="5" fillId="5" borderId="0" xfId="0" applyNumberFormat="1" applyFont="1" applyFill="1"/>
    <xf numFmtId="0" fontId="24" fillId="0" borderId="0" xfId="0" applyFont="1"/>
    <xf numFmtId="0" fontId="25" fillId="7" borderId="3" xfId="11" applyFont="1" applyFill="1" applyBorder="1" applyAlignment="1">
      <alignment horizontal="center"/>
    </xf>
    <xf numFmtId="3" fontId="11" fillId="3" borderId="0" xfId="0" applyNumberFormat="1" applyFont="1" applyFill="1"/>
    <xf numFmtId="0" fontId="5" fillId="0" borderId="0" xfId="0" applyFont="1" applyAlignment="1">
      <alignment horizontal="center"/>
    </xf>
    <xf numFmtId="164" fontId="11" fillId="3" borderId="0" xfId="0" applyNumberFormat="1" applyFont="1" applyFill="1"/>
    <xf numFmtId="0" fontId="3" fillId="0" borderId="0" xfId="0" applyNumberFormat="1" applyFont="1" applyFill="1" applyAlignment="1">
      <alignment horizontal="center"/>
    </xf>
    <xf numFmtId="0" fontId="20" fillId="0" borderId="0" xfId="0" applyFont="1" applyAlignment="1">
      <alignment horizontal="left"/>
    </xf>
    <xf numFmtId="0" fontId="27" fillId="0" borderId="0" xfId="0" applyFont="1"/>
    <xf numFmtId="0" fontId="17" fillId="0" borderId="2" xfId="0" applyFont="1" applyBorder="1" applyAlignment="1"/>
    <xf numFmtId="0" fontId="28" fillId="0" borderId="1" xfId="13" applyFont="1" applyFill="1" applyBorder="1" applyAlignment="1">
      <alignment horizontal="right" wrapText="1"/>
    </xf>
    <xf numFmtId="0" fontId="8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8" fillId="0" borderId="0" xfId="13" applyFont="1" applyFill="1" applyBorder="1" applyAlignment="1">
      <alignment horizontal="right" wrapText="1"/>
    </xf>
    <xf numFmtId="2" fontId="19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2" fontId="3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top"/>
    </xf>
    <xf numFmtId="0" fontId="11" fillId="0" borderId="0" xfId="0" applyFont="1" applyBorder="1" applyAlignment="1" applyProtection="1">
      <alignment horizontal="right"/>
    </xf>
    <xf numFmtId="0" fontId="11" fillId="0" borderId="0" xfId="0" applyFont="1" applyAlignment="1" applyProtection="1">
      <alignment horizontal="right"/>
    </xf>
    <xf numFmtId="0" fontId="28" fillId="0" borderId="1" xfId="9" applyFont="1" applyFill="1" applyBorder="1" applyAlignment="1">
      <alignment horizontal="right" wrapText="1"/>
    </xf>
    <xf numFmtId="0" fontId="28" fillId="0" borderId="0" xfId="9" applyFont="1" applyFill="1" applyBorder="1" applyAlignment="1">
      <alignment horizontal="right" wrapText="1"/>
    </xf>
    <xf numFmtId="2" fontId="3" fillId="0" borderId="0" xfId="0" applyNumberFormat="1" applyFont="1" applyBorder="1" applyAlignment="1">
      <alignment horizontal="center"/>
    </xf>
    <xf numFmtId="16" fontId="0" fillId="0" borderId="0" xfId="0" applyNumberFormat="1" applyAlignment="1">
      <alignment horizontal="center"/>
    </xf>
    <xf numFmtId="3" fontId="17" fillId="0" borderId="0" xfId="0" applyNumberFormat="1" applyFont="1"/>
    <xf numFmtId="166" fontId="5" fillId="0" borderId="0" xfId="0" applyNumberFormat="1" applyFont="1" applyAlignment="1" applyProtection="1">
      <alignment horizontal="left"/>
    </xf>
    <xf numFmtId="0" fontId="10" fillId="0" borderId="0" xfId="0" applyFont="1" applyFill="1" applyAlignment="1">
      <alignment horizontal="center" wrapText="1"/>
    </xf>
    <xf numFmtId="15" fontId="8" fillId="0" borderId="0" xfId="0" applyNumberFormat="1" applyFont="1"/>
    <xf numFmtId="0" fontId="3" fillId="0" borderId="0" xfId="0" applyFont="1" applyFill="1"/>
    <xf numFmtId="0" fontId="28" fillId="0" borderId="1" xfId="3" applyFont="1" applyFill="1" applyBorder="1" applyAlignment="1">
      <alignment horizontal="right" wrapText="1"/>
    </xf>
    <xf numFmtId="0" fontId="28" fillId="0" borderId="1" xfId="10" applyFont="1" applyFill="1" applyBorder="1" applyAlignment="1">
      <alignment horizontal="right" wrapText="1"/>
    </xf>
    <xf numFmtId="0" fontId="28" fillId="0" borderId="0" xfId="10" applyFont="1" applyFill="1" applyBorder="1" applyAlignment="1">
      <alignment horizontal="right" wrapText="1"/>
    </xf>
    <xf numFmtId="0" fontId="28" fillId="0" borderId="0" xfId="3" applyFont="1" applyFill="1" applyBorder="1" applyAlignment="1">
      <alignment horizontal="right" wrapText="1"/>
    </xf>
    <xf numFmtId="0" fontId="26" fillId="0" borderId="0" xfId="0" applyFont="1"/>
    <xf numFmtId="0" fontId="17" fillId="0" borderId="0" xfId="0" quotePrefix="1" applyFont="1" applyAlignment="1"/>
    <xf numFmtId="0" fontId="17" fillId="5" borderId="0" xfId="0" quotePrefix="1" applyFont="1" applyFill="1" applyBorder="1" applyAlignment="1"/>
    <xf numFmtId="0" fontId="13" fillId="0" borderId="0" xfId="0" applyFont="1" applyAlignment="1">
      <alignment horizontal="center"/>
    </xf>
    <xf numFmtId="4" fontId="5" fillId="0" borderId="0" xfId="0" applyNumberFormat="1" applyFont="1"/>
    <xf numFmtId="3" fontId="10" fillId="0" borderId="0" xfId="0" applyNumberFormat="1" applyFont="1" applyFill="1"/>
    <xf numFmtId="0" fontId="20" fillId="0" borderId="0" xfId="0" applyFont="1" applyAlignment="1">
      <alignment horizontal="center"/>
    </xf>
    <xf numFmtId="0" fontId="29" fillId="0" borderId="0" xfId="0" applyFont="1"/>
    <xf numFmtId="0" fontId="21" fillId="8" borderId="0" xfId="0" applyFont="1" applyFill="1"/>
    <xf numFmtId="0" fontId="1" fillId="0" borderId="1" xfId="0" applyFont="1" applyFill="1" applyBorder="1" applyAlignment="1">
      <alignment horizontal="left" wrapText="1"/>
    </xf>
    <xf numFmtId="0" fontId="15" fillId="0" borderId="0" xfId="0" applyFont="1" applyFill="1"/>
    <xf numFmtId="3" fontId="13" fillId="0" borderId="0" xfId="0" applyNumberFormat="1" applyFont="1"/>
    <xf numFmtId="0" fontId="30" fillId="0" borderId="0" xfId="0" applyFont="1"/>
    <xf numFmtId="164" fontId="0" fillId="0" borderId="0" xfId="0" applyNumberFormat="1"/>
    <xf numFmtId="166" fontId="30" fillId="0" borderId="0" xfId="0" applyNumberFormat="1" applyFont="1" applyAlignment="1" applyProtection="1">
      <alignment horizontal="left"/>
    </xf>
    <xf numFmtId="164" fontId="18" fillId="0" borderId="0" xfId="0" applyNumberFormat="1" applyFont="1" applyAlignment="1">
      <alignment horizontal="center"/>
    </xf>
    <xf numFmtId="0" fontId="1" fillId="0" borderId="0" xfId="6" applyFont="1" applyFill="1" applyBorder="1" applyAlignment="1">
      <alignment horizontal="right" wrapText="1"/>
    </xf>
    <xf numFmtId="0" fontId="1" fillId="0" borderId="0" xfId="7" applyFont="1" applyFill="1" applyBorder="1" applyAlignment="1">
      <alignment horizontal="right" wrapText="1"/>
    </xf>
    <xf numFmtId="0" fontId="1" fillId="0" borderId="0" xfId="12" applyFont="1" applyFill="1" applyBorder="1" applyAlignment="1">
      <alignment horizontal="right" wrapText="1"/>
    </xf>
    <xf numFmtId="0" fontId="1" fillId="0" borderId="0" xfId="8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/>
    </xf>
    <xf numFmtId="0" fontId="1" fillId="0" borderId="1" xfId="8" applyFont="1" applyFill="1" applyBorder="1" applyAlignment="1">
      <alignment horizontal="right" wrapText="1"/>
    </xf>
    <xf numFmtId="0" fontId="1" fillId="0" borderId="1" xfId="12" applyFont="1" applyFill="1" applyBorder="1" applyAlignment="1">
      <alignment horizontal="right" wrapText="1"/>
    </xf>
    <xf numFmtId="0" fontId="1" fillId="0" borderId="1" xfId="7" applyFont="1" applyFill="1" applyBorder="1" applyAlignment="1">
      <alignment horizontal="right" wrapText="1"/>
    </xf>
    <xf numFmtId="0" fontId="1" fillId="0" borderId="1" xfId="6" applyFont="1" applyFill="1" applyBorder="1" applyAlignment="1">
      <alignment horizontal="right" wrapText="1"/>
    </xf>
    <xf numFmtId="0" fontId="1" fillId="0" borderId="1" xfId="1" applyFont="1" applyFill="1" applyBorder="1" applyAlignment="1">
      <alignment horizontal="right" wrapText="1"/>
    </xf>
    <xf numFmtId="0" fontId="1" fillId="0" borderId="1" xfId="1" applyFont="1" applyFill="1" applyBorder="1" applyAlignment="1">
      <alignment horizontal="right"/>
    </xf>
    <xf numFmtId="0" fontId="1" fillId="0" borderId="1" xfId="2" applyFont="1" applyFill="1" applyBorder="1" applyAlignment="1">
      <alignment horizontal="right" wrapText="1"/>
    </xf>
    <xf numFmtId="0" fontId="1" fillId="0" borderId="1" xfId="5" applyFont="1" applyFill="1" applyBorder="1" applyAlignment="1">
      <alignment horizontal="right"/>
    </xf>
    <xf numFmtId="0" fontId="1" fillId="0" borderId="2" xfId="8" applyFont="1" applyFill="1" applyBorder="1" applyAlignment="1">
      <alignment horizontal="right" wrapText="1"/>
    </xf>
    <xf numFmtId="0" fontId="1" fillId="0" borderId="2" xfId="1" applyFont="1" applyFill="1" applyBorder="1" applyAlignment="1">
      <alignment horizontal="right"/>
    </xf>
    <xf numFmtId="0" fontId="17" fillId="0" borderId="1" xfId="0" applyFont="1" applyFill="1" applyBorder="1"/>
    <xf numFmtId="0" fontId="17" fillId="0" borderId="2" xfId="0" applyFont="1" applyFill="1" applyBorder="1"/>
    <xf numFmtId="0" fontId="17" fillId="0" borderId="0" xfId="0" applyFont="1" applyFill="1"/>
    <xf numFmtId="0" fontId="17" fillId="0" borderId="0" xfId="0" quotePrefix="1" applyFont="1" applyFill="1" applyBorder="1" applyAlignment="1"/>
    <xf numFmtId="0" fontId="17" fillId="0" borderId="0" xfId="0" quotePrefix="1" applyFont="1" applyFill="1" applyAlignment="1"/>
    <xf numFmtId="165" fontId="11" fillId="5" borderId="0" xfId="0" applyNumberFormat="1" applyFont="1" applyFill="1"/>
    <xf numFmtId="0" fontId="28" fillId="0" borderId="0" xfId="14" applyFont="1" applyFill="1" applyBorder="1" applyAlignment="1">
      <alignment horizontal="right" wrapText="1"/>
    </xf>
    <xf numFmtId="3" fontId="5" fillId="2" borderId="0" xfId="0" quotePrefix="1" applyNumberFormat="1" applyFont="1" applyFill="1"/>
    <xf numFmtId="3" fontId="5" fillId="0" borderId="0" xfId="0" quotePrefix="1" applyNumberFormat="1" applyFont="1" applyFill="1"/>
    <xf numFmtId="0" fontId="0" fillId="0" borderId="0" xfId="0" applyAlignment="1">
      <alignment horizontal="center" wrapText="1"/>
    </xf>
    <xf numFmtId="0" fontId="5" fillId="0" borderId="1" xfId="0" applyFont="1" applyBorder="1" applyProtection="1"/>
    <xf numFmtId="3" fontId="20" fillId="3" borderId="0" xfId="0" applyNumberFormat="1" applyFont="1" applyFill="1"/>
    <xf numFmtId="3" fontId="11" fillId="9" borderId="0" xfId="0" applyNumberFormat="1" applyFont="1" applyFill="1"/>
    <xf numFmtId="3" fontId="5" fillId="10" borderId="0" xfId="0" applyNumberFormat="1" applyFont="1" applyFill="1"/>
    <xf numFmtId="0" fontId="32" fillId="0" borderId="0" xfId="0" applyFont="1" applyAlignment="1">
      <alignment horizontal="left"/>
    </xf>
    <xf numFmtId="0" fontId="24" fillId="0" borderId="0" xfId="0" applyFont="1" applyAlignment="1">
      <alignment vertical="top"/>
    </xf>
    <xf numFmtId="38" fontId="5" fillId="0" borderId="0" xfId="0" applyNumberFormat="1" applyFont="1"/>
    <xf numFmtId="16" fontId="17" fillId="0" borderId="0" xfId="0" applyNumberFormat="1" applyFont="1"/>
    <xf numFmtId="0" fontId="28" fillId="0" borderId="1" xfId="14" applyFont="1" applyFill="1" applyBorder="1" applyAlignment="1">
      <alignment horizontal="right" wrapText="1"/>
    </xf>
    <xf numFmtId="0" fontId="17" fillId="0" borderId="1" xfId="0" quotePrefix="1" applyFont="1" applyBorder="1" applyAlignment="1"/>
    <xf numFmtId="0" fontId="17" fillId="0" borderId="1" xfId="0" quotePrefix="1" applyFont="1" applyFill="1" applyBorder="1" applyAlignment="1"/>
    <xf numFmtId="0" fontId="17" fillId="0" borderId="0" xfId="0" quotePrefix="1" applyFont="1" applyBorder="1" applyAlignment="1"/>
    <xf numFmtId="3" fontId="11" fillId="11" borderId="0" xfId="0" applyNumberFormat="1" applyFont="1" applyFill="1"/>
    <xf numFmtId="0" fontId="13" fillId="0" borderId="0" xfId="0" applyFont="1" applyAlignment="1">
      <alignment horizontal="center"/>
    </xf>
    <xf numFmtId="164" fontId="5" fillId="0" borderId="0" xfId="0" applyNumberFormat="1" applyFont="1" applyFill="1"/>
    <xf numFmtId="0" fontId="19" fillId="0" borderId="0" xfId="0" applyFont="1"/>
    <xf numFmtId="0" fontId="21" fillId="12" borderId="0" xfId="0" applyFont="1" applyFill="1"/>
    <xf numFmtId="0" fontId="34" fillId="0" borderId="0" xfId="0" applyFont="1" applyBorder="1"/>
    <xf numFmtId="3" fontId="11" fillId="13" borderId="0" xfId="0" applyNumberFormat="1" applyFont="1" applyFill="1"/>
    <xf numFmtId="38" fontId="0" fillId="0" borderId="0" xfId="0" applyNumberFormat="1"/>
    <xf numFmtId="0" fontId="28" fillId="0" borderId="0" xfId="15" applyFont="1" applyFill="1" applyBorder="1" applyAlignment="1">
      <alignment horizontal="right" wrapText="1"/>
    </xf>
    <xf numFmtId="0" fontId="28" fillId="0" borderId="0" xfId="4" applyFont="1" applyFill="1" applyBorder="1" applyAlignment="1">
      <alignment horizontal="right" wrapText="1"/>
    </xf>
    <xf numFmtId="0" fontId="28" fillId="0" borderId="1" xfId="15" applyFont="1" applyFill="1" applyBorder="1" applyAlignment="1">
      <alignment horizontal="right" wrapText="1"/>
    </xf>
    <xf numFmtId="0" fontId="28" fillId="0" borderId="1" xfId="4" applyFont="1" applyFill="1" applyBorder="1" applyAlignment="1">
      <alignment horizontal="right" wrapText="1"/>
    </xf>
    <xf numFmtId="0" fontId="28" fillId="0" borderId="2" xfId="15" applyFont="1" applyFill="1" applyBorder="1" applyAlignment="1">
      <alignment horizontal="right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2" fontId="5" fillId="14" borderId="0" xfId="0" applyNumberFormat="1" applyFont="1" applyFill="1"/>
    <xf numFmtId="3" fontId="5" fillId="14" borderId="0" xfId="0" applyNumberFormat="1" applyFont="1" applyFill="1"/>
    <xf numFmtId="2" fontId="5" fillId="10" borderId="0" xfId="0" applyNumberFormat="1" applyFont="1" applyFill="1"/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2" fontId="5" fillId="15" borderId="0" xfId="0" applyNumberFormat="1" applyFont="1" applyFill="1"/>
    <xf numFmtId="3" fontId="5" fillId="15" borderId="0" xfId="0" applyNumberFormat="1" applyFont="1" applyFill="1"/>
    <xf numFmtId="2" fontId="5" fillId="16" borderId="0" xfId="0" applyNumberFormat="1" applyFont="1" applyFill="1"/>
    <xf numFmtId="3" fontId="5" fillId="16" borderId="0" xfId="0" applyNumberFormat="1" applyFont="1" applyFill="1"/>
    <xf numFmtId="4" fontId="8" fillId="0" borderId="0" xfId="0" applyNumberFormat="1" applyFont="1"/>
    <xf numFmtId="3" fontId="8" fillId="0" borderId="0" xfId="0" applyNumberFormat="1" applyFont="1"/>
    <xf numFmtId="3" fontId="8" fillId="0" borderId="0" xfId="0" applyNumberFormat="1" applyFont="1" applyFill="1"/>
    <xf numFmtId="165" fontId="11" fillId="0" borderId="0" xfId="0" applyNumberFormat="1" applyFont="1"/>
    <xf numFmtId="165" fontId="14" fillId="0" borderId="0" xfId="0" applyNumberFormat="1" applyFont="1"/>
    <xf numFmtId="165" fontId="13" fillId="0" borderId="0" xfId="0" applyNumberFormat="1" applyFont="1" applyAlignment="1">
      <alignment horizontal="center"/>
    </xf>
    <xf numFmtId="165" fontId="0" fillId="0" borderId="0" xfId="0" applyNumberFormat="1"/>
    <xf numFmtId="0" fontId="36" fillId="17" borderId="6" xfId="0" applyFont="1" applyFill="1" applyBorder="1"/>
    <xf numFmtId="0" fontId="28" fillId="0" borderId="1" xfId="18" applyFont="1" applyFill="1" applyBorder="1" applyAlignment="1">
      <alignment horizontal="right" wrapText="1"/>
    </xf>
    <xf numFmtId="2" fontId="17" fillId="0" borderId="0" xfId="0" applyNumberFormat="1" applyFont="1"/>
    <xf numFmtId="2" fontId="18" fillId="0" borderId="0" xfId="0" applyNumberFormat="1" applyFont="1"/>
    <xf numFmtId="2" fontId="18" fillId="0" borderId="0" xfId="0" applyNumberFormat="1" applyFont="1" applyAlignment="1">
      <alignment horizontal="center"/>
    </xf>
    <xf numFmtId="0" fontId="28" fillId="0" borderId="0" xfId="18" applyFont="1" applyFill="1" applyBorder="1" applyAlignment="1">
      <alignment horizontal="right" wrapText="1"/>
    </xf>
    <xf numFmtId="0" fontId="1" fillId="0" borderId="0" xfId="2" applyFont="1" applyFill="1" applyBorder="1" applyAlignment="1">
      <alignment horizontal="right" wrapText="1"/>
    </xf>
    <xf numFmtId="0" fontId="28" fillId="0" borderId="2" xfId="13" applyFont="1" applyFill="1" applyBorder="1" applyAlignment="1">
      <alignment horizontal="right" wrapText="1"/>
    </xf>
    <xf numFmtId="0" fontId="28" fillId="0" borderId="2" xfId="18" applyFont="1" applyFill="1" applyBorder="1" applyAlignment="1">
      <alignment horizontal="right" wrapText="1"/>
    </xf>
    <xf numFmtId="0" fontId="1" fillId="0" borderId="2" xfId="7" applyFont="1" applyFill="1" applyBorder="1" applyAlignment="1">
      <alignment horizontal="right" wrapText="1"/>
    </xf>
    <xf numFmtId="0" fontId="1" fillId="0" borderId="2" xfId="1" applyFont="1" applyFill="1" applyBorder="1" applyAlignment="1">
      <alignment horizontal="right" wrapText="1"/>
    </xf>
    <xf numFmtId="0" fontId="0" fillId="0" borderId="1" xfId="0" applyBorder="1" applyAlignment="1">
      <alignment horizontal="left"/>
    </xf>
    <xf numFmtId="0" fontId="28" fillId="0" borderId="5" xfId="3" applyFont="1" applyFill="1" applyBorder="1" applyAlignment="1">
      <alignment horizontal="right" wrapText="1"/>
    </xf>
    <xf numFmtId="0" fontId="20" fillId="0" borderId="0" xfId="0" applyFont="1" applyAlignment="1">
      <alignment horizontal="right"/>
    </xf>
    <xf numFmtId="0" fontId="1" fillId="0" borderId="4" xfId="0" applyFont="1" applyFill="1" applyBorder="1" applyAlignment="1">
      <alignment horizontal="left" wrapText="1"/>
    </xf>
    <xf numFmtId="49" fontId="0" fillId="0" borderId="0" xfId="0" applyNumberFormat="1"/>
    <xf numFmtId="0" fontId="28" fillId="0" borderId="0" xfId="17" applyFont="1" applyFill="1" applyBorder="1" applyAlignment="1">
      <alignment horizontal="right" wrapText="1"/>
    </xf>
    <xf numFmtId="0" fontId="28" fillId="0" borderId="1" xfId="17" applyFont="1" applyFill="1" applyBorder="1" applyAlignment="1">
      <alignment horizontal="right" wrapText="1"/>
    </xf>
    <xf numFmtId="0" fontId="28" fillId="0" borderId="2" xfId="3" applyFont="1" applyFill="1" applyBorder="1" applyAlignment="1">
      <alignment horizontal="right" wrapText="1"/>
    </xf>
    <xf numFmtId="0" fontId="17" fillId="0" borderId="1" xfId="0" applyFont="1" applyBorder="1"/>
    <xf numFmtId="0" fontId="28" fillId="0" borderId="2" xfId="4" applyFont="1" applyFill="1" applyBorder="1" applyAlignment="1">
      <alignment horizontal="right" wrapText="1"/>
    </xf>
    <xf numFmtId="0" fontId="1" fillId="0" borderId="0" xfId="5" applyFont="1" applyFill="1" applyBorder="1" applyAlignment="1">
      <alignment horizontal="right"/>
    </xf>
    <xf numFmtId="0" fontId="17" fillId="0" borderId="2" xfId="0" applyFont="1" applyFill="1" applyBorder="1" applyAlignment="1"/>
    <xf numFmtId="2" fontId="15" fillId="0" borderId="0" xfId="0" applyNumberFormat="1" applyFont="1"/>
    <xf numFmtId="3" fontId="15" fillId="0" borderId="0" xfId="0" applyNumberFormat="1" applyFont="1"/>
    <xf numFmtId="2" fontId="27" fillId="0" borderId="0" xfId="0" applyNumberFormat="1" applyFont="1"/>
    <xf numFmtId="3" fontId="27" fillId="0" borderId="0" xfId="0" applyNumberFormat="1" applyFont="1"/>
    <xf numFmtId="17" fontId="4" fillId="0" borderId="0" xfId="0" applyNumberFormat="1" applyFont="1" applyBorder="1" applyAlignment="1">
      <alignment horizontal="center"/>
    </xf>
    <xf numFmtId="17" fontId="4" fillId="0" borderId="0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left" vertical="top"/>
    </xf>
    <xf numFmtId="0" fontId="4" fillId="0" borderId="0" xfId="0" applyFont="1" applyFill="1" applyBorder="1" applyAlignment="1">
      <alignment horizontal="center" vertical="top"/>
    </xf>
    <xf numFmtId="14" fontId="27" fillId="0" borderId="0" xfId="0" applyNumberFormat="1" applyFont="1"/>
    <xf numFmtId="0" fontId="12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top"/>
    </xf>
    <xf numFmtId="0" fontId="27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1" fillId="0" borderId="0" xfId="0" applyFont="1" applyAlignment="1">
      <alignment horizontal="left" vertical="top" wrapText="1"/>
    </xf>
  </cellXfs>
  <cellStyles count="19">
    <cellStyle name="Normal" xfId="0" builtinId="0"/>
    <cellStyle name="Normal 25" xfId="16"/>
    <cellStyle name="Normal_codes" xfId="1"/>
    <cellStyle name="Normal_codes_1" xfId="2"/>
    <cellStyle name="Normal_codes_2" xfId="3"/>
    <cellStyle name="Normal_codes_3" xfId="4"/>
    <cellStyle name="Normal_codes_4" xfId="15"/>
    <cellStyle name="Normal_codes_5" xfId="17"/>
    <cellStyle name="Normal_detail0304" xfId="5"/>
    <cellStyle name="Normal_detail0506" xfId="6"/>
    <cellStyle name="Normal_detail0809" xfId="7"/>
    <cellStyle name="Normal_detail0910" xfId="8"/>
    <cellStyle name="Normal_detail1112" xfId="9"/>
    <cellStyle name="Normal_detail1213" xfId="10"/>
    <cellStyle name="Normal_detail1415" xfId="18"/>
    <cellStyle name="Normal_leas" xfId="11"/>
    <cellStyle name="Normal_Sheet1_1" xfId="12"/>
    <cellStyle name="Normal_Sheet3" xfId="13"/>
    <cellStyle name="Normal_Sheet5" xfId="14"/>
  </cellStyles>
  <dxfs count="4"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Actual vs Projected Choice Receipts FY16
</a:t>
            </a:r>
          </a:p>
        </c:rich>
      </c:tx>
      <c:layout>
        <c:manualLayout>
          <c:xMode val="edge"/>
          <c:yMode val="edge"/>
          <c:x val="0.23981924205175922"/>
          <c:y val="3.1862745098039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515855349281663"/>
          <c:y val="0.12500029919265854"/>
          <c:w val="0.69230845710688749"/>
          <c:h val="0.68627615243028262"/>
        </c:manualLayout>
      </c:layout>
      <c:scatterChart>
        <c:scatterStyle val="lineMarker"/>
        <c:ser>
          <c:idx val="0"/>
          <c:order val="0"/>
          <c:tx>
            <c:v>cherry sheet receipts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'cs scatter'!$C$87:$C$526</c:f>
              <c:numCache>
                <c:formatCode>#,##0</c:formatCode>
                <c:ptCount val="440"/>
                <c:pt idx="0">
                  <c:v>10000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425326</c:v>
                </c:pt>
                <c:pt idx="5">
                  <c:v>0</c:v>
                </c:pt>
                <c:pt idx="6">
                  <c:v>196514</c:v>
                </c:pt>
                <c:pt idx="7">
                  <c:v>338073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212748</c:v>
                </c:pt>
                <c:pt idx="14">
                  <c:v>0</c:v>
                </c:pt>
                <c:pt idx="15">
                  <c:v>0</c:v>
                </c:pt>
                <c:pt idx="16">
                  <c:v>249438</c:v>
                </c:pt>
                <c:pt idx="17">
                  <c:v>949225</c:v>
                </c:pt>
                <c:pt idx="18">
                  <c:v>0</c:v>
                </c:pt>
                <c:pt idx="19">
                  <c:v>616894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580989</c:v>
                </c:pt>
                <c:pt idx="24">
                  <c:v>257806</c:v>
                </c:pt>
                <c:pt idx="25">
                  <c:v>0</c:v>
                </c:pt>
                <c:pt idx="26">
                  <c:v>396688</c:v>
                </c:pt>
                <c:pt idx="27">
                  <c:v>145629</c:v>
                </c:pt>
                <c:pt idx="28">
                  <c:v>0</c:v>
                </c:pt>
                <c:pt idx="29">
                  <c:v>524477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723869</c:v>
                </c:pt>
                <c:pt idx="36">
                  <c:v>0</c:v>
                </c:pt>
                <c:pt idx="37">
                  <c:v>0</c:v>
                </c:pt>
                <c:pt idx="38">
                  <c:v>70513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115000</c:v>
                </c:pt>
                <c:pt idx="44">
                  <c:v>389284</c:v>
                </c:pt>
                <c:pt idx="45">
                  <c:v>0</c:v>
                </c:pt>
                <c:pt idx="46">
                  <c:v>0</c:v>
                </c:pt>
                <c:pt idx="47">
                  <c:v>125100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155991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326523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941627</c:v>
                </c:pt>
                <c:pt idx="61">
                  <c:v>0</c:v>
                </c:pt>
                <c:pt idx="62">
                  <c:v>159657</c:v>
                </c:pt>
                <c:pt idx="63">
                  <c:v>843868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126837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711861</c:v>
                </c:pt>
                <c:pt idx="74">
                  <c:v>0</c:v>
                </c:pt>
                <c:pt idx="75">
                  <c:v>0</c:v>
                </c:pt>
                <c:pt idx="76">
                  <c:v>677565</c:v>
                </c:pt>
                <c:pt idx="77">
                  <c:v>0</c:v>
                </c:pt>
                <c:pt idx="78">
                  <c:v>140340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73450</c:v>
                </c:pt>
                <c:pt idx="83">
                  <c:v>0</c:v>
                </c:pt>
                <c:pt idx="84">
                  <c:v>0</c:v>
                </c:pt>
                <c:pt idx="85">
                  <c:v>429763</c:v>
                </c:pt>
                <c:pt idx="86">
                  <c:v>0</c:v>
                </c:pt>
                <c:pt idx="87">
                  <c:v>0</c:v>
                </c:pt>
                <c:pt idx="88">
                  <c:v>74997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82050</c:v>
                </c:pt>
                <c:pt idx="95">
                  <c:v>581601</c:v>
                </c:pt>
                <c:pt idx="96">
                  <c:v>1048411</c:v>
                </c:pt>
                <c:pt idx="97">
                  <c:v>11708</c:v>
                </c:pt>
                <c:pt idx="98">
                  <c:v>0</c:v>
                </c:pt>
                <c:pt idx="99">
                  <c:v>0</c:v>
                </c:pt>
                <c:pt idx="100">
                  <c:v>50468</c:v>
                </c:pt>
                <c:pt idx="101">
                  <c:v>0</c:v>
                </c:pt>
                <c:pt idx="102">
                  <c:v>773133</c:v>
                </c:pt>
                <c:pt idx="103">
                  <c:v>0</c:v>
                </c:pt>
                <c:pt idx="104">
                  <c:v>196130</c:v>
                </c:pt>
                <c:pt idx="105">
                  <c:v>0</c:v>
                </c:pt>
                <c:pt idx="106">
                  <c:v>214791</c:v>
                </c:pt>
                <c:pt idx="107">
                  <c:v>0</c:v>
                </c:pt>
                <c:pt idx="108">
                  <c:v>0</c:v>
                </c:pt>
                <c:pt idx="109">
                  <c:v>191757</c:v>
                </c:pt>
                <c:pt idx="110">
                  <c:v>750306</c:v>
                </c:pt>
                <c:pt idx="111">
                  <c:v>0</c:v>
                </c:pt>
                <c:pt idx="112">
                  <c:v>0</c:v>
                </c:pt>
                <c:pt idx="113">
                  <c:v>578152</c:v>
                </c:pt>
                <c:pt idx="114">
                  <c:v>0</c:v>
                </c:pt>
                <c:pt idx="115">
                  <c:v>0</c:v>
                </c:pt>
                <c:pt idx="116">
                  <c:v>589766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15000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368354</c:v>
                </c:pt>
                <c:pt idx="125">
                  <c:v>0</c:v>
                </c:pt>
                <c:pt idx="126">
                  <c:v>838623</c:v>
                </c:pt>
                <c:pt idx="127">
                  <c:v>247501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305871</c:v>
                </c:pt>
                <c:pt idx="133">
                  <c:v>0</c:v>
                </c:pt>
                <c:pt idx="134">
                  <c:v>246248</c:v>
                </c:pt>
                <c:pt idx="135">
                  <c:v>1038241</c:v>
                </c:pt>
                <c:pt idx="136">
                  <c:v>274673</c:v>
                </c:pt>
                <c:pt idx="137">
                  <c:v>709439</c:v>
                </c:pt>
                <c:pt idx="138">
                  <c:v>0</c:v>
                </c:pt>
                <c:pt idx="139">
                  <c:v>0</c:v>
                </c:pt>
                <c:pt idx="140">
                  <c:v>546944</c:v>
                </c:pt>
                <c:pt idx="141">
                  <c:v>0</c:v>
                </c:pt>
                <c:pt idx="142">
                  <c:v>0</c:v>
                </c:pt>
                <c:pt idx="143">
                  <c:v>383036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120999</c:v>
                </c:pt>
                <c:pt idx="148">
                  <c:v>0</c:v>
                </c:pt>
                <c:pt idx="149">
                  <c:v>731075</c:v>
                </c:pt>
                <c:pt idx="150">
                  <c:v>544663</c:v>
                </c:pt>
                <c:pt idx="151">
                  <c:v>1279101</c:v>
                </c:pt>
                <c:pt idx="152">
                  <c:v>1401012</c:v>
                </c:pt>
                <c:pt idx="153">
                  <c:v>163072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373331</c:v>
                </c:pt>
                <c:pt idx="158">
                  <c:v>364404</c:v>
                </c:pt>
                <c:pt idx="159">
                  <c:v>0</c:v>
                </c:pt>
                <c:pt idx="160">
                  <c:v>499229</c:v>
                </c:pt>
                <c:pt idx="161">
                  <c:v>227741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34000</c:v>
                </c:pt>
                <c:pt idx="171">
                  <c:v>442050</c:v>
                </c:pt>
                <c:pt idx="172">
                  <c:v>42512</c:v>
                </c:pt>
                <c:pt idx="173">
                  <c:v>264647</c:v>
                </c:pt>
                <c:pt idx="174">
                  <c:v>0</c:v>
                </c:pt>
                <c:pt idx="175">
                  <c:v>0</c:v>
                </c:pt>
                <c:pt idx="176">
                  <c:v>347095</c:v>
                </c:pt>
                <c:pt idx="177">
                  <c:v>53150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15000</c:v>
                </c:pt>
                <c:pt idx="182">
                  <c:v>0</c:v>
                </c:pt>
                <c:pt idx="183">
                  <c:v>0</c:v>
                </c:pt>
                <c:pt idx="184">
                  <c:v>459014</c:v>
                </c:pt>
                <c:pt idx="185">
                  <c:v>0</c:v>
                </c:pt>
                <c:pt idx="186">
                  <c:v>419555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239656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245600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727472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290526</c:v>
                </c:pt>
                <c:pt idx="209">
                  <c:v>1827864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597709</c:v>
                </c:pt>
                <c:pt idx="214">
                  <c:v>367210</c:v>
                </c:pt>
                <c:pt idx="215">
                  <c:v>0</c:v>
                </c:pt>
                <c:pt idx="216">
                  <c:v>0</c:v>
                </c:pt>
                <c:pt idx="217">
                  <c:v>64700</c:v>
                </c:pt>
                <c:pt idx="218">
                  <c:v>0</c:v>
                </c:pt>
                <c:pt idx="219">
                  <c:v>0</c:v>
                </c:pt>
                <c:pt idx="220">
                  <c:v>226153</c:v>
                </c:pt>
                <c:pt idx="221">
                  <c:v>0</c:v>
                </c:pt>
                <c:pt idx="222">
                  <c:v>344380</c:v>
                </c:pt>
                <c:pt idx="223">
                  <c:v>5000</c:v>
                </c:pt>
                <c:pt idx="224">
                  <c:v>0</c:v>
                </c:pt>
                <c:pt idx="225">
                  <c:v>25129</c:v>
                </c:pt>
                <c:pt idx="226">
                  <c:v>103206</c:v>
                </c:pt>
                <c:pt idx="227">
                  <c:v>0</c:v>
                </c:pt>
                <c:pt idx="228">
                  <c:v>365942</c:v>
                </c:pt>
                <c:pt idx="229">
                  <c:v>358484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383945</c:v>
                </c:pt>
                <c:pt idx="234">
                  <c:v>0</c:v>
                </c:pt>
                <c:pt idx="235">
                  <c:v>534879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20000</c:v>
                </c:pt>
                <c:pt idx="240">
                  <c:v>0</c:v>
                </c:pt>
                <c:pt idx="241">
                  <c:v>300338</c:v>
                </c:pt>
                <c:pt idx="242">
                  <c:v>0</c:v>
                </c:pt>
                <c:pt idx="243">
                  <c:v>47279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380000</c:v>
                </c:pt>
                <c:pt idx="249">
                  <c:v>0</c:v>
                </c:pt>
                <c:pt idx="250">
                  <c:v>185181</c:v>
                </c:pt>
                <c:pt idx="251">
                  <c:v>1245557</c:v>
                </c:pt>
                <c:pt idx="252">
                  <c:v>93768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458438</c:v>
                </c:pt>
                <c:pt idx="261">
                  <c:v>0</c:v>
                </c:pt>
                <c:pt idx="262">
                  <c:v>74998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4989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394230</c:v>
                </c:pt>
                <c:pt idx="275">
                  <c:v>0</c:v>
                </c:pt>
                <c:pt idx="276">
                  <c:v>71119</c:v>
                </c:pt>
                <c:pt idx="277">
                  <c:v>960997</c:v>
                </c:pt>
                <c:pt idx="278">
                  <c:v>0</c:v>
                </c:pt>
                <c:pt idx="279">
                  <c:v>0</c:v>
                </c:pt>
                <c:pt idx="280">
                  <c:v>45904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262071</c:v>
                </c:pt>
                <c:pt idx="289">
                  <c:v>292239</c:v>
                </c:pt>
                <c:pt idx="290">
                  <c:v>0</c:v>
                </c:pt>
                <c:pt idx="291">
                  <c:v>0</c:v>
                </c:pt>
                <c:pt idx="292">
                  <c:v>444565</c:v>
                </c:pt>
                <c:pt idx="293">
                  <c:v>0</c:v>
                </c:pt>
                <c:pt idx="294">
                  <c:v>0</c:v>
                </c:pt>
                <c:pt idx="295">
                  <c:v>114178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121623</c:v>
                </c:pt>
                <c:pt idx="300">
                  <c:v>223965</c:v>
                </c:pt>
                <c:pt idx="301">
                  <c:v>0</c:v>
                </c:pt>
                <c:pt idx="302">
                  <c:v>0</c:v>
                </c:pt>
                <c:pt idx="303">
                  <c:v>563983</c:v>
                </c:pt>
                <c:pt idx="304">
                  <c:v>0</c:v>
                </c:pt>
                <c:pt idx="305">
                  <c:v>53738</c:v>
                </c:pt>
                <c:pt idx="306">
                  <c:v>0</c:v>
                </c:pt>
                <c:pt idx="307">
                  <c:v>0</c:v>
                </c:pt>
                <c:pt idx="308">
                  <c:v>238934</c:v>
                </c:pt>
                <c:pt idx="309">
                  <c:v>226728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153939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835110</c:v>
                </c:pt>
                <c:pt idx="322">
                  <c:v>1346309</c:v>
                </c:pt>
                <c:pt idx="323">
                  <c:v>0</c:v>
                </c:pt>
                <c:pt idx="324">
                  <c:v>765759</c:v>
                </c:pt>
                <c:pt idx="325">
                  <c:v>381375</c:v>
                </c:pt>
                <c:pt idx="326">
                  <c:v>118455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664836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261836</c:v>
                </c:pt>
                <c:pt idx="337">
                  <c:v>0</c:v>
                </c:pt>
                <c:pt idx="338">
                  <c:v>0</c:v>
                </c:pt>
                <c:pt idx="339">
                  <c:v>65223</c:v>
                </c:pt>
                <c:pt idx="340">
                  <c:v>237644</c:v>
                </c:pt>
                <c:pt idx="341">
                  <c:v>0</c:v>
                </c:pt>
                <c:pt idx="342">
                  <c:v>305721</c:v>
                </c:pt>
                <c:pt idx="343">
                  <c:v>0</c:v>
                </c:pt>
                <c:pt idx="344">
                  <c:v>0</c:v>
                </c:pt>
                <c:pt idx="345">
                  <c:v>60000</c:v>
                </c:pt>
                <c:pt idx="346">
                  <c:v>0</c:v>
                </c:pt>
                <c:pt idx="347">
                  <c:v>373775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261263</c:v>
                </c:pt>
                <c:pt idx="354">
                  <c:v>372017</c:v>
                </c:pt>
                <c:pt idx="355">
                  <c:v>631941</c:v>
                </c:pt>
                <c:pt idx="356">
                  <c:v>788699</c:v>
                </c:pt>
                <c:pt idx="357">
                  <c:v>372175</c:v>
                </c:pt>
                <c:pt idx="358">
                  <c:v>779951</c:v>
                </c:pt>
                <c:pt idx="359">
                  <c:v>1298303</c:v>
                </c:pt>
                <c:pt idx="360">
                  <c:v>528640</c:v>
                </c:pt>
                <c:pt idx="361">
                  <c:v>197350</c:v>
                </c:pt>
                <c:pt idx="362">
                  <c:v>154726</c:v>
                </c:pt>
                <c:pt idx="363">
                  <c:v>103289</c:v>
                </c:pt>
                <c:pt idx="364">
                  <c:v>978043</c:v>
                </c:pt>
                <c:pt idx="365">
                  <c:v>0</c:v>
                </c:pt>
                <c:pt idx="366">
                  <c:v>686441</c:v>
                </c:pt>
                <c:pt idx="367">
                  <c:v>0</c:v>
                </c:pt>
                <c:pt idx="368">
                  <c:v>0</c:v>
                </c:pt>
                <c:pt idx="369">
                  <c:v>765916</c:v>
                </c:pt>
                <c:pt idx="370">
                  <c:v>1551954</c:v>
                </c:pt>
                <c:pt idx="371">
                  <c:v>88364</c:v>
                </c:pt>
                <c:pt idx="372">
                  <c:v>118202</c:v>
                </c:pt>
                <c:pt idx="373">
                  <c:v>901451</c:v>
                </c:pt>
                <c:pt idx="374">
                  <c:v>145799</c:v>
                </c:pt>
                <c:pt idx="375">
                  <c:v>296230</c:v>
                </c:pt>
                <c:pt idx="376">
                  <c:v>819041</c:v>
                </c:pt>
                <c:pt idx="377">
                  <c:v>506976</c:v>
                </c:pt>
                <c:pt idx="378">
                  <c:v>664668</c:v>
                </c:pt>
                <c:pt idx="379">
                  <c:v>760858</c:v>
                </c:pt>
                <c:pt idx="380">
                  <c:v>91352</c:v>
                </c:pt>
                <c:pt idx="381">
                  <c:v>0</c:v>
                </c:pt>
                <c:pt idx="382">
                  <c:v>0</c:v>
                </c:pt>
                <c:pt idx="383">
                  <c:v>359525</c:v>
                </c:pt>
                <c:pt idx="384">
                  <c:v>0</c:v>
                </c:pt>
                <c:pt idx="385">
                  <c:v>0</c:v>
                </c:pt>
                <c:pt idx="386">
                  <c:v>814955</c:v>
                </c:pt>
                <c:pt idx="387">
                  <c:v>1683336</c:v>
                </c:pt>
                <c:pt idx="388">
                  <c:v>352222</c:v>
                </c:pt>
                <c:pt idx="389">
                  <c:v>500473</c:v>
                </c:pt>
                <c:pt idx="390">
                  <c:v>862803</c:v>
                </c:pt>
                <c:pt idx="391">
                  <c:v>881656</c:v>
                </c:pt>
                <c:pt idx="392">
                  <c:v>144319</c:v>
                </c:pt>
                <c:pt idx="393">
                  <c:v>0</c:v>
                </c:pt>
                <c:pt idx="394">
                  <c:v>460730</c:v>
                </c:pt>
                <c:pt idx="395">
                  <c:v>440646</c:v>
                </c:pt>
                <c:pt idx="396">
                  <c:v>672571</c:v>
                </c:pt>
                <c:pt idx="397">
                  <c:v>1050984</c:v>
                </c:pt>
                <c:pt idx="398">
                  <c:v>1925967</c:v>
                </c:pt>
                <c:pt idx="399">
                  <c:v>1260687</c:v>
                </c:pt>
                <c:pt idx="400">
                  <c:v>0</c:v>
                </c:pt>
                <c:pt idx="401">
                  <c:v>164871</c:v>
                </c:pt>
                <c:pt idx="402">
                  <c:v>689770</c:v>
                </c:pt>
                <c:pt idx="403">
                  <c:v>590457</c:v>
                </c:pt>
                <c:pt idx="404">
                  <c:v>333107</c:v>
                </c:pt>
                <c:pt idx="405">
                  <c:v>932098</c:v>
                </c:pt>
                <c:pt idx="406">
                  <c:v>1209512</c:v>
                </c:pt>
                <c:pt idx="407">
                  <c:v>315995</c:v>
                </c:pt>
                <c:pt idx="408">
                  <c:v>1068886</c:v>
                </c:pt>
                <c:pt idx="409">
                  <c:v>1031030</c:v>
                </c:pt>
                <c:pt idx="410">
                  <c:v>78500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10000</c:v>
                </c:pt>
                <c:pt idx="417">
                  <c:v>0</c:v>
                </c:pt>
                <c:pt idx="418">
                  <c:v>0</c:v>
                </c:pt>
                <c:pt idx="419">
                  <c:v>27500</c:v>
                </c:pt>
                <c:pt idx="420">
                  <c:v>0</c:v>
                </c:pt>
                <c:pt idx="421">
                  <c:v>25070</c:v>
                </c:pt>
                <c:pt idx="422">
                  <c:v>0</c:v>
                </c:pt>
                <c:pt idx="423">
                  <c:v>0</c:v>
                </c:pt>
                <c:pt idx="424">
                  <c:v>128988</c:v>
                </c:pt>
                <c:pt idx="425">
                  <c:v>0</c:v>
                </c:pt>
                <c:pt idx="426">
                  <c:v>365249</c:v>
                </c:pt>
                <c:pt idx="427">
                  <c:v>218436</c:v>
                </c:pt>
                <c:pt idx="428">
                  <c:v>0</c:v>
                </c:pt>
                <c:pt idx="429">
                  <c:v>127081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749436</c:v>
                </c:pt>
                <c:pt idx="437">
                  <c:v>0</c:v>
                </c:pt>
                <c:pt idx="438">
                  <c:v>0</c:v>
                </c:pt>
                <c:pt idx="439">
                  <c:v>2578913.75</c:v>
                </c:pt>
              </c:numCache>
            </c:numRef>
          </c:xVal>
          <c:yVal>
            <c:numRef>
              <c:f>'cs scatter'!$C$87:$C$526</c:f>
              <c:numCache>
                <c:formatCode>#,##0</c:formatCode>
                <c:ptCount val="440"/>
                <c:pt idx="0">
                  <c:v>10000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425326</c:v>
                </c:pt>
                <c:pt idx="5">
                  <c:v>0</c:v>
                </c:pt>
                <c:pt idx="6">
                  <c:v>196514</c:v>
                </c:pt>
                <c:pt idx="7">
                  <c:v>338073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212748</c:v>
                </c:pt>
                <c:pt idx="14">
                  <c:v>0</c:v>
                </c:pt>
                <c:pt idx="15">
                  <c:v>0</c:v>
                </c:pt>
                <c:pt idx="16">
                  <c:v>249438</c:v>
                </c:pt>
                <c:pt idx="17">
                  <c:v>949225</c:v>
                </c:pt>
                <c:pt idx="18">
                  <c:v>0</c:v>
                </c:pt>
                <c:pt idx="19">
                  <c:v>616894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580989</c:v>
                </c:pt>
                <c:pt idx="24">
                  <c:v>257806</c:v>
                </c:pt>
                <c:pt idx="25">
                  <c:v>0</c:v>
                </c:pt>
                <c:pt idx="26">
                  <c:v>396688</c:v>
                </c:pt>
                <c:pt idx="27">
                  <c:v>145629</c:v>
                </c:pt>
                <c:pt idx="28">
                  <c:v>0</c:v>
                </c:pt>
                <c:pt idx="29">
                  <c:v>524477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723869</c:v>
                </c:pt>
                <c:pt idx="36">
                  <c:v>0</c:v>
                </c:pt>
                <c:pt idx="37">
                  <c:v>0</c:v>
                </c:pt>
                <c:pt idx="38">
                  <c:v>70513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115000</c:v>
                </c:pt>
                <c:pt idx="44">
                  <c:v>389284</c:v>
                </c:pt>
                <c:pt idx="45">
                  <c:v>0</c:v>
                </c:pt>
                <c:pt idx="46">
                  <c:v>0</c:v>
                </c:pt>
                <c:pt idx="47">
                  <c:v>125100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155991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326523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941627</c:v>
                </c:pt>
                <c:pt idx="61">
                  <c:v>0</c:v>
                </c:pt>
                <c:pt idx="62">
                  <c:v>159657</c:v>
                </c:pt>
                <c:pt idx="63">
                  <c:v>843868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126837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711861</c:v>
                </c:pt>
                <c:pt idx="74">
                  <c:v>0</c:v>
                </c:pt>
                <c:pt idx="75">
                  <c:v>0</c:v>
                </c:pt>
                <c:pt idx="76">
                  <c:v>677565</c:v>
                </c:pt>
                <c:pt idx="77">
                  <c:v>0</c:v>
                </c:pt>
                <c:pt idx="78">
                  <c:v>140340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73450</c:v>
                </c:pt>
                <c:pt idx="83">
                  <c:v>0</c:v>
                </c:pt>
                <c:pt idx="84">
                  <c:v>0</c:v>
                </c:pt>
                <c:pt idx="85">
                  <c:v>429763</c:v>
                </c:pt>
                <c:pt idx="86">
                  <c:v>0</c:v>
                </c:pt>
                <c:pt idx="87">
                  <c:v>0</c:v>
                </c:pt>
                <c:pt idx="88">
                  <c:v>74997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82050</c:v>
                </c:pt>
                <c:pt idx="95">
                  <c:v>581601</c:v>
                </c:pt>
                <c:pt idx="96">
                  <c:v>1048411</c:v>
                </c:pt>
                <c:pt idx="97">
                  <c:v>11708</c:v>
                </c:pt>
                <c:pt idx="98">
                  <c:v>0</c:v>
                </c:pt>
                <c:pt idx="99">
                  <c:v>0</c:v>
                </c:pt>
                <c:pt idx="100">
                  <c:v>50468</c:v>
                </c:pt>
                <c:pt idx="101">
                  <c:v>0</c:v>
                </c:pt>
                <c:pt idx="102">
                  <c:v>773133</c:v>
                </c:pt>
                <c:pt idx="103">
                  <c:v>0</c:v>
                </c:pt>
                <c:pt idx="104">
                  <c:v>196130</c:v>
                </c:pt>
                <c:pt idx="105">
                  <c:v>0</c:v>
                </c:pt>
                <c:pt idx="106">
                  <c:v>214791</c:v>
                </c:pt>
                <c:pt idx="107">
                  <c:v>0</c:v>
                </c:pt>
                <c:pt idx="108">
                  <c:v>0</c:v>
                </c:pt>
                <c:pt idx="109">
                  <c:v>191757</c:v>
                </c:pt>
                <c:pt idx="110">
                  <c:v>750306</c:v>
                </c:pt>
                <c:pt idx="111">
                  <c:v>0</c:v>
                </c:pt>
                <c:pt idx="112">
                  <c:v>0</c:v>
                </c:pt>
                <c:pt idx="113">
                  <c:v>578152</c:v>
                </c:pt>
                <c:pt idx="114">
                  <c:v>0</c:v>
                </c:pt>
                <c:pt idx="115">
                  <c:v>0</c:v>
                </c:pt>
                <c:pt idx="116">
                  <c:v>589766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15000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368354</c:v>
                </c:pt>
                <c:pt idx="125">
                  <c:v>0</c:v>
                </c:pt>
                <c:pt idx="126">
                  <c:v>838623</c:v>
                </c:pt>
                <c:pt idx="127">
                  <c:v>247501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305871</c:v>
                </c:pt>
                <c:pt idx="133">
                  <c:v>0</c:v>
                </c:pt>
                <c:pt idx="134">
                  <c:v>246248</c:v>
                </c:pt>
                <c:pt idx="135">
                  <c:v>1038241</c:v>
                </c:pt>
                <c:pt idx="136">
                  <c:v>274673</c:v>
                </c:pt>
                <c:pt idx="137">
                  <c:v>709439</c:v>
                </c:pt>
                <c:pt idx="138">
                  <c:v>0</c:v>
                </c:pt>
                <c:pt idx="139">
                  <c:v>0</c:v>
                </c:pt>
                <c:pt idx="140">
                  <c:v>546944</c:v>
                </c:pt>
                <c:pt idx="141">
                  <c:v>0</c:v>
                </c:pt>
                <c:pt idx="142">
                  <c:v>0</c:v>
                </c:pt>
                <c:pt idx="143">
                  <c:v>383036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120999</c:v>
                </c:pt>
                <c:pt idx="148">
                  <c:v>0</c:v>
                </c:pt>
                <c:pt idx="149">
                  <c:v>731075</c:v>
                </c:pt>
                <c:pt idx="150">
                  <c:v>544663</c:v>
                </c:pt>
                <c:pt idx="151">
                  <c:v>1279101</c:v>
                </c:pt>
                <c:pt idx="152">
                  <c:v>1401012</c:v>
                </c:pt>
                <c:pt idx="153">
                  <c:v>163072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373331</c:v>
                </c:pt>
                <c:pt idx="158">
                  <c:v>364404</c:v>
                </c:pt>
                <c:pt idx="159">
                  <c:v>0</c:v>
                </c:pt>
                <c:pt idx="160">
                  <c:v>499229</c:v>
                </c:pt>
                <c:pt idx="161">
                  <c:v>227741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34000</c:v>
                </c:pt>
                <c:pt idx="171">
                  <c:v>442050</c:v>
                </c:pt>
                <c:pt idx="172">
                  <c:v>42512</c:v>
                </c:pt>
                <c:pt idx="173">
                  <c:v>264647</c:v>
                </c:pt>
                <c:pt idx="174">
                  <c:v>0</c:v>
                </c:pt>
                <c:pt idx="175">
                  <c:v>0</c:v>
                </c:pt>
                <c:pt idx="176">
                  <c:v>347095</c:v>
                </c:pt>
                <c:pt idx="177">
                  <c:v>53150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15000</c:v>
                </c:pt>
                <c:pt idx="182">
                  <c:v>0</c:v>
                </c:pt>
                <c:pt idx="183">
                  <c:v>0</c:v>
                </c:pt>
                <c:pt idx="184">
                  <c:v>459014</c:v>
                </c:pt>
                <c:pt idx="185">
                  <c:v>0</c:v>
                </c:pt>
                <c:pt idx="186">
                  <c:v>419555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239656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245600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727472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290526</c:v>
                </c:pt>
                <c:pt idx="209">
                  <c:v>1827864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597709</c:v>
                </c:pt>
                <c:pt idx="214">
                  <c:v>367210</c:v>
                </c:pt>
                <c:pt idx="215">
                  <c:v>0</c:v>
                </c:pt>
                <c:pt idx="216">
                  <c:v>0</c:v>
                </c:pt>
                <c:pt idx="217">
                  <c:v>64700</c:v>
                </c:pt>
                <c:pt idx="218">
                  <c:v>0</c:v>
                </c:pt>
                <c:pt idx="219">
                  <c:v>0</c:v>
                </c:pt>
                <c:pt idx="220">
                  <c:v>226153</c:v>
                </c:pt>
                <c:pt idx="221">
                  <c:v>0</c:v>
                </c:pt>
                <c:pt idx="222">
                  <c:v>344380</c:v>
                </c:pt>
                <c:pt idx="223">
                  <c:v>5000</c:v>
                </c:pt>
                <c:pt idx="224">
                  <c:v>0</c:v>
                </c:pt>
                <c:pt idx="225">
                  <c:v>25129</c:v>
                </c:pt>
                <c:pt idx="226">
                  <c:v>103206</c:v>
                </c:pt>
                <c:pt idx="227">
                  <c:v>0</c:v>
                </c:pt>
                <c:pt idx="228">
                  <c:v>365942</c:v>
                </c:pt>
                <c:pt idx="229">
                  <c:v>358484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383945</c:v>
                </c:pt>
                <c:pt idx="234">
                  <c:v>0</c:v>
                </c:pt>
                <c:pt idx="235">
                  <c:v>534879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20000</c:v>
                </c:pt>
                <c:pt idx="240">
                  <c:v>0</c:v>
                </c:pt>
                <c:pt idx="241">
                  <c:v>300338</c:v>
                </c:pt>
                <c:pt idx="242">
                  <c:v>0</c:v>
                </c:pt>
                <c:pt idx="243">
                  <c:v>47279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380000</c:v>
                </c:pt>
                <c:pt idx="249">
                  <c:v>0</c:v>
                </c:pt>
                <c:pt idx="250">
                  <c:v>185181</c:v>
                </c:pt>
                <c:pt idx="251">
                  <c:v>1245557</c:v>
                </c:pt>
                <c:pt idx="252">
                  <c:v>93768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458438</c:v>
                </c:pt>
                <c:pt idx="261">
                  <c:v>0</c:v>
                </c:pt>
                <c:pt idx="262">
                  <c:v>74998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4989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394230</c:v>
                </c:pt>
                <c:pt idx="275">
                  <c:v>0</c:v>
                </c:pt>
                <c:pt idx="276">
                  <c:v>71119</c:v>
                </c:pt>
                <c:pt idx="277">
                  <c:v>960997</c:v>
                </c:pt>
                <c:pt idx="278">
                  <c:v>0</c:v>
                </c:pt>
                <c:pt idx="279">
                  <c:v>0</c:v>
                </c:pt>
                <c:pt idx="280">
                  <c:v>45904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262071</c:v>
                </c:pt>
                <c:pt idx="289">
                  <c:v>292239</c:v>
                </c:pt>
                <c:pt idx="290">
                  <c:v>0</c:v>
                </c:pt>
                <c:pt idx="291">
                  <c:v>0</c:v>
                </c:pt>
                <c:pt idx="292">
                  <c:v>444565</c:v>
                </c:pt>
                <c:pt idx="293">
                  <c:v>0</c:v>
                </c:pt>
                <c:pt idx="294">
                  <c:v>0</c:v>
                </c:pt>
                <c:pt idx="295">
                  <c:v>114178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121623</c:v>
                </c:pt>
                <c:pt idx="300">
                  <c:v>223965</c:v>
                </c:pt>
                <c:pt idx="301">
                  <c:v>0</c:v>
                </c:pt>
                <c:pt idx="302">
                  <c:v>0</c:v>
                </c:pt>
                <c:pt idx="303">
                  <c:v>563983</c:v>
                </c:pt>
                <c:pt idx="304">
                  <c:v>0</c:v>
                </c:pt>
                <c:pt idx="305">
                  <c:v>53738</c:v>
                </c:pt>
                <c:pt idx="306">
                  <c:v>0</c:v>
                </c:pt>
                <c:pt idx="307">
                  <c:v>0</c:v>
                </c:pt>
                <c:pt idx="308">
                  <c:v>238934</c:v>
                </c:pt>
                <c:pt idx="309">
                  <c:v>226728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153939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835110</c:v>
                </c:pt>
                <c:pt idx="322">
                  <c:v>1346309</c:v>
                </c:pt>
                <c:pt idx="323">
                  <c:v>0</c:v>
                </c:pt>
                <c:pt idx="324">
                  <c:v>765759</c:v>
                </c:pt>
                <c:pt idx="325">
                  <c:v>381375</c:v>
                </c:pt>
                <c:pt idx="326">
                  <c:v>118455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664836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261836</c:v>
                </c:pt>
                <c:pt idx="337">
                  <c:v>0</c:v>
                </c:pt>
                <c:pt idx="338">
                  <c:v>0</c:v>
                </c:pt>
                <c:pt idx="339">
                  <c:v>65223</c:v>
                </c:pt>
                <c:pt idx="340">
                  <c:v>237644</c:v>
                </c:pt>
                <c:pt idx="341">
                  <c:v>0</c:v>
                </c:pt>
                <c:pt idx="342">
                  <c:v>305721</c:v>
                </c:pt>
                <c:pt idx="343">
                  <c:v>0</c:v>
                </c:pt>
                <c:pt idx="344">
                  <c:v>0</c:v>
                </c:pt>
                <c:pt idx="345">
                  <c:v>60000</c:v>
                </c:pt>
                <c:pt idx="346">
                  <c:v>0</c:v>
                </c:pt>
                <c:pt idx="347">
                  <c:v>373775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261263</c:v>
                </c:pt>
                <c:pt idx="354">
                  <c:v>372017</c:v>
                </c:pt>
                <c:pt idx="355">
                  <c:v>631941</c:v>
                </c:pt>
                <c:pt idx="356">
                  <c:v>788699</c:v>
                </c:pt>
                <c:pt idx="357">
                  <c:v>372175</c:v>
                </c:pt>
                <c:pt idx="358">
                  <c:v>779951</c:v>
                </c:pt>
                <c:pt idx="359">
                  <c:v>1298303</c:v>
                </c:pt>
                <c:pt idx="360">
                  <c:v>528640</c:v>
                </c:pt>
                <c:pt idx="361">
                  <c:v>197350</c:v>
                </c:pt>
                <c:pt idx="362">
                  <c:v>154726</c:v>
                </c:pt>
                <c:pt idx="363">
                  <c:v>103289</c:v>
                </c:pt>
                <c:pt idx="364">
                  <c:v>978043</c:v>
                </c:pt>
                <c:pt idx="365">
                  <c:v>0</c:v>
                </c:pt>
                <c:pt idx="366">
                  <c:v>686441</c:v>
                </c:pt>
                <c:pt idx="367">
                  <c:v>0</c:v>
                </c:pt>
                <c:pt idx="368">
                  <c:v>0</c:v>
                </c:pt>
                <c:pt idx="369">
                  <c:v>765916</c:v>
                </c:pt>
                <c:pt idx="370">
                  <c:v>1551954</c:v>
                </c:pt>
                <c:pt idx="371">
                  <c:v>88364</c:v>
                </c:pt>
                <c:pt idx="372">
                  <c:v>118202</c:v>
                </c:pt>
                <c:pt idx="373">
                  <c:v>901451</c:v>
                </c:pt>
                <c:pt idx="374">
                  <c:v>145799</c:v>
                </c:pt>
                <c:pt idx="375">
                  <c:v>296230</c:v>
                </c:pt>
                <c:pt idx="376">
                  <c:v>819041</c:v>
                </c:pt>
                <c:pt idx="377">
                  <c:v>506976</c:v>
                </c:pt>
                <c:pt idx="378">
                  <c:v>664668</c:v>
                </c:pt>
                <c:pt idx="379">
                  <c:v>760858</c:v>
                </c:pt>
                <c:pt idx="380">
                  <c:v>91352</c:v>
                </c:pt>
                <c:pt idx="381">
                  <c:v>0</c:v>
                </c:pt>
                <c:pt idx="382">
                  <c:v>0</c:v>
                </c:pt>
                <c:pt idx="383">
                  <c:v>359525</c:v>
                </c:pt>
                <c:pt idx="384">
                  <c:v>0</c:v>
                </c:pt>
                <c:pt idx="385">
                  <c:v>0</c:v>
                </c:pt>
                <c:pt idx="386">
                  <c:v>814955</c:v>
                </c:pt>
                <c:pt idx="387">
                  <c:v>1683336</c:v>
                </c:pt>
                <c:pt idx="388">
                  <c:v>352222</c:v>
                </c:pt>
                <c:pt idx="389">
                  <c:v>500473</c:v>
                </c:pt>
                <c:pt idx="390">
                  <c:v>862803</c:v>
                </c:pt>
                <c:pt idx="391">
                  <c:v>881656</c:v>
                </c:pt>
                <c:pt idx="392">
                  <c:v>144319</c:v>
                </c:pt>
                <c:pt idx="393">
                  <c:v>0</c:v>
                </c:pt>
                <c:pt idx="394">
                  <c:v>460730</c:v>
                </c:pt>
                <c:pt idx="395">
                  <c:v>440646</c:v>
                </c:pt>
                <c:pt idx="396">
                  <c:v>672571</c:v>
                </c:pt>
                <c:pt idx="397">
                  <c:v>1050984</c:v>
                </c:pt>
                <c:pt idx="398">
                  <c:v>1925967</c:v>
                </c:pt>
                <c:pt idx="399">
                  <c:v>1260687</c:v>
                </c:pt>
                <c:pt idx="400">
                  <c:v>0</c:v>
                </c:pt>
                <c:pt idx="401">
                  <c:v>164871</c:v>
                </c:pt>
                <c:pt idx="402">
                  <c:v>689770</c:v>
                </c:pt>
                <c:pt idx="403">
                  <c:v>590457</c:v>
                </c:pt>
                <c:pt idx="404">
                  <c:v>333107</c:v>
                </c:pt>
                <c:pt idx="405">
                  <c:v>932098</c:v>
                </c:pt>
                <c:pt idx="406">
                  <c:v>1209512</c:v>
                </c:pt>
                <c:pt idx="407">
                  <c:v>315995</c:v>
                </c:pt>
                <c:pt idx="408">
                  <c:v>1068886</c:v>
                </c:pt>
                <c:pt idx="409">
                  <c:v>1031030</c:v>
                </c:pt>
                <c:pt idx="410">
                  <c:v>78500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10000</c:v>
                </c:pt>
                <c:pt idx="417">
                  <c:v>0</c:v>
                </c:pt>
                <c:pt idx="418">
                  <c:v>0</c:v>
                </c:pt>
                <c:pt idx="419">
                  <c:v>27500</c:v>
                </c:pt>
                <c:pt idx="420">
                  <c:v>0</c:v>
                </c:pt>
                <c:pt idx="421">
                  <c:v>25070</c:v>
                </c:pt>
                <c:pt idx="422">
                  <c:v>0</c:v>
                </c:pt>
                <c:pt idx="423">
                  <c:v>0</c:v>
                </c:pt>
                <c:pt idx="424">
                  <c:v>128988</c:v>
                </c:pt>
                <c:pt idx="425">
                  <c:v>0</c:v>
                </c:pt>
                <c:pt idx="426">
                  <c:v>365249</c:v>
                </c:pt>
                <c:pt idx="427">
                  <c:v>218436</c:v>
                </c:pt>
                <c:pt idx="428">
                  <c:v>0</c:v>
                </c:pt>
                <c:pt idx="429">
                  <c:v>127081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749436</c:v>
                </c:pt>
                <c:pt idx="437">
                  <c:v>0</c:v>
                </c:pt>
                <c:pt idx="438">
                  <c:v>0</c:v>
                </c:pt>
                <c:pt idx="439">
                  <c:v>2578913.75</c:v>
                </c:pt>
              </c:numCache>
            </c:numRef>
          </c:yVal>
        </c:ser>
        <c:ser>
          <c:idx val="1"/>
          <c:order val="1"/>
          <c:tx>
            <c:v>actual receipts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'cs scatter'!$C$87:$C$526</c:f>
              <c:numCache>
                <c:formatCode>#,##0</c:formatCode>
                <c:ptCount val="440"/>
                <c:pt idx="0">
                  <c:v>10000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425326</c:v>
                </c:pt>
                <c:pt idx="5">
                  <c:v>0</c:v>
                </c:pt>
                <c:pt idx="6">
                  <c:v>196514</c:v>
                </c:pt>
                <c:pt idx="7">
                  <c:v>338073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212748</c:v>
                </c:pt>
                <c:pt idx="14">
                  <c:v>0</c:v>
                </c:pt>
                <c:pt idx="15">
                  <c:v>0</c:v>
                </c:pt>
                <c:pt idx="16">
                  <c:v>249438</c:v>
                </c:pt>
                <c:pt idx="17">
                  <c:v>949225</c:v>
                </c:pt>
                <c:pt idx="18">
                  <c:v>0</c:v>
                </c:pt>
                <c:pt idx="19">
                  <c:v>616894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580989</c:v>
                </c:pt>
                <c:pt idx="24">
                  <c:v>257806</c:v>
                </c:pt>
                <c:pt idx="25">
                  <c:v>0</c:v>
                </c:pt>
                <c:pt idx="26">
                  <c:v>396688</c:v>
                </c:pt>
                <c:pt idx="27">
                  <c:v>145629</c:v>
                </c:pt>
                <c:pt idx="28">
                  <c:v>0</c:v>
                </c:pt>
                <c:pt idx="29">
                  <c:v>524477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723869</c:v>
                </c:pt>
                <c:pt idx="36">
                  <c:v>0</c:v>
                </c:pt>
                <c:pt idx="37">
                  <c:v>0</c:v>
                </c:pt>
                <c:pt idx="38">
                  <c:v>70513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115000</c:v>
                </c:pt>
                <c:pt idx="44">
                  <c:v>389284</c:v>
                </c:pt>
                <c:pt idx="45">
                  <c:v>0</c:v>
                </c:pt>
                <c:pt idx="46">
                  <c:v>0</c:v>
                </c:pt>
                <c:pt idx="47">
                  <c:v>125100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155991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326523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941627</c:v>
                </c:pt>
                <c:pt idx="61">
                  <c:v>0</c:v>
                </c:pt>
                <c:pt idx="62">
                  <c:v>159657</c:v>
                </c:pt>
                <c:pt idx="63">
                  <c:v>843868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126837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711861</c:v>
                </c:pt>
                <c:pt idx="74">
                  <c:v>0</c:v>
                </c:pt>
                <c:pt idx="75">
                  <c:v>0</c:v>
                </c:pt>
                <c:pt idx="76">
                  <c:v>677565</c:v>
                </c:pt>
                <c:pt idx="77">
                  <c:v>0</c:v>
                </c:pt>
                <c:pt idx="78">
                  <c:v>140340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73450</c:v>
                </c:pt>
                <c:pt idx="83">
                  <c:v>0</c:v>
                </c:pt>
                <c:pt idx="84">
                  <c:v>0</c:v>
                </c:pt>
                <c:pt idx="85">
                  <c:v>429763</c:v>
                </c:pt>
                <c:pt idx="86">
                  <c:v>0</c:v>
                </c:pt>
                <c:pt idx="87">
                  <c:v>0</c:v>
                </c:pt>
                <c:pt idx="88">
                  <c:v>74997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82050</c:v>
                </c:pt>
                <c:pt idx="95">
                  <c:v>581601</c:v>
                </c:pt>
                <c:pt idx="96">
                  <c:v>1048411</c:v>
                </c:pt>
                <c:pt idx="97">
                  <c:v>11708</c:v>
                </c:pt>
                <c:pt idx="98">
                  <c:v>0</c:v>
                </c:pt>
                <c:pt idx="99">
                  <c:v>0</c:v>
                </c:pt>
                <c:pt idx="100">
                  <c:v>50468</c:v>
                </c:pt>
                <c:pt idx="101">
                  <c:v>0</c:v>
                </c:pt>
                <c:pt idx="102">
                  <c:v>773133</c:v>
                </c:pt>
                <c:pt idx="103">
                  <c:v>0</c:v>
                </c:pt>
                <c:pt idx="104">
                  <c:v>196130</c:v>
                </c:pt>
                <c:pt idx="105">
                  <c:v>0</c:v>
                </c:pt>
                <c:pt idx="106">
                  <c:v>214791</c:v>
                </c:pt>
                <c:pt idx="107">
                  <c:v>0</c:v>
                </c:pt>
                <c:pt idx="108">
                  <c:v>0</c:v>
                </c:pt>
                <c:pt idx="109">
                  <c:v>191757</c:v>
                </c:pt>
                <c:pt idx="110">
                  <c:v>750306</c:v>
                </c:pt>
                <c:pt idx="111">
                  <c:v>0</c:v>
                </c:pt>
                <c:pt idx="112">
                  <c:v>0</c:v>
                </c:pt>
                <c:pt idx="113">
                  <c:v>578152</c:v>
                </c:pt>
                <c:pt idx="114">
                  <c:v>0</c:v>
                </c:pt>
                <c:pt idx="115">
                  <c:v>0</c:v>
                </c:pt>
                <c:pt idx="116">
                  <c:v>589766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15000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368354</c:v>
                </c:pt>
                <c:pt idx="125">
                  <c:v>0</c:v>
                </c:pt>
                <c:pt idx="126">
                  <c:v>838623</c:v>
                </c:pt>
                <c:pt idx="127">
                  <c:v>247501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305871</c:v>
                </c:pt>
                <c:pt idx="133">
                  <c:v>0</c:v>
                </c:pt>
                <c:pt idx="134">
                  <c:v>246248</c:v>
                </c:pt>
                <c:pt idx="135">
                  <c:v>1038241</c:v>
                </c:pt>
                <c:pt idx="136">
                  <c:v>274673</c:v>
                </c:pt>
                <c:pt idx="137">
                  <c:v>709439</c:v>
                </c:pt>
                <c:pt idx="138">
                  <c:v>0</c:v>
                </c:pt>
                <c:pt idx="139">
                  <c:v>0</c:v>
                </c:pt>
                <c:pt idx="140">
                  <c:v>546944</c:v>
                </c:pt>
                <c:pt idx="141">
                  <c:v>0</c:v>
                </c:pt>
                <c:pt idx="142">
                  <c:v>0</c:v>
                </c:pt>
                <c:pt idx="143">
                  <c:v>383036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120999</c:v>
                </c:pt>
                <c:pt idx="148">
                  <c:v>0</c:v>
                </c:pt>
                <c:pt idx="149">
                  <c:v>731075</c:v>
                </c:pt>
                <c:pt idx="150">
                  <c:v>544663</c:v>
                </c:pt>
                <c:pt idx="151">
                  <c:v>1279101</c:v>
                </c:pt>
                <c:pt idx="152">
                  <c:v>1401012</c:v>
                </c:pt>
                <c:pt idx="153">
                  <c:v>163072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373331</c:v>
                </c:pt>
                <c:pt idx="158">
                  <c:v>364404</c:v>
                </c:pt>
                <c:pt idx="159">
                  <c:v>0</c:v>
                </c:pt>
                <c:pt idx="160">
                  <c:v>499229</c:v>
                </c:pt>
                <c:pt idx="161">
                  <c:v>227741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34000</c:v>
                </c:pt>
                <c:pt idx="171">
                  <c:v>442050</c:v>
                </c:pt>
                <c:pt idx="172">
                  <c:v>42512</c:v>
                </c:pt>
                <c:pt idx="173">
                  <c:v>264647</c:v>
                </c:pt>
                <c:pt idx="174">
                  <c:v>0</c:v>
                </c:pt>
                <c:pt idx="175">
                  <c:v>0</c:v>
                </c:pt>
                <c:pt idx="176">
                  <c:v>347095</c:v>
                </c:pt>
                <c:pt idx="177">
                  <c:v>53150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15000</c:v>
                </c:pt>
                <c:pt idx="182">
                  <c:v>0</c:v>
                </c:pt>
                <c:pt idx="183">
                  <c:v>0</c:v>
                </c:pt>
                <c:pt idx="184">
                  <c:v>459014</c:v>
                </c:pt>
                <c:pt idx="185">
                  <c:v>0</c:v>
                </c:pt>
                <c:pt idx="186">
                  <c:v>419555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239656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245600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727472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290526</c:v>
                </c:pt>
                <c:pt idx="209">
                  <c:v>1827864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597709</c:v>
                </c:pt>
                <c:pt idx="214">
                  <c:v>367210</c:v>
                </c:pt>
                <c:pt idx="215">
                  <c:v>0</c:v>
                </c:pt>
                <c:pt idx="216">
                  <c:v>0</c:v>
                </c:pt>
                <c:pt idx="217">
                  <c:v>64700</c:v>
                </c:pt>
                <c:pt idx="218">
                  <c:v>0</c:v>
                </c:pt>
                <c:pt idx="219">
                  <c:v>0</c:v>
                </c:pt>
                <c:pt idx="220">
                  <c:v>226153</c:v>
                </c:pt>
                <c:pt idx="221">
                  <c:v>0</c:v>
                </c:pt>
                <c:pt idx="222">
                  <c:v>344380</c:v>
                </c:pt>
                <c:pt idx="223">
                  <c:v>5000</c:v>
                </c:pt>
                <c:pt idx="224">
                  <c:v>0</c:v>
                </c:pt>
                <c:pt idx="225">
                  <c:v>25129</c:v>
                </c:pt>
                <c:pt idx="226">
                  <c:v>103206</c:v>
                </c:pt>
                <c:pt idx="227">
                  <c:v>0</c:v>
                </c:pt>
                <c:pt idx="228">
                  <c:v>365942</c:v>
                </c:pt>
                <c:pt idx="229">
                  <c:v>358484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383945</c:v>
                </c:pt>
                <c:pt idx="234">
                  <c:v>0</c:v>
                </c:pt>
                <c:pt idx="235">
                  <c:v>534879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20000</c:v>
                </c:pt>
                <c:pt idx="240">
                  <c:v>0</c:v>
                </c:pt>
                <c:pt idx="241">
                  <c:v>300338</c:v>
                </c:pt>
                <c:pt idx="242">
                  <c:v>0</c:v>
                </c:pt>
                <c:pt idx="243">
                  <c:v>47279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380000</c:v>
                </c:pt>
                <c:pt idx="249">
                  <c:v>0</c:v>
                </c:pt>
                <c:pt idx="250">
                  <c:v>185181</c:v>
                </c:pt>
                <c:pt idx="251">
                  <c:v>1245557</c:v>
                </c:pt>
                <c:pt idx="252">
                  <c:v>93768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458438</c:v>
                </c:pt>
                <c:pt idx="261">
                  <c:v>0</c:v>
                </c:pt>
                <c:pt idx="262">
                  <c:v>74998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4989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394230</c:v>
                </c:pt>
                <c:pt idx="275">
                  <c:v>0</c:v>
                </c:pt>
                <c:pt idx="276">
                  <c:v>71119</c:v>
                </c:pt>
                <c:pt idx="277">
                  <c:v>960997</c:v>
                </c:pt>
                <c:pt idx="278">
                  <c:v>0</c:v>
                </c:pt>
                <c:pt idx="279">
                  <c:v>0</c:v>
                </c:pt>
                <c:pt idx="280">
                  <c:v>45904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262071</c:v>
                </c:pt>
                <c:pt idx="289">
                  <c:v>292239</c:v>
                </c:pt>
                <c:pt idx="290">
                  <c:v>0</c:v>
                </c:pt>
                <c:pt idx="291">
                  <c:v>0</c:v>
                </c:pt>
                <c:pt idx="292">
                  <c:v>444565</c:v>
                </c:pt>
                <c:pt idx="293">
                  <c:v>0</c:v>
                </c:pt>
                <c:pt idx="294">
                  <c:v>0</c:v>
                </c:pt>
                <c:pt idx="295">
                  <c:v>114178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121623</c:v>
                </c:pt>
                <c:pt idx="300">
                  <c:v>223965</c:v>
                </c:pt>
                <c:pt idx="301">
                  <c:v>0</c:v>
                </c:pt>
                <c:pt idx="302">
                  <c:v>0</c:v>
                </c:pt>
                <c:pt idx="303">
                  <c:v>563983</c:v>
                </c:pt>
                <c:pt idx="304">
                  <c:v>0</c:v>
                </c:pt>
                <c:pt idx="305">
                  <c:v>53738</c:v>
                </c:pt>
                <c:pt idx="306">
                  <c:v>0</c:v>
                </c:pt>
                <c:pt idx="307">
                  <c:v>0</c:v>
                </c:pt>
                <c:pt idx="308">
                  <c:v>238934</c:v>
                </c:pt>
                <c:pt idx="309">
                  <c:v>226728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153939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835110</c:v>
                </c:pt>
                <c:pt idx="322">
                  <c:v>1346309</c:v>
                </c:pt>
                <c:pt idx="323">
                  <c:v>0</c:v>
                </c:pt>
                <c:pt idx="324">
                  <c:v>765759</c:v>
                </c:pt>
                <c:pt idx="325">
                  <c:v>381375</c:v>
                </c:pt>
                <c:pt idx="326">
                  <c:v>118455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664836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261836</c:v>
                </c:pt>
                <c:pt idx="337">
                  <c:v>0</c:v>
                </c:pt>
                <c:pt idx="338">
                  <c:v>0</c:v>
                </c:pt>
                <c:pt idx="339">
                  <c:v>65223</c:v>
                </c:pt>
                <c:pt idx="340">
                  <c:v>237644</c:v>
                </c:pt>
                <c:pt idx="341">
                  <c:v>0</c:v>
                </c:pt>
                <c:pt idx="342">
                  <c:v>305721</c:v>
                </c:pt>
                <c:pt idx="343">
                  <c:v>0</c:v>
                </c:pt>
                <c:pt idx="344">
                  <c:v>0</c:v>
                </c:pt>
                <c:pt idx="345">
                  <c:v>60000</c:v>
                </c:pt>
                <c:pt idx="346">
                  <c:v>0</c:v>
                </c:pt>
                <c:pt idx="347">
                  <c:v>373775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261263</c:v>
                </c:pt>
                <c:pt idx="354">
                  <c:v>372017</c:v>
                </c:pt>
                <c:pt idx="355">
                  <c:v>631941</c:v>
                </c:pt>
                <c:pt idx="356">
                  <c:v>788699</c:v>
                </c:pt>
                <c:pt idx="357">
                  <c:v>372175</c:v>
                </c:pt>
                <c:pt idx="358">
                  <c:v>779951</c:v>
                </c:pt>
                <c:pt idx="359">
                  <c:v>1298303</c:v>
                </c:pt>
                <c:pt idx="360">
                  <c:v>528640</c:v>
                </c:pt>
                <c:pt idx="361">
                  <c:v>197350</c:v>
                </c:pt>
                <c:pt idx="362">
                  <c:v>154726</c:v>
                </c:pt>
                <c:pt idx="363">
                  <c:v>103289</c:v>
                </c:pt>
                <c:pt idx="364">
                  <c:v>978043</c:v>
                </c:pt>
                <c:pt idx="365">
                  <c:v>0</c:v>
                </c:pt>
                <c:pt idx="366">
                  <c:v>686441</c:v>
                </c:pt>
                <c:pt idx="367">
                  <c:v>0</c:v>
                </c:pt>
                <c:pt idx="368">
                  <c:v>0</c:v>
                </c:pt>
                <c:pt idx="369">
                  <c:v>765916</c:v>
                </c:pt>
                <c:pt idx="370">
                  <c:v>1551954</c:v>
                </c:pt>
                <c:pt idx="371">
                  <c:v>88364</c:v>
                </c:pt>
                <c:pt idx="372">
                  <c:v>118202</c:v>
                </c:pt>
                <c:pt idx="373">
                  <c:v>901451</c:v>
                </c:pt>
                <c:pt idx="374">
                  <c:v>145799</c:v>
                </c:pt>
                <c:pt idx="375">
                  <c:v>296230</c:v>
                </c:pt>
                <c:pt idx="376">
                  <c:v>819041</c:v>
                </c:pt>
                <c:pt idx="377">
                  <c:v>506976</c:v>
                </c:pt>
                <c:pt idx="378">
                  <c:v>664668</c:v>
                </c:pt>
                <c:pt idx="379">
                  <c:v>760858</c:v>
                </c:pt>
                <c:pt idx="380">
                  <c:v>91352</c:v>
                </c:pt>
                <c:pt idx="381">
                  <c:v>0</c:v>
                </c:pt>
                <c:pt idx="382">
                  <c:v>0</c:v>
                </c:pt>
                <c:pt idx="383">
                  <c:v>359525</c:v>
                </c:pt>
                <c:pt idx="384">
                  <c:v>0</c:v>
                </c:pt>
                <c:pt idx="385">
                  <c:v>0</c:v>
                </c:pt>
                <c:pt idx="386">
                  <c:v>814955</c:v>
                </c:pt>
                <c:pt idx="387">
                  <c:v>1683336</c:v>
                </c:pt>
                <c:pt idx="388">
                  <c:v>352222</c:v>
                </c:pt>
                <c:pt idx="389">
                  <c:v>500473</c:v>
                </c:pt>
                <c:pt idx="390">
                  <c:v>862803</c:v>
                </c:pt>
                <c:pt idx="391">
                  <c:v>881656</c:v>
                </c:pt>
                <c:pt idx="392">
                  <c:v>144319</c:v>
                </c:pt>
                <c:pt idx="393">
                  <c:v>0</c:v>
                </c:pt>
                <c:pt idx="394">
                  <c:v>460730</c:v>
                </c:pt>
                <c:pt idx="395">
                  <c:v>440646</c:v>
                </c:pt>
                <c:pt idx="396">
                  <c:v>672571</c:v>
                </c:pt>
                <c:pt idx="397">
                  <c:v>1050984</c:v>
                </c:pt>
                <c:pt idx="398">
                  <c:v>1925967</c:v>
                </c:pt>
                <c:pt idx="399">
                  <c:v>1260687</c:v>
                </c:pt>
                <c:pt idx="400">
                  <c:v>0</c:v>
                </c:pt>
                <c:pt idx="401">
                  <c:v>164871</c:v>
                </c:pt>
                <c:pt idx="402">
                  <c:v>689770</c:v>
                </c:pt>
                <c:pt idx="403">
                  <c:v>590457</c:v>
                </c:pt>
                <c:pt idx="404">
                  <c:v>333107</c:v>
                </c:pt>
                <c:pt idx="405">
                  <c:v>932098</c:v>
                </c:pt>
                <c:pt idx="406">
                  <c:v>1209512</c:v>
                </c:pt>
                <c:pt idx="407">
                  <c:v>315995</c:v>
                </c:pt>
                <c:pt idx="408">
                  <c:v>1068886</c:v>
                </c:pt>
                <c:pt idx="409">
                  <c:v>1031030</c:v>
                </c:pt>
                <c:pt idx="410">
                  <c:v>78500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10000</c:v>
                </c:pt>
                <c:pt idx="417">
                  <c:v>0</c:v>
                </c:pt>
                <c:pt idx="418">
                  <c:v>0</c:v>
                </c:pt>
                <c:pt idx="419">
                  <c:v>27500</c:v>
                </c:pt>
                <c:pt idx="420">
                  <c:v>0</c:v>
                </c:pt>
                <c:pt idx="421">
                  <c:v>25070</c:v>
                </c:pt>
                <c:pt idx="422">
                  <c:v>0</c:v>
                </c:pt>
                <c:pt idx="423">
                  <c:v>0</c:v>
                </c:pt>
                <c:pt idx="424">
                  <c:v>128988</c:v>
                </c:pt>
                <c:pt idx="425">
                  <c:v>0</c:v>
                </c:pt>
                <c:pt idx="426">
                  <c:v>365249</c:v>
                </c:pt>
                <c:pt idx="427">
                  <c:v>218436</c:v>
                </c:pt>
                <c:pt idx="428">
                  <c:v>0</c:v>
                </c:pt>
                <c:pt idx="429">
                  <c:v>127081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749436</c:v>
                </c:pt>
                <c:pt idx="437">
                  <c:v>0</c:v>
                </c:pt>
                <c:pt idx="438">
                  <c:v>0</c:v>
                </c:pt>
                <c:pt idx="439">
                  <c:v>2578913.75</c:v>
                </c:pt>
              </c:numCache>
            </c:numRef>
          </c:xVal>
          <c:yVal>
            <c:numRef>
              <c:f>'cs scatter'!$D$87:$D$526</c:f>
              <c:numCache>
                <c:formatCode>#,##0</c:formatCode>
                <c:ptCount val="440"/>
                <c:pt idx="0">
                  <c:v>5000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429476</c:v>
                </c:pt>
                <c:pt idx="5">
                  <c:v>0</c:v>
                </c:pt>
                <c:pt idx="6">
                  <c:v>121524</c:v>
                </c:pt>
                <c:pt idx="7">
                  <c:v>319432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287724</c:v>
                </c:pt>
                <c:pt idx="14">
                  <c:v>0</c:v>
                </c:pt>
                <c:pt idx="15">
                  <c:v>0</c:v>
                </c:pt>
                <c:pt idx="16">
                  <c:v>327404</c:v>
                </c:pt>
                <c:pt idx="17">
                  <c:v>1024920</c:v>
                </c:pt>
                <c:pt idx="18">
                  <c:v>0</c:v>
                </c:pt>
                <c:pt idx="19">
                  <c:v>658306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760087</c:v>
                </c:pt>
                <c:pt idx="24">
                  <c:v>202459</c:v>
                </c:pt>
                <c:pt idx="25">
                  <c:v>0</c:v>
                </c:pt>
                <c:pt idx="26">
                  <c:v>582114</c:v>
                </c:pt>
                <c:pt idx="27">
                  <c:v>149051</c:v>
                </c:pt>
                <c:pt idx="28">
                  <c:v>0</c:v>
                </c:pt>
                <c:pt idx="29">
                  <c:v>601926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696677</c:v>
                </c:pt>
                <c:pt idx="36">
                  <c:v>0</c:v>
                </c:pt>
                <c:pt idx="37">
                  <c:v>0</c:v>
                </c:pt>
                <c:pt idx="38">
                  <c:v>90513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136000</c:v>
                </c:pt>
                <c:pt idx="44">
                  <c:v>350618</c:v>
                </c:pt>
                <c:pt idx="45">
                  <c:v>0</c:v>
                </c:pt>
                <c:pt idx="46">
                  <c:v>0</c:v>
                </c:pt>
                <c:pt idx="47">
                  <c:v>153000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167791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375373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1009093</c:v>
                </c:pt>
                <c:pt idx="61">
                  <c:v>0</c:v>
                </c:pt>
                <c:pt idx="62">
                  <c:v>203974</c:v>
                </c:pt>
                <c:pt idx="63">
                  <c:v>585285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148737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572511</c:v>
                </c:pt>
                <c:pt idx="74">
                  <c:v>0</c:v>
                </c:pt>
                <c:pt idx="75">
                  <c:v>0</c:v>
                </c:pt>
                <c:pt idx="76">
                  <c:v>614852</c:v>
                </c:pt>
                <c:pt idx="77">
                  <c:v>0</c:v>
                </c:pt>
                <c:pt idx="78">
                  <c:v>157640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201000</c:v>
                </c:pt>
                <c:pt idx="83">
                  <c:v>0</c:v>
                </c:pt>
                <c:pt idx="84">
                  <c:v>0</c:v>
                </c:pt>
                <c:pt idx="85">
                  <c:v>467402</c:v>
                </c:pt>
                <c:pt idx="86">
                  <c:v>0</c:v>
                </c:pt>
                <c:pt idx="87">
                  <c:v>0</c:v>
                </c:pt>
                <c:pt idx="88">
                  <c:v>51028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213000</c:v>
                </c:pt>
                <c:pt idx="95">
                  <c:v>696289</c:v>
                </c:pt>
                <c:pt idx="96">
                  <c:v>973989</c:v>
                </c:pt>
                <c:pt idx="97">
                  <c:v>5000</c:v>
                </c:pt>
                <c:pt idx="98">
                  <c:v>0</c:v>
                </c:pt>
                <c:pt idx="99">
                  <c:v>0</c:v>
                </c:pt>
                <c:pt idx="100">
                  <c:v>39000</c:v>
                </c:pt>
                <c:pt idx="101">
                  <c:v>0</c:v>
                </c:pt>
                <c:pt idx="102">
                  <c:v>667591</c:v>
                </c:pt>
                <c:pt idx="103">
                  <c:v>0</c:v>
                </c:pt>
                <c:pt idx="104">
                  <c:v>190439</c:v>
                </c:pt>
                <c:pt idx="105">
                  <c:v>0</c:v>
                </c:pt>
                <c:pt idx="106">
                  <c:v>193525</c:v>
                </c:pt>
                <c:pt idx="107">
                  <c:v>0</c:v>
                </c:pt>
                <c:pt idx="108">
                  <c:v>0</c:v>
                </c:pt>
                <c:pt idx="109">
                  <c:v>266367</c:v>
                </c:pt>
                <c:pt idx="110">
                  <c:v>667038</c:v>
                </c:pt>
                <c:pt idx="111">
                  <c:v>0</c:v>
                </c:pt>
                <c:pt idx="112">
                  <c:v>0</c:v>
                </c:pt>
                <c:pt idx="113">
                  <c:v>661041</c:v>
                </c:pt>
                <c:pt idx="114">
                  <c:v>0</c:v>
                </c:pt>
                <c:pt idx="115">
                  <c:v>0</c:v>
                </c:pt>
                <c:pt idx="116">
                  <c:v>545205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24000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358354</c:v>
                </c:pt>
                <c:pt idx="125">
                  <c:v>0</c:v>
                </c:pt>
                <c:pt idx="126">
                  <c:v>850119</c:v>
                </c:pt>
                <c:pt idx="127">
                  <c:v>191343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306291</c:v>
                </c:pt>
                <c:pt idx="133">
                  <c:v>0</c:v>
                </c:pt>
                <c:pt idx="134">
                  <c:v>275872</c:v>
                </c:pt>
                <c:pt idx="135">
                  <c:v>1058438</c:v>
                </c:pt>
                <c:pt idx="136">
                  <c:v>316976</c:v>
                </c:pt>
                <c:pt idx="137">
                  <c:v>666244</c:v>
                </c:pt>
                <c:pt idx="138">
                  <c:v>0</c:v>
                </c:pt>
                <c:pt idx="139">
                  <c:v>0</c:v>
                </c:pt>
                <c:pt idx="140">
                  <c:v>554577</c:v>
                </c:pt>
                <c:pt idx="141">
                  <c:v>0</c:v>
                </c:pt>
                <c:pt idx="142">
                  <c:v>0</c:v>
                </c:pt>
                <c:pt idx="143">
                  <c:v>365038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115999</c:v>
                </c:pt>
                <c:pt idx="148">
                  <c:v>0</c:v>
                </c:pt>
                <c:pt idx="149">
                  <c:v>729588</c:v>
                </c:pt>
                <c:pt idx="150">
                  <c:v>558265</c:v>
                </c:pt>
                <c:pt idx="151">
                  <c:v>1329856</c:v>
                </c:pt>
                <c:pt idx="152">
                  <c:v>1367932</c:v>
                </c:pt>
                <c:pt idx="153">
                  <c:v>139816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453343</c:v>
                </c:pt>
                <c:pt idx="158">
                  <c:v>284642</c:v>
                </c:pt>
                <c:pt idx="159">
                  <c:v>0</c:v>
                </c:pt>
                <c:pt idx="160">
                  <c:v>611083</c:v>
                </c:pt>
                <c:pt idx="161">
                  <c:v>303389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25000</c:v>
                </c:pt>
                <c:pt idx="171">
                  <c:v>397671</c:v>
                </c:pt>
                <c:pt idx="172">
                  <c:v>37512</c:v>
                </c:pt>
                <c:pt idx="173">
                  <c:v>335347</c:v>
                </c:pt>
                <c:pt idx="174">
                  <c:v>0</c:v>
                </c:pt>
                <c:pt idx="175">
                  <c:v>0</c:v>
                </c:pt>
                <c:pt idx="176">
                  <c:v>549040</c:v>
                </c:pt>
                <c:pt idx="177">
                  <c:v>130000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25000</c:v>
                </c:pt>
                <c:pt idx="182">
                  <c:v>0</c:v>
                </c:pt>
                <c:pt idx="183">
                  <c:v>0</c:v>
                </c:pt>
                <c:pt idx="184">
                  <c:v>442124</c:v>
                </c:pt>
                <c:pt idx="185">
                  <c:v>0</c:v>
                </c:pt>
                <c:pt idx="186">
                  <c:v>376474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308926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261473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671478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283731</c:v>
                </c:pt>
                <c:pt idx="209">
                  <c:v>1716289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575388</c:v>
                </c:pt>
                <c:pt idx="214">
                  <c:v>373679</c:v>
                </c:pt>
                <c:pt idx="215">
                  <c:v>0</c:v>
                </c:pt>
                <c:pt idx="216">
                  <c:v>0</c:v>
                </c:pt>
                <c:pt idx="217">
                  <c:v>207200</c:v>
                </c:pt>
                <c:pt idx="218">
                  <c:v>0</c:v>
                </c:pt>
                <c:pt idx="219">
                  <c:v>0</c:v>
                </c:pt>
                <c:pt idx="220">
                  <c:v>214429</c:v>
                </c:pt>
                <c:pt idx="221">
                  <c:v>0</c:v>
                </c:pt>
                <c:pt idx="222">
                  <c:v>373608</c:v>
                </c:pt>
                <c:pt idx="223">
                  <c:v>5000</c:v>
                </c:pt>
                <c:pt idx="224">
                  <c:v>0</c:v>
                </c:pt>
                <c:pt idx="225">
                  <c:v>25000</c:v>
                </c:pt>
                <c:pt idx="226">
                  <c:v>111006</c:v>
                </c:pt>
                <c:pt idx="227">
                  <c:v>0</c:v>
                </c:pt>
                <c:pt idx="228">
                  <c:v>478459</c:v>
                </c:pt>
                <c:pt idx="229">
                  <c:v>373116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384684</c:v>
                </c:pt>
                <c:pt idx="234">
                  <c:v>0</c:v>
                </c:pt>
                <c:pt idx="235">
                  <c:v>515935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25000</c:v>
                </c:pt>
                <c:pt idx="240">
                  <c:v>0</c:v>
                </c:pt>
                <c:pt idx="241">
                  <c:v>245160</c:v>
                </c:pt>
                <c:pt idx="242">
                  <c:v>0</c:v>
                </c:pt>
                <c:pt idx="243">
                  <c:v>47950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418500</c:v>
                </c:pt>
                <c:pt idx="249">
                  <c:v>0</c:v>
                </c:pt>
                <c:pt idx="250">
                  <c:v>181877</c:v>
                </c:pt>
                <c:pt idx="251">
                  <c:v>1312827</c:v>
                </c:pt>
                <c:pt idx="252">
                  <c:v>110368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456274</c:v>
                </c:pt>
                <c:pt idx="261">
                  <c:v>0</c:v>
                </c:pt>
                <c:pt idx="262">
                  <c:v>47846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416610</c:v>
                </c:pt>
                <c:pt idx="275">
                  <c:v>0</c:v>
                </c:pt>
                <c:pt idx="276">
                  <c:v>48902</c:v>
                </c:pt>
                <c:pt idx="277">
                  <c:v>868955</c:v>
                </c:pt>
                <c:pt idx="278">
                  <c:v>0</c:v>
                </c:pt>
                <c:pt idx="279">
                  <c:v>0</c:v>
                </c:pt>
                <c:pt idx="280">
                  <c:v>30000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320512</c:v>
                </c:pt>
                <c:pt idx="289">
                  <c:v>244538</c:v>
                </c:pt>
                <c:pt idx="290">
                  <c:v>0</c:v>
                </c:pt>
                <c:pt idx="291">
                  <c:v>0</c:v>
                </c:pt>
                <c:pt idx="292">
                  <c:v>422939</c:v>
                </c:pt>
                <c:pt idx="293">
                  <c:v>0</c:v>
                </c:pt>
                <c:pt idx="294">
                  <c:v>0</c:v>
                </c:pt>
                <c:pt idx="295">
                  <c:v>95144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98389</c:v>
                </c:pt>
                <c:pt idx="300">
                  <c:v>223196</c:v>
                </c:pt>
                <c:pt idx="301">
                  <c:v>0</c:v>
                </c:pt>
                <c:pt idx="302">
                  <c:v>0</c:v>
                </c:pt>
                <c:pt idx="303">
                  <c:v>851098</c:v>
                </c:pt>
                <c:pt idx="304">
                  <c:v>0</c:v>
                </c:pt>
                <c:pt idx="305">
                  <c:v>35000</c:v>
                </c:pt>
                <c:pt idx="306">
                  <c:v>0</c:v>
                </c:pt>
                <c:pt idx="307">
                  <c:v>0</c:v>
                </c:pt>
                <c:pt idx="308">
                  <c:v>309186</c:v>
                </c:pt>
                <c:pt idx="309">
                  <c:v>104000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161248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880072</c:v>
                </c:pt>
                <c:pt idx="322">
                  <c:v>1339979</c:v>
                </c:pt>
                <c:pt idx="323">
                  <c:v>0</c:v>
                </c:pt>
                <c:pt idx="324">
                  <c:v>645980</c:v>
                </c:pt>
                <c:pt idx="325">
                  <c:v>416298</c:v>
                </c:pt>
                <c:pt idx="326">
                  <c:v>129181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684643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249559</c:v>
                </c:pt>
                <c:pt idx="337">
                  <c:v>0</c:v>
                </c:pt>
                <c:pt idx="338">
                  <c:v>0</c:v>
                </c:pt>
                <c:pt idx="339">
                  <c:v>98000</c:v>
                </c:pt>
                <c:pt idx="340">
                  <c:v>169190</c:v>
                </c:pt>
                <c:pt idx="341">
                  <c:v>0</c:v>
                </c:pt>
                <c:pt idx="342">
                  <c:v>216487</c:v>
                </c:pt>
                <c:pt idx="343">
                  <c:v>0</c:v>
                </c:pt>
                <c:pt idx="344">
                  <c:v>0</c:v>
                </c:pt>
                <c:pt idx="345">
                  <c:v>62000</c:v>
                </c:pt>
                <c:pt idx="346">
                  <c:v>0</c:v>
                </c:pt>
                <c:pt idx="347">
                  <c:v>423431</c:v>
                </c:pt>
                <c:pt idx="348">
                  <c:v>25000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241662</c:v>
                </c:pt>
                <c:pt idx="354">
                  <c:v>297454</c:v>
                </c:pt>
                <c:pt idx="355">
                  <c:v>482749</c:v>
                </c:pt>
                <c:pt idx="356">
                  <c:v>1042442</c:v>
                </c:pt>
                <c:pt idx="357">
                  <c:v>335741</c:v>
                </c:pt>
                <c:pt idx="358">
                  <c:v>819792</c:v>
                </c:pt>
                <c:pt idx="359">
                  <c:v>1269680</c:v>
                </c:pt>
                <c:pt idx="360">
                  <c:v>514387</c:v>
                </c:pt>
                <c:pt idx="361">
                  <c:v>226000</c:v>
                </c:pt>
                <c:pt idx="362">
                  <c:v>172000</c:v>
                </c:pt>
                <c:pt idx="363">
                  <c:v>145189</c:v>
                </c:pt>
                <c:pt idx="364">
                  <c:v>1022486</c:v>
                </c:pt>
                <c:pt idx="365">
                  <c:v>0</c:v>
                </c:pt>
                <c:pt idx="366">
                  <c:v>709268</c:v>
                </c:pt>
                <c:pt idx="367">
                  <c:v>64000</c:v>
                </c:pt>
                <c:pt idx="368">
                  <c:v>0</c:v>
                </c:pt>
                <c:pt idx="369">
                  <c:v>827821</c:v>
                </c:pt>
                <c:pt idx="370">
                  <c:v>1642868</c:v>
                </c:pt>
                <c:pt idx="371">
                  <c:v>85719</c:v>
                </c:pt>
                <c:pt idx="372">
                  <c:v>165000</c:v>
                </c:pt>
                <c:pt idx="373">
                  <c:v>878160</c:v>
                </c:pt>
                <c:pt idx="374">
                  <c:v>249799</c:v>
                </c:pt>
                <c:pt idx="375">
                  <c:v>239169</c:v>
                </c:pt>
                <c:pt idx="376">
                  <c:v>657010</c:v>
                </c:pt>
                <c:pt idx="377">
                  <c:v>471098</c:v>
                </c:pt>
                <c:pt idx="378">
                  <c:v>639375</c:v>
                </c:pt>
                <c:pt idx="379">
                  <c:v>660492</c:v>
                </c:pt>
                <c:pt idx="380">
                  <c:v>96596</c:v>
                </c:pt>
                <c:pt idx="381">
                  <c:v>0</c:v>
                </c:pt>
                <c:pt idx="382">
                  <c:v>0</c:v>
                </c:pt>
                <c:pt idx="383">
                  <c:v>358097</c:v>
                </c:pt>
                <c:pt idx="384">
                  <c:v>0</c:v>
                </c:pt>
                <c:pt idx="385">
                  <c:v>0</c:v>
                </c:pt>
                <c:pt idx="386">
                  <c:v>875255</c:v>
                </c:pt>
                <c:pt idx="387">
                  <c:v>1467354</c:v>
                </c:pt>
                <c:pt idx="388">
                  <c:v>356522</c:v>
                </c:pt>
                <c:pt idx="389">
                  <c:v>443381</c:v>
                </c:pt>
                <c:pt idx="390">
                  <c:v>1033420</c:v>
                </c:pt>
                <c:pt idx="391">
                  <c:v>720937</c:v>
                </c:pt>
                <c:pt idx="392">
                  <c:v>116803</c:v>
                </c:pt>
                <c:pt idx="393">
                  <c:v>0</c:v>
                </c:pt>
                <c:pt idx="394">
                  <c:v>467037</c:v>
                </c:pt>
                <c:pt idx="395">
                  <c:v>376398</c:v>
                </c:pt>
                <c:pt idx="396">
                  <c:v>598369</c:v>
                </c:pt>
                <c:pt idx="397">
                  <c:v>886731</c:v>
                </c:pt>
                <c:pt idx="398">
                  <c:v>1832098</c:v>
                </c:pt>
                <c:pt idx="399">
                  <c:v>1321657</c:v>
                </c:pt>
                <c:pt idx="400">
                  <c:v>0</c:v>
                </c:pt>
                <c:pt idx="401">
                  <c:v>299197</c:v>
                </c:pt>
                <c:pt idx="402">
                  <c:v>673764</c:v>
                </c:pt>
                <c:pt idx="403">
                  <c:v>683195</c:v>
                </c:pt>
                <c:pt idx="404">
                  <c:v>271187</c:v>
                </c:pt>
                <c:pt idx="405">
                  <c:v>902593</c:v>
                </c:pt>
                <c:pt idx="406">
                  <c:v>1035310</c:v>
                </c:pt>
                <c:pt idx="407">
                  <c:v>360039</c:v>
                </c:pt>
                <c:pt idx="408">
                  <c:v>955202</c:v>
                </c:pt>
                <c:pt idx="409">
                  <c:v>1047949</c:v>
                </c:pt>
                <c:pt idx="410">
                  <c:v>179000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5000</c:v>
                </c:pt>
                <c:pt idx="417">
                  <c:v>0</c:v>
                </c:pt>
                <c:pt idx="418">
                  <c:v>0</c:v>
                </c:pt>
                <c:pt idx="419">
                  <c:v>29000</c:v>
                </c:pt>
                <c:pt idx="420">
                  <c:v>0</c:v>
                </c:pt>
                <c:pt idx="421">
                  <c:v>14232</c:v>
                </c:pt>
                <c:pt idx="422">
                  <c:v>0</c:v>
                </c:pt>
                <c:pt idx="423">
                  <c:v>0</c:v>
                </c:pt>
                <c:pt idx="424">
                  <c:v>107121</c:v>
                </c:pt>
                <c:pt idx="425">
                  <c:v>0</c:v>
                </c:pt>
                <c:pt idx="426">
                  <c:v>335948</c:v>
                </c:pt>
                <c:pt idx="427">
                  <c:v>188361</c:v>
                </c:pt>
                <c:pt idx="428">
                  <c:v>0</c:v>
                </c:pt>
                <c:pt idx="429">
                  <c:v>194801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641668</c:v>
                </c:pt>
                <c:pt idx="437">
                  <c:v>0</c:v>
                </c:pt>
                <c:pt idx="438">
                  <c:v>0</c:v>
                </c:pt>
                <c:pt idx="439">
                  <c:v>4490820</c:v>
                </c:pt>
              </c:numCache>
            </c:numRef>
          </c:yVal>
        </c:ser>
        <c:axId val="119563392"/>
        <c:axId val="119566336"/>
      </c:scatterChart>
      <c:valAx>
        <c:axId val="119563392"/>
        <c:scaling>
          <c:orientation val="minMax"/>
          <c:max val="1500000"/>
          <c:min val="0"/>
        </c:scaling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Cherry Sheet Projection</a:t>
                </a:r>
              </a:p>
            </c:rich>
          </c:tx>
          <c:layout>
            <c:manualLayout>
              <c:xMode val="edge"/>
              <c:yMode val="edge"/>
              <c:x val="0.35746653840215681"/>
              <c:y val="0.91421800216149463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6336"/>
        <c:crosses val="autoZero"/>
        <c:crossBetween val="midCat"/>
        <c:minorUnit val="50000"/>
      </c:valAx>
      <c:valAx>
        <c:axId val="119566336"/>
        <c:scaling>
          <c:orientation val="minMax"/>
          <c:max val="1500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3392"/>
        <c:crosses val="autoZero"/>
        <c:crossBetween val="midCat"/>
      </c:valAx>
      <c:spPr>
        <a:gradFill rotWithShape="0">
          <a:gsLst>
            <a:gs pos="0">
              <a:srgbClr val="C0C0C0"/>
            </a:gs>
            <a:gs pos="100000">
              <a:srgbClr val="00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24203988076601"/>
          <c:y val="0.16911893366270594"/>
          <c:w val="0.35444970962340311"/>
          <c:h val="0.2001636560135851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66" r="0.75000000000000966" t="1" header="0.5" footer="0.5"/>
    <c:pageSetup orientation="landscape" horizontalDpi="200" verticalDpi="200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Actual vs Projected Choice Assessments FY16
</a:t>
            </a:r>
          </a:p>
        </c:rich>
      </c:tx>
      <c:layout>
        <c:manualLayout>
          <c:xMode val="edge"/>
          <c:yMode val="edge"/>
          <c:x val="0.20767494356659141"/>
          <c:y val="3.225806451612962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478555304740444"/>
          <c:y val="0.12655102181759584"/>
          <c:w val="0.69300225733634313"/>
          <c:h val="0.67990156819650771"/>
        </c:manualLayout>
      </c:layout>
      <c:scatterChart>
        <c:scatterStyle val="lineMarker"/>
        <c:ser>
          <c:idx val="0"/>
          <c:order val="0"/>
          <c:tx>
            <c:v>ch sheet assessments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'cs scatter'!$G$87:$G$526</c:f>
              <c:numCache>
                <c:formatCode>#,##0</c:formatCode>
                <c:ptCount val="440"/>
                <c:pt idx="0">
                  <c:v>141707</c:v>
                </c:pt>
                <c:pt idx="1">
                  <c:v>5561</c:v>
                </c:pt>
                <c:pt idx="2">
                  <c:v>62652</c:v>
                </c:pt>
                <c:pt idx="3">
                  <c:v>0</c:v>
                </c:pt>
                <c:pt idx="4">
                  <c:v>290838</c:v>
                </c:pt>
                <c:pt idx="5">
                  <c:v>0</c:v>
                </c:pt>
                <c:pt idx="6">
                  <c:v>494598</c:v>
                </c:pt>
                <c:pt idx="7">
                  <c:v>157400</c:v>
                </c:pt>
                <c:pt idx="8">
                  <c:v>25326</c:v>
                </c:pt>
                <c:pt idx="9">
                  <c:v>5561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91418</c:v>
                </c:pt>
                <c:pt idx="14">
                  <c:v>0</c:v>
                </c:pt>
                <c:pt idx="15">
                  <c:v>98305</c:v>
                </c:pt>
                <c:pt idx="16">
                  <c:v>127289</c:v>
                </c:pt>
                <c:pt idx="17">
                  <c:v>25000</c:v>
                </c:pt>
                <c:pt idx="18">
                  <c:v>0</c:v>
                </c:pt>
                <c:pt idx="19">
                  <c:v>918231</c:v>
                </c:pt>
                <c:pt idx="20">
                  <c:v>0</c:v>
                </c:pt>
                <c:pt idx="21">
                  <c:v>10000</c:v>
                </c:pt>
                <c:pt idx="22">
                  <c:v>5000</c:v>
                </c:pt>
                <c:pt idx="23">
                  <c:v>544940</c:v>
                </c:pt>
                <c:pt idx="24">
                  <c:v>703458</c:v>
                </c:pt>
                <c:pt idx="25">
                  <c:v>4653</c:v>
                </c:pt>
                <c:pt idx="26">
                  <c:v>10000</c:v>
                </c:pt>
                <c:pt idx="27">
                  <c:v>0</c:v>
                </c:pt>
                <c:pt idx="28">
                  <c:v>0</c:v>
                </c:pt>
                <c:pt idx="29">
                  <c:v>336687</c:v>
                </c:pt>
                <c:pt idx="30">
                  <c:v>74634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555312</c:v>
                </c:pt>
                <c:pt idx="35">
                  <c:v>622519</c:v>
                </c:pt>
                <c:pt idx="36">
                  <c:v>0</c:v>
                </c:pt>
                <c:pt idx="37">
                  <c:v>5561</c:v>
                </c:pt>
                <c:pt idx="38">
                  <c:v>83867</c:v>
                </c:pt>
                <c:pt idx="39">
                  <c:v>27420</c:v>
                </c:pt>
                <c:pt idx="40">
                  <c:v>158226</c:v>
                </c:pt>
                <c:pt idx="41">
                  <c:v>0</c:v>
                </c:pt>
                <c:pt idx="42">
                  <c:v>102550</c:v>
                </c:pt>
                <c:pt idx="43">
                  <c:v>1037038</c:v>
                </c:pt>
                <c:pt idx="44">
                  <c:v>14677</c:v>
                </c:pt>
                <c:pt idx="45">
                  <c:v>3953</c:v>
                </c:pt>
                <c:pt idx="46">
                  <c:v>0</c:v>
                </c:pt>
                <c:pt idx="47">
                  <c:v>15812</c:v>
                </c:pt>
                <c:pt idx="48">
                  <c:v>19028</c:v>
                </c:pt>
                <c:pt idx="49">
                  <c:v>7906</c:v>
                </c:pt>
                <c:pt idx="50">
                  <c:v>0</c:v>
                </c:pt>
                <c:pt idx="51">
                  <c:v>30075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193494</c:v>
                </c:pt>
                <c:pt idx="56">
                  <c:v>28542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754391</c:v>
                </c:pt>
                <c:pt idx="61">
                  <c:v>0</c:v>
                </c:pt>
                <c:pt idx="62">
                  <c:v>90681</c:v>
                </c:pt>
                <c:pt idx="63">
                  <c:v>637998</c:v>
                </c:pt>
                <c:pt idx="64">
                  <c:v>0</c:v>
                </c:pt>
                <c:pt idx="65">
                  <c:v>0</c:v>
                </c:pt>
                <c:pt idx="66">
                  <c:v>20812</c:v>
                </c:pt>
                <c:pt idx="67">
                  <c:v>76433</c:v>
                </c:pt>
                <c:pt idx="68">
                  <c:v>0</c:v>
                </c:pt>
                <c:pt idx="69">
                  <c:v>0</c:v>
                </c:pt>
                <c:pt idx="70">
                  <c:v>223719</c:v>
                </c:pt>
                <c:pt idx="71">
                  <c:v>22420</c:v>
                </c:pt>
                <c:pt idx="72">
                  <c:v>9514</c:v>
                </c:pt>
                <c:pt idx="73">
                  <c:v>114130</c:v>
                </c:pt>
                <c:pt idx="74">
                  <c:v>0</c:v>
                </c:pt>
                <c:pt idx="75">
                  <c:v>0</c:v>
                </c:pt>
                <c:pt idx="76">
                  <c:v>265630</c:v>
                </c:pt>
                <c:pt idx="77">
                  <c:v>9514</c:v>
                </c:pt>
                <c:pt idx="78">
                  <c:v>108837</c:v>
                </c:pt>
                <c:pt idx="79">
                  <c:v>0</c:v>
                </c:pt>
                <c:pt idx="80">
                  <c:v>0</c:v>
                </c:pt>
                <c:pt idx="81">
                  <c:v>7906</c:v>
                </c:pt>
                <c:pt idx="82">
                  <c:v>167141</c:v>
                </c:pt>
                <c:pt idx="83">
                  <c:v>30000</c:v>
                </c:pt>
                <c:pt idx="84">
                  <c:v>36124</c:v>
                </c:pt>
                <c:pt idx="85">
                  <c:v>1291064</c:v>
                </c:pt>
                <c:pt idx="86">
                  <c:v>33467</c:v>
                </c:pt>
                <c:pt idx="87">
                  <c:v>26914</c:v>
                </c:pt>
                <c:pt idx="88">
                  <c:v>180161</c:v>
                </c:pt>
                <c:pt idx="89">
                  <c:v>0</c:v>
                </c:pt>
                <c:pt idx="90">
                  <c:v>289481</c:v>
                </c:pt>
                <c:pt idx="91">
                  <c:v>0</c:v>
                </c:pt>
                <c:pt idx="92">
                  <c:v>93873</c:v>
                </c:pt>
                <c:pt idx="93">
                  <c:v>75861</c:v>
                </c:pt>
                <c:pt idx="94">
                  <c:v>394695</c:v>
                </c:pt>
                <c:pt idx="95">
                  <c:v>261955</c:v>
                </c:pt>
                <c:pt idx="96">
                  <c:v>2451589</c:v>
                </c:pt>
                <c:pt idx="97">
                  <c:v>20000</c:v>
                </c:pt>
                <c:pt idx="98">
                  <c:v>3953</c:v>
                </c:pt>
                <c:pt idx="99">
                  <c:v>312643</c:v>
                </c:pt>
                <c:pt idx="100">
                  <c:v>141344</c:v>
                </c:pt>
                <c:pt idx="101">
                  <c:v>0</c:v>
                </c:pt>
                <c:pt idx="102">
                  <c:v>1002576</c:v>
                </c:pt>
                <c:pt idx="103">
                  <c:v>0</c:v>
                </c:pt>
                <c:pt idx="104">
                  <c:v>197267</c:v>
                </c:pt>
                <c:pt idx="105">
                  <c:v>0</c:v>
                </c:pt>
                <c:pt idx="106">
                  <c:v>1651567</c:v>
                </c:pt>
                <c:pt idx="107">
                  <c:v>0</c:v>
                </c:pt>
                <c:pt idx="108">
                  <c:v>0</c:v>
                </c:pt>
                <c:pt idx="109">
                  <c:v>143393</c:v>
                </c:pt>
                <c:pt idx="110">
                  <c:v>286171</c:v>
                </c:pt>
                <c:pt idx="111">
                  <c:v>0</c:v>
                </c:pt>
                <c:pt idx="112">
                  <c:v>0</c:v>
                </c:pt>
                <c:pt idx="113">
                  <c:v>2309748</c:v>
                </c:pt>
                <c:pt idx="114">
                  <c:v>0</c:v>
                </c:pt>
                <c:pt idx="115">
                  <c:v>0</c:v>
                </c:pt>
                <c:pt idx="116">
                  <c:v>385346</c:v>
                </c:pt>
                <c:pt idx="117">
                  <c:v>5000</c:v>
                </c:pt>
                <c:pt idx="118">
                  <c:v>0</c:v>
                </c:pt>
                <c:pt idx="119">
                  <c:v>0</c:v>
                </c:pt>
                <c:pt idx="120">
                  <c:v>55000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31314</c:v>
                </c:pt>
                <c:pt idx="125">
                  <c:v>7906</c:v>
                </c:pt>
                <c:pt idx="126">
                  <c:v>202217</c:v>
                </c:pt>
                <c:pt idx="127">
                  <c:v>1190061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76997</c:v>
                </c:pt>
                <c:pt idx="133">
                  <c:v>0</c:v>
                </c:pt>
                <c:pt idx="134">
                  <c:v>8953</c:v>
                </c:pt>
                <c:pt idx="135">
                  <c:v>49554</c:v>
                </c:pt>
                <c:pt idx="136">
                  <c:v>2055893</c:v>
                </c:pt>
                <c:pt idx="137">
                  <c:v>290034</c:v>
                </c:pt>
                <c:pt idx="138">
                  <c:v>88021</c:v>
                </c:pt>
                <c:pt idx="139">
                  <c:v>0</c:v>
                </c:pt>
                <c:pt idx="140">
                  <c:v>111154</c:v>
                </c:pt>
                <c:pt idx="141">
                  <c:v>22981</c:v>
                </c:pt>
                <c:pt idx="142">
                  <c:v>0</c:v>
                </c:pt>
                <c:pt idx="143">
                  <c:v>109839</c:v>
                </c:pt>
                <c:pt idx="144">
                  <c:v>3953</c:v>
                </c:pt>
                <c:pt idx="145">
                  <c:v>0</c:v>
                </c:pt>
                <c:pt idx="146">
                  <c:v>0</c:v>
                </c:pt>
                <c:pt idx="147">
                  <c:v>114496</c:v>
                </c:pt>
                <c:pt idx="148">
                  <c:v>372271</c:v>
                </c:pt>
                <c:pt idx="149">
                  <c:v>482824</c:v>
                </c:pt>
                <c:pt idx="150">
                  <c:v>162376</c:v>
                </c:pt>
                <c:pt idx="151">
                  <c:v>308326</c:v>
                </c:pt>
                <c:pt idx="152">
                  <c:v>1875141</c:v>
                </c:pt>
                <c:pt idx="153">
                  <c:v>35971</c:v>
                </c:pt>
                <c:pt idx="154">
                  <c:v>16859</c:v>
                </c:pt>
                <c:pt idx="155">
                  <c:v>0</c:v>
                </c:pt>
                <c:pt idx="156">
                  <c:v>0</c:v>
                </c:pt>
                <c:pt idx="157">
                  <c:v>102084</c:v>
                </c:pt>
                <c:pt idx="158">
                  <c:v>8953</c:v>
                </c:pt>
                <c:pt idx="159">
                  <c:v>685289</c:v>
                </c:pt>
                <c:pt idx="160">
                  <c:v>204660</c:v>
                </c:pt>
                <c:pt idx="161">
                  <c:v>517649</c:v>
                </c:pt>
                <c:pt idx="162">
                  <c:v>457634</c:v>
                </c:pt>
                <c:pt idx="163">
                  <c:v>0</c:v>
                </c:pt>
                <c:pt idx="164">
                  <c:v>32981</c:v>
                </c:pt>
                <c:pt idx="165">
                  <c:v>0</c:v>
                </c:pt>
                <c:pt idx="166">
                  <c:v>34028</c:v>
                </c:pt>
                <c:pt idx="167">
                  <c:v>13467</c:v>
                </c:pt>
                <c:pt idx="168">
                  <c:v>9514</c:v>
                </c:pt>
                <c:pt idx="169">
                  <c:v>560509</c:v>
                </c:pt>
                <c:pt idx="170">
                  <c:v>37942</c:v>
                </c:pt>
                <c:pt idx="171">
                  <c:v>389807</c:v>
                </c:pt>
                <c:pt idx="172">
                  <c:v>11859</c:v>
                </c:pt>
                <c:pt idx="173">
                  <c:v>80595</c:v>
                </c:pt>
                <c:pt idx="174">
                  <c:v>28450</c:v>
                </c:pt>
                <c:pt idx="175">
                  <c:v>16712</c:v>
                </c:pt>
                <c:pt idx="176">
                  <c:v>265066</c:v>
                </c:pt>
                <c:pt idx="177">
                  <c:v>14514</c:v>
                </c:pt>
                <c:pt idx="178">
                  <c:v>0</c:v>
                </c:pt>
                <c:pt idx="179">
                  <c:v>0</c:v>
                </c:pt>
                <c:pt idx="180">
                  <c:v>95709</c:v>
                </c:pt>
                <c:pt idx="181">
                  <c:v>231623</c:v>
                </c:pt>
                <c:pt idx="182">
                  <c:v>0</c:v>
                </c:pt>
                <c:pt idx="183">
                  <c:v>5561</c:v>
                </c:pt>
                <c:pt idx="184">
                  <c:v>1042782</c:v>
                </c:pt>
                <c:pt idx="185">
                  <c:v>118671</c:v>
                </c:pt>
                <c:pt idx="186">
                  <c:v>168883</c:v>
                </c:pt>
                <c:pt idx="187">
                  <c:v>0</c:v>
                </c:pt>
                <c:pt idx="188">
                  <c:v>19028</c:v>
                </c:pt>
                <c:pt idx="189">
                  <c:v>1850</c:v>
                </c:pt>
                <c:pt idx="190">
                  <c:v>170503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5000</c:v>
                </c:pt>
                <c:pt idx="195">
                  <c:v>0</c:v>
                </c:pt>
                <c:pt idx="196">
                  <c:v>0</c:v>
                </c:pt>
                <c:pt idx="197">
                  <c:v>70718</c:v>
                </c:pt>
                <c:pt idx="198">
                  <c:v>30663</c:v>
                </c:pt>
                <c:pt idx="199">
                  <c:v>17406</c:v>
                </c:pt>
                <c:pt idx="200">
                  <c:v>364593</c:v>
                </c:pt>
                <c:pt idx="201">
                  <c:v>0</c:v>
                </c:pt>
                <c:pt idx="202">
                  <c:v>0</c:v>
                </c:pt>
                <c:pt idx="203">
                  <c:v>311607</c:v>
                </c:pt>
                <c:pt idx="204">
                  <c:v>0</c:v>
                </c:pt>
                <c:pt idx="205">
                  <c:v>0</c:v>
                </c:pt>
                <c:pt idx="206">
                  <c:v>37326</c:v>
                </c:pt>
                <c:pt idx="207">
                  <c:v>34589</c:v>
                </c:pt>
                <c:pt idx="208">
                  <c:v>714238</c:v>
                </c:pt>
                <c:pt idx="209">
                  <c:v>515576</c:v>
                </c:pt>
                <c:pt idx="210">
                  <c:v>0</c:v>
                </c:pt>
                <c:pt idx="211">
                  <c:v>51427</c:v>
                </c:pt>
                <c:pt idx="212">
                  <c:v>28953</c:v>
                </c:pt>
                <c:pt idx="213">
                  <c:v>702739</c:v>
                </c:pt>
                <c:pt idx="214">
                  <c:v>712941</c:v>
                </c:pt>
                <c:pt idx="215">
                  <c:v>0</c:v>
                </c:pt>
                <c:pt idx="216">
                  <c:v>19765</c:v>
                </c:pt>
                <c:pt idx="217">
                  <c:v>107342</c:v>
                </c:pt>
                <c:pt idx="218">
                  <c:v>9000</c:v>
                </c:pt>
                <c:pt idx="219">
                  <c:v>22981</c:v>
                </c:pt>
                <c:pt idx="220">
                  <c:v>189652</c:v>
                </c:pt>
                <c:pt idx="221">
                  <c:v>0</c:v>
                </c:pt>
                <c:pt idx="222">
                  <c:v>419776</c:v>
                </c:pt>
                <c:pt idx="223">
                  <c:v>10000</c:v>
                </c:pt>
                <c:pt idx="224">
                  <c:v>0</c:v>
                </c:pt>
                <c:pt idx="225">
                  <c:v>381920</c:v>
                </c:pt>
                <c:pt idx="226">
                  <c:v>415637</c:v>
                </c:pt>
                <c:pt idx="227">
                  <c:v>0</c:v>
                </c:pt>
                <c:pt idx="228">
                  <c:v>262846</c:v>
                </c:pt>
                <c:pt idx="229">
                  <c:v>34025</c:v>
                </c:pt>
                <c:pt idx="230">
                  <c:v>26717</c:v>
                </c:pt>
                <c:pt idx="231">
                  <c:v>0</c:v>
                </c:pt>
                <c:pt idx="232">
                  <c:v>0</c:v>
                </c:pt>
                <c:pt idx="233">
                  <c:v>50000</c:v>
                </c:pt>
                <c:pt idx="234">
                  <c:v>0</c:v>
                </c:pt>
                <c:pt idx="235">
                  <c:v>2452955</c:v>
                </c:pt>
                <c:pt idx="236">
                  <c:v>0</c:v>
                </c:pt>
                <c:pt idx="237">
                  <c:v>0</c:v>
                </c:pt>
                <c:pt idx="238">
                  <c:v>280378</c:v>
                </c:pt>
                <c:pt idx="239">
                  <c:v>5000</c:v>
                </c:pt>
                <c:pt idx="240">
                  <c:v>0</c:v>
                </c:pt>
                <c:pt idx="241">
                  <c:v>124934</c:v>
                </c:pt>
                <c:pt idx="242">
                  <c:v>71352</c:v>
                </c:pt>
                <c:pt idx="243">
                  <c:v>819586</c:v>
                </c:pt>
                <c:pt idx="244">
                  <c:v>0</c:v>
                </c:pt>
                <c:pt idx="245">
                  <c:v>19369</c:v>
                </c:pt>
                <c:pt idx="246">
                  <c:v>0</c:v>
                </c:pt>
                <c:pt idx="247">
                  <c:v>71448</c:v>
                </c:pt>
                <c:pt idx="248">
                  <c:v>86852</c:v>
                </c:pt>
                <c:pt idx="249">
                  <c:v>10000</c:v>
                </c:pt>
                <c:pt idx="250">
                  <c:v>67851</c:v>
                </c:pt>
                <c:pt idx="251">
                  <c:v>152910</c:v>
                </c:pt>
                <c:pt idx="252">
                  <c:v>16970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400142</c:v>
                </c:pt>
                <c:pt idx="258">
                  <c:v>0</c:v>
                </c:pt>
                <c:pt idx="259">
                  <c:v>0</c:v>
                </c:pt>
                <c:pt idx="260">
                  <c:v>344631</c:v>
                </c:pt>
                <c:pt idx="261">
                  <c:v>62495</c:v>
                </c:pt>
                <c:pt idx="262">
                  <c:v>166742</c:v>
                </c:pt>
                <c:pt idx="263">
                  <c:v>7906</c:v>
                </c:pt>
                <c:pt idx="264">
                  <c:v>26934</c:v>
                </c:pt>
                <c:pt idx="265">
                  <c:v>3953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211728</c:v>
                </c:pt>
                <c:pt idx="271">
                  <c:v>40000</c:v>
                </c:pt>
                <c:pt idx="272">
                  <c:v>29567</c:v>
                </c:pt>
                <c:pt idx="273">
                  <c:v>9514</c:v>
                </c:pt>
                <c:pt idx="274">
                  <c:v>113346</c:v>
                </c:pt>
                <c:pt idx="275">
                  <c:v>16812</c:v>
                </c:pt>
                <c:pt idx="276">
                  <c:v>1301647</c:v>
                </c:pt>
                <c:pt idx="277">
                  <c:v>738717</c:v>
                </c:pt>
                <c:pt idx="278">
                  <c:v>0</c:v>
                </c:pt>
                <c:pt idx="279">
                  <c:v>0</c:v>
                </c:pt>
                <c:pt idx="280">
                  <c:v>4294860</c:v>
                </c:pt>
                <c:pt idx="281">
                  <c:v>0</c:v>
                </c:pt>
                <c:pt idx="282">
                  <c:v>0</c:v>
                </c:pt>
                <c:pt idx="283">
                  <c:v>21674</c:v>
                </c:pt>
                <c:pt idx="284">
                  <c:v>76138</c:v>
                </c:pt>
                <c:pt idx="285">
                  <c:v>0</c:v>
                </c:pt>
                <c:pt idx="286">
                  <c:v>25222</c:v>
                </c:pt>
                <c:pt idx="287">
                  <c:v>23284</c:v>
                </c:pt>
                <c:pt idx="288">
                  <c:v>93953</c:v>
                </c:pt>
                <c:pt idx="289">
                  <c:v>106098</c:v>
                </c:pt>
                <c:pt idx="290">
                  <c:v>20812</c:v>
                </c:pt>
                <c:pt idx="291">
                  <c:v>47456</c:v>
                </c:pt>
                <c:pt idx="292">
                  <c:v>361081</c:v>
                </c:pt>
                <c:pt idx="293">
                  <c:v>0</c:v>
                </c:pt>
                <c:pt idx="294">
                  <c:v>32671</c:v>
                </c:pt>
                <c:pt idx="295">
                  <c:v>251699</c:v>
                </c:pt>
                <c:pt idx="296">
                  <c:v>0</c:v>
                </c:pt>
                <c:pt idx="297">
                  <c:v>7503</c:v>
                </c:pt>
                <c:pt idx="298">
                  <c:v>0</c:v>
                </c:pt>
                <c:pt idx="299">
                  <c:v>107940</c:v>
                </c:pt>
                <c:pt idx="300">
                  <c:v>112513</c:v>
                </c:pt>
                <c:pt idx="301">
                  <c:v>72960</c:v>
                </c:pt>
                <c:pt idx="302">
                  <c:v>0</c:v>
                </c:pt>
                <c:pt idx="303">
                  <c:v>1100081</c:v>
                </c:pt>
                <c:pt idx="304">
                  <c:v>25459</c:v>
                </c:pt>
                <c:pt idx="305">
                  <c:v>86382</c:v>
                </c:pt>
                <c:pt idx="306">
                  <c:v>57919</c:v>
                </c:pt>
                <c:pt idx="307">
                  <c:v>37595</c:v>
                </c:pt>
                <c:pt idx="308">
                  <c:v>1036761</c:v>
                </c:pt>
                <c:pt idx="309">
                  <c:v>1004176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36448</c:v>
                </c:pt>
                <c:pt idx="314">
                  <c:v>5000</c:v>
                </c:pt>
                <c:pt idx="315">
                  <c:v>674450</c:v>
                </c:pt>
                <c:pt idx="316">
                  <c:v>5000</c:v>
                </c:pt>
                <c:pt idx="317">
                  <c:v>178480</c:v>
                </c:pt>
                <c:pt idx="318">
                  <c:v>0</c:v>
                </c:pt>
                <c:pt idx="319">
                  <c:v>0</c:v>
                </c:pt>
                <c:pt idx="320">
                  <c:v>58753</c:v>
                </c:pt>
                <c:pt idx="321">
                  <c:v>219763</c:v>
                </c:pt>
                <c:pt idx="322">
                  <c:v>55021</c:v>
                </c:pt>
                <c:pt idx="323">
                  <c:v>48896</c:v>
                </c:pt>
                <c:pt idx="324">
                  <c:v>537529</c:v>
                </c:pt>
                <c:pt idx="325">
                  <c:v>34765</c:v>
                </c:pt>
                <c:pt idx="326">
                  <c:v>38649</c:v>
                </c:pt>
                <c:pt idx="327">
                  <c:v>0</c:v>
                </c:pt>
                <c:pt idx="328">
                  <c:v>0</c:v>
                </c:pt>
                <c:pt idx="329">
                  <c:v>7906</c:v>
                </c:pt>
                <c:pt idx="330">
                  <c:v>54998</c:v>
                </c:pt>
                <c:pt idx="331">
                  <c:v>188884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101288</c:v>
                </c:pt>
                <c:pt idx="336">
                  <c:v>100380</c:v>
                </c:pt>
                <c:pt idx="337">
                  <c:v>0</c:v>
                </c:pt>
                <c:pt idx="338">
                  <c:v>0</c:v>
                </c:pt>
                <c:pt idx="339">
                  <c:v>118318</c:v>
                </c:pt>
                <c:pt idx="340">
                  <c:v>30061</c:v>
                </c:pt>
                <c:pt idx="341">
                  <c:v>5000</c:v>
                </c:pt>
                <c:pt idx="342">
                  <c:v>702304</c:v>
                </c:pt>
                <c:pt idx="343">
                  <c:v>11122</c:v>
                </c:pt>
                <c:pt idx="344">
                  <c:v>0</c:v>
                </c:pt>
                <c:pt idx="345">
                  <c:v>9514</c:v>
                </c:pt>
                <c:pt idx="346">
                  <c:v>71115</c:v>
                </c:pt>
                <c:pt idx="347">
                  <c:v>2651386</c:v>
                </c:pt>
                <c:pt idx="348">
                  <c:v>0</c:v>
                </c:pt>
                <c:pt idx="349">
                  <c:v>39765</c:v>
                </c:pt>
                <c:pt idx="350">
                  <c:v>0</c:v>
                </c:pt>
                <c:pt idx="351">
                  <c:v>30834</c:v>
                </c:pt>
                <c:pt idx="352">
                  <c:v>0</c:v>
                </c:pt>
                <c:pt idx="353">
                  <c:v>103482</c:v>
                </c:pt>
                <c:pt idx="354">
                  <c:v>506180</c:v>
                </c:pt>
                <c:pt idx="355">
                  <c:v>227771</c:v>
                </c:pt>
                <c:pt idx="356">
                  <c:v>295110</c:v>
                </c:pt>
                <c:pt idx="357">
                  <c:v>2109562</c:v>
                </c:pt>
                <c:pt idx="358">
                  <c:v>713575</c:v>
                </c:pt>
                <c:pt idx="359">
                  <c:v>580163</c:v>
                </c:pt>
                <c:pt idx="360">
                  <c:v>161890</c:v>
                </c:pt>
                <c:pt idx="361">
                  <c:v>455181</c:v>
                </c:pt>
                <c:pt idx="362">
                  <c:v>936066</c:v>
                </c:pt>
                <c:pt idx="363">
                  <c:v>36300</c:v>
                </c:pt>
                <c:pt idx="364">
                  <c:v>808367</c:v>
                </c:pt>
                <c:pt idx="365">
                  <c:v>0</c:v>
                </c:pt>
                <c:pt idx="366">
                  <c:v>2187117</c:v>
                </c:pt>
                <c:pt idx="367">
                  <c:v>86107</c:v>
                </c:pt>
                <c:pt idx="368">
                  <c:v>0</c:v>
                </c:pt>
                <c:pt idx="369">
                  <c:v>255560</c:v>
                </c:pt>
                <c:pt idx="370">
                  <c:v>263166</c:v>
                </c:pt>
                <c:pt idx="371">
                  <c:v>285231</c:v>
                </c:pt>
                <c:pt idx="372">
                  <c:v>144453</c:v>
                </c:pt>
                <c:pt idx="373">
                  <c:v>287679</c:v>
                </c:pt>
                <c:pt idx="374">
                  <c:v>791316</c:v>
                </c:pt>
                <c:pt idx="375">
                  <c:v>92732</c:v>
                </c:pt>
                <c:pt idx="376">
                  <c:v>1416848</c:v>
                </c:pt>
                <c:pt idx="377">
                  <c:v>26114</c:v>
                </c:pt>
                <c:pt idx="378">
                  <c:v>69443</c:v>
                </c:pt>
                <c:pt idx="379">
                  <c:v>351891</c:v>
                </c:pt>
                <c:pt idx="380">
                  <c:v>120243</c:v>
                </c:pt>
                <c:pt idx="381">
                  <c:v>70582</c:v>
                </c:pt>
                <c:pt idx="382">
                  <c:v>0</c:v>
                </c:pt>
                <c:pt idx="383">
                  <c:v>51702</c:v>
                </c:pt>
                <c:pt idx="384">
                  <c:v>0</c:v>
                </c:pt>
                <c:pt idx="385">
                  <c:v>0</c:v>
                </c:pt>
                <c:pt idx="386">
                  <c:v>351234</c:v>
                </c:pt>
                <c:pt idx="387">
                  <c:v>1037154</c:v>
                </c:pt>
                <c:pt idx="388">
                  <c:v>85256</c:v>
                </c:pt>
                <c:pt idx="389">
                  <c:v>642946</c:v>
                </c:pt>
                <c:pt idx="390">
                  <c:v>859797</c:v>
                </c:pt>
                <c:pt idx="391">
                  <c:v>452128</c:v>
                </c:pt>
                <c:pt idx="392">
                  <c:v>44469</c:v>
                </c:pt>
                <c:pt idx="393">
                  <c:v>15000</c:v>
                </c:pt>
                <c:pt idx="394">
                  <c:v>497359</c:v>
                </c:pt>
                <c:pt idx="395">
                  <c:v>38884</c:v>
                </c:pt>
                <c:pt idx="396">
                  <c:v>231315</c:v>
                </c:pt>
                <c:pt idx="397">
                  <c:v>333731</c:v>
                </c:pt>
                <c:pt idx="398">
                  <c:v>570414</c:v>
                </c:pt>
                <c:pt idx="399">
                  <c:v>364504</c:v>
                </c:pt>
                <c:pt idx="400">
                  <c:v>10000</c:v>
                </c:pt>
                <c:pt idx="401">
                  <c:v>35879</c:v>
                </c:pt>
                <c:pt idx="402">
                  <c:v>665880</c:v>
                </c:pt>
                <c:pt idx="403">
                  <c:v>280907</c:v>
                </c:pt>
                <c:pt idx="404">
                  <c:v>1072219</c:v>
                </c:pt>
                <c:pt idx="405">
                  <c:v>188462</c:v>
                </c:pt>
                <c:pt idx="406">
                  <c:v>943249</c:v>
                </c:pt>
                <c:pt idx="407">
                  <c:v>113764</c:v>
                </c:pt>
                <c:pt idx="408">
                  <c:v>587867</c:v>
                </c:pt>
                <c:pt idx="409">
                  <c:v>519822</c:v>
                </c:pt>
                <c:pt idx="410">
                  <c:v>75076</c:v>
                </c:pt>
                <c:pt idx="411">
                  <c:v>13953</c:v>
                </c:pt>
                <c:pt idx="412">
                  <c:v>0</c:v>
                </c:pt>
                <c:pt idx="413">
                  <c:v>5000</c:v>
                </c:pt>
                <c:pt idx="414">
                  <c:v>26800</c:v>
                </c:pt>
                <c:pt idx="415">
                  <c:v>10000</c:v>
                </c:pt>
                <c:pt idx="416">
                  <c:v>92274</c:v>
                </c:pt>
                <c:pt idx="417">
                  <c:v>11900</c:v>
                </c:pt>
                <c:pt idx="418">
                  <c:v>7550</c:v>
                </c:pt>
                <c:pt idx="419">
                  <c:v>764958</c:v>
                </c:pt>
                <c:pt idx="420">
                  <c:v>10000</c:v>
                </c:pt>
                <c:pt idx="421">
                  <c:v>146589</c:v>
                </c:pt>
                <c:pt idx="422">
                  <c:v>3953</c:v>
                </c:pt>
                <c:pt idx="423">
                  <c:v>9150</c:v>
                </c:pt>
                <c:pt idx="424">
                  <c:v>280442</c:v>
                </c:pt>
                <c:pt idx="425">
                  <c:v>20000</c:v>
                </c:pt>
                <c:pt idx="426">
                  <c:v>56788</c:v>
                </c:pt>
                <c:pt idx="427">
                  <c:v>0</c:v>
                </c:pt>
                <c:pt idx="428">
                  <c:v>0</c:v>
                </c:pt>
                <c:pt idx="429">
                  <c:v>83687</c:v>
                </c:pt>
                <c:pt idx="430">
                  <c:v>117766</c:v>
                </c:pt>
                <c:pt idx="431">
                  <c:v>27181</c:v>
                </c:pt>
                <c:pt idx="432">
                  <c:v>5000</c:v>
                </c:pt>
                <c:pt idx="433">
                  <c:v>174114</c:v>
                </c:pt>
                <c:pt idx="434">
                  <c:v>0</c:v>
                </c:pt>
                <c:pt idx="435">
                  <c:v>20000</c:v>
                </c:pt>
                <c:pt idx="436">
                  <c:v>33338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</c:numCache>
            </c:numRef>
          </c:xVal>
          <c:yVal>
            <c:numRef>
              <c:f>'cs scatter'!$G$87:$G$526</c:f>
              <c:numCache>
                <c:formatCode>#,##0</c:formatCode>
                <c:ptCount val="440"/>
                <c:pt idx="0">
                  <c:v>141707</c:v>
                </c:pt>
                <c:pt idx="1">
                  <c:v>5561</c:v>
                </c:pt>
                <c:pt idx="2">
                  <c:v>62652</c:v>
                </c:pt>
                <c:pt idx="3">
                  <c:v>0</c:v>
                </c:pt>
                <c:pt idx="4">
                  <c:v>290838</c:v>
                </c:pt>
                <c:pt idx="5">
                  <c:v>0</c:v>
                </c:pt>
                <c:pt idx="6">
                  <c:v>494598</c:v>
                </c:pt>
                <c:pt idx="7">
                  <c:v>157400</c:v>
                </c:pt>
                <c:pt idx="8">
                  <c:v>25326</c:v>
                </c:pt>
                <c:pt idx="9">
                  <c:v>5561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91418</c:v>
                </c:pt>
                <c:pt idx="14">
                  <c:v>0</c:v>
                </c:pt>
                <c:pt idx="15">
                  <c:v>98305</c:v>
                </c:pt>
                <c:pt idx="16">
                  <c:v>127289</c:v>
                </c:pt>
                <c:pt idx="17">
                  <c:v>25000</c:v>
                </c:pt>
                <c:pt idx="18">
                  <c:v>0</c:v>
                </c:pt>
                <c:pt idx="19">
                  <c:v>918231</c:v>
                </c:pt>
                <c:pt idx="20">
                  <c:v>0</c:v>
                </c:pt>
                <c:pt idx="21">
                  <c:v>10000</c:v>
                </c:pt>
                <c:pt idx="22">
                  <c:v>5000</c:v>
                </c:pt>
                <c:pt idx="23">
                  <c:v>544940</c:v>
                </c:pt>
                <c:pt idx="24">
                  <c:v>703458</c:v>
                </c:pt>
                <c:pt idx="25">
                  <c:v>4653</c:v>
                </c:pt>
                <c:pt idx="26">
                  <c:v>10000</c:v>
                </c:pt>
                <c:pt idx="27">
                  <c:v>0</c:v>
                </c:pt>
                <c:pt idx="28">
                  <c:v>0</c:v>
                </c:pt>
                <c:pt idx="29">
                  <c:v>336687</c:v>
                </c:pt>
                <c:pt idx="30">
                  <c:v>74634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555312</c:v>
                </c:pt>
                <c:pt idx="35">
                  <c:v>622519</c:v>
                </c:pt>
                <c:pt idx="36">
                  <c:v>0</c:v>
                </c:pt>
                <c:pt idx="37">
                  <c:v>5561</c:v>
                </c:pt>
                <c:pt idx="38">
                  <c:v>83867</c:v>
                </c:pt>
                <c:pt idx="39">
                  <c:v>27420</c:v>
                </c:pt>
                <c:pt idx="40">
                  <c:v>158226</c:v>
                </c:pt>
                <c:pt idx="41">
                  <c:v>0</c:v>
                </c:pt>
                <c:pt idx="42">
                  <c:v>102550</c:v>
                </c:pt>
                <c:pt idx="43">
                  <c:v>1037038</c:v>
                </c:pt>
                <c:pt idx="44">
                  <c:v>14677</c:v>
                </c:pt>
                <c:pt idx="45">
                  <c:v>3953</c:v>
                </c:pt>
                <c:pt idx="46">
                  <c:v>0</c:v>
                </c:pt>
                <c:pt idx="47">
                  <c:v>15812</c:v>
                </c:pt>
                <c:pt idx="48">
                  <c:v>19028</c:v>
                </c:pt>
                <c:pt idx="49">
                  <c:v>7906</c:v>
                </c:pt>
                <c:pt idx="50">
                  <c:v>0</c:v>
                </c:pt>
                <c:pt idx="51">
                  <c:v>30075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193494</c:v>
                </c:pt>
                <c:pt idx="56">
                  <c:v>28542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754391</c:v>
                </c:pt>
                <c:pt idx="61">
                  <c:v>0</c:v>
                </c:pt>
                <c:pt idx="62">
                  <c:v>90681</c:v>
                </c:pt>
                <c:pt idx="63">
                  <c:v>637998</c:v>
                </c:pt>
                <c:pt idx="64">
                  <c:v>0</c:v>
                </c:pt>
                <c:pt idx="65">
                  <c:v>0</c:v>
                </c:pt>
                <c:pt idx="66">
                  <c:v>20812</c:v>
                </c:pt>
                <c:pt idx="67">
                  <c:v>76433</c:v>
                </c:pt>
                <c:pt idx="68">
                  <c:v>0</c:v>
                </c:pt>
                <c:pt idx="69">
                  <c:v>0</c:v>
                </c:pt>
                <c:pt idx="70">
                  <c:v>223719</c:v>
                </c:pt>
                <c:pt idx="71">
                  <c:v>22420</c:v>
                </c:pt>
                <c:pt idx="72">
                  <c:v>9514</c:v>
                </c:pt>
                <c:pt idx="73">
                  <c:v>114130</c:v>
                </c:pt>
                <c:pt idx="74">
                  <c:v>0</c:v>
                </c:pt>
                <c:pt idx="75">
                  <c:v>0</c:v>
                </c:pt>
                <c:pt idx="76">
                  <c:v>265630</c:v>
                </c:pt>
                <c:pt idx="77">
                  <c:v>9514</c:v>
                </c:pt>
                <c:pt idx="78">
                  <c:v>108837</c:v>
                </c:pt>
                <c:pt idx="79">
                  <c:v>0</c:v>
                </c:pt>
                <c:pt idx="80">
                  <c:v>0</c:v>
                </c:pt>
                <c:pt idx="81">
                  <c:v>7906</c:v>
                </c:pt>
                <c:pt idx="82">
                  <c:v>167141</c:v>
                </c:pt>
                <c:pt idx="83">
                  <c:v>30000</c:v>
                </c:pt>
                <c:pt idx="84">
                  <c:v>36124</c:v>
                </c:pt>
                <c:pt idx="85">
                  <c:v>1291064</c:v>
                </c:pt>
                <c:pt idx="86">
                  <c:v>33467</c:v>
                </c:pt>
                <c:pt idx="87">
                  <c:v>26914</c:v>
                </c:pt>
                <c:pt idx="88">
                  <c:v>180161</c:v>
                </c:pt>
                <c:pt idx="89">
                  <c:v>0</c:v>
                </c:pt>
                <c:pt idx="90">
                  <c:v>289481</c:v>
                </c:pt>
                <c:pt idx="91">
                  <c:v>0</c:v>
                </c:pt>
                <c:pt idx="92">
                  <c:v>93873</c:v>
                </c:pt>
                <c:pt idx="93">
                  <c:v>75861</c:v>
                </c:pt>
                <c:pt idx="94">
                  <c:v>394695</c:v>
                </c:pt>
                <c:pt idx="95">
                  <c:v>261955</c:v>
                </c:pt>
                <c:pt idx="96">
                  <c:v>2451589</c:v>
                </c:pt>
                <c:pt idx="97">
                  <c:v>20000</c:v>
                </c:pt>
                <c:pt idx="98">
                  <c:v>3953</c:v>
                </c:pt>
                <c:pt idx="99">
                  <c:v>312643</c:v>
                </c:pt>
                <c:pt idx="100">
                  <c:v>141344</c:v>
                </c:pt>
                <c:pt idx="101">
                  <c:v>0</c:v>
                </c:pt>
                <c:pt idx="102">
                  <c:v>1002576</c:v>
                </c:pt>
                <c:pt idx="103">
                  <c:v>0</c:v>
                </c:pt>
                <c:pt idx="104">
                  <c:v>197267</c:v>
                </c:pt>
                <c:pt idx="105">
                  <c:v>0</c:v>
                </c:pt>
                <c:pt idx="106">
                  <c:v>1651567</c:v>
                </c:pt>
                <c:pt idx="107">
                  <c:v>0</c:v>
                </c:pt>
                <c:pt idx="108">
                  <c:v>0</c:v>
                </c:pt>
                <c:pt idx="109">
                  <c:v>143393</c:v>
                </c:pt>
                <c:pt idx="110">
                  <c:v>286171</c:v>
                </c:pt>
                <c:pt idx="111">
                  <c:v>0</c:v>
                </c:pt>
                <c:pt idx="112">
                  <c:v>0</c:v>
                </c:pt>
                <c:pt idx="113">
                  <c:v>2309748</c:v>
                </c:pt>
                <c:pt idx="114">
                  <c:v>0</c:v>
                </c:pt>
                <c:pt idx="115">
                  <c:v>0</c:v>
                </c:pt>
                <c:pt idx="116">
                  <c:v>385346</c:v>
                </c:pt>
                <c:pt idx="117">
                  <c:v>5000</c:v>
                </c:pt>
                <c:pt idx="118">
                  <c:v>0</c:v>
                </c:pt>
                <c:pt idx="119">
                  <c:v>0</c:v>
                </c:pt>
                <c:pt idx="120">
                  <c:v>55000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31314</c:v>
                </c:pt>
                <c:pt idx="125">
                  <c:v>7906</c:v>
                </c:pt>
                <c:pt idx="126">
                  <c:v>202217</c:v>
                </c:pt>
                <c:pt idx="127">
                  <c:v>1190061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76997</c:v>
                </c:pt>
                <c:pt idx="133">
                  <c:v>0</c:v>
                </c:pt>
                <c:pt idx="134">
                  <c:v>8953</c:v>
                </c:pt>
                <c:pt idx="135">
                  <c:v>49554</c:v>
                </c:pt>
                <c:pt idx="136">
                  <c:v>2055893</c:v>
                </c:pt>
                <c:pt idx="137">
                  <c:v>290034</c:v>
                </c:pt>
                <c:pt idx="138">
                  <c:v>88021</c:v>
                </c:pt>
                <c:pt idx="139">
                  <c:v>0</c:v>
                </c:pt>
                <c:pt idx="140">
                  <c:v>111154</c:v>
                </c:pt>
                <c:pt idx="141">
                  <c:v>22981</c:v>
                </c:pt>
                <c:pt idx="142">
                  <c:v>0</c:v>
                </c:pt>
                <c:pt idx="143">
                  <c:v>109839</c:v>
                </c:pt>
                <c:pt idx="144">
                  <c:v>3953</c:v>
                </c:pt>
                <c:pt idx="145">
                  <c:v>0</c:v>
                </c:pt>
                <c:pt idx="146">
                  <c:v>0</c:v>
                </c:pt>
                <c:pt idx="147">
                  <c:v>114496</c:v>
                </c:pt>
                <c:pt idx="148">
                  <c:v>372271</c:v>
                </c:pt>
                <c:pt idx="149">
                  <c:v>482824</c:v>
                </c:pt>
                <c:pt idx="150">
                  <c:v>162376</c:v>
                </c:pt>
                <c:pt idx="151">
                  <c:v>308326</c:v>
                </c:pt>
                <c:pt idx="152">
                  <c:v>1875141</c:v>
                </c:pt>
                <c:pt idx="153">
                  <c:v>35971</c:v>
                </c:pt>
                <c:pt idx="154">
                  <c:v>16859</c:v>
                </c:pt>
                <c:pt idx="155">
                  <c:v>0</c:v>
                </c:pt>
                <c:pt idx="156">
                  <c:v>0</c:v>
                </c:pt>
                <c:pt idx="157">
                  <c:v>102084</c:v>
                </c:pt>
                <c:pt idx="158">
                  <c:v>8953</c:v>
                </c:pt>
                <c:pt idx="159">
                  <c:v>685289</c:v>
                </c:pt>
                <c:pt idx="160">
                  <c:v>204660</c:v>
                </c:pt>
                <c:pt idx="161">
                  <c:v>517649</c:v>
                </c:pt>
                <c:pt idx="162">
                  <c:v>457634</c:v>
                </c:pt>
                <c:pt idx="163">
                  <c:v>0</c:v>
                </c:pt>
                <c:pt idx="164">
                  <c:v>32981</c:v>
                </c:pt>
                <c:pt idx="165">
                  <c:v>0</c:v>
                </c:pt>
                <c:pt idx="166">
                  <c:v>34028</c:v>
                </c:pt>
                <c:pt idx="167">
                  <c:v>13467</c:v>
                </c:pt>
                <c:pt idx="168">
                  <c:v>9514</c:v>
                </c:pt>
                <c:pt idx="169">
                  <c:v>560509</c:v>
                </c:pt>
                <c:pt idx="170">
                  <c:v>37942</c:v>
                </c:pt>
                <c:pt idx="171">
                  <c:v>389807</c:v>
                </c:pt>
                <c:pt idx="172">
                  <c:v>11859</c:v>
                </c:pt>
                <c:pt idx="173">
                  <c:v>80595</c:v>
                </c:pt>
                <c:pt idx="174">
                  <c:v>28450</c:v>
                </c:pt>
                <c:pt idx="175">
                  <c:v>16712</c:v>
                </c:pt>
                <c:pt idx="176">
                  <c:v>265066</c:v>
                </c:pt>
                <c:pt idx="177">
                  <c:v>14514</c:v>
                </c:pt>
                <c:pt idx="178">
                  <c:v>0</c:v>
                </c:pt>
                <c:pt idx="179">
                  <c:v>0</c:v>
                </c:pt>
                <c:pt idx="180">
                  <c:v>95709</c:v>
                </c:pt>
                <c:pt idx="181">
                  <c:v>231623</c:v>
                </c:pt>
                <c:pt idx="182">
                  <c:v>0</c:v>
                </c:pt>
                <c:pt idx="183">
                  <c:v>5561</c:v>
                </c:pt>
                <c:pt idx="184">
                  <c:v>1042782</c:v>
                </c:pt>
                <c:pt idx="185">
                  <c:v>118671</c:v>
                </c:pt>
                <c:pt idx="186">
                  <c:v>168883</c:v>
                </c:pt>
                <c:pt idx="187">
                  <c:v>0</c:v>
                </c:pt>
                <c:pt idx="188">
                  <c:v>19028</c:v>
                </c:pt>
                <c:pt idx="189">
                  <c:v>1850</c:v>
                </c:pt>
                <c:pt idx="190">
                  <c:v>170503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5000</c:v>
                </c:pt>
                <c:pt idx="195">
                  <c:v>0</c:v>
                </c:pt>
                <c:pt idx="196">
                  <c:v>0</c:v>
                </c:pt>
                <c:pt idx="197">
                  <c:v>70718</c:v>
                </c:pt>
                <c:pt idx="198">
                  <c:v>30663</c:v>
                </c:pt>
                <c:pt idx="199">
                  <c:v>17406</c:v>
                </c:pt>
                <c:pt idx="200">
                  <c:v>364593</c:v>
                </c:pt>
                <c:pt idx="201">
                  <c:v>0</c:v>
                </c:pt>
                <c:pt idx="202">
                  <c:v>0</c:v>
                </c:pt>
                <c:pt idx="203">
                  <c:v>311607</c:v>
                </c:pt>
                <c:pt idx="204">
                  <c:v>0</c:v>
                </c:pt>
                <c:pt idx="205">
                  <c:v>0</c:v>
                </c:pt>
                <c:pt idx="206">
                  <c:v>37326</c:v>
                </c:pt>
                <c:pt idx="207">
                  <c:v>34589</c:v>
                </c:pt>
                <c:pt idx="208">
                  <c:v>714238</c:v>
                </c:pt>
                <c:pt idx="209">
                  <c:v>515576</c:v>
                </c:pt>
                <c:pt idx="210">
                  <c:v>0</c:v>
                </c:pt>
                <c:pt idx="211">
                  <c:v>51427</c:v>
                </c:pt>
                <c:pt idx="212">
                  <c:v>28953</c:v>
                </c:pt>
                <c:pt idx="213">
                  <c:v>702739</c:v>
                </c:pt>
                <c:pt idx="214">
                  <c:v>712941</c:v>
                </c:pt>
                <c:pt idx="215">
                  <c:v>0</c:v>
                </c:pt>
                <c:pt idx="216">
                  <c:v>19765</c:v>
                </c:pt>
                <c:pt idx="217">
                  <c:v>107342</c:v>
                </c:pt>
                <c:pt idx="218">
                  <c:v>9000</c:v>
                </c:pt>
                <c:pt idx="219">
                  <c:v>22981</c:v>
                </c:pt>
                <c:pt idx="220">
                  <c:v>189652</c:v>
                </c:pt>
                <c:pt idx="221">
                  <c:v>0</c:v>
                </c:pt>
                <c:pt idx="222">
                  <c:v>419776</c:v>
                </c:pt>
                <c:pt idx="223">
                  <c:v>10000</c:v>
                </c:pt>
                <c:pt idx="224">
                  <c:v>0</c:v>
                </c:pt>
                <c:pt idx="225">
                  <c:v>381920</c:v>
                </c:pt>
                <c:pt idx="226">
                  <c:v>415637</c:v>
                </c:pt>
                <c:pt idx="227">
                  <c:v>0</c:v>
                </c:pt>
                <c:pt idx="228">
                  <c:v>262846</c:v>
                </c:pt>
                <c:pt idx="229">
                  <c:v>34025</c:v>
                </c:pt>
                <c:pt idx="230">
                  <c:v>26717</c:v>
                </c:pt>
                <c:pt idx="231">
                  <c:v>0</c:v>
                </c:pt>
                <c:pt idx="232">
                  <c:v>0</c:v>
                </c:pt>
                <c:pt idx="233">
                  <c:v>50000</c:v>
                </c:pt>
                <c:pt idx="234">
                  <c:v>0</c:v>
                </c:pt>
                <c:pt idx="235">
                  <c:v>2452955</c:v>
                </c:pt>
                <c:pt idx="236">
                  <c:v>0</c:v>
                </c:pt>
                <c:pt idx="237">
                  <c:v>0</c:v>
                </c:pt>
                <c:pt idx="238">
                  <c:v>280378</c:v>
                </c:pt>
                <c:pt idx="239">
                  <c:v>5000</c:v>
                </c:pt>
                <c:pt idx="240">
                  <c:v>0</c:v>
                </c:pt>
                <c:pt idx="241">
                  <c:v>124934</c:v>
                </c:pt>
                <c:pt idx="242">
                  <c:v>71352</c:v>
                </c:pt>
                <c:pt idx="243">
                  <c:v>819586</c:v>
                </c:pt>
                <c:pt idx="244">
                  <c:v>0</c:v>
                </c:pt>
                <c:pt idx="245">
                  <c:v>19369</c:v>
                </c:pt>
                <c:pt idx="246">
                  <c:v>0</c:v>
                </c:pt>
                <c:pt idx="247">
                  <c:v>71448</c:v>
                </c:pt>
                <c:pt idx="248">
                  <c:v>86852</c:v>
                </c:pt>
                <c:pt idx="249">
                  <c:v>10000</c:v>
                </c:pt>
                <c:pt idx="250">
                  <c:v>67851</c:v>
                </c:pt>
                <c:pt idx="251">
                  <c:v>152910</c:v>
                </c:pt>
                <c:pt idx="252">
                  <c:v>16970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400142</c:v>
                </c:pt>
                <c:pt idx="258">
                  <c:v>0</c:v>
                </c:pt>
                <c:pt idx="259">
                  <c:v>0</c:v>
                </c:pt>
                <c:pt idx="260">
                  <c:v>344631</c:v>
                </c:pt>
                <c:pt idx="261">
                  <c:v>62495</c:v>
                </c:pt>
                <c:pt idx="262">
                  <c:v>166742</c:v>
                </c:pt>
                <c:pt idx="263">
                  <c:v>7906</c:v>
                </c:pt>
                <c:pt idx="264">
                  <c:v>26934</c:v>
                </c:pt>
                <c:pt idx="265">
                  <c:v>3953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211728</c:v>
                </c:pt>
                <c:pt idx="271">
                  <c:v>40000</c:v>
                </c:pt>
                <c:pt idx="272">
                  <c:v>29567</c:v>
                </c:pt>
                <c:pt idx="273">
                  <c:v>9514</c:v>
                </c:pt>
                <c:pt idx="274">
                  <c:v>113346</c:v>
                </c:pt>
                <c:pt idx="275">
                  <c:v>16812</c:v>
                </c:pt>
                <c:pt idx="276">
                  <c:v>1301647</c:v>
                </c:pt>
                <c:pt idx="277">
                  <c:v>738717</c:v>
                </c:pt>
                <c:pt idx="278">
                  <c:v>0</c:v>
                </c:pt>
                <c:pt idx="279">
                  <c:v>0</c:v>
                </c:pt>
                <c:pt idx="280">
                  <c:v>4294860</c:v>
                </c:pt>
                <c:pt idx="281">
                  <c:v>0</c:v>
                </c:pt>
                <c:pt idx="282">
                  <c:v>0</c:v>
                </c:pt>
                <c:pt idx="283">
                  <c:v>21674</c:v>
                </c:pt>
                <c:pt idx="284">
                  <c:v>76138</c:v>
                </c:pt>
                <c:pt idx="285">
                  <c:v>0</c:v>
                </c:pt>
                <c:pt idx="286">
                  <c:v>25222</c:v>
                </c:pt>
                <c:pt idx="287">
                  <c:v>23284</c:v>
                </c:pt>
                <c:pt idx="288">
                  <c:v>93953</c:v>
                </c:pt>
                <c:pt idx="289">
                  <c:v>106098</c:v>
                </c:pt>
                <c:pt idx="290">
                  <c:v>20812</c:v>
                </c:pt>
                <c:pt idx="291">
                  <c:v>47456</c:v>
                </c:pt>
                <c:pt idx="292">
                  <c:v>361081</c:v>
                </c:pt>
                <c:pt idx="293">
                  <c:v>0</c:v>
                </c:pt>
                <c:pt idx="294">
                  <c:v>32671</c:v>
                </c:pt>
                <c:pt idx="295">
                  <c:v>251699</c:v>
                </c:pt>
                <c:pt idx="296">
                  <c:v>0</c:v>
                </c:pt>
                <c:pt idx="297">
                  <c:v>7503</c:v>
                </c:pt>
                <c:pt idx="298">
                  <c:v>0</c:v>
                </c:pt>
                <c:pt idx="299">
                  <c:v>107940</c:v>
                </c:pt>
                <c:pt idx="300">
                  <c:v>112513</c:v>
                </c:pt>
                <c:pt idx="301">
                  <c:v>72960</c:v>
                </c:pt>
                <c:pt idx="302">
                  <c:v>0</c:v>
                </c:pt>
                <c:pt idx="303">
                  <c:v>1100081</c:v>
                </c:pt>
                <c:pt idx="304">
                  <c:v>25459</c:v>
                </c:pt>
                <c:pt idx="305">
                  <c:v>86382</c:v>
                </c:pt>
                <c:pt idx="306">
                  <c:v>57919</c:v>
                </c:pt>
                <c:pt idx="307">
                  <c:v>37595</c:v>
                </c:pt>
                <c:pt idx="308">
                  <c:v>1036761</c:v>
                </c:pt>
                <c:pt idx="309">
                  <c:v>1004176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36448</c:v>
                </c:pt>
                <c:pt idx="314">
                  <c:v>5000</c:v>
                </c:pt>
                <c:pt idx="315">
                  <c:v>674450</c:v>
                </c:pt>
                <c:pt idx="316">
                  <c:v>5000</c:v>
                </c:pt>
                <c:pt idx="317">
                  <c:v>178480</c:v>
                </c:pt>
                <c:pt idx="318">
                  <c:v>0</c:v>
                </c:pt>
                <c:pt idx="319">
                  <c:v>0</c:v>
                </c:pt>
                <c:pt idx="320">
                  <c:v>58753</c:v>
                </c:pt>
                <c:pt idx="321">
                  <c:v>219763</c:v>
                </c:pt>
                <c:pt idx="322">
                  <c:v>55021</c:v>
                </c:pt>
                <c:pt idx="323">
                  <c:v>48896</c:v>
                </c:pt>
                <c:pt idx="324">
                  <c:v>537529</c:v>
                </c:pt>
                <c:pt idx="325">
                  <c:v>34765</c:v>
                </c:pt>
                <c:pt idx="326">
                  <c:v>38649</c:v>
                </c:pt>
                <c:pt idx="327">
                  <c:v>0</c:v>
                </c:pt>
                <c:pt idx="328">
                  <c:v>0</c:v>
                </c:pt>
                <c:pt idx="329">
                  <c:v>7906</c:v>
                </c:pt>
                <c:pt idx="330">
                  <c:v>54998</c:v>
                </c:pt>
                <c:pt idx="331">
                  <c:v>188884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101288</c:v>
                </c:pt>
                <c:pt idx="336">
                  <c:v>100380</c:v>
                </c:pt>
                <c:pt idx="337">
                  <c:v>0</c:v>
                </c:pt>
                <c:pt idx="338">
                  <c:v>0</c:v>
                </c:pt>
                <c:pt idx="339">
                  <c:v>118318</c:v>
                </c:pt>
                <c:pt idx="340">
                  <c:v>30061</c:v>
                </c:pt>
                <c:pt idx="341">
                  <c:v>5000</c:v>
                </c:pt>
                <c:pt idx="342">
                  <c:v>702304</c:v>
                </c:pt>
                <c:pt idx="343">
                  <c:v>11122</c:v>
                </c:pt>
                <c:pt idx="344">
                  <c:v>0</c:v>
                </c:pt>
                <c:pt idx="345">
                  <c:v>9514</c:v>
                </c:pt>
                <c:pt idx="346">
                  <c:v>71115</c:v>
                </c:pt>
                <c:pt idx="347">
                  <c:v>2651386</c:v>
                </c:pt>
                <c:pt idx="348">
                  <c:v>0</c:v>
                </c:pt>
                <c:pt idx="349">
                  <c:v>39765</c:v>
                </c:pt>
                <c:pt idx="350">
                  <c:v>0</c:v>
                </c:pt>
                <c:pt idx="351">
                  <c:v>30834</c:v>
                </c:pt>
                <c:pt idx="352">
                  <c:v>0</c:v>
                </c:pt>
                <c:pt idx="353">
                  <c:v>103482</c:v>
                </c:pt>
                <c:pt idx="354">
                  <c:v>506180</c:v>
                </c:pt>
                <c:pt idx="355">
                  <c:v>227771</c:v>
                </c:pt>
                <c:pt idx="356">
                  <c:v>295110</c:v>
                </c:pt>
                <c:pt idx="357">
                  <c:v>2109562</c:v>
                </c:pt>
                <c:pt idx="358">
                  <c:v>713575</c:v>
                </c:pt>
                <c:pt idx="359">
                  <c:v>580163</c:v>
                </c:pt>
                <c:pt idx="360">
                  <c:v>161890</c:v>
                </c:pt>
                <c:pt idx="361">
                  <c:v>455181</c:v>
                </c:pt>
                <c:pt idx="362">
                  <c:v>936066</c:v>
                </c:pt>
                <c:pt idx="363">
                  <c:v>36300</c:v>
                </c:pt>
                <c:pt idx="364">
                  <c:v>808367</c:v>
                </c:pt>
                <c:pt idx="365">
                  <c:v>0</c:v>
                </c:pt>
                <c:pt idx="366">
                  <c:v>2187117</c:v>
                </c:pt>
                <c:pt idx="367">
                  <c:v>86107</c:v>
                </c:pt>
                <c:pt idx="368">
                  <c:v>0</c:v>
                </c:pt>
                <c:pt idx="369">
                  <c:v>255560</c:v>
                </c:pt>
                <c:pt idx="370">
                  <c:v>263166</c:v>
                </c:pt>
                <c:pt idx="371">
                  <c:v>285231</c:v>
                </c:pt>
                <c:pt idx="372">
                  <c:v>144453</c:v>
                </c:pt>
                <c:pt idx="373">
                  <c:v>287679</c:v>
                </c:pt>
                <c:pt idx="374">
                  <c:v>791316</c:v>
                </c:pt>
                <c:pt idx="375">
                  <c:v>92732</c:v>
                </c:pt>
                <c:pt idx="376">
                  <c:v>1416848</c:v>
                </c:pt>
                <c:pt idx="377">
                  <c:v>26114</c:v>
                </c:pt>
                <c:pt idx="378">
                  <c:v>69443</c:v>
                </c:pt>
                <c:pt idx="379">
                  <c:v>351891</c:v>
                </c:pt>
                <c:pt idx="380">
                  <c:v>120243</c:v>
                </c:pt>
                <c:pt idx="381">
                  <c:v>70582</c:v>
                </c:pt>
                <c:pt idx="382">
                  <c:v>0</c:v>
                </c:pt>
                <c:pt idx="383">
                  <c:v>51702</c:v>
                </c:pt>
                <c:pt idx="384">
                  <c:v>0</c:v>
                </c:pt>
                <c:pt idx="385">
                  <c:v>0</c:v>
                </c:pt>
                <c:pt idx="386">
                  <c:v>351234</c:v>
                </c:pt>
                <c:pt idx="387">
                  <c:v>1037154</c:v>
                </c:pt>
                <c:pt idx="388">
                  <c:v>85256</c:v>
                </c:pt>
                <c:pt idx="389">
                  <c:v>642946</c:v>
                </c:pt>
                <c:pt idx="390">
                  <c:v>859797</c:v>
                </c:pt>
                <c:pt idx="391">
                  <c:v>452128</c:v>
                </c:pt>
                <c:pt idx="392">
                  <c:v>44469</c:v>
                </c:pt>
                <c:pt idx="393">
                  <c:v>15000</c:v>
                </c:pt>
                <c:pt idx="394">
                  <c:v>497359</c:v>
                </c:pt>
                <c:pt idx="395">
                  <c:v>38884</c:v>
                </c:pt>
                <c:pt idx="396">
                  <c:v>231315</c:v>
                </c:pt>
                <c:pt idx="397">
                  <c:v>333731</c:v>
                </c:pt>
                <c:pt idx="398">
                  <c:v>570414</c:v>
                </c:pt>
                <c:pt idx="399">
                  <c:v>364504</c:v>
                </c:pt>
                <c:pt idx="400">
                  <c:v>10000</c:v>
                </c:pt>
                <c:pt idx="401">
                  <c:v>35879</c:v>
                </c:pt>
                <c:pt idx="402">
                  <c:v>665880</c:v>
                </c:pt>
                <c:pt idx="403">
                  <c:v>280907</c:v>
                </c:pt>
                <c:pt idx="404">
                  <c:v>1072219</c:v>
                </c:pt>
                <c:pt idx="405">
                  <c:v>188462</c:v>
                </c:pt>
                <c:pt idx="406">
                  <c:v>943249</c:v>
                </c:pt>
                <c:pt idx="407">
                  <c:v>113764</c:v>
                </c:pt>
                <c:pt idx="408">
                  <c:v>587867</c:v>
                </c:pt>
                <c:pt idx="409">
                  <c:v>519822</c:v>
                </c:pt>
                <c:pt idx="410">
                  <c:v>75076</c:v>
                </c:pt>
                <c:pt idx="411">
                  <c:v>13953</c:v>
                </c:pt>
                <c:pt idx="412">
                  <c:v>0</c:v>
                </c:pt>
                <c:pt idx="413">
                  <c:v>5000</c:v>
                </c:pt>
                <c:pt idx="414">
                  <c:v>26800</c:v>
                </c:pt>
                <c:pt idx="415">
                  <c:v>10000</c:v>
                </c:pt>
                <c:pt idx="416">
                  <c:v>92274</c:v>
                </c:pt>
                <c:pt idx="417">
                  <c:v>11900</c:v>
                </c:pt>
                <c:pt idx="418">
                  <c:v>7550</c:v>
                </c:pt>
                <c:pt idx="419">
                  <c:v>764958</c:v>
                </c:pt>
                <c:pt idx="420">
                  <c:v>10000</c:v>
                </c:pt>
                <c:pt idx="421">
                  <c:v>146589</c:v>
                </c:pt>
                <c:pt idx="422">
                  <c:v>3953</c:v>
                </c:pt>
                <c:pt idx="423">
                  <c:v>9150</c:v>
                </c:pt>
                <c:pt idx="424">
                  <c:v>280442</c:v>
                </c:pt>
                <c:pt idx="425">
                  <c:v>20000</c:v>
                </c:pt>
                <c:pt idx="426">
                  <c:v>56788</c:v>
                </c:pt>
                <c:pt idx="427">
                  <c:v>0</c:v>
                </c:pt>
                <c:pt idx="428">
                  <c:v>0</c:v>
                </c:pt>
                <c:pt idx="429">
                  <c:v>83687</c:v>
                </c:pt>
                <c:pt idx="430">
                  <c:v>117766</c:v>
                </c:pt>
                <c:pt idx="431">
                  <c:v>27181</c:v>
                </c:pt>
                <c:pt idx="432">
                  <c:v>5000</c:v>
                </c:pt>
                <c:pt idx="433">
                  <c:v>174114</c:v>
                </c:pt>
                <c:pt idx="434">
                  <c:v>0</c:v>
                </c:pt>
                <c:pt idx="435">
                  <c:v>20000</c:v>
                </c:pt>
                <c:pt idx="436">
                  <c:v>33338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</c:numCache>
            </c:numRef>
          </c:yVal>
        </c:ser>
        <c:ser>
          <c:idx val="1"/>
          <c:order val="1"/>
          <c:tx>
            <c:v>actual assessments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E3E3E3"/>
              </a:solidFill>
              <a:ln>
                <a:solidFill>
                  <a:srgbClr val="CC9CCC"/>
                </a:solidFill>
                <a:prstDash val="solid"/>
              </a:ln>
            </c:spPr>
          </c:marker>
          <c:xVal>
            <c:numRef>
              <c:f>'cs scatter'!$G$87:$G$526</c:f>
              <c:numCache>
                <c:formatCode>#,##0</c:formatCode>
                <c:ptCount val="440"/>
                <c:pt idx="0">
                  <c:v>141707</c:v>
                </c:pt>
                <c:pt idx="1">
                  <c:v>5561</c:v>
                </c:pt>
                <c:pt idx="2">
                  <c:v>62652</c:v>
                </c:pt>
                <c:pt idx="3">
                  <c:v>0</c:v>
                </c:pt>
                <c:pt idx="4">
                  <c:v>290838</c:v>
                </c:pt>
                <c:pt idx="5">
                  <c:v>0</c:v>
                </c:pt>
                <c:pt idx="6">
                  <c:v>494598</c:v>
                </c:pt>
                <c:pt idx="7">
                  <c:v>157400</c:v>
                </c:pt>
                <c:pt idx="8">
                  <c:v>25326</c:v>
                </c:pt>
                <c:pt idx="9">
                  <c:v>5561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91418</c:v>
                </c:pt>
                <c:pt idx="14">
                  <c:v>0</c:v>
                </c:pt>
                <c:pt idx="15">
                  <c:v>98305</c:v>
                </c:pt>
                <c:pt idx="16">
                  <c:v>127289</c:v>
                </c:pt>
                <c:pt idx="17">
                  <c:v>25000</c:v>
                </c:pt>
                <c:pt idx="18">
                  <c:v>0</c:v>
                </c:pt>
                <c:pt idx="19">
                  <c:v>918231</c:v>
                </c:pt>
                <c:pt idx="20">
                  <c:v>0</c:v>
                </c:pt>
                <c:pt idx="21">
                  <c:v>10000</c:v>
                </c:pt>
                <c:pt idx="22">
                  <c:v>5000</c:v>
                </c:pt>
                <c:pt idx="23">
                  <c:v>544940</c:v>
                </c:pt>
                <c:pt idx="24">
                  <c:v>703458</c:v>
                </c:pt>
                <c:pt idx="25">
                  <c:v>4653</c:v>
                </c:pt>
                <c:pt idx="26">
                  <c:v>10000</c:v>
                </c:pt>
                <c:pt idx="27">
                  <c:v>0</c:v>
                </c:pt>
                <c:pt idx="28">
                  <c:v>0</c:v>
                </c:pt>
                <c:pt idx="29">
                  <c:v>336687</c:v>
                </c:pt>
                <c:pt idx="30">
                  <c:v>74634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555312</c:v>
                </c:pt>
                <c:pt idx="35">
                  <c:v>622519</c:v>
                </c:pt>
                <c:pt idx="36">
                  <c:v>0</c:v>
                </c:pt>
                <c:pt idx="37">
                  <c:v>5561</c:v>
                </c:pt>
                <c:pt idx="38">
                  <c:v>83867</c:v>
                </c:pt>
                <c:pt idx="39">
                  <c:v>27420</c:v>
                </c:pt>
                <c:pt idx="40">
                  <c:v>158226</c:v>
                </c:pt>
                <c:pt idx="41">
                  <c:v>0</c:v>
                </c:pt>
                <c:pt idx="42">
                  <c:v>102550</c:v>
                </c:pt>
                <c:pt idx="43">
                  <c:v>1037038</c:v>
                </c:pt>
                <c:pt idx="44">
                  <c:v>14677</c:v>
                </c:pt>
                <c:pt idx="45">
                  <c:v>3953</c:v>
                </c:pt>
                <c:pt idx="46">
                  <c:v>0</c:v>
                </c:pt>
                <c:pt idx="47">
                  <c:v>15812</c:v>
                </c:pt>
                <c:pt idx="48">
                  <c:v>19028</c:v>
                </c:pt>
                <c:pt idx="49">
                  <c:v>7906</c:v>
                </c:pt>
                <c:pt idx="50">
                  <c:v>0</c:v>
                </c:pt>
                <c:pt idx="51">
                  <c:v>30075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193494</c:v>
                </c:pt>
                <c:pt idx="56">
                  <c:v>28542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754391</c:v>
                </c:pt>
                <c:pt idx="61">
                  <c:v>0</c:v>
                </c:pt>
                <c:pt idx="62">
                  <c:v>90681</c:v>
                </c:pt>
                <c:pt idx="63">
                  <c:v>637998</c:v>
                </c:pt>
                <c:pt idx="64">
                  <c:v>0</c:v>
                </c:pt>
                <c:pt idx="65">
                  <c:v>0</c:v>
                </c:pt>
                <c:pt idx="66">
                  <c:v>20812</c:v>
                </c:pt>
                <c:pt idx="67">
                  <c:v>76433</c:v>
                </c:pt>
                <c:pt idx="68">
                  <c:v>0</c:v>
                </c:pt>
                <c:pt idx="69">
                  <c:v>0</c:v>
                </c:pt>
                <c:pt idx="70">
                  <c:v>223719</c:v>
                </c:pt>
                <c:pt idx="71">
                  <c:v>22420</c:v>
                </c:pt>
                <c:pt idx="72">
                  <c:v>9514</c:v>
                </c:pt>
                <c:pt idx="73">
                  <c:v>114130</c:v>
                </c:pt>
                <c:pt idx="74">
                  <c:v>0</c:v>
                </c:pt>
                <c:pt idx="75">
                  <c:v>0</c:v>
                </c:pt>
                <c:pt idx="76">
                  <c:v>265630</c:v>
                </c:pt>
                <c:pt idx="77">
                  <c:v>9514</c:v>
                </c:pt>
                <c:pt idx="78">
                  <c:v>108837</c:v>
                </c:pt>
                <c:pt idx="79">
                  <c:v>0</c:v>
                </c:pt>
                <c:pt idx="80">
                  <c:v>0</c:v>
                </c:pt>
                <c:pt idx="81">
                  <c:v>7906</c:v>
                </c:pt>
                <c:pt idx="82">
                  <c:v>167141</c:v>
                </c:pt>
                <c:pt idx="83">
                  <c:v>30000</c:v>
                </c:pt>
                <c:pt idx="84">
                  <c:v>36124</c:v>
                </c:pt>
                <c:pt idx="85">
                  <c:v>1291064</c:v>
                </c:pt>
                <c:pt idx="86">
                  <c:v>33467</c:v>
                </c:pt>
                <c:pt idx="87">
                  <c:v>26914</c:v>
                </c:pt>
                <c:pt idx="88">
                  <c:v>180161</c:v>
                </c:pt>
                <c:pt idx="89">
                  <c:v>0</c:v>
                </c:pt>
                <c:pt idx="90">
                  <c:v>289481</c:v>
                </c:pt>
                <c:pt idx="91">
                  <c:v>0</c:v>
                </c:pt>
                <c:pt idx="92">
                  <c:v>93873</c:v>
                </c:pt>
                <c:pt idx="93">
                  <c:v>75861</c:v>
                </c:pt>
                <c:pt idx="94">
                  <c:v>394695</c:v>
                </c:pt>
                <c:pt idx="95">
                  <c:v>261955</c:v>
                </c:pt>
                <c:pt idx="96">
                  <c:v>2451589</c:v>
                </c:pt>
                <c:pt idx="97">
                  <c:v>20000</c:v>
                </c:pt>
                <c:pt idx="98">
                  <c:v>3953</c:v>
                </c:pt>
                <c:pt idx="99">
                  <c:v>312643</c:v>
                </c:pt>
                <c:pt idx="100">
                  <c:v>141344</c:v>
                </c:pt>
                <c:pt idx="101">
                  <c:v>0</c:v>
                </c:pt>
                <c:pt idx="102">
                  <c:v>1002576</c:v>
                </c:pt>
                <c:pt idx="103">
                  <c:v>0</c:v>
                </c:pt>
                <c:pt idx="104">
                  <c:v>197267</c:v>
                </c:pt>
                <c:pt idx="105">
                  <c:v>0</c:v>
                </c:pt>
                <c:pt idx="106">
                  <c:v>1651567</c:v>
                </c:pt>
                <c:pt idx="107">
                  <c:v>0</c:v>
                </c:pt>
                <c:pt idx="108">
                  <c:v>0</c:v>
                </c:pt>
                <c:pt idx="109">
                  <c:v>143393</c:v>
                </c:pt>
                <c:pt idx="110">
                  <c:v>286171</c:v>
                </c:pt>
                <c:pt idx="111">
                  <c:v>0</c:v>
                </c:pt>
                <c:pt idx="112">
                  <c:v>0</c:v>
                </c:pt>
                <c:pt idx="113">
                  <c:v>2309748</c:v>
                </c:pt>
                <c:pt idx="114">
                  <c:v>0</c:v>
                </c:pt>
                <c:pt idx="115">
                  <c:v>0</c:v>
                </c:pt>
                <c:pt idx="116">
                  <c:v>385346</c:v>
                </c:pt>
                <c:pt idx="117">
                  <c:v>5000</c:v>
                </c:pt>
                <c:pt idx="118">
                  <c:v>0</c:v>
                </c:pt>
                <c:pt idx="119">
                  <c:v>0</c:v>
                </c:pt>
                <c:pt idx="120">
                  <c:v>55000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31314</c:v>
                </c:pt>
                <c:pt idx="125">
                  <c:v>7906</c:v>
                </c:pt>
                <c:pt idx="126">
                  <c:v>202217</c:v>
                </c:pt>
                <c:pt idx="127">
                  <c:v>1190061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76997</c:v>
                </c:pt>
                <c:pt idx="133">
                  <c:v>0</c:v>
                </c:pt>
                <c:pt idx="134">
                  <c:v>8953</c:v>
                </c:pt>
                <c:pt idx="135">
                  <c:v>49554</c:v>
                </c:pt>
                <c:pt idx="136">
                  <c:v>2055893</c:v>
                </c:pt>
                <c:pt idx="137">
                  <c:v>290034</c:v>
                </c:pt>
                <c:pt idx="138">
                  <c:v>88021</c:v>
                </c:pt>
                <c:pt idx="139">
                  <c:v>0</c:v>
                </c:pt>
                <c:pt idx="140">
                  <c:v>111154</c:v>
                </c:pt>
                <c:pt idx="141">
                  <c:v>22981</c:v>
                </c:pt>
                <c:pt idx="142">
                  <c:v>0</c:v>
                </c:pt>
                <c:pt idx="143">
                  <c:v>109839</c:v>
                </c:pt>
                <c:pt idx="144">
                  <c:v>3953</c:v>
                </c:pt>
                <c:pt idx="145">
                  <c:v>0</c:v>
                </c:pt>
                <c:pt idx="146">
                  <c:v>0</c:v>
                </c:pt>
                <c:pt idx="147">
                  <c:v>114496</c:v>
                </c:pt>
                <c:pt idx="148">
                  <c:v>372271</c:v>
                </c:pt>
                <c:pt idx="149">
                  <c:v>482824</c:v>
                </c:pt>
                <c:pt idx="150">
                  <c:v>162376</c:v>
                </c:pt>
                <c:pt idx="151">
                  <c:v>308326</c:v>
                </c:pt>
                <c:pt idx="152">
                  <c:v>1875141</c:v>
                </c:pt>
                <c:pt idx="153">
                  <c:v>35971</c:v>
                </c:pt>
                <c:pt idx="154">
                  <c:v>16859</c:v>
                </c:pt>
                <c:pt idx="155">
                  <c:v>0</c:v>
                </c:pt>
                <c:pt idx="156">
                  <c:v>0</c:v>
                </c:pt>
                <c:pt idx="157">
                  <c:v>102084</c:v>
                </c:pt>
                <c:pt idx="158">
                  <c:v>8953</c:v>
                </c:pt>
                <c:pt idx="159">
                  <c:v>685289</c:v>
                </c:pt>
                <c:pt idx="160">
                  <c:v>204660</c:v>
                </c:pt>
                <c:pt idx="161">
                  <c:v>517649</c:v>
                </c:pt>
                <c:pt idx="162">
                  <c:v>457634</c:v>
                </c:pt>
                <c:pt idx="163">
                  <c:v>0</c:v>
                </c:pt>
                <c:pt idx="164">
                  <c:v>32981</c:v>
                </c:pt>
                <c:pt idx="165">
                  <c:v>0</c:v>
                </c:pt>
                <c:pt idx="166">
                  <c:v>34028</c:v>
                </c:pt>
                <c:pt idx="167">
                  <c:v>13467</c:v>
                </c:pt>
                <c:pt idx="168">
                  <c:v>9514</c:v>
                </c:pt>
                <c:pt idx="169">
                  <c:v>560509</c:v>
                </c:pt>
                <c:pt idx="170">
                  <c:v>37942</c:v>
                </c:pt>
                <c:pt idx="171">
                  <c:v>389807</c:v>
                </c:pt>
                <c:pt idx="172">
                  <c:v>11859</c:v>
                </c:pt>
                <c:pt idx="173">
                  <c:v>80595</c:v>
                </c:pt>
                <c:pt idx="174">
                  <c:v>28450</c:v>
                </c:pt>
                <c:pt idx="175">
                  <c:v>16712</c:v>
                </c:pt>
                <c:pt idx="176">
                  <c:v>265066</c:v>
                </c:pt>
                <c:pt idx="177">
                  <c:v>14514</c:v>
                </c:pt>
                <c:pt idx="178">
                  <c:v>0</c:v>
                </c:pt>
                <c:pt idx="179">
                  <c:v>0</c:v>
                </c:pt>
                <c:pt idx="180">
                  <c:v>95709</c:v>
                </c:pt>
                <c:pt idx="181">
                  <c:v>231623</c:v>
                </c:pt>
                <c:pt idx="182">
                  <c:v>0</c:v>
                </c:pt>
                <c:pt idx="183">
                  <c:v>5561</c:v>
                </c:pt>
                <c:pt idx="184">
                  <c:v>1042782</c:v>
                </c:pt>
                <c:pt idx="185">
                  <c:v>118671</c:v>
                </c:pt>
                <c:pt idx="186">
                  <c:v>168883</c:v>
                </c:pt>
                <c:pt idx="187">
                  <c:v>0</c:v>
                </c:pt>
                <c:pt idx="188">
                  <c:v>19028</c:v>
                </c:pt>
                <c:pt idx="189">
                  <c:v>1850</c:v>
                </c:pt>
                <c:pt idx="190">
                  <c:v>170503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5000</c:v>
                </c:pt>
                <c:pt idx="195">
                  <c:v>0</c:v>
                </c:pt>
                <c:pt idx="196">
                  <c:v>0</c:v>
                </c:pt>
                <c:pt idx="197">
                  <c:v>70718</c:v>
                </c:pt>
                <c:pt idx="198">
                  <c:v>30663</c:v>
                </c:pt>
                <c:pt idx="199">
                  <c:v>17406</c:v>
                </c:pt>
                <c:pt idx="200">
                  <c:v>364593</c:v>
                </c:pt>
                <c:pt idx="201">
                  <c:v>0</c:v>
                </c:pt>
                <c:pt idx="202">
                  <c:v>0</c:v>
                </c:pt>
                <c:pt idx="203">
                  <c:v>311607</c:v>
                </c:pt>
                <c:pt idx="204">
                  <c:v>0</c:v>
                </c:pt>
                <c:pt idx="205">
                  <c:v>0</c:v>
                </c:pt>
                <c:pt idx="206">
                  <c:v>37326</c:v>
                </c:pt>
                <c:pt idx="207">
                  <c:v>34589</c:v>
                </c:pt>
                <c:pt idx="208">
                  <c:v>714238</c:v>
                </c:pt>
                <c:pt idx="209">
                  <c:v>515576</c:v>
                </c:pt>
                <c:pt idx="210">
                  <c:v>0</c:v>
                </c:pt>
                <c:pt idx="211">
                  <c:v>51427</c:v>
                </c:pt>
                <c:pt idx="212">
                  <c:v>28953</c:v>
                </c:pt>
                <c:pt idx="213">
                  <c:v>702739</c:v>
                </c:pt>
                <c:pt idx="214">
                  <c:v>712941</c:v>
                </c:pt>
                <c:pt idx="215">
                  <c:v>0</c:v>
                </c:pt>
                <c:pt idx="216">
                  <c:v>19765</c:v>
                </c:pt>
                <c:pt idx="217">
                  <c:v>107342</c:v>
                </c:pt>
                <c:pt idx="218">
                  <c:v>9000</c:v>
                </c:pt>
                <c:pt idx="219">
                  <c:v>22981</c:v>
                </c:pt>
                <c:pt idx="220">
                  <c:v>189652</c:v>
                </c:pt>
                <c:pt idx="221">
                  <c:v>0</c:v>
                </c:pt>
                <c:pt idx="222">
                  <c:v>419776</c:v>
                </c:pt>
                <c:pt idx="223">
                  <c:v>10000</c:v>
                </c:pt>
                <c:pt idx="224">
                  <c:v>0</c:v>
                </c:pt>
                <c:pt idx="225">
                  <c:v>381920</c:v>
                </c:pt>
                <c:pt idx="226">
                  <c:v>415637</c:v>
                </c:pt>
                <c:pt idx="227">
                  <c:v>0</c:v>
                </c:pt>
                <c:pt idx="228">
                  <c:v>262846</c:v>
                </c:pt>
                <c:pt idx="229">
                  <c:v>34025</c:v>
                </c:pt>
                <c:pt idx="230">
                  <c:v>26717</c:v>
                </c:pt>
                <c:pt idx="231">
                  <c:v>0</c:v>
                </c:pt>
                <c:pt idx="232">
                  <c:v>0</c:v>
                </c:pt>
                <c:pt idx="233">
                  <c:v>50000</c:v>
                </c:pt>
                <c:pt idx="234">
                  <c:v>0</c:v>
                </c:pt>
                <c:pt idx="235">
                  <c:v>2452955</c:v>
                </c:pt>
                <c:pt idx="236">
                  <c:v>0</c:v>
                </c:pt>
                <c:pt idx="237">
                  <c:v>0</c:v>
                </c:pt>
                <c:pt idx="238">
                  <c:v>280378</c:v>
                </c:pt>
                <c:pt idx="239">
                  <c:v>5000</c:v>
                </c:pt>
                <c:pt idx="240">
                  <c:v>0</c:v>
                </c:pt>
                <c:pt idx="241">
                  <c:v>124934</c:v>
                </c:pt>
                <c:pt idx="242">
                  <c:v>71352</c:v>
                </c:pt>
                <c:pt idx="243">
                  <c:v>819586</c:v>
                </c:pt>
                <c:pt idx="244">
                  <c:v>0</c:v>
                </c:pt>
                <c:pt idx="245">
                  <c:v>19369</c:v>
                </c:pt>
                <c:pt idx="246">
                  <c:v>0</c:v>
                </c:pt>
                <c:pt idx="247">
                  <c:v>71448</c:v>
                </c:pt>
                <c:pt idx="248">
                  <c:v>86852</c:v>
                </c:pt>
                <c:pt idx="249">
                  <c:v>10000</c:v>
                </c:pt>
                <c:pt idx="250">
                  <c:v>67851</c:v>
                </c:pt>
                <c:pt idx="251">
                  <c:v>152910</c:v>
                </c:pt>
                <c:pt idx="252">
                  <c:v>16970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400142</c:v>
                </c:pt>
                <c:pt idx="258">
                  <c:v>0</c:v>
                </c:pt>
                <c:pt idx="259">
                  <c:v>0</c:v>
                </c:pt>
                <c:pt idx="260">
                  <c:v>344631</c:v>
                </c:pt>
                <c:pt idx="261">
                  <c:v>62495</c:v>
                </c:pt>
                <c:pt idx="262">
                  <c:v>166742</c:v>
                </c:pt>
                <c:pt idx="263">
                  <c:v>7906</c:v>
                </c:pt>
                <c:pt idx="264">
                  <c:v>26934</c:v>
                </c:pt>
                <c:pt idx="265">
                  <c:v>3953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211728</c:v>
                </c:pt>
                <c:pt idx="271">
                  <c:v>40000</c:v>
                </c:pt>
                <c:pt idx="272">
                  <c:v>29567</c:v>
                </c:pt>
                <c:pt idx="273">
                  <c:v>9514</c:v>
                </c:pt>
                <c:pt idx="274">
                  <c:v>113346</c:v>
                </c:pt>
                <c:pt idx="275">
                  <c:v>16812</c:v>
                </c:pt>
                <c:pt idx="276">
                  <c:v>1301647</c:v>
                </c:pt>
                <c:pt idx="277">
                  <c:v>738717</c:v>
                </c:pt>
                <c:pt idx="278">
                  <c:v>0</c:v>
                </c:pt>
                <c:pt idx="279">
                  <c:v>0</c:v>
                </c:pt>
                <c:pt idx="280">
                  <c:v>4294860</c:v>
                </c:pt>
                <c:pt idx="281">
                  <c:v>0</c:v>
                </c:pt>
                <c:pt idx="282">
                  <c:v>0</c:v>
                </c:pt>
                <c:pt idx="283">
                  <c:v>21674</c:v>
                </c:pt>
                <c:pt idx="284">
                  <c:v>76138</c:v>
                </c:pt>
                <c:pt idx="285">
                  <c:v>0</c:v>
                </c:pt>
                <c:pt idx="286">
                  <c:v>25222</c:v>
                </c:pt>
                <c:pt idx="287">
                  <c:v>23284</c:v>
                </c:pt>
                <c:pt idx="288">
                  <c:v>93953</c:v>
                </c:pt>
                <c:pt idx="289">
                  <c:v>106098</c:v>
                </c:pt>
                <c:pt idx="290">
                  <c:v>20812</c:v>
                </c:pt>
                <c:pt idx="291">
                  <c:v>47456</c:v>
                </c:pt>
                <c:pt idx="292">
                  <c:v>361081</c:v>
                </c:pt>
                <c:pt idx="293">
                  <c:v>0</c:v>
                </c:pt>
                <c:pt idx="294">
                  <c:v>32671</c:v>
                </c:pt>
                <c:pt idx="295">
                  <c:v>251699</c:v>
                </c:pt>
                <c:pt idx="296">
                  <c:v>0</c:v>
                </c:pt>
                <c:pt idx="297">
                  <c:v>7503</c:v>
                </c:pt>
                <c:pt idx="298">
                  <c:v>0</c:v>
                </c:pt>
                <c:pt idx="299">
                  <c:v>107940</c:v>
                </c:pt>
                <c:pt idx="300">
                  <c:v>112513</c:v>
                </c:pt>
                <c:pt idx="301">
                  <c:v>72960</c:v>
                </c:pt>
                <c:pt idx="302">
                  <c:v>0</c:v>
                </c:pt>
                <c:pt idx="303">
                  <c:v>1100081</c:v>
                </c:pt>
                <c:pt idx="304">
                  <c:v>25459</c:v>
                </c:pt>
                <c:pt idx="305">
                  <c:v>86382</c:v>
                </c:pt>
                <c:pt idx="306">
                  <c:v>57919</c:v>
                </c:pt>
                <c:pt idx="307">
                  <c:v>37595</c:v>
                </c:pt>
                <c:pt idx="308">
                  <c:v>1036761</c:v>
                </c:pt>
                <c:pt idx="309">
                  <c:v>1004176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36448</c:v>
                </c:pt>
                <c:pt idx="314">
                  <c:v>5000</c:v>
                </c:pt>
                <c:pt idx="315">
                  <c:v>674450</c:v>
                </c:pt>
                <c:pt idx="316">
                  <c:v>5000</c:v>
                </c:pt>
                <c:pt idx="317">
                  <c:v>178480</c:v>
                </c:pt>
                <c:pt idx="318">
                  <c:v>0</c:v>
                </c:pt>
                <c:pt idx="319">
                  <c:v>0</c:v>
                </c:pt>
                <c:pt idx="320">
                  <c:v>58753</c:v>
                </c:pt>
                <c:pt idx="321">
                  <c:v>219763</c:v>
                </c:pt>
                <c:pt idx="322">
                  <c:v>55021</c:v>
                </c:pt>
                <c:pt idx="323">
                  <c:v>48896</c:v>
                </c:pt>
                <c:pt idx="324">
                  <c:v>537529</c:v>
                </c:pt>
                <c:pt idx="325">
                  <c:v>34765</c:v>
                </c:pt>
                <c:pt idx="326">
                  <c:v>38649</c:v>
                </c:pt>
                <c:pt idx="327">
                  <c:v>0</c:v>
                </c:pt>
                <c:pt idx="328">
                  <c:v>0</c:v>
                </c:pt>
                <c:pt idx="329">
                  <c:v>7906</c:v>
                </c:pt>
                <c:pt idx="330">
                  <c:v>54998</c:v>
                </c:pt>
                <c:pt idx="331">
                  <c:v>188884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101288</c:v>
                </c:pt>
                <c:pt idx="336">
                  <c:v>100380</c:v>
                </c:pt>
                <c:pt idx="337">
                  <c:v>0</c:v>
                </c:pt>
                <c:pt idx="338">
                  <c:v>0</c:v>
                </c:pt>
                <c:pt idx="339">
                  <c:v>118318</c:v>
                </c:pt>
                <c:pt idx="340">
                  <c:v>30061</c:v>
                </c:pt>
                <c:pt idx="341">
                  <c:v>5000</c:v>
                </c:pt>
                <c:pt idx="342">
                  <c:v>702304</c:v>
                </c:pt>
                <c:pt idx="343">
                  <c:v>11122</c:v>
                </c:pt>
                <c:pt idx="344">
                  <c:v>0</c:v>
                </c:pt>
                <c:pt idx="345">
                  <c:v>9514</c:v>
                </c:pt>
                <c:pt idx="346">
                  <c:v>71115</c:v>
                </c:pt>
                <c:pt idx="347">
                  <c:v>2651386</c:v>
                </c:pt>
                <c:pt idx="348">
                  <c:v>0</c:v>
                </c:pt>
                <c:pt idx="349">
                  <c:v>39765</c:v>
                </c:pt>
                <c:pt idx="350">
                  <c:v>0</c:v>
                </c:pt>
                <c:pt idx="351">
                  <c:v>30834</c:v>
                </c:pt>
                <c:pt idx="352">
                  <c:v>0</c:v>
                </c:pt>
                <c:pt idx="353">
                  <c:v>103482</c:v>
                </c:pt>
                <c:pt idx="354">
                  <c:v>506180</c:v>
                </c:pt>
                <c:pt idx="355">
                  <c:v>227771</c:v>
                </c:pt>
                <c:pt idx="356">
                  <c:v>295110</c:v>
                </c:pt>
                <c:pt idx="357">
                  <c:v>2109562</c:v>
                </c:pt>
                <c:pt idx="358">
                  <c:v>713575</c:v>
                </c:pt>
                <c:pt idx="359">
                  <c:v>580163</c:v>
                </c:pt>
                <c:pt idx="360">
                  <c:v>161890</c:v>
                </c:pt>
                <c:pt idx="361">
                  <c:v>455181</c:v>
                </c:pt>
                <c:pt idx="362">
                  <c:v>936066</c:v>
                </c:pt>
                <c:pt idx="363">
                  <c:v>36300</c:v>
                </c:pt>
                <c:pt idx="364">
                  <c:v>808367</c:v>
                </c:pt>
                <c:pt idx="365">
                  <c:v>0</c:v>
                </c:pt>
                <c:pt idx="366">
                  <c:v>2187117</c:v>
                </c:pt>
                <c:pt idx="367">
                  <c:v>86107</c:v>
                </c:pt>
                <c:pt idx="368">
                  <c:v>0</c:v>
                </c:pt>
                <c:pt idx="369">
                  <c:v>255560</c:v>
                </c:pt>
                <c:pt idx="370">
                  <c:v>263166</c:v>
                </c:pt>
                <c:pt idx="371">
                  <c:v>285231</c:v>
                </c:pt>
                <c:pt idx="372">
                  <c:v>144453</c:v>
                </c:pt>
                <c:pt idx="373">
                  <c:v>287679</c:v>
                </c:pt>
                <c:pt idx="374">
                  <c:v>791316</c:v>
                </c:pt>
                <c:pt idx="375">
                  <c:v>92732</c:v>
                </c:pt>
                <c:pt idx="376">
                  <c:v>1416848</c:v>
                </c:pt>
                <c:pt idx="377">
                  <c:v>26114</c:v>
                </c:pt>
                <c:pt idx="378">
                  <c:v>69443</c:v>
                </c:pt>
                <c:pt idx="379">
                  <c:v>351891</c:v>
                </c:pt>
                <c:pt idx="380">
                  <c:v>120243</c:v>
                </c:pt>
                <c:pt idx="381">
                  <c:v>70582</c:v>
                </c:pt>
                <c:pt idx="382">
                  <c:v>0</c:v>
                </c:pt>
                <c:pt idx="383">
                  <c:v>51702</c:v>
                </c:pt>
                <c:pt idx="384">
                  <c:v>0</c:v>
                </c:pt>
                <c:pt idx="385">
                  <c:v>0</c:v>
                </c:pt>
                <c:pt idx="386">
                  <c:v>351234</c:v>
                </c:pt>
                <c:pt idx="387">
                  <c:v>1037154</c:v>
                </c:pt>
                <c:pt idx="388">
                  <c:v>85256</c:v>
                </c:pt>
                <c:pt idx="389">
                  <c:v>642946</c:v>
                </c:pt>
                <c:pt idx="390">
                  <c:v>859797</c:v>
                </c:pt>
                <c:pt idx="391">
                  <c:v>452128</c:v>
                </c:pt>
                <c:pt idx="392">
                  <c:v>44469</c:v>
                </c:pt>
                <c:pt idx="393">
                  <c:v>15000</c:v>
                </c:pt>
                <c:pt idx="394">
                  <c:v>497359</c:v>
                </c:pt>
                <c:pt idx="395">
                  <c:v>38884</c:v>
                </c:pt>
                <c:pt idx="396">
                  <c:v>231315</c:v>
                </c:pt>
                <c:pt idx="397">
                  <c:v>333731</c:v>
                </c:pt>
                <c:pt idx="398">
                  <c:v>570414</c:v>
                </c:pt>
                <c:pt idx="399">
                  <c:v>364504</c:v>
                </c:pt>
                <c:pt idx="400">
                  <c:v>10000</c:v>
                </c:pt>
                <c:pt idx="401">
                  <c:v>35879</c:v>
                </c:pt>
                <c:pt idx="402">
                  <c:v>665880</c:v>
                </c:pt>
                <c:pt idx="403">
                  <c:v>280907</c:v>
                </c:pt>
                <c:pt idx="404">
                  <c:v>1072219</c:v>
                </c:pt>
                <c:pt idx="405">
                  <c:v>188462</c:v>
                </c:pt>
                <c:pt idx="406">
                  <c:v>943249</c:v>
                </c:pt>
                <c:pt idx="407">
                  <c:v>113764</c:v>
                </c:pt>
                <c:pt idx="408">
                  <c:v>587867</c:v>
                </c:pt>
                <c:pt idx="409">
                  <c:v>519822</c:v>
                </c:pt>
                <c:pt idx="410">
                  <c:v>75076</c:v>
                </c:pt>
                <c:pt idx="411">
                  <c:v>13953</c:v>
                </c:pt>
                <c:pt idx="412">
                  <c:v>0</c:v>
                </c:pt>
                <c:pt idx="413">
                  <c:v>5000</c:v>
                </c:pt>
                <c:pt idx="414">
                  <c:v>26800</c:v>
                </c:pt>
                <c:pt idx="415">
                  <c:v>10000</c:v>
                </c:pt>
                <c:pt idx="416">
                  <c:v>92274</c:v>
                </c:pt>
                <c:pt idx="417">
                  <c:v>11900</c:v>
                </c:pt>
                <c:pt idx="418">
                  <c:v>7550</c:v>
                </c:pt>
                <c:pt idx="419">
                  <c:v>764958</c:v>
                </c:pt>
                <c:pt idx="420">
                  <c:v>10000</c:v>
                </c:pt>
                <c:pt idx="421">
                  <c:v>146589</c:v>
                </c:pt>
                <c:pt idx="422">
                  <c:v>3953</c:v>
                </c:pt>
                <c:pt idx="423">
                  <c:v>9150</c:v>
                </c:pt>
                <c:pt idx="424">
                  <c:v>280442</c:v>
                </c:pt>
                <c:pt idx="425">
                  <c:v>20000</c:v>
                </c:pt>
                <c:pt idx="426">
                  <c:v>56788</c:v>
                </c:pt>
                <c:pt idx="427">
                  <c:v>0</c:v>
                </c:pt>
                <c:pt idx="428">
                  <c:v>0</c:v>
                </c:pt>
                <c:pt idx="429">
                  <c:v>83687</c:v>
                </c:pt>
                <c:pt idx="430">
                  <c:v>117766</c:v>
                </c:pt>
                <c:pt idx="431">
                  <c:v>27181</c:v>
                </c:pt>
                <c:pt idx="432">
                  <c:v>5000</c:v>
                </c:pt>
                <c:pt idx="433">
                  <c:v>174114</c:v>
                </c:pt>
                <c:pt idx="434">
                  <c:v>0</c:v>
                </c:pt>
                <c:pt idx="435">
                  <c:v>20000</c:v>
                </c:pt>
                <c:pt idx="436">
                  <c:v>33338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</c:numCache>
            </c:numRef>
          </c:xVal>
          <c:yVal>
            <c:numRef>
              <c:f>'cs scatter'!$H$87:$H$526</c:f>
              <c:numCache>
                <c:formatCode>#,##0</c:formatCode>
                <c:ptCount val="440"/>
                <c:pt idx="0">
                  <c:v>231077</c:v>
                </c:pt>
                <c:pt idx="1">
                  <c:v>0</c:v>
                </c:pt>
                <c:pt idx="2">
                  <c:v>76700</c:v>
                </c:pt>
                <c:pt idx="3">
                  <c:v>0</c:v>
                </c:pt>
                <c:pt idx="4">
                  <c:v>294983</c:v>
                </c:pt>
                <c:pt idx="5">
                  <c:v>0</c:v>
                </c:pt>
                <c:pt idx="6">
                  <c:v>394457</c:v>
                </c:pt>
                <c:pt idx="7">
                  <c:v>134194</c:v>
                </c:pt>
                <c:pt idx="8">
                  <c:v>29100</c:v>
                </c:pt>
                <c:pt idx="9">
                  <c:v>21400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84632</c:v>
                </c:pt>
                <c:pt idx="14">
                  <c:v>0</c:v>
                </c:pt>
                <c:pt idx="15">
                  <c:v>183900</c:v>
                </c:pt>
                <c:pt idx="16">
                  <c:v>112071</c:v>
                </c:pt>
                <c:pt idx="17">
                  <c:v>10000</c:v>
                </c:pt>
                <c:pt idx="18">
                  <c:v>0</c:v>
                </c:pt>
                <c:pt idx="19">
                  <c:v>934327</c:v>
                </c:pt>
                <c:pt idx="20">
                  <c:v>0</c:v>
                </c:pt>
                <c:pt idx="21">
                  <c:v>15000</c:v>
                </c:pt>
                <c:pt idx="22">
                  <c:v>23400</c:v>
                </c:pt>
                <c:pt idx="23">
                  <c:v>659834</c:v>
                </c:pt>
                <c:pt idx="24">
                  <c:v>831394</c:v>
                </c:pt>
                <c:pt idx="25">
                  <c:v>0</c:v>
                </c:pt>
                <c:pt idx="26">
                  <c:v>10000</c:v>
                </c:pt>
                <c:pt idx="27">
                  <c:v>0</c:v>
                </c:pt>
                <c:pt idx="28">
                  <c:v>0</c:v>
                </c:pt>
                <c:pt idx="29">
                  <c:v>340184</c:v>
                </c:pt>
                <c:pt idx="30">
                  <c:v>105600</c:v>
                </c:pt>
                <c:pt idx="31">
                  <c:v>0</c:v>
                </c:pt>
                <c:pt idx="32">
                  <c:v>12120</c:v>
                </c:pt>
                <c:pt idx="33">
                  <c:v>0</c:v>
                </c:pt>
                <c:pt idx="34">
                  <c:v>608120</c:v>
                </c:pt>
                <c:pt idx="35">
                  <c:v>584253</c:v>
                </c:pt>
                <c:pt idx="36">
                  <c:v>0</c:v>
                </c:pt>
                <c:pt idx="37">
                  <c:v>16700</c:v>
                </c:pt>
                <c:pt idx="38">
                  <c:v>91045</c:v>
                </c:pt>
                <c:pt idx="39">
                  <c:v>18400</c:v>
                </c:pt>
                <c:pt idx="40">
                  <c:v>166964</c:v>
                </c:pt>
                <c:pt idx="41">
                  <c:v>0</c:v>
                </c:pt>
                <c:pt idx="42">
                  <c:v>64508</c:v>
                </c:pt>
                <c:pt idx="43">
                  <c:v>1328445</c:v>
                </c:pt>
                <c:pt idx="44">
                  <c:v>5000</c:v>
                </c:pt>
                <c:pt idx="45">
                  <c:v>6700</c:v>
                </c:pt>
                <c:pt idx="46">
                  <c:v>0</c:v>
                </c:pt>
                <c:pt idx="47">
                  <c:v>20100</c:v>
                </c:pt>
                <c:pt idx="48">
                  <c:v>33500</c:v>
                </c:pt>
                <c:pt idx="49">
                  <c:v>6700</c:v>
                </c:pt>
                <c:pt idx="50">
                  <c:v>0</c:v>
                </c:pt>
                <c:pt idx="51">
                  <c:v>40200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207601</c:v>
                </c:pt>
                <c:pt idx="56">
                  <c:v>51900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777720</c:v>
                </c:pt>
                <c:pt idx="61">
                  <c:v>0</c:v>
                </c:pt>
                <c:pt idx="62">
                  <c:v>107823</c:v>
                </c:pt>
                <c:pt idx="63">
                  <c:v>675727</c:v>
                </c:pt>
                <c:pt idx="64">
                  <c:v>0</c:v>
                </c:pt>
                <c:pt idx="65">
                  <c:v>0</c:v>
                </c:pt>
                <c:pt idx="66">
                  <c:v>18400</c:v>
                </c:pt>
                <c:pt idx="67">
                  <c:v>72060</c:v>
                </c:pt>
                <c:pt idx="68">
                  <c:v>0</c:v>
                </c:pt>
                <c:pt idx="69">
                  <c:v>0</c:v>
                </c:pt>
                <c:pt idx="70">
                  <c:v>278474</c:v>
                </c:pt>
                <c:pt idx="71">
                  <c:v>20100</c:v>
                </c:pt>
                <c:pt idx="72">
                  <c:v>36400</c:v>
                </c:pt>
                <c:pt idx="73">
                  <c:v>126100</c:v>
                </c:pt>
                <c:pt idx="74">
                  <c:v>0</c:v>
                </c:pt>
                <c:pt idx="75">
                  <c:v>0</c:v>
                </c:pt>
                <c:pt idx="76">
                  <c:v>284393</c:v>
                </c:pt>
                <c:pt idx="77">
                  <c:v>0</c:v>
                </c:pt>
                <c:pt idx="78">
                  <c:v>158017</c:v>
                </c:pt>
                <c:pt idx="79">
                  <c:v>0</c:v>
                </c:pt>
                <c:pt idx="80">
                  <c:v>0</c:v>
                </c:pt>
                <c:pt idx="81">
                  <c:v>6700</c:v>
                </c:pt>
                <c:pt idx="82">
                  <c:v>154021</c:v>
                </c:pt>
                <c:pt idx="83">
                  <c:v>30000</c:v>
                </c:pt>
                <c:pt idx="84">
                  <c:v>37560</c:v>
                </c:pt>
                <c:pt idx="85">
                  <c:v>1154611</c:v>
                </c:pt>
                <c:pt idx="86">
                  <c:v>62800</c:v>
                </c:pt>
                <c:pt idx="87">
                  <c:v>54921</c:v>
                </c:pt>
                <c:pt idx="88">
                  <c:v>189337</c:v>
                </c:pt>
                <c:pt idx="89">
                  <c:v>0</c:v>
                </c:pt>
                <c:pt idx="90">
                  <c:v>183768</c:v>
                </c:pt>
                <c:pt idx="91">
                  <c:v>0</c:v>
                </c:pt>
                <c:pt idx="92">
                  <c:v>100274</c:v>
                </c:pt>
                <c:pt idx="93">
                  <c:v>72646</c:v>
                </c:pt>
                <c:pt idx="94">
                  <c:v>633074</c:v>
                </c:pt>
                <c:pt idx="95">
                  <c:v>200977</c:v>
                </c:pt>
                <c:pt idx="96">
                  <c:v>2504850</c:v>
                </c:pt>
                <c:pt idx="97">
                  <c:v>47000</c:v>
                </c:pt>
                <c:pt idx="98">
                  <c:v>28400</c:v>
                </c:pt>
                <c:pt idx="99">
                  <c:v>377803</c:v>
                </c:pt>
                <c:pt idx="100">
                  <c:v>203953</c:v>
                </c:pt>
                <c:pt idx="101">
                  <c:v>5000</c:v>
                </c:pt>
                <c:pt idx="102">
                  <c:v>1311559</c:v>
                </c:pt>
                <c:pt idx="103">
                  <c:v>0</c:v>
                </c:pt>
                <c:pt idx="104">
                  <c:v>191661</c:v>
                </c:pt>
                <c:pt idx="105">
                  <c:v>0</c:v>
                </c:pt>
                <c:pt idx="106">
                  <c:v>1675296</c:v>
                </c:pt>
                <c:pt idx="107">
                  <c:v>0</c:v>
                </c:pt>
                <c:pt idx="108">
                  <c:v>0</c:v>
                </c:pt>
                <c:pt idx="109">
                  <c:v>202296</c:v>
                </c:pt>
                <c:pt idx="110">
                  <c:v>303479</c:v>
                </c:pt>
                <c:pt idx="111">
                  <c:v>0</c:v>
                </c:pt>
                <c:pt idx="112">
                  <c:v>0</c:v>
                </c:pt>
                <c:pt idx="113">
                  <c:v>2219044</c:v>
                </c:pt>
                <c:pt idx="114">
                  <c:v>0</c:v>
                </c:pt>
                <c:pt idx="115">
                  <c:v>0</c:v>
                </c:pt>
                <c:pt idx="116">
                  <c:v>314228</c:v>
                </c:pt>
                <c:pt idx="117">
                  <c:v>5000</c:v>
                </c:pt>
                <c:pt idx="118">
                  <c:v>0</c:v>
                </c:pt>
                <c:pt idx="119">
                  <c:v>0</c:v>
                </c:pt>
                <c:pt idx="120">
                  <c:v>25000</c:v>
                </c:pt>
                <c:pt idx="121">
                  <c:v>10000</c:v>
                </c:pt>
                <c:pt idx="122">
                  <c:v>0</c:v>
                </c:pt>
                <c:pt idx="123">
                  <c:v>0</c:v>
                </c:pt>
                <c:pt idx="124">
                  <c:v>20000</c:v>
                </c:pt>
                <c:pt idx="125">
                  <c:v>0</c:v>
                </c:pt>
                <c:pt idx="126">
                  <c:v>205121</c:v>
                </c:pt>
                <c:pt idx="127">
                  <c:v>1095599</c:v>
                </c:pt>
                <c:pt idx="128">
                  <c:v>0</c:v>
                </c:pt>
                <c:pt idx="129">
                  <c:v>0</c:v>
                </c:pt>
                <c:pt idx="130">
                  <c:v>28100</c:v>
                </c:pt>
                <c:pt idx="131">
                  <c:v>0</c:v>
                </c:pt>
                <c:pt idx="132">
                  <c:v>85200</c:v>
                </c:pt>
                <c:pt idx="133">
                  <c:v>0</c:v>
                </c:pt>
                <c:pt idx="134">
                  <c:v>5000</c:v>
                </c:pt>
                <c:pt idx="135">
                  <c:v>94295</c:v>
                </c:pt>
                <c:pt idx="136">
                  <c:v>2020196</c:v>
                </c:pt>
                <c:pt idx="137">
                  <c:v>260019</c:v>
                </c:pt>
                <c:pt idx="138">
                  <c:v>104415</c:v>
                </c:pt>
                <c:pt idx="139">
                  <c:v>0</c:v>
                </c:pt>
                <c:pt idx="140">
                  <c:v>104422</c:v>
                </c:pt>
                <c:pt idx="141">
                  <c:v>38189</c:v>
                </c:pt>
                <c:pt idx="142">
                  <c:v>5000</c:v>
                </c:pt>
                <c:pt idx="143">
                  <c:v>99253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111635</c:v>
                </c:pt>
                <c:pt idx="148">
                  <c:v>444484</c:v>
                </c:pt>
                <c:pt idx="149">
                  <c:v>561288</c:v>
                </c:pt>
                <c:pt idx="150">
                  <c:v>190973</c:v>
                </c:pt>
                <c:pt idx="151">
                  <c:v>285344</c:v>
                </c:pt>
                <c:pt idx="152">
                  <c:v>1886475</c:v>
                </c:pt>
                <c:pt idx="153">
                  <c:v>31700</c:v>
                </c:pt>
                <c:pt idx="154">
                  <c:v>38500</c:v>
                </c:pt>
                <c:pt idx="155">
                  <c:v>0</c:v>
                </c:pt>
                <c:pt idx="156">
                  <c:v>20100</c:v>
                </c:pt>
                <c:pt idx="157">
                  <c:v>145578</c:v>
                </c:pt>
                <c:pt idx="158">
                  <c:v>5000</c:v>
                </c:pt>
                <c:pt idx="159">
                  <c:v>889811</c:v>
                </c:pt>
                <c:pt idx="160">
                  <c:v>212834</c:v>
                </c:pt>
                <c:pt idx="161">
                  <c:v>439103</c:v>
                </c:pt>
                <c:pt idx="162">
                  <c:v>606998</c:v>
                </c:pt>
                <c:pt idx="163">
                  <c:v>0</c:v>
                </c:pt>
                <c:pt idx="164">
                  <c:v>50800</c:v>
                </c:pt>
                <c:pt idx="165">
                  <c:v>0</c:v>
                </c:pt>
                <c:pt idx="166">
                  <c:v>37600</c:v>
                </c:pt>
                <c:pt idx="167">
                  <c:v>34100</c:v>
                </c:pt>
                <c:pt idx="168">
                  <c:v>0</c:v>
                </c:pt>
                <c:pt idx="169">
                  <c:v>526099</c:v>
                </c:pt>
                <c:pt idx="170">
                  <c:v>33500</c:v>
                </c:pt>
                <c:pt idx="171">
                  <c:v>476511</c:v>
                </c:pt>
                <c:pt idx="172">
                  <c:v>14481</c:v>
                </c:pt>
                <c:pt idx="173">
                  <c:v>52445</c:v>
                </c:pt>
                <c:pt idx="174">
                  <c:v>34100</c:v>
                </c:pt>
                <c:pt idx="175">
                  <c:v>62200</c:v>
                </c:pt>
                <c:pt idx="176">
                  <c:v>261598</c:v>
                </c:pt>
                <c:pt idx="177">
                  <c:v>20103</c:v>
                </c:pt>
                <c:pt idx="178">
                  <c:v>0</c:v>
                </c:pt>
                <c:pt idx="179">
                  <c:v>0</c:v>
                </c:pt>
                <c:pt idx="180">
                  <c:v>142700</c:v>
                </c:pt>
                <c:pt idx="181">
                  <c:v>245319</c:v>
                </c:pt>
                <c:pt idx="182">
                  <c:v>0</c:v>
                </c:pt>
                <c:pt idx="183">
                  <c:v>6700</c:v>
                </c:pt>
                <c:pt idx="184">
                  <c:v>1178463</c:v>
                </c:pt>
                <c:pt idx="185">
                  <c:v>159604</c:v>
                </c:pt>
                <c:pt idx="186">
                  <c:v>197848</c:v>
                </c:pt>
                <c:pt idx="187">
                  <c:v>0</c:v>
                </c:pt>
                <c:pt idx="188">
                  <c:v>26800</c:v>
                </c:pt>
                <c:pt idx="189">
                  <c:v>5000</c:v>
                </c:pt>
                <c:pt idx="190">
                  <c:v>207987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5000</c:v>
                </c:pt>
                <c:pt idx="195">
                  <c:v>0</c:v>
                </c:pt>
                <c:pt idx="196">
                  <c:v>6700</c:v>
                </c:pt>
                <c:pt idx="197">
                  <c:v>74094</c:v>
                </c:pt>
                <c:pt idx="198">
                  <c:v>42500</c:v>
                </c:pt>
                <c:pt idx="199">
                  <c:v>5000</c:v>
                </c:pt>
                <c:pt idx="200">
                  <c:v>505748</c:v>
                </c:pt>
                <c:pt idx="201">
                  <c:v>0</c:v>
                </c:pt>
                <c:pt idx="202">
                  <c:v>0</c:v>
                </c:pt>
                <c:pt idx="203">
                  <c:v>288690</c:v>
                </c:pt>
                <c:pt idx="204">
                  <c:v>0</c:v>
                </c:pt>
                <c:pt idx="205">
                  <c:v>0</c:v>
                </c:pt>
                <c:pt idx="206">
                  <c:v>50900</c:v>
                </c:pt>
                <c:pt idx="207">
                  <c:v>11700</c:v>
                </c:pt>
                <c:pt idx="208">
                  <c:v>668937</c:v>
                </c:pt>
                <c:pt idx="209">
                  <c:v>572388</c:v>
                </c:pt>
                <c:pt idx="210">
                  <c:v>0</c:v>
                </c:pt>
                <c:pt idx="211">
                  <c:v>70300</c:v>
                </c:pt>
                <c:pt idx="212">
                  <c:v>22400</c:v>
                </c:pt>
                <c:pt idx="213">
                  <c:v>740327</c:v>
                </c:pt>
                <c:pt idx="214">
                  <c:v>623298</c:v>
                </c:pt>
                <c:pt idx="215">
                  <c:v>0</c:v>
                </c:pt>
                <c:pt idx="216">
                  <c:v>30100</c:v>
                </c:pt>
                <c:pt idx="217">
                  <c:v>116783</c:v>
                </c:pt>
                <c:pt idx="218">
                  <c:v>10700</c:v>
                </c:pt>
                <c:pt idx="219">
                  <c:v>63910</c:v>
                </c:pt>
                <c:pt idx="220">
                  <c:v>189683</c:v>
                </c:pt>
                <c:pt idx="221">
                  <c:v>0</c:v>
                </c:pt>
                <c:pt idx="222">
                  <c:v>323919</c:v>
                </c:pt>
                <c:pt idx="223">
                  <c:v>5000</c:v>
                </c:pt>
                <c:pt idx="224">
                  <c:v>0</c:v>
                </c:pt>
                <c:pt idx="225">
                  <c:v>469422</c:v>
                </c:pt>
                <c:pt idx="226">
                  <c:v>484241</c:v>
                </c:pt>
                <c:pt idx="227">
                  <c:v>0</c:v>
                </c:pt>
                <c:pt idx="228">
                  <c:v>263896</c:v>
                </c:pt>
                <c:pt idx="229">
                  <c:v>5000</c:v>
                </c:pt>
                <c:pt idx="230">
                  <c:v>46800</c:v>
                </c:pt>
                <c:pt idx="231">
                  <c:v>0</c:v>
                </c:pt>
                <c:pt idx="232">
                  <c:v>0</c:v>
                </c:pt>
                <c:pt idx="233">
                  <c:v>40000</c:v>
                </c:pt>
                <c:pt idx="234">
                  <c:v>0</c:v>
                </c:pt>
                <c:pt idx="235">
                  <c:v>2654601</c:v>
                </c:pt>
                <c:pt idx="236">
                  <c:v>0</c:v>
                </c:pt>
                <c:pt idx="237">
                  <c:v>0</c:v>
                </c:pt>
                <c:pt idx="238">
                  <c:v>325368</c:v>
                </c:pt>
                <c:pt idx="239">
                  <c:v>5000</c:v>
                </c:pt>
                <c:pt idx="240">
                  <c:v>0</c:v>
                </c:pt>
                <c:pt idx="241">
                  <c:v>129934</c:v>
                </c:pt>
                <c:pt idx="242">
                  <c:v>79440</c:v>
                </c:pt>
                <c:pt idx="243">
                  <c:v>889801</c:v>
                </c:pt>
                <c:pt idx="244">
                  <c:v>0</c:v>
                </c:pt>
                <c:pt idx="245">
                  <c:v>39800</c:v>
                </c:pt>
                <c:pt idx="246">
                  <c:v>0</c:v>
                </c:pt>
                <c:pt idx="247">
                  <c:v>70824</c:v>
                </c:pt>
                <c:pt idx="248">
                  <c:v>83198</c:v>
                </c:pt>
                <c:pt idx="249">
                  <c:v>0</c:v>
                </c:pt>
                <c:pt idx="250">
                  <c:v>96000</c:v>
                </c:pt>
                <c:pt idx="251">
                  <c:v>134446</c:v>
                </c:pt>
                <c:pt idx="252">
                  <c:v>21970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445533</c:v>
                </c:pt>
                <c:pt idx="258">
                  <c:v>0</c:v>
                </c:pt>
                <c:pt idx="259">
                  <c:v>0</c:v>
                </c:pt>
                <c:pt idx="260">
                  <c:v>333800</c:v>
                </c:pt>
                <c:pt idx="261">
                  <c:v>85500</c:v>
                </c:pt>
                <c:pt idx="262">
                  <c:v>114631</c:v>
                </c:pt>
                <c:pt idx="263">
                  <c:v>0</c:v>
                </c:pt>
                <c:pt idx="264">
                  <c:v>32100</c:v>
                </c:pt>
                <c:pt idx="265">
                  <c:v>20700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184243</c:v>
                </c:pt>
                <c:pt idx="271">
                  <c:v>59000</c:v>
                </c:pt>
                <c:pt idx="272">
                  <c:v>100700</c:v>
                </c:pt>
                <c:pt idx="273">
                  <c:v>13400</c:v>
                </c:pt>
                <c:pt idx="274">
                  <c:v>78109</c:v>
                </c:pt>
                <c:pt idx="275">
                  <c:v>37500</c:v>
                </c:pt>
                <c:pt idx="276">
                  <c:v>1492451</c:v>
                </c:pt>
                <c:pt idx="277">
                  <c:v>741097</c:v>
                </c:pt>
                <c:pt idx="278">
                  <c:v>0</c:v>
                </c:pt>
                <c:pt idx="279">
                  <c:v>0</c:v>
                </c:pt>
                <c:pt idx="280">
                  <c:v>4482138</c:v>
                </c:pt>
                <c:pt idx="281">
                  <c:v>0</c:v>
                </c:pt>
                <c:pt idx="282">
                  <c:v>0</c:v>
                </c:pt>
                <c:pt idx="283">
                  <c:v>38274</c:v>
                </c:pt>
                <c:pt idx="284">
                  <c:v>119452</c:v>
                </c:pt>
                <c:pt idx="285">
                  <c:v>0</c:v>
                </c:pt>
                <c:pt idx="286">
                  <c:v>46200</c:v>
                </c:pt>
                <c:pt idx="287">
                  <c:v>29230</c:v>
                </c:pt>
                <c:pt idx="288">
                  <c:v>40000</c:v>
                </c:pt>
                <c:pt idx="289">
                  <c:v>112031</c:v>
                </c:pt>
                <c:pt idx="290">
                  <c:v>25100</c:v>
                </c:pt>
                <c:pt idx="291">
                  <c:v>95400</c:v>
                </c:pt>
                <c:pt idx="292">
                  <c:v>660353</c:v>
                </c:pt>
                <c:pt idx="293">
                  <c:v>0</c:v>
                </c:pt>
                <c:pt idx="294">
                  <c:v>49200</c:v>
                </c:pt>
                <c:pt idx="295">
                  <c:v>260852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145606</c:v>
                </c:pt>
                <c:pt idx="300">
                  <c:v>127400</c:v>
                </c:pt>
                <c:pt idx="301">
                  <c:v>60000</c:v>
                </c:pt>
                <c:pt idx="302">
                  <c:v>0</c:v>
                </c:pt>
                <c:pt idx="303">
                  <c:v>1086333</c:v>
                </c:pt>
                <c:pt idx="304">
                  <c:v>50800</c:v>
                </c:pt>
                <c:pt idx="305">
                  <c:v>73880</c:v>
                </c:pt>
                <c:pt idx="306">
                  <c:v>63973</c:v>
                </c:pt>
                <c:pt idx="307">
                  <c:v>60900</c:v>
                </c:pt>
                <c:pt idx="308">
                  <c:v>1065949</c:v>
                </c:pt>
                <c:pt idx="309">
                  <c:v>1058430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51900</c:v>
                </c:pt>
                <c:pt idx="314">
                  <c:v>20700</c:v>
                </c:pt>
                <c:pt idx="315">
                  <c:v>642176</c:v>
                </c:pt>
                <c:pt idx="316">
                  <c:v>5000</c:v>
                </c:pt>
                <c:pt idx="317">
                  <c:v>40000</c:v>
                </c:pt>
                <c:pt idx="318">
                  <c:v>0</c:v>
                </c:pt>
                <c:pt idx="319">
                  <c:v>0</c:v>
                </c:pt>
                <c:pt idx="320">
                  <c:v>43700</c:v>
                </c:pt>
                <c:pt idx="321">
                  <c:v>201058</c:v>
                </c:pt>
                <c:pt idx="322">
                  <c:v>48400</c:v>
                </c:pt>
                <c:pt idx="323">
                  <c:v>57246</c:v>
                </c:pt>
                <c:pt idx="324">
                  <c:v>703620</c:v>
                </c:pt>
                <c:pt idx="325">
                  <c:v>67612</c:v>
                </c:pt>
                <c:pt idx="326">
                  <c:v>38649</c:v>
                </c:pt>
                <c:pt idx="327">
                  <c:v>0</c:v>
                </c:pt>
                <c:pt idx="328">
                  <c:v>0</c:v>
                </c:pt>
                <c:pt idx="329">
                  <c:v>20700</c:v>
                </c:pt>
                <c:pt idx="330">
                  <c:v>83175</c:v>
                </c:pt>
                <c:pt idx="331">
                  <c:v>260688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127800</c:v>
                </c:pt>
                <c:pt idx="336">
                  <c:v>61392</c:v>
                </c:pt>
                <c:pt idx="337">
                  <c:v>0</c:v>
                </c:pt>
                <c:pt idx="338">
                  <c:v>0</c:v>
                </c:pt>
                <c:pt idx="339">
                  <c:v>99181</c:v>
                </c:pt>
                <c:pt idx="340">
                  <c:v>10000</c:v>
                </c:pt>
                <c:pt idx="341">
                  <c:v>10700</c:v>
                </c:pt>
                <c:pt idx="342">
                  <c:v>785601</c:v>
                </c:pt>
                <c:pt idx="343">
                  <c:v>30800</c:v>
                </c:pt>
                <c:pt idx="344">
                  <c:v>0</c:v>
                </c:pt>
                <c:pt idx="345">
                  <c:v>13400</c:v>
                </c:pt>
                <c:pt idx="346">
                  <c:v>66700</c:v>
                </c:pt>
                <c:pt idx="347">
                  <c:v>2686481</c:v>
                </c:pt>
                <c:pt idx="348">
                  <c:v>428885</c:v>
                </c:pt>
                <c:pt idx="349">
                  <c:v>17500</c:v>
                </c:pt>
                <c:pt idx="350">
                  <c:v>0</c:v>
                </c:pt>
                <c:pt idx="351">
                  <c:v>33408</c:v>
                </c:pt>
                <c:pt idx="352">
                  <c:v>0</c:v>
                </c:pt>
                <c:pt idx="353">
                  <c:v>110698</c:v>
                </c:pt>
                <c:pt idx="354">
                  <c:v>451780</c:v>
                </c:pt>
                <c:pt idx="355">
                  <c:v>241845</c:v>
                </c:pt>
                <c:pt idx="356">
                  <c:v>338615</c:v>
                </c:pt>
                <c:pt idx="357">
                  <c:v>2145696</c:v>
                </c:pt>
                <c:pt idx="358">
                  <c:v>727004</c:v>
                </c:pt>
                <c:pt idx="359">
                  <c:v>558660</c:v>
                </c:pt>
                <c:pt idx="360">
                  <c:v>158266</c:v>
                </c:pt>
                <c:pt idx="361">
                  <c:v>471917</c:v>
                </c:pt>
                <c:pt idx="362">
                  <c:v>780499</c:v>
                </c:pt>
                <c:pt idx="363">
                  <c:v>59000</c:v>
                </c:pt>
                <c:pt idx="364">
                  <c:v>882971</c:v>
                </c:pt>
                <c:pt idx="365">
                  <c:v>6700</c:v>
                </c:pt>
                <c:pt idx="366">
                  <c:v>2119758</c:v>
                </c:pt>
                <c:pt idx="367">
                  <c:v>140935</c:v>
                </c:pt>
                <c:pt idx="368">
                  <c:v>18400</c:v>
                </c:pt>
                <c:pt idx="369">
                  <c:v>333517</c:v>
                </c:pt>
                <c:pt idx="370">
                  <c:v>266949</c:v>
                </c:pt>
                <c:pt idx="371">
                  <c:v>257451</c:v>
                </c:pt>
                <c:pt idx="372">
                  <c:v>152500</c:v>
                </c:pt>
                <c:pt idx="373">
                  <c:v>323204</c:v>
                </c:pt>
                <c:pt idx="374">
                  <c:v>385422</c:v>
                </c:pt>
                <c:pt idx="375">
                  <c:v>139576</c:v>
                </c:pt>
                <c:pt idx="376">
                  <c:v>1472954</c:v>
                </c:pt>
                <c:pt idx="377">
                  <c:v>49100</c:v>
                </c:pt>
                <c:pt idx="378">
                  <c:v>63100</c:v>
                </c:pt>
                <c:pt idx="379">
                  <c:v>361171</c:v>
                </c:pt>
                <c:pt idx="380">
                  <c:v>76860</c:v>
                </c:pt>
                <c:pt idx="381">
                  <c:v>123508</c:v>
                </c:pt>
                <c:pt idx="382">
                  <c:v>17854</c:v>
                </c:pt>
                <c:pt idx="383">
                  <c:v>35855</c:v>
                </c:pt>
                <c:pt idx="384">
                  <c:v>17400</c:v>
                </c:pt>
                <c:pt idx="385">
                  <c:v>16700</c:v>
                </c:pt>
                <c:pt idx="386">
                  <c:v>313564</c:v>
                </c:pt>
                <c:pt idx="387">
                  <c:v>1111009</c:v>
                </c:pt>
                <c:pt idx="388">
                  <c:v>140152</c:v>
                </c:pt>
                <c:pt idx="389">
                  <c:v>684405</c:v>
                </c:pt>
                <c:pt idx="390">
                  <c:v>776163</c:v>
                </c:pt>
                <c:pt idx="391">
                  <c:v>400345</c:v>
                </c:pt>
                <c:pt idx="392">
                  <c:v>72000</c:v>
                </c:pt>
                <c:pt idx="393">
                  <c:v>66700</c:v>
                </c:pt>
                <c:pt idx="394">
                  <c:v>514481</c:v>
                </c:pt>
                <c:pt idx="395">
                  <c:v>53170</c:v>
                </c:pt>
                <c:pt idx="396">
                  <c:v>195715</c:v>
                </c:pt>
                <c:pt idx="397">
                  <c:v>335670</c:v>
                </c:pt>
                <c:pt idx="398">
                  <c:v>638983</c:v>
                </c:pt>
                <c:pt idx="399">
                  <c:v>287184</c:v>
                </c:pt>
                <c:pt idx="400">
                  <c:v>40100</c:v>
                </c:pt>
                <c:pt idx="401">
                  <c:v>36700</c:v>
                </c:pt>
                <c:pt idx="402">
                  <c:v>592028</c:v>
                </c:pt>
                <c:pt idx="403">
                  <c:v>264532</c:v>
                </c:pt>
                <c:pt idx="404">
                  <c:v>1212400</c:v>
                </c:pt>
                <c:pt idx="405">
                  <c:v>160653</c:v>
                </c:pt>
                <c:pt idx="406">
                  <c:v>866809</c:v>
                </c:pt>
                <c:pt idx="407">
                  <c:v>80768</c:v>
                </c:pt>
                <c:pt idx="408">
                  <c:v>637551</c:v>
                </c:pt>
                <c:pt idx="409">
                  <c:v>557343</c:v>
                </c:pt>
                <c:pt idx="410">
                  <c:v>120920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49000</c:v>
                </c:pt>
                <c:pt idx="415">
                  <c:v>29000</c:v>
                </c:pt>
                <c:pt idx="416">
                  <c:v>117224</c:v>
                </c:pt>
                <c:pt idx="417">
                  <c:v>10000</c:v>
                </c:pt>
                <c:pt idx="418">
                  <c:v>44000</c:v>
                </c:pt>
                <c:pt idx="419">
                  <c:v>642141</c:v>
                </c:pt>
                <c:pt idx="420">
                  <c:v>25000</c:v>
                </c:pt>
                <c:pt idx="421">
                  <c:v>139425</c:v>
                </c:pt>
                <c:pt idx="422">
                  <c:v>0</c:v>
                </c:pt>
                <c:pt idx="423">
                  <c:v>5000</c:v>
                </c:pt>
                <c:pt idx="424">
                  <c:v>359000</c:v>
                </c:pt>
                <c:pt idx="425">
                  <c:v>5000</c:v>
                </c:pt>
                <c:pt idx="426">
                  <c:v>39584</c:v>
                </c:pt>
                <c:pt idx="427">
                  <c:v>14000</c:v>
                </c:pt>
                <c:pt idx="428">
                  <c:v>10000</c:v>
                </c:pt>
                <c:pt idx="429">
                  <c:v>67235</c:v>
                </c:pt>
                <c:pt idx="430">
                  <c:v>104477</c:v>
                </c:pt>
                <c:pt idx="431">
                  <c:v>15000</c:v>
                </c:pt>
                <c:pt idx="432">
                  <c:v>5000</c:v>
                </c:pt>
                <c:pt idx="433">
                  <c:v>170155</c:v>
                </c:pt>
                <c:pt idx="434">
                  <c:v>5000</c:v>
                </c:pt>
                <c:pt idx="435">
                  <c:v>15000</c:v>
                </c:pt>
                <c:pt idx="436">
                  <c:v>24000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</c:numCache>
            </c:numRef>
          </c:yVal>
        </c:ser>
        <c:axId val="111489024"/>
        <c:axId val="111491328"/>
      </c:scatterChart>
      <c:valAx>
        <c:axId val="111489024"/>
        <c:scaling>
          <c:orientation val="minMax"/>
          <c:max val="1500000"/>
          <c:min val="0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Cherry Sheet Projection</a:t>
                </a:r>
              </a:p>
            </c:rich>
          </c:tx>
          <c:layout>
            <c:manualLayout>
              <c:xMode val="edge"/>
              <c:yMode val="edge"/>
              <c:x val="0.35665914221218964"/>
              <c:y val="0.91067101723949173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91328"/>
        <c:crosses val="autoZero"/>
        <c:crossBetween val="midCat"/>
        <c:minorUnit val="50000"/>
      </c:valAx>
      <c:valAx>
        <c:axId val="111491328"/>
        <c:scaling>
          <c:orientation val="minMax"/>
          <c:max val="1500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489024"/>
        <c:crosses val="autoZero"/>
        <c:crossBetween val="midCat"/>
      </c:valAx>
      <c:spPr>
        <a:gradFill rotWithShape="0">
          <a:gsLst>
            <a:gs pos="0">
              <a:srgbClr val="C0C0C0"/>
            </a:gs>
            <a:gs pos="100000">
              <a:srgbClr val="00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30022573363432"/>
          <c:y val="0.17866057065447463"/>
          <c:w val="0.39729119638826482"/>
          <c:h val="0.19933829611249479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66" r="0.750000000000009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school choice enrollment trends</a:t>
            </a:r>
          </a:p>
        </c:rich>
      </c:tx>
      <c:layout>
        <c:manualLayout>
          <c:xMode val="edge"/>
          <c:yMode val="edge"/>
          <c:x val="0.23804884389451444"/>
          <c:y val="1.984487233213541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0355258990685763E-2"/>
          <c:y val="0.10620400586808949"/>
          <c:w val="0.86798053155976862"/>
          <c:h val="0.78141157450375753"/>
        </c:manualLayout>
      </c:layout>
      <c:barChart>
        <c:barDir val="col"/>
        <c:grouping val="clustered"/>
        <c:ser>
          <c:idx val="0"/>
          <c:order val="0"/>
          <c:tx>
            <c:strRef>
              <c:f>'district pupil trends'!$B$60</c:f>
              <c:strCache>
                <c:ptCount val="1"/>
                <c:pt idx="0">
                  <c:v>receiving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cat>
            <c:strRef>
              <c:f>'district pupil trends'!$A$61:$A$70</c:f>
              <c:strCache>
                <c:ptCount val="10"/>
                <c:pt idx="0">
                  <c:v>FY07</c:v>
                </c:pt>
                <c:pt idx="1">
                  <c:v>FY08</c:v>
                </c:pt>
                <c:pt idx="2">
                  <c:v>FY09</c:v>
                </c:pt>
                <c:pt idx="3">
                  <c:v>FY10</c:v>
                </c:pt>
                <c:pt idx="4">
                  <c:v>FY11</c:v>
                </c:pt>
                <c:pt idx="5">
                  <c:v>FY12</c:v>
                </c:pt>
                <c:pt idx="6">
                  <c:v>FY13</c:v>
                </c:pt>
                <c:pt idx="7">
                  <c:v>FY14</c:v>
                </c:pt>
                <c:pt idx="8">
                  <c:v>FY15</c:v>
                </c:pt>
                <c:pt idx="9">
                  <c:v>FY16</c:v>
                </c:pt>
              </c:strCache>
            </c:strRef>
          </c:cat>
          <c:val>
            <c:numRef>
              <c:f>'district pupil trends'!$B$61:$B$70</c:f>
              <c:numCache>
                <c:formatCode>0.00</c:formatCode>
                <c:ptCount val="10"/>
                <c:pt idx="0">
                  <c:v>22.99</c:v>
                </c:pt>
                <c:pt idx="1">
                  <c:v>30.11</c:v>
                </c:pt>
                <c:pt idx="2">
                  <c:v>27.94</c:v>
                </c:pt>
                <c:pt idx="3">
                  <c:v>18.32</c:v>
                </c:pt>
                <c:pt idx="4">
                  <c:v>15.84</c:v>
                </c:pt>
                <c:pt idx="5">
                  <c:v>18.759999999999998</c:v>
                </c:pt>
                <c:pt idx="6">
                  <c:v>37.459999999999994</c:v>
                </c:pt>
                <c:pt idx="7">
                  <c:v>37.500000000000007</c:v>
                </c:pt>
                <c:pt idx="8">
                  <c:v>35.159999999999997</c:v>
                </c:pt>
                <c:pt idx="9">
                  <c:v>39.520000000000003</c:v>
                </c:pt>
              </c:numCache>
            </c:numRef>
          </c:val>
        </c:ser>
        <c:ser>
          <c:idx val="1"/>
          <c:order val="1"/>
          <c:tx>
            <c:strRef>
              <c:f>'district pupil trends'!$C$60</c:f>
              <c:strCache>
                <c:ptCount val="1"/>
                <c:pt idx="0">
                  <c:v>sending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2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cat>
            <c:strRef>
              <c:f>'district pupil trends'!$A$61:$A$70</c:f>
              <c:strCache>
                <c:ptCount val="10"/>
                <c:pt idx="0">
                  <c:v>FY07</c:v>
                </c:pt>
                <c:pt idx="1">
                  <c:v>FY08</c:v>
                </c:pt>
                <c:pt idx="2">
                  <c:v>FY09</c:v>
                </c:pt>
                <c:pt idx="3">
                  <c:v>FY10</c:v>
                </c:pt>
                <c:pt idx="4">
                  <c:v>FY11</c:v>
                </c:pt>
                <c:pt idx="5">
                  <c:v>FY12</c:v>
                </c:pt>
                <c:pt idx="6">
                  <c:v>FY13</c:v>
                </c:pt>
                <c:pt idx="7">
                  <c:v>FY14</c:v>
                </c:pt>
                <c:pt idx="8">
                  <c:v>FY15</c:v>
                </c:pt>
                <c:pt idx="9">
                  <c:v>FY16</c:v>
                </c:pt>
              </c:strCache>
            </c:strRef>
          </c:cat>
          <c:val>
            <c:numRef>
              <c:f>'district pupil trends'!$C$61:$C$70</c:f>
              <c:numCache>
                <c:formatCode>0.00</c:formatCode>
                <c:ptCount val="10"/>
                <c:pt idx="0">
                  <c:v>27.95</c:v>
                </c:pt>
                <c:pt idx="1">
                  <c:v>45.414999999999999</c:v>
                </c:pt>
                <c:pt idx="2">
                  <c:v>42.96</c:v>
                </c:pt>
                <c:pt idx="3">
                  <c:v>52.43</c:v>
                </c:pt>
                <c:pt idx="4">
                  <c:v>45.709999999999994</c:v>
                </c:pt>
                <c:pt idx="5">
                  <c:v>33.700000000000003</c:v>
                </c:pt>
                <c:pt idx="6">
                  <c:v>29</c:v>
                </c:pt>
                <c:pt idx="7">
                  <c:v>24.16</c:v>
                </c:pt>
                <c:pt idx="8">
                  <c:v>15.629999999999999</c:v>
                </c:pt>
                <c:pt idx="9">
                  <c:v>9</c:v>
                </c:pt>
              </c:numCache>
            </c:numRef>
          </c:val>
        </c:ser>
        <c:gapWidth val="80"/>
        <c:axId val="80541184"/>
        <c:axId val="80542720"/>
      </c:barChart>
      <c:catAx>
        <c:axId val="80541184"/>
        <c:scaling>
          <c:orientation val="minMax"/>
        </c:scaling>
        <c:axPos val="b"/>
        <c:numFmt formatCode="#,##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42720"/>
        <c:crosses val="autoZero"/>
        <c:auto val="1"/>
        <c:lblAlgn val="ctr"/>
        <c:lblOffset val="100"/>
        <c:tickLblSkip val="1"/>
        <c:tickMarkSkip val="1"/>
      </c:catAx>
      <c:valAx>
        <c:axId val="805427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41184"/>
        <c:crosses val="autoZero"/>
        <c:crossBetween val="between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20562149731283591"/>
          <c:y val="9.0140791224626343E-2"/>
          <c:w val="0.52430546181727256"/>
          <c:h val="7.3239374489953407E-2"/>
        </c:manualLayout>
      </c:layout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966" r="0.75000000000000966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3</xdr:row>
      <xdr:rowOff>38100</xdr:rowOff>
    </xdr:from>
    <xdr:to>
      <xdr:col>6</xdr:col>
      <xdr:colOff>38100</xdr:colOff>
      <xdr:row>23</xdr:row>
      <xdr:rowOff>114300</xdr:rowOff>
    </xdr:to>
    <xdr:graphicFrame macro="">
      <xdr:nvGraphicFramePr>
        <xdr:cNvPr id="105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409575</xdr:colOff>
      <xdr:row>3</xdr:row>
      <xdr:rowOff>0</xdr:rowOff>
    </xdr:from>
    <xdr:to>
      <xdr:col>12</xdr:col>
      <xdr:colOff>247650</xdr:colOff>
      <xdr:row>23</xdr:row>
      <xdr:rowOff>28575</xdr:rowOff>
    </xdr:to>
    <xdr:graphicFrame macro="">
      <xdr:nvGraphicFramePr>
        <xdr:cNvPr id="1057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</xdr:row>
      <xdr:rowOff>57150</xdr:rowOff>
    </xdr:from>
    <xdr:to>
      <xdr:col>9</xdr:col>
      <xdr:colOff>104775</xdr:colOff>
      <xdr:row>19</xdr:row>
      <xdr:rowOff>123825</xdr:rowOff>
    </xdr:to>
    <xdr:graphicFrame macro="">
      <xdr:nvGraphicFramePr>
        <xdr:cNvPr id="837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2:C413"/>
  <sheetViews>
    <sheetView topLeftCell="A240" workbookViewId="0">
      <selection activeCell="C248" sqref="C248:C367"/>
    </sheetView>
  </sheetViews>
  <sheetFormatPr defaultRowHeight="18.75"/>
  <cols>
    <col min="1" max="1" width="9.44140625" style="6" customWidth="1"/>
    <col min="2" max="2" width="11.5546875" style="6" customWidth="1"/>
  </cols>
  <sheetData>
    <row r="2" spans="1:3">
      <c r="A2" s="121" t="s">
        <v>1503</v>
      </c>
      <c r="B2" s="121" t="s">
        <v>1503</v>
      </c>
      <c r="C2" s="121" t="s">
        <v>1503</v>
      </c>
    </row>
    <row r="3" spans="1:3">
      <c r="A3" s="121" t="s">
        <v>1504</v>
      </c>
      <c r="B3" s="121" t="s">
        <v>1504</v>
      </c>
      <c r="C3" s="121" t="s">
        <v>1504</v>
      </c>
    </row>
    <row r="4" spans="1:3">
      <c r="A4" s="121" t="s">
        <v>1505</v>
      </c>
      <c r="B4" s="121" t="s">
        <v>1506</v>
      </c>
      <c r="C4" s="121" t="s">
        <v>1644</v>
      </c>
    </row>
    <row r="5" spans="1:3">
      <c r="A5">
        <v>2</v>
      </c>
      <c r="B5">
        <v>2</v>
      </c>
      <c r="C5" s="144">
        <v>5086</v>
      </c>
    </row>
    <row r="6" spans="1:3">
      <c r="A6">
        <v>3</v>
      </c>
      <c r="B6">
        <v>4</v>
      </c>
      <c r="C6" s="144">
        <v>5309</v>
      </c>
    </row>
    <row r="7" spans="1:3">
      <c r="A7">
        <v>4</v>
      </c>
      <c r="B7">
        <v>6</v>
      </c>
      <c r="C7" s="144">
        <v>5860</v>
      </c>
    </row>
    <row r="8" spans="1:3">
      <c r="A8">
        <v>6</v>
      </c>
      <c r="B8">
        <v>11</v>
      </c>
      <c r="C8" s="144">
        <v>7105</v>
      </c>
    </row>
    <row r="9" spans="1:3">
      <c r="A9">
        <v>9</v>
      </c>
      <c r="B9">
        <v>12</v>
      </c>
      <c r="C9" s="144">
        <v>7144</v>
      </c>
    </row>
    <row r="10" spans="1:3">
      <c r="A10">
        <v>10</v>
      </c>
      <c r="B10">
        <v>13</v>
      </c>
      <c r="C10" s="144">
        <v>8061</v>
      </c>
    </row>
    <row r="11" spans="1:3">
      <c r="A11">
        <v>11</v>
      </c>
      <c r="B11">
        <v>15</v>
      </c>
      <c r="C11" s="144">
        <v>8154</v>
      </c>
    </row>
    <row r="12" spans="1:3">
      <c r="A12">
        <v>12</v>
      </c>
      <c r="B12">
        <v>19</v>
      </c>
      <c r="C12" s="144">
        <v>8227</v>
      </c>
    </row>
    <row r="13" spans="1:3">
      <c r="A13">
        <v>13</v>
      </c>
      <c r="B13">
        <v>21</v>
      </c>
      <c r="C13" s="144">
        <v>8337</v>
      </c>
    </row>
    <row r="14" spans="1:3">
      <c r="A14">
        <v>15</v>
      </c>
      <c r="B14">
        <v>29</v>
      </c>
      <c r="C14" s="144">
        <v>8728</v>
      </c>
    </row>
    <row r="15" spans="1:3">
      <c r="A15">
        <v>16</v>
      </c>
      <c r="B15">
        <v>32</v>
      </c>
      <c r="C15" s="144">
        <v>14170</v>
      </c>
    </row>
    <row r="16" spans="1:3">
      <c r="A16">
        <v>19</v>
      </c>
      <c r="B16">
        <v>34</v>
      </c>
      <c r="C16" s="144">
        <v>14321</v>
      </c>
    </row>
    <row r="17" spans="1:3">
      <c r="A17">
        <v>21</v>
      </c>
      <c r="B17">
        <v>37</v>
      </c>
      <c r="C17" s="144">
        <v>17064</v>
      </c>
    </row>
    <row r="18" spans="1:3">
      <c r="A18">
        <v>22</v>
      </c>
      <c r="B18">
        <v>42</v>
      </c>
      <c r="C18" s="144">
        <v>17271</v>
      </c>
    </row>
    <row r="19" spans="1:3">
      <c r="A19">
        <v>23</v>
      </c>
      <c r="B19">
        <v>47</v>
      </c>
      <c r="C19" s="144">
        <v>20300</v>
      </c>
    </row>
    <row r="20" spans="1:3">
      <c r="A20">
        <v>26</v>
      </c>
      <c r="B20">
        <v>51</v>
      </c>
      <c r="C20" s="144">
        <v>24043</v>
      </c>
    </row>
    <row r="21" spans="1:3">
      <c r="A21">
        <v>29</v>
      </c>
      <c r="B21">
        <v>53</v>
      </c>
      <c r="C21" s="144">
        <v>25139</v>
      </c>
    </row>
    <row r="22" spans="1:3">
      <c r="A22">
        <v>31</v>
      </c>
      <c r="B22">
        <v>54</v>
      </c>
      <c r="C22" s="144">
        <v>25177</v>
      </c>
    </row>
    <row r="23" spans="1:3">
      <c r="A23">
        <v>32</v>
      </c>
      <c r="B23">
        <v>55</v>
      </c>
      <c r="C23" s="144">
        <v>25199</v>
      </c>
    </row>
    <row r="24" spans="1:3">
      <c r="A24">
        <v>33</v>
      </c>
      <c r="B24">
        <v>58</v>
      </c>
      <c r="C24" s="144">
        <v>25635</v>
      </c>
    </row>
    <row r="25" spans="1:3">
      <c r="A25">
        <v>34</v>
      </c>
      <c r="B25">
        <v>59</v>
      </c>
      <c r="C25" s="144">
        <v>25690</v>
      </c>
    </row>
    <row r="26" spans="1:3">
      <c r="A26">
        <v>35</v>
      </c>
      <c r="B26">
        <v>60</v>
      </c>
      <c r="C26" s="144">
        <v>25710</v>
      </c>
    </row>
    <row r="27" spans="1:3">
      <c r="A27">
        <v>37</v>
      </c>
      <c r="B27">
        <v>62</v>
      </c>
      <c r="C27" s="144">
        <v>27182</v>
      </c>
    </row>
    <row r="28" spans="1:3">
      <c r="A28">
        <v>38</v>
      </c>
      <c r="B28">
        <v>65</v>
      </c>
      <c r="C28" s="144">
        <v>28170</v>
      </c>
    </row>
    <row r="29" spans="1:3">
      <c r="A29">
        <v>40</v>
      </c>
      <c r="B29">
        <v>66</v>
      </c>
      <c r="C29" s="144">
        <v>30035</v>
      </c>
    </row>
    <row r="30" spans="1:3">
      <c r="A30">
        <v>41</v>
      </c>
      <c r="B30">
        <v>69</v>
      </c>
      <c r="C30" s="144">
        <v>30246</v>
      </c>
    </row>
    <row r="31" spans="1:3">
      <c r="A31">
        <v>42</v>
      </c>
      <c r="B31">
        <v>70</v>
      </c>
      <c r="C31" s="144">
        <v>36016</v>
      </c>
    </row>
    <row r="32" spans="1:3">
      <c r="A32">
        <v>43</v>
      </c>
      <c r="B32">
        <v>75</v>
      </c>
      <c r="C32" s="144">
        <v>36201</v>
      </c>
    </row>
    <row r="33" spans="1:3">
      <c r="A33">
        <v>46</v>
      </c>
      <c r="B33">
        <v>76</v>
      </c>
      <c r="C33" s="144">
        <v>44018</v>
      </c>
    </row>
    <row r="34" spans="1:3">
      <c r="A34">
        <v>47</v>
      </c>
      <c r="B34">
        <v>78</v>
      </c>
      <c r="C34" s="144">
        <v>44073</v>
      </c>
    </row>
    <row r="35" spans="1:3">
      <c r="A35">
        <v>49</v>
      </c>
      <c r="B35">
        <v>80</v>
      </c>
      <c r="C35" s="144">
        <v>44780</v>
      </c>
    </row>
    <row r="36" spans="1:3">
      <c r="A36">
        <v>50</v>
      </c>
      <c r="B36">
        <v>81</v>
      </c>
      <c r="C36" s="144">
        <v>45043</v>
      </c>
    </row>
    <row r="37" spans="1:3">
      <c r="A37">
        <v>51</v>
      </c>
      <c r="B37">
        <v>90</v>
      </c>
      <c r="C37" s="144">
        <v>48160</v>
      </c>
    </row>
    <row r="38" spans="1:3">
      <c r="A38">
        <v>53</v>
      </c>
      <c r="B38">
        <v>92</v>
      </c>
      <c r="C38" s="144">
        <v>48295</v>
      </c>
    </row>
    <row r="39" spans="1:3">
      <c r="A39">
        <v>54</v>
      </c>
      <c r="B39">
        <v>104</v>
      </c>
      <c r="C39" s="144">
        <v>52083</v>
      </c>
    </row>
    <row r="40" spans="1:3">
      <c r="A40">
        <v>55</v>
      </c>
      <c r="B40">
        <v>106</v>
      </c>
      <c r="C40" s="144">
        <v>56149</v>
      </c>
    </row>
    <row r="41" spans="1:3">
      <c r="A41">
        <v>57</v>
      </c>
      <c r="B41">
        <v>108</v>
      </c>
      <c r="C41" s="144">
        <v>56181</v>
      </c>
    </row>
    <row r="42" spans="1:3">
      <c r="A42">
        <v>58</v>
      </c>
      <c r="B42">
        <v>109</v>
      </c>
      <c r="C42" s="144">
        <v>61005</v>
      </c>
    </row>
    <row r="43" spans="1:3">
      <c r="A43">
        <v>59</v>
      </c>
      <c r="B43">
        <v>112</v>
      </c>
      <c r="C43" s="144">
        <v>61086</v>
      </c>
    </row>
    <row r="44" spans="1:3">
      <c r="A44">
        <v>60</v>
      </c>
      <c r="B44">
        <v>113</v>
      </c>
      <c r="C44" s="144">
        <v>61680</v>
      </c>
    </row>
    <row r="45" spans="1:3">
      <c r="A45">
        <v>62</v>
      </c>
      <c r="B45">
        <v>115</v>
      </c>
      <c r="C45" s="144">
        <v>61766</v>
      </c>
    </row>
    <row r="46" spans="1:3">
      <c r="A46">
        <v>65</v>
      </c>
      <c r="B46">
        <v>116</v>
      </c>
      <c r="C46" s="144">
        <v>64162</v>
      </c>
    </row>
    <row r="47" spans="1:3">
      <c r="A47">
        <v>66</v>
      </c>
      <c r="B47">
        <v>119</v>
      </c>
      <c r="C47" s="144">
        <v>64174</v>
      </c>
    </row>
    <row r="48" spans="1:3">
      <c r="A48">
        <v>67</v>
      </c>
      <c r="B48">
        <v>120</v>
      </c>
      <c r="C48" s="144">
        <v>64271</v>
      </c>
    </row>
    <row r="49" spans="1:3">
      <c r="A49">
        <v>69</v>
      </c>
      <c r="B49">
        <v>123</v>
      </c>
      <c r="C49" s="144">
        <v>64322</v>
      </c>
    </row>
    <row r="50" spans="1:3">
      <c r="A50">
        <v>70</v>
      </c>
      <c r="B50">
        <v>124</v>
      </c>
      <c r="C50" s="144">
        <v>68008</v>
      </c>
    </row>
    <row r="51" spans="1:3">
      <c r="A51">
        <v>71</v>
      </c>
      <c r="B51">
        <v>126</v>
      </c>
      <c r="C51" s="144">
        <v>74278</v>
      </c>
    </row>
    <row r="52" spans="1:3">
      <c r="A52">
        <v>72</v>
      </c>
      <c r="B52">
        <v>129</v>
      </c>
      <c r="C52" s="144">
        <v>74332</v>
      </c>
    </row>
    <row r="53" spans="1:3">
      <c r="A53">
        <v>73</v>
      </c>
      <c r="B53">
        <v>130</v>
      </c>
      <c r="C53" s="144">
        <v>74337</v>
      </c>
    </row>
    <row r="54" spans="1:3">
      <c r="A54">
        <v>75</v>
      </c>
      <c r="B54">
        <v>132</v>
      </c>
      <c r="C54" s="144">
        <v>74685</v>
      </c>
    </row>
    <row r="55" spans="1:3">
      <c r="A55">
        <v>76</v>
      </c>
      <c r="B55">
        <v>134</v>
      </c>
      <c r="C55" s="144">
        <v>77610</v>
      </c>
    </row>
    <row r="56" spans="1:3">
      <c r="A56">
        <v>78</v>
      </c>
      <c r="B56">
        <v>140</v>
      </c>
      <c r="C56" s="144">
        <v>79031</v>
      </c>
    </row>
    <row r="57" spans="1:3">
      <c r="A57">
        <v>80</v>
      </c>
      <c r="B57" s="6">
        <v>143</v>
      </c>
      <c r="C57" s="144">
        <v>83133</v>
      </c>
    </row>
    <row r="58" spans="1:3">
      <c r="A58">
        <v>81</v>
      </c>
      <c r="B58">
        <v>145</v>
      </c>
      <c r="C58" s="144">
        <v>83251</v>
      </c>
    </row>
    <row r="59" spans="1:3">
      <c r="A59">
        <v>82</v>
      </c>
      <c r="B59">
        <v>146</v>
      </c>
      <c r="C59" s="144">
        <v>89774</v>
      </c>
    </row>
    <row r="60" spans="1:3">
      <c r="A60">
        <v>84</v>
      </c>
      <c r="B60">
        <v>147</v>
      </c>
      <c r="C60" s="144">
        <v>95650</v>
      </c>
    </row>
    <row r="61" spans="1:3">
      <c r="A61">
        <v>85</v>
      </c>
      <c r="B61">
        <v>156</v>
      </c>
      <c r="C61" s="144">
        <v>95665</v>
      </c>
    </row>
    <row r="62" spans="1:3">
      <c r="A62">
        <v>87</v>
      </c>
      <c r="B62">
        <v>164</v>
      </c>
      <c r="C62" s="144">
        <v>95810</v>
      </c>
    </row>
    <row r="63" spans="1:3">
      <c r="A63">
        <v>88</v>
      </c>
      <c r="B63">
        <v>166</v>
      </c>
      <c r="C63" s="144">
        <v>96182</v>
      </c>
    </row>
    <row r="64" spans="1:3">
      <c r="A64">
        <v>90</v>
      </c>
      <c r="B64">
        <v>179</v>
      </c>
      <c r="C64" s="144">
        <v>97031</v>
      </c>
    </row>
    <row r="65" spans="1:3">
      <c r="A65">
        <v>91</v>
      </c>
      <c r="B65">
        <v>180</v>
      </c>
      <c r="C65" s="144">
        <v>97110</v>
      </c>
    </row>
    <row r="66" spans="1:3">
      <c r="A66">
        <v>92</v>
      </c>
      <c r="B66">
        <v>183</v>
      </c>
      <c r="C66" s="144">
        <v>97128</v>
      </c>
    </row>
    <row r="67" spans="1:3">
      <c r="A67">
        <v>93</v>
      </c>
      <c r="B67">
        <v>188</v>
      </c>
      <c r="C67" s="144">
        <v>97170</v>
      </c>
    </row>
    <row r="68" spans="1:3">
      <c r="A68">
        <v>94</v>
      </c>
      <c r="B68">
        <v>192</v>
      </c>
      <c r="C68" s="144">
        <v>97673</v>
      </c>
    </row>
    <row r="69" spans="1:3">
      <c r="A69">
        <v>99</v>
      </c>
      <c r="B69">
        <v>193</v>
      </c>
      <c r="C69" s="144">
        <v>101185</v>
      </c>
    </row>
    <row r="70" spans="1:3">
      <c r="A70">
        <v>100</v>
      </c>
      <c r="B70">
        <v>194</v>
      </c>
      <c r="C70" s="144">
        <v>103616</v>
      </c>
    </row>
    <row r="71" spans="1:3">
      <c r="A71">
        <v>102</v>
      </c>
      <c r="B71">
        <v>202</v>
      </c>
      <c r="C71" s="144">
        <v>105252</v>
      </c>
    </row>
    <row r="72" spans="1:3">
      <c r="A72">
        <v>104</v>
      </c>
      <c r="B72">
        <v>203</v>
      </c>
      <c r="C72" s="144">
        <v>114210</v>
      </c>
    </row>
    <row r="73" spans="1:3">
      <c r="A73">
        <v>106</v>
      </c>
      <c r="B73">
        <v>205</v>
      </c>
      <c r="C73" s="144">
        <v>114289</v>
      </c>
    </row>
    <row r="74" spans="1:3">
      <c r="A74">
        <v>108</v>
      </c>
      <c r="B74">
        <v>206</v>
      </c>
      <c r="C74" s="144">
        <v>114632</v>
      </c>
    </row>
    <row r="75" spans="1:3">
      <c r="A75">
        <v>109</v>
      </c>
      <c r="B75">
        <v>211</v>
      </c>
      <c r="C75" s="144">
        <v>114683</v>
      </c>
    </row>
    <row r="76" spans="1:3">
      <c r="A76">
        <v>112</v>
      </c>
      <c r="B76">
        <v>216</v>
      </c>
      <c r="C76" s="144">
        <v>117272</v>
      </c>
    </row>
    <row r="77" spans="1:3">
      <c r="A77">
        <v>113</v>
      </c>
      <c r="B77">
        <v>222</v>
      </c>
      <c r="C77" s="144">
        <v>117275</v>
      </c>
    </row>
    <row r="78" spans="1:3">
      <c r="A78">
        <v>115</v>
      </c>
      <c r="B78">
        <v>225</v>
      </c>
      <c r="C78" s="144">
        <v>117289</v>
      </c>
    </row>
    <row r="79" spans="1:3">
      <c r="A79">
        <v>116</v>
      </c>
      <c r="B79">
        <v>228</v>
      </c>
      <c r="C79" s="144">
        <v>117309</v>
      </c>
    </row>
    <row r="80" spans="1:3">
      <c r="A80">
        <v>118</v>
      </c>
      <c r="B80">
        <v>232</v>
      </c>
      <c r="C80" s="144">
        <v>117325</v>
      </c>
    </row>
    <row r="81" spans="1:3">
      <c r="A81">
        <v>119</v>
      </c>
      <c r="B81">
        <v>233</v>
      </c>
      <c r="C81" s="144">
        <v>121200</v>
      </c>
    </row>
    <row r="82" spans="1:3">
      <c r="A82">
        <v>120</v>
      </c>
      <c r="B82">
        <v>235</v>
      </c>
      <c r="C82" s="144">
        <v>125321</v>
      </c>
    </row>
    <row r="83" spans="1:3">
      <c r="A83">
        <v>122</v>
      </c>
      <c r="B83">
        <v>237</v>
      </c>
      <c r="C83" s="144">
        <v>127635</v>
      </c>
    </row>
    <row r="84" spans="1:3">
      <c r="A84">
        <v>123</v>
      </c>
      <c r="B84">
        <v>238</v>
      </c>
      <c r="C84" s="144">
        <v>127672</v>
      </c>
    </row>
    <row r="85" spans="1:3">
      <c r="A85">
        <v>124</v>
      </c>
      <c r="B85">
        <v>241</v>
      </c>
      <c r="C85" s="144">
        <v>128023</v>
      </c>
    </row>
    <row r="86" spans="1:3">
      <c r="A86">
        <v>126</v>
      </c>
      <c r="B86">
        <v>245</v>
      </c>
      <c r="C86" s="144">
        <v>128616</v>
      </c>
    </row>
    <row r="87" spans="1:3">
      <c r="A87">
        <v>129</v>
      </c>
      <c r="B87">
        <v>247</v>
      </c>
      <c r="C87" s="144">
        <v>133001</v>
      </c>
    </row>
    <row r="88" spans="1:3">
      <c r="A88">
        <v>130</v>
      </c>
      <c r="B88">
        <v>254</v>
      </c>
      <c r="C88" s="144">
        <v>133018</v>
      </c>
    </row>
    <row r="89" spans="1:3">
      <c r="A89">
        <v>131</v>
      </c>
      <c r="B89">
        <v>255</v>
      </c>
      <c r="C89" s="144">
        <v>133035</v>
      </c>
    </row>
    <row r="90" spans="1:3">
      <c r="A90">
        <v>132</v>
      </c>
      <c r="B90">
        <v>256</v>
      </c>
      <c r="C90" s="144">
        <v>133040</v>
      </c>
    </row>
    <row r="91" spans="1:3">
      <c r="A91">
        <v>134</v>
      </c>
      <c r="B91">
        <v>257</v>
      </c>
      <c r="C91" s="144">
        <v>135287</v>
      </c>
    </row>
    <row r="92" spans="1:3">
      <c r="A92">
        <v>139</v>
      </c>
      <c r="B92">
        <v>259</v>
      </c>
      <c r="C92" s="144">
        <v>136212</v>
      </c>
    </row>
    <row r="93" spans="1:3">
      <c r="A93">
        <v>140</v>
      </c>
      <c r="B93">
        <v>260</v>
      </c>
      <c r="C93" s="144">
        <v>137086</v>
      </c>
    </row>
    <row r="94" spans="1:3">
      <c r="A94">
        <v>142</v>
      </c>
      <c r="B94">
        <v>267</v>
      </c>
      <c r="C94" s="144">
        <v>137683</v>
      </c>
    </row>
    <row r="95" spans="1:3">
      <c r="A95">
        <v>143</v>
      </c>
      <c r="B95">
        <v>268</v>
      </c>
      <c r="C95" s="144">
        <v>141017</v>
      </c>
    </row>
    <row r="96" spans="1:3">
      <c r="A96">
        <v>145</v>
      </c>
      <c r="B96">
        <v>269</v>
      </c>
      <c r="C96" s="144">
        <v>141174</v>
      </c>
    </row>
    <row r="97" spans="1:3">
      <c r="A97">
        <v>146</v>
      </c>
      <c r="B97">
        <v>270</v>
      </c>
      <c r="C97" s="144">
        <v>141185</v>
      </c>
    </row>
    <row r="98" spans="1:3">
      <c r="A98">
        <v>147</v>
      </c>
      <c r="B98">
        <v>279</v>
      </c>
      <c r="C98" s="144">
        <v>141213</v>
      </c>
    </row>
    <row r="99" spans="1:3">
      <c r="A99">
        <v>149</v>
      </c>
      <c r="B99">
        <v>280</v>
      </c>
      <c r="C99" s="144">
        <v>141229</v>
      </c>
    </row>
    <row r="100" spans="1:3">
      <c r="A100">
        <v>155</v>
      </c>
      <c r="B100">
        <v>282</v>
      </c>
      <c r="C100" s="144">
        <v>144745</v>
      </c>
    </row>
    <row r="101" spans="1:3">
      <c r="A101">
        <v>156</v>
      </c>
      <c r="B101">
        <v>283</v>
      </c>
      <c r="C101" s="144">
        <v>148341</v>
      </c>
    </row>
    <row r="102" spans="1:3">
      <c r="A102">
        <v>157</v>
      </c>
      <c r="B102">
        <v>286</v>
      </c>
      <c r="C102" s="144">
        <v>151153</v>
      </c>
    </row>
    <row r="103" spans="1:3">
      <c r="A103">
        <v>160</v>
      </c>
      <c r="B103">
        <v>294</v>
      </c>
      <c r="C103" s="144">
        <v>151778</v>
      </c>
    </row>
    <row r="104" spans="1:3">
      <c r="A104">
        <v>163</v>
      </c>
      <c r="B104">
        <v>297</v>
      </c>
      <c r="C104" s="144">
        <v>152148</v>
      </c>
    </row>
    <row r="105" spans="1:3">
      <c r="A105">
        <v>164</v>
      </c>
      <c r="B105">
        <v>298</v>
      </c>
      <c r="C105" s="144">
        <v>153141</v>
      </c>
    </row>
    <row r="106" spans="1:3">
      <c r="A106">
        <v>165</v>
      </c>
      <c r="B106">
        <v>299</v>
      </c>
      <c r="C106" s="144">
        <v>153322</v>
      </c>
    </row>
    <row r="107" spans="1:3">
      <c r="A107">
        <v>166</v>
      </c>
      <c r="B107">
        <v>303</v>
      </c>
      <c r="C107" s="144">
        <v>153720</v>
      </c>
    </row>
    <row r="108" spans="1:3">
      <c r="A108">
        <v>167</v>
      </c>
      <c r="B108">
        <v>311</v>
      </c>
      <c r="C108" s="144">
        <v>153725</v>
      </c>
    </row>
    <row r="109" spans="1:3">
      <c r="A109">
        <v>168</v>
      </c>
      <c r="B109">
        <v>312</v>
      </c>
      <c r="C109" s="144">
        <v>153801</v>
      </c>
    </row>
    <row r="110" spans="1:3">
      <c r="A110">
        <v>169</v>
      </c>
      <c r="B110">
        <v>313</v>
      </c>
      <c r="C110" s="144">
        <v>154337</v>
      </c>
    </row>
    <row r="111" spans="1:3">
      <c r="A111">
        <v>170</v>
      </c>
      <c r="B111">
        <v>319</v>
      </c>
      <c r="C111" s="144">
        <v>158097</v>
      </c>
    </row>
    <row r="112" spans="1:3">
      <c r="A112">
        <v>175</v>
      </c>
      <c r="B112">
        <v>320</v>
      </c>
      <c r="C112" s="144">
        <v>159191</v>
      </c>
    </row>
    <row r="113" spans="1:3">
      <c r="A113">
        <v>176</v>
      </c>
      <c r="B113">
        <v>328</v>
      </c>
      <c r="C113" s="144">
        <v>162064</v>
      </c>
    </row>
    <row r="114" spans="1:3">
      <c r="A114">
        <v>179</v>
      </c>
      <c r="B114">
        <v>329</v>
      </c>
      <c r="C114" s="144">
        <v>162100</v>
      </c>
    </row>
    <row r="115" spans="1:3">
      <c r="A115">
        <v>180</v>
      </c>
      <c r="B115">
        <v>333</v>
      </c>
      <c r="C115" s="144">
        <v>162174</v>
      </c>
    </row>
    <row r="116" spans="1:3">
      <c r="A116">
        <v>181</v>
      </c>
      <c r="B116">
        <v>334</v>
      </c>
      <c r="C116" s="144">
        <v>171219</v>
      </c>
    </row>
    <row r="117" spans="1:3">
      <c r="A117">
        <v>183</v>
      </c>
      <c r="B117">
        <v>335</v>
      </c>
      <c r="C117" s="144">
        <v>172308</v>
      </c>
    </row>
    <row r="118" spans="1:3">
      <c r="A118">
        <v>184</v>
      </c>
      <c r="B118">
        <v>338</v>
      </c>
      <c r="C118" s="144">
        <v>172645</v>
      </c>
    </row>
    <row r="119" spans="1:3">
      <c r="A119">
        <v>186</v>
      </c>
      <c r="B119">
        <v>339</v>
      </c>
      <c r="C119" s="144">
        <v>173331</v>
      </c>
    </row>
    <row r="120" spans="1:3">
      <c r="A120">
        <v>188</v>
      </c>
      <c r="B120">
        <v>345</v>
      </c>
      <c r="C120" s="144">
        <v>174026</v>
      </c>
    </row>
    <row r="121" spans="1:3">
      <c r="A121">
        <v>189</v>
      </c>
      <c r="B121">
        <v>351</v>
      </c>
      <c r="C121" s="144">
        <v>174067</v>
      </c>
    </row>
    <row r="122" spans="1:3">
      <c r="A122">
        <v>190</v>
      </c>
      <c r="B122">
        <v>406</v>
      </c>
      <c r="C122" s="144">
        <v>174141</v>
      </c>
    </row>
    <row r="123" spans="1:3">
      <c r="A123">
        <v>192</v>
      </c>
      <c r="B123">
        <v>801</v>
      </c>
      <c r="C123" s="144">
        <v>174277</v>
      </c>
    </row>
    <row r="124" spans="1:3">
      <c r="A124">
        <v>193</v>
      </c>
      <c r="B124">
        <v>805</v>
      </c>
      <c r="C124" s="144">
        <v>174308</v>
      </c>
    </row>
    <row r="125" spans="1:3">
      <c r="A125">
        <v>194</v>
      </c>
      <c r="B125">
        <v>806</v>
      </c>
      <c r="C125" s="144">
        <v>174314</v>
      </c>
    </row>
    <row r="126" spans="1:3">
      <c r="A126">
        <v>195</v>
      </c>
      <c r="B126">
        <v>829</v>
      </c>
      <c r="C126" s="144">
        <v>174616</v>
      </c>
    </row>
    <row r="127" spans="1:3">
      <c r="A127">
        <v>196</v>
      </c>
      <c r="B127" s="6">
        <v>851</v>
      </c>
      <c r="C127" s="144">
        <v>177167</v>
      </c>
    </row>
    <row r="128" spans="1:3">
      <c r="A128">
        <v>197</v>
      </c>
      <c r="B128">
        <v>910</v>
      </c>
      <c r="C128" s="144">
        <v>177170</v>
      </c>
    </row>
    <row r="129" spans="1:3">
      <c r="A129">
        <v>199</v>
      </c>
      <c r="B129">
        <v>915</v>
      </c>
      <c r="C129" s="144">
        <v>177690</v>
      </c>
    </row>
    <row r="130" spans="1:3">
      <c r="A130">
        <v>200</v>
      </c>
      <c r="B130">
        <v>3901</v>
      </c>
      <c r="C130" s="144">
        <v>177710</v>
      </c>
    </row>
    <row r="131" spans="1:3">
      <c r="A131">
        <v>201</v>
      </c>
      <c r="B131">
        <v>3902</v>
      </c>
      <c r="C131" s="144">
        <v>182088</v>
      </c>
    </row>
    <row r="132" spans="1:3">
      <c r="A132">
        <v>202</v>
      </c>
      <c r="C132" s="144">
        <v>182239</v>
      </c>
    </row>
    <row r="133" spans="1:3">
      <c r="A133">
        <v>203</v>
      </c>
      <c r="C133" s="144">
        <v>185014</v>
      </c>
    </row>
    <row r="134" spans="1:3">
      <c r="A134">
        <v>205</v>
      </c>
      <c r="C134" s="144">
        <v>185100</v>
      </c>
    </row>
    <row r="135" spans="1:3">
      <c r="A135">
        <v>206</v>
      </c>
      <c r="C135" s="144">
        <v>185198</v>
      </c>
    </row>
    <row r="136" spans="1:3">
      <c r="A136">
        <v>207</v>
      </c>
      <c r="C136" s="144">
        <v>185276</v>
      </c>
    </row>
    <row r="137" spans="1:3">
      <c r="A137">
        <v>208</v>
      </c>
      <c r="B137"/>
      <c r="C137" s="144">
        <v>185317</v>
      </c>
    </row>
    <row r="138" spans="1:3">
      <c r="A138">
        <v>211</v>
      </c>
      <c r="B138"/>
      <c r="C138" s="144">
        <v>187018</v>
      </c>
    </row>
    <row r="139" spans="1:3">
      <c r="A139">
        <v>212</v>
      </c>
      <c r="B139"/>
      <c r="C139" s="144">
        <v>187035</v>
      </c>
    </row>
    <row r="140" spans="1:3">
      <c r="A140">
        <v>213</v>
      </c>
      <c r="B140"/>
      <c r="C140" s="144">
        <v>187136</v>
      </c>
    </row>
    <row r="141" spans="1:3">
      <c r="A141">
        <v>216</v>
      </c>
      <c r="B141"/>
      <c r="C141" s="144">
        <v>187207</v>
      </c>
    </row>
    <row r="142" spans="1:3">
      <c r="A142">
        <v>217</v>
      </c>
      <c r="B142"/>
      <c r="C142" s="144">
        <v>187350</v>
      </c>
    </row>
    <row r="143" spans="1:3">
      <c r="A143">
        <v>219</v>
      </c>
      <c r="B143"/>
      <c r="C143" s="144">
        <v>198138</v>
      </c>
    </row>
    <row r="144" spans="1:3">
      <c r="A144">
        <v>220</v>
      </c>
      <c r="B144"/>
      <c r="C144" s="144">
        <v>198139</v>
      </c>
    </row>
    <row r="145" spans="1:3">
      <c r="A145">
        <v>222</v>
      </c>
      <c r="B145"/>
      <c r="C145" s="144">
        <v>198213</v>
      </c>
    </row>
    <row r="146" spans="1:3">
      <c r="A146">
        <v>225</v>
      </c>
      <c r="B146"/>
      <c r="C146" s="144">
        <v>198288</v>
      </c>
    </row>
    <row r="147" spans="1:3">
      <c r="A147">
        <v>228</v>
      </c>
      <c r="B147"/>
      <c r="C147" s="144">
        <v>209341</v>
      </c>
    </row>
    <row r="148" spans="1:3">
      <c r="A148">
        <v>231</v>
      </c>
      <c r="B148"/>
      <c r="C148" s="144">
        <v>210008</v>
      </c>
    </row>
    <row r="149" spans="1:3">
      <c r="A149">
        <v>232</v>
      </c>
      <c r="B149"/>
      <c r="C149" s="144">
        <v>210024</v>
      </c>
    </row>
    <row r="150" spans="1:3">
      <c r="A150">
        <v>233</v>
      </c>
      <c r="C150" s="144">
        <v>210074</v>
      </c>
    </row>
    <row r="151" spans="1:3">
      <c r="A151">
        <v>235</v>
      </c>
      <c r="C151" s="144">
        <v>210227</v>
      </c>
    </row>
    <row r="152" spans="1:3">
      <c r="A152">
        <v>237</v>
      </c>
      <c r="C152" s="144">
        <v>210275</v>
      </c>
    </row>
    <row r="153" spans="1:3">
      <c r="A153">
        <v>238</v>
      </c>
      <c r="C153" s="144">
        <v>214100</v>
      </c>
    </row>
    <row r="154" spans="1:3">
      <c r="A154">
        <v>239</v>
      </c>
      <c r="C154" s="144">
        <v>215001</v>
      </c>
    </row>
    <row r="155" spans="1:3">
      <c r="A155">
        <v>241</v>
      </c>
      <c r="C155" s="144">
        <v>215309</v>
      </c>
    </row>
    <row r="156" spans="1:3">
      <c r="A156">
        <v>243</v>
      </c>
      <c r="C156" s="144">
        <v>223114</v>
      </c>
    </row>
    <row r="157" spans="1:3">
      <c r="A157">
        <v>245</v>
      </c>
      <c r="C157" s="144">
        <v>226151</v>
      </c>
    </row>
    <row r="158" spans="1:3">
      <c r="A158">
        <v>246</v>
      </c>
      <c r="C158" s="144">
        <v>226348</v>
      </c>
    </row>
    <row r="159" spans="1:3">
      <c r="A159">
        <v>247</v>
      </c>
      <c r="C159" s="144">
        <v>227061</v>
      </c>
    </row>
    <row r="160" spans="1:3">
      <c r="A160">
        <v>248</v>
      </c>
      <c r="C160" s="144">
        <v>227680</v>
      </c>
    </row>
    <row r="161" spans="1:3">
      <c r="A161">
        <v>250</v>
      </c>
      <c r="C161" s="144">
        <v>229305</v>
      </c>
    </row>
    <row r="162" spans="1:3">
      <c r="A162">
        <v>254</v>
      </c>
      <c r="C162" s="144">
        <v>230111</v>
      </c>
    </row>
    <row r="163" spans="1:3">
      <c r="A163">
        <v>255</v>
      </c>
      <c r="B163"/>
      <c r="C163" s="144">
        <v>230117</v>
      </c>
    </row>
    <row r="164" spans="1:3">
      <c r="A164">
        <v>256</v>
      </c>
      <c r="B164"/>
      <c r="C164" s="144">
        <v>230223</v>
      </c>
    </row>
    <row r="165" spans="1:3">
      <c r="A165">
        <v>257</v>
      </c>
      <c r="B165"/>
      <c r="C165" s="144">
        <v>230309</v>
      </c>
    </row>
    <row r="166" spans="1:3">
      <c r="A166">
        <v>258</v>
      </c>
      <c r="B166"/>
      <c r="C166" s="144">
        <v>234309</v>
      </c>
    </row>
    <row r="167" spans="1:3">
      <c r="A167">
        <v>259</v>
      </c>
      <c r="B167"/>
      <c r="C167" s="144">
        <v>236209</v>
      </c>
    </row>
    <row r="168" spans="1:3">
      <c r="A168">
        <v>260</v>
      </c>
      <c r="B168"/>
      <c r="C168" s="144">
        <v>236685</v>
      </c>
    </row>
    <row r="169" spans="1:3">
      <c r="A169">
        <v>262</v>
      </c>
      <c r="B169"/>
      <c r="C169" s="144">
        <v>236851</v>
      </c>
    </row>
    <row r="170" spans="1:3">
      <c r="A170">
        <v>264</v>
      </c>
      <c r="B170"/>
      <c r="C170" s="144">
        <v>242261</v>
      </c>
    </row>
    <row r="171" spans="1:3">
      <c r="A171">
        <v>265</v>
      </c>
      <c r="B171"/>
      <c r="C171" s="144">
        <v>242645</v>
      </c>
    </row>
    <row r="172" spans="1:3">
      <c r="A172">
        <v>266</v>
      </c>
      <c r="B172"/>
      <c r="C172" s="144">
        <v>249603</v>
      </c>
    </row>
    <row r="173" spans="1:3">
      <c r="A173">
        <v>267</v>
      </c>
      <c r="B173"/>
      <c r="C173" s="144">
        <v>251095</v>
      </c>
    </row>
    <row r="174" spans="1:3">
      <c r="A174">
        <v>268</v>
      </c>
      <c r="B174"/>
      <c r="C174" s="144">
        <v>251171</v>
      </c>
    </row>
    <row r="175" spans="1:3">
      <c r="A175">
        <v>269</v>
      </c>
      <c r="B175"/>
      <c r="C175" s="144">
        <v>263635</v>
      </c>
    </row>
    <row r="176" spans="1:3">
      <c r="A176">
        <v>270</v>
      </c>
      <c r="B176"/>
      <c r="C176" s="144">
        <v>263717</v>
      </c>
    </row>
    <row r="177" spans="1:3">
      <c r="A177">
        <v>271</v>
      </c>
      <c r="B177"/>
      <c r="C177" s="144">
        <v>271110</v>
      </c>
    </row>
    <row r="178" spans="1:3">
      <c r="A178">
        <v>272</v>
      </c>
      <c r="B178"/>
      <c r="C178" s="144">
        <v>277770</v>
      </c>
    </row>
    <row r="179" spans="1:3">
      <c r="A179">
        <v>273</v>
      </c>
      <c r="B179"/>
      <c r="C179" s="144">
        <v>281278</v>
      </c>
    </row>
    <row r="180" spans="1:3">
      <c r="A180">
        <v>274</v>
      </c>
      <c r="B180"/>
      <c r="C180" s="144">
        <v>290658</v>
      </c>
    </row>
    <row r="181" spans="1:3">
      <c r="A181">
        <v>276</v>
      </c>
      <c r="B181"/>
      <c r="C181" s="144">
        <v>290710</v>
      </c>
    </row>
    <row r="182" spans="1:3">
      <c r="A182">
        <v>279</v>
      </c>
      <c r="B182"/>
      <c r="C182" s="144">
        <v>290775</v>
      </c>
    </row>
    <row r="183" spans="1:3">
      <c r="A183">
        <v>280</v>
      </c>
      <c r="B183"/>
      <c r="C183" s="144">
        <v>293014</v>
      </c>
    </row>
    <row r="184" spans="1:3">
      <c r="A184">
        <v>282</v>
      </c>
      <c r="B184"/>
      <c r="C184" s="144">
        <v>293052</v>
      </c>
    </row>
    <row r="185" spans="1:3">
      <c r="A185">
        <v>283</v>
      </c>
      <c r="B185"/>
      <c r="C185" s="144">
        <v>293083</v>
      </c>
    </row>
    <row r="186" spans="1:3">
      <c r="A186">
        <v>284</v>
      </c>
      <c r="B186"/>
      <c r="C186" s="144">
        <v>293212</v>
      </c>
    </row>
    <row r="187" spans="1:3">
      <c r="A187">
        <v>285</v>
      </c>
      <c r="B187"/>
      <c r="C187" s="144">
        <v>293879</v>
      </c>
    </row>
    <row r="188" spans="1:3">
      <c r="A188">
        <v>286</v>
      </c>
      <c r="B188"/>
      <c r="C188" s="144">
        <v>300085</v>
      </c>
    </row>
    <row r="189" spans="1:3">
      <c r="A189">
        <v>287</v>
      </c>
      <c r="B189"/>
      <c r="C189" s="144">
        <v>301031</v>
      </c>
    </row>
    <row r="190" spans="1:3">
      <c r="A190">
        <v>288</v>
      </c>
      <c r="B190"/>
      <c r="C190" s="144">
        <v>301326</v>
      </c>
    </row>
    <row r="191" spans="1:3">
      <c r="A191">
        <v>291</v>
      </c>
      <c r="B191"/>
      <c r="C191" s="144">
        <v>301342</v>
      </c>
    </row>
    <row r="192" spans="1:3">
      <c r="A192">
        <v>292</v>
      </c>
      <c r="B192"/>
      <c r="C192" s="144">
        <v>304177</v>
      </c>
    </row>
    <row r="193" spans="1:3">
      <c r="A193">
        <v>294</v>
      </c>
      <c r="B193"/>
      <c r="C193" s="144">
        <v>306137</v>
      </c>
    </row>
    <row r="194" spans="1:3">
      <c r="A194">
        <v>295</v>
      </c>
      <c r="B194"/>
      <c r="C194" s="144">
        <v>306227</v>
      </c>
    </row>
    <row r="195" spans="1:3">
      <c r="A195">
        <v>297</v>
      </c>
      <c r="B195"/>
      <c r="C195" s="144">
        <v>306277</v>
      </c>
    </row>
    <row r="196" spans="1:3">
      <c r="A196">
        <v>298</v>
      </c>
      <c r="B196"/>
      <c r="C196" s="144">
        <v>309024</v>
      </c>
    </row>
    <row r="197" spans="1:3">
      <c r="A197">
        <v>299</v>
      </c>
      <c r="B197"/>
      <c r="C197" s="144">
        <v>309043</v>
      </c>
    </row>
    <row r="198" spans="1:3">
      <c r="A198">
        <v>302</v>
      </c>
      <c r="B198"/>
      <c r="C198" s="144">
        <v>309111</v>
      </c>
    </row>
    <row r="199" spans="1:3">
      <c r="A199">
        <v>303</v>
      </c>
      <c r="B199"/>
      <c r="C199" s="144">
        <v>310095</v>
      </c>
    </row>
    <row r="200" spans="1:3">
      <c r="A200">
        <v>305</v>
      </c>
      <c r="B200"/>
      <c r="C200" s="144">
        <v>310172</v>
      </c>
    </row>
    <row r="201" spans="1:3">
      <c r="A201">
        <v>307</v>
      </c>
      <c r="B201"/>
      <c r="C201" s="144">
        <v>310690</v>
      </c>
    </row>
    <row r="202" spans="1:3">
      <c r="A202">
        <v>308</v>
      </c>
      <c r="B202"/>
      <c r="C202" s="144">
        <v>310855</v>
      </c>
    </row>
    <row r="203" spans="1:3">
      <c r="A203">
        <v>311</v>
      </c>
      <c r="B203"/>
      <c r="C203" s="144">
        <v>316110</v>
      </c>
    </row>
    <row r="204" spans="1:3">
      <c r="A204">
        <v>312</v>
      </c>
      <c r="B204"/>
      <c r="C204" s="144">
        <v>316767</v>
      </c>
    </row>
    <row r="205" spans="1:3">
      <c r="A205">
        <v>313</v>
      </c>
      <c r="B205"/>
      <c r="C205" s="144">
        <v>316876</v>
      </c>
    </row>
    <row r="206" spans="1:3">
      <c r="A206">
        <v>314</v>
      </c>
      <c r="B206"/>
      <c r="C206" s="144">
        <v>322753</v>
      </c>
    </row>
    <row r="207" spans="1:3">
      <c r="A207">
        <v>315</v>
      </c>
      <c r="B207"/>
      <c r="C207" s="144">
        <v>322767</v>
      </c>
    </row>
    <row r="208" spans="1:3">
      <c r="A208">
        <v>317</v>
      </c>
      <c r="B208"/>
      <c r="C208" s="144">
        <v>323133</v>
      </c>
    </row>
    <row r="209" spans="1:3">
      <c r="A209">
        <v>318</v>
      </c>
      <c r="B209"/>
      <c r="C209" s="144">
        <v>325086</v>
      </c>
    </row>
    <row r="210" spans="1:3">
      <c r="A210">
        <v>319</v>
      </c>
      <c r="B210"/>
      <c r="C210" s="144">
        <v>325143</v>
      </c>
    </row>
    <row r="211" spans="1:3">
      <c r="A211">
        <v>320</v>
      </c>
      <c r="B211"/>
      <c r="C211" s="144">
        <v>325309</v>
      </c>
    </row>
    <row r="212" spans="1:3">
      <c r="A212">
        <v>321</v>
      </c>
      <c r="B212"/>
      <c r="C212" s="144">
        <v>337289</v>
      </c>
    </row>
    <row r="213" spans="1:3">
      <c r="A213">
        <v>324</v>
      </c>
      <c r="B213"/>
      <c r="C213" s="144">
        <v>337309</v>
      </c>
    </row>
    <row r="214" spans="1:3">
      <c r="A214">
        <v>328</v>
      </c>
      <c r="B214"/>
      <c r="C214" s="144">
        <v>337750</v>
      </c>
    </row>
    <row r="215" spans="1:3">
      <c r="A215">
        <v>329</v>
      </c>
      <c r="B215"/>
      <c r="C215" s="144">
        <v>340327</v>
      </c>
    </row>
    <row r="216" spans="1:3">
      <c r="A216">
        <v>330</v>
      </c>
      <c r="B216"/>
      <c r="C216" s="144">
        <v>340672</v>
      </c>
    </row>
    <row r="217" spans="1:3">
      <c r="A217">
        <v>331</v>
      </c>
      <c r="B217"/>
      <c r="C217" s="144">
        <v>341121</v>
      </c>
    </row>
    <row r="218" spans="1:3">
      <c r="A218">
        <v>333</v>
      </c>
      <c r="B218"/>
      <c r="C218" s="144">
        <v>343753</v>
      </c>
    </row>
    <row r="219" spans="1:3">
      <c r="A219">
        <v>334</v>
      </c>
      <c r="B219"/>
      <c r="C219" s="144">
        <v>348084</v>
      </c>
    </row>
    <row r="220" spans="1:3">
      <c r="A220">
        <v>335</v>
      </c>
      <c r="B220"/>
      <c r="C220" s="144">
        <v>348101</v>
      </c>
    </row>
    <row r="221" spans="1:3">
      <c r="A221">
        <v>336</v>
      </c>
      <c r="B221"/>
      <c r="C221" s="144">
        <v>348213</v>
      </c>
    </row>
    <row r="222" spans="1:3">
      <c r="A222">
        <v>338</v>
      </c>
      <c r="B222"/>
      <c r="C222" s="144">
        <v>348214</v>
      </c>
    </row>
    <row r="223" spans="1:3">
      <c r="A223">
        <v>339</v>
      </c>
      <c r="B223"/>
      <c r="C223" s="144">
        <v>348290</v>
      </c>
    </row>
    <row r="224" spans="1:3">
      <c r="A224">
        <v>342</v>
      </c>
      <c r="B224"/>
      <c r="C224" s="144">
        <v>348304</v>
      </c>
    </row>
    <row r="225" spans="1:3">
      <c r="A225">
        <v>344</v>
      </c>
      <c r="B225"/>
      <c r="C225" s="144">
        <v>348832</v>
      </c>
    </row>
    <row r="226" spans="1:3">
      <c r="A226">
        <v>345</v>
      </c>
      <c r="B226"/>
      <c r="C226" s="144">
        <v>348876</v>
      </c>
    </row>
    <row r="227" spans="1:3">
      <c r="A227">
        <v>347</v>
      </c>
      <c r="B227"/>
      <c r="C227" s="144">
        <v>603341</v>
      </c>
    </row>
    <row r="228" spans="1:3">
      <c r="A228">
        <v>350</v>
      </c>
      <c r="B228"/>
      <c r="C228" s="144">
        <v>605005</v>
      </c>
    </row>
    <row r="229" spans="1:3">
      <c r="A229">
        <v>351</v>
      </c>
      <c r="B229"/>
      <c r="C229" s="144">
        <v>605061</v>
      </c>
    </row>
    <row r="230" spans="1:3">
      <c r="A230">
        <v>352</v>
      </c>
      <c r="B230"/>
      <c r="C230" s="144">
        <v>605091</v>
      </c>
    </row>
    <row r="231" spans="1:3">
      <c r="A231">
        <v>406</v>
      </c>
      <c r="B231"/>
      <c r="C231" s="144">
        <v>605111</v>
      </c>
    </row>
    <row r="232" spans="1:3">
      <c r="A232">
        <v>640</v>
      </c>
      <c r="B232"/>
      <c r="C232" s="144">
        <v>605672</v>
      </c>
    </row>
    <row r="233" spans="1:3">
      <c r="A233">
        <v>655</v>
      </c>
      <c r="B233"/>
      <c r="C233" s="144">
        <v>605750</v>
      </c>
    </row>
    <row r="234" spans="1:3">
      <c r="A234">
        <v>690</v>
      </c>
      <c r="B234"/>
      <c r="C234" s="144">
        <v>615110</v>
      </c>
    </row>
    <row r="235" spans="1:3">
      <c r="A235">
        <v>695</v>
      </c>
      <c r="B235"/>
      <c r="C235" s="144">
        <v>616099</v>
      </c>
    </row>
    <row r="236" spans="1:3">
      <c r="A236">
        <v>700</v>
      </c>
      <c r="B236"/>
      <c r="C236" s="144">
        <v>616125</v>
      </c>
    </row>
    <row r="237" spans="1:3">
      <c r="A237">
        <v>705</v>
      </c>
      <c r="B237"/>
      <c r="C237" s="144">
        <v>616191</v>
      </c>
    </row>
    <row r="238" spans="1:3">
      <c r="A238">
        <v>730</v>
      </c>
      <c r="B238"/>
      <c r="C238" s="144">
        <v>616288</v>
      </c>
    </row>
    <row r="239" spans="1:3">
      <c r="A239">
        <v>760</v>
      </c>
      <c r="B239"/>
      <c r="C239" s="144">
        <v>618209</v>
      </c>
    </row>
    <row r="240" spans="1:3">
      <c r="A240">
        <v>801</v>
      </c>
      <c r="B240"/>
      <c r="C240" s="144">
        <v>622101</v>
      </c>
    </row>
    <row r="241" spans="1:3">
      <c r="A241">
        <v>805</v>
      </c>
      <c r="B241"/>
      <c r="C241" s="144">
        <v>622690</v>
      </c>
    </row>
    <row r="242" spans="1:3">
      <c r="A242">
        <v>806</v>
      </c>
      <c r="B242"/>
      <c r="C242" s="144">
        <v>625218</v>
      </c>
    </row>
    <row r="243" spans="1:3">
      <c r="A243">
        <v>810</v>
      </c>
      <c r="B243"/>
      <c r="C243" s="144">
        <v>625323</v>
      </c>
    </row>
    <row r="244" spans="1:3">
      <c r="A244">
        <v>815</v>
      </c>
      <c r="B244"/>
      <c r="C244" s="144">
        <v>632210</v>
      </c>
    </row>
    <row r="245" spans="1:3">
      <c r="A245">
        <v>818</v>
      </c>
      <c r="B245"/>
      <c r="C245" s="144">
        <v>635114</v>
      </c>
    </row>
    <row r="246" spans="1:3">
      <c r="A246">
        <v>821</v>
      </c>
      <c r="B246"/>
      <c r="C246" s="144">
        <v>635152</v>
      </c>
    </row>
    <row r="247" spans="1:3">
      <c r="A247">
        <v>825</v>
      </c>
      <c r="B247"/>
      <c r="C247" s="144">
        <v>635209</v>
      </c>
    </row>
    <row r="248" spans="1:3">
      <c r="A248">
        <v>829</v>
      </c>
      <c r="B248"/>
      <c r="C248" s="144">
        <v>645239</v>
      </c>
    </row>
    <row r="249" spans="1:3">
      <c r="A249">
        <v>830</v>
      </c>
      <c r="B249"/>
      <c r="C249" s="144">
        <v>658186</v>
      </c>
    </row>
    <row r="250" spans="1:3">
      <c r="A250">
        <v>851</v>
      </c>
      <c r="B250"/>
      <c r="C250" s="144">
        <v>658214</v>
      </c>
    </row>
    <row r="251" spans="1:3">
      <c r="A251">
        <v>855</v>
      </c>
      <c r="B251"/>
      <c r="C251" s="144">
        <v>665036</v>
      </c>
    </row>
    <row r="252" spans="1:3">
      <c r="A252">
        <v>871</v>
      </c>
      <c r="B252"/>
      <c r="C252" s="144">
        <v>672137</v>
      </c>
    </row>
    <row r="253" spans="1:3">
      <c r="A253">
        <v>872</v>
      </c>
      <c r="B253"/>
      <c r="C253" s="144">
        <v>673352</v>
      </c>
    </row>
    <row r="254" spans="1:3">
      <c r="A254">
        <v>873</v>
      </c>
      <c r="B254"/>
      <c r="C254" s="144">
        <v>674008</v>
      </c>
    </row>
    <row r="255" spans="1:3">
      <c r="A255">
        <v>876</v>
      </c>
      <c r="B255"/>
      <c r="C255" s="144">
        <v>680278</v>
      </c>
    </row>
    <row r="256" spans="1:3">
      <c r="A256">
        <v>878</v>
      </c>
      <c r="B256"/>
      <c r="C256" s="144">
        <v>683778</v>
      </c>
    </row>
    <row r="257" spans="1:3">
      <c r="A257">
        <v>879</v>
      </c>
      <c r="B257"/>
      <c r="C257" s="144">
        <v>685209</v>
      </c>
    </row>
    <row r="258" spans="1:3">
      <c r="A258">
        <v>910</v>
      </c>
      <c r="B258"/>
      <c r="C258" s="144">
        <v>698248</v>
      </c>
    </row>
    <row r="259" spans="1:3">
      <c r="A259">
        <v>915</v>
      </c>
      <c r="B259"/>
      <c r="C259" s="144">
        <v>710321</v>
      </c>
    </row>
    <row r="260" spans="1:3">
      <c r="A260" s="6">
        <v>828</v>
      </c>
      <c r="B260"/>
      <c r="C260" s="144">
        <v>710775</v>
      </c>
    </row>
    <row r="261" spans="1:3">
      <c r="B261"/>
      <c r="C261" s="144">
        <v>712036</v>
      </c>
    </row>
    <row r="262" spans="1:3">
      <c r="B262"/>
      <c r="C262" s="144">
        <v>712085</v>
      </c>
    </row>
    <row r="263" spans="1:3">
      <c r="B263"/>
      <c r="C263" s="144">
        <v>712172</v>
      </c>
    </row>
    <row r="264" spans="1:3">
      <c r="B264"/>
      <c r="C264" s="144">
        <v>717091</v>
      </c>
    </row>
    <row r="265" spans="1:3">
      <c r="B265"/>
      <c r="C265" s="144">
        <v>717161</v>
      </c>
    </row>
    <row r="266" spans="1:3">
      <c r="A266"/>
      <c r="B266"/>
      <c r="C266" s="144">
        <v>717236</v>
      </c>
    </row>
    <row r="267" spans="1:3">
      <c r="A267"/>
      <c r="B267"/>
      <c r="C267" s="144">
        <v>717340</v>
      </c>
    </row>
    <row r="268" spans="1:3">
      <c r="A268"/>
      <c r="B268"/>
      <c r="C268" s="144">
        <v>717683</v>
      </c>
    </row>
    <row r="269" spans="1:3">
      <c r="A269"/>
      <c r="B269"/>
      <c r="C269" s="144">
        <v>720348</v>
      </c>
    </row>
    <row r="270" spans="1:3">
      <c r="A270"/>
      <c r="B270"/>
      <c r="C270" s="144">
        <v>725174</v>
      </c>
    </row>
    <row r="271" spans="1:3">
      <c r="A271"/>
      <c r="B271"/>
      <c r="C271" s="144">
        <v>725322</v>
      </c>
    </row>
    <row r="272" spans="1:3">
      <c r="A272"/>
      <c r="B272"/>
      <c r="C272" s="144">
        <v>728750</v>
      </c>
    </row>
    <row r="273" spans="1:3">
      <c r="A273"/>
      <c r="C273" s="144">
        <v>735125</v>
      </c>
    </row>
    <row r="274" spans="1:3">
      <c r="A274"/>
      <c r="C274" s="144">
        <v>735158</v>
      </c>
    </row>
    <row r="275" spans="1:3">
      <c r="A275"/>
      <c r="C275" s="144">
        <v>740052</v>
      </c>
    </row>
    <row r="276" spans="1:3">
      <c r="A276"/>
      <c r="C276" s="144">
        <v>740625</v>
      </c>
    </row>
    <row r="277" spans="1:3">
      <c r="A277"/>
      <c r="C277" s="144">
        <v>745030</v>
      </c>
    </row>
    <row r="278" spans="1:3">
      <c r="A278"/>
      <c r="C278" s="144">
        <v>745079</v>
      </c>
    </row>
    <row r="279" spans="1:3">
      <c r="A279"/>
      <c r="C279" s="144">
        <v>745105</v>
      </c>
    </row>
    <row r="280" spans="1:3">
      <c r="A280"/>
      <c r="C280" s="144">
        <v>745258</v>
      </c>
    </row>
    <row r="281" spans="1:3">
      <c r="A281"/>
      <c r="C281" s="144">
        <v>750008</v>
      </c>
    </row>
    <row r="282" spans="1:3">
      <c r="A282"/>
      <c r="C282" s="144">
        <v>753017</v>
      </c>
    </row>
    <row r="283" spans="1:3">
      <c r="A283"/>
      <c r="C283" s="144">
        <v>753025</v>
      </c>
    </row>
    <row r="284" spans="1:3">
      <c r="A284"/>
      <c r="C284" s="144">
        <v>753064</v>
      </c>
    </row>
    <row r="285" spans="1:3">
      <c r="A285"/>
      <c r="C285" s="144">
        <v>753110</v>
      </c>
    </row>
    <row r="286" spans="1:3">
      <c r="A286"/>
      <c r="C286" s="144">
        <v>753141</v>
      </c>
    </row>
    <row r="287" spans="1:3">
      <c r="A287"/>
      <c r="C287" s="144">
        <v>753153</v>
      </c>
    </row>
    <row r="288" spans="1:3">
      <c r="A288"/>
      <c r="C288" s="144">
        <v>753170</v>
      </c>
    </row>
    <row r="289" spans="1:3">
      <c r="A289"/>
      <c r="C289" s="144">
        <v>753214</v>
      </c>
    </row>
    <row r="290" spans="1:3">
      <c r="A290"/>
      <c r="C290" s="144">
        <v>753226</v>
      </c>
    </row>
    <row r="291" spans="1:3">
      <c r="A291"/>
      <c r="C291" s="144">
        <v>753271</v>
      </c>
    </row>
    <row r="292" spans="1:3">
      <c r="A292"/>
      <c r="C292" s="144">
        <v>753277</v>
      </c>
    </row>
    <row r="293" spans="1:3">
      <c r="A293"/>
      <c r="C293" s="144">
        <v>753290</v>
      </c>
    </row>
    <row r="294" spans="1:3">
      <c r="A294"/>
      <c r="C294" s="144">
        <v>753316</v>
      </c>
    </row>
    <row r="295" spans="1:3">
      <c r="A295"/>
      <c r="C295" s="144">
        <v>753322</v>
      </c>
    </row>
    <row r="296" spans="1:3">
      <c r="A296"/>
      <c r="C296" s="144">
        <v>753725</v>
      </c>
    </row>
    <row r="297" spans="1:3">
      <c r="A297"/>
      <c r="C297" s="144">
        <v>755160</v>
      </c>
    </row>
    <row r="298" spans="1:3">
      <c r="A298"/>
      <c r="C298" s="144">
        <v>755605</v>
      </c>
    </row>
    <row r="299" spans="1:3">
      <c r="A299"/>
      <c r="C299" s="144">
        <v>755622</v>
      </c>
    </row>
    <row r="300" spans="1:3">
      <c r="A300"/>
      <c r="C300" s="144">
        <v>765152</v>
      </c>
    </row>
    <row r="301" spans="1:3">
      <c r="A301"/>
      <c r="C301" s="144">
        <v>766061</v>
      </c>
    </row>
    <row r="302" spans="1:3">
      <c r="A302"/>
      <c r="C302" s="144">
        <v>766111</v>
      </c>
    </row>
    <row r="303" spans="1:3">
      <c r="A303"/>
      <c r="C303" s="144">
        <v>766210</v>
      </c>
    </row>
    <row r="304" spans="1:3">
      <c r="A304"/>
      <c r="C304" s="144">
        <v>766683</v>
      </c>
    </row>
    <row r="305" spans="1:3">
      <c r="A305"/>
      <c r="C305" s="144">
        <v>767770</v>
      </c>
    </row>
    <row r="306" spans="1:3">
      <c r="A306"/>
      <c r="C306" s="144">
        <v>770309</v>
      </c>
    </row>
    <row r="307" spans="1:3">
      <c r="A307"/>
      <c r="C307" s="144">
        <v>773258</v>
      </c>
    </row>
    <row r="308" spans="1:3">
      <c r="A308"/>
      <c r="C308" s="144">
        <v>773298</v>
      </c>
    </row>
    <row r="309" spans="1:3">
      <c r="A309"/>
      <c r="C309" s="144">
        <v>775215</v>
      </c>
    </row>
    <row r="310" spans="1:3">
      <c r="A310"/>
      <c r="C310" s="144">
        <v>775271</v>
      </c>
    </row>
    <row r="311" spans="1:3">
      <c r="A311"/>
      <c r="C311" s="144">
        <v>778086</v>
      </c>
    </row>
    <row r="312" spans="1:3">
      <c r="A312"/>
      <c r="C312" s="144">
        <v>778191</v>
      </c>
    </row>
    <row r="313" spans="1:3">
      <c r="A313"/>
      <c r="C313" s="144">
        <v>778281</v>
      </c>
    </row>
    <row r="314" spans="1:3">
      <c r="A314"/>
      <c r="C314" s="144">
        <v>778287</v>
      </c>
    </row>
    <row r="315" spans="1:3">
      <c r="A315"/>
      <c r="C315" s="144">
        <v>780052</v>
      </c>
    </row>
    <row r="316" spans="1:3">
      <c r="A316"/>
      <c r="C316" s="144">
        <v>780175</v>
      </c>
    </row>
    <row r="317" spans="1:3">
      <c r="A317"/>
      <c r="C317" s="144">
        <v>780239</v>
      </c>
    </row>
    <row r="318" spans="1:3">
      <c r="A318"/>
      <c r="C318" s="144">
        <v>817885</v>
      </c>
    </row>
    <row r="319" spans="1:3">
      <c r="A319"/>
      <c r="C319" s="144">
        <v>828852</v>
      </c>
    </row>
    <row r="320" spans="1:3">
      <c r="A320"/>
      <c r="C320" s="144">
        <v>828885</v>
      </c>
    </row>
    <row r="321" spans="1:3">
      <c r="A321"/>
      <c r="C321" s="144">
        <v>832830</v>
      </c>
    </row>
    <row r="322" spans="1:3">
      <c r="A322"/>
      <c r="C322" s="144">
        <v>852801</v>
      </c>
    </row>
    <row r="323" spans="1:3">
      <c r="A323"/>
      <c r="C323" s="144">
        <v>852810</v>
      </c>
    </row>
    <row r="324" spans="1:3">
      <c r="A324"/>
      <c r="C324" s="144">
        <v>853308</v>
      </c>
    </row>
    <row r="325" spans="1:3">
      <c r="A325"/>
      <c r="C325" s="144">
        <v>853806</v>
      </c>
    </row>
    <row r="326" spans="1:3">
      <c r="A326"/>
      <c r="C326" s="144">
        <v>860818</v>
      </c>
    </row>
    <row r="327" spans="1:3">
      <c r="A327"/>
      <c r="C327" s="144">
        <v>860832</v>
      </c>
    </row>
    <row r="328" spans="1:3">
      <c r="A328"/>
      <c r="C328" s="144">
        <v>3901008</v>
      </c>
    </row>
    <row r="329" spans="1:3">
      <c r="A329"/>
      <c r="C329" s="144">
        <v>3901014</v>
      </c>
    </row>
    <row r="330" spans="1:3">
      <c r="A330"/>
      <c r="C330" s="144">
        <v>3901025</v>
      </c>
    </row>
    <row r="331" spans="1:3">
      <c r="A331"/>
      <c r="C331" s="144">
        <v>3901039</v>
      </c>
    </row>
    <row r="332" spans="1:3">
      <c r="A332"/>
      <c r="C332" s="144">
        <v>3901048</v>
      </c>
    </row>
    <row r="333" spans="1:3">
      <c r="A333"/>
      <c r="C333" s="144">
        <v>3901083</v>
      </c>
    </row>
    <row r="334" spans="1:3">
      <c r="A334"/>
      <c r="C334" s="144">
        <v>3901094</v>
      </c>
    </row>
    <row r="335" spans="1:3">
      <c r="A335"/>
      <c r="C335" s="144">
        <v>3901136</v>
      </c>
    </row>
    <row r="336" spans="1:3">
      <c r="A336"/>
      <c r="C336" s="144">
        <v>3901169</v>
      </c>
    </row>
    <row r="337" spans="1:3">
      <c r="A337"/>
      <c r="C337" s="144">
        <v>3901172</v>
      </c>
    </row>
    <row r="338" spans="1:3">
      <c r="A338"/>
      <c r="C338" s="144">
        <v>3901176</v>
      </c>
    </row>
    <row r="339" spans="1:3">
      <c r="A339"/>
      <c r="C339" s="144">
        <v>3901185</v>
      </c>
    </row>
    <row r="340" spans="1:3">
      <c r="A340"/>
      <c r="C340" s="144">
        <v>3901204</v>
      </c>
    </row>
    <row r="341" spans="1:3">
      <c r="A341"/>
      <c r="C341" s="144">
        <v>3901224</v>
      </c>
    </row>
    <row r="342" spans="1:3">
      <c r="A342"/>
      <c r="C342" s="144">
        <v>3901264</v>
      </c>
    </row>
    <row r="343" spans="1:3">
      <c r="A343"/>
      <c r="C343" s="144">
        <v>3901266</v>
      </c>
    </row>
    <row r="344" spans="1:3">
      <c r="A344"/>
      <c r="C344" s="144">
        <v>3901273</v>
      </c>
    </row>
    <row r="345" spans="1:3">
      <c r="A345"/>
      <c r="C345" s="144">
        <v>3901295</v>
      </c>
    </row>
    <row r="346" spans="1:3">
      <c r="A346"/>
      <c r="C346" s="144">
        <v>3901321</v>
      </c>
    </row>
    <row r="347" spans="1:3">
      <c r="A347"/>
      <c r="C347" s="144">
        <v>3901323</v>
      </c>
    </row>
    <row r="348" spans="1:3">
      <c r="A348"/>
      <c r="C348" s="144">
        <v>3901618</v>
      </c>
    </row>
    <row r="349" spans="1:3">
      <c r="A349"/>
      <c r="C349" s="144">
        <v>3901670</v>
      </c>
    </row>
    <row r="350" spans="1:3">
      <c r="A350"/>
      <c r="C350" s="144">
        <v>3901698</v>
      </c>
    </row>
    <row r="351" spans="1:3">
      <c r="A351"/>
      <c r="C351" s="144">
        <v>3901720</v>
      </c>
    </row>
    <row r="352" spans="1:3">
      <c r="A352"/>
      <c r="C352" s="144">
        <v>3901728</v>
      </c>
    </row>
    <row r="353" spans="1:3">
      <c r="A353"/>
      <c r="C353" s="144">
        <v>3901763</v>
      </c>
    </row>
    <row r="354" spans="1:3">
      <c r="A354"/>
      <c r="C354" s="144">
        <v>3901765</v>
      </c>
    </row>
    <row r="355" spans="1:3">
      <c r="A355"/>
      <c r="C355" s="144">
        <v>3902036</v>
      </c>
    </row>
    <row r="356" spans="1:3">
      <c r="A356"/>
      <c r="C356" s="144">
        <v>3902152</v>
      </c>
    </row>
    <row r="357" spans="1:3">
      <c r="A357"/>
      <c r="C357" s="144">
        <v>3902167</v>
      </c>
    </row>
    <row r="358" spans="1:3">
      <c r="A358"/>
      <c r="C358" s="144">
        <v>3902178</v>
      </c>
    </row>
    <row r="359" spans="1:3">
      <c r="A359"/>
      <c r="C359" s="144">
        <v>3902191</v>
      </c>
    </row>
    <row r="360" spans="1:3">
      <c r="A360"/>
      <c r="C360" s="144">
        <v>3902211</v>
      </c>
    </row>
    <row r="361" spans="1:3">
      <c r="A361"/>
      <c r="C361" s="144">
        <v>3902252</v>
      </c>
    </row>
    <row r="362" spans="1:3">
      <c r="A362"/>
      <c r="C362" s="144">
        <v>3902274</v>
      </c>
    </row>
    <row r="363" spans="1:3">
      <c r="A363"/>
      <c r="C363" s="144">
        <v>3902335</v>
      </c>
    </row>
    <row r="364" spans="1:3">
      <c r="A364"/>
      <c r="C364" s="144">
        <v>3902341</v>
      </c>
    </row>
    <row r="365" spans="1:3">
      <c r="A365"/>
      <c r="C365" s="144">
        <v>3902600</v>
      </c>
    </row>
    <row r="366" spans="1:3">
      <c r="A366"/>
      <c r="C366" s="144">
        <v>3902618</v>
      </c>
    </row>
    <row r="367" spans="1:3">
      <c r="A367"/>
      <c r="C367" s="144">
        <v>3902650</v>
      </c>
    </row>
    <row r="368" spans="1:3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</sheetData>
  <sortState ref="C6:C360">
    <sortCondition ref="C6:C360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6" filterMode="1"/>
  <dimension ref="A1:AR747"/>
  <sheetViews>
    <sheetView showGridLines="0" zoomScaleNormal="100" workbookViewId="0">
      <pane xSplit="4" ySplit="9" topLeftCell="E440" activePane="bottomRight" state="frozen"/>
      <selection activeCell="AK1" sqref="AK1:AP65536"/>
      <selection pane="topRight" activeCell="AK1" sqref="AK1:AP65536"/>
      <selection pane="bottomLeft" activeCell="AK1" sqref="AK1:AP65536"/>
      <selection pane="bottomRight" activeCell="A10" sqref="A10:O451"/>
    </sheetView>
  </sheetViews>
  <sheetFormatPr defaultColWidth="8.77734375" defaultRowHeight="18.75"/>
  <cols>
    <col min="1" max="1" width="4.88671875" style="3" customWidth="1"/>
    <col min="2" max="2" width="23.109375" style="3" customWidth="1"/>
    <col min="3" max="3" width="5.6640625" style="3" customWidth="1"/>
    <col min="4" max="4" width="1.5546875" style="3" customWidth="1"/>
    <col min="5" max="5" width="8.6640625" style="3" customWidth="1"/>
    <col min="6" max="6" width="10.44140625" style="3" customWidth="1"/>
    <col min="7" max="7" width="8.21875" style="3" customWidth="1"/>
    <col min="8" max="8" width="11.21875" style="3" customWidth="1"/>
    <col min="9" max="9" width="2.44140625" style="3" customWidth="1"/>
    <col min="10" max="10" width="8.21875" style="3" customWidth="1"/>
    <col min="11" max="11" width="8.5546875" style="3" customWidth="1"/>
    <col min="12" max="12" width="2.44140625" style="3" customWidth="1"/>
    <col min="13" max="13" width="1.21875" style="3" customWidth="1"/>
    <col min="14" max="14" width="10.33203125" style="3" customWidth="1"/>
    <col min="15" max="15" width="10.44140625" style="3" customWidth="1"/>
    <col min="16" max="16" width="8.77734375" style="3" customWidth="1"/>
    <col min="17" max="17" width="12.44140625" style="3" customWidth="1"/>
    <col min="18" max="19" width="8.77734375" style="3" customWidth="1"/>
    <col min="20" max="20" width="5.21875" style="3" customWidth="1"/>
    <col min="21" max="21" width="7.77734375" style="3" customWidth="1"/>
    <col min="22" max="22" width="10.109375" style="3" customWidth="1"/>
    <col min="23" max="23" width="8.77734375" style="3" customWidth="1"/>
    <col min="24" max="24" width="5.5546875" style="127" customWidth="1"/>
    <col min="25" max="25" width="8.77734375" style="126" customWidth="1"/>
    <col min="26" max="26" width="10.6640625" style="126" customWidth="1"/>
    <col min="27" max="27" width="4.21875" style="3" customWidth="1"/>
    <col min="28" max="29" width="8.77734375" style="3" hidden="1" customWidth="1"/>
    <col min="30" max="34" width="8.77734375" style="3" customWidth="1"/>
    <col min="35" max="16384" width="8.77734375" style="3"/>
  </cols>
  <sheetData>
    <row r="1" spans="1:44" s="2" customFormat="1" ht="3.95" customHeight="1">
      <c r="E1"/>
      <c r="F1"/>
      <c r="G1"/>
      <c r="H1"/>
      <c r="J1" s="148" t="s">
        <v>2048</v>
      </c>
      <c r="U1" s="2" t="s">
        <v>1645</v>
      </c>
      <c r="X1" s="137"/>
      <c r="Y1" s="2" t="s">
        <v>1646</v>
      </c>
      <c r="Z1" s="137"/>
      <c r="AL1" s="2" t="s">
        <v>1645</v>
      </c>
      <c r="AP1" s="2" t="s">
        <v>1646</v>
      </c>
    </row>
    <row r="2" spans="1:44" ht="23.25">
      <c r="A2" s="267" t="s">
        <v>1354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X2" s="126"/>
    </row>
    <row r="3" spans="1:44" ht="18">
      <c r="A3" s="268" t="s">
        <v>548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X3" s="126"/>
    </row>
    <row r="4" spans="1:44" ht="15.75">
      <c r="X4" s="126"/>
    </row>
    <row r="5" spans="1:44" ht="30" customHeight="1">
      <c r="A5" s="269" t="s">
        <v>2047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X5" s="126"/>
    </row>
    <row r="6" spans="1:44" s="9" customFormat="1" ht="19.899999999999999" customHeight="1">
      <c r="A6" s="8"/>
      <c r="B6" s="8"/>
      <c r="C6" s="8"/>
      <c r="D6" s="8"/>
      <c r="E6" s="13"/>
      <c r="F6" s="13"/>
      <c r="G6" s="13"/>
      <c r="H6" s="13"/>
      <c r="I6" s="8"/>
      <c r="J6" s="13" t="s">
        <v>546</v>
      </c>
      <c r="K6" s="13" t="s">
        <v>546</v>
      </c>
      <c r="L6" s="13"/>
      <c r="M6"/>
      <c r="N6" s="13" t="s">
        <v>552</v>
      </c>
      <c r="O6" s="13" t="s">
        <v>552</v>
      </c>
      <c r="S6" s="13"/>
      <c r="U6" s="46"/>
      <c r="V6"/>
      <c r="W6"/>
      <c r="X6" s="127"/>
      <c r="Y6" s="138"/>
      <c r="Z6" s="127"/>
      <c r="AA6"/>
      <c r="AB6"/>
      <c r="AC6"/>
      <c r="AD6"/>
      <c r="AE6"/>
      <c r="AG6" s="8" t="s">
        <v>761</v>
      </c>
      <c r="AH6" s="8" t="s">
        <v>761</v>
      </c>
      <c r="AI6" s="8" t="s">
        <v>761</v>
      </c>
      <c r="AJ6" s="8" t="s">
        <v>761</v>
      </c>
    </row>
    <row r="7" spans="1:44" s="9" customFormat="1">
      <c r="A7" s="8"/>
      <c r="B7" s="8"/>
      <c r="C7" s="8"/>
      <c r="D7" s="8"/>
      <c r="E7" s="8" t="s">
        <v>1671</v>
      </c>
      <c r="F7" s="8" t="s">
        <v>1671</v>
      </c>
      <c r="G7" s="8" t="s">
        <v>1671</v>
      </c>
      <c r="H7" s="8" t="s">
        <v>1671</v>
      </c>
      <c r="I7" s="8"/>
      <c r="J7" s="8" t="s">
        <v>1622</v>
      </c>
      <c r="K7" s="8" t="s">
        <v>1622</v>
      </c>
      <c r="L7" s="8"/>
      <c r="M7"/>
      <c r="N7" s="8" t="s">
        <v>543</v>
      </c>
      <c r="O7" s="8" t="s">
        <v>544</v>
      </c>
      <c r="S7" s="8"/>
      <c r="U7" s="8" t="s">
        <v>553</v>
      </c>
      <c r="V7" s="8" t="s">
        <v>553</v>
      </c>
      <c r="W7" s="8"/>
      <c r="X7" s="8"/>
      <c r="Y7" s="8" t="s">
        <v>553</v>
      </c>
      <c r="Z7" s="8" t="s">
        <v>553</v>
      </c>
      <c r="AA7"/>
      <c r="AB7" s="8" t="s">
        <v>1638</v>
      </c>
      <c r="AC7" s="8" t="s">
        <v>1638</v>
      </c>
      <c r="AD7" s="8" t="s">
        <v>1638</v>
      </c>
      <c r="AE7" s="8" t="s">
        <v>1638</v>
      </c>
      <c r="AG7" s="8" t="s">
        <v>1643</v>
      </c>
      <c r="AH7" s="8" t="s">
        <v>1643</v>
      </c>
      <c r="AI7" s="8" t="s">
        <v>1643</v>
      </c>
      <c r="AJ7" s="8" t="s">
        <v>1643</v>
      </c>
      <c r="AL7" s="9" t="s">
        <v>553</v>
      </c>
      <c r="AM7" s="9" t="s">
        <v>553</v>
      </c>
      <c r="AP7" s="9" t="s">
        <v>553</v>
      </c>
      <c r="AQ7" s="9" t="s">
        <v>553</v>
      </c>
    </row>
    <row r="8" spans="1:44" s="9" customFormat="1">
      <c r="A8" s="8"/>
      <c r="B8" s="8"/>
      <c r="C8" s="8"/>
      <c r="D8" s="8"/>
      <c r="E8" s="8" t="s">
        <v>543</v>
      </c>
      <c r="F8" s="8" t="s">
        <v>543</v>
      </c>
      <c r="G8" s="8" t="s">
        <v>544</v>
      </c>
      <c r="H8" s="8" t="s">
        <v>544</v>
      </c>
      <c r="I8" s="8"/>
      <c r="J8" s="8" t="s">
        <v>543</v>
      </c>
      <c r="K8" s="8" t="s">
        <v>544</v>
      </c>
      <c r="L8" s="8"/>
      <c r="M8"/>
      <c r="N8" s="8" t="s">
        <v>545</v>
      </c>
      <c r="O8" s="8" t="s">
        <v>545</v>
      </c>
      <c r="R8" s="9" t="s">
        <v>1612</v>
      </c>
      <c r="S8" s="8"/>
      <c r="U8" s="8" t="s">
        <v>543</v>
      </c>
      <c r="V8" s="8" t="s">
        <v>543</v>
      </c>
      <c r="W8" s="8"/>
      <c r="X8" s="8"/>
      <c r="Y8" s="8" t="s">
        <v>544</v>
      </c>
      <c r="Z8" s="8" t="s">
        <v>544</v>
      </c>
      <c r="AA8"/>
      <c r="AB8" s="8" t="s">
        <v>543</v>
      </c>
      <c r="AC8" s="8" t="s">
        <v>543</v>
      </c>
      <c r="AD8" s="8" t="s">
        <v>544</v>
      </c>
      <c r="AE8" s="8" t="s">
        <v>544</v>
      </c>
      <c r="AG8" s="8" t="s">
        <v>768</v>
      </c>
      <c r="AH8" s="8" t="s">
        <v>768</v>
      </c>
      <c r="AI8" s="8" t="s">
        <v>768</v>
      </c>
      <c r="AJ8" s="8" t="s">
        <v>768</v>
      </c>
      <c r="AL8" s="9" t="s">
        <v>543</v>
      </c>
      <c r="AM8" s="9" t="s">
        <v>543</v>
      </c>
      <c r="AP8" s="9" t="s">
        <v>544</v>
      </c>
      <c r="AQ8" s="9" t="s">
        <v>544</v>
      </c>
    </row>
    <row r="9" spans="1:44" s="12" customFormat="1" ht="27" customHeight="1">
      <c r="A9" s="10" t="s">
        <v>554</v>
      </c>
      <c r="B9" s="10" t="s">
        <v>547</v>
      </c>
      <c r="C9" s="11" t="s">
        <v>1309</v>
      </c>
      <c r="D9" s="11"/>
      <c r="E9" s="11" t="s">
        <v>549</v>
      </c>
      <c r="F9" s="11" t="s">
        <v>545</v>
      </c>
      <c r="G9" s="11" t="s">
        <v>549</v>
      </c>
      <c r="H9" s="11" t="s">
        <v>545</v>
      </c>
      <c r="I9" s="11"/>
      <c r="J9" s="11" t="s">
        <v>545</v>
      </c>
      <c r="K9" s="11" t="s">
        <v>545</v>
      </c>
      <c r="L9" s="11"/>
      <c r="M9"/>
      <c r="N9" s="8" t="s">
        <v>1671</v>
      </c>
      <c r="O9" s="8" t="s">
        <v>1671</v>
      </c>
      <c r="R9" s="12" t="s">
        <v>1613</v>
      </c>
      <c r="S9" s="22">
        <f>SUM(S10:S448)</f>
        <v>0</v>
      </c>
      <c r="T9" s="11" t="s">
        <v>1308</v>
      </c>
      <c r="U9" s="11" t="s">
        <v>549</v>
      </c>
      <c r="V9" s="11" t="s">
        <v>545</v>
      </c>
      <c r="W9" s="22">
        <f>SUM(W10:W448)</f>
        <v>0</v>
      </c>
      <c r="X9" s="11" t="s">
        <v>1308</v>
      </c>
      <c r="Y9" s="11" t="s">
        <v>549</v>
      </c>
      <c r="Z9" s="11" t="s">
        <v>545</v>
      </c>
      <c r="AA9"/>
      <c r="AB9" s="11" t="s">
        <v>549</v>
      </c>
      <c r="AC9" s="11" t="s">
        <v>545</v>
      </c>
      <c r="AD9" s="11" t="s">
        <v>549</v>
      </c>
      <c r="AE9" s="11" t="s">
        <v>545</v>
      </c>
      <c r="AG9" s="11" t="s">
        <v>763</v>
      </c>
      <c r="AH9" s="11" t="s">
        <v>766</v>
      </c>
      <c r="AI9" s="11" t="s">
        <v>765</v>
      </c>
      <c r="AJ9" s="11" t="s">
        <v>767</v>
      </c>
      <c r="AL9" s="12" t="s">
        <v>549</v>
      </c>
      <c r="AM9" s="12" t="s">
        <v>545</v>
      </c>
      <c r="AN9" s="12">
        <v>0</v>
      </c>
      <c r="AO9" s="12" t="s">
        <v>1308</v>
      </c>
      <c r="AP9" s="12" t="s">
        <v>549</v>
      </c>
      <c r="AQ9" s="12" t="s">
        <v>545</v>
      </c>
    </row>
    <row r="10" spans="1:44" s="1" customFormat="1">
      <c r="A10" s="17">
        <v>1</v>
      </c>
      <c r="B10" s="17" t="s">
        <v>890</v>
      </c>
      <c r="C10" s="17">
        <v>1</v>
      </c>
      <c r="D10" s="21"/>
      <c r="E10" s="34">
        <f>U10</f>
        <v>1</v>
      </c>
      <c r="F10" s="35">
        <f>V10</f>
        <v>5000</v>
      </c>
      <c r="G10" s="34">
        <f>Y10</f>
        <v>33.489999999999995</v>
      </c>
      <c r="H10" s="36">
        <f>Z10</f>
        <v>202621</v>
      </c>
      <c r="I10" s="21"/>
      <c r="J10" s="21">
        <v>0</v>
      </c>
      <c r="K10" s="21">
        <v>0</v>
      </c>
      <c r="L10" s="21"/>
      <c r="M10" s="16"/>
      <c r="N10" s="36">
        <f>F10+J10</f>
        <v>5000</v>
      </c>
      <c r="O10" s="36">
        <f>H10+K10</f>
        <v>202621</v>
      </c>
      <c r="P10" s="16"/>
      <c r="Q10" s="18">
        <f t="shared" ref="Q10" si="0">SUM(E10:O10)</f>
        <v>415276.49</v>
      </c>
      <c r="R10" s="16"/>
      <c r="S10" s="15">
        <f t="shared" ref="S10:S73" si="1">ABS(A10-T10)</f>
        <v>0</v>
      </c>
      <c r="T10" s="122">
        <v>1</v>
      </c>
      <c r="U10" s="71">
        <v>1</v>
      </c>
      <c r="V10" s="71">
        <v>5000</v>
      </c>
      <c r="W10" s="61">
        <f t="shared" ref="W10:W73" si="2">ABS(X10-A10)</f>
        <v>0</v>
      </c>
      <c r="X10" s="122">
        <v>1</v>
      </c>
      <c r="Y10" s="71">
        <v>33.489999999999995</v>
      </c>
      <c r="Z10" s="71">
        <v>202621</v>
      </c>
      <c r="AA10" s="59"/>
      <c r="AB10" s="74">
        <f>may!E10</f>
        <v>1</v>
      </c>
      <c r="AC10" s="191">
        <f>may!F10</f>
        <v>5000</v>
      </c>
      <c r="AD10" s="74">
        <f>may!G10</f>
        <v>35.489999999999995</v>
      </c>
      <c r="AE10" s="73">
        <f>may!H10</f>
        <v>228621</v>
      </c>
      <c r="AF10" s="59"/>
      <c r="AG10" s="60">
        <f>U10-AB10</f>
        <v>0</v>
      </c>
      <c r="AH10" s="69">
        <f>V10-AC10</f>
        <v>0</v>
      </c>
      <c r="AI10" s="60">
        <f>Y10-AD10</f>
        <v>-2</v>
      </c>
      <c r="AJ10" s="69">
        <f>Z10-AE10</f>
        <v>-26000</v>
      </c>
      <c r="AL10" s="1">
        <v>1</v>
      </c>
      <c r="AM10" s="1">
        <v>5000</v>
      </c>
      <c r="AN10" s="1">
        <f>V10-AM10</f>
        <v>0</v>
      </c>
      <c r="AO10" s="1">
        <v>1</v>
      </c>
      <c r="AP10" s="1">
        <v>33.489999999999995</v>
      </c>
      <c r="AQ10" s="1">
        <v>202621</v>
      </c>
      <c r="AR10" s="1">
        <f>Z10-AQ10</f>
        <v>0</v>
      </c>
    </row>
    <row r="11" spans="1:44" hidden="1">
      <c r="A11" s="19">
        <v>2</v>
      </c>
      <c r="B11" s="19" t="s">
        <v>558</v>
      </c>
      <c r="C11" s="19">
        <v>2</v>
      </c>
      <c r="D11" s="21"/>
      <c r="E11" s="34">
        <f t="shared" ref="E11:E74" si="3">U11</f>
        <v>0</v>
      </c>
      <c r="F11" s="35">
        <f t="shared" ref="F11:F74" si="4">V11</f>
        <v>0</v>
      </c>
      <c r="G11" s="34">
        <f t="shared" ref="G11:G74" si="5">Y11</f>
        <v>0</v>
      </c>
      <c r="H11" s="36">
        <f t="shared" ref="H11:H74" si="6">Z11</f>
        <v>0</v>
      </c>
      <c r="I11" s="21"/>
      <c r="J11" s="21">
        <v>0</v>
      </c>
      <c r="K11" s="21">
        <v>0</v>
      </c>
      <c r="L11" s="21"/>
      <c r="M11" s="16"/>
      <c r="N11" s="36">
        <f t="shared" ref="N11:N74" si="7">F11+J11</f>
        <v>0</v>
      </c>
      <c r="O11" s="36">
        <f t="shared" ref="O11:O74" si="8">H11+K11</f>
        <v>0</v>
      </c>
      <c r="P11" s="16"/>
      <c r="Q11" s="18">
        <f t="shared" ref="Q11:Q74" si="9">SUM(E11:O11)</f>
        <v>0</v>
      </c>
      <c r="R11" s="20"/>
      <c r="S11" s="15">
        <f t="shared" si="1"/>
        <v>0</v>
      </c>
      <c r="T11">
        <v>2</v>
      </c>
      <c r="U11"/>
      <c r="V11"/>
      <c r="W11" s="61">
        <f t="shared" si="2"/>
        <v>0</v>
      </c>
      <c r="X11">
        <v>2</v>
      </c>
      <c r="Y11" s="71"/>
      <c r="Z11" s="71"/>
      <c r="AA11" s="59"/>
      <c r="AB11" s="74">
        <f>may!E11</f>
        <v>0</v>
      </c>
      <c r="AC11" s="191">
        <f>may!F11</f>
        <v>0</v>
      </c>
      <c r="AD11" s="74">
        <f>may!G11</f>
        <v>0</v>
      </c>
      <c r="AE11" s="73">
        <f>may!H11</f>
        <v>0</v>
      </c>
      <c r="AF11" s="59"/>
      <c r="AG11" s="60">
        <f t="shared" ref="AG11:AG74" si="10">U11-AB11</f>
        <v>0</v>
      </c>
      <c r="AH11" s="69">
        <f t="shared" ref="AH11:AH74" si="11">V11-AC11</f>
        <v>0</v>
      </c>
      <c r="AI11" s="60">
        <f t="shared" ref="AI11:AI74" si="12">Y11-AD11</f>
        <v>0</v>
      </c>
      <c r="AJ11" s="69">
        <f t="shared" ref="AJ11:AJ74" si="13">Z11-AE11</f>
        <v>0</v>
      </c>
      <c r="AK11" s="1"/>
      <c r="AN11" s="1">
        <f t="shared" ref="AN11:AN74" si="14">V11-AM11</f>
        <v>0</v>
      </c>
      <c r="AO11" s="3">
        <v>2</v>
      </c>
      <c r="AR11" s="1">
        <f t="shared" ref="AR11:AR74" si="15">Z11-AQ11</f>
        <v>0</v>
      </c>
    </row>
    <row r="12" spans="1:44" s="1" customFormat="1">
      <c r="A12" s="17">
        <v>3</v>
      </c>
      <c r="B12" s="17" t="s">
        <v>1310</v>
      </c>
      <c r="C12" s="17">
        <v>3</v>
      </c>
      <c r="D12" s="21"/>
      <c r="E12" s="34">
        <f t="shared" si="3"/>
        <v>0</v>
      </c>
      <c r="F12" s="35">
        <f t="shared" si="4"/>
        <v>0</v>
      </c>
      <c r="G12" s="34">
        <f t="shared" si="5"/>
        <v>18.63</v>
      </c>
      <c r="H12" s="36">
        <f t="shared" si="6"/>
        <v>98585</v>
      </c>
      <c r="I12" s="21"/>
      <c r="J12" s="21">
        <v>0</v>
      </c>
      <c r="K12" s="21">
        <v>0</v>
      </c>
      <c r="L12" s="21"/>
      <c r="M12" s="16"/>
      <c r="N12" s="36">
        <f t="shared" si="7"/>
        <v>0</v>
      </c>
      <c r="O12" s="36">
        <f t="shared" si="8"/>
        <v>98585</v>
      </c>
      <c r="P12" s="16"/>
      <c r="Q12" s="18">
        <f t="shared" si="9"/>
        <v>197188.63</v>
      </c>
      <c r="R12" s="16"/>
      <c r="S12" s="15">
        <f t="shared" si="1"/>
        <v>0</v>
      </c>
      <c r="T12">
        <v>3</v>
      </c>
      <c r="U12"/>
      <c r="V12"/>
      <c r="W12" s="61">
        <f t="shared" si="2"/>
        <v>0</v>
      </c>
      <c r="X12" s="122">
        <v>3</v>
      </c>
      <c r="Y12" s="71">
        <v>18.63</v>
      </c>
      <c r="Z12" s="71">
        <v>98585</v>
      </c>
      <c r="AA12" s="59"/>
      <c r="AB12" s="74">
        <f>may!E12</f>
        <v>0</v>
      </c>
      <c r="AC12" s="191">
        <f>may!F12</f>
        <v>0</v>
      </c>
      <c r="AD12" s="74">
        <f>may!G12</f>
        <v>18.63</v>
      </c>
      <c r="AE12" s="73">
        <f>may!H12</f>
        <v>98585</v>
      </c>
      <c r="AF12" s="59"/>
      <c r="AG12" s="60">
        <f t="shared" si="10"/>
        <v>0</v>
      </c>
      <c r="AH12" s="69">
        <f t="shared" si="11"/>
        <v>0</v>
      </c>
      <c r="AI12" s="60">
        <f t="shared" si="12"/>
        <v>0</v>
      </c>
      <c r="AJ12" s="69">
        <f t="shared" si="13"/>
        <v>0</v>
      </c>
      <c r="AN12" s="1">
        <f t="shared" si="14"/>
        <v>0</v>
      </c>
      <c r="AO12" s="1">
        <v>3</v>
      </c>
      <c r="AP12" s="1">
        <v>18.63</v>
      </c>
      <c r="AQ12" s="1">
        <v>98585</v>
      </c>
      <c r="AR12" s="1">
        <f t="shared" si="15"/>
        <v>0</v>
      </c>
    </row>
    <row r="13" spans="1:44" s="1" customFormat="1" hidden="1">
      <c r="A13" s="17">
        <v>4</v>
      </c>
      <c r="B13" s="17" t="s">
        <v>1311</v>
      </c>
      <c r="C13" s="17">
        <v>4</v>
      </c>
      <c r="D13" s="21"/>
      <c r="E13" s="34">
        <f t="shared" si="3"/>
        <v>0</v>
      </c>
      <c r="F13" s="35">
        <f t="shared" si="4"/>
        <v>0</v>
      </c>
      <c r="G13" s="34">
        <f t="shared" si="5"/>
        <v>0</v>
      </c>
      <c r="H13" s="36">
        <f t="shared" si="6"/>
        <v>0</v>
      </c>
      <c r="I13" s="21"/>
      <c r="J13" s="21">
        <v>0</v>
      </c>
      <c r="K13" s="21">
        <v>0</v>
      </c>
      <c r="L13" s="21"/>
      <c r="M13" s="16"/>
      <c r="N13" s="36">
        <f t="shared" si="7"/>
        <v>0</v>
      </c>
      <c r="O13" s="36">
        <f t="shared" si="8"/>
        <v>0</v>
      </c>
      <c r="P13" s="16"/>
      <c r="Q13" s="18">
        <f t="shared" si="9"/>
        <v>0</v>
      </c>
      <c r="R13" s="16"/>
      <c r="S13" s="15">
        <f t="shared" si="1"/>
        <v>0</v>
      </c>
      <c r="T13">
        <v>4</v>
      </c>
      <c r="U13"/>
      <c r="V13"/>
      <c r="W13" s="61">
        <f t="shared" si="2"/>
        <v>0</v>
      </c>
      <c r="X13">
        <v>4</v>
      </c>
      <c r="Y13" s="71"/>
      <c r="Z13" s="71"/>
      <c r="AA13" s="59"/>
      <c r="AB13" s="74">
        <f>may!E13</f>
        <v>0</v>
      </c>
      <c r="AC13" s="191">
        <f>may!F13</f>
        <v>0</v>
      </c>
      <c r="AD13" s="74">
        <f>may!G13</f>
        <v>0</v>
      </c>
      <c r="AE13" s="73">
        <f>may!H13</f>
        <v>0</v>
      </c>
      <c r="AF13" s="59"/>
      <c r="AG13" s="60">
        <f t="shared" si="10"/>
        <v>0</v>
      </c>
      <c r="AH13" s="69">
        <f t="shared" si="11"/>
        <v>0</v>
      </c>
      <c r="AI13" s="60">
        <f t="shared" si="12"/>
        <v>0</v>
      </c>
      <c r="AJ13" s="69">
        <f t="shared" si="13"/>
        <v>0</v>
      </c>
      <c r="AN13" s="1">
        <f t="shared" si="14"/>
        <v>0</v>
      </c>
      <c r="AO13" s="1">
        <v>4</v>
      </c>
      <c r="AR13" s="1">
        <f t="shared" si="15"/>
        <v>0</v>
      </c>
    </row>
    <row r="14" spans="1:44">
      <c r="A14" s="19">
        <v>5</v>
      </c>
      <c r="B14" s="19" t="s">
        <v>572</v>
      </c>
      <c r="C14" s="19">
        <v>5</v>
      </c>
      <c r="D14" s="21"/>
      <c r="E14" s="34">
        <f t="shared" si="3"/>
        <v>76.02</v>
      </c>
      <c r="F14" s="35">
        <f t="shared" si="4"/>
        <v>437916</v>
      </c>
      <c r="G14" s="34">
        <f t="shared" si="5"/>
        <v>46.1</v>
      </c>
      <c r="H14" s="36">
        <f t="shared" si="6"/>
        <v>292059</v>
      </c>
      <c r="I14" s="21"/>
      <c r="J14" s="21">
        <v>0</v>
      </c>
      <c r="K14" s="21">
        <v>0</v>
      </c>
      <c r="L14" s="21"/>
      <c r="M14" s="16"/>
      <c r="N14" s="36">
        <f t="shared" si="7"/>
        <v>437916</v>
      </c>
      <c r="O14" s="36">
        <f t="shared" si="8"/>
        <v>292059</v>
      </c>
      <c r="P14" s="16"/>
      <c r="Q14" s="18">
        <f t="shared" si="9"/>
        <v>1460072.12</v>
      </c>
      <c r="R14" s="20"/>
      <c r="S14" s="15">
        <f t="shared" si="1"/>
        <v>0</v>
      </c>
      <c r="T14" s="122">
        <v>5</v>
      </c>
      <c r="U14" s="71">
        <v>76.02</v>
      </c>
      <c r="V14" s="71">
        <v>437916</v>
      </c>
      <c r="W14" s="61">
        <f t="shared" si="2"/>
        <v>0</v>
      </c>
      <c r="X14" s="122">
        <v>5</v>
      </c>
      <c r="Y14" s="71">
        <v>46.1</v>
      </c>
      <c r="Z14" s="71">
        <v>292059</v>
      </c>
      <c r="AA14" s="59"/>
      <c r="AB14" s="74">
        <f>may!E14</f>
        <v>79</v>
      </c>
      <c r="AC14" s="191">
        <f>may!F14</f>
        <v>429476</v>
      </c>
      <c r="AD14" s="74">
        <f>may!G14</f>
        <v>49.03</v>
      </c>
      <c r="AE14" s="73">
        <f>may!H14</f>
        <v>308100</v>
      </c>
      <c r="AF14" s="59"/>
      <c r="AG14" s="60">
        <f t="shared" si="10"/>
        <v>-2.980000000000004</v>
      </c>
      <c r="AH14" s="69">
        <f t="shared" si="11"/>
        <v>8440</v>
      </c>
      <c r="AI14" s="60">
        <f t="shared" si="12"/>
        <v>-2.9299999999999997</v>
      </c>
      <c r="AJ14" s="69">
        <f t="shared" si="13"/>
        <v>-16041</v>
      </c>
      <c r="AK14" s="1"/>
      <c r="AL14" s="3">
        <v>76.02</v>
      </c>
      <c r="AM14" s="3">
        <v>437916</v>
      </c>
      <c r="AN14" s="1">
        <f t="shared" si="14"/>
        <v>0</v>
      </c>
      <c r="AO14" s="3">
        <v>5</v>
      </c>
      <c r="AP14" s="3">
        <v>46.1</v>
      </c>
      <c r="AQ14" s="3">
        <v>292059</v>
      </c>
      <c r="AR14" s="1">
        <f t="shared" si="15"/>
        <v>0</v>
      </c>
    </row>
    <row r="15" spans="1:44" s="1" customFormat="1" hidden="1">
      <c r="A15" s="17">
        <v>6</v>
      </c>
      <c r="B15" s="17" t="s">
        <v>1312</v>
      </c>
      <c r="C15" s="17">
        <v>6</v>
      </c>
      <c r="D15" s="21"/>
      <c r="E15" s="34">
        <f t="shared" si="3"/>
        <v>0</v>
      </c>
      <c r="F15" s="35">
        <f t="shared" si="4"/>
        <v>0</v>
      </c>
      <c r="G15" s="34">
        <f t="shared" si="5"/>
        <v>0</v>
      </c>
      <c r="H15" s="36">
        <f t="shared" si="6"/>
        <v>0</v>
      </c>
      <c r="I15" s="21"/>
      <c r="J15" s="21">
        <v>0</v>
      </c>
      <c r="K15" s="21">
        <v>0</v>
      </c>
      <c r="L15" s="21"/>
      <c r="M15" s="16"/>
      <c r="N15" s="36">
        <f t="shared" si="7"/>
        <v>0</v>
      </c>
      <c r="O15" s="36">
        <f t="shared" si="8"/>
        <v>0</v>
      </c>
      <c r="P15" s="16"/>
      <c r="Q15" s="18">
        <f t="shared" si="9"/>
        <v>0</v>
      </c>
      <c r="R15" s="16"/>
      <c r="S15" s="15">
        <f t="shared" si="1"/>
        <v>0</v>
      </c>
      <c r="T15">
        <v>6</v>
      </c>
      <c r="U15"/>
      <c r="V15"/>
      <c r="W15" s="61">
        <f t="shared" si="2"/>
        <v>0</v>
      </c>
      <c r="X15">
        <v>6</v>
      </c>
      <c r="Y15" s="71"/>
      <c r="Z15" s="71"/>
      <c r="AA15" s="59"/>
      <c r="AB15" s="74">
        <f>may!E15</f>
        <v>0</v>
      </c>
      <c r="AC15" s="191">
        <f>may!F15</f>
        <v>0</v>
      </c>
      <c r="AD15" s="74">
        <f>may!G15</f>
        <v>0</v>
      </c>
      <c r="AE15" s="73">
        <f>may!H15</f>
        <v>0</v>
      </c>
      <c r="AF15" s="59"/>
      <c r="AG15" s="60">
        <f t="shared" si="10"/>
        <v>0</v>
      </c>
      <c r="AH15" s="69">
        <f t="shared" si="11"/>
        <v>0</v>
      </c>
      <c r="AI15" s="60">
        <f t="shared" si="12"/>
        <v>0</v>
      </c>
      <c r="AJ15" s="69">
        <f t="shared" si="13"/>
        <v>0</v>
      </c>
      <c r="AN15" s="1">
        <f t="shared" si="14"/>
        <v>0</v>
      </c>
      <c r="AO15" s="1">
        <v>6</v>
      </c>
      <c r="AR15" s="1">
        <f t="shared" si="15"/>
        <v>0</v>
      </c>
    </row>
    <row r="16" spans="1:44">
      <c r="A16" s="19">
        <v>7</v>
      </c>
      <c r="B16" s="19" t="s">
        <v>578</v>
      </c>
      <c r="C16" s="19">
        <v>7</v>
      </c>
      <c r="D16" s="21"/>
      <c r="E16" s="34">
        <f t="shared" si="3"/>
        <v>12.360000000000001</v>
      </c>
      <c r="F16" s="35">
        <f t="shared" si="4"/>
        <v>94513</v>
      </c>
      <c r="G16" s="34">
        <f t="shared" si="5"/>
        <v>59.69</v>
      </c>
      <c r="H16" s="36">
        <f t="shared" si="6"/>
        <v>379481</v>
      </c>
      <c r="I16" s="21"/>
      <c r="J16" s="21">
        <v>0</v>
      </c>
      <c r="K16" s="21">
        <v>0</v>
      </c>
      <c r="L16" s="21"/>
      <c r="M16" s="16"/>
      <c r="N16" s="36">
        <f t="shared" si="7"/>
        <v>94513</v>
      </c>
      <c r="O16" s="36">
        <f t="shared" si="8"/>
        <v>379481</v>
      </c>
      <c r="P16" s="16"/>
      <c r="Q16" s="18">
        <f t="shared" si="9"/>
        <v>948060.05</v>
      </c>
      <c r="R16" s="20"/>
      <c r="S16" s="15">
        <f t="shared" si="1"/>
        <v>0</v>
      </c>
      <c r="T16" s="122">
        <v>7</v>
      </c>
      <c r="U16" s="71">
        <v>12.360000000000001</v>
      </c>
      <c r="V16" s="71">
        <v>94513</v>
      </c>
      <c r="W16" s="61">
        <f t="shared" si="2"/>
        <v>0</v>
      </c>
      <c r="X16" s="122">
        <v>7</v>
      </c>
      <c r="Y16" s="71">
        <v>59.69</v>
      </c>
      <c r="Z16" s="71">
        <v>379481</v>
      </c>
      <c r="AA16" s="59"/>
      <c r="AB16" s="74">
        <f>may!E16</f>
        <v>16</v>
      </c>
      <c r="AC16" s="191">
        <f>may!F16</f>
        <v>121524</v>
      </c>
      <c r="AD16" s="74">
        <f>may!G16</f>
        <v>60.33</v>
      </c>
      <c r="AE16" s="73">
        <f>may!H16</f>
        <v>383721</v>
      </c>
      <c r="AF16" s="59"/>
      <c r="AG16" s="60">
        <f t="shared" si="10"/>
        <v>-3.6399999999999988</v>
      </c>
      <c r="AH16" s="69">
        <f t="shared" si="11"/>
        <v>-27011</v>
      </c>
      <c r="AI16" s="60">
        <f t="shared" si="12"/>
        <v>-0.64000000000000057</v>
      </c>
      <c r="AJ16" s="69">
        <f t="shared" si="13"/>
        <v>-4240</v>
      </c>
      <c r="AK16" s="1"/>
      <c r="AL16" s="3">
        <v>12.360000000000001</v>
      </c>
      <c r="AM16" s="3">
        <v>94513</v>
      </c>
      <c r="AN16" s="1">
        <f t="shared" si="14"/>
        <v>0</v>
      </c>
      <c r="AO16" s="3">
        <v>7</v>
      </c>
      <c r="AP16" s="3">
        <v>59.69</v>
      </c>
      <c r="AQ16" s="3">
        <v>379481</v>
      </c>
      <c r="AR16" s="1">
        <f t="shared" si="15"/>
        <v>0</v>
      </c>
    </row>
    <row r="17" spans="1:44">
      <c r="A17" s="19">
        <v>8</v>
      </c>
      <c r="B17" s="19" t="s">
        <v>887</v>
      </c>
      <c r="C17" s="19">
        <v>8</v>
      </c>
      <c r="D17" s="21"/>
      <c r="E17" s="34">
        <f t="shared" si="3"/>
        <v>49.96</v>
      </c>
      <c r="F17" s="35">
        <f t="shared" si="4"/>
        <v>336133</v>
      </c>
      <c r="G17" s="34">
        <f t="shared" si="5"/>
        <v>25.07</v>
      </c>
      <c r="H17" s="36">
        <f t="shared" si="6"/>
        <v>238888</v>
      </c>
      <c r="I17" s="21"/>
      <c r="J17" s="21">
        <v>0</v>
      </c>
      <c r="K17" s="21">
        <v>0</v>
      </c>
      <c r="L17" s="21"/>
      <c r="M17" s="16"/>
      <c r="N17" s="36">
        <f t="shared" si="7"/>
        <v>336133</v>
      </c>
      <c r="O17" s="36">
        <f t="shared" si="8"/>
        <v>238888</v>
      </c>
      <c r="P17" s="16"/>
      <c r="Q17" s="18">
        <f t="shared" si="9"/>
        <v>1150117.03</v>
      </c>
      <c r="R17" s="20"/>
      <c r="S17" s="15">
        <f t="shared" si="1"/>
        <v>0</v>
      </c>
      <c r="T17" s="122">
        <v>8</v>
      </c>
      <c r="U17" s="71">
        <v>49.96</v>
      </c>
      <c r="V17" s="71">
        <v>336133</v>
      </c>
      <c r="W17" s="61">
        <f t="shared" si="2"/>
        <v>0</v>
      </c>
      <c r="X17" s="122">
        <v>8</v>
      </c>
      <c r="Y17" s="71">
        <v>25.07</v>
      </c>
      <c r="Z17" s="71">
        <v>238888</v>
      </c>
      <c r="AA17" s="59"/>
      <c r="AB17" s="74">
        <f>may!E17</f>
        <v>49</v>
      </c>
      <c r="AC17" s="191">
        <f>may!F17</f>
        <v>319432</v>
      </c>
      <c r="AD17" s="74">
        <f>may!G17</f>
        <v>23.480000000000004</v>
      </c>
      <c r="AE17" s="73">
        <f>may!H17</f>
        <v>228041</v>
      </c>
      <c r="AF17" s="59"/>
      <c r="AG17" s="60">
        <f t="shared" si="10"/>
        <v>0.96000000000000085</v>
      </c>
      <c r="AH17" s="69">
        <f t="shared" si="11"/>
        <v>16701</v>
      </c>
      <c r="AI17" s="60">
        <f t="shared" si="12"/>
        <v>1.5899999999999963</v>
      </c>
      <c r="AJ17" s="69">
        <f t="shared" si="13"/>
        <v>10847</v>
      </c>
      <c r="AK17" s="1"/>
      <c r="AL17" s="3">
        <v>49.96</v>
      </c>
      <c r="AM17" s="3">
        <v>336133</v>
      </c>
      <c r="AN17" s="1">
        <f t="shared" si="14"/>
        <v>0</v>
      </c>
      <c r="AO17" s="3">
        <v>8</v>
      </c>
      <c r="AP17" s="3">
        <v>25.07</v>
      </c>
      <c r="AQ17" s="3">
        <v>238888</v>
      </c>
      <c r="AR17" s="1">
        <f t="shared" si="15"/>
        <v>0</v>
      </c>
    </row>
    <row r="18" spans="1:44">
      <c r="A18" s="19">
        <v>9</v>
      </c>
      <c r="B18" s="19" t="s">
        <v>808</v>
      </c>
      <c r="C18" s="19">
        <v>9</v>
      </c>
      <c r="D18" s="21"/>
      <c r="E18" s="34">
        <f t="shared" si="3"/>
        <v>0</v>
      </c>
      <c r="F18" s="35">
        <f t="shared" si="4"/>
        <v>0</v>
      </c>
      <c r="G18" s="34">
        <f t="shared" si="5"/>
        <v>4</v>
      </c>
      <c r="H18" s="36">
        <f t="shared" si="6"/>
        <v>26467</v>
      </c>
      <c r="I18" s="21"/>
      <c r="J18" s="21">
        <v>0</v>
      </c>
      <c r="K18" s="21">
        <v>0</v>
      </c>
      <c r="L18" s="21"/>
      <c r="M18" s="16"/>
      <c r="N18" s="36">
        <f t="shared" si="7"/>
        <v>0</v>
      </c>
      <c r="O18" s="36">
        <f t="shared" si="8"/>
        <v>26467</v>
      </c>
      <c r="P18" s="16"/>
      <c r="Q18" s="18">
        <f t="shared" si="9"/>
        <v>52938</v>
      </c>
      <c r="R18" s="20"/>
      <c r="S18" s="15">
        <f t="shared" si="1"/>
        <v>0</v>
      </c>
      <c r="T18">
        <v>9</v>
      </c>
      <c r="U18"/>
      <c r="V18"/>
      <c r="W18" s="61">
        <f t="shared" si="2"/>
        <v>0</v>
      </c>
      <c r="X18" s="122">
        <v>9</v>
      </c>
      <c r="Y18" s="71">
        <v>4</v>
      </c>
      <c r="Z18" s="71">
        <v>26467</v>
      </c>
      <c r="AA18" s="59"/>
      <c r="AB18" s="74">
        <f>may!E18</f>
        <v>0</v>
      </c>
      <c r="AC18" s="191">
        <f>may!F18</f>
        <v>0</v>
      </c>
      <c r="AD18" s="74">
        <f>may!G18</f>
        <v>4</v>
      </c>
      <c r="AE18" s="73">
        <f>may!H18</f>
        <v>26467</v>
      </c>
      <c r="AF18" s="59"/>
      <c r="AG18" s="60">
        <f t="shared" si="10"/>
        <v>0</v>
      </c>
      <c r="AH18" s="69">
        <f t="shared" si="11"/>
        <v>0</v>
      </c>
      <c r="AI18" s="60">
        <f t="shared" si="12"/>
        <v>0</v>
      </c>
      <c r="AJ18" s="69">
        <f t="shared" si="13"/>
        <v>0</v>
      </c>
      <c r="AK18" s="1"/>
      <c r="AN18" s="1">
        <f t="shared" si="14"/>
        <v>0</v>
      </c>
      <c r="AO18" s="3">
        <v>9</v>
      </c>
      <c r="AP18" s="3">
        <v>4</v>
      </c>
      <c r="AQ18" s="3">
        <v>26467</v>
      </c>
      <c r="AR18" s="1">
        <f t="shared" si="15"/>
        <v>0</v>
      </c>
    </row>
    <row r="19" spans="1:44">
      <c r="A19" s="19">
        <v>10</v>
      </c>
      <c r="B19" s="19" t="s">
        <v>1305</v>
      </c>
      <c r="C19" s="19">
        <v>10</v>
      </c>
      <c r="D19" s="21"/>
      <c r="E19" s="34">
        <f t="shared" si="3"/>
        <v>0</v>
      </c>
      <c r="F19" s="35">
        <f t="shared" si="4"/>
        <v>0</v>
      </c>
      <c r="G19" s="34">
        <f t="shared" si="5"/>
        <v>1.96</v>
      </c>
      <c r="H19" s="36">
        <f t="shared" si="6"/>
        <v>14806</v>
      </c>
      <c r="I19" s="21"/>
      <c r="J19" s="21">
        <v>0</v>
      </c>
      <c r="K19" s="21">
        <v>0</v>
      </c>
      <c r="L19" s="21"/>
      <c r="M19" s="16"/>
      <c r="N19" s="36">
        <f t="shared" si="7"/>
        <v>0</v>
      </c>
      <c r="O19" s="36">
        <f t="shared" si="8"/>
        <v>14806</v>
      </c>
      <c r="P19" s="16"/>
      <c r="Q19" s="18">
        <f t="shared" si="9"/>
        <v>29613.96</v>
      </c>
      <c r="R19" s="20"/>
      <c r="S19" s="15">
        <f t="shared" si="1"/>
        <v>0</v>
      </c>
      <c r="T19">
        <v>10</v>
      </c>
      <c r="U19"/>
      <c r="V19"/>
      <c r="W19" s="61">
        <f t="shared" si="2"/>
        <v>0</v>
      </c>
      <c r="X19" s="122">
        <v>10</v>
      </c>
      <c r="Y19" s="71">
        <v>1.96</v>
      </c>
      <c r="Z19" s="71">
        <v>14806</v>
      </c>
      <c r="AA19" s="59"/>
      <c r="AB19" s="74">
        <f>may!E19</f>
        <v>0</v>
      </c>
      <c r="AC19" s="191">
        <f>may!F19</f>
        <v>0</v>
      </c>
      <c r="AD19" s="74">
        <f>may!G19</f>
        <v>2.7800000000000002</v>
      </c>
      <c r="AE19" s="73">
        <f>may!H19</f>
        <v>20238</v>
      </c>
      <c r="AF19" s="59"/>
      <c r="AG19" s="60">
        <f t="shared" si="10"/>
        <v>0</v>
      </c>
      <c r="AH19" s="69">
        <f t="shared" si="11"/>
        <v>0</v>
      </c>
      <c r="AI19" s="60">
        <f t="shared" si="12"/>
        <v>-0.82000000000000028</v>
      </c>
      <c r="AJ19" s="69">
        <f t="shared" si="13"/>
        <v>-5432</v>
      </c>
      <c r="AK19" s="1"/>
      <c r="AN19" s="1">
        <f t="shared" si="14"/>
        <v>0</v>
      </c>
      <c r="AO19" s="3">
        <v>10</v>
      </c>
      <c r="AP19" s="3">
        <v>1.96</v>
      </c>
      <c r="AQ19" s="3">
        <v>14806</v>
      </c>
      <c r="AR19" s="1">
        <f t="shared" si="15"/>
        <v>0</v>
      </c>
    </row>
    <row r="20" spans="1:44" s="1" customFormat="1" hidden="1">
      <c r="A20" s="17">
        <v>11</v>
      </c>
      <c r="B20" s="17" t="s">
        <v>1313</v>
      </c>
      <c r="C20" s="17">
        <v>11</v>
      </c>
      <c r="D20" s="21"/>
      <c r="E20" s="34">
        <f t="shared" si="3"/>
        <v>0</v>
      </c>
      <c r="F20" s="35">
        <f t="shared" si="4"/>
        <v>0</v>
      </c>
      <c r="G20" s="34">
        <f t="shared" si="5"/>
        <v>0</v>
      </c>
      <c r="H20" s="36">
        <f t="shared" si="6"/>
        <v>0</v>
      </c>
      <c r="I20" s="21"/>
      <c r="J20" s="21">
        <v>0</v>
      </c>
      <c r="K20" s="21">
        <v>0</v>
      </c>
      <c r="L20" s="21"/>
      <c r="M20" s="16"/>
      <c r="N20" s="36">
        <f t="shared" si="7"/>
        <v>0</v>
      </c>
      <c r="O20" s="36">
        <f t="shared" si="8"/>
        <v>0</v>
      </c>
      <c r="P20" s="16"/>
      <c r="Q20" s="18">
        <f t="shared" si="9"/>
        <v>0</v>
      </c>
      <c r="R20" s="16"/>
      <c r="S20" s="15">
        <f t="shared" si="1"/>
        <v>0</v>
      </c>
      <c r="T20">
        <v>11</v>
      </c>
      <c r="U20"/>
      <c r="V20"/>
      <c r="W20" s="61">
        <f t="shared" si="2"/>
        <v>0</v>
      </c>
      <c r="X20">
        <v>11</v>
      </c>
      <c r="Y20" s="71"/>
      <c r="Z20" s="71"/>
      <c r="AA20" s="59"/>
      <c r="AB20" s="74">
        <f>may!E20</f>
        <v>0</v>
      </c>
      <c r="AC20" s="191">
        <f>may!F20</f>
        <v>0</v>
      </c>
      <c r="AD20" s="74">
        <f>may!G20</f>
        <v>0</v>
      </c>
      <c r="AE20" s="73">
        <f>may!H20</f>
        <v>0</v>
      </c>
      <c r="AF20" s="59"/>
      <c r="AG20" s="60">
        <f t="shared" si="10"/>
        <v>0</v>
      </c>
      <c r="AH20" s="69">
        <f t="shared" si="11"/>
        <v>0</v>
      </c>
      <c r="AI20" s="60">
        <f t="shared" si="12"/>
        <v>0</v>
      </c>
      <c r="AJ20" s="69">
        <f t="shared" si="13"/>
        <v>0</v>
      </c>
      <c r="AN20" s="1">
        <f t="shared" si="14"/>
        <v>0</v>
      </c>
      <c r="AO20" s="1">
        <v>11</v>
      </c>
      <c r="AR20" s="1">
        <f t="shared" si="15"/>
        <v>0</v>
      </c>
    </row>
    <row r="21" spans="1:44" s="1" customFormat="1" hidden="1">
      <c r="A21" s="17">
        <v>12</v>
      </c>
      <c r="B21" s="17" t="s">
        <v>1314</v>
      </c>
      <c r="C21" s="17">
        <v>12</v>
      </c>
      <c r="D21" s="21"/>
      <c r="E21" s="34">
        <f t="shared" si="3"/>
        <v>0</v>
      </c>
      <c r="F21" s="35">
        <f t="shared" si="4"/>
        <v>0</v>
      </c>
      <c r="G21" s="34">
        <f t="shared" si="5"/>
        <v>0</v>
      </c>
      <c r="H21" s="36">
        <f t="shared" si="6"/>
        <v>0</v>
      </c>
      <c r="I21" s="21"/>
      <c r="J21" s="21">
        <v>0</v>
      </c>
      <c r="K21" s="21">
        <v>0</v>
      </c>
      <c r="L21" s="21"/>
      <c r="M21" s="16"/>
      <c r="N21" s="36">
        <f t="shared" si="7"/>
        <v>0</v>
      </c>
      <c r="O21" s="36">
        <f t="shared" si="8"/>
        <v>0</v>
      </c>
      <c r="P21" s="16"/>
      <c r="Q21" s="18">
        <f t="shared" si="9"/>
        <v>0</v>
      </c>
      <c r="R21" s="16"/>
      <c r="S21" s="15">
        <f t="shared" si="1"/>
        <v>0</v>
      </c>
      <c r="T21">
        <v>12</v>
      </c>
      <c r="U21"/>
      <c r="V21"/>
      <c r="W21" s="61">
        <f t="shared" si="2"/>
        <v>0</v>
      </c>
      <c r="X21">
        <v>12</v>
      </c>
      <c r="Y21"/>
      <c r="Z21"/>
      <c r="AA21" s="59"/>
      <c r="AB21" s="74">
        <f>may!E21</f>
        <v>0</v>
      </c>
      <c r="AC21" s="191">
        <f>may!F21</f>
        <v>0</v>
      </c>
      <c r="AD21" s="74">
        <f>may!G21</f>
        <v>0</v>
      </c>
      <c r="AE21" s="73">
        <f>may!H21</f>
        <v>0</v>
      </c>
      <c r="AF21" s="59"/>
      <c r="AG21" s="60">
        <f t="shared" si="10"/>
        <v>0</v>
      </c>
      <c r="AH21" s="69">
        <f t="shared" si="11"/>
        <v>0</v>
      </c>
      <c r="AI21" s="60">
        <f t="shared" si="12"/>
        <v>0</v>
      </c>
      <c r="AJ21" s="69">
        <f t="shared" si="13"/>
        <v>0</v>
      </c>
      <c r="AN21" s="1">
        <f t="shared" si="14"/>
        <v>0</v>
      </c>
      <c r="AO21" s="1">
        <v>12</v>
      </c>
      <c r="AR21" s="1">
        <f t="shared" si="15"/>
        <v>0</v>
      </c>
    </row>
    <row r="22" spans="1:44" s="1" customFormat="1" hidden="1">
      <c r="A22" s="17">
        <v>13</v>
      </c>
      <c r="B22" s="17" t="s">
        <v>1315</v>
      </c>
      <c r="C22" s="17">
        <v>13</v>
      </c>
      <c r="D22" s="21"/>
      <c r="E22" s="34">
        <f t="shared" si="3"/>
        <v>0</v>
      </c>
      <c r="F22" s="35">
        <f t="shared" si="4"/>
        <v>0</v>
      </c>
      <c r="G22" s="34">
        <f t="shared" si="5"/>
        <v>0</v>
      </c>
      <c r="H22" s="36">
        <f t="shared" si="6"/>
        <v>0</v>
      </c>
      <c r="I22" s="21"/>
      <c r="J22" s="21">
        <v>0</v>
      </c>
      <c r="K22" s="21">
        <v>0</v>
      </c>
      <c r="L22" s="21"/>
      <c r="M22" s="16"/>
      <c r="N22" s="36">
        <f t="shared" si="7"/>
        <v>0</v>
      </c>
      <c r="O22" s="36">
        <f t="shared" si="8"/>
        <v>0</v>
      </c>
      <c r="P22" s="16"/>
      <c r="Q22" s="18">
        <f t="shared" si="9"/>
        <v>0</v>
      </c>
      <c r="R22" s="16"/>
      <c r="S22" s="15">
        <f t="shared" si="1"/>
        <v>0</v>
      </c>
      <c r="T22">
        <v>13</v>
      </c>
      <c r="U22"/>
      <c r="V22"/>
      <c r="W22" s="61">
        <f t="shared" si="2"/>
        <v>0</v>
      </c>
      <c r="X22">
        <v>13</v>
      </c>
      <c r="Y22"/>
      <c r="Z22"/>
      <c r="AA22" s="59"/>
      <c r="AB22" s="74">
        <f>may!E22</f>
        <v>0</v>
      </c>
      <c r="AC22" s="191">
        <f>may!F22</f>
        <v>0</v>
      </c>
      <c r="AD22" s="74">
        <f>may!G22</f>
        <v>0</v>
      </c>
      <c r="AE22" s="73">
        <f>may!H22</f>
        <v>0</v>
      </c>
      <c r="AF22" s="59"/>
      <c r="AG22" s="60">
        <f t="shared" si="10"/>
        <v>0</v>
      </c>
      <c r="AH22" s="69">
        <f t="shared" si="11"/>
        <v>0</v>
      </c>
      <c r="AI22" s="60">
        <f t="shared" si="12"/>
        <v>0</v>
      </c>
      <c r="AJ22" s="69">
        <f t="shared" si="13"/>
        <v>0</v>
      </c>
      <c r="AN22" s="1">
        <f t="shared" si="14"/>
        <v>0</v>
      </c>
      <c r="AO22" s="1">
        <v>13</v>
      </c>
      <c r="AR22" s="1">
        <f t="shared" si="15"/>
        <v>0</v>
      </c>
    </row>
    <row r="23" spans="1:44">
      <c r="A23" s="19">
        <v>14</v>
      </c>
      <c r="B23" s="19" t="s">
        <v>825</v>
      </c>
      <c r="C23" s="19">
        <v>14</v>
      </c>
      <c r="D23" s="21"/>
      <c r="E23" s="34">
        <f t="shared" si="3"/>
        <v>43.43</v>
      </c>
      <c r="F23" s="35">
        <f t="shared" si="4"/>
        <v>266615</v>
      </c>
      <c r="G23" s="34">
        <f t="shared" si="5"/>
        <v>13.860000000000001</v>
      </c>
      <c r="H23" s="36">
        <f t="shared" si="6"/>
        <v>89931</v>
      </c>
      <c r="I23" s="21"/>
      <c r="J23" s="21">
        <v>0</v>
      </c>
      <c r="K23" s="21">
        <v>0</v>
      </c>
      <c r="L23" s="21"/>
      <c r="M23" s="16"/>
      <c r="N23" s="36">
        <f t="shared" si="7"/>
        <v>266615</v>
      </c>
      <c r="O23" s="36">
        <f t="shared" si="8"/>
        <v>89931</v>
      </c>
      <c r="P23" s="16"/>
      <c r="Q23" s="18">
        <f t="shared" si="9"/>
        <v>713149.29</v>
      </c>
      <c r="R23" s="20"/>
      <c r="S23" s="15">
        <f t="shared" si="1"/>
        <v>0</v>
      </c>
      <c r="T23" s="122">
        <v>14</v>
      </c>
      <c r="U23" s="71">
        <v>43.43</v>
      </c>
      <c r="V23" s="71">
        <v>266615</v>
      </c>
      <c r="W23" s="61">
        <f t="shared" si="2"/>
        <v>0</v>
      </c>
      <c r="X23" s="122">
        <v>14</v>
      </c>
      <c r="Y23" s="71">
        <v>13.860000000000001</v>
      </c>
      <c r="Z23" s="71">
        <v>89931</v>
      </c>
      <c r="AA23" s="59"/>
      <c r="AB23" s="74">
        <f>may!E23</f>
        <v>43.43</v>
      </c>
      <c r="AC23" s="191">
        <f>may!F23</f>
        <v>266615</v>
      </c>
      <c r="AD23" s="74">
        <f>may!G23</f>
        <v>13.86</v>
      </c>
      <c r="AE23" s="73">
        <f>may!H23</f>
        <v>89173</v>
      </c>
      <c r="AF23" s="59"/>
      <c r="AG23" s="60">
        <f t="shared" si="10"/>
        <v>0</v>
      </c>
      <c r="AH23" s="69">
        <f t="shared" si="11"/>
        <v>0</v>
      </c>
      <c r="AI23" s="60">
        <f t="shared" si="12"/>
        <v>0</v>
      </c>
      <c r="AJ23" s="69">
        <f t="shared" si="13"/>
        <v>758</v>
      </c>
      <c r="AK23" s="1"/>
      <c r="AL23" s="3">
        <v>43.43</v>
      </c>
      <c r="AM23" s="3">
        <v>266615</v>
      </c>
      <c r="AN23" s="1">
        <f t="shared" si="14"/>
        <v>0</v>
      </c>
      <c r="AO23" s="3">
        <v>14</v>
      </c>
      <c r="AP23" s="3">
        <v>13.860000000000001</v>
      </c>
      <c r="AQ23" s="3">
        <v>89931</v>
      </c>
      <c r="AR23" s="1">
        <f t="shared" si="15"/>
        <v>0</v>
      </c>
    </row>
    <row r="24" spans="1:44" s="1" customFormat="1" hidden="1">
      <c r="A24" s="17">
        <v>15</v>
      </c>
      <c r="B24" s="17" t="s">
        <v>1316</v>
      </c>
      <c r="C24" s="17">
        <v>15</v>
      </c>
      <c r="D24" s="21"/>
      <c r="E24" s="34">
        <f t="shared" si="3"/>
        <v>0</v>
      </c>
      <c r="F24" s="35">
        <f t="shared" si="4"/>
        <v>0</v>
      </c>
      <c r="G24" s="34">
        <f t="shared" si="5"/>
        <v>0</v>
      </c>
      <c r="H24" s="36">
        <f t="shared" si="6"/>
        <v>0</v>
      </c>
      <c r="I24" s="21"/>
      <c r="J24" s="21">
        <v>0</v>
      </c>
      <c r="K24" s="21">
        <v>0</v>
      </c>
      <c r="L24" s="21"/>
      <c r="M24" s="16"/>
      <c r="N24" s="36">
        <f t="shared" si="7"/>
        <v>0</v>
      </c>
      <c r="O24" s="36">
        <f t="shared" si="8"/>
        <v>0</v>
      </c>
      <c r="P24" s="16"/>
      <c r="Q24" s="18">
        <f t="shared" si="9"/>
        <v>0</v>
      </c>
      <c r="R24" s="16"/>
      <c r="S24" s="15">
        <f t="shared" si="1"/>
        <v>0</v>
      </c>
      <c r="T24">
        <v>15</v>
      </c>
      <c r="U24"/>
      <c r="V24"/>
      <c r="W24" s="61">
        <f t="shared" si="2"/>
        <v>0</v>
      </c>
      <c r="X24">
        <v>15</v>
      </c>
      <c r="Y24" s="71"/>
      <c r="Z24" s="71"/>
      <c r="AA24" s="59"/>
      <c r="AB24" s="74">
        <f>may!E24</f>
        <v>0</v>
      </c>
      <c r="AC24" s="191">
        <f>may!F24</f>
        <v>0</v>
      </c>
      <c r="AD24" s="74">
        <f>may!G24</f>
        <v>0</v>
      </c>
      <c r="AE24" s="73">
        <f>may!H24</f>
        <v>0</v>
      </c>
      <c r="AF24" s="59"/>
      <c r="AG24" s="60">
        <f t="shared" si="10"/>
        <v>0</v>
      </c>
      <c r="AH24" s="69">
        <f t="shared" si="11"/>
        <v>0</v>
      </c>
      <c r="AI24" s="60">
        <f t="shared" si="12"/>
        <v>0</v>
      </c>
      <c r="AJ24" s="69">
        <f t="shared" si="13"/>
        <v>0</v>
      </c>
      <c r="AN24" s="1">
        <f t="shared" si="14"/>
        <v>0</v>
      </c>
      <c r="AO24" s="1">
        <v>15</v>
      </c>
      <c r="AR24" s="1">
        <f t="shared" si="15"/>
        <v>0</v>
      </c>
    </row>
    <row r="25" spans="1:44" s="1" customFormat="1">
      <c r="A25" s="17">
        <v>16</v>
      </c>
      <c r="B25" s="17" t="s">
        <v>1317</v>
      </c>
      <c r="C25" s="17">
        <v>16</v>
      </c>
      <c r="D25" s="21"/>
      <c r="E25" s="34">
        <f t="shared" si="3"/>
        <v>0</v>
      </c>
      <c r="F25" s="35">
        <f t="shared" si="4"/>
        <v>0</v>
      </c>
      <c r="G25" s="34">
        <f t="shared" si="5"/>
        <v>26.330000000000002</v>
      </c>
      <c r="H25" s="36">
        <f t="shared" si="6"/>
        <v>163391</v>
      </c>
      <c r="I25" s="21"/>
      <c r="J25" s="21">
        <v>0</v>
      </c>
      <c r="K25" s="21">
        <v>0</v>
      </c>
      <c r="L25" s="21"/>
      <c r="M25" s="16"/>
      <c r="N25" s="36">
        <f t="shared" si="7"/>
        <v>0</v>
      </c>
      <c r="O25" s="36">
        <f t="shared" si="8"/>
        <v>163391</v>
      </c>
      <c r="P25" s="16"/>
      <c r="Q25" s="18">
        <f t="shared" si="9"/>
        <v>326808.32999999996</v>
      </c>
      <c r="R25" s="16"/>
      <c r="S25" s="15">
        <f t="shared" si="1"/>
        <v>0</v>
      </c>
      <c r="T25">
        <v>16</v>
      </c>
      <c r="U25"/>
      <c r="V25"/>
      <c r="W25" s="61">
        <f t="shared" si="2"/>
        <v>0</v>
      </c>
      <c r="X25" s="122">
        <v>16</v>
      </c>
      <c r="Y25" s="71">
        <v>26.330000000000002</v>
      </c>
      <c r="Z25" s="71">
        <v>163391</v>
      </c>
      <c r="AA25" s="59"/>
      <c r="AB25" s="74">
        <f>may!E25</f>
        <v>0</v>
      </c>
      <c r="AC25" s="191">
        <f>may!F25</f>
        <v>0</v>
      </c>
      <c r="AD25" s="74">
        <f>may!G25</f>
        <v>27.72</v>
      </c>
      <c r="AE25" s="73">
        <f>may!H25</f>
        <v>174584</v>
      </c>
      <c r="AF25" s="59"/>
      <c r="AG25" s="60">
        <f t="shared" si="10"/>
        <v>0</v>
      </c>
      <c r="AH25" s="69">
        <f t="shared" si="11"/>
        <v>0</v>
      </c>
      <c r="AI25" s="60">
        <f t="shared" si="12"/>
        <v>-1.389999999999997</v>
      </c>
      <c r="AJ25" s="69">
        <f t="shared" si="13"/>
        <v>-11193</v>
      </c>
      <c r="AN25" s="1">
        <f t="shared" si="14"/>
        <v>0</v>
      </c>
      <c r="AO25" s="1">
        <v>16</v>
      </c>
      <c r="AP25" s="1">
        <v>26.330000000000002</v>
      </c>
      <c r="AQ25" s="1">
        <v>163391</v>
      </c>
      <c r="AR25" s="1">
        <f t="shared" si="15"/>
        <v>0</v>
      </c>
    </row>
    <row r="26" spans="1:44">
      <c r="A26" s="19">
        <v>17</v>
      </c>
      <c r="B26" s="19" t="s">
        <v>1274</v>
      </c>
      <c r="C26" s="19">
        <v>17</v>
      </c>
      <c r="D26" s="21"/>
      <c r="E26" s="34">
        <f t="shared" si="3"/>
        <v>62.089999999999996</v>
      </c>
      <c r="F26" s="35">
        <f t="shared" si="4"/>
        <v>327610</v>
      </c>
      <c r="G26" s="34">
        <f t="shared" si="5"/>
        <v>17.799999999999997</v>
      </c>
      <c r="H26" s="36">
        <f t="shared" si="6"/>
        <v>102423</v>
      </c>
      <c r="I26" s="21"/>
      <c r="J26" s="21">
        <v>0</v>
      </c>
      <c r="K26" s="21">
        <v>0</v>
      </c>
      <c r="L26" s="21"/>
      <c r="M26" s="16"/>
      <c r="N26" s="36">
        <f t="shared" si="7"/>
        <v>327610</v>
      </c>
      <c r="O26" s="36">
        <f t="shared" si="8"/>
        <v>102423</v>
      </c>
      <c r="P26" s="16"/>
      <c r="Q26" s="18">
        <f t="shared" si="9"/>
        <v>860145.89</v>
      </c>
      <c r="R26" s="20"/>
      <c r="S26" s="15">
        <f t="shared" si="1"/>
        <v>0</v>
      </c>
      <c r="T26" s="122">
        <v>17</v>
      </c>
      <c r="U26" s="71">
        <v>62.089999999999996</v>
      </c>
      <c r="V26" s="71">
        <v>327610</v>
      </c>
      <c r="W26" s="61">
        <f t="shared" si="2"/>
        <v>0</v>
      </c>
      <c r="X26" s="122">
        <v>17</v>
      </c>
      <c r="Y26" s="71">
        <v>17.799999999999997</v>
      </c>
      <c r="Z26" s="71">
        <v>102423</v>
      </c>
      <c r="AA26" s="59"/>
      <c r="AB26" s="74">
        <f>may!E26</f>
        <v>62.089999999999996</v>
      </c>
      <c r="AC26" s="191">
        <f>may!F26</f>
        <v>327610</v>
      </c>
      <c r="AD26" s="74">
        <f>may!G26</f>
        <v>18.73</v>
      </c>
      <c r="AE26" s="73">
        <f>may!H26</f>
        <v>107043</v>
      </c>
      <c r="AF26" s="59"/>
      <c r="AG26" s="60">
        <f t="shared" si="10"/>
        <v>0</v>
      </c>
      <c r="AH26" s="69">
        <f t="shared" si="11"/>
        <v>0</v>
      </c>
      <c r="AI26" s="60">
        <f t="shared" si="12"/>
        <v>-0.93000000000000327</v>
      </c>
      <c r="AJ26" s="69">
        <f t="shared" si="13"/>
        <v>-4620</v>
      </c>
      <c r="AK26" s="1"/>
      <c r="AL26" s="3">
        <v>62.089999999999996</v>
      </c>
      <c r="AM26" s="3">
        <v>327610</v>
      </c>
      <c r="AN26" s="1">
        <f t="shared" si="14"/>
        <v>0</v>
      </c>
      <c r="AO26" s="3">
        <v>17</v>
      </c>
      <c r="AP26" s="3">
        <v>17.799999999999997</v>
      </c>
      <c r="AQ26" s="3">
        <v>102423</v>
      </c>
      <c r="AR26" s="1">
        <f t="shared" si="15"/>
        <v>0</v>
      </c>
    </row>
    <row r="27" spans="1:44">
      <c r="A27" s="19">
        <v>18</v>
      </c>
      <c r="B27" s="19" t="s">
        <v>832</v>
      </c>
      <c r="C27" s="19">
        <v>18</v>
      </c>
      <c r="D27" s="21"/>
      <c r="E27" s="34">
        <f t="shared" si="3"/>
        <v>188.18</v>
      </c>
      <c r="F27" s="35">
        <f t="shared" si="4"/>
        <v>980670</v>
      </c>
      <c r="G27" s="34">
        <f t="shared" si="5"/>
        <v>1.69</v>
      </c>
      <c r="H27" s="36">
        <f t="shared" si="6"/>
        <v>10067</v>
      </c>
      <c r="I27" s="21"/>
      <c r="J27" s="21">
        <v>0</v>
      </c>
      <c r="K27" s="21">
        <v>0</v>
      </c>
      <c r="L27" s="21"/>
      <c r="M27" s="16"/>
      <c r="N27" s="36">
        <f t="shared" si="7"/>
        <v>980670</v>
      </c>
      <c r="O27" s="36">
        <f t="shared" si="8"/>
        <v>10067</v>
      </c>
      <c r="P27" s="16"/>
      <c r="Q27" s="18">
        <f t="shared" si="9"/>
        <v>1981663.87</v>
      </c>
      <c r="R27" s="20"/>
      <c r="S27" s="15">
        <f t="shared" si="1"/>
        <v>0</v>
      </c>
      <c r="T27" s="122">
        <v>18</v>
      </c>
      <c r="U27" s="71">
        <v>188.18</v>
      </c>
      <c r="V27" s="71">
        <v>980670</v>
      </c>
      <c r="W27" s="61">
        <f t="shared" si="2"/>
        <v>0</v>
      </c>
      <c r="X27" s="122">
        <v>18</v>
      </c>
      <c r="Y27" s="71">
        <v>1.69</v>
      </c>
      <c r="Z27" s="71">
        <v>10067</v>
      </c>
      <c r="AA27" s="59"/>
      <c r="AB27" s="74">
        <f>may!E27</f>
        <v>188.18</v>
      </c>
      <c r="AC27" s="191">
        <f>may!F27</f>
        <v>980670</v>
      </c>
      <c r="AD27" s="74">
        <f>may!G27</f>
        <v>1.69</v>
      </c>
      <c r="AE27" s="73">
        <f>may!H27</f>
        <v>10067</v>
      </c>
      <c r="AF27" s="59"/>
      <c r="AG27" s="60">
        <f t="shared" si="10"/>
        <v>0</v>
      </c>
      <c r="AH27" s="69">
        <f t="shared" si="11"/>
        <v>0</v>
      </c>
      <c r="AI27" s="60">
        <f t="shared" si="12"/>
        <v>0</v>
      </c>
      <c r="AJ27" s="69">
        <f t="shared" si="13"/>
        <v>0</v>
      </c>
      <c r="AK27" s="1"/>
      <c r="AL27" s="3">
        <v>188.18</v>
      </c>
      <c r="AM27" s="3">
        <v>980670</v>
      </c>
      <c r="AN27" s="1">
        <f t="shared" si="14"/>
        <v>0</v>
      </c>
      <c r="AO27" s="3">
        <v>18</v>
      </c>
      <c r="AP27" s="3">
        <v>1.69</v>
      </c>
      <c r="AQ27" s="3">
        <v>10067</v>
      </c>
      <c r="AR27" s="1">
        <f t="shared" si="15"/>
        <v>0</v>
      </c>
    </row>
    <row r="28" spans="1:44" hidden="1">
      <c r="A28" s="19">
        <v>19</v>
      </c>
      <c r="B28" s="19" t="s">
        <v>559</v>
      </c>
      <c r="C28" s="19">
        <v>19</v>
      </c>
      <c r="D28" s="21"/>
      <c r="E28" s="34">
        <f t="shared" si="3"/>
        <v>0</v>
      </c>
      <c r="F28" s="35">
        <f t="shared" si="4"/>
        <v>0</v>
      </c>
      <c r="G28" s="34">
        <f t="shared" si="5"/>
        <v>0</v>
      </c>
      <c r="H28" s="36">
        <f t="shared" si="6"/>
        <v>0</v>
      </c>
      <c r="I28" s="21"/>
      <c r="J28" s="21">
        <v>0</v>
      </c>
      <c r="K28" s="21">
        <v>0</v>
      </c>
      <c r="L28" s="21"/>
      <c r="M28" s="16"/>
      <c r="N28" s="36">
        <f t="shared" si="7"/>
        <v>0</v>
      </c>
      <c r="O28" s="36">
        <f t="shared" si="8"/>
        <v>0</v>
      </c>
      <c r="P28" s="16"/>
      <c r="Q28" s="18">
        <f t="shared" si="9"/>
        <v>0</v>
      </c>
      <c r="R28" s="20"/>
      <c r="S28" s="15">
        <f t="shared" si="1"/>
        <v>0</v>
      </c>
      <c r="T28">
        <v>19</v>
      </c>
      <c r="U28"/>
      <c r="V28"/>
      <c r="W28" s="61">
        <f t="shared" si="2"/>
        <v>0</v>
      </c>
      <c r="X28">
        <v>19</v>
      </c>
      <c r="Y28" s="71"/>
      <c r="Z28" s="71"/>
      <c r="AA28" s="59"/>
      <c r="AB28" s="74">
        <f>may!E28</f>
        <v>0</v>
      </c>
      <c r="AC28" s="191">
        <f>may!F28</f>
        <v>0</v>
      </c>
      <c r="AD28" s="74">
        <f>may!G28</f>
        <v>0</v>
      </c>
      <c r="AE28" s="73">
        <f>may!H28</f>
        <v>0</v>
      </c>
      <c r="AF28" s="59"/>
      <c r="AG28" s="60">
        <f t="shared" si="10"/>
        <v>0</v>
      </c>
      <c r="AH28" s="69">
        <f t="shared" si="11"/>
        <v>0</v>
      </c>
      <c r="AI28" s="60">
        <f t="shared" si="12"/>
        <v>0</v>
      </c>
      <c r="AJ28" s="69">
        <f t="shared" si="13"/>
        <v>0</v>
      </c>
      <c r="AK28" s="1"/>
      <c r="AN28" s="1">
        <f t="shared" si="14"/>
        <v>0</v>
      </c>
      <c r="AO28" s="3">
        <v>19</v>
      </c>
      <c r="AR28" s="1">
        <f t="shared" si="15"/>
        <v>0</v>
      </c>
    </row>
    <row r="29" spans="1:44">
      <c r="A29" s="19">
        <v>20</v>
      </c>
      <c r="B29" s="19" t="s">
        <v>776</v>
      </c>
      <c r="C29" s="19">
        <v>20</v>
      </c>
      <c r="D29" s="21"/>
      <c r="E29" s="34">
        <f t="shared" si="3"/>
        <v>101.78000000000002</v>
      </c>
      <c r="F29" s="35">
        <f t="shared" si="4"/>
        <v>650718</v>
      </c>
      <c r="G29" s="34">
        <f t="shared" si="5"/>
        <v>155.45000000000005</v>
      </c>
      <c r="H29" s="36">
        <f t="shared" si="6"/>
        <v>904893</v>
      </c>
      <c r="I29" s="21"/>
      <c r="J29" s="21">
        <v>0</v>
      </c>
      <c r="K29" s="21">
        <v>0</v>
      </c>
      <c r="L29" s="21"/>
      <c r="M29" s="16"/>
      <c r="N29" s="36">
        <f t="shared" si="7"/>
        <v>650718</v>
      </c>
      <c r="O29" s="36">
        <f t="shared" si="8"/>
        <v>904893</v>
      </c>
      <c r="P29" s="16"/>
      <c r="Q29" s="18">
        <f t="shared" si="9"/>
        <v>3111479.23</v>
      </c>
      <c r="R29" s="20"/>
      <c r="S29" s="15">
        <f t="shared" si="1"/>
        <v>0</v>
      </c>
      <c r="T29" s="122">
        <v>20</v>
      </c>
      <c r="U29" s="71">
        <v>101.78000000000002</v>
      </c>
      <c r="V29" s="71">
        <v>650718</v>
      </c>
      <c r="W29" s="61">
        <f t="shared" si="2"/>
        <v>0</v>
      </c>
      <c r="X29" s="122">
        <v>20</v>
      </c>
      <c r="Y29" s="71">
        <v>155.45000000000005</v>
      </c>
      <c r="Z29" s="71">
        <v>904893</v>
      </c>
      <c r="AA29" s="59"/>
      <c r="AB29" s="74">
        <f>may!E29</f>
        <v>101.78000000000002</v>
      </c>
      <c r="AC29" s="191">
        <f>may!F29</f>
        <v>650718</v>
      </c>
      <c r="AD29" s="74">
        <f>may!G29</f>
        <v>157.30000000000004</v>
      </c>
      <c r="AE29" s="73">
        <f>may!H29</f>
        <v>915697</v>
      </c>
      <c r="AF29" s="59"/>
      <c r="AG29" s="60">
        <f t="shared" si="10"/>
        <v>0</v>
      </c>
      <c r="AH29" s="69">
        <f t="shared" si="11"/>
        <v>0</v>
      </c>
      <c r="AI29" s="60">
        <f t="shared" si="12"/>
        <v>-1.8499999999999943</v>
      </c>
      <c r="AJ29" s="69">
        <f t="shared" si="13"/>
        <v>-10804</v>
      </c>
      <c r="AK29" s="1"/>
      <c r="AL29" s="3">
        <v>101.78000000000002</v>
      </c>
      <c r="AM29" s="3">
        <v>650718</v>
      </c>
      <c r="AN29" s="1">
        <f t="shared" si="14"/>
        <v>0</v>
      </c>
      <c r="AO29" s="3">
        <v>20</v>
      </c>
      <c r="AP29" s="3">
        <v>155.45000000000005</v>
      </c>
      <c r="AQ29" s="3">
        <v>904893</v>
      </c>
      <c r="AR29" s="1">
        <f t="shared" si="15"/>
        <v>0</v>
      </c>
    </row>
    <row r="30" spans="1:44" s="1" customFormat="1" hidden="1">
      <c r="A30" s="17">
        <v>21</v>
      </c>
      <c r="B30" s="17" t="s">
        <v>1318</v>
      </c>
      <c r="C30" s="17">
        <v>21</v>
      </c>
      <c r="D30" s="21"/>
      <c r="E30" s="34">
        <f t="shared" si="3"/>
        <v>0</v>
      </c>
      <c r="F30" s="35">
        <f t="shared" si="4"/>
        <v>0</v>
      </c>
      <c r="G30" s="34">
        <f t="shared" si="5"/>
        <v>0</v>
      </c>
      <c r="H30" s="36">
        <f t="shared" si="6"/>
        <v>0</v>
      </c>
      <c r="I30" s="21"/>
      <c r="J30" s="21">
        <v>0</v>
      </c>
      <c r="K30" s="21">
        <v>0</v>
      </c>
      <c r="L30" s="21"/>
      <c r="M30" s="16"/>
      <c r="N30" s="36">
        <f t="shared" si="7"/>
        <v>0</v>
      </c>
      <c r="O30" s="36">
        <f t="shared" si="8"/>
        <v>0</v>
      </c>
      <c r="P30" s="16"/>
      <c r="Q30" s="18">
        <f t="shared" si="9"/>
        <v>0</v>
      </c>
      <c r="R30" s="16"/>
      <c r="S30" s="15">
        <f t="shared" si="1"/>
        <v>0</v>
      </c>
      <c r="T30">
        <v>21</v>
      </c>
      <c r="U30"/>
      <c r="V30"/>
      <c r="W30" s="61">
        <f t="shared" si="2"/>
        <v>0</v>
      </c>
      <c r="X30">
        <v>21</v>
      </c>
      <c r="Y30" s="71"/>
      <c r="Z30" s="71"/>
      <c r="AA30" s="59"/>
      <c r="AB30" s="74">
        <f>may!E30</f>
        <v>0</v>
      </c>
      <c r="AC30" s="191">
        <f>may!F30</f>
        <v>0</v>
      </c>
      <c r="AD30" s="74">
        <f>may!G30</f>
        <v>0</v>
      </c>
      <c r="AE30" s="73">
        <f>may!H30</f>
        <v>0</v>
      </c>
      <c r="AF30" s="59"/>
      <c r="AG30" s="60">
        <f t="shared" si="10"/>
        <v>0</v>
      </c>
      <c r="AH30" s="69">
        <f t="shared" si="11"/>
        <v>0</v>
      </c>
      <c r="AI30" s="60">
        <f t="shared" si="12"/>
        <v>0</v>
      </c>
      <c r="AJ30" s="69">
        <f t="shared" si="13"/>
        <v>0</v>
      </c>
      <c r="AN30" s="1">
        <f t="shared" si="14"/>
        <v>0</v>
      </c>
      <c r="AO30" s="1">
        <v>21</v>
      </c>
      <c r="AR30" s="1">
        <f t="shared" si="15"/>
        <v>0</v>
      </c>
    </row>
    <row r="31" spans="1:44">
      <c r="A31" s="19">
        <v>22</v>
      </c>
      <c r="B31" s="19" t="s">
        <v>1293</v>
      </c>
      <c r="C31" s="19">
        <v>22</v>
      </c>
      <c r="D31" s="21"/>
      <c r="E31" s="34">
        <f t="shared" si="3"/>
        <v>0</v>
      </c>
      <c r="F31" s="35">
        <f t="shared" si="4"/>
        <v>0</v>
      </c>
      <c r="G31" s="34">
        <f t="shared" si="5"/>
        <v>3</v>
      </c>
      <c r="H31" s="36">
        <f t="shared" si="6"/>
        <v>15000</v>
      </c>
      <c r="I31" s="21"/>
      <c r="J31" s="21">
        <v>0</v>
      </c>
      <c r="K31" s="21">
        <v>0</v>
      </c>
      <c r="L31" s="21"/>
      <c r="M31" s="16"/>
      <c r="N31" s="36">
        <f t="shared" si="7"/>
        <v>0</v>
      </c>
      <c r="O31" s="36">
        <f t="shared" si="8"/>
        <v>15000</v>
      </c>
      <c r="P31" s="16"/>
      <c r="Q31" s="18">
        <f t="shared" si="9"/>
        <v>30003</v>
      </c>
      <c r="R31" s="20"/>
      <c r="S31" s="15">
        <f t="shared" si="1"/>
        <v>0</v>
      </c>
      <c r="T31">
        <v>22</v>
      </c>
      <c r="U31"/>
      <c r="V31"/>
      <c r="W31" s="61">
        <f t="shared" si="2"/>
        <v>0</v>
      </c>
      <c r="X31" s="122">
        <v>22</v>
      </c>
      <c r="Y31" s="71">
        <v>3</v>
      </c>
      <c r="Z31" s="71">
        <v>15000</v>
      </c>
      <c r="AA31" s="59"/>
      <c r="AB31" s="74">
        <f>may!E31</f>
        <v>0</v>
      </c>
      <c r="AC31" s="191">
        <f>may!F31</f>
        <v>0</v>
      </c>
      <c r="AD31" s="74">
        <f>may!G31</f>
        <v>3</v>
      </c>
      <c r="AE31" s="73">
        <f>may!H31</f>
        <v>15000</v>
      </c>
      <c r="AF31" s="59"/>
      <c r="AG31" s="60">
        <f t="shared" si="10"/>
        <v>0</v>
      </c>
      <c r="AH31" s="69">
        <f t="shared" si="11"/>
        <v>0</v>
      </c>
      <c r="AI31" s="60">
        <f t="shared" si="12"/>
        <v>0</v>
      </c>
      <c r="AJ31" s="69">
        <f t="shared" si="13"/>
        <v>0</v>
      </c>
      <c r="AK31" s="1"/>
      <c r="AN31" s="1">
        <f t="shared" si="14"/>
        <v>0</v>
      </c>
      <c r="AO31" s="3">
        <v>22</v>
      </c>
      <c r="AP31" s="3">
        <v>3</v>
      </c>
      <c r="AQ31" s="3">
        <v>15000</v>
      </c>
      <c r="AR31" s="1">
        <f t="shared" si="15"/>
        <v>0</v>
      </c>
    </row>
    <row r="32" spans="1:44">
      <c r="A32" s="19">
        <v>23</v>
      </c>
      <c r="B32" s="19" t="s">
        <v>843</v>
      </c>
      <c r="C32" s="19">
        <v>23</v>
      </c>
      <c r="D32" s="21"/>
      <c r="E32" s="34">
        <f t="shared" si="3"/>
        <v>0</v>
      </c>
      <c r="F32" s="35">
        <f t="shared" si="4"/>
        <v>0</v>
      </c>
      <c r="G32" s="34">
        <f t="shared" si="5"/>
        <v>4.16</v>
      </c>
      <c r="H32" s="36">
        <f t="shared" si="6"/>
        <v>26665</v>
      </c>
      <c r="I32" s="21"/>
      <c r="J32" s="21">
        <v>0</v>
      </c>
      <c r="K32" s="21">
        <v>0</v>
      </c>
      <c r="L32" s="21"/>
      <c r="M32" s="16"/>
      <c r="N32" s="36">
        <f t="shared" si="7"/>
        <v>0</v>
      </c>
      <c r="O32" s="36">
        <f t="shared" si="8"/>
        <v>26665</v>
      </c>
      <c r="P32" s="16"/>
      <c r="Q32" s="18">
        <f t="shared" si="9"/>
        <v>53334.16</v>
      </c>
      <c r="R32" s="20"/>
      <c r="S32" s="15">
        <f t="shared" si="1"/>
        <v>0</v>
      </c>
      <c r="T32">
        <v>23</v>
      </c>
      <c r="U32"/>
      <c r="V32"/>
      <c r="W32" s="61">
        <f t="shared" si="2"/>
        <v>0</v>
      </c>
      <c r="X32" s="122">
        <v>23</v>
      </c>
      <c r="Y32" s="71">
        <v>4.16</v>
      </c>
      <c r="Z32" s="71">
        <v>26665</v>
      </c>
      <c r="AA32" s="59"/>
      <c r="AB32" s="74">
        <f>may!E32</f>
        <v>0</v>
      </c>
      <c r="AC32" s="191">
        <f>may!F32</f>
        <v>0</v>
      </c>
      <c r="AD32" s="74">
        <f>may!G32</f>
        <v>5.16</v>
      </c>
      <c r="AE32" s="73">
        <f>may!H32</f>
        <v>31665</v>
      </c>
      <c r="AF32" s="59"/>
      <c r="AG32" s="60">
        <f t="shared" si="10"/>
        <v>0</v>
      </c>
      <c r="AH32" s="69">
        <f t="shared" si="11"/>
        <v>0</v>
      </c>
      <c r="AI32" s="60">
        <f t="shared" si="12"/>
        <v>-1</v>
      </c>
      <c r="AJ32" s="69">
        <f t="shared" si="13"/>
        <v>-5000</v>
      </c>
      <c r="AK32" s="1"/>
      <c r="AN32" s="1">
        <f t="shared" si="14"/>
        <v>0</v>
      </c>
      <c r="AO32" s="3">
        <v>23</v>
      </c>
      <c r="AP32" s="3">
        <v>4.16</v>
      </c>
      <c r="AQ32" s="3">
        <v>26665</v>
      </c>
      <c r="AR32" s="1">
        <f t="shared" si="15"/>
        <v>0</v>
      </c>
    </row>
    <row r="33" spans="1:44">
      <c r="A33" s="19">
        <v>24</v>
      </c>
      <c r="B33" s="19" t="s">
        <v>813</v>
      </c>
      <c r="C33" s="19">
        <v>24</v>
      </c>
      <c r="D33" s="21"/>
      <c r="E33" s="34">
        <f t="shared" si="3"/>
        <v>123.48999999999998</v>
      </c>
      <c r="F33" s="35">
        <f t="shared" si="4"/>
        <v>749311</v>
      </c>
      <c r="G33" s="34">
        <f t="shared" si="5"/>
        <v>95.69</v>
      </c>
      <c r="H33" s="36">
        <f t="shared" si="6"/>
        <v>661719</v>
      </c>
      <c r="I33" s="21"/>
      <c r="J33" s="21">
        <v>0</v>
      </c>
      <c r="K33" s="21">
        <v>0</v>
      </c>
      <c r="L33" s="21"/>
      <c r="M33" s="16"/>
      <c r="N33" s="36">
        <f t="shared" si="7"/>
        <v>749311</v>
      </c>
      <c r="O33" s="36">
        <f t="shared" si="8"/>
        <v>661719</v>
      </c>
      <c r="P33" s="16"/>
      <c r="Q33" s="18">
        <f t="shared" si="9"/>
        <v>2822279.1799999997</v>
      </c>
      <c r="R33" s="20"/>
      <c r="S33" s="15">
        <f t="shared" si="1"/>
        <v>0</v>
      </c>
      <c r="T33" s="122">
        <v>24</v>
      </c>
      <c r="U33" s="71">
        <v>123.48999999999998</v>
      </c>
      <c r="V33" s="71">
        <v>749311</v>
      </c>
      <c r="W33" s="61">
        <f t="shared" si="2"/>
        <v>0</v>
      </c>
      <c r="X33" s="122">
        <v>24</v>
      </c>
      <c r="Y33" s="71">
        <v>95.69</v>
      </c>
      <c r="Z33" s="71">
        <v>661719</v>
      </c>
      <c r="AA33" s="59"/>
      <c r="AB33" s="74">
        <f>may!E33</f>
        <v>122</v>
      </c>
      <c r="AC33" s="191">
        <f>may!F33</f>
        <v>760087</v>
      </c>
      <c r="AD33" s="74">
        <f>may!G33</f>
        <v>96.75</v>
      </c>
      <c r="AE33" s="73">
        <f>may!H33</f>
        <v>660608</v>
      </c>
      <c r="AF33" s="59"/>
      <c r="AG33" s="60">
        <f t="shared" si="10"/>
        <v>1.4899999999999807</v>
      </c>
      <c r="AH33" s="69">
        <f t="shared" si="11"/>
        <v>-10776</v>
      </c>
      <c r="AI33" s="60">
        <f t="shared" si="12"/>
        <v>-1.0600000000000023</v>
      </c>
      <c r="AJ33" s="69">
        <f t="shared" si="13"/>
        <v>1111</v>
      </c>
      <c r="AK33" s="1"/>
      <c r="AL33" s="3">
        <v>123.48999999999998</v>
      </c>
      <c r="AM33" s="3">
        <v>749311</v>
      </c>
      <c r="AN33" s="1">
        <f t="shared" si="14"/>
        <v>0</v>
      </c>
      <c r="AO33" s="3">
        <v>24</v>
      </c>
      <c r="AP33" s="3">
        <v>95.69</v>
      </c>
      <c r="AQ33" s="3">
        <v>661719</v>
      </c>
      <c r="AR33" s="1">
        <f t="shared" si="15"/>
        <v>0</v>
      </c>
    </row>
    <row r="34" spans="1:44">
      <c r="A34" s="19">
        <v>25</v>
      </c>
      <c r="B34" s="19" t="s">
        <v>792</v>
      </c>
      <c r="C34" s="19">
        <v>25</v>
      </c>
      <c r="D34" s="21"/>
      <c r="E34" s="34">
        <f t="shared" si="3"/>
        <v>39.19</v>
      </c>
      <c r="F34" s="35">
        <f t="shared" si="4"/>
        <v>218670</v>
      </c>
      <c r="G34" s="34">
        <f t="shared" si="5"/>
        <v>135.84999999999997</v>
      </c>
      <c r="H34" s="36">
        <f t="shared" si="6"/>
        <v>844393</v>
      </c>
      <c r="I34" s="21"/>
      <c r="J34" s="21">
        <v>0</v>
      </c>
      <c r="K34" s="21">
        <v>-164</v>
      </c>
      <c r="L34" s="21"/>
      <c r="M34" s="16"/>
      <c r="N34" s="36">
        <f t="shared" si="7"/>
        <v>218670</v>
      </c>
      <c r="O34" s="36">
        <f t="shared" si="8"/>
        <v>844229</v>
      </c>
      <c r="P34" s="16"/>
      <c r="Q34" s="18">
        <f t="shared" si="9"/>
        <v>2125973.04</v>
      </c>
      <c r="R34" s="20"/>
      <c r="S34" s="15">
        <f t="shared" si="1"/>
        <v>0</v>
      </c>
      <c r="T34" s="122">
        <v>25</v>
      </c>
      <c r="U34" s="71">
        <v>39.19</v>
      </c>
      <c r="V34" s="71">
        <v>218670</v>
      </c>
      <c r="W34" s="61">
        <f t="shared" si="2"/>
        <v>0</v>
      </c>
      <c r="X34" s="122">
        <v>25</v>
      </c>
      <c r="Y34" s="71">
        <v>135.84999999999997</v>
      </c>
      <c r="Z34" s="71">
        <v>844393</v>
      </c>
      <c r="AA34" s="59"/>
      <c r="AB34" s="74">
        <f>may!E34</f>
        <v>39.19</v>
      </c>
      <c r="AC34" s="191">
        <f>may!F34</f>
        <v>218670</v>
      </c>
      <c r="AD34" s="74">
        <f>may!G34</f>
        <v>140.38999999999999</v>
      </c>
      <c r="AE34" s="73">
        <f>may!H34</f>
        <v>847684</v>
      </c>
      <c r="AF34" s="59"/>
      <c r="AG34" s="60">
        <f t="shared" si="10"/>
        <v>0</v>
      </c>
      <c r="AH34" s="69">
        <f t="shared" si="11"/>
        <v>0</v>
      </c>
      <c r="AI34" s="60">
        <f t="shared" si="12"/>
        <v>-4.5400000000000205</v>
      </c>
      <c r="AJ34" s="69">
        <f t="shared" si="13"/>
        <v>-3291</v>
      </c>
      <c r="AK34" s="1"/>
      <c r="AL34" s="3">
        <v>39.19</v>
      </c>
      <c r="AM34" s="3">
        <v>218670</v>
      </c>
      <c r="AN34" s="1">
        <f t="shared" si="14"/>
        <v>0</v>
      </c>
      <c r="AO34" s="3">
        <v>25</v>
      </c>
      <c r="AP34" s="3">
        <v>135.84999999999997</v>
      </c>
      <c r="AQ34" s="3">
        <v>844393</v>
      </c>
      <c r="AR34" s="1">
        <f t="shared" si="15"/>
        <v>0</v>
      </c>
    </row>
    <row r="35" spans="1:44">
      <c r="A35" s="19">
        <v>26</v>
      </c>
      <c r="B35" s="19" t="s">
        <v>1319</v>
      </c>
      <c r="C35" s="19">
        <v>26</v>
      </c>
      <c r="D35" s="21"/>
      <c r="E35" s="34">
        <f t="shared" si="3"/>
        <v>0</v>
      </c>
      <c r="F35" s="35">
        <f t="shared" si="4"/>
        <v>0</v>
      </c>
      <c r="G35" s="34">
        <f t="shared" si="5"/>
        <v>1.3</v>
      </c>
      <c r="H35" s="36">
        <f t="shared" si="6"/>
        <v>8920</v>
      </c>
      <c r="I35" s="21"/>
      <c r="J35" s="21">
        <v>0</v>
      </c>
      <c r="K35" s="21">
        <v>0</v>
      </c>
      <c r="L35" s="21"/>
      <c r="M35" s="16"/>
      <c r="N35" s="36">
        <f t="shared" si="7"/>
        <v>0</v>
      </c>
      <c r="O35" s="36">
        <f t="shared" si="8"/>
        <v>8920</v>
      </c>
      <c r="P35" s="16"/>
      <c r="Q35" s="18">
        <f t="shared" si="9"/>
        <v>17841.3</v>
      </c>
      <c r="R35" s="20"/>
      <c r="S35" s="15">
        <f t="shared" si="1"/>
        <v>0</v>
      </c>
      <c r="T35">
        <v>26</v>
      </c>
      <c r="U35"/>
      <c r="V35"/>
      <c r="W35" s="61">
        <f t="shared" si="2"/>
        <v>0</v>
      </c>
      <c r="X35" s="122">
        <v>26</v>
      </c>
      <c r="Y35" s="71">
        <v>1.3</v>
      </c>
      <c r="Z35" s="71">
        <v>8920</v>
      </c>
      <c r="AA35" s="59"/>
      <c r="AB35" s="74">
        <f>may!E35</f>
        <v>0</v>
      </c>
      <c r="AC35" s="191">
        <f>may!F35</f>
        <v>0</v>
      </c>
      <c r="AD35" s="74">
        <f>may!G35</f>
        <v>1.3</v>
      </c>
      <c r="AE35" s="73">
        <f>may!H35</f>
        <v>8920</v>
      </c>
      <c r="AF35" s="59"/>
      <c r="AG35" s="60">
        <f t="shared" si="10"/>
        <v>0</v>
      </c>
      <c r="AH35" s="69">
        <f t="shared" si="11"/>
        <v>0</v>
      </c>
      <c r="AI35" s="60">
        <f t="shared" si="12"/>
        <v>0</v>
      </c>
      <c r="AJ35" s="69">
        <f t="shared" si="13"/>
        <v>0</v>
      </c>
      <c r="AK35" s="1"/>
      <c r="AN35" s="1">
        <f t="shared" si="14"/>
        <v>0</v>
      </c>
      <c r="AO35" s="3">
        <v>26</v>
      </c>
      <c r="AP35" s="3">
        <v>1.3</v>
      </c>
      <c r="AQ35" s="3">
        <v>8920</v>
      </c>
      <c r="AR35" s="1">
        <f t="shared" si="15"/>
        <v>0</v>
      </c>
    </row>
    <row r="36" spans="1:44">
      <c r="A36" s="19">
        <v>27</v>
      </c>
      <c r="B36" s="19" t="s">
        <v>891</v>
      </c>
      <c r="C36" s="19">
        <v>27</v>
      </c>
      <c r="D36" s="21"/>
      <c r="E36" s="34">
        <f t="shared" si="3"/>
        <v>104.15999999999997</v>
      </c>
      <c r="F36" s="35">
        <f t="shared" si="4"/>
        <v>520800</v>
      </c>
      <c r="G36" s="34">
        <f t="shared" si="5"/>
        <v>1.8499999999999999</v>
      </c>
      <c r="H36" s="36">
        <f t="shared" si="6"/>
        <v>9250</v>
      </c>
      <c r="I36" s="21"/>
      <c r="J36" s="21">
        <v>0</v>
      </c>
      <c r="K36" s="21">
        <v>0</v>
      </c>
      <c r="L36" s="21"/>
      <c r="M36" s="16"/>
      <c r="N36" s="36">
        <f t="shared" si="7"/>
        <v>520800</v>
      </c>
      <c r="O36" s="36">
        <f t="shared" si="8"/>
        <v>9250</v>
      </c>
      <c r="P36" s="16"/>
      <c r="Q36" s="18">
        <f t="shared" si="9"/>
        <v>1060206.01</v>
      </c>
      <c r="R36" s="20"/>
      <c r="S36" s="15">
        <f t="shared" si="1"/>
        <v>0</v>
      </c>
      <c r="T36" s="122">
        <v>27</v>
      </c>
      <c r="U36" s="71">
        <v>104.15999999999997</v>
      </c>
      <c r="V36" s="71">
        <v>520800</v>
      </c>
      <c r="W36" s="61">
        <f t="shared" si="2"/>
        <v>0</v>
      </c>
      <c r="X36" s="122">
        <v>27</v>
      </c>
      <c r="Y36" s="71">
        <v>1.8499999999999999</v>
      </c>
      <c r="Z36" s="71">
        <v>9250</v>
      </c>
      <c r="AA36" s="59"/>
      <c r="AB36" s="74">
        <f>may!E36</f>
        <v>104.15999999999997</v>
      </c>
      <c r="AC36" s="191">
        <f>may!F36</f>
        <v>520800</v>
      </c>
      <c r="AD36" s="74">
        <f>may!G36</f>
        <v>2.69</v>
      </c>
      <c r="AE36" s="73">
        <f>may!H36</f>
        <v>13450</v>
      </c>
      <c r="AF36" s="59"/>
      <c r="AG36" s="60">
        <f t="shared" si="10"/>
        <v>0</v>
      </c>
      <c r="AH36" s="69">
        <f t="shared" si="11"/>
        <v>0</v>
      </c>
      <c r="AI36" s="60">
        <f t="shared" si="12"/>
        <v>-0.84000000000000008</v>
      </c>
      <c r="AJ36" s="69">
        <f t="shared" si="13"/>
        <v>-4200</v>
      </c>
      <c r="AK36" s="1"/>
      <c r="AL36" s="3">
        <v>104.15999999999997</v>
      </c>
      <c r="AM36" s="3">
        <v>520800</v>
      </c>
      <c r="AN36" s="1">
        <f t="shared" si="14"/>
        <v>0</v>
      </c>
      <c r="AO36" s="3">
        <v>27</v>
      </c>
      <c r="AP36" s="3">
        <v>1.8499999999999999</v>
      </c>
      <c r="AQ36" s="3">
        <v>9250</v>
      </c>
      <c r="AR36" s="1">
        <f t="shared" si="15"/>
        <v>0</v>
      </c>
    </row>
    <row r="37" spans="1:44">
      <c r="A37" s="19">
        <v>28</v>
      </c>
      <c r="B37" s="19" t="s">
        <v>560</v>
      </c>
      <c r="C37" s="19">
        <v>28</v>
      </c>
      <c r="D37" s="21"/>
      <c r="E37" s="34">
        <f t="shared" si="3"/>
        <v>19.41</v>
      </c>
      <c r="F37" s="35">
        <f t="shared" si="4"/>
        <v>147821</v>
      </c>
      <c r="G37" s="34">
        <f t="shared" si="5"/>
        <v>1</v>
      </c>
      <c r="H37" s="36">
        <f t="shared" si="6"/>
        <v>5000</v>
      </c>
      <c r="I37" s="21"/>
      <c r="J37" s="21">
        <v>0</v>
      </c>
      <c r="K37" s="21">
        <v>0</v>
      </c>
      <c r="L37" s="21"/>
      <c r="M37" s="16"/>
      <c r="N37" s="36">
        <f t="shared" si="7"/>
        <v>147821</v>
      </c>
      <c r="O37" s="36">
        <f t="shared" si="8"/>
        <v>5000</v>
      </c>
      <c r="P37" s="16"/>
      <c r="Q37" s="18">
        <f t="shared" si="9"/>
        <v>305662.41000000003</v>
      </c>
      <c r="R37" s="20"/>
      <c r="S37" s="15">
        <f t="shared" si="1"/>
        <v>0</v>
      </c>
      <c r="T37" s="122">
        <v>28</v>
      </c>
      <c r="U37" s="71">
        <v>19.41</v>
      </c>
      <c r="V37" s="71">
        <v>147821</v>
      </c>
      <c r="W37" s="61">
        <f t="shared" si="2"/>
        <v>0</v>
      </c>
      <c r="X37" s="122">
        <v>28</v>
      </c>
      <c r="Y37" s="71">
        <v>1</v>
      </c>
      <c r="Z37" s="71">
        <v>5000</v>
      </c>
      <c r="AA37" s="59"/>
      <c r="AB37" s="74">
        <f>may!E37</f>
        <v>20</v>
      </c>
      <c r="AC37" s="191">
        <f>may!F37</f>
        <v>149051</v>
      </c>
      <c r="AD37" s="74">
        <f>may!G37</f>
        <v>1</v>
      </c>
      <c r="AE37" s="73">
        <f>may!H37</f>
        <v>5000</v>
      </c>
      <c r="AF37" s="59"/>
      <c r="AG37" s="60">
        <f t="shared" si="10"/>
        <v>-0.58999999999999986</v>
      </c>
      <c r="AH37" s="69">
        <f t="shared" si="11"/>
        <v>-1230</v>
      </c>
      <c r="AI37" s="60">
        <f t="shared" si="12"/>
        <v>0</v>
      </c>
      <c r="AJ37" s="69">
        <f t="shared" si="13"/>
        <v>0</v>
      </c>
      <c r="AK37" s="1"/>
      <c r="AL37" s="3">
        <v>19.41</v>
      </c>
      <c r="AM37" s="3">
        <v>147821</v>
      </c>
      <c r="AN37" s="1">
        <f t="shared" si="14"/>
        <v>0</v>
      </c>
      <c r="AO37" s="3">
        <v>28</v>
      </c>
      <c r="AP37" s="3">
        <v>1</v>
      </c>
      <c r="AQ37" s="3">
        <v>5000</v>
      </c>
      <c r="AR37" s="1">
        <f t="shared" si="15"/>
        <v>0</v>
      </c>
    </row>
    <row r="38" spans="1:44" s="1" customFormat="1" hidden="1">
      <c r="A38" s="17">
        <v>29</v>
      </c>
      <c r="B38" s="17" t="s">
        <v>1320</v>
      </c>
      <c r="C38" s="17">
        <v>29</v>
      </c>
      <c r="D38" s="21"/>
      <c r="E38" s="34">
        <f t="shared" si="3"/>
        <v>0</v>
      </c>
      <c r="F38" s="35">
        <f t="shared" si="4"/>
        <v>0</v>
      </c>
      <c r="G38" s="34">
        <f t="shared" si="5"/>
        <v>0</v>
      </c>
      <c r="H38" s="36">
        <f t="shared" si="6"/>
        <v>0</v>
      </c>
      <c r="I38" s="21"/>
      <c r="J38" s="21">
        <v>0</v>
      </c>
      <c r="K38" s="21">
        <v>0</v>
      </c>
      <c r="L38" s="21"/>
      <c r="M38" s="16"/>
      <c r="N38" s="36">
        <f t="shared" si="7"/>
        <v>0</v>
      </c>
      <c r="O38" s="36">
        <f t="shared" si="8"/>
        <v>0</v>
      </c>
      <c r="P38" s="16"/>
      <c r="Q38" s="18">
        <f t="shared" si="9"/>
        <v>0</v>
      </c>
      <c r="R38" s="16"/>
      <c r="S38" s="15">
        <f t="shared" si="1"/>
        <v>0</v>
      </c>
      <c r="T38">
        <v>29</v>
      </c>
      <c r="U38"/>
      <c r="V38"/>
      <c r="W38" s="61">
        <f t="shared" si="2"/>
        <v>0</v>
      </c>
      <c r="X38">
        <v>29</v>
      </c>
      <c r="Y38" s="71"/>
      <c r="Z38" s="71"/>
      <c r="AA38" s="59"/>
      <c r="AB38" s="74">
        <f>may!E38</f>
        <v>0</v>
      </c>
      <c r="AC38" s="191">
        <f>may!F38</f>
        <v>0</v>
      </c>
      <c r="AD38" s="74">
        <f>may!G38</f>
        <v>0</v>
      </c>
      <c r="AE38" s="73">
        <f>may!H38</f>
        <v>0</v>
      </c>
      <c r="AF38" s="59"/>
      <c r="AG38" s="60">
        <f t="shared" si="10"/>
        <v>0</v>
      </c>
      <c r="AH38" s="69">
        <f t="shared" si="11"/>
        <v>0</v>
      </c>
      <c r="AI38" s="60">
        <f t="shared" si="12"/>
        <v>0</v>
      </c>
      <c r="AJ38" s="69">
        <f t="shared" si="13"/>
        <v>0</v>
      </c>
      <c r="AN38" s="1">
        <f t="shared" si="14"/>
        <v>0</v>
      </c>
      <c r="AO38" s="1">
        <v>29</v>
      </c>
      <c r="AR38" s="1">
        <f t="shared" si="15"/>
        <v>0</v>
      </c>
    </row>
    <row r="39" spans="1:44">
      <c r="A39" s="19">
        <v>30</v>
      </c>
      <c r="B39" s="19" t="s">
        <v>858</v>
      </c>
      <c r="C39" s="19">
        <v>30</v>
      </c>
      <c r="D39" s="21"/>
      <c r="E39" s="34">
        <f t="shared" si="3"/>
        <v>103.3</v>
      </c>
      <c r="F39" s="35">
        <f t="shared" si="4"/>
        <v>596078</v>
      </c>
      <c r="G39" s="34">
        <f t="shared" si="5"/>
        <v>59.339999999999996</v>
      </c>
      <c r="H39" s="36">
        <f t="shared" si="6"/>
        <v>338684</v>
      </c>
      <c r="I39" s="21"/>
      <c r="J39" s="21">
        <v>0</v>
      </c>
      <c r="K39" s="21">
        <v>0</v>
      </c>
      <c r="L39" s="21"/>
      <c r="M39" s="16"/>
      <c r="N39" s="36">
        <f t="shared" si="7"/>
        <v>596078</v>
      </c>
      <c r="O39" s="36">
        <f t="shared" si="8"/>
        <v>338684</v>
      </c>
      <c r="P39" s="16"/>
      <c r="Q39" s="18">
        <f t="shared" si="9"/>
        <v>1869686.6400000001</v>
      </c>
      <c r="R39" s="20"/>
      <c r="S39" s="15">
        <f t="shared" si="1"/>
        <v>0</v>
      </c>
      <c r="T39" s="122">
        <v>30</v>
      </c>
      <c r="U39" s="71">
        <v>103.3</v>
      </c>
      <c r="V39" s="71">
        <v>596078</v>
      </c>
      <c r="W39" s="61">
        <f t="shared" si="2"/>
        <v>0</v>
      </c>
      <c r="X39" s="122">
        <v>30</v>
      </c>
      <c r="Y39" s="71">
        <v>59.339999999999996</v>
      </c>
      <c r="Z39" s="71">
        <v>338684</v>
      </c>
      <c r="AA39" s="59"/>
      <c r="AB39" s="74">
        <f>may!E39</f>
        <v>106</v>
      </c>
      <c r="AC39" s="191">
        <f>may!F39</f>
        <v>601926</v>
      </c>
      <c r="AD39" s="74">
        <f>may!G39</f>
        <v>58.48</v>
      </c>
      <c r="AE39" s="73">
        <f>may!H39</f>
        <v>334610</v>
      </c>
      <c r="AF39" s="59"/>
      <c r="AG39" s="60">
        <f t="shared" si="10"/>
        <v>-2.7000000000000028</v>
      </c>
      <c r="AH39" s="69">
        <f t="shared" si="11"/>
        <v>-5848</v>
      </c>
      <c r="AI39" s="60">
        <f t="shared" si="12"/>
        <v>0.85999999999999943</v>
      </c>
      <c r="AJ39" s="69">
        <f t="shared" si="13"/>
        <v>4074</v>
      </c>
      <c r="AK39" s="1"/>
      <c r="AL39" s="3">
        <v>103.3</v>
      </c>
      <c r="AM39" s="3">
        <v>596078</v>
      </c>
      <c r="AN39" s="1">
        <f t="shared" si="14"/>
        <v>0</v>
      </c>
      <c r="AO39" s="3">
        <v>30</v>
      </c>
      <c r="AP39" s="3">
        <v>59.339999999999996</v>
      </c>
      <c r="AQ39" s="3">
        <v>338684</v>
      </c>
      <c r="AR39" s="1">
        <f t="shared" si="15"/>
        <v>0</v>
      </c>
    </row>
    <row r="40" spans="1:44">
      <c r="A40" s="19">
        <v>31</v>
      </c>
      <c r="B40" s="19" t="s">
        <v>912</v>
      </c>
      <c r="C40" s="19">
        <v>31</v>
      </c>
      <c r="D40" s="21"/>
      <c r="E40" s="34">
        <f t="shared" si="3"/>
        <v>0</v>
      </c>
      <c r="F40" s="35">
        <f t="shared" si="4"/>
        <v>0</v>
      </c>
      <c r="G40" s="34">
        <f t="shared" si="5"/>
        <v>17.97</v>
      </c>
      <c r="H40" s="36">
        <f t="shared" si="6"/>
        <v>117252</v>
      </c>
      <c r="I40" s="21"/>
      <c r="J40" s="21">
        <v>0</v>
      </c>
      <c r="K40" s="21">
        <v>0</v>
      </c>
      <c r="L40" s="21"/>
      <c r="M40" s="16"/>
      <c r="N40" s="36">
        <f t="shared" si="7"/>
        <v>0</v>
      </c>
      <c r="O40" s="36">
        <f t="shared" si="8"/>
        <v>117252</v>
      </c>
      <c r="P40" s="16"/>
      <c r="Q40" s="18">
        <f t="shared" si="9"/>
        <v>234521.97</v>
      </c>
      <c r="R40" s="20"/>
      <c r="S40" s="15">
        <f t="shared" si="1"/>
        <v>0</v>
      </c>
      <c r="T40">
        <v>31</v>
      </c>
      <c r="U40"/>
      <c r="V40"/>
      <c r="W40" s="61">
        <f t="shared" si="2"/>
        <v>0</v>
      </c>
      <c r="X40" s="122">
        <v>31</v>
      </c>
      <c r="Y40" s="71">
        <v>17.97</v>
      </c>
      <c r="Z40" s="71">
        <v>117252</v>
      </c>
      <c r="AA40" s="59"/>
      <c r="AB40" s="74">
        <f>may!E40</f>
        <v>0</v>
      </c>
      <c r="AC40" s="191">
        <f>may!F40</f>
        <v>0</v>
      </c>
      <c r="AD40" s="74">
        <f>may!G40</f>
        <v>19.420000000000002</v>
      </c>
      <c r="AE40" s="73">
        <f>may!H40</f>
        <v>126858</v>
      </c>
      <c r="AF40" s="59"/>
      <c r="AG40" s="60">
        <f t="shared" si="10"/>
        <v>0</v>
      </c>
      <c r="AH40" s="69">
        <f t="shared" si="11"/>
        <v>0</v>
      </c>
      <c r="AI40" s="60">
        <f t="shared" si="12"/>
        <v>-1.4500000000000028</v>
      </c>
      <c r="AJ40" s="69">
        <f t="shared" si="13"/>
        <v>-9606</v>
      </c>
      <c r="AK40" s="1"/>
      <c r="AN40" s="1">
        <f t="shared" si="14"/>
        <v>0</v>
      </c>
      <c r="AO40" s="3">
        <v>31</v>
      </c>
      <c r="AP40" s="3">
        <v>17.97</v>
      </c>
      <c r="AQ40" s="3">
        <v>117252</v>
      </c>
      <c r="AR40" s="1">
        <f t="shared" si="15"/>
        <v>0</v>
      </c>
    </row>
    <row r="41" spans="1:44" s="1" customFormat="1" hidden="1">
      <c r="A41" s="17">
        <v>32</v>
      </c>
      <c r="B41" s="17" t="s">
        <v>1321</v>
      </c>
      <c r="C41" s="17">
        <v>32</v>
      </c>
      <c r="D41" s="21"/>
      <c r="E41" s="34">
        <f t="shared" si="3"/>
        <v>0</v>
      </c>
      <c r="F41" s="35">
        <f t="shared" si="4"/>
        <v>0</v>
      </c>
      <c r="G41" s="34">
        <f t="shared" si="5"/>
        <v>0</v>
      </c>
      <c r="H41" s="36">
        <f t="shared" si="6"/>
        <v>0</v>
      </c>
      <c r="I41" s="21"/>
      <c r="J41" s="21">
        <v>0</v>
      </c>
      <c r="K41" s="21">
        <v>0</v>
      </c>
      <c r="L41" s="21"/>
      <c r="M41" s="16"/>
      <c r="N41" s="36">
        <f t="shared" si="7"/>
        <v>0</v>
      </c>
      <c r="O41" s="36">
        <f t="shared" si="8"/>
        <v>0</v>
      </c>
      <c r="P41" s="16"/>
      <c r="Q41" s="18">
        <f t="shared" si="9"/>
        <v>0</v>
      </c>
      <c r="R41" s="16"/>
      <c r="S41" s="15">
        <f t="shared" si="1"/>
        <v>0</v>
      </c>
      <c r="T41">
        <v>32</v>
      </c>
      <c r="U41"/>
      <c r="V41"/>
      <c r="W41" s="61">
        <f t="shared" si="2"/>
        <v>0</v>
      </c>
      <c r="X41">
        <v>32</v>
      </c>
      <c r="Y41" s="71"/>
      <c r="Z41" s="71"/>
      <c r="AA41" s="59"/>
      <c r="AB41" s="74">
        <f>may!E41</f>
        <v>0</v>
      </c>
      <c r="AC41" s="191">
        <f>may!F41</f>
        <v>0</v>
      </c>
      <c r="AD41" s="74">
        <f>may!G41</f>
        <v>0</v>
      </c>
      <c r="AE41" s="73">
        <f>may!H41</f>
        <v>0</v>
      </c>
      <c r="AF41" s="59"/>
      <c r="AG41" s="60">
        <f t="shared" si="10"/>
        <v>0</v>
      </c>
      <c r="AH41" s="69">
        <f t="shared" si="11"/>
        <v>0</v>
      </c>
      <c r="AI41" s="60">
        <f t="shared" si="12"/>
        <v>0</v>
      </c>
      <c r="AJ41" s="69">
        <f t="shared" si="13"/>
        <v>0</v>
      </c>
      <c r="AN41" s="1">
        <f t="shared" si="14"/>
        <v>0</v>
      </c>
      <c r="AO41" s="1">
        <v>32</v>
      </c>
      <c r="AR41" s="1">
        <f t="shared" si="15"/>
        <v>0</v>
      </c>
    </row>
    <row r="42" spans="1:44" s="1" customFormat="1">
      <c r="A42" s="17">
        <v>33</v>
      </c>
      <c r="B42" s="17" t="s">
        <v>1322</v>
      </c>
      <c r="C42" s="17">
        <v>33</v>
      </c>
      <c r="D42" s="21"/>
      <c r="E42" s="34">
        <f t="shared" si="3"/>
        <v>0</v>
      </c>
      <c r="F42" s="35">
        <f t="shared" si="4"/>
        <v>0</v>
      </c>
      <c r="G42" s="34">
        <f t="shared" si="5"/>
        <v>2</v>
      </c>
      <c r="H42" s="36">
        <f t="shared" si="6"/>
        <v>11951</v>
      </c>
      <c r="I42" s="21"/>
      <c r="J42" s="21">
        <v>0</v>
      </c>
      <c r="K42" s="21">
        <v>0</v>
      </c>
      <c r="L42" s="21"/>
      <c r="M42" s="16"/>
      <c r="N42" s="36">
        <f t="shared" si="7"/>
        <v>0</v>
      </c>
      <c r="O42" s="36">
        <f t="shared" si="8"/>
        <v>11951</v>
      </c>
      <c r="P42" s="16"/>
      <c r="Q42" s="18">
        <f t="shared" si="9"/>
        <v>23904</v>
      </c>
      <c r="R42" s="16"/>
      <c r="S42" s="15">
        <f t="shared" si="1"/>
        <v>0</v>
      </c>
      <c r="T42">
        <v>33</v>
      </c>
      <c r="U42"/>
      <c r="V42"/>
      <c r="W42" s="61">
        <f t="shared" si="2"/>
        <v>0</v>
      </c>
      <c r="X42" s="122">
        <v>33</v>
      </c>
      <c r="Y42" s="71">
        <v>2</v>
      </c>
      <c r="Z42" s="71">
        <v>11951</v>
      </c>
      <c r="AA42" s="59"/>
      <c r="AB42" s="74">
        <f>may!E42</f>
        <v>0</v>
      </c>
      <c r="AC42" s="191">
        <f>may!F42</f>
        <v>0</v>
      </c>
      <c r="AD42" s="74">
        <f>may!G42</f>
        <v>2</v>
      </c>
      <c r="AE42" s="73">
        <f>may!H42</f>
        <v>12120</v>
      </c>
      <c r="AF42" s="59"/>
      <c r="AG42" s="60">
        <f t="shared" si="10"/>
        <v>0</v>
      </c>
      <c r="AH42" s="69">
        <f t="shared" si="11"/>
        <v>0</v>
      </c>
      <c r="AI42" s="60">
        <f t="shared" si="12"/>
        <v>0</v>
      </c>
      <c r="AJ42" s="69">
        <f t="shared" si="13"/>
        <v>-169</v>
      </c>
      <c r="AN42" s="1">
        <f t="shared" si="14"/>
        <v>0</v>
      </c>
      <c r="AO42" s="1">
        <v>33</v>
      </c>
      <c r="AP42" s="1">
        <v>2</v>
      </c>
      <c r="AQ42" s="1">
        <v>11951</v>
      </c>
      <c r="AR42" s="1">
        <f t="shared" si="15"/>
        <v>0</v>
      </c>
    </row>
    <row r="43" spans="1:44" s="1" customFormat="1" hidden="1">
      <c r="A43" s="17">
        <v>34</v>
      </c>
      <c r="B43" s="17" t="s">
        <v>1323</v>
      </c>
      <c r="C43" s="17">
        <v>34</v>
      </c>
      <c r="D43" s="21"/>
      <c r="E43" s="34">
        <f t="shared" si="3"/>
        <v>0</v>
      </c>
      <c r="F43" s="35">
        <f t="shared" si="4"/>
        <v>0</v>
      </c>
      <c r="G43" s="34">
        <f t="shared" si="5"/>
        <v>0</v>
      </c>
      <c r="H43" s="36">
        <f t="shared" si="6"/>
        <v>0</v>
      </c>
      <c r="I43" s="21"/>
      <c r="J43" s="21">
        <v>0</v>
      </c>
      <c r="K43" s="21">
        <v>0</v>
      </c>
      <c r="L43" s="21"/>
      <c r="M43" s="16"/>
      <c r="N43" s="36">
        <f t="shared" si="7"/>
        <v>0</v>
      </c>
      <c r="O43" s="36">
        <f t="shared" si="8"/>
        <v>0</v>
      </c>
      <c r="P43" s="16"/>
      <c r="Q43" s="18">
        <f t="shared" si="9"/>
        <v>0</v>
      </c>
      <c r="R43" s="16"/>
      <c r="S43" s="15">
        <f t="shared" si="1"/>
        <v>0</v>
      </c>
      <c r="T43">
        <v>34</v>
      </c>
      <c r="U43"/>
      <c r="V43"/>
      <c r="W43" s="61">
        <f t="shared" si="2"/>
        <v>0</v>
      </c>
      <c r="X43">
        <v>34</v>
      </c>
      <c r="Y43" s="71"/>
      <c r="Z43" s="71"/>
      <c r="AA43" s="59"/>
      <c r="AB43" s="74">
        <f>may!E43</f>
        <v>0</v>
      </c>
      <c r="AC43" s="191">
        <f>may!F43</f>
        <v>0</v>
      </c>
      <c r="AD43" s="74">
        <f>may!G43</f>
        <v>0</v>
      </c>
      <c r="AE43" s="73">
        <f>may!H43</f>
        <v>0</v>
      </c>
      <c r="AF43" s="59"/>
      <c r="AG43" s="60">
        <f t="shared" si="10"/>
        <v>0</v>
      </c>
      <c r="AH43" s="69">
        <f t="shared" si="11"/>
        <v>0</v>
      </c>
      <c r="AI43" s="60">
        <f t="shared" si="12"/>
        <v>0</v>
      </c>
      <c r="AJ43" s="69">
        <f t="shared" si="13"/>
        <v>0</v>
      </c>
      <c r="AN43" s="1">
        <f t="shared" si="14"/>
        <v>0</v>
      </c>
      <c r="AO43" s="1">
        <v>34</v>
      </c>
      <c r="AR43" s="1">
        <f t="shared" si="15"/>
        <v>0</v>
      </c>
    </row>
    <row r="44" spans="1:44">
      <c r="A44" s="19">
        <v>35</v>
      </c>
      <c r="B44" s="19" t="s">
        <v>833</v>
      </c>
      <c r="C44" s="19">
        <v>35</v>
      </c>
      <c r="D44" s="21"/>
      <c r="E44" s="34">
        <f t="shared" si="3"/>
        <v>0</v>
      </c>
      <c r="F44" s="35">
        <f t="shared" si="4"/>
        <v>0</v>
      </c>
      <c r="G44" s="34">
        <f t="shared" si="5"/>
        <v>93.08</v>
      </c>
      <c r="H44" s="36">
        <f t="shared" si="6"/>
        <v>616775</v>
      </c>
      <c r="I44" s="21"/>
      <c r="J44" s="21">
        <v>0</v>
      </c>
      <c r="K44" s="21">
        <v>0</v>
      </c>
      <c r="L44" s="21"/>
      <c r="M44" s="16"/>
      <c r="N44" s="36">
        <f t="shared" si="7"/>
        <v>0</v>
      </c>
      <c r="O44" s="36">
        <f t="shared" si="8"/>
        <v>616775</v>
      </c>
      <c r="P44" s="16"/>
      <c r="Q44" s="18">
        <f t="shared" si="9"/>
        <v>1233643.08</v>
      </c>
      <c r="R44" s="20"/>
      <c r="S44" s="15">
        <f t="shared" si="1"/>
        <v>0</v>
      </c>
      <c r="T44">
        <v>35</v>
      </c>
      <c r="U44"/>
      <c r="V44"/>
      <c r="W44" s="61">
        <f t="shared" si="2"/>
        <v>0</v>
      </c>
      <c r="X44" s="122">
        <v>35</v>
      </c>
      <c r="Y44" s="71">
        <v>93.08</v>
      </c>
      <c r="Z44" s="71">
        <v>616775</v>
      </c>
      <c r="AA44" s="59"/>
      <c r="AB44" s="74">
        <f>may!E44</f>
        <v>0</v>
      </c>
      <c r="AC44" s="191">
        <f>may!F44</f>
        <v>0</v>
      </c>
      <c r="AD44" s="74">
        <f>may!G44</f>
        <v>98.83</v>
      </c>
      <c r="AE44" s="73">
        <f>may!H44</f>
        <v>656653</v>
      </c>
      <c r="AF44" s="59"/>
      <c r="AG44" s="60">
        <f t="shared" si="10"/>
        <v>0</v>
      </c>
      <c r="AH44" s="69">
        <f t="shared" si="11"/>
        <v>0</v>
      </c>
      <c r="AI44" s="60">
        <f t="shared" si="12"/>
        <v>-5.75</v>
      </c>
      <c r="AJ44" s="69">
        <f t="shared" si="13"/>
        <v>-39878</v>
      </c>
      <c r="AK44" s="1"/>
      <c r="AN44" s="1">
        <f t="shared" si="14"/>
        <v>0</v>
      </c>
      <c r="AO44" s="3">
        <v>35</v>
      </c>
      <c r="AP44" s="3">
        <v>93.08</v>
      </c>
      <c r="AQ44" s="3">
        <v>616775</v>
      </c>
      <c r="AR44" s="1">
        <f t="shared" si="15"/>
        <v>0</v>
      </c>
    </row>
    <row r="45" spans="1:44">
      <c r="A45" s="19">
        <v>36</v>
      </c>
      <c r="B45" s="19" t="s">
        <v>902</v>
      </c>
      <c r="C45" s="19">
        <v>36</v>
      </c>
      <c r="D45" s="21"/>
      <c r="E45" s="34">
        <f t="shared" si="3"/>
        <v>134.9</v>
      </c>
      <c r="F45" s="35">
        <f t="shared" si="4"/>
        <v>800520</v>
      </c>
      <c r="G45" s="34">
        <f t="shared" si="5"/>
        <v>95.580000000000013</v>
      </c>
      <c r="H45" s="36">
        <f t="shared" si="6"/>
        <v>564917</v>
      </c>
      <c r="I45" s="21"/>
      <c r="J45" s="21">
        <v>0</v>
      </c>
      <c r="K45" s="21">
        <v>0</v>
      </c>
      <c r="L45" s="21"/>
      <c r="M45" s="16"/>
      <c r="N45" s="36">
        <f t="shared" si="7"/>
        <v>800520</v>
      </c>
      <c r="O45" s="36">
        <f t="shared" si="8"/>
        <v>564917</v>
      </c>
      <c r="P45" s="16"/>
      <c r="Q45" s="18">
        <f t="shared" si="9"/>
        <v>2731104.48</v>
      </c>
      <c r="R45" s="20"/>
      <c r="S45" s="15">
        <f t="shared" si="1"/>
        <v>0</v>
      </c>
      <c r="T45" s="122">
        <v>36</v>
      </c>
      <c r="U45" s="71">
        <v>134.9</v>
      </c>
      <c r="V45" s="71">
        <v>800520</v>
      </c>
      <c r="W45" s="61">
        <f t="shared" si="2"/>
        <v>0</v>
      </c>
      <c r="X45" s="122">
        <v>36</v>
      </c>
      <c r="Y45" s="71">
        <v>95.580000000000013</v>
      </c>
      <c r="Z45" s="71">
        <v>564917</v>
      </c>
      <c r="AA45" s="59"/>
      <c r="AB45" s="74">
        <f>may!E45</f>
        <v>134.9</v>
      </c>
      <c r="AC45" s="191">
        <f>may!F45</f>
        <v>800520</v>
      </c>
      <c r="AD45" s="74">
        <f>may!G45</f>
        <v>95.580000000000013</v>
      </c>
      <c r="AE45" s="73">
        <f>may!H45</f>
        <v>564917</v>
      </c>
      <c r="AF45" s="59"/>
      <c r="AG45" s="60">
        <f t="shared" si="10"/>
        <v>0</v>
      </c>
      <c r="AH45" s="69">
        <f t="shared" si="11"/>
        <v>0</v>
      </c>
      <c r="AI45" s="60">
        <f t="shared" si="12"/>
        <v>0</v>
      </c>
      <c r="AJ45" s="69">
        <f t="shared" si="13"/>
        <v>0</v>
      </c>
      <c r="AK45" s="1"/>
      <c r="AL45" s="3">
        <v>134.9</v>
      </c>
      <c r="AM45" s="3">
        <v>800520</v>
      </c>
      <c r="AN45" s="1">
        <f t="shared" si="14"/>
        <v>0</v>
      </c>
      <c r="AO45" s="3">
        <v>36</v>
      </c>
      <c r="AP45" s="3">
        <v>95.580000000000013</v>
      </c>
      <c r="AQ45" s="3">
        <v>564917</v>
      </c>
      <c r="AR45" s="1">
        <f t="shared" si="15"/>
        <v>0</v>
      </c>
    </row>
    <row r="46" spans="1:44" hidden="1">
      <c r="A46" s="19">
        <v>37</v>
      </c>
      <c r="B46" s="19" t="s">
        <v>561</v>
      </c>
      <c r="C46" s="19">
        <v>37</v>
      </c>
      <c r="D46" s="21"/>
      <c r="E46" s="34">
        <f t="shared" si="3"/>
        <v>0</v>
      </c>
      <c r="F46" s="35">
        <f t="shared" si="4"/>
        <v>0</v>
      </c>
      <c r="G46" s="34">
        <f t="shared" si="5"/>
        <v>0</v>
      </c>
      <c r="H46" s="36">
        <f t="shared" si="6"/>
        <v>0</v>
      </c>
      <c r="I46" s="21"/>
      <c r="J46" s="21">
        <v>0</v>
      </c>
      <c r="K46" s="21">
        <v>0</v>
      </c>
      <c r="L46" s="21"/>
      <c r="M46" s="16"/>
      <c r="N46" s="36">
        <f t="shared" si="7"/>
        <v>0</v>
      </c>
      <c r="O46" s="36">
        <f t="shared" si="8"/>
        <v>0</v>
      </c>
      <c r="P46" s="16"/>
      <c r="Q46" s="18">
        <f t="shared" si="9"/>
        <v>0</v>
      </c>
      <c r="R46" s="20"/>
      <c r="S46" s="15">
        <f t="shared" si="1"/>
        <v>0</v>
      </c>
      <c r="T46">
        <v>37</v>
      </c>
      <c r="U46"/>
      <c r="V46"/>
      <c r="W46" s="61">
        <f t="shared" si="2"/>
        <v>0</v>
      </c>
      <c r="X46">
        <v>37</v>
      </c>
      <c r="Y46" s="71"/>
      <c r="Z46" s="71"/>
      <c r="AA46" s="59"/>
      <c r="AB46" s="74">
        <f>may!E46</f>
        <v>0</v>
      </c>
      <c r="AC46" s="191">
        <f>may!F46</f>
        <v>0</v>
      </c>
      <c r="AD46" s="74">
        <f>may!G46</f>
        <v>0</v>
      </c>
      <c r="AE46" s="73">
        <f>may!H46</f>
        <v>0</v>
      </c>
      <c r="AF46" s="59"/>
      <c r="AG46" s="60">
        <f t="shared" si="10"/>
        <v>0</v>
      </c>
      <c r="AH46" s="69">
        <f t="shared" si="11"/>
        <v>0</v>
      </c>
      <c r="AI46" s="60">
        <f t="shared" si="12"/>
        <v>0</v>
      </c>
      <c r="AJ46" s="69">
        <f t="shared" si="13"/>
        <v>0</v>
      </c>
      <c r="AK46" s="1"/>
      <c r="AN46" s="1">
        <f t="shared" si="14"/>
        <v>0</v>
      </c>
      <c r="AO46" s="3">
        <v>37</v>
      </c>
      <c r="AR46" s="1">
        <f t="shared" si="15"/>
        <v>0</v>
      </c>
    </row>
    <row r="47" spans="1:44" s="1" customFormat="1">
      <c r="A47" s="17">
        <v>38</v>
      </c>
      <c r="B47" s="17" t="s">
        <v>809</v>
      </c>
      <c r="C47" s="17">
        <v>38</v>
      </c>
      <c r="D47" s="21"/>
      <c r="E47" s="34">
        <f t="shared" si="3"/>
        <v>0</v>
      </c>
      <c r="F47" s="35">
        <f t="shared" si="4"/>
        <v>0</v>
      </c>
      <c r="G47" s="34">
        <f t="shared" si="5"/>
        <v>3</v>
      </c>
      <c r="H47" s="36">
        <f t="shared" si="6"/>
        <v>16700</v>
      </c>
      <c r="I47" s="21"/>
      <c r="J47" s="21">
        <v>0</v>
      </c>
      <c r="K47" s="21">
        <v>0</v>
      </c>
      <c r="L47" s="21"/>
      <c r="M47" s="16"/>
      <c r="N47" s="36">
        <f t="shared" si="7"/>
        <v>0</v>
      </c>
      <c r="O47" s="36">
        <f t="shared" si="8"/>
        <v>16700</v>
      </c>
      <c r="P47" s="16"/>
      <c r="Q47" s="18">
        <f t="shared" si="9"/>
        <v>33403</v>
      </c>
      <c r="R47" s="16"/>
      <c r="S47" s="15">
        <f t="shared" si="1"/>
        <v>0</v>
      </c>
      <c r="T47">
        <v>38</v>
      </c>
      <c r="U47"/>
      <c r="V47"/>
      <c r="W47" s="61">
        <f t="shared" si="2"/>
        <v>0</v>
      </c>
      <c r="X47" s="122">
        <v>38</v>
      </c>
      <c r="Y47" s="71">
        <v>3</v>
      </c>
      <c r="Z47" s="71">
        <v>16700</v>
      </c>
      <c r="AA47" s="59"/>
      <c r="AB47" s="74">
        <f>may!E47</f>
        <v>0</v>
      </c>
      <c r="AC47" s="191">
        <f>may!F47</f>
        <v>0</v>
      </c>
      <c r="AD47" s="74">
        <f>may!G47</f>
        <v>3</v>
      </c>
      <c r="AE47" s="73">
        <f>may!H47</f>
        <v>16700</v>
      </c>
      <c r="AF47" s="59"/>
      <c r="AG47" s="60">
        <f t="shared" si="10"/>
        <v>0</v>
      </c>
      <c r="AH47" s="69">
        <f t="shared" si="11"/>
        <v>0</v>
      </c>
      <c r="AI47" s="60">
        <f t="shared" si="12"/>
        <v>0</v>
      </c>
      <c r="AJ47" s="69">
        <f t="shared" si="13"/>
        <v>0</v>
      </c>
      <c r="AN47" s="1">
        <f t="shared" si="14"/>
        <v>0</v>
      </c>
      <c r="AO47" s="1">
        <v>38</v>
      </c>
      <c r="AP47" s="1">
        <v>3</v>
      </c>
      <c r="AQ47" s="1">
        <v>16700</v>
      </c>
      <c r="AR47" s="1">
        <f t="shared" si="15"/>
        <v>0</v>
      </c>
    </row>
    <row r="48" spans="1:44">
      <c r="A48" s="19">
        <v>39</v>
      </c>
      <c r="B48" s="19" t="s">
        <v>786</v>
      </c>
      <c r="C48" s="19">
        <v>39</v>
      </c>
      <c r="D48" s="21"/>
      <c r="E48" s="34">
        <f t="shared" si="3"/>
        <v>17</v>
      </c>
      <c r="F48" s="35">
        <f t="shared" si="4"/>
        <v>94765</v>
      </c>
      <c r="G48" s="34">
        <f t="shared" si="5"/>
        <v>5.6000000000000005</v>
      </c>
      <c r="H48" s="36">
        <f t="shared" si="6"/>
        <v>73688</v>
      </c>
      <c r="I48" s="21"/>
      <c r="J48" s="21">
        <v>0</v>
      </c>
      <c r="K48" s="21">
        <v>0</v>
      </c>
      <c r="L48" s="21"/>
      <c r="M48" s="16"/>
      <c r="N48" s="36">
        <f t="shared" si="7"/>
        <v>94765</v>
      </c>
      <c r="O48" s="36">
        <f t="shared" si="8"/>
        <v>73688</v>
      </c>
      <c r="P48" s="16"/>
      <c r="Q48" s="18">
        <f t="shared" si="9"/>
        <v>336928.6</v>
      </c>
      <c r="R48" s="20"/>
      <c r="S48" s="15">
        <f t="shared" si="1"/>
        <v>0</v>
      </c>
      <c r="T48" s="122">
        <v>39</v>
      </c>
      <c r="U48" s="71">
        <v>17</v>
      </c>
      <c r="V48" s="71">
        <v>94765</v>
      </c>
      <c r="W48" s="61">
        <f t="shared" si="2"/>
        <v>0</v>
      </c>
      <c r="X48" s="122">
        <v>39</v>
      </c>
      <c r="Y48" s="71">
        <v>5.6000000000000005</v>
      </c>
      <c r="Z48" s="71">
        <v>73688</v>
      </c>
      <c r="AA48" s="59"/>
      <c r="AB48" s="74">
        <f>may!E48</f>
        <v>17</v>
      </c>
      <c r="AC48" s="191">
        <f>may!F48</f>
        <v>90513</v>
      </c>
      <c r="AD48" s="74">
        <f>may!G48</f>
        <v>5.58</v>
      </c>
      <c r="AE48" s="73">
        <f>may!H48</f>
        <v>74969</v>
      </c>
      <c r="AF48" s="59"/>
      <c r="AG48" s="60">
        <f t="shared" si="10"/>
        <v>0</v>
      </c>
      <c r="AH48" s="69">
        <f t="shared" si="11"/>
        <v>4252</v>
      </c>
      <c r="AI48" s="60">
        <f t="shared" si="12"/>
        <v>2.0000000000000462E-2</v>
      </c>
      <c r="AJ48" s="69">
        <f t="shared" si="13"/>
        <v>-1281</v>
      </c>
      <c r="AK48" s="1"/>
      <c r="AL48" s="3">
        <v>17</v>
      </c>
      <c r="AM48" s="3">
        <v>94765</v>
      </c>
      <c r="AN48" s="1">
        <f t="shared" si="14"/>
        <v>0</v>
      </c>
      <c r="AO48" s="3">
        <v>39</v>
      </c>
      <c r="AP48" s="3">
        <v>5.6000000000000005</v>
      </c>
      <c r="AQ48" s="3">
        <v>73688</v>
      </c>
      <c r="AR48" s="1">
        <f t="shared" si="15"/>
        <v>0</v>
      </c>
    </row>
    <row r="49" spans="1:44">
      <c r="A49" s="19">
        <v>40</v>
      </c>
      <c r="B49" s="19" t="s">
        <v>834</v>
      </c>
      <c r="C49" s="19">
        <v>40</v>
      </c>
      <c r="D49" s="21"/>
      <c r="E49" s="34">
        <f t="shared" si="3"/>
        <v>0</v>
      </c>
      <c r="F49" s="35">
        <f t="shared" si="4"/>
        <v>0</v>
      </c>
      <c r="G49" s="34">
        <f t="shared" si="5"/>
        <v>5.19</v>
      </c>
      <c r="H49" s="36">
        <f t="shared" si="6"/>
        <v>33330</v>
      </c>
      <c r="I49" s="21"/>
      <c r="J49" s="21">
        <v>0</v>
      </c>
      <c r="K49" s="21">
        <v>0</v>
      </c>
      <c r="L49" s="21"/>
      <c r="M49" s="16"/>
      <c r="N49" s="36">
        <f t="shared" si="7"/>
        <v>0</v>
      </c>
      <c r="O49" s="36">
        <f t="shared" si="8"/>
        <v>33330</v>
      </c>
      <c r="P49" s="16"/>
      <c r="Q49" s="18">
        <f t="shared" si="9"/>
        <v>66665.19</v>
      </c>
      <c r="R49" s="20"/>
      <c r="S49" s="15">
        <f t="shared" si="1"/>
        <v>0</v>
      </c>
      <c r="T49">
        <v>40</v>
      </c>
      <c r="U49"/>
      <c r="V49"/>
      <c r="W49" s="61">
        <f t="shared" si="2"/>
        <v>0</v>
      </c>
      <c r="X49" s="122">
        <v>40</v>
      </c>
      <c r="Y49" s="71">
        <v>5.19</v>
      </c>
      <c r="Z49" s="71">
        <v>33330</v>
      </c>
      <c r="AA49" s="59"/>
      <c r="AB49" s="74">
        <f>may!E49</f>
        <v>0</v>
      </c>
      <c r="AC49" s="191">
        <f>may!F49</f>
        <v>0</v>
      </c>
      <c r="AD49" s="74">
        <f>may!G49</f>
        <v>5.43</v>
      </c>
      <c r="AE49" s="73">
        <f>may!H49</f>
        <v>34920</v>
      </c>
      <c r="AF49" s="59"/>
      <c r="AG49" s="60">
        <f t="shared" si="10"/>
        <v>0</v>
      </c>
      <c r="AH49" s="69">
        <f t="shared" si="11"/>
        <v>0</v>
      </c>
      <c r="AI49" s="60">
        <f t="shared" si="12"/>
        <v>-0.23999999999999932</v>
      </c>
      <c r="AJ49" s="69">
        <f t="shared" si="13"/>
        <v>-1590</v>
      </c>
      <c r="AK49" s="1"/>
      <c r="AN49" s="1">
        <f t="shared" si="14"/>
        <v>0</v>
      </c>
      <c r="AO49" s="3">
        <v>40</v>
      </c>
      <c r="AP49" s="3">
        <v>5.19</v>
      </c>
      <c r="AQ49" s="3">
        <v>33330</v>
      </c>
      <c r="AR49" s="1">
        <f t="shared" si="15"/>
        <v>0</v>
      </c>
    </row>
    <row r="50" spans="1:44">
      <c r="A50" s="19">
        <v>41</v>
      </c>
      <c r="B50" s="19" t="s">
        <v>777</v>
      </c>
      <c r="C50" s="19">
        <v>41</v>
      </c>
      <c r="D50" s="21"/>
      <c r="E50" s="34">
        <f t="shared" si="3"/>
        <v>0</v>
      </c>
      <c r="F50" s="35">
        <f t="shared" si="4"/>
        <v>0</v>
      </c>
      <c r="G50" s="34">
        <f t="shared" si="5"/>
        <v>32.25</v>
      </c>
      <c r="H50" s="36">
        <f t="shared" si="6"/>
        <v>195396</v>
      </c>
      <c r="I50" s="21"/>
      <c r="J50" s="21">
        <v>0</v>
      </c>
      <c r="K50" s="21">
        <v>0</v>
      </c>
      <c r="L50" s="21"/>
      <c r="M50" s="16"/>
      <c r="N50" s="36">
        <f t="shared" si="7"/>
        <v>0</v>
      </c>
      <c r="O50" s="36">
        <f t="shared" si="8"/>
        <v>195396</v>
      </c>
      <c r="P50" s="16"/>
      <c r="Q50" s="18">
        <f t="shared" si="9"/>
        <v>390824.25</v>
      </c>
      <c r="R50" s="20"/>
      <c r="S50" s="15">
        <f t="shared" si="1"/>
        <v>0</v>
      </c>
      <c r="T50">
        <v>41</v>
      </c>
      <c r="U50"/>
      <c r="V50"/>
      <c r="W50" s="61">
        <f t="shared" si="2"/>
        <v>0</v>
      </c>
      <c r="X50" s="122">
        <v>41</v>
      </c>
      <c r="Y50" s="71">
        <v>32.25</v>
      </c>
      <c r="Z50" s="71">
        <v>195396</v>
      </c>
      <c r="AA50" s="59"/>
      <c r="AB50" s="74">
        <f>may!E50</f>
        <v>0</v>
      </c>
      <c r="AC50" s="191">
        <f>may!F50</f>
        <v>0</v>
      </c>
      <c r="AD50" s="74">
        <f>may!G50</f>
        <v>33.269999999999996</v>
      </c>
      <c r="AE50" s="73">
        <f>may!H50</f>
        <v>201136</v>
      </c>
      <c r="AF50" s="59"/>
      <c r="AG50" s="60">
        <f t="shared" si="10"/>
        <v>0</v>
      </c>
      <c r="AH50" s="69">
        <f t="shared" si="11"/>
        <v>0</v>
      </c>
      <c r="AI50" s="60">
        <f t="shared" si="12"/>
        <v>-1.019999999999996</v>
      </c>
      <c r="AJ50" s="69">
        <f t="shared" si="13"/>
        <v>-5740</v>
      </c>
      <c r="AK50" s="1"/>
      <c r="AN50" s="1">
        <f t="shared" si="14"/>
        <v>0</v>
      </c>
      <c r="AO50" s="3">
        <v>41</v>
      </c>
      <c r="AP50" s="3">
        <v>32.25</v>
      </c>
      <c r="AQ50" s="3">
        <v>195396</v>
      </c>
      <c r="AR50" s="1">
        <f t="shared" si="15"/>
        <v>0</v>
      </c>
    </row>
    <row r="51" spans="1:44" s="1" customFormat="1" hidden="1">
      <c r="A51" s="17">
        <v>42</v>
      </c>
      <c r="B51" s="17" t="s">
        <v>1324</v>
      </c>
      <c r="C51" s="17">
        <v>42</v>
      </c>
      <c r="D51" s="21"/>
      <c r="E51" s="34">
        <f t="shared" si="3"/>
        <v>0</v>
      </c>
      <c r="F51" s="35">
        <f t="shared" si="4"/>
        <v>0</v>
      </c>
      <c r="G51" s="34">
        <f t="shared" si="5"/>
        <v>0</v>
      </c>
      <c r="H51" s="36">
        <f t="shared" si="6"/>
        <v>0</v>
      </c>
      <c r="I51" s="21"/>
      <c r="J51" s="21">
        <v>0</v>
      </c>
      <c r="K51" s="21">
        <v>0</v>
      </c>
      <c r="L51" s="21"/>
      <c r="M51" s="16"/>
      <c r="N51" s="36">
        <f t="shared" si="7"/>
        <v>0</v>
      </c>
      <c r="O51" s="36">
        <f t="shared" si="8"/>
        <v>0</v>
      </c>
      <c r="P51" s="16"/>
      <c r="Q51" s="18">
        <f t="shared" si="9"/>
        <v>0</v>
      </c>
      <c r="R51" s="16"/>
      <c r="S51" s="15">
        <f t="shared" si="1"/>
        <v>0</v>
      </c>
      <c r="T51">
        <v>42</v>
      </c>
      <c r="U51"/>
      <c r="V51"/>
      <c r="W51" s="61">
        <f t="shared" si="2"/>
        <v>0</v>
      </c>
      <c r="X51">
        <v>42</v>
      </c>
      <c r="Y51"/>
      <c r="Z51"/>
      <c r="AA51" s="59"/>
      <c r="AB51" s="74">
        <f>may!E51</f>
        <v>0</v>
      </c>
      <c r="AC51" s="191">
        <f>may!F51</f>
        <v>0</v>
      </c>
      <c r="AD51" s="74">
        <f>may!G51</f>
        <v>0</v>
      </c>
      <c r="AE51" s="73">
        <f>may!H51</f>
        <v>0</v>
      </c>
      <c r="AF51" s="59"/>
      <c r="AG51" s="60">
        <f t="shared" si="10"/>
        <v>0</v>
      </c>
      <c r="AH51" s="69">
        <f t="shared" si="11"/>
        <v>0</v>
      </c>
      <c r="AI51" s="60">
        <f t="shared" si="12"/>
        <v>0</v>
      </c>
      <c r="AJ51" s="69">
        <f t="shared" si="13"/>
        <v>0</v>
      </c>
      <c r="AN51" s="1">
        <f t="shared" si="14"/>
        <v>0</v>
      </c>
      <c r="AO51" s="1">
        <v>42</v>
      </c>
      <c r="AR51" s="1">
        <f t="shared" si="15"/>
        <v>0</v>
      </c>
    </row>
    <row r="52" spans="1:44" s="1" customFormat="1">
      <c r="A52" s="17">
        <v>43</v>
      </c>
      <c r="B52" s="17" t="s">
        <v>1325</v>
      </c>
      <c r="C52" s="17">
        <v>43</v>
      </c>
      <c r="D52" s="21"/>
      <c r="E52" s="34">
        <f t="shared" si="3"/>
        <v>0</v>
      </c>
      <c r="F52" s="35">
        <f t="shared" si="4"/>
        <v>0</v>
      </c>
      <c r="G52" s="34">
        <f t="shared" si="5"/>
        <v>7.13</v>
      </c>
      <c r="H52" s="36">
        <f t="shared" si="6"/>
        <v>62760</v>
      </c>
      <c r="I52" s="21"/>
      <c r="J52" s="21">
        <v>0</v>
      </c>
      <c r="K52" s="21">
        <v>-102</v>
      </c>
      <c r="L52" s="21"/>
      <c r="M52" s="16"/>
      <c r="N52" s="36">
        <f t="shared" si="7"/>
        <v>0</v>
      </c>
      <c r="O52" s="36">
        <f t="shared" si="8"/>
        <v>62658</v>
      </c>
      <c r="P52" s="16"/>
      <c r="Q52" s="18">
        <f t="shared" si="9"/>
        <v>125323.13</v>
      </c>
      <c r="R52" s="16"/>
      <c r="S52" s="15">
        <f t="shared" si="1"/>
        <v>0</v>
      </c>
      <c r="T52">
        <v>43</v>
      </c>
      <c r="U52"/>
      <c r="V52"/>
      <c r="W52" s="61">
        <f t="shared" si="2"/>
        <v>0</v>
      </c>
      <c r="X52" s="122">
        <v>43</v>
      </c>
      <c r="Y52" s="71">
        <v>7.13</v>
      </c>
      <c r="Z52" s="71">
        <v>62760</v>
      </c>
      <c r="AA52" s="59"/>
      <c r="AB52" s="74">
        <f>may!E52</f>
        <v>0</v>
      </c>
      <c r="AC52" s="191">
        <f>may!F52</f>
        <v>0</v>
      </c>
      <c r="AD52" s="74">
        <f>may!G52</f>
        <v>7.1300000000000008</v>
      </c>
      <c r="AE52" s="73">
        <f>may!H52</f>
        <v>62760</v>
      </c>
      <c r="AF52" s="59"/>
      <c r="AG52" s="60">
        <f t="shared" si="10"/>
        <v>0</v>
      </c>
      <c r="AH52" s="69">
        <f t="shared" si="11"/>
        <v>0</v>
      </c>
      <c r="AI52" s="60">
        <f t="shared" si="12"/>
        <v>0</v>
      </c>
      <c r="AJ52" s="69">
        <f t="shared" si="13"/>
        <v>0</v>
      </c>
      <c r="AN52" s="1">
        <f t="shared" si="14"/>
        <v>0</v>
      </c>
      <c r="AO52" s="1">
        <v>43</v>
      </c>
      <c r="AP52" s="1">
        <v>7.13</v>
      </c>
      <c r="AQ52" s="1">
        <v>62760</v>
      </c>
      <c r="AR52" s="1">
        <f t="shared" si="15"/>
        <v>0</v>
      </c>
    </row>
    <row r="53" spans="1:44">
      <c r="A53" s="19">
        <v>44</v>
      </c>
      <c r="B53" s="19" t="s">
        <v>835</v>
      </c>
      <c r="C53" s="19">
        <v>44</v>
      </c>
      <c r="D53" s="21"/>
      <c r="E53" s="34">
        <f t="shared" si="3"/>
        <v>23.43</v>
      </c>
      <c r="F53" s="35">
        <f t="shared" si="4"/>
        <v>227944</v>
      </c>
      <c r="G53" s="34">
        <f t="shared" si="5"/>
        <v>235.67</v>
      </c>
      <c r="H53" s="36">
        <f t="shared" si="6"/>
        <v>1268968</v>
      </c>
      <c r="I53" s="21"/>
      <c r="J53" s="21">
        <v>0</v>
      </c>
      <c r="K53" s="21">
        <v>0</v>
      </c>
      <c r="L53" s="21"/>
      <c r="M53" s="16"/>
      <c r="N53" s="36">
        <f t="shared" si="7"/>
        <v>227944</v>
      </c>
      <c r="O53" s="36">
        <f t="shared" si="8"/>
        <v>1268968</v>
      </c>
      <c r="P53" s="16"/>
      <c r="Q53" s="18">
        <f t="shared" si="9"/>
        <v>2994083.1</v>
      </c>
      <c r="R53" s="20"/>
      <c r="S53" s="15">
        <f t="shared" si="1"/>
        <v>0</v>
      </c>
      <c r="T53" s="122">
        <v>44</v>
      </c>
      <c r="U53" s="71">
        <v>23.43</v>
      </c>
      <c r="V53" s="71">
        <v>227944</v>
      </c>
      <c r="W53" s="61">
        <f t="shared" si="2"/>
        <v>0</v>
      </c>
      <c r="X53" s="122">
        <v>44</v>
      </c>
      <c r="Y53" s="71">
        <v>235.67</v>
      </c>
      <c r="Z53" s="71">
        <v>1268968</v>
      </c>
      <c r="AA53" s="59"/>
      <c r="AB53" s="74">
        <f>may!E53</f>
        <v>23.43</v>
      </c>
      <c r="AC53" s="191">
        <f>may!F53</f>
        <v>227944</v>
      </c>
      <c r="AD53" s="74">
        <f>may!G53</f>
        <v>235.03000000000003</v>
      </c>
      <c r="AE53" s="73">
        <f>may!H53</f>
        <v>1272709</v>
      </c>
      <c r="AF53" s="59"/>
      <c r="AG53" s="60">
        <f t="shared" si="10"/>
        <v>0</v>
      </c>
      <c r="AH53" s="69">
        <f t="shared" si="11"/>
        <v>0</v>
      </c>
      <c r="AI53" s="60">
        <f t="shared" si="12"/>
        <v>0.63999999999995794</v>
      </c>
      <c r="AJ53" s="69">
        <f t="shared" si="13"/>
        <v>-3741</v>
      </c>
      <c r="AK53" s="1"/>
      <c r="AL53" s="3">
        <v>23.43</v>
      </c>
      <c r="AM53" s="3">
        <v>227944</v>
      </c>
      <c r="AN53" s="1">
        <f t="shared" si="14"/>
        <v>0</v>
      </c>
      <c r="AO53" s="3">
        <v>44</v>
      </c>
      <c r="AP53" s="3">
        <v>235.88999999999996</v>
      </c>
      <c r="AQ53" s="3">
        <v>1270068</v>
      </c>
      <c r="AR53" s="1">
        <f t="shared" si="15"/>
        <v>-1100</v>
      </c>
    </row>
    <row r="54" spans="1:44">
      <c r="A54" s="19">
        <v>45</v>
      </c>
      <c r="B54" s="19" t="s">
        <v>898</v>
      </c>
      <c r="C54" s="19">
        <v>45</v>
      </c>
      <c r="D54" s="21"/>
      <c r="E54" s="34">
        <f t="shared" si="3"/>
        <v>56.91</v>
      </c>
      <c r="F54" s="35">
        <f t="shared" si="4"/>
        <v>354773</v>
      </c>
      <c r="G54" s="34">
        <f t="shared" si="5"/>
        <v>2.63</v>
      </c>
      <c r="H54" s="36">
        <f t="shared" si="6"/>
        <v>22784</v>
      </c>
      <c r="I54" s="21"/>
      <c r="J54" s="21">
        <v>0</v>
      </c>
      <c r="K54" s="21">
        <v>0</v>
      </c>
      <c r="L54" s="21"/>
      <c r="M54" s="16"/>
      <c r="N54" s="36">
        <f t="shared" si="7"/>
        <v>354773</v>
      </c>
      <c r="O54" s="36">
        <f t="shared" si="8"/>
        <v>22784</v>
      </c>
      <c r="P54" s="16"/>
      <c r="Q54" s="18">
        <f t="shared" si="9"/>
        <v>755173.54</v>
      </c>
      <c r="R54" s="20"/>
      <c r="S54" s="15">
        <f t="shared" si="1"/>
        <v>0</v>
      </c>
      <c r="T54" s="122">
        <v>45</v>
      </c>
      <c r="U54" s="71">
        <v>56.91</v>
      </c>
      <c r="V54" s="71">
        <v>354773</v>
      </c>
      <c r="W54" s="61">
        <f t="shared" si="2"/>
        <v>0</v>
      </c>
      <c r="X54" s="122">
        <v>45</v>
      </c>
      <c r="Y54" s="71">
        <v>2.63</v>
      </c>
      <c r="Z54" s="71">
        <v>22784</v>
      </c>
      <c r="AA54" s="59"/>
      <c r="AB54" s="74">
        <f>may!E54</f>
        <v>56.91</v>
      </c>
      <c r="AC54" s="191">
        <f>may!F54</f>
        <v>354773</v>
      </c>
      <c r="AD54" s="74">
        <f>may!G54</f>
        <v>2.65</v>
      </c>
      <c r="AE54" s="73">
        <f>may!H54</f>
        <v>22884</v>
      </c>
      <c r="AF54" s="59"/>
      <c r="AG54" s="60">
        <f t="shared" si="10"/>
        <v>0</v>
      </c>
      <c r="AH54" s="69">
        <f t="shared" si="11"/>
        <v>0</v>
      </c>
      <c r="AI54" s="60">
        <f t="shared" si="12"/>
        <v>-2.0000000000000018E-2</v>
      </c>
      <c r="AJ54" s="69">
        <f t="shared" si="13"/>
        <v>-100</v>
      </c>
      <c r="AK54" s="1"/>
      <c r="AL54" s="3">
        <v>56.91</v>
      </c>
      <c r="AM54" s="3">
        <v>354773</v>
      </c>
      <c r="AN54" s="1">
        <f t="shared" si="14"/>
        <v>0</v>
      </c>
      <c r="AO54" s="3">
        <v>45</v>
      </c>
      <c r="AP54" s="3">
        <v>2.63</v>
      </c>
      <c r="AQ54" s="3">
        <v>22784</v>
      </c>
      <c r="AR54" s="1">
        <f t="shared" si="15"/>
        <v>0</v>
      </c>
    </row>
    <row r="55" spans="1:44" s="1" customFormat="1">
      <c r="A55" s="17">
        <v>46</v>
      </c>
      <c r="B55" s="17" t="s">
        <v>1326</v>
      </c>
      <c r="C55" s="17">
        <v>46</v>
      </c>
      <c r="D55" s="21"/>
      <c r="E55" s="34">
        <f t="shared" si="3"/>
        <v>0</v>
      </c>
      <c r="F55" s="35">
        <f t="shared" si="4"/>
        <v>0</v>
      </c>
      <c r="G55" s="34">
        <f t="shared" si="5"/>
        <v>1.31</v>
      </c>
      <c r="H55" s="36">
        <f t="shared" si="6"/>
        <v>8829</v>
      </c>
      <c r="I55" s="21"/>
      <c r="J55" s="21">
        <v>0</v>
      </c>
      <c r="K55" s="21">
        <v>0</v>
      </c>
      <c r="L55" s="21"/>
      <c r="M55" s="16"/>
      <c r="N55" s="36">
        <f t="shared" si="7"/>
        <v>0</v>
      </c>
      <c r="O55" s="36">
        <f t="shared" si="8"/>
        <v>8829</v>
      </c>
      <c r="P55" s="16"/>
      <c r="Q55" s="18">
        <f t="shared" si="9"/>
        <v>17659.309999999998</v>
      </c>
      <c r="R55" s="16"/>
      <c r="S55" s="15">
        <f t="shared" si="1"/>
        <v>0</v>
      </c>
      <c r="T55">
        <v>46</v>
      </c>
      <c r="U55"/>
      <c r="V55"/>
      <c r="W55" s="61">
        <f t="shared" si="2"/>
        <v>0</v>
      </c>
      <c r="X55" s="122">
        <v>46</v>
      </c>
      <c r="Y55" s="71">
        <v>1.31</v>
      </c>
      <c r="Z55" s="71">
        <v>8829</v>
      </c>
      <c r="AA55" s="59"/>
      <c r="AB55" s="74">
        <f>may!E55</f>
        <v>0</v>
      </c>
      <c r="AC55" s="191">
        <f>may!F55</f>
        <v>0</v>
      </c>
      <c r="AD55" s="74">
        <f>may!G55</f>
        <v>1.31</v>
      </c>
      <c r="AE55" s="73">
        <f>may!H55</f>
        <v>8829</v>
      </c>
      <c r="AF55" s="59"/>
      <c r="AG55" s="60">
        <f t="shared" si="10"/>
        <v>0</v>
      </c>
      <c r="AH55" s="69">
        <f t="shared" si="11"/>
        <v>0</v>
      </c>
      <c r="AI55" s="60">
        <f t="shared" si="12"/>
        <v>0</v>
      </c>
      <c r="AJ55" s="69">
        <f t="shared" si="13"/>
        <v>0</v>
      </c>
      <c r="AN55" s="1">
        <f t="shared" si="14"/>
        <v>0</v>
      </c>
      <c r="AO55" s="1">
        <v>46</v>
      </c>
      <c r="AP55" s="1">
        <v>1.31</v>
      </c>
      <c r="AQ55" s="1">
        <v>8829</v>
      </c>
      <c r="AR55" s="1">
        <f t="shared" si="15"/>
        <v>0</v>
      </c>
    </row>
    <row r="56" spans="1:44" s="1" customFormat="1" hidden="1">
      <c r="A56" s="17">
        <v>47</v>
      </c>
      <c r="B56" s="17" t="s">
        <v>1327</v>
      </c>
      <c r="C56" s="17">
        <v>47</v>
      </c>
      <c r="D56" s="21"/>
      <c r="E56" s="34">
        <f t="shared" si="3"/>
        <v>0</v>
      </c>
      <c r="F56" s="35">
        <f t="shared" si="4"/>
        <v>0</v>
      </c>
      <c r="G56" s="34">
        <f t="shared" si="5"/>
        <v>0</v>
      </c>
      <c r="H56" s="36">
        <f t="shared" si="6"/>
        <v>0</v>
      </c>
      <c r="I56" s="21"/>
      <c r="J56" s="21">
        <v>0</v>
      </c>
      <c r="K56" s="21">
        <v>0</v>
      </c>
      <c r="L56" s="21"/>
      <c r="M56" s="16"/>
      <c r="N56" s="36">
        <f t="shared" si="7"/>
        <v>0</v>
      </c>
      <c r="O56" s="36">
        <f t="shared" si="8"/>
        <v>0</v>
      </c>
      <c r="P56" s="16"/>
      <c r="Q56" s="18">
        <f t="shared" si="9"/>
        <v>0</v>
      </c>
      <c r="R56" s="16"/>
      <c r="S56" s="15">
        <f t="shared" si="1"/>
        <v>0</v>
      </c>
      <c r="T56">
        <v>47</v>
      </c>
      <c r="U56"/>
      <c r="V56"/>
      <c r="W56" s="61">
        <f t="shared" si="2"/>
        <v>0</v>
      </c>
      <c r="X56">
        <v>47</v>
      </c>
      <c r="Y56"/>
      <c r="Z56"/>
      <c r="AA56" s="59"/>
      <c r="AB56" s="74">
        <f>may!E56</f>
        <v>0</v>
      </c>
      <c r="AC56" s="191">
        <f>may!F56</f>
        <v>0</v>
      </c>
      <c r="AD56" s="74">
        <f>may!G56</f>
        <v>0</v>
      </c>
      <c r="AE56" s="73">
        <f>may!H56</f>
        <v>0</v>
      </c>
      <c r="AF56" s="59"/>
      <c r="AG56" s="60">
        <f t="shared" si="10"/>
        <v>0</v>
      </c>
      <c r="AH56" s="69">
        <f t="shared" si="11"/>
        <v>0</v>
      </c>
      <c r="AI56" s="60">
        <f t="shared" si="12"/>
        <v>0</v>
      </c>
      <c r="AJ56" s="69">
        <f t="shared" si="13"/>
        <v>0</v>
      </c>
      <c r="AN56" s="1">
        <f t="shared" si="14"/>
        <v>0</v>
      </c>
      <c r="AO56" s="1">
        <v>47</v>
      </c>
      <c r="AR56" s="1">
        <f t="shared" si="15"/>
        <v>0</v>
      </c>
    </row>
    <row r="57" spans="1:44">
      <c r="A57" s="19">
        <v>48</v>
      </c>
      <c r="B57" s="19" t="s">
        <v>1328</v>
      </c>
      <c r="C57" s="19">
        <v>48</v>
      </c>
      <c r="D57" s="21"/>
      <c r="E57" s="34">
        <f t="shared" si="3"/>
        <v>28.93</v>
      </c>
      <c r="F57" s="35">
        <f t="shared" si="4"/>
        <v>144650</v>
      </c>
      <c r="G57" s="34">
        <f t="shared" si="5"/>
        <v>3.88</v>
      </c>
      <c r="H57" s="36">
        <f t="shared" si="6"/>
        <v>26005</v>
      </c>
      <c r="I57" s="21"/>
      <c r="J57" s="21">
        <v>0</v>
      </c>
      <c r="K57" s="21">
        <v>0</v>
      </c>
      <c r="L57" s="21"/>
      <c r="M57" s="16"/>
      <c r="N57" s="36">
        <f t="shared" si="7"/>
        <v>144650</v>
      </c>
      <c r="O57" s="36">
        <f t="shared" si="8"/>
        <v>26005</v>
      </c>
      <c r="P57" s="16"/>
      <c r="Q57" s="18">
        <f t="shared" si="9"/>
        <v>341342.81</v>
      </c>
      <c r="R57" s="20"/>
      <c r="S57" s="15">
        <f t="shared" si="1"/>
        <v>0</v>
      </c>
      <c r="T57" s="122">
        <v>48</v>
      </c>
      <c r="U57" s="71">
        <v>28.93</v>
      </c>
      <c r="V57" s="71">
        <v>144650</v>
      </c>
      <c r="W57" s="61">
        <f t="shared" si="2"/>
        <v>0</v>
      </c>
      <c r="X57" s="122">
        <v>48</v>
      </c>
      <c r="Y57" s="71">
        <v>3.88</v>
      </c>
      <c r="Z57" s="71">
        <v>26005</v>
      </c>
      <c r="AA57" s="59"/>
      <c r="AB57" s="74">
        <f>may!E57</f>
        <v>29</v>
      </c>
      <c r="AC57" s="191">
        <f>may!F57</f>
        <v>153000</v>
      </c>
      <c r="AD57" s="74">
        <f>may!G57</f>
        <v>3.88</v>
      </c>
      <c r="AE57" s="73">
        <f>may!H57</f>
        <v>26005</v>
      </c>
      <c r="AF57" s="59"/>
      <c r="AG57" s="60">
        <f t="shared" si="10"/>
        <v>-7.0000000000000284E-2</v>
      </c>
      <c r="AH57" s="69">
        <f t="shared" si="11"/>
        <v>-8350</v>
      </c>
      <c r="AI57" s="60">
        <f t="shared" si="12"/>
        <v>0</v>
      </c>
      <c r="AJ57" s="69">
        <f t="shared" si="13"/>
        <v>0</v>
      </c>
      <c r="AK57" s="1"/>
      <c r="AL57" s="3">
        <v>28.93</v>
      </c>
      <c r="AM57" s="3">
        <v>144650</v>
      </c>
      <c r="AN57" s="1">
        <f t="shared" si="14"/>
        <v>0</v>
      </c>
      <c r="AO57" s="3">
        <v>48</v>
      </c>
      <c r="AP57" s="3">
        <v>3.88</v>
      </c>
      <c r="AQ57" s="3">
        <v>26005</v>
      </c>
      <c r="AR57" s="1">
        <f t="shared" si="15"/>
        <v>0</v>
      </c>
    </row>
    <row r="58" spans="1:44">
      <c r="A58" s="19">
        <v>49</v>
      </c>
      <c r="B58" s="19" t="s">
        <v>562</v>
      </c>
      <c r="C58" s="19">
        <v>49</v>
      </c>
      <c r="D58" s="21"/>
      <c r="E58" s="34">
        <f t="shared" si="3"/>
        <v>0</v>
      </c>
      <c r="F58" s="35">
        <f t="shared" si="4"/>
        <v>0</v>
      </c>
      <c r="G58" s="34">
        <f t="shared" si="5"/>
        <v>5.41</v>
      </c>
      <c r="H58" s="36">
        <f t="shared" si="6"/>
        <v>36291</v>
      </c>
      <c r="I58" s="21"/>
      <c r="J58" s="21">
        <v>0</v>
      </c>
      <c r="K58" s="21">
        <v>0</v>
      </c>
      <c r="L58" s="21"/>
      <c r="M58" s="16"/>
      <c r="N58" s="36">
        <f t="shared" si="7"/>
        <v>0</v>
      </c>
      <c r="O58" s="36">
        <f t="shared" si="8"/>
        <v>36291</v>
      </c>
      <c r="P58" s="16"/>
      <c r="Q58" s="18">
        <f t="shared" si="9"/>
        <v>72587.41</v>
      </c>
      <c r="R58" s="20"/>
      <c r="S58" s="15">
        <f t="shared" si="1"/>
        <v>0</v>
      </c>
      <c r="T58">
        <v>49</v>
      </c>
      <c r="U58"/>
      <c r="V58"/>
      <c r="W58" s="61">
        <f t="shared" si="2"/>
        <v>0</v>
      </c>
      <c r="X58" s="122">
        <v>49</v>
      </c>
      <c r="Y58" s="71">
        <v>5.41</v>
      </c>
      <c r="Z58" s="71">
        <v>36291</v>
      </c>
      <c r="AA58" s="59"/>
      <c r="AB58" s="74">
        <f>may!E58</f>
        <v>0</v>
      </c>
      <c r="AC58" s="191">
        <f>may!F58</f>
        <v>0</v>
      </c>
      <c r="AD58" s="74">
        <f>may!G58</f>
        <v>5.41</v>
      </c>
      <c r="AE58" s="73">
        <f>may!H58</f>
        <v>36291</v>
      </c>
      <c r="AF58" s="59"/>
      <c r="AG58" s="60">
        <f t="shared" si="10"/>
        <v>0</v>
      </c>
      <c r="AH58" s="69">
        <f t="shared" si="11"/>
        <v>0</v>
      </c>
      <c r="AI58" s="60">
        <f t="shared" si="12"/>
        <v>0</v>
      </c>
      <c r="AJ58" s="69">
        <f t="shared" si="13"/>
        <v>0</v>
      </c>
      <c r="AK58" s="1"/>
      <c r="AN58" s="1">
        <f t="shared" si="14"/>
        <v>0</v>
      </c>
      <c r="AO58" s="3">
        <v>49</v>
      </c>
      <c r="AP58" s="3">
        <v>5.41</v>
      </c>
      <c r="AQ58" s="3">
        <v>36291</v>
      </c>
      <c r="AR58" s="1">
        <f t="shared" si="15"/>
        <v>0</v>
      </c>
    </row>
    <row r="59" spans="1:44" s="1" customFormat="1">
      <c r="A59" s="17">
        <v>50</v>
      </c>
      <c r="B59" s="17" t="s">
        <v>871</v>
      </c>
      <c r="C59" s="17">
        <v>50</v>
      </c>
      <c r="D59" s="21"/>
      <c r="E59" s="34">
        <f t="shared" si="3"/>
        <v>0</v>
      </c>
      <c r="F59" s="35">
        <f t="shared" si="4"/>
        <v>0</v>
      </c>
      <c r="G59" s="34">
        <f t="shared" si="5"/>
        <v>1.4</v>
      </c>
      <c r="H59" s="36">
        <f t="shared" si="6"/>
        <v>9836</v>
      </c>
      <c r="I59" s="21"/>
      <c r="J59" s="21">
        <v>0</v>
      </c>
      <c r="K59" s="21">
        <v>0</v>
      </c>
      <c r="L59" s="21"/>
      <c r="M59" s="16"/>
      <c r="N59" s="36">
        <f t="shared" si="7"/>
        <v>0</v>
      </c>
      <c r="O59" s="36">
        <f t="shared" si="8"/>
        <v>9836</v>
      </c>
      <c r="P59" s="16"/>
      <c r="Q59" s="18">
        <f t="shared" si="9"/>
        <v>19673.400000000001</v>
      </c>
      <c r="R59" s="16"/>
      <c r="S59" s="15">
        <f t="shared" si="1"/>
        <v>0</v>
      </c>
      <c r="T59">
        <v>50</v>
      </c>
      <c r="U59"/>
      <c r="V59"/>
      <c r="W59" s="61">
        <f t="shared" si="2"/>
        <v>0</v>
      </c>
      <c r="X59" s="122">
        <v>50</v>
      </c>
      <c r="Y59" s="71">
        <v>1.4</v>
      </c>
      <c r="Z59" s="71">
        <v>9836</v>
      </c>
      <c r="AA59" s="59"/>
      <c r="AB59" s="74">
        <f>may!E59</f>
        <v>0</v>
      </c>
      <c r="AC59" s="191">
        <f>may!F59</f>
        <v>0</v>
      </c>
      <c r="AD59" s="74">
        <f>may!G59</f>
        <v>1.4</v>
      </c>
      <c r="AE59" s="73">
        <f>may!H59</f>
        <v>9836</v>
      </c>
      <c r="AF59" s="59"/>
      <c r="AG59" s="60">
        <f t="shared" si="10"/>
        <v>0</v>
      </c>
      <c r="AH59" s="69">
        <f t="shared" si="11"/>
        <v>0</v>
      </c>
      <c r="AI59" s="60">
        <f t="shared" si="12"/>
        <v>0</v>
      </c>
      <c r="AJ59" s="69">
        <f t="shared" si="13"/>
        <v>0</v>
      </c>
      <c r="AN59" s="1">
        <f t="shared" si="14"/>
        <v>0</v>
      </c>
      <c r="AO59" s="1">
        <v>50</v>
      </c>
      <c r="AP59" s="1">
        <v>1.4</v>
      </c>
      <c r="AQ59" s="1">
        <v>9836</v>
      </c>
      <c r="AR59" s="1">
        <f t="shared" si="15"/>
        <v>0</v>
      </c>
    </row>
    <row r="60" spans="1:44" s="1" customFormat="1" hidden="1">
      <c r="A60" s="17">
        <v>51</v>
      </c>
      <c r="B60" s="17" t="s">
        <v>1269</v>
      </c>
      <c r="C60" s="17">
        <v>51</v>
      </c>
      <c r="D60" s="21"/>
      <c r="E60" s="34">
        <f t="shared" si="3"/>
        <v>0</v>
      </c>
      <c r="F60" s="35">
        <f t="shared" si="4"/>
        <v>0</v>
      </c>
      <c r="G60" s="34">
        <f t="shared" si="5"/>
        <v>0</v>
      </c>
      <c r="H60" s="36">
        <f t="shared" si="6"/>
        <v>0</v>
      </c>
      <c r="I60" s="21"/>
      <c r="J60" s="21">
        <v>0</v>
      </c>
      <c r="K60" s="21">
        <v>0</v>
      </c>
      <c r="L60" s="21"/>
      <c r="M60" s="16"/>
      <c r="N60" s="36">
        <f t="shared" si="7"/>
        <v>0</v>
      </c>
      <c r="O60" s="36">
        <f t="shared" si="8"/>
        <v>0</v>
      </c>
      <c r="P60" s="16"/>
      <c r="Q60" s="18">
        <f t="shared" si="9"/>
        <v>0</v>
      </c>
      <c r="R60" s="16"/>
      <c r="S60" s="15">
        <f t="shared" si="1"/>
        <v>0</v>
      </c>
      <c r="T60">
        <v>51</v>
      </c>
      <c r="U60"/>
      <c r="V60"/>
      <c r="W60" s="61">
        <f t="shared" si="2"/>
        <v>0</v>
      </c>
      <c r="X60">
        <v>51</v>
      </c>
      <c r="Y60" s="71"/>
      <c r="Z60" s="71"/>
      <c r="AA60" s="59"/>
      <c r="AB60" s="74">
        <f>may!E60</f>
        <v>0</v>
      </c>
      <c r="AC60" s="191">
        <f>may!F60</f>
        <v>0</v>
      </c>
      <c r="AD60" s="74">
        <f>may!G60</f>
        <v>0</v>
      </c>
      <c r="AE60" s="73">
        <f>may!H60</f>
        <v>0</v>
      </c>
      <c r="AF60" s="59"/>
      <c r="AG60" s="60">
        <f t="shared" si="10"/>
        <v>0</v>
      </c>
      <c r="AH60" s="69">
        <f t="shared" si="11"/>
        <v>0</v>
      </c>
      <c r="AI60" s="60">
        <f t="shared" si="12"/>
        <v>0</v>
      </c>
      <c r="AJ60" s="69">
        <f t="shared" si="13"/>
        <v>0</v>
      </c>
      <c r="AN60" s="1">
        <f t="shared" si="14"/>
        <v>0</v>
      </c>
      <c r="AO60" s="1">
        <v>51</v>
      </c>
      <c r="AR60" s="1">
        <f t="shared" si="15"/>
        <v>0</v>
      </c>
    </row>
    <row r="61" spans="1:44" s="1" customFormat="1">
      <c r="A61" s="17">
        <v>52</v>
      </c>
      <c r="B61" s="17" t="s">
        <v>863</v>
      </c>
      <c r="C61" s="17">
        <v>52</v>
      </c>
      <c r="D61" s="21"/>
      <c r="E61" s="34">
        <f t="shared" si="3"/>
        <v>22.560000000000002</v>
      </c>
      <c r="F61" s="35">
        <f t="shared" si="4"/>
        <v>174142</v>
      </c>
      <c r="G61" s="34">
        <f t="shared" si="5"/>
        <v>4.8099999999999996</v>
      </c>
      <c r="H61" s="36">
        <f t="shared" si="6"/>
        <v>30051</v>
      </c>
      <c r="I61" s="21"/>
      <c r="J61" s="21">
        <v>0</v>
      </c>
      <c r="K61" s="21">
        <v>0</v>
      </c>
      <c r="L61" s="21"/>
      <c r="M61" s="16"/>
      <c r="N61" s="36">
        <f t="shared" si="7"/>
        <v>174142</v>
      </c>
      <c r="O61" s="36">
        <f t="shared" si="8"/>
        <v>30051</v>
      </c>
      <c r="P61" s="16"/>
      <c r="Q61" s="18">
        <f t="shared" si="9"/>
        <v>408413.37</v>
      </c>
      <c r="R61" s="16"/>
      <c r="S61" s="15">
        <f t="shared" si="1"/>
        <v>0</v>
      </c>
      <c r="T61" s="122">
        <v>52</v>
      </c>
      <c r="U61" s="71">
        <v>22.560000000000002</v>
      </c>
      <c r="V61" s="71">
        <v>174142</v>
      </c>
      <c r="W61" s="61">
        <f t="shared" si="2"/>
        <v>0</v>
      </c>
      <c r="X61" s="122">
        <v>52</v>
      </c>
      <c r="Y61" s="71">
        <v>4.8099999999999996</v>
      </c>
      <c r="Z61" s="71">
        <v>30051</v>
      </c>
      <c r="AA61" s="59"/>
      <c r="AB61" s="74">
        <f>may!E61</f>
        <v>22.560000000000002</v>
      </c>
      <c r="AC61" s="191">
        <f>may!F61</f>
        <v>174142</v>
      </c>
      <c r="AD61" s="74">
        <f>may!G61</f>
        <v>5.5</v>
      </c>
      <c r="AE61" s="73">
        <f>may!H61</f>
        <v>34622</v>
      </c>
      <c r="AF61" s="59"/>
      <c r="AG61" s="60">
        <f t="shared" si="10"/>
        <v>0</v>
      </c>
      <c r="AH61" s="69">
        <f t="shared" si="11"/>
        <v>0</v>
      </c>
      <c r="AI61" s="60">
        <f t="shared" si="12"/>
        <v>-0.69000000000000039</v>
      </c>
      <c r="AJ61" s="69">
        <f t="shared" si="13"/>
        <v>-4571</v>
      </c>
      <c r="AL61" s="1">
        <v>22.560000000000002</v>
      </c>
      <c r="AM61" s="1">
        <v>174142</v>
      </c>
      <c r="AN61" s="1">
        <f t="shared" si="14"/>
        <v>0</v>
      </c>
      <c r="AO61" s="1">
        <v>52</v>
      </c>
      <c r="AP61" s="1">
        <v>4.8099999999999996</v>
      </c>
      <c r="AQ61" s="1">
        <v>30051</v>
      </c>
      <c r="AR61" s="1">
        <f t="shared" si="15"/>
        <v>0</v>
      </c>
    </row>
    <row r="62" spans="1:44" s="1" customFormat="1" hidden="1">
      <c r="A62" s="17">
        <v>53</v>
      </c>
      <c r="B62" s="17" t="s">
        <v>1329</v>
      </c>
      <c r="C62" s="17">
        <v>53</v>
      </c>
      <c r="D62" s="21"/>
      <c r="E62" s="34">
        <f t="shared" si="3"/>
        <v>0</v>
      </c>
      <c r="F62" s="35">
        <f t="shared" si="4"/>
        <v>0</v>
      </c>
      <c r="G62" s="34">
        <f t="shared" si="5"/>
        <v>0</v>
      </c>
      <c r="H62" s="36">
        <f t="shared" si="6"/>
        <v>0</v>
      </c>
      <c r="I62" s="21"/>
      <c r="J62" s="21">
        <v>0</v>
      </c>
      <c r="K62" s="21">
        <v>0</v>
      </c>
      <c r="L62" s="21"/>
      <c r="M62" s="16"/>
      <c r="N62" s="36">
        <f t="shared" si="7"/>
        <v>0</v>
      </c>
      <c r="O62" s="36">
        <f t="shared" si="8"/>
        <v>0</v>
      </c>
      <c r="P62" s="16"/>
      <c r="Q62" s="18">
        <f t="shared" si="9"/>
        <v>0</v>
      </c>
      <c r="R62" s="16"/>
      <c r="S62" s="15">
        <f t="shared" si="1"/>
        <v>0</v>
      </c>
      <c r="T62">
        <v>53</v>
      </c>
      <c r="U62"/>
      <c r="V62"/>
      <c r="W62" s="61">
        <f t="shared" si="2"/>
        <v>0</v>
      </c>
      <c r="X62">
        <v>53</v>
      </c>
      <c r="Y62" s="71"/>
      <c r="Z62" s="71"/>
      <c r="AA62" s="59"/>
      <c r="AB62" s="74">
        <f>may!E62</f>
        <v>0</v>
      </c>
      <c r="AC62" s="191">
        <f>may!F62</f>
        <v>0</v>
      </c>
      <c r="AD62" s="74">
        <f>may!G62</f>
        <v>0</v>
      </c>
      <c r="AE62" s="73">
        <f>may!H62</f>
        <v>0</v>
      </c>
      <c r="AF62" s="59"/>
      <c r="AG62" s="60">
        <f t="shared" si="10"/>
        <v>0</v>
      </c>
      <c r="AH62" s="69">
        <f t="shared" si="11"/>
        <v>0</v>
      </c>
      <c r="AI62" s="60">
        <f t="shared" si="12"/>
        <v>0</v>
      </c>
      <c r="AJ62" s="69">
        <f t="shared" si="13"/>
        <v>0</v>
      </c>
      <c r="AN62" s="1">
        <f t="shared" si="14"/>
        <v>0</v>
      </c>
      <c r="AO62" s="1">
        <v>53</v>
      </c>
      <c r="AR62" s="1">
        <f t="shared" si="15"/>
        <v>0</v>
      </c>
    </row>
    <row r="63" spans="1:44" s="1" customFormat="1" hidden="1">
      <c r="A63" s="17">
        <v>54</v>
      </c>
      <c r="B63" s="17" t="s">
        <v>1330</v>
      </c>
      <c r="C63" s="17">
        <v>54</v>
      </c>
      <c r="D63" s="21"/>
      <c r="E63" s="34">
        <f t="shared" si="3"/>
        <v>0</v>
      </c>
      <c r="F63" s="35">
        <f t="shared" si="4"/>
        <v>0</v>
      </c>
      <c r="G63" s="34">
        <f t="shared" si="5"/>
        <v>0</v>
      </c>
      <c r="H63" s="36">
        <f t="shared" si="6"/>
        <v>0</v>
      </c>
      <c r="I63" s="21"/>
      <c r="J63" s="21">
        <v>0</v>
      </c>
      <c r="K63" s="21">
        <v>0</v>
      </c>
      <c r="L63" s="21"/>
      <c r="M63" s="16"/>
      <c r="N63" s="36">
        <f t="shared" si="7"/>
        <v>0</v>
      </c>
      <c r="O63" s="36">
        <f t="shared" si="8"/>
        <v>0</v>
      </c>
      <c r="P63" s="16"/>
      <c r="Q63" s="18">
        <f t="shared" si="9"/>
        <v>0</v>
      </c>
      <c r="R63" s="16"/>
      <c r="S63" s="15">
        <f t="shared" si="1"/>
        <v>0</v>
      </c>
      <c r="T63">
        <v>54</v>
      </c>
      <c r="U63"/>
      <c r="V63"/>
      <c r="W63" s="61">
        <f t="shared" si="2"/>
        <v>0</v>
      </c>
      <c r="X63">
        <v>54</v>
      </c>
      <c r="Y63" s="71"/>
      <c r="Z63" s="71"/>
      <c r="AA63" s="59"/>
      <c r="AB63" s="74">
        <f>may!E63</f>
        <v>0</v>
      </c>
      <c r="AC63" s="191">
        <f>may!F63</f>
        <v>0</v>
      </c>
      <c r="AD63" s="74">
        <f>may!G63</f>
        <v>0</v>
      </c>
      <c r="AE63" s="73">
        <f>may!H63</f>
        <v>0</v>
      </c>
      <c r="AF63" s="59"/>
      <c r="AG63" s="60">
        <f t="shared" si="10"/>
        <v>0</v>
      </c>
      <c r="AH63" s="69">
        <f t="shared" si="11"/>
        <v>0</v>
      </c>
      <c r="AI63" s="60">
        <f t="shared" si="12"/>
        <v>0</v>
      </c>
      <c r="AJ63" s="69">
        <f t="shared" si="13"/>
        <v>0</v>
      </c>
      <c r="AN63" s="1">
        <f t="shared" si="14"/>
        <v>0</v>
      </c>
      <c r="AO63" s="1">
        <v>54</v>
      </c>
      <c r="AR63" s="1">
        <f t="shared" si="15"/>
        <v>0</v>
      </c>
    </row>
    <row r="64" spans="1:44" hidden="1">
      <c r="A64" s="19">
        <v>55</v>
      </c>
      <c r="B64" s="19" t="s">
        <v>775</v>
      </c>
      <c r="C64" s="19">
        <v>55</v>
      </c>
      <c r="D64" s="21"/>
      <c r="E64" s="34">
        <f t="shared" si="3"/>
        <v>0</v>
      </c>
      <c r="F64" s="35">
        <f t="shared" si="4"/>
        <v>0</v>
      </c>
      <c r="G64" s="34">
        <f t="shared" si="5"/>
        <v>0</v>
      </c>
      <c r="H64" s="36">
        <f t="shared" si="6"/>
        <v>0</v>
      </c>
      <c r="I64" s="21"/>
      <c r="J64" s="21">
        <v>0</v>
      </c>
      <c r="K64" s="21">
        <v>0</v>
      </c>
      <c r="L64" s="21"/>
      <c r="M64" s="16"/>
      <c r="N64" s="36">
        <f t="shared" si="7"/>
        <v>0</v>
      </c>
      <c r="O64" s="36">
        <f t="shared" si="8"/>
        <v>0</v>
      </c>
      <c r="P64" s="16"/>
      <c r="Q64" s="18">
        <f t="shared" si="9"/>
        <v>0</v>
      </c>
      <c r="R64" s="20"/>
      <c r="S64" s="15">
        <f t="shared" si="1"/>
        <v>0</v>
      </c>
      <c r="T64">
        <v>55</v>
      </c>
      <c r="U64"/>
      <c r="V64"/>
      <c r="W64" s="61">
        <f t="shared" si="2"/>
        <v>0</v>
      </c>
      <c r="X64">
        <v>55</v>
      </c>
      <c r="Y64"/>
      <c r="Z64"/>
      <c r="AA64" s="59"/>
      <c r="AB64" s="74">
        <f>may!E64</f>
        <v>0</v>
      </c>
      <c r="AC64" s="191">
        <f>may!F64</f>
        <v>0</v>
      </c>
      <c r="AD64" s="74">
        <f>may!G64</f>
        <v>0</v>
      </c>
      <c r="AE64" s="73">
        <f>may!H64</f>
        <v>0</v>
      </c>
      <c r="AF64" s="59"/>
      <c r="AG64" s="60">
        <f t="shared" si="10"/>
        <v>0</v>
      </c>
      <c r="AH64" s="69">
        <f t="shared" si="11"/>
        <v>0</v>
      </c>
      <c r="AI64" s="60">
        <f t="shared" si="12"/>
        <v>0</v>
      </c>
      <c r="AJ64" s="69">
        <f t="shared" si="13"/>
        <v>0</v>
      </c>
      <c r="AK64" s="1"/>
      <c r="AN64" s="1">
        <f t="shared" si="14"/>
        <v>0</v>
      </c>
      <c r="AO64" s="3">
        <v>55</v>
      </c>
      <c r="AR64" s="1">
        <f t="shared" si="15"/>
        <v>0</v>
      </c>
    </row>
    <row r="65" spans="1:44">
      <c r="A65" s="19">
        <v>56</v>
      </c>
      <c r="B65" s="19" t="s">
        <v>784</v>
      </c>
      <c r="C65" s="19">
        <v>56</v>
      </c>
      <c r="D65" s="21"/>
      <c r="E65" s="34">
        <f t="shared" si="3"/>
        <v>57.89</v>
      </c>
      <c r="F65" s="35">
        <f t="shared" si="4"/>
        <v>425721</v>
      </c>
      <c r="G65" s="34">
        <f t="shared" si="5"/>
        <v>29.66</v>
      </c>
      <c r="H65" s="36">
        <f t="shared" si="6"/>
        <v>214929</v>
      </c>
      <c r="I65" s="21"/>
      <c r="J65" s="21">
        <v>0</v>
      </c>
      <c r="K65" s="21">
        <v>0</v>
      </c>
      <c r="L65" s="21"/>
      <c r="M65" s="16"/>
      <c r="N65" s="36">
        <f t="shared" si="7"/>
        <v>425721</v>
      </c>
      <c r="O65" s="36">
        <f t="shared" si="8"/>
        <v>214929</v>
      </c>
      <c r="P65" s="16"/>
      <c r="Q65" s="18">
        <f t="shared" si="9"/>
        <v>1281387.55</v>
      </c>
      <c r="R65" s="20"/>
      <c r="S65" s="15">
        <f t="shared" si="1"/>
        <v>0</v>
      </c>
      <c r="T65" s="122">
        <v>56</v>
      </c>
      <c r="U65" s="71">
        <v>57.89</v>
      </c>
      <c r="V65" s="71">
        <v>425721</v>
      </c>
      <c r="W65" s="61">
        <f t="shared" si="2"/>
        <v>0</v>
      </c>
      <c r="X65" s="122">
        <v>56</v>
      </c>
      <c r="Y65" s="71">
        <v>29.66</v>
      </c>
      <c r="Z65" s="71">
        <v>214929</v>
      </c>
      <c r="AA65" s="59"/>
      <c r="AB65" s="74">
        <f>may!E65</f>
        <v>57.89</v>
      </c>
      <c r="AC65" s="191">
        <f>may!F65</f>
        <v>425721</v>
      </c>
      <c r="AD65" s="74">
        <f>may!G65</f>
        <v>30.27</v>
      </c>
      <c r="AE65" s="73">
        <f>may!H65</f>
        <v>160391</v>
      </c>
      <c r="AF65" s="59"/>
      <c r="AG65" s="60">
        <f t="shared" si="10"/>
        <v>0</v>
      </c>
      <c r="AH65" s="69">
        <f t="shared" si="11"/>
        <v>0</v>
      </c>
      <c r="AI65" s="60">
        <f t="shared" si="12"/>
        <v>-0.60999999999999943</v>
      </c>
      <c r="AJ65" s="69">
        <f t="shared" si="13"/>
        <v>54538</v>
      </c>
      <c r="AK65" s="1"/>
      <c r="AL65" s="3">
        <v>57.89</v>
      </c>
      <c r="AM65" s="3">
        <v>425721</v>
      </c>
      <c r="AN65" s="1">
        <f t="shared" si="14"/>
        <v>0</v>
      </c>
      <c r="AO65" s="3">
        <v>56</v>
      </c>
      <c r="AP65" s="3">
        <v>29.66</v>
      </c>
      <c r="AQ65" s="3">
        <v>214929</v>
      </c>
      <c r="AR65" s="1">
        <f t="shared" si="15"/>
        <v>0</v>
      </c>
    </row>
    <row r="66" spans="1:44" s="1" customFormat="1">
      <c r="A66" s="17">
        <v>57</v>
      </c>
      <c r="B66" s="17" t="s">
        <v>1331</v>
      </c>
      <c r="C66" s="17">
        <v>57</v>
      </c>
      <c r="D66" s="21"/>
      <c r="E66" s="34">
        <f t="shared" si="3"/>
        <v>0</v>
      </c>
      <c r="F66" s="35">
        <f t="shared" si="4"/>
        <v>0</v>
      </c>
      <c r="G66" s="34">
        <f t="shared" si="5"/>
        <v>10.27</v>
      </c>
      <c r="H66" s="36">
        <f t="shared" si="6"/>
        <v>67390</v>
      </c>
      <c r="I66" s="21"/>
      <c r="J66" s="21">
        <v>0</v>
      </c>
      <c r="K66" s="21">
        <v>0</v>
      </c>
      <c r="L66" s="21"/>
      <c r="M66" s="16"/>
      <c r="N66" s="36">
        <f t="shared" si="7"/>
        <v>0</v>
      </c>
      <c r="O66" s="36">
        <f t="shared" si="8"/>
        <v>67390</v>
      </c>
      <c r="P66" s="16"/>
      <c r="Q66" s="18">
        <f t="shared" si="9"/>
        <v>134790.27000000002</v>
      </c>
      <c r="R66" s="16"/>
      <c r="S66" s="15">
        <f t="shared" si="1"/>
        <v>0</v>
      </c>
      <c r="T66">
        <v>57</v>
      </c>
      <c r="U66"/>
      <c r="V66"/>
      <c r="W66" s="61">
        <f t="shared" si="2"/>
        <v>0</v>
      </c>
      <c r="X66" s="122">
        <v>57</v>
      </c>
      <c r="Y66" s="71">
        <v>10.27</v>
      </c>
      <c r="Z66" s="71">
        <v>67390</v>
      </c>
      <c r="AA66" s="59"/>
      <c r="AB66" s="74">
        <f>may!E66</f>
        <v>0</v>
      </c>
      <c r="AC66" s="191">
        <f>may!F66</f>
        <v>0</v>
      </c>
      <c r="AD66" s="74">
        <f>may!G66</f>
        <v>10.89</v>
      </c>
      <c r="AE66" s="73">
        <f>may!H66</f>
        <v>71497</v>
      </c>
      <c r="AF66" s="59"/>
      <c r="AG66" s="60">
        <f t="shared" si="10"/>
        <v>0</v>
      </c>
      <c r="AH66" s="69">
        <f t="shared" si="11"/>
        <v>0</v>
      </c>
      <c r="AI66" s="60">
        <f t="shared" si="12"/>
        <v>-0.62000000000000099</v>
      </c>
      <c r="AJ66" s="69">
        <f t="shared" si="13"/>
        <v>-4107</v>
      </c>
      <c r="AN66" s="1">
        <f t="shared" si="14"/>
        <v>0</v>
      </c>
      <c r="AO66" s="1">
        <v>57</v>
      </c>
      <c r="AP66" s="1">
        <v>10.27</v>
      </c>
      <c r="AQ66" s="1">
        <v>67390</v>
      </c>
      <c r="AR66" s="1">
        <f t="shared" si="15"/>
        <v>0</v>
      </c>
    </row>
    <row r="67" spans="1:44" s="1" customFormat="1" hidden="1">
      <c r="A67" s="17">
        <v>58</v>
      </c>
      <c r="B67" s="17" t="s">
        <v>1332</v>
      </c>
      <c r="C67" s="17">
        <v>58</v>
      </c>
      <c r="D67" s="21"/>
      <c r="E67" s="34">
        <f t="shared" si="3"/>
        <v>0</v>
      </c>
      <c r="F67" s="35">
        <f t="shared" si="4"/>
        <v>0</v>
      </c>
      <c r="G67" s="34">
        <f t="shared" si="5"/>
        <v>0</v>
      </c>
      <c r="H67" s="36">
        <f t="shared" si="6"/>
        <v>0</v>
      </c>
      <c r="I67" s="21"/>
      <c r="J67" s="21">
        <v>0</v>
      </c>
      <c r="K67" s="21">
        <v>0</v>
      </c>
      <c r="L67" s="21"/>
      <c r="M67" s="16"/>
      <c r="N67" s="36">
        <f t="shared" si="7"/>
        <v>0</v>
      </c>
      <c r="O67" s="36">
        <f t="shared" si="8"/>
        <v>0</v>
      </c>
      <c r="P67" s="16"/>
      <c r="Q67" s="18">
        <f t="shared" si="9"/>
        <v>0</v>
      </c>
      <c r="R67" s="16"/>
      <c r="S67" s="15">
        <f t="shared" si="1"/>
        <v>0</v>
      </c>
      <c r="T67">
        <v>58</v>
      </c>
      <c r="U67"/>
      <c r="V67"/>
      <c r="W67" s="61">
        <f t="shared" si="2"/>
        <v>0</v>
      </c>
      <c r="X67">
        <v>58</v>
      </c>
      <c r="Y67"/>
      <c r="Z67"/>
      <c r="AA67" s="59"/>
      <c r="AB67" s="74">
        <f>may!E67</f>
        <v>0</v>
      </c>
      <c r="AC67" s="191">
        <f>may!F67</f>
        <v>0</v>
      </c>
      <c r="AD67" s="74">
        <f>may!G67</f>
        <v>0</v>
      </c>
      <c r="AE67" s="73">
        <f>may!H67</f>
        <v>0</v>
      </c>
      <c r="AF67" s="59"/>
      <c r="AG67" s="60">
        <f t="shared" si="10"/>
        <v>0</v>
      </c>
      <c r="AH67" s="69">
        <f t="shared" si="11"/>
        <v>0</v>
      </c>
      <c r="AI67" s="60">
        <f t="shared" si="12"/>
        <v>0</v>
      </c>
      <c r="AJ67" s="69">
        <f t="shared" si="13"/>
        <v>0</v>
      </c>
      <c r="AN67" s="1">
        <f t="shared" si="14"/>
        <v>0</v>
      </c>
      <c r="AO67" s="1">
        <v>58</v>
      </c>
      <c r="AR67" s="1">
        <f t="shared" si="15"/>
        <v>0</v>
      </c>
    </row>
    <row r="68" spans="1:44" s="1" customFormat="1" hidden="1">
      <c r="A68" s="17">
        <v>59</v>
      </c>
      <c r="B68" s="17" t="s">
        <v>1333</v>
      </c>
      <c r="C68" s="17">
        <v>59</v>
      </c>
      <c r="D68" s="21"/>
      <c r="E68" s="34">
        <f t="shared" si="3"/>
        <v>0</v>
      </c>
      <c r="F68" s="35">
        <f t="shared" si="4"/>
        <v>0</v>
      </c>
      <c r="G68" s="34">
        <f t="shared" si="5"/>
        <v>0</v>
      </c>
      <c r="H68" s="36">
        <f t="shared" si="6"/>
        <v>0</v>
      </c>
      <c r="I68" s="21"/>
      <c r="J68" s="21">
        <v>0</v>
      </c>
      <c r="K68" s="21">
        <v>0</v>
      </c>
      <c r="L68" s="21"/>
      <c r="M68" s="16"/>
      <c r="N68" s="36">
        <f t="shared" si="7"/>
        <v>0</v>
      </c>
      <c r="O68" s="36">
        <f t="shared" si="8"/>
        <v>0</v>
      </c>
      <c r="P68" s="16"/>
      <c r="Q68" s="18">
        <f t="shared" si="9"/>
        <v>0</v>
      </c>
      <c r="R68" s="16"/>
      <c r="S68" s="15">
        <f t="shared" si="1"/>
        <v>0</v>
      </c>
      <c r="T68">
        <v>59</v>
      </c>
      <c r="U68"/>
      <c r="V68"/>
      <c r="W68" s="61">
        <f t="shared" si="2"/>
        <v>0</v>
      </c>
      <c r="X68">
        <v>59</v>
      </c>
      <c r="Y68"/>
      <c r="Z68"/>
      <c r="AA68" s="59"/>
      <c r="AB68" s="74">
        <f>may!E68</f>
        <v>0</v>
      </c>
      <c r="AC68" s="191">
        <f>may!F68</f>
        <v>0</v>
      </c>
      <c r="AD68" s="74">
        <f>may!G68</f>
        <v>0</v>
      </c>
      <c r="AE68" s="73">
        <f>may!H68</f>
        <v>0</v>
      </c>
      <c r="AF68" s="59"/>
      <c r="AG68" s="60">
        <f t="shared" si="10"/>
        <v>0</v>
      </c>
      <c r="AH68" s="69">
        <f t="shared" si="11"/>
        <v>0</v>
      </c>
      <c r="AI68" s="60">
        <f t="shared" si="12"/>
        <v>0</v>
      </c>
      <c r="AJ68" s="69">
        <f t="shared" si="13"/>
        <v>0</v>
      </c>
      <c r="AN68" s="1">
        <f t="shared" si="14"/>
        <v>0</v>
      </c>
      <c r="AO68" s="1">
        <v>59</v>
      </c>
      <c r="AR68" s="1">
        <f t="shared" si="15"/>
        <v>0</v>
      </c>
    </row>
    <row r="69" spans="1:44" s="1" customFormat="1" hidden="1">
      <c r="A69" s="17">
        <v>60</v>
      </c>
      <c r="B69" s="17" t="s">
        <v>1334</v>
      </c>
      <c r="C69" s="17">
        <v>60</v>
      </c>
      <c r="D69" s="21"/>
      <c r="E69" s="34">
        <f t="shared" si="3"/>
        <v>0</v>
      </c>
      <c r="F69" s="35">
        <f t="shared" si="4"/>
        <v>0</v>
      </c>
      <c r="G69" s="34">
        <f t="shared" si="5"/>
        <v>0</v>
      </c>
      <c r="H69" s="36">
        <f t="shared" si="6"/>
        <v>0</v>
      </c>
      <c r="I69" s="21"/>
      <c r="J69" s="21">
        <v>0</v>
      </c>
      <c r="K69" s="21">
        <v>0</v>
      </c>
      <c r="L69" s="21"/>
      <c r="M69" s="16"/>
      <c r="N69" s="36">
        <f t="shared" si="7"/>
        <v>0</v>
      </c>
      <c r="O69" s="36">
        <f t="shared" si="8"/>
        <v>0</v>
      </c>
      <c r="P69" s="16"/>
      <c r="Q69" s="18">
        <f t="shared" si="9"/>
        <v>0</v>
      </c>
      <c r="R69" s="16"/>
      <c r="S69" s="15">
        <f t="shared" si="1"/>
        <v>0</v>
      </c>
      <c r="T69">
        <v>60</v>
      </c>
      <c r="U69"/>
      <c r="V69"/>
      <c r="W69" s="61">
        <f t="shared" si="2"/>
        <v>0</v>
      </c>
      <c r="X69">
        <v>60</v>
      </c>
      <c r="Y69" s="71"/>
      <c r="Z69" s="71"/>
      <c r="AA69" s="59"/>
      <c r="AB69" s="74">
        <f>may!E69</f>
        <v>0</v>
      </c>
      <c r="AC69" s="191">
        <f>may!F69</f>
        <v>0</v>
      </c>
      <c r="AD69" s="74">
        <f>may!G69</f>
        <v>0</v>
      </c>
      <c r="AE69" s="73">
        <f>may!H69</f>
        <v>0</v>
      </c>
      <c r="AF69" s="59"/>
      <c r="AG69" s="60">
        <f t="shared" si="10"/>
        <v>0</v>
      </c>
      <c r="AH69" s="69">
        <f t="shared" si="11"/>
        <v>0</v>
      </c>
      <c r="AI69" s="60">
        <f t="shared" si="12"/>
        <v>0</v>
      </c>
      <c r="AJ69" s="69">
        <f t="shared" si="13"/>
        <v>0</v>
      </c>
      <c r="AN69" s="1">
        <f t="shared" si="14"/>
        <v>0</v>
      </c>
      <c r="AO69" s="1">
        <v>60</v>
      </c>
      <c r="AR69" s="1">
        <f t="shared" si="15"/>
        <v>0</v>
      </c>
    </row>
    <row r="70" spans="1:44">
      <c r="A70" s="19">
        <v>61</v>
      </c>
      <c r="B70" s="19" t="s">
        <v>573</v>
      </c>
      <c r="C70" s="19">
        <v>61</v>
      </c>
      <c r="D70" s="21"/>
      <c r="E70" s="34">
        <f t="shared" si="3"/>
        <v>190.44</v>
      </c>
      <c r="F70" s="35">
        <f t="shared" si="4"/>
        <v>988909</v>
      </c>
      <c r="G70" s="34">
        <f t="shared" si="5"/>
        <v>139.67000000000002</v>
      </c>
      <c r="H70" s="36">
        <f t="shared" si="6"/>
        <v>838974</v>
      </c>
      <c r="I70" s="21"/>
      <c r="J70" s="21">
        <v>0</v>
      </c>
      <c r="K70" s="21">
        <v>-419</v>
      </c>
      <c r="L70" s="21"/>
      <c r="M70" s="16"/>
      <c r="N70" s="36">
        <f t="shared" si="7"/>
        <v>988909</v>
      </c>
      <c r="O70" s="36">
        <f t="shared" si="8"/>
        <v>838555</v>
      </c>
      <c r="P70" s="16"/>
      <c r="Q70" s="18">
        <f t="shared" si="9"/>
        <v>3655258.11</v>
      </c>
      <c r="R70" s="20"/>
      <c r="S70" s="15">
        <f t="shared" si="1"/>
        <v>0</v>
      </c>
      <c r="T70" s="122">
        <v>61</v>
      </c>
      <c r="U70" s="71">
        <v>190.44</v>
      </c>
      <c r="V70" s="71">
        <v>988909</v>
      </c>
      <c r="W70" s="61">
        <f t="shared" si="2"/>
        <v>0</v>
      </c>
      <c r="X70" s="122">
        <v>61</v>
      </c>
      <c r="Y70" s="71">
        <v>139.67000000000002</v>
      </c>
      <c r="Z70" s="71">
        <v>838974</v>
      </c>
      <c r="AA70" s="59"/>
      <c r="AB70" s="74">
        <f>may!E70</f>
        <v>190.44</v>
      </c>
      <c r="AC70" s="191">
        <f>may!F70</f>
        <v>988909</v>
      </c>
      <c r="AD70" s="74">
        <f>may!G70</f>
        <v>145.31000000000003</v>
      </c>
      <c r="AE70" s="73">
        <f>may!H70</f>
        <v>880719</v>
      </c>
      <c r="AF70" s="59"/>
      <c r="AG70" s="60">
        <f t="shared" si="10"/>
        <v>0</v>
      </c>
      <c r="AH70" s="69">
        <f t="shared" si="11"/>
        <v>0</v>
      </c>
      <c r="AI70" s="60">
        <f t="shared" si="12"/>
        <v>-5.6400000000000148</v>
      </c>
      <c r="AJ70" s="69">
        <f t="shared" si="13"/>
        <v>-41745</v>
      </c>
      <c r="AK70" s="1"/>
      <c r="AL70" s="3">
        <v>190.44</v>
      </c>
      <c r="AM70" s="3">
        <v>988909</v>
      </c>
      <c r="AN70" s="1">
        <f t="shared" si="14"/>
        <v>0</v>
      </c>
      <c r="AO70" s="3">
        <v>61</v>
      </c>
      <c r="AP70" s="3">
        <v>139.67000000000002</v>
      </c>
      <c r="AQ70" s="3">
        <v>838974</v>
      </c>
      <c r="AR70" s="1">
        <f t="shared" si="15"/>
        <v>0</v>
      </c>
    </row>
    <row r="71" spans="1:44" s="1" customFormat="1" hidden="1">
      <c r="A71" s="17">
        <v>62</v>
      </c>
      <c r="B71" s="17" t="s">
        <v>1335</v>
      </c>
      <c r="C71" s="17">
        <v>62</v>
      </c>
      <c r="D71" s="21"/>
      <c r="E71" s="34">
        <f t="shared" si="3"/>
        <v>0</v>
      </c>
      <c r="F71" s="35">
        <f t="shared" si="4"/>
        <v>0</v>
      </c>
      <c r="G71" s="34">
        <f t="shared" si="5"/>
        <v>0</v>
      </c>
      <c r="H71" s="36">
        <f t="shared" si="6"/>
        <v>0</v>
      </c>
      <c r="I71" s="21"/>
      <c r="J71" s="21">
        <v>0</v>
      </c>
      <c r="K71" s="21">
        <v>0</v>
      </c>
      <c r="L71" s="21"/>
      <c r="M71" s="16"/>
      <c r="N71" s="36">
        <f t="shared" si="7"/>
        <v>0</v>
      </c>
      <c r="O71" s="36">
        <f t="shared" si="8"/>
        <v>0</v>
      </c>
      <c r="P71" s="16"/>
      <c r="Q71" s="18">
        <f t="shared" si="9"/>
        <v>0</v>
      </c>
      <c r="R71" s="16"/>
      <c r="S71" s="15">
        <f t="shared" si="1"/>
        <v>0</v>
      </c>
      <c r="T71">
        <v>62</v>
      </c>
      <c r="U71"/>
      <c r="V71"/>
      <c r="W71" s="61">
        <f t="shared" si="2"/>
        <v>0</v>
      </c>
      <c r="X71">
        <v>62</v>
      </c>
      <c r="Y71" s="71"/>
      <c r="Z71" s="71"/>
      <c r="AA71" s="59"/>
      <c r="AB71" s="74">
        <f>may!E71</f>
        <v>0</v>
      </c>
      <c r="AC71" s="191">
        <f>may!F71</f>
        <v>0</v>
      </c>
      <c r="AD71" s="74">
        <f>may!G71</f>
        <v>0</v>
      </c>
      <c r="AE71" s="73">
        <f>may!H71</f>
        <v>0</v>
      </c>
      <c r="AF71" s="59"/>
      <c r="AG71" s="60">
        <f t="shared" si="10"/>
        <v>0</v>
      </c>
      <c r="AH71" s="69">
        <f t="shared" si="11"/>
        <v>0</v>
      </c>
      <c r="AI71" s="60">
        <f t="shared" si="12"/>
        <v>0</v>
      </c>
      <c r="AJ71" s="69">
        <f t="shared" si="13"/>
        <v>0</v>
      </c>
      <c r="AN71" s="1">
        <f t="shared" si="14"/>
        <v>0</v>
      </c>
      <c r="AO71" s="1">
        <v>62</v>
      </c>
      <c r="AR71" s="1">
        <f t="shared" si="15"/>
        <v>0</v>
      </c>
    </row>
    <row r="72" spans="1:44">
      <c r="A72" s="19">
        <v>63</v>
      </c>
      <c r="B72" s="19" t="s">
        <v>911</v>
      </c>
      <c r="C72" s="19">
        <v>63</v>
      </c>
      <c r="D72" s="21"/>
      <c r="E72" s="34">
        <f t="shared" si="3"/>
        <v>35.39</v>
      </c>
      <c r="F72" s="35">
        <f t="shared" si="4"/>
        <v>203013</v>
      </c>
      <c r="G72" s="34">
        <f t="shared" si="5"/>
        <v>17.78</v>
      </c>
      <c r="H72" s="36">
        <f t="shared" si="6"/>
        <v>133934</v>
      </c>
      <c r="I72" s="21"/>
      <c r="J72" s="21">
        <v>0</v>
      </c>
      <c r="K72" s="21">
        <v>0</v>
      </c>
      <c r="L72" s="21"/>
      <c r="M72" s="16"/>
      <c r="N72" s="36">
        <f t="shared" si="7"/>
        <v>203013</v>
      </c>
      <c r="O72" s="36">
        <f t="shared" si="8"/>
        <v>133934</v>
      </c>
      <c r="P72" s="16"/>
      <c r="Q72" s="18">
        <f t="shared" si="9"/>
        <v>673947.17</v>
      </c>
      <c r="R72" s="20"/>
      <c r="S72" s="15">
        <f t="shared" si="1"/>
        <v>0</v>
      </c>
      <c r="T72" s="122">
        <v>63</v>
      </c>
      <c r="U72" s="71">
        <v>35.39</v>
      </c>
      <c r="V72" s="71">
        <v>203013</v>
      </c>
      <c r="W72" s="61">
        <f t="shared" si="2"/>
        <v>0</v>
      </c>
      <c r="X72" s="122">
        <v>63</v>
      </c>
      <c r="Y72" s="71">
        <v>17.78</v>
      </c>
      <c r="Z72" s="71">
        <v>133934</v>
      </c>
      <c r="AA72" s="59"/>
      <c r="AB72" s="74">
        <f>may!E72</f>
        <v>35.39</v>
      </c>
      <c r="AC72" s="191">
        <f>may!F72</f>
        <v>203013</v>
      </c>
      <c r="AD72" s="74">
        <f>may!G72</f>
        <v>17.779999999999998</v>
      </c>
      <c r="AE72" s="73">
        <f>may!H72</f>
        <v>133934</v>
      </c>
      <c r="AF72" s="59"/>
      <c r="AG72" s="60">
        <f t="shared" si="10"/>
        <v>0</v>
      </c>
      <c r="AH72" s="69">
        <f t="shared" si="11"/>
        <v>0</v>
      </c>
      <c r="AI72" s="60">
        <f t="shared" si="12"/>
        <v>0</v>
      </c>
      <c r="AJ72" s="69">
        <f t="shared" si="13"/>
        <v>0</v>
      </c>
      <c r="AK72" s="1"/>
      <c r="AL72" s="3">
        <v>35.39</v>
      </c>
      <c r="AM72" s="3">
        <v>203013</v>
      </c>
      <c r="AN72" s="1">
        <f t="shared" si="14"/>
        <v>0</v>
      </c>
      <c r="AO72" s="3">
        <v>63</v>
      </c>
      <c r="AP72" s="3">
        <v>17.78</v>
      </c>
      <c r="AQ72" s="3">
        <v>133934</v>
      </c>
      <c r="AR72" s="1">
        <f t="shared" si="15"/>
        <v>0</v>
      </c>
    </row>
    <row r="73" spans="1:44">
      <c r="A73" s="19">
        <v>64</v>
      </c>
      <c r="B73" s="19" t="s">
        <v>844</v>
      </c>
      <c r="C73" s="19">
        <v>64</v>
      </c>
      <c r="D73" s="21"/>
      <c r="E73" s="34">
        <f t="shared" si="3"/>
        <v>82.430000000000035</v>
      </c>
      <c r="F73" s="35">
        <f t="shared" si="4"/>
        <v>640152</v>
      </c>
      <c r="G73" s="34">
        <f t="shared" si="5"/>
        <v>117.37</v>
      </c>
      <c r="H73" s="36">
        <f t="shared" si="6"/>
        <v>685597</v>
      </c>
      <c r="I73" s="21"/>
      <c r="J73" s="21">
        <v>3650</v>
      </c>
      <c r="K73" s="21">
        <v>0</v>
      </c>
      <c r="L73" s="21"/>
      <c r="M73" s="16"/>
      <c r="N73" s="36">
        <f t="shared" si="7"/>
        <v>643802</v>
      </c>
      <c r="O73" s="36">
        <f t="shared" si="8"/>
        <v>685597</v>
      </c>
      <c r="P73" s="16"/>
      <c r="Q73" s="18">
        <f t="shared" si="9"/>
        <v>2658997.7999999998</v>
      </c>
      <c r="R73" s="20"/>
      <c r="S73" s="15">
        <f t="shared" si="1"/>
        <v>0</v>
      </c>
      <c r="T73" s="122">
        <v>64</v>
      </c>
      <c r="U73" s="71">
        <v>82.430000000000035</v>
      </c>
      <c r="V73" s="71">
        <v>640152</v>
      </c>
      <c r="W73" s="61">
        <f t="shared" si="2"/>
        <v>0</v>
      </c>
      <c r="X73" s="122">
        <v>64</v>
      </c>
      <c r="Y73" s="71">
        <v>117.37</v>
      </c>
      <c r="Z73" s="71">
        <v>685597</v>
      </c>
      <c r="AA73" s="59"/>
      <c r="AB73" s="74">
        <f>may!E73</f>
        <v>82.429999999999993</v>
      </c>
      <c r="AC73" s="191">
        <f>may!F73</f>
        <v>640152</v>
      </c>
      <c r="AD73" s="74">
        <f>may!G73</f>
        <v>122.29</v>
      </c>
      <c r="AE73" s="73">
        <f>may!H73</f>
        <v>686451</v>
      </c>
      <c r="AF73" s="59"/>
      <c r="AG73" s="60">
        <f t="shared" si="10"/>
        <v>0</v>
      </c>
      <c r="AH73" s="69">
        <f t="shared" si="11"/>
        <v>0</v>
      </c>
      <c r="AI73" s="60">
        <f t="shared" si="12"/>
        <v>-4.9200000000000017</v>
      </c>
      <c r="AJ73" s="69">
        <f t="shared" si="13"/>
        <v>-854</v>
      </c>
      <c r="AK73" s="1"/>
      <c r="AL73" s="3">
        <v>82.430000000000035</v>
      </c>
      <c r="AM73" s="3">
        <v>640152</v>
      </c>
      <c r="AN73" s="1">
        <f t="shared" si="14"/>
        <v>0</v>
      </c>
      <c r="AO73" s="3">
        <v>64</v>
      </c>
      <c r="AP73" s="3">
        <v>117.37</v>
      </c>
      <c r="AQ73" s="3">
        <v>685597</v>
      </c>
      <c r="AR73" s="1">
        <f t="shared" si="15"/>
        <v>0</v>
      </c>
    </row>
    <row r="74" spans="1:44" s="1" customFormat="1" hidden="1">
      <c r="A74" s="17">
        <v>65</v>
      </c>
      <c r="B74" s="17" t="s">
        <v>1336</v>
      </c>
      <c r="C74" s="17">
        <v>65</v>
      </c>
      <c r="D74" s="21"/>
      <c r="E74" s="34">
        <f t="shared" si="3"/>
        <v>0</v>
      </c>
      <c r="F74" s="35">
        <f t="shared" si="4"/>
        <v>0</v>
      </c>
      <c r="G74" s="34">
        <f t="shared" si="5"/>
        <v>0</v>
      </c>
      <c r="H74" s="36">
        <f t="shared" si="6"/>
        <v>0</v>
      </c>
      <c r="I74" s="21"/>
      <c r="J74" s="21">
        <v>0</v>
      </c>
      <c r="K74" s="21">
        <v>0</v>
      </c>
      <c r="L74" s="21"/>
      <c r="M74" s="16"/>
      <c r="N74" s="36">
        <f t="shared" si="7"/>
        <v>0</v>
      </c>
      <c r="O74" s="36">
        <f t="shared" si="8"/>
        <v>0</v>
      </c>
      <c r="P74" s="16"/>
      <c r="Q74" s="18">
        <f t="shared" si="9"/>
        <v>0</v>
      </c>
      <c r="R74" s="16"/>
      <c r="S74" s="15">
        <f t="shared" ref="S74:S137" si="16">ABS(A74-T74)</f>
        <v>0</v>
      </c>
      <c r="T74">
        <v>65</v>
      </c>
      <c r="U74"/>
      <c r="V74"/>
      <c r="W74" s="61">
        <f t="shared" ref="W74:W137" si="17">ABS(X74-A74)</f>
        <v>0</v>
      </c>
      <c r="X74">
        <v>65</v>
      </c>
      <c r="Y74"/>
      <c r="Z74"/>
      <c r="AA74" s="59"/>
      <c r="AB74" s="74">
        <f>may!E74</f>
        <v>0</v>
      </c>
      <c r="AC74" s="191">
        <f>may!F74</f>
        <v>0</v>
      </c>
      <c r="AD74" s="74">
        <f>may!G74</f>
        <v>0</v>
      </c>
      <c r="AE74" s="73">
        <f>may!H74</f>
        <v>0</v>
      </c>
      <c r="AF74" s="59"/>
      <c r="AG74" s="60">
        <f t="shared" si="10"/>
        <v>0</v>
      </c>
      <c r="AH74" s="69">
        <f t="shared" si="11"/>
        <v>0</v>
      </c>
      <c r="AI74" s="60">
        <f t="shared" si="12"/>
        <v>0</v>
      </c>
      <c r="AJ74" s="69">
        <f t="shared" si="13"/>
        <v>0</v>
      </c>
      <c r="AN74" s="1">
        <f t="shared" si="14"/>
        <v>0</v>
      </c>
      <c r="AO74" s="1">
        <v>65</v>
      </c>
      <c r="AR74" s="1">
        <f t="shared" si="15"/>
        <v>0</v>
      </c>
    </row>
    <row r="75" spans="1:44" s="1" customFormat="1" hidden="1">
      <c r="A75" s="17">
        <v>66</v>
      </c>
      <c r="B75" s="17" t="s">
        <v>1337</v>
      </c>
      <c r="C75" s="17">
        <v>66</v>
      </c>
      <c r="D75" s="21"/>
      <c r="E75" s="34">
        <f t="shared" ref="E75:E138" si="18">U75</f>
        <v>0</v>
      </c>
      <c r="F75" s="35">
        <f t="shared" ref="F75:F138" si="19">V75</f>
        <v>0</v>
      </c>
      <c r="G75" s="34">
        <f t="shared" ref="G75:G138" si="20">Y75</f>
        <v>0</v>
      </c>
      <c r="H75" s="36">
        <f t="shared" ref="H75:H138" si="21">Z75</f>
        <v>0</v>
      </c>
      <c r="I75" s="21"/>
      <c r="J75" s="21">
        <v>0</v>
      </c>
      <c r="K75" s="21">
        <v>0</v>
      </c>
      <c r="L75" s="21"/>
      <c r="M75" s="16"/>
      <c r="N75" s="36">
        <f t="shared" ref="N75:N138" si="22">F75+J75</f>
        <v>0</v>
      </c>
      <c r="O75" s="36">
        <f t="shared" ref="O75:O138" si="23">H75+K75</f>
        <v>0</v>
      </c>
      <c r="P75" s="16"/>
      <c r="Q75" s="18">
        <f t="shared" ref="Q75:Q138" si="24">SUM(E75:O75)</f>
        <v>0</v>
      </c>
      <c r="R75" s="16"/>
      <c r="S75" s="15">
        <f t="shared" si="16"/>
        <v>0</v>
      </c>
      <c r="T75">
        <v>66</v>
      </c>
      <c r="U75"/>
      <c r="V75"/>
      <c r="W75" s="61">
        <f t="shared" si="17"/>
        <v>0</v>
      </c>
      <c r="X75">
        <v>66</v>
      </c>
      <c r="Y75"/>
      <c r="Z75"/>
      <c r="AA75" s="59"/>
      <c r="AB75" s="74">
        <f>may!E75</f>
        <v>0</v>
      </c>
      <c r="AC75" s="191">
        <f>may!F75</f>
        <v>0</v>
      </c>
      <c r="AD75" s="74">
        <f>may!G75</f>
        <v>0</v>
      </c>
      <c r="AE75" s="73">
        <f>may!H75</f>
        <v>0</v>
      </c>
      <c r="AF75" s="59"/>
      <c r="AG75" s="60">
        <f t="shared" ref="AG75:AG138" si="25">U75-AB75</f>
        <v>0</v>
      </c>
      <c r="AH75" s="69">
        <f t="shared" ref="AH75:AH138" si="26">V75-AC75</f>
        <v>0</v>
      </c>
      <c r="AI75" s="60">
        <f t="shared" ref="AI75:AI138" si="27">Y75-AD75</f>
        <v>0</v>
      </c>
      <c r="AJ75" s="69">
        <f t="shared" ref="AJ75:AJ138" si="28">Z75-AE75</f>
        <v>0</v>
      </c>
      <c r="AN75" s="1">
        <f t="shared" ref="AN75:AN138" si="29">V75-AM75</f>
        <v>0</v>
      </c>
      <c r="AO75" s="1">
        <v>66</v>
      </c>
      <c r="AR75" s="1">
        <f t="shared" ref="AR75:AR138" si="30">Z75-AQ75</f>
        <v>0</v>
      </c>
    </row>
    <row r="76" spans="1:44">
      <c r="A76" s="19">
        <v>67</v>
      </c>
      <c r="B76" s="19" t="s">
        <v>845</v>
      </c>
      <c r="C76" s="19">
        <v>67</v>
      </c>
      <c r="D76" s="21"/>
      <c r="E76" s="34">
        <f t="shared" si="18"/>
        <v>0</v>
      </c>
      <c r="F76" s="35">
        <f t="shared" si="19"/>
        <v>0</v>
      </c>
      <c r="G76" s="34">
        <f t="shared" si="20"/>
        <v>2</v>
      </c>
      <c r="H76" s="36">
        <f t="shared" si="21"/>
        <v>13400</v>
      </c>
      <c r="I76" s="21"/>
      <c r="J76" s="21">
        <v>0</v>
      </c>
      <c r="K76" s="21">
        <v>0</v>
      </c>
      <c r="L76" s="21"/>
      <c r="M76" s="16"/>
      <c r="N76" s="36">
        <f t="shared" si="22"/>
        <v>0</v>
      </c>
      <c r="O76" s="36">
        <f t="shared" si="23"/>
        <v>13400</v>
      </c>
      <c r="P76" s="16"/>
      <c r="Q76" s="18">
        <f t="shared" si="24"/>
        <v>26802</v>
      </c>
      <c r="R76" s="20"/>
      <c r="S76" s="15">
        <f t="shared" si="16"/>
        <v>0</v>
      </c>
      <c r="T76">
        <v>67</v>
      </c>
      <c r="U76"/>
      <c r="V76"/>
      <c r="W76" s="61">
        <f t="shared" si="17"/>
        <v>0</v>
      </c>
      <c r="X76" s="122">
        <v>67</v>
      </c>
      <c r="Y76" s="71">
        <v>2</v>
      </c>
      <c r="Z76" s="71">
        <v>13400</v>
      </c>
      <c r="AA76" s="59"/>
      <c r="AB76" s="74">
        <f>may!E76</f>
        <v>0</v>
      </c>
      <c r="AC76" s="191">
        <f>may!F76</f>
        <v>0</v>
      </c>
      <c r="AD76" s="74">
        <f>may!G76</f>
        <v>2</v>
      </c>
      <c r="AE76" s="73">
        <f>may!H76</f>
        <v>13400</v>
      </c>
      <c r="AF76" s="59"/>
      <c r="AG76" s="60">
        <f t="shared" si="25"/>
        <v>0</v>
      </c>
      <c r="AH76" s="69">
        <f t="shared" si="26"/>
        <v>0</v>
      </c>
      <c r="AI76" s="60">
        <f t="shared" si="27"/>
        <v>0</v>
      </c>
      <c r="AJ76" s="69">
        <f t="shared" si="28"/>
        <v>0</v>
      </c>
      <c r="AK76" s="1"/>
      <c r="AN76" s="1">
        <f t="shared" si="29"/>
        <v>0</v>
      </c>
      <c r="AO76" s="3">
        <v>67</v>
      </c>
      <c r="AP76" s="3">
        <v>2</v>
      </c>
      <c r="AQ76" s="3">
        <v>13400</v>
      </c>
      <c r="AR76" s="1">
        <f t="shared" si="30"/>
        <v>0</v>
      </c>
    </row>
    <row r="77" spans="1:44" s="1" customFormat="1">
      <c r="A77" s="17">
        <v>68</v>
      </c>
      <c r="B77" s="17" t="s">
        <v>1338</v>
      </c>
      <c r="C77" s="17">
        <v>68</v>
      </c>
      <c r="D77" s="21"/>
      <c r="E77" s="34">
        <f t="shared" si="18"/>
        <v>19.21</v>
      </c>
      <c r="F77" s="35">
        <f t="shared" si="19"/>
        <v>124095</v>
      </c>
      <c r="G77" s="34">
        <f t="shared" si="20"/>
        <v>10.58</v>
      </c>
      <c r="H77" s="36">
        <f t="shared" si="21"/>
        <v>87193</v>
      </c>
      <c r="I77" s="21"/>
      <c r="J77" s="21">
        <v>-1700</v>
      </c>
      <c r="K77" s="21">
        <v>0</v>
      </c>
      <c r="L77" s="21"/>
      <c r="M77" s="16"/>
      <c r="N77" s="36">
        <f t="shared" si="22"/>
        <v>122395</v>
      </c>
      <c r="O77" s="36">
        <f t="shared" si="23"/>
        <v>87193</v>
      </c>
      <c r="P77" s="16"/>
      <c r="Q77" s="18">
        <f t="shared" si="24"/>
        <v>419205.79000000004</v>
      </c>
      <c r="R77" s="16"/>
      <c r="S77" s="15">
        <f t="shared" si="16"/>
        <v>0</v>
      </c>
      <c r="T77" s="122">
        <v>68</v>
      </c>
      <c r="U77" s="71">
        <v>19.21</v>
      </c>
      <c r="V77" s="71">
        <v>124095</v>
      </c>
      <c r="W77" s="61">
        <f t="shared" si="17"/>
        <v>0</v>
      </c>
      <c r="X77" s="122">
        <v>68</v>
      </c>
      <c r="Y77" s="71">
        <v>10.58</v>
      </c>
      <c r="Z77" s="71">
        <v>87193</v>
      </c>
      <c r="AA77" s="59"/>
      <c r="AB77" s="74">
        <f>may!E77</f>
        <v>19.990000000000002</v>
      </c>
      <c r="AC77" s="191">
        <f>may!F77</f>
        <v>127995</v>
      </c>
      <c r="AD77" s="74">
        <f>may!G77</f>
        <v>11.36</v>
      </c>
      <c r="AE77" s="73">
        <f>may!H77</f>
        <v>91093</v>
      </c>
      <c r="AF77" s="59"/>
      <c r="AG77" s="60">
        <f t="shared" si="25"/>
        <v>-0.78000000000000114</v>
      </c>
      <c r="AH77" s="69">
        <f t="shared" si="26"/>
        <v>-3900</v>
      </c>
      <c r="AI77" s="60">
        <f t="shared" si="27"/>
        <v>-0.77999999999999936</v>
      </c>
      <c r="AJ77" s="69">
        <f t="shared" si="28"/>
        <v>-3900</v>
      </c>
      <c r="AL77" s="1">
        <v>19.21</v>
      </c>
      <c r="AM77" s="1">
        <v>124095</v>
      </c>
      <c r="AN77" s="1">
        <f t="shared" si="29"/>
        <v>0</v>
      </c>
      <c r="AO77" s="1">
        <v>68</v>
      </c>
      <c r="AP77" s="1">
        <v>10.58</v>
      </c>
      <c r="AQ77" s="1">
        <v>87193</v>
      </c>
      <c r="AR77" s="1">
        <f t="shared" si="30"/>
        <v>0</v>
      </c>
    </row>
    <row r="78" spans="1:44" s="1" customFormat="1" hidden="1">
      <c r="A78" s="17">
        <v>69</v>
      </c>
      <c r="B78" s="17" t="s">
        <v>1339</v>
      </c>
      <c r="C78" s="17">
        <v>69</v>
      </c>
      <c r="D78" s="21"/>
      <c r="E78" s="34">
        <f t="shared" si="18"/>
        <v>0</v>
      </c>
      <c r="F78" s="35">
        <f t="shared" si="19"/>
        <v>0</v>
      </c>
      <c r="G78" s="34">
        <f t="shared" si="20"/>
        <v>0</v>
      </c>
      <c r="H78" s="36">
        <f t="shared" si="21"/>
        <v>0</v>
      </c>
      <c r="I78" s="21"/>
      <c r="J78" s="21">
        <v>0</v>
      </c>
      <c r="K78" s="21">
        <v>0</v>
      </c>
      <c r="L78" s="21"/>
      <c r="M78" s="16"/>
      <c r="N78" s="36">
        <f t="shared" si="22"/>
        <v>0</v>
      </c>
      <c r="O78" s="36">
        <f t="shared" si="23"/>
        <v>0</v>
      </c>
      <c r="P78" s="16"/>
      <c r="Q78" s="18">
        <f t="shared" si="24"/>
        <v>0</v>
      </c>
      <c r="R78" s="16"/>
      <c r="S78" s="15">
        <f t="shared" si="16"/>
        <v>0</v>
      </c>
      <c r="T78">
        <v>69</v>
      </c>
      <c r="U78"/>
      <c r="V78"/>
      <c r="W78" s="61">
        <f t="shared" si="17"/>
        <v>0</v>
      </c>
      <c r="X78">
        <v>69</v>
      </c>
      <c r="Y78" s="71"/>
      <c r="Z78" s="71"/>
      <c r="AA78" s="59"/>
      <c r="AB78" s="74">
        <f>may!E78</f>
        <v>0</v>
      </c>
      <c r="AC78" s="191">
        <f>may!F78</f>
        <v>0</v>
      </c>
      <c r="AD78" s="74">
        <f>may!G78</f>
        <v>0</v>
      </c>
      <c r="AE78" s="73">
        <f>may!H78</f>
        <v>0</v>
      </c>
      <c r="AF78" s="59"/>
      <c r="AG78" s="60">
        <f t="shared" si="25"/>
        <v>0</v>
      </c>
      <c r="AH78" s="69">
        <f t="shared" si="26"/>
        <v>0</v>
      </c>
      <c r="AI78" s="60">
        <f t="shared" si="27"/>
        <v>0</v>
      </c>
      <c r="AJ78" s="69">
        <f t="shared" si="28"/>
        <v>0</v>
      </c>
      <c r="AN78" s="1">
        <f t="shared" si="29"/>
        <v>0</v>
      </c>
      <c r="AO78" s="1">
        <v>69</v>
      </c>
      <c r="AR78" s="1">
        <f t="shared" si="30"/>
        <v>0</v>
      </c>
    </row>
    <row r="79" spans="1:44" hidden="1">
      <c r="A79" s="19">
        <v>70</v>
      </c>
      <c r="B79" s="19" t="s">
        <v>1340</v>
      </c>
      <c r="C79" s="19">
        <v>70</v>
      </c>
      <c r="D79" s="21"/>
      <c r="E79" s="34">
        <f t="shared" si="18"/>
        <v>0</v>
      </c>
      <c r="F79" s="35">
        <f t="shared" si="19"/>
        <v>0</v>
      </c>
      <c r="G79" s="34">
        <f t="shared" si="20"/>
        <v>0</v>
      </c>
      <c r="H79" s="36">
        <f t="shared" si="21"/>
        <v>0</v>
      </c>
      <c r="I79" s="21"/>
      <c r="J79" s="21">
        <v>0</v>
      </c>
      <c r="K79" s="21">
        <v>0</v>
      </c>
      <c r="L79" s="21"/>
      <c r="M79" s="16"/>
      <c r="N79" s="36">
        <f t="shared" si="22"/>
        <v>0</v>
      </c>
      <c r="O79" s="36">
        <f t="shared" si="23"/>
        <v>0</v>
      </c>
      <c r="P79" s="16"/>
      <c r="Q79" s="18">
        <f t="shared" si="24"/>
        <v>0</v>
      </c>
      <c r="R79" s="20"/>
      <c r="S79" s="15">
        <f t="shared" si="16"/>
        <v>0</v>
      </c>
      <c r="T79">
        <v>70</v>
      </c>
      <c r="U79"/>
      <c r="V79"/>
      <c r="W79" s="61">
        <f t="shared" si="17"/>
        <v>0</v>
      </c>
      <c r="X79">
        <v>70</v>
      </c>
      <c r="Y79" s="71"/>
      <c r="Z79" s="71"/>
      <c r="AA79" s="59"/>
      <c r="AB79" s="74">
        <f>may!E79</f>
        <v>0</v>
      </c>
      <c r="AC79" s="191">
        <f>may!F79</f>
        <v>0</v>
      </c>
      <c r="AD79" s="74">
        <f>may!G79</f>
        <v>0</v>
      </c>
      <c r="AE79" s="73">
        <f>may!H79</f>
        <v>0</v>
      </c>
      <c r="AF79" s="59"/>
      <c r="AG79" s="60">
        <f t="shared" si="25"/>
        <v>0</v>
      </c>
      <c r="AH79" s="69">
        <f t="shared" si="26"/>
        <v>0</v>
      </c>
      <c r="AI79" s="60">
        <f t="shared" si="27"/>
        <v>0</v>
      </c>
      <c r="AJ79" s="69">
        <f t="shared" si="28"/>
        <v>0</v>
      </c>
      <c r="AK79" s="1"/>
      <c r="AN79" s="1">
        <f t="shared" si="29"/>
        <v>0</v>
      </c>
      <c r="AO79" s="3">
        <v>70</v>
      </c>
      <c r="AR79" s="1">
        <f t="shared" si="30"/>
        <v>0</v>
      </c>
    </row>
    <row r="80" spans="1:44">
      <c r="A80" s="19">
        <v>71</v>
      </c>
      <c r="B80" s="19" t="s">
        <v>859</v>
      </c>
      <c r="C80" s="19">
        <v>71</v>
      </c>
      <c r="D80" s="21"/>
      <c r="E80" s="34">
        <f t="shared" si="18"/>
        <v>0</v>
      </c>
      <c r="F80" s="35">
        <f t="shared" si="19"/>
        <v>0</v>
      </c>
      <c r="G80" s="34">
        <f t="shared" si="20"/>
        <v>55.1</v>
      </c>
      <c r="H80" s="36">
        <f t="shared" si="21"/>
        <v>303475</v>
      </c>
      <c r="I80" s="21"/>
      <c r="J80" s="21">
        <v>0</v>
      </c>
      <c r="K80" s="21">
        <v>0</v>
      </c>
      <c r="L80" s="21"/>
      <c r="M80" s="16"/>
      <c r="N80" s="36">
        <f t="shared" si="22"/>
        <v>0</v>
      </c>
      <c r="O80" s="36">
        <f t="shared" si="23"/>
        <v>303475</v>
      </c>
      <c r="P80" s="16"/>
      <c r="Q80" s="18">
        <f t="shared" si="24"/>
        <v>607005.1</v>
      </c>
      <c r="R80" s="20"/>
      <c r="S80" s="15">
        <f t="shared" si="16"/>
        <v>0</v>
      </c>
      <c r="T80">
        <v>71</v>
      </c>
      <c r="U80"/>
      <c r="V80"/>
      <c r="W80" s="61">
        <f t="shared" si="17"/>
        <v>0</v>
      </c>
      <c r="X80" s="122">
        <v>71</v>
      </c>
      <c r="Y80" s="71">
        <v>55.1</v>
      </c>
      <c r="Z80" s="71">
        <v>303475</v>
      </c>
      <c r="AA80" s="59"/>
      <c r="AB80" s="74">
        <f>may!E80</f>
        <v>0</v>
      </c>
      <c r="AC80" s="191">
        <f>may!F80</f>
        <v>0</v>
      </c>
      <c r="AD80" s="74">
        <f>may!G80</f>
        <v>53.1</v>
      </c>
      <c r="AE80" s="73">
        <f>may!H80</f>
        <v>292362</v>
      </c>
      <c r="AF80" s="59"/>
      <c r="AG80" s="60">
        <f t="shared" si="25"/>
        <v>0</v>
      </c>
      <c r="AH80" s="69">
        <f t="shared" si="26"/>
        <v>0</v>
      </c>
      <c r="AI80" s="60">
        <f t="shared" si="27"/>
        <v>2</v>
      </c>
      <c r="AJ80" s="69">
        <f t="shared" si="28"/>
        <v>11113</v>
      </c>
      <c r="AK80" s="1"/>
      <c r="AN80" s="1">
        <f t="shared" si="29"/>
        <v>0</v>
      </c>
      <c r="AO80" s="3">
        <v>71</v>
      </c>
      <c r="AP80" s="3">
        <v>55.1</v>
      </c>
      <c r="AQ80" s="3">
        <v>303475</v>
      </c>
      <c r="AR80" s="1">
        <f t="shared" si="30"/>
        <v>0</v>
      </c>
    </row>
    <row r="81" spans="1:44">
      <c r="A81" s="19">
        <v>72</v>
      </c>
      <c r="B81" s="19" t="s">
        <v>1341</v>
      </c>
      <c r="C81" s="19">
        <v>72</v>
      </c>
      <c r="D81" s="21"/>
      <c r="E81" s="34">
        <f t="shared" si="18"/>
        <v>0</v>
      </c>
      <c r="F81" s="35">
        <f t="shared" si="19"/>
        <v>0</v>
      </c>
      <c r="G81" s="34">
        <f t="shared" si="20"/>
        <v>5.4699999999999989</v>
      </c>
      <c r="H81" s="36">
        <f t="shared" si="21"/>
        <v>35064</v>
      </c>
      <c r="I81" s="21"/>
      <c r="J81" s="21">
        <v>0</v>
      </c>
      <c r="K81" s="21">
        <v>0</v>
      </c>
      <c r="L81" s="21"/>
      <c r="M81" s="16"/>
      <c r="N81" s="36">
        <f t="shared" si="22"/>
        <v>0</v>
      </c>
      <c r="O81" s="36">
        <f t="shared" si="23"/>
        <v>35064</v>
      </c>
      <c r="P81" s="16"/>
      <c r="Q81" s="18">
        <f t="shared" si="24"/>
        <v>70133.47</v>
      </c>
      <c r="R81" s="20"/>
      <c r="S81" s="15">
        <f t="shared" si="16"/>
        <v>0</v>
      </c>
      <c r="T81">
        <v>72</v>
      </c>
      <c r="U81"/>
      <c r="V81"/>
      <c r="W81" s="61">
        <f t="shared" si="17"/>
        <v>0</v>
      </c>
      <c r="X81" s="122">
        <v>72</v>
      </c>
      <c r="Y81" s="71">
        <v>5.4699999999999989</v>
      </c>
      <c r="Z81" s="71">
        <v>35064</v>
      </c>
      <c r="AA81" s="59"/>
      <c r="AB81" s="74">
        <f>may!E81</f>
        <v>0</v>
      </c>
      <c r="AC81" s="191">
        <f>may!F81</f>
        <v>0</v>
      </c>
      <c r="AD81" s="74">
        <f>may!G81</f>
        <v>6</v>
      </c>
      <c r="AE81" s="73">
        <f>may!H81</f>
        <v>38575</v>
      </c>
      <c r="AF81" s="59"/>
      <c r="AG81" s="60">
        <f t="shared" si="25"/>
        <v>0</v>
      </c>
      <c r="AH81" s="69">
        <f t="shared" si="26"/>
        <v>0</v>
      </c>
      <c r="AI81" s="60">
        <f t="shared" si="27"/>
        <v>-0.53000000000000114</v>
      </c>
      <c r="AJ81" s="69">
        <f t="shared" si="28"/>
        <v>-3511</v>
      </c>
      <c r="AK81" s="1"/>
      <c r="AN81" s="1">
        <f t="shared" si="29"/>
        <v>0</v>
      </c>
      <c r="AO81" s="3">
        <v>72</v>
      </c>
      <c r="AP81" s="3">
        <v>5.4699999999999989</v>
      </c>
      <c r="AQ81" s="3">
        <v>35064</v>
      </c>
      <c r="AR81" s="1">
        <f t="shared" si="30"/>
        <v>0</v>
      </c>
    </row>
    <row r="82" spans="1:44">
      <c r="A82" s="19">
        <v>73</v>
      </c>
      <c r="B82" s="19" t="s">
        <v>1342</v>
      </c>
      <c r="C82" s="19">
        <v>73</v>
      </c>
      <c r="D82" s="21"/>
      <c r="E82" s="34">
        <f t="shared" si="18"/>
        <v>0</v>
      </c>
      <c r="F82" s="35">
        <f t="shared" si="19"/>
        <v>0</v>
      </c>
      <c r="G82" s="34">
        <f t="shared" si="20"/>
        <v>3.17</v>
      </c>
      <c r="H82" s="36">
        <f t="shared" si="21"/>
        <v>17853</v>
      </c>
      <c r="I82" s="21"/>
      <c r="J82" s="21">
        <v>0</v>
      </c>
      <c r="K82" s="21">
        <v>0</v>
      </c>
      <c r="L82" s="21"/>
      <c r="M82" s="16"/>
      <c r="N82" s="36">
        <f t="shared" si="22"/>
        <v>0</v>
      </c>
      <c r="O82" s="36">
        <f t="shared" si="23"/>
        <v>17853</v>
      </c>
      <c r="P82" s="16"/>
      <c r="Q82" s="18">
        <f t="shared" si="24"/>
        <v>35709.17</v>
      </c>
      <c r="R82" s="20"/>
      <c r="S82" s="15">
        <f t="shared" si="16"/>
        <v>0</v>
      </c>
      <c r="T82">
        <v>73</v>
      </c>
      <c r="U82"/>
      <c r="V82"/>
      <c r="W82" s="61">
        <f t="shared" si="17"/>
        <v>0</v>
      </c>
      <c r="X82" s="122">
        <v>73</v>
      </c>
      <c r="Y82" s="71">
        <v>3.17</v>
      </c>
      <c r="Z82" s="71">
        <v>17853</v>
      </c>
      <c r="AA82" s="59"/>
      <c r="AB82" s="74">
        <f>may!E82</f>
        <v>0</v>
      </c>
      <c r="AC82" s="191">
        <f>may!F82</f>
        <v>0</v>
      </c>
      <c r="AD82" s="74">
        <f>may!G82</f>
        <v>3.17</v>
      </c>
      <c r="AE82" s="73">
        <f>may!H82</f>
        <v>17853</v>
      </c>
      <c r="AF82" s="59"/>
      <c r="AG82" s="60">
        <f t="shared" si="25"/>
        <v>0</v>
      </c>
      <c r="AH82" s="69">
        <f t="shared" si="26"/>
        <v>0</v>
      </c>
      <c r="AI82" s="60">
        <f t="shared" si="27"/>
        <v>0</v>
      </c>
      <c r="AJ82" s="69">
        <f t="shared" si="28"/>
        <v>0</v>
      </c>
      <c r="AK82" s="1"/>
      <c r="AN82" s="1">
        <f t="shared" si="29"/>
        <v>0</v>
      </c>
      <c r="AO82" s="3">
        <v>73</v>
      </c>
      <c r="AP82" s="3">
        <v>3.17</v>
      </c>
      <c r="AQ82" s="3">
        <v>17853</v>
      </c>
      <c r="AR82" s="1">
        <f t="shared" si="30"/>
        <v>0</v>
      </c>
    </row>
    <row r="83" spans="1:44">
      <c r="A83" s="19">
        <v>74</v>
      </c>
      <c r="B83" s="19" t="s">
        <v>1343</v>
      </c>
      <c r="C83" s="19">
        <v>74</v>
      </c>
      <c r="D83" s="21"/>
      <c r="E83" s="34">
        <f t="shared" si="18"/>
        <v>89.79</v>
      </c>
      <c r="F83" s="35">
        <f t="shared" si="19"/>
        <v>647624</v>
      </c>
      <c r="G83" s="34">
        <f t="shared" si="20"/>
        <v>22.41</v>
      </c>
      <c r="H83" s="36">
        <f t="shared" si="21"/>
        <v>127939</v>
      </c>
      <c r="I83" s="21"/>
      <c r="J83" s="21">
        <v>0</v>
      </c>
      <c r="K83" s="21">
        <v>0</v>
      </c>
      <c r="L83" s="21"/>
      <c r="M83" s="16"/>
      <c r="N83" s="36">
        <f t="shared" si="22"/>
        <v>647624</v>
      </c>
      <c r="O83" s="36">
        <f t="shared" si="23"/>
        <v>127939</v>
      </c>
      <c r="P83" s="16"/>
      <c r="Q83" s="18">
        <f t="shared" si="24"/>
        <v>1551238.2000000002</v>
      </c>
      <c r="R83" s="20"/>
      <c r="S83" s="15">
        <f t="shared" si="16"/>
        <v>0</v>
      </c>
      <c r="T83" s="122">
        <v>74</v>
      </c>
      <c r="U83" s="71">
        <v>89.79</v>
      </c>
      <c r="V83" s="71">
        <v>647624</v>
      </c>
      <c r="W83" s="61">
        <f t="shared" si="17"/>
        <v>0</v>
      </c>
      <c r="X83" s="122">
        <v>74</v>
      </c>
      <c r="Y83" s="71">
        <v>22.41</v>
      </c>
      <c r="Z83" s="71">
        <v>127939</v>
      </c>
      <c r="AA83" s="59"/>
      <c r="AB83" s="74">
        <f>may!E83</f>
        <v>89.79</v>
      </c>
      <c r="AC83" s="191">
        <f>may!F83</f>
        <v>647624</v>
      </c>
      <c r="AD83" s="74">
        <f>may!G83</f>
        <v>21.43</v>
      </c>
      <c r="AE83" s="73">
        <f>may!H83</f>
        <v>118375</v>
      </c>
      <c r="AF83" s="59"/>
      <c r="AG83" s="60">
        <f t="shared" si="25"/>
        <v>0</v>
      </c>
      <c r="AH83" s="69">
        <f t="shared" si="26"/>
        <v>0</v>
      </c>
      <c r="AI83" s="60">
        <f t="shared" si="27"/>
        <v>0.98000000000000043</v>
      </c>
      <c r="AJ83" s="69">
        <f t="shared" si="28"/>
        <v>9564</v>
      </c>
      <c r="AK83" s="1"/>
      <c r="AL83" s="3">
        <v>89.79</v>
      </c>
      <c r="AM83" s="3">
        <v>647624</v>
      </c>
      <c r="AN83" s="1">
        <f t="shared" si="29"/>
        <v>0</v>
      </c>
      <c r="AO83" s="3">
        <v>74</v>
      </c>
      <c r="AP83" s="3">
        <v>22.41</v>
      </c>
      <c r="AQ83" s="3">
        <v>127939</v>
      </c>
      <c r="AR83" s="1">
        <f t="shared" si="30"/>
        <v>0</v>
      </c>
    </row>
    <row r="84" spans="1:44" s="1" customFormat="1" hidden="1">
      <c r="A84" s="17">
        <v>75</v>
      </c>
      <c r="B84" s="17" t="s">
        <v>1344</v>
      </c>
      <c r="C84" s="17">
        <v>75</v>
      </c>
      <c r="D84" s="21"/>
      <c r="E84" s="34">
        <f t="shared" si="18"/>
        <v>0</v>
      </c>
      <c r="F84" s="35">
        <f t="shared" si="19"/>
        <v>0</v>
      </c>
      <c r="G84" s="34">
        <f t="shared" si="20"/>
        <v>0</v>
      </c>
      <c r="H84" s="36">
        <f t="shared" si="21"/>
        <v>0</v>
      </c>
      <c r="I84" s="21"/>
      <c r="J84" s="21">
        <v>0</v>
      </c>
      <c r="K84" s="21">
        <v>0</v>
      </c>
      <c r="L84" s="21"/>
      <c r="M84" s="16"/>
      <c r="N84" s="36">
        <f t="shared" si="22"/>
        <v>0</v>
      </c>
      <c r="O84" s="36">
        <f t="shared" si="23"/>
        <v>0</v>
      </c>
      <c r="P84" s="16"/>
      <c r="Q84" s="18">
        <f t="shared" si="24"/>
        <v>0</v>
      </c>
      <c r="R84" s="16"/>
      <c r="S84" s="15">
        <f t="shared" si="16"/>
        <v>0</v>
      </c>
      <c r="T84">
        <v>75</v>
      </c>
      <c r="U84"/>
      <c r="V84"/>
      <c r="W84" s="61">
        <f t="shared" si="17"/>
        <v>0</v>
      </c>
      <c r="X84">
        <v>75</v>
      </c>
      <c r="Y84" s="71"/>
      <c r="Z84" s="71"/>
      <c r="AA84" s="59"/>
      <c r="AB84" s="74">
        <f>may!E84</f>
        <v>0</v>
      </c>
      <c r="AC84" s="191">
        <f>may!F84</f>
        <v>0</v>
      </c>
      <c r="AD84" s="74">
        <f>may!G84</f>
        <v>0</v>
      </c>
      <c r="AE84" s="73">
        <f>may!H84</f>
        <v>0</v>
      </c>
      <c r="AF84" s="59"/>
      <c r="AG84" s="60">
        <f t="shared" si="25"/>
        <v>0</v>
      </c>
      <c r="AH84" s="69">
        <f t="shared" si="26"/>
        <v>0</v>
      </c>
      <c r="AI84" s="60">
        <f t="shared" si="27"/>
        <v>0</v>
      </c>
      <c r="AJ84" s="69">
        <f t="shared" si="28"/>
        <v>0</v>
      </c>
      <c r="AN84" s="1">
        <f t="shared" si="29"/>
        <v>0</v>
      </c>
      <c r="AO84" s="1">
        <v>75</v>
      </c>
      <c r="AR84" s="1">
        <f t="shared" si="30"/>
        <v>0</v>
      </c>
    </row>
    <row r="85" spans="1:44" s="1" customFormat="1" hidden="1">
      <c r="A85" s="17">
        <v>76</v>
      </c>
      <c r="B85" s="17" t="s">
        <v>1345</v>
      </c>
      <c r="C85" s="17">
        <v>76</v>
      </c>
      <c r="D85" s="21"/>
      <c r="E85" s="34">
        <f t="shared" si="18"/>
        <v>0</v>
      </c>
      <c r="F85" s="35">
        <f t="shared" si="19"/>
        <v>0</v>
      </c>
      <c r="G85" s="34">
        <f t="shared" si="20"/>
        <v>0</v>
      </c>
      <c r="H85" s="36">
        <f t="shared" si="21"/>
        <v>0</v>
      </c>
      <c r="I85" s="21"/>
      <c r="J85" s="21">
        <v>0</v>
      </c>
      <c r="K85" s="21">
        <v>0</v>
      </c>
      <c r="L85" s="21"/>
      <c r="M85" s="16"/>
      <c r="N85" s="36">
        <f t="shared" si="22"/>
        <v>0</v>
      </c>
      <c r="O85" s="36">
        <f t="shared" si="23"/>
        <v>0</v>
      </c>
      <c r="P85" s="16"/>
      <c r="Q85" s="18">
        <f t="shared" si="24"/>
        <v>0</v>
      </c>
      <c r="R85" s="16"/>
      <c r="S85" s="15">
        <f t="shared" si="16"/>
        <v>0</v>
      </c>
      <c r="T85">
        <v>76</v>
      </c>
      <c r="U85"/>
      <c r="V85"/>
      <c r="W85" s="61">
        <f t="shared" si="17"/>
        <v>0</v>
      </c>
      <c r="X85">
        <v>76</v>
      </c>
      <c r="Y85" s="71"/>
      <c r="Z85" s="71"/>
      <c r="AA85" s="59"/>
      <c r="AB85" s="74">
        <f>may!E85</f>
        <v>0</v>
      </c>
      <c r="AC85" s="191">
        <f>may!F85</f>
        <v>0</v>
      </c>
      <c r="AD85" s="74">
        <f>may!G85</f>
        <v>0</v>
      </c>
      <c r="AE85" s="73">
        <f>may!H85</f>
        <v>0</v>
      </c>
      <c r="AF85" s="59"/>
      <c r="AG85" s="60">
        <f t="shared" si="25"/>
        <v>0</v>
      </c>
      <c r="AH85" s="69">
        <f t="shared" si="26"/>
        <v>0</v>
      </c>
      <c r="AI85" s="60">
        <f t="shared" si="27"/>
        <v>0</v>
      </c>
      <c r="AJ85" s="69">
        <f t="shared" si="28"/>
        <v>0</v>
      </c>
      <c r="AN85" s="1">
        <f t="shared" si="29"/>
        <v>0</v>
      </c>
      <c r="AO85" s="1">
        <v>76</v>
      </c>
      <c r="AR85" s="1">
        <f t="shared" si="30"/>
        <v>0</v>
      </c>
    </row>
    <row r="86" spans="1:44">
      <c r="A86" s="19">
        <v>77</v>
      </c>
      <c r="B86" s="19" t="s">
        <v>791</v>
      </c>
      <c r="C86" s="19">
        <v>77</v>
      </c>
      <c r="D86" s="21"/>
      <c r="E86" s="34">
        <f t="shared" si="18"/>
        <v>116.61000000000001</v>
      </c>
      <c r="F86" s="35">
        <f t="shared" si="19"/>
        <v>656288</v>
      </c>
      <c r="G86" s="34">
        <f t="shared" si="20"/>
        <v>47.12</v>
      </c>
      <c r="H86" s="36">
        <f t="shared" si="21"/>
        <v>277253</v>
      </c>
      <c r="I86" s="21"/>
      <c r="J86" s="21">
        <v>0</v>
      </c>
      <c r="K86" s="21">
        <v>0</v>
      </c>
      <c r="L86" s="21"/>
      <c r="M86" s="16"/>
      <c r="N86" s="36">
        <f t="shared" si="22"/>
        <v>656288</v>
      </c>
      <c r="O86" s="36">
        <f t="shared" si="23"/>
        <v>277253</v>
      </c>
      <c r="P86" s="16"/>
      <c r="Q86" s="18">
        <f t="shared" si="24"/>
        <v>1867245.73</v>
      </c>
      <c r="R86" s="20"/>
      <c r="S86" s="15">
        <f t="shared" si="16"/>
        <v>0</v>
      </c>
      <c r="T86" s="122">
        <v>77</v>
      </c>
      <c r="U86" s="71">
        <v>116.61000000000001</v>
      </c>
      <c r="V86" s="71">
        <v>656288</v>
      </c>
      <c r="W86" s="61">
        <f t="shared" si="17"/>
        <v>0</v>
      </c>
      <c r="X86" s="122">
        <v>77</v>
      </c>
      <c r="Y86" s="71">
        <v>47.12</v>
      </c>
      <c r="Z86" s="71">
        <v>277253</v>
      </c>
      <c r="AA86" s="59"/>
      <c r="AB86" s="74">
        <f>may!E86</f>
        <v>116.61</v>
      </c>
      <c r="AC86" s="191">
        <f>may!F86</f>
        <v>656288</v>
      </c>
      <c r="AD86" s="74">
        <f>may!G86</f>
        <v>47.12</v>
      </c>
      <c r="AE86" s="73">
        <f>may!H86</f>
        <v>279417</v>
      </c>
      <c r="AF86" s="59"/>
      <c r="AG86" s="60">
        <f t="shared" si="25"/>
        <v>0</v>
      </c>
      <c r="AH86" s="69">
        <f t="shared" si="26"/>
        <v>0</v>
      </c>
      <c r="AI86" s="60">
        <f t="shared" si="27"/>
        <v>0</v>
      </c>
      <c r="AJ86" s="69">
        <f t="shared" si="28"/>
        <v>-2164</v>
      </c>
      <c r="AK86" s="1"/>
      <c r="AL86" s="3">
        <v>116.61000000000001</v>
      </c>
      <c r="AM86" s="3">
        <v>656288</v>
      </c>
      <c r="AN86" s="1">
        <f t="shared" si="29"/>
        <v>0</v>
      </c>
      <c r="AO86" s="3">
        <v>77</v>
      </c>
      <c r="AP86" s="3">
        <v>47.12</v>
      </c>
      <c r="AQ86" s="3">
        <v>277253</v>
      </c>
      <c r="AR86" s="1">
        <f t="shared" si="30"/>
        <v>0</v>
      </c>
    </row>
    <row r="87" spans="1:44" s="1" customFormat="1" hidden="1">
      <c r="A87" s="17">
        <v>78</v>
      </c>
      <c r="B87" s="17" t="s">
        <v>1346</v>
      </c>
      <c r="C87" s="17">
        <v>78</v>
      </c>
      <c r="D87" s="21"/>
      <c r="E87" s="34">
        <f t="shared" si="18"/>
        <v>0</v>
      </c>
      <c r="F87" s="35">
        <f t="shared" si="19"/>
        <v>0</v>
      </c>
      <c r="G87" s="34">
        <f t="shared" si="20"/>
        <v>0</v>
      </c>
      <c r="H87" s="36">
        <f t="shared" si="21"/>
        <v>0</v>
      </c>
      <c r="I87" s="21"/>
      <c r="J87" s="21">
        <v>0</v>
      </c>
      <c r="K87" s="21">
        <v>0</v>
      </c>
      <c r="L87" s="21"/>
      <c r="M87" s="16"/>
      <c r="N87" s="36">
        <f t="shared" si="22"/>
        <v>0</v>
      </c>
      <c r="O87" s="36">
        <f t="shared" si="23"/>
        <v>0</v>
      </c>
      <c r="P87" s="16"/>
      <c r="Q87" s="18">
        <f t="shared" si="24"/>
        <v>0</v>
      </c>
      <c r="R87" s="16"/>
      <c r="S87" s="15">
        <f t="shared" si="16"/>
        <v>0</v>
      </c>
      <c r="T87">
        <v>78</v>
      </c>
      <c r="U87"/>
      <c r="V87"/>
      <c r="W87" s="61">
        <f t="shared" si="17"/>
        <v>0</v>
      </c>
      <c r="X87">
        <v>78</v>
      </c>
      <c r="Y87" s="71"/>
      <c r="Z87" s="71"/>
      <c r="AA87" s="59"/>
      <c r="AB87" s="74">
        <f>may!E87</f>
        <v>0</v>
      </c>
      <c r="AC87" s="191">
        <f>may!F87</f>
        <v>0</v>
      </c>
      <c r="AD87" s="74">
        <f>may!G87</f>
        <v>0</v>
      </c>
      <c r="AE87" s="73">
        <f>may!H87</f>
        <v>0</v>
      </c>
      <c r="AF87" s="59"/>
      <c r="AG87" s="60">
        <f t="shared" si="25"/>
        <v>0</v>
      </c>
      <c r="AH87" s="69">
        <f t="shared" si="26"/>
        <v>0</v>
      </c>
      <c r="AI87" s="60">
        <f t="shared" si="27"/>
        <v>0</v>
      </c>
      <c r="AJ87" s="69">
        <f t="shared" si="28"/>
        <v>0</v>
      </c>
      <c r="AN87" s="1">
        <f t="shared" si="29"/>
        <v>0</v>
      </c>
      <c r="AO87" s="1">
        <v>78</v>
      </c>
      <c r="AR87" s="1">
        <f t="shared" si="30"/>
        <v>0</v>
      </c>
    </row>
    <row r="88" spans="1:44">
      <c r="A88" s="19">
        <v>79</v>
      </c>
      <c r="B88" s="19" t="s">
        <v>785</v>
      </c>
      <c r="C88" s="19">
        <v>79</v>
      </c>
      <c r="D88" s="21"/>
      <c r="E88" s="34">
        <f t="shared" si="18"/>
        <v>35.849999999999994</v>
      </c>
      <c r="F88" s="35">
        <f t="shared" si="19"/>
        <v>201370</v>
      </c>
      <c r="G88" s="34">
        <f t="shared" si="20"/>
        <v>25.61</v>
      </c>
      <c r="H88" s="36">
        <f t="shared" si="21"/>
        <v>169495</v>
      </c>
      <c r="I88" s="21"/>
      <c r="J88" s="21">
        <v>0</v>
      </c>
      <c r="K88" s="21">
        <v>0</v>
      </c>
      <c r="L88" s="21"/>
      <c r="M88" s="16"/>
      <c r="N88" s="36">
        <f t="shared" si="22"/>
        <v>201370</v>
      </c>
      <c r="O88" s="36">
        <f t="shared" si="23"/>
        <v>169495</v>
      </c>
      <c r="P88" s="16"/>
      <c r="Q88" s="18">
        <f t="shared" si="24"/>
        <v>741791.46</v>
      </c>
      <c r="R88" s="20"/>
      <c r="S88" s="15">
        <f t="shared" si="16"/>
        <v>0</v>
      </c>
      <c r="T88" s="122">
        <v>79</v>
      </c>
      <c r="U88" s="71">
        <v>35.849999999999994</v>
      </c>
      <c r="V88" s="71">
        <v>201370</v>
      </c>
      <c r="W88" s="61">
        <f t="shared" si="17"/>
        <v>0</v>
      </c>
      <c r="X88" s="122">
        <v>79</v>
      </c>
      <c r="Y88" s="71">
        <v>25.61</v>
      </c>
      <c r="Z88" s="71">
        <v>169495</v>
      </c>
      <c r="AA88" s="59"/>
      <c r="AB88" s="74">
        <f>may!E88</f>
        <v>35.93</v>
      </c>
      <c r="AC88" s="191">
        <f>may!F88</f>
        <v>201770</v>
      </c>
      <c r="AD88" s="74">
        <f>may!G88</f>
        <v>26.120000000000005</v>
      </c>
      <c r="AE88" s="73">
        <f>may!H88</f>
        <v>183541</v>
      </c>
      <c r="AF88" s="59"/>
      <c r="AG88" s="60">
        <f t="shared" si="25"/>
        <v>-8.00000000000054E-2</v>
      </c>
      <c r="AH88" s="69">
        <f t="shared" si="26"/>
        <v>-400</v>
      </c>
      <c r="AI88" s="60">
        <f t="shared" si="27"/>
        <v>-0.51000000000000512</v>
      </c>
      <c r="AJ88" s="69">
        <f t="shared" si="28"/>
        <v>-14046</v>
      </c>
      <c r="AK88" s="1"/>
      <c r="AL88" s="3">
        <v>35.849999999999994</v>
      </c>
      <c r="AM88" s="3">
        <v>201370</v>
      </c>
      <c r="AN88" s="1">
        <f t="shared" si="29"/>
        <v>0</v>
      </c>
      <c r="AO88" s="3">
        <v>79</v>
      </c>
      <c r="AP88" s="3">
        <v>25.61</v>
      </c>
      <c r="AQ88" s="3">
        <v>169495</v>
      </c>
      <c r="AR88" s="1">
        <f t="shared" si="30"/>
        <v>0</v>
      </c>
    </row>
    <row r="89" spans="1:44" s="1" customFormat="1" hidden="1">
      <c r="A89" s="17">
        <v>80</v>
      </c>
      <c r="B89" s="17" t="s">
        <v>1347</v>
      </c>
      <c r="C89" s="17">
        <v>80</v>
      </c>
      <c r="D89" s="21"/>
      <c r="E89" s="34">
        <f t="shared" si="18"/>
        <v>0</v>
      </c>
      <c r="F89" s="35">
        <f t="shared" si="19"/>
        <v>0</v>
      </c>
      <c r="G89" s="34">
        <f t="shared" si="20"/>
        <v>0</v>
      </c>
      <c r="H89" s="36">
        <f t="shared" si="21"/>
        <v>0</v>
      </c>
      <c r="I89" s="21"/>
      <c r="J89" s="21">
        <v>0</v>
      </c>
      <c r="K89" s="21">
        <v>0</v>
      </c>
      <c r="L89" s="21"/>
      <c r="M89" s="16"/>
      <c r="N89" s="36">
        <f t="shared" si="22"/>
        <v>0</v>
      </c>
      <c r="O89" s="36">
        <f t="shared" si="23"/>
        <v>0</v>
      </c>
      <c r="P89" s="16"/>
      <c r="Q89" s="18">
        <f t="shared" si="24"/>
        <v>0</v>
      </c>
      <c r="R89" s="16"/>
      <c r="S89" s="15">
        <f t="shared" si="16"/>
        <v>0</v>
      </c>
      <c r="T89">
        <v>80</v>
      </c>
      <c r="U89"/>
      <c r="V89"/>
      <c r="W89" s="61">
        <f t="shared" si="17"/>
        <v>0</v>
      </c>
      <c r="X89">
        <v>80</v>
      </c>
      <c r="Y89"/>
      <c r="Z89"/>
      <c r="AA89" s="59"/>
      <c r="AB89" s="74">
        <f>may!E89</f>
        <v>0</v>
      </c>
      <c r="AC89" s="191">
        <f>may!F89</f>
        <v>0</v>
      </c>
      <c r="AD89" s="74">
        <f>may!G89</f>
        <v>0</v>
      </c>
      <c r="AE89" s="73">
        <f>may!H89</f>
        <v>0</v>
      </c>
      <c r="AF89" s="59"/>
      <c r="AG89" s="60">
        <f t="shared" si="25"/>
        <v>0</v>
      </c>
      <c r="AH89" s="69">
        <f t="shared" si="26"/>
        <v>0</v>
      </c>
      <c r="AI89" s="60">
        <f t="shared" si="27"/>
        <v>0</v>
      </c>
      <c r="AJ89" s="69">
        <f t="shared" si="28"/>
        <v>0</v>
      </c>
      <c r="AN89" s="1">
        <f t="shared" si="29"/>
        <v>0</v>
      </c>
      <c r="AO89" s="1">
        <v>80</v>
      </c>
      <c r="AR89" s="1">
        <f t="shared" si="30"/>
        <v>0</v>
      </c>
    </row>
    <row r="90" spans="1:44" s="1" customFormat="1" hidden="1">
      <c r="A90" s="17">
        <v>81</v>
      </c>
      <c r="B90" s="17" t="s">
        <v>1348</v>
      </c>
      <c r="C90" s="17">
        <v>81</v>
      </c>
      <c r="D90" s="21"/>
      <c r="E90" s="34">
        <f t="shared" si="18"/>
        <v>0</v>
      </c>
      <c r="F90" s="35">
        <f t="shared" si="19"/>
        <v>0</v>
      </c>
      <c r="G90" s="34">
        <f t="shared" si="20"/>
        <v>0</v>
      </c>
      <c r="H90" s="36">
        <f t="shared" si="21"/>
        <v>0</v>
      </c>
      <c r="I90" s="21"/>
      <c r="J90" s="21">
        <v>0</v>
      </c>
      <c r="K90" s="21">
        <v>0</v>
      </c>
      <c r="L90" s="21"/>
      <c r="M90" s="16"/>
      <c r="N90" s="36">
        <f t="shared" si="22"/>
        <v>0</v>
      </c>
      <c r="O90" s="36">
        <f t="shared" si="23"/>
        <v>0</v>
      </c>
      <c r="P90" s="16"/>
      <c r="Q90" s="18">
        <f t="shared" si="24"/>
        <v>0</v>
      </c>
      <c r="R90" s="16"/>
      <c r="S90" s="15">
        <f t="shared" si="16"/>
        <v>0</v>
      </c>
      <c r="T90">
        <v>81</v>
      </c>
      <c r="U90"/>
      <c r="V90"/>
      <c r="W90" s="61">
        <f t="shared" si="17"/>
        <v>0</v>
      </c>
      <c r="X90">
        <v>81</v>
      </c>
      <c r="Y90" s="71"/>
      <c r="Z90" s="71"/>
      <c r="AA90" s="59"/>
      <c r="AB90" s="74">
        <f>may!E90</f>
        <v>0</v>
      </c>
      <c r="AC90" s="191">
        <f>may!F90</f>
        <v>0</v>
      </c>
      <c r="AD90" s="74">
        <f>may!G90</f>
        <v>0</v>
      </c>
      <c r="AE90" s="73">
        <f>may!H90</f>
        <v>0</v>
      </c>
      <c r="AF90" s="59"/>
      <c r="AG90" s="60">
        <f t="shared" si="25"/>
        <v>0</v>
      </c>
      <c r="AH90" s="69">
        <f t="shared" si="26"/>
        <v>0</v>
      </c>
      <c r="AI90" s="60">
        <f t="shared" si="27"/>
        <v>0</v>
      </c>
      <c r="AJ90" s="69">
        <f t="shared" si="28"/>
        <v>0</v>
      </c>
      <c r="AN90" s="1">
        <f t="shared" si="29"/>
        <v>0</v>
      </c>
      <c r="AO90" s="1">
        <v>81</v>
      </c>
      <c r="AR90" s="1">
        <f t="shared" si="30"/>
        <v>0</v>
      </c>
    </row>
    <row r="91" spans="1:44" s="1" customFormat="1">
      <c r="A91" s="17">
        <v>82</v>
      </c>
      <c r="B91" s="17" t="s">
        <v>1349</v>
      </c>
      <c r="C91" s="17">
        <v>82</v>
      </c>
      <c r="D91" s="21"/>
      <c r="E91" s="34">
        <f t="shared" si="18"/>
        <v>0</v>
      </c>
      <c r="F91" s="35">
        <f t="shared" si="19"/>
        <v>0</v>
      </c>
      <c r="G91" s="34">
        <f t="shared" si="20"/>
        <v>1.77</v>
      </c>
      <c r="H91" s="36">
        <f t="shared" si="21"/>
        <v>12477</v>
      </c>
      <c r="I91" s="21"/>
      <c r="J91" s="21">
        <v>0</v>
      </c>
      <c r="K91" s="21">
        <v>0</v>
      </c>
      <c r="L91" s="21"/>
      <c r="M91" s="16"/>
      <c r="N91" s="36">
        <f t="shared" si="22"/>
        <v>0</v>
      </c>
      <c r="O91" s="36">
        <f t="shared" si="23"/>
        <v>12477</v>
      </c>
      <c r="P91" s="16"/>
      <c r="Q91" s="18">
        <f t="shared" si="24"/>
        <v>24955.77</v>
      </c>
      <c r="R91" s="16"/>
      <c r="S91" s="15">
        <f t="shared" si="16"/>
        <v>0</v>
      </c>
      <c r="T91">
        <v>82</v>
      </c>
      <c r="U91"/>
      <c r="V91"/>
      <c r="W91" s="61">
        <f t="shared" si="17"/>
        <v>0</v>
      </c>
      <c r="X91" s="122">
        <v>82</v>
      </c>
      <c r="Y91" s="71">
        <v>1.77</v>
      </c>
      <c r="Z91" s="71">
        <v>12477</v>
      </c>
      <c r="AA91" s="59"/>
      <c r="AB91" s="74">
        <f>may!E91</f>
        <v>0</v>
      </c>
      <c r="AC91" s="191">
        <f>may!F91</f>
        <v>0</v>
      </c>
      <c r="AD91" s="74">
        <f>may!G91</f>
        <v>1.77</v>
      </c>
      <c r="AE91" s="73">
        <f>may!H91</f>
        <v>12477</v>
      </c>
      <c r="AF91" s="59"/>
      <c r="AG91" s="60">
        <f t="shared" si="25"/>
        <v>0</v>
      </c>
      <c r="AH91" s="69">
        <f t="shared" si="26"/>
        <v>0</v>
      </c>
      <c r="AI91" s="60">
        <f t="shared" si="27"/>
        <v>0</v>
      </c>
      <c r="AJ91" s="69">
        <f t="shared" si="28"/>
        <v>0</v>
      </c>
      <c r="AN91" s="1">
        <f t="shared" si="29"/>
        <v>0</v>
      </c>
      <c r="AO91" s="1">
        <v>82</v>
      </c>
      <c r="AP91" s="1">
        <v>1.77</v>
      </c>
      <c r="AQ91" s="1">
        <v>12477</v>
      </c>
      <c r="AR91" s="1">
        <f t="shared" si="30"/>
        <v>0</v>
      </c>
    </row>
    <row r="92" spans="1:44" s="1" customFormat="1">
      <c r="A92" s="17">
        <v>83</v>
      </c>
      <c r="B92" s="17" t="s">
        <v>1350</v>
      </c>
      <c r="C92" s="17">
        <v>83</v>
      </c>
      <c r="D92" s="21"/>
      <c r="E92" s="34">
        <f t="shared" si="18"/>
        <v>26.009999999999998</v>
      </c>
      <c r="F92" s="35">
        <f t="shared" si="19"/>
        <v>130050</v>
      </c>
      <c r="G92" s="34">
        <f t="shared" si="20"/>
        <v>19.68</v>
      </c>
      <c r="H92" s="36">
        <f t="shared" si="21"/>
        <v>152777</v>
      </c>
      <c r="I92" s="21"/>
      <c r="J92" s="21">
        <v>0</v>
      </c>
      <c r="K92" s="21">
        <v>0</v>
      </c>
      <c r="L92" s="21"/>
      <c r="M92" s="16"/>
      <c r="N92" s="36">
        <f t="shared" si="22"/>
        <v>130050</v>
      </c>
      <c r="O92" s="36">
        <f t="shared" si="23"/>
        <v>152777</v>
      </c>
      <c r="P92" s="16"/>
      <c r="Q92" s="18">
        <f t="shared" si="24"/>
        <v>565699.68999999994</v>
      </c>
      <c r="R92" s="16"/>
      <c r="S92" s="15">
        <f t="shared" si="16"/>
        <v>0</v>
      </c>
      <c r="T92" s="122">
        <v>83</v>
      </c>
      <c r="U92" s="71">
        <v>26.009999999999998</v>
      </c>
      <c r="V92" s="71">
        <v>130050</v>
      </c>
      <c r="W92" s="61">
        <f t="shared" si="17"/>
        <v>0</v>
      </c>
      <c r="X92" s="122">
        <v>83</v>
      </c>
      <c r="Y92" s="71">
        <v>19.68</v>
      </c>
      <c r="Z92" s="71">
        <v>152777</v>
      </c>
      <c r="AA92" s="59"/>
      <c r="AB92" s="74">
        <f>may!E92</f>
        <v>27</v>
      </c>
      <c r="AC92" s="191">
        <f>may!F92</f>
        <v>201000</v>
      </c>
      <c r="AD92" s="74">
        <f>may!G92</f>
        <v>19.68</v>
      </c>
      <c r="AE92" s="73">
        <f>may!H92</f>
        <v>152777</v>
      </c>
      <c r="AF92" s="59"/>
      <c r="AG92" s="60">
        <f t="shared" si="25"/>
        <v>-0.99000000000000199</v>
      </c>
      <c r="AH92" s="69">
        <f t="shared" si="26"/>
        <v>-70950</v>
      </c>
      <c r="AI92" s="60">
        <f t="shared" si="27"/>
        <v>0</v>
      </c>
      <c r="AJ92" s="69">
        <f t="shared" si="28"/>
        <v>0</v>
      </c>
      <c r="AL92" s="1">
        <v>26.009999999999998</v>
      </c>
      <c r="AM92" s="1">
        <v>130930</v>
      </c>
      <c r="AN92" s="1">
        <f t="shared" si="29"/>
        <v>-880</v>
      </c>
      <c r="AO92" s="1">
        <v>83</v>
      </c>
      <c r="AP92" s="1">
        <v>19.68</v>
      </c>
      <c r="AQ92" s="1">
        <v>152777</v>
      </c>
      <c r="AR92" s="1">
        <f t="shared" si="30"/>
        <v>0</v>
      </c>
    </row>
    <row r="93" spans="1:44" s="1" customFormat="1">
      <c r="A93" s="17">
        <v>84</v>
      </c>
      <c r="B93" s="17" t="s">
        <v>1351</v>
      </c>
      <c r="C93" s="17">
        <v>84</v>
      </c>
      <c r="D93" s="21"/>
      <c r="E93" s="34">
        <f t="shared" si="18"/>
        <v>0</v>
      </c>
      <c r="F93" s="35">
        <f t="shared" si="19"/>
        <v>0</v>
      </c>
      <c r="G93" s="34">
        <f t="shared" si="20"/>
        <v>5</v>
      </c>
      <c r="H93" s="36">
        <f t="shared" si="21"/>
        <v>25000</v>
      </c>
      <c r="I93" s="21"/>
      <c r="J93" s="21">
        <v>0</v>
      </c>
      <c r="K93" s="21">
        <v>0</v>
      </c>
      <c r="L93" s="21"/>
      <c r="M93" s="16"/>
      <c r="N93" s="36">
        <f t="shared" si="22"/>
        <v>0</v>
      </c>
      <c r="O93" s="36">
        <f t="shared" si="23"/>
        <v>25000</v>
      </c>
      <c r="P93" s="16"/>
      <c r="Q93" s="18">
        <f t="shared" si="24"/>
        <v>50005</v>
      </c>
      <c r="R93" s="16"/>
      <c r="S93" s="15">
        <f t="shared" si="16"/>
        <v>0</v>
      </c>
      <c r="T93">
        <v>84</v>
      </c>
      <c r="U93"/>
      <c r="V93"/>
      <c r="W93" s="61">
        <f t="shared" si="17"/>
        <v>0</v>
      </c>
      <c r="X93" s="122">
        <v>84</v>
      </c>
      <c r="Y93" s="71">
        <v>5</v>
      </c>
      <c r="Z93" s="71">
        <v>25000</v>
      </c>
      <c r="AA93" s="59"/>
      <c r="AB93" s="74">
        <f>may!E93</f>
        <v>0</v>
      </c>
      <c r="AC93" s="191">
        <f>may!F93</f>
        <v>0</v>
      </c>
      <c r="AD93" s="74">
        <f>may!G93</f>
        <v>5</v>
      </c>
      <c r="AE93" s="73">
        <f>may!H93</f>
        <v>25000</v>
      </c>
      <c r="AF93" s="59"/>
      <c r="AG93" s="60">
        <f t="shared" si="25"/>
        <v>0</v>
      </c>
      <c r="AH93" s="69">
        <f t="shared" si="26"/>
        <v>0</v>
      </c>
      <c r="AI93" s="60">
        <f t="shared" si="27"/>
        <v>0</v>
      </c>
      <c r="AJ93" s="69">
        <f t="shared" si="28"/>
        <v>0</v>
      </c>
      <c r="AN93" s="1">
        <f t="shared" si="29"/>
        <v>0</v>
      </c>
      <c r="AO93" s="1">
        <v>84</v>
      </c>
      <c r="AP93" s="1">
        <v>5</v>
      </c>
      <c r="AQ93" s="1">
        <v>25000</v>
      </c>
      <c r="AR93" s="1">
        <f t="shared" si="30"/>
        <v>0</v>
      </c>
    </row>
    <row r="94" spans="1:44">
      <c r="A94" s="19">
        <v>85</v>
      </c>
      <c r="B94" s="19" t="s">
        <v>778</v>
      </c>
      <c r="C94" s="19">
        <v>86</v>
      </c>
      <c r="D94" s="21"/>
      <c r="E94" s="34">
        <f t="shared" si="18"/>
        <v>0</v>
      </c>
      <c r="F94" s="35">
        <f t="shared" si="19"/>
        <v>0</v>
      </c>
      <c r="G94" s="34">
        <f t="shared" si="20"/>
        <v>7.91</v>
      </c>
      <c r="H94" s="36">
        <f t="shared" si="21"/>
        <v>46279</v>
      </c>
      <c r="I94" s="21"/>
      <c r="J94" s="21">
        <v>0</v>
      </c>
      <c r="K94" s="21">
        <v>0</v>
      </c>
      <c r="L94" s="21"/>
      <c r="M94" s="16"/>
      <c r="N94" s="36">
        <f t="shared" si="22"/>
        <v>0</v>
      </c>
      <c r="O94" s="36">
        <f t="shared" si="23"/>
        <v>46279</v>
      </c>
      <c r="P94" s="16"/>
      <c r="Q94" s="18">
        <f t="shared" si="24"/>
        <v>92565.91</v>
      </c>
      <c r="R94" s="20"/>
      <c r="S94" s="15">
        <f t="shared" si="16"/>
        <v>0</v>
      </c>
      <c r="T94">
        <v>85</v>
      </c>
      <c r="U94"/>
      <c r="V94"/>
      <c r="W94" s="61">
        <f t="shared" si="17"/>
        <v>0</v>
      </c>
      <c r="X94" s="122">
        <v>85</v>
      </c>
      <c r="Y94" s="71">
        <v>7.91</v>
      </c>
      <c r="Z94" s="71">
        <v>46279</v>
      </c>
      <c r="AA94" s="59"/>
      <c r="AB94" s="74">
        <f>may!E94</f>
        <v>0</v>
      </c>
      <c r="AC94" s="191">
        <f>may!F94</f>
        <v>0</v>
      </c>
      <c r="AD94" s="74">
        <f>may!G94</f>
        <v>7.91</v>
      </c>
      <c r="AE94" s="73">
        <f>may!H94</f>
        <v>46279</v>
      </c>
      <c r="AF94" s="59"/>
      <c r="AG94" s="60">
        <f t="shared" si="25"/>
        <v>0</v>
      </c>
      <c r="AH94" s="69">
        <f t="shared" si="26"/>
        <v>0</v>
      </c>
      <c r="AI94" s="60">
        <f t="shared" si="27"/>
        <v>0</v>
      </c>
      <c r="AJ94" s="69">
        <f t="shared" si="28"/>
        <v>0</v>
      </c>
      <c r="AK94" s="1"/>
      <c r="AN94" s="1">
        <f t="shared" si="29"/>
        <v>0</v>
      </c>
      <c r="AO94" s="3">
        <v>85</v>
      </c>
      <c r="AP94" s="3">
        <v>7.91</v>
      </c>
      <c r="AQ94" s="3">
        <v>46279</v>
      </c>
      <c r="AR94" s="1">
        <f t="shared" si="30"/>
        <v>0</v>
      </c>
    </row>
    <row r="95" spans="1:44">
      <c r="A95" s="19">
        <v>86</v>
      </c>
      <c r="B95" s="19" t="s">
        <v>814</v>
      </c>
      <c r="C95" s="19">
        <v>87</v>
      </c>
      <c r="D95" s="21"/>
      <c r="E95" s="34">
        <f t="shared" si="18"/>
        <v>86.100000000000009</v>
      </c>
      <c r="F95" s="35">
        <f t="shared" si="19"/>
        <v>490764</v>
      </c>
      <c r="G95" s="34">
        <f t="shared" si="20"/>
        <v>174.98</v>
      </c>
      <c r="H95" s="36">
        <f t="shared" si="21"/>
        <v>1183176</v>
      </c>
      <c r="I95" s="21"/>
      <c r="J95" s="21">
        <v>0</v>
      </c>
      <c r="K95" s="21">
        <v>0</v>
      </c>
      <c r="L95" s="21"/>
      <c r="M95" s="16"/>
      <c r="N95" s="36">
        <f t="shared" si="22"/>
        <v>490764</v>
      </c>
      <c r="O95" s="36">
        <f t="shared" si="23"/>
        <v>1183176</v>
      </c>
      <c r="P95" s="16"/>
      <c r="Q95" s="18">
        <f t="shared" si="24"/>
        <v>3348141.08</v>
      </c>
      <c r="R95" s="20"/>
      <c r="S95" s="15">
        <f t="shared" si="16"/>
        <v>0</v>
      </c>
      <c r="T95" s="122">
        <v>86</v>
      </c>
      <c r="U95" s="71">
        <v>86.100000000000009</v>
      </c>
      <c r="V95" s="71">
        <v>490764</v>
      </c>
      <c r="W95" s="61">
        <f t="shared" si="17"/>
        <v>0</v>
      </c>
      <c r="X95" s="122">
        <v>86</v>
      </c>
      <c r="Y95" s="71">
        <v>174.98</v>
      </c>
      <c r="Z95" s="71">
        <v>1183176</v>
      </c>
      <c r="AA95" s="59"/>
      <c r="AB95" s="74">
        <f>may!E95</f>
        <v>86.1</v>
      </c>
      <c r="AC95" s="191">
        <f>may!F95</f>
        <v>490764</v>
      </c>
      <c r="AD95" s="74">
        <f>may!G95</f>
        <v>175.29999999999998</v>
      </c>
      <c r="AE95" s="73">
        <f>may!H95</f>
        <v>1187147</v>
      </c>
      <c r="AF95" s="59"/>
      <c r="AG95" s="60">
        <f t="shared" si="25"/>
        <v>0</v>
      </c>
      <c r="AH95" s="69">
        <f t="shared" si="26"/>
        <v>0</v>
      </c>
      <c r="AI95" s="60">
        <f t="shared" si="27"/>
        <v>-0.31999999999999318</v>
      </c>
      <c r="AJ95" s="69">
        <f t="shared" si="28"/>
        <v>-3971</v>
      </c>
      <c r="AK95" s="1"/>
      <c r="AL95" s="3">
        <v>86.100000000000009</v>
      </c>
      <c r="AM95" s="3">
        <v>490764</v>
      </c>
      <c r="AN95" s="1">
        <f t="shared" si="29"/>
        <v>0</v>
      </c>
      <c r="AO95" s="3">
        <v>86</v>
      </c>
      <c r="AP95" s="3">
        <v>174.98</v>
      </c>
      <c r="AQ95" s="3">
        <v>1183176</v>
      </c>
      <c r="AR95" s="1">
        <f t="shared" si="30"/>
        <v>0</v>
      </c>
    </row>
    <row r="96" spans="1:44">
      <c r="A96" s="19">
        <v>87</v>
      </c>
      <c r="B96" s="19" t="s">
        <v>801</v>
      </c>
      <c r="C96" s="19">
        <v>85</v>
      </c>
      <c r="D96" s="21"/>
      <c r="E96" s="34">
        <f t="shared" si="18"/>
        <v>0</v>
      </c>
      <c r="F96" s="35">
        <f t="shared" si="19"/>
        <v>0</v>
      </c>
      <c r="G96" s="34">
        <f t="shared" si="20"/>
        <v>9.9700000000000006</v>
      </c>
      <c r="H96" s="36">
        <f t="shared" si="21"/>
        <v>91525</v>
      </c>
      <c r="I96" s="21"/>
      <c r="J96" s="21">
        <v>0</v>
      </c>
      <c r="K96" s="21">
        <v>0</v>
      </c>
      <c r="L96" s="21"/>
      <c r="M96" s="16"/>
      <c r="N96" s="36">
        <f t="shared" si="22"/>
        <v>0</v>
      </c>
      <c r="O96" s="36">
        <f t="shared" si="23"/>
        <v>91525</v>
      </c>
      <c r="P96" s="16"/>
      <c r="Q96" s="18">
        <f t="shared" si="24"/>
        <v>183059.97</v>
      </c>
      <c r="R96" s="20"/>
      <c r="S96" s="15">
        <f t="shared" si="16"/>
        <v>0</v>
      </c>
      <c r="T96">
        <v>87</v>
      </c>
      <c r="U96"/>
      <c r="V96"/>
      <c r="W96" s="61">
        <f t="shared" si="17"/>
        <v>0</v>
      </c>
      <c r="X96" s="122">
        <v>87</v>
      </c>
      <c r="Y96" s="71">
        <v>9.9700000000000006</v>
      </c>
      <c r="Z96" s="71">
        <v>91525</v>
      </c>
      <c r="AA96" s="59"/>
      <c r="AB96" s="74">
        <f>may!E96</f>
        <v>0</v>
      </c>
      <c r="AC96" s="191">
        <f>may!F96</f>
        <v>0</v>
      </c>
      <c r="AD96" s="74">
        <f>may!G96</f>
        <v>10.6</v>
      </c>
      <c r="AE96" s="73">
        <f>may!H96</f>
        <v>95650</v>
      </c>
      <c r="AF96" s="59"/>
      <c r="AG96" s="60">
        <f t="shared" si="25"/>
        <v>0</v>
      </c>
      <c r="AH96" s="69">
        <f t="shared" si="26"/>
        <v>0</v>
      </c>
      <c r="AI96" s="60">
        <f t="shared" si="27"/>
        <v>-0.62999999999999901</v>
      </c>
      <c r="AJ96" s="69">
        <f t="shared" si="28"/>
        <v>-4125</v>
      </c>
      <c r="AK96" s="1"/>
      <c r="AN96" s="1">
        <f t="shared" si="29"/>
        <v>0</v>
      </c>
      <c r="AO96" s="3">
        <v>87</v>
      </c>
      <c r="AP96" s="3">
        <v>9.9700000000000006</v>
      </c>
      <c r="AQ96" s="3">
        <v>91525</v>
      </c>
      <c r="AR96" s="1">
        <f t="shared" si="30"/>
        <v>0</v>
      </c>
    </row>
    <row r="97" spans="1:44" s="1" customFormat="1">
      <c r="A97" s="17">
        <v>88</v>
      </c>
      <c r="B97" s="17" t="s">
        <v>1352</v>
      </c>
      <c r="C97" s="17">
        <v>88</v>
      </c>
      <c r="D97" s="21"/>
      <c r="E97" s="34">
        <f t="shared" si="18"/>
        <v>0</v>
      </c>
      <c r="F97" s="35">
        <f t="shared" si="19"/>
        <v>0</v>
      </c>
      <c r="G97" s="34">
        <f t="shared" si="20"/>
        <v>8.64</v>
      </c>
      <c r="H97" s="36">
        <f t="shared" si="21"/>
        <v>53783</v>
      </c>
      <c r="I97" s="21"/>
      <c r="J97" s="21">
        <v>0</v>
      </c>
      <c r="K97" s="21">
        <v>0</v>
      </c>
      <c r="L97" s="21"/>
      <c r="M97" s="16"/>
      <c r="N97" s="36">
        <f t="shared" si="22"/>
        <v>0</v>
      </c>
      <c r="O97" s="36">
        <f t="shared" si="23"/>
        <v>53783</v>
      </c>
      <c r="P97" s="16"/>
      <c r="Q97" s="18">
        <f t="shared" si="24"/>
        <v>107574.64</v>
      </c>
      <c r="R97" s="16"/>
      <c r="S97" s="15">
        <f t="shared" si="16"/>
        <v>0</v>
      </c>
      <c r="T97">
        <v>88</v>
      </c>
      <c r="U97"/>
      <c r="V97"/>
      <c r="W97" s="61">
        <f t="shared" si="17"/>
        <v>0</v>
      </c>
      <c r="X97" s="122">
        <v>88</v>
      </c>
      <c r="Y97" s="71">
        <v>8.64</v>
      </c>
      <c r="Z97" s="71">
        <v>53783</v>
      </c>
      <c r="AA97" s="59"/>
      <c r="AB97" s="74">
        <f>may!E97</f>
        <v>0</v>
      </c>
      <c r="AC97" s="191">
        <f>may!F97</f>
        <v>0</v>
      </c>
      <c r="AD97" s="74">
        <f>may!G97</f>
        <v>9.64</v>
      </c>
      <c r="AE97" s="73">
        <f>may!H97</f>
        <v>58783</v>
      </c>
      <c r="AF97" s="59"/>
      <c r="AG97" s="60">
        <f t="shared" si="25"/>
        <v>0</v>
      </c>
      <c r="AH97" s="69">
        <f t="shared" si="26"/>
        <v>0</v>
      </c>
      <c r="AI97" s="60">
        <f t="shared" si="27"/>
        <v>-1</v>
      </c>
      <c r="AJ97" s="69">
        <f t="shared" si="28"/>
        <v>-5000</v>
      </c>
      <c r="AN97" s="1">
        <f t="shared" si="29"/>
        <v>0</v>
      </c>
      <c r="AO97" s="1">
        <v>88</v>
      </c>
      <c r="AP97" s="1">
        <v>8.64</v>
      </c>
      <c r="AQ97" s="1">
        <v>53783</v>
      </c>
      <c r="AR97" s="1">
        <f t="shared" si="30"/>
        <v>0</v>
      </c>
    </row>
    <row r="98" spans="1:44">
      <c r="A98" s="19">
        <v>89</v>
      </c>
      <c r="B98" s="19" t="s">
        <v>1353</v>
      </c>
      <c r="C98" s="19">
        <v>89</v>
      </c>
      <c r="D98" s="21"/>
      <c r="E98" s="34">
        <f t="shared" si="18"/>
        <v>8</v>
      </c>
      <c r="F98" s="35">
        <f t="shared" si="19"/>
        <v>63812</v>
      </c>
      <c r="G98" s="34">
        <f t="shared" si="20"/>
        <v>33</v>
      </c>
      <c r="H98" s="36">
        <f t="shared" si="21"/>
        <v>189264</v>
      </c>
      <c r="I98" s="21"/>
      <c r="J98" s="21">
        <v>0</v>
      </c>
      <c r="K98" s="21">
        <v>0</v>
      </c>
      <c r="L98" s="21"/>
      <c r="M98" s="16"/>
      <c r="N98" s="36">
        <f t="shared" si="22"/>
        <v>63812</v>
      </c>
      <c r="O98" s="36">
        <f t="shared" si="23"/>
        <v>189264</v>
      </c>
      <c r="P98" s="16"/>
      <c r="Q98" s="18">
        <f t="shared" si="24"/>
        <v>506193</v>
      </c>
      <c r="R98" s="20"/>
      <c r="S98" s="15">
        <f t="shared" si="16"/>
        <v>0</v>
      </c>
      <c r="T98" s="122">
        <v>89</v>
      </c>
      <c r="U98" s="71">
        <v>8</v>
      </c>
      <c r="V98" s="71">
        <v>63812</v>
      </c>
      <c r="W98" s="61">
        <f t="shared" si="17"/>
        <v>0</v>
      </c>
      <c r="X98" s="122">
        <v>89</v>
      </c>
      <c r="Y98" s="71">
        <v>33</v>
      </c>
      <c r="Z98" s="71">
        <v>189264</v>
      </c>
      <c r="AA98" s="59"/>
      <c r="AB98" s="74">
        <f>may!E98</f>
        <v>8</v>
      </c>
      <c r="AC98" s="191">
        <f>may!F98</f>
        <v>63812</v>
      </c>
      <c r="AD98" s="74">
        <f>may!G98</f>
        <v>33</v>
      </c>
      <c r="AE98" s="73">
        <f>may!H98</f>
        <v>189314</v>
      </c>
      <c r="AF98" s="59"/>
      <c r="AG98" s="60">
        <f t="shared" si="25"/>
        <v>0</v>
      </c>
      <c r="AH98" s="69">
        <f t="shared" si="26"/>
        <v>0</v>
      </c>
      <c r="AI98" s="60">
        <f t="shared" si="27"/>
        <v>0</v>
      </c>
      <c r="AJ98" s="69">
        <f t="shared" si="28"/>
        <v>-50</v>
      </c>
      <c r="AK98" s="1"/>
      <c r="AL98" s="3">
        <v>8</v>
      </c>
      <c r="AM98" s="3">
        <v>63812</v>
      </c>
      <c r="AN98" s="1">
        <f t="shared" si="29"/>
        <v>0</v>
      </c>
      <c r="AO98" s="3">
        <v>89</v>
      </c>
      <c r="AP98" s="3">
        <v>33</v>
      </c>
      <c r="AQ98" s="3">
        <v>189264</v>
      </c>
      <c r="AR98" s="1">
        <f t="shared" si="30"/>
        <v>0</v>
      </c>
    </row>
    <row r="99" spans="1:44" s="1" customFormat="1" hidden="1">
      <c r="A99" s="17">
        <v>90</v>
      </c>
      <c r="B99" s="17" t="s">
        <v>1355</v>
      </c>
      <c r="C99" s="17">
        <v>90</v>
      </c>
      <c r="D99" s="21"/>
      <c r="E99" s="34">
        <f t="shared" si="18"/>
        <v>0</v>
      </c>
      <c r="F99" s="35">
        <f t="shared" si="19"/>
        <v>0</v>
      </c>
      <c r="G99" s="34">
        <f t="shared" si="20"/>
        <v>0</v>
      </c>
      <c r="H99" s="36">
        <f t="shared" si="21"/>
        <v>0</v>
      </c>
      <c r="I99" s="21"/>
      <c r="J99" s="21">
        <v>0</v>
      </c>
      <c r="K99" s="21">
        <v>0</v>
      </c>
      <c r="L99" s="21"/>
      <c r="M99" s="16"/>
      <c r="N99" s="36">
        <f t="shared" si="22"/>
        <v>0</v>
      </c>
      <c r="O99" s="36">
        <f t="shared" si="23"/>
        <v>0</v>
      </c>
      <c r="P99" s="16"/>
      <c r="Q99" s="18">
        <f t="shared" si="24"/>
        <v>0</v>
      </c>
      <c r="R99" s="16"/>
      <c r="S99" s="15">
        <f t="shared" si="16"/>
        <v>0</v>
      </c>
      <c r="T99">
        <v>90</v>
      </c>
      <c r="U99"/>
      <c r="V99"/>
      <c r="W99" s="61">
        <f t="shared" si="17"/>
        <v>0</v>
      </c>
      <c r="X99">
        <v>90</v>
      </c>
      <c r="Y99" s="71"/>
      <c r="Z99" s="71"/>
      <c r="AA99" s="59"/>
      <c r="AB99" s="74">
        <f>may!E99</f>
        <v>0</v>
      </c>
      <c r="AC99" s="191">
        <f>may!F99</f>
        <v>0</v>
      </c>
      <c r="AD99" s="74">
        <f>may!G99</f>
        <v>0</v>
      </c>
      <c r="AE99" s="73">
        <f>may!H99</f>
        <v>0</v>
      </c>
      <c r="AF99" s="59"/>
      <c r="AG99" s="60">
        <f t="shared" si="25"/>
        <v>0</v>
      </c>
      <c r="AH99" s="69">
        <f t="shared" si="26"/>
        <v>0</v>
      </c>
      <c r="AI99" s="60">
        <f t="shared" si="27"/>
        <v>0</v>
      </c>
      <c r="AJ99" s="69">
        <f t="shared" si="28"/>
        <v>0</v>
      </c>
      <c r="AN99" s="1">
        <f t="shared" si="29"/>
        <v>0</v>
      </c>
      <c r="AO99" s="1">
        <v>90</v>
      </c>
      <c r="AR99" s="1">
        <f t="shared" si="30"/>
        <v>0</v>
      </c>
    </row>
    <row r="100" spans="1:44">
      <c r="A100" s="19">
        <v>91</v>
      </c>
      <c r="B100" s="19" t="s">
        <v>1356</v>
      </c>
      <c r="C100" s="19">
        <v>91</v>
      </c>
      <c r="D100" s="21"/>
      <c r="E100" s="34">
        <f t="shared" si="18"/>
        <v>0</v>
      </c>
      <c r="F100" s="35">
        <f t="shared" si="19"/>
        <v>0</v>
      </c>
      <c r="G100" s="34">
        <f t="shared" si="20"/>
        <v>35.159999999999997</v>
      </c>
      <c r="H100" s="36">
        <f t="shared" si="21"/>
        <v>191798</v>
      </c>
      <c r="I100" s="21"/>
      <c r="J100" s="21">
        <v>0</v>
      </c>
      <c r="K100" s="21">
        <v>-475</v>
      </c>
      <c r="L100" s="21"/>
      <c r="M100" s="16"/>
      <c r="N100" s="36">
        <f t="shared" si="22"/>
        <v>0</v>
      </c>
      <c r="O100" s="36">
        <f t="shared" si="23"/>
        <v>191323</v>
      </c>
      <c r="P100" s="16"/>
      <c r="Q100" s="18">
        <f t="shared" si="24"/>
        <v>382681.16000000003</v>
      </c>
      <c r="R100" s="20"/>
      <c r="S100" s="15">
        <f t="shared" si="16"/>
        <v>0</v>
      </c>
      <c r="T100">
        <v>91</v>
      </c>
      <c r="U100"/>
      <c r="V100"/>
      <c r="W100" s="61">
        <f t="shared" si="17"/>
        <v>0</v>
      </c>
      <c r="X100" s="122">
        <v>91</v>
      </c>
      <c r="Y100" s="71">
        <v>35.159999999999997</v>
      </c>
      <c r="Z100" s="71">
        <v>191798</v>
      </c>
      <c r="AA100" s="59"/>
      <c r="AB100" s="74">
        <f>may!E100</f>
        <v>0</v>
      </c>
      <c r="AC100" s="191">
        <f>may!F100</f>
        <v>0</v>
      </c>
      <c r="AD100" s="74">
        <f>may!G100</f>
        <v>35.159999999999997</v>
      </c>
      <c r="AE100" s="73">
        <f>may!H100</f>
        <v>196657</v>
      </c>
      <c r="AF100" s="59"/>
      <c r="AG100" s="60">
        <f t="shared" si="25"/>
        <v>0</v>
      </c>
      <c r="AH100" s="69">
        <f t="shared" si="26"/>
        <v>0</v>
      </c>
      <c r="AI100" s="60">
        <f t="shared" si="27"/>
        <v>0</v>
      </c>
      <c r="AJ100" s="69">
        <f t="shared" si="28"/>
        <v>-4859</v>
      </c>
      <c r="AK100" s="1"/>
      <c r="AN100" s="1">
        <f t="shared" si="29"/>
        <v>0</v>
      </c>
      <c r="AO100" s="3">
        <v>91</v>
      </c>
      <c r="AP100" s="3">
        <v>35.159999999999997</v>
      </c>
      <c r="AQ100" s="3">
        <v>191798</v>
      </c>
      <c r="AR100" s="1">
        <f t="shared" si="30"/>
        <v>0</v>
      </c>
    </row>
    <row r="101" spans="1:44" hidden="1">
      <c r="A101" s="19">
        <v>92</v>
      </c>
      <c r="B101" s="19" t="s">
        <v>802</v>
      </c>
      <c r="C101" s="19">
        <v>92</v>
      </c>
      <c r="D101" s="21"/>
      <c r="E101" s="34">
        <f t="shared" si="18"/>
        <v>0</v>
      </c>
      <c r="F101" s="35">
        <f t="shared" si="19"/>
        <v>0</v>
      </c>
      <c r="G101" s="34">
        <f t="shared" si="20"/>
        <v>0</v>
      </c>
      <c r="H101" s="36">
        <f t="shared" si="21"/>
        <v>0</v>
      </c>
      <c r="I101" s="21"/>
      <c r="J101" s="21">
        <v>0</v>
      </c>
      <c r="K101" s="21">
        <v>0</v>
      </c>
      <c r="L101" s="21"/>
      <c r="M101" s="16"/>
      <c r="N101" s="36">
        <f t="shared" si="22"/>
        <v>0</v>
      </c>
      <c r="O101" s="36">
        <f t="shared" si="23"/>
        <v>0</v>
      </c>
      <c r="P101" s="16"/>
      <c r="Q101" s="18">
        <f t="shared" si="24"/>
        <v>0</v>
      </c>
      <c r="R101" s="20"/>
      <c r="S101" s="15">
        <f t="shared" si="16"/>
        <v>0</v>
      </c>
      <c r="T101">
        <v>92</v>
      </c>
      <c r="U101"/>
      <c r="V101"/>
      <c r="W101" s="61">
        <f t="shared" si="17"/>
        <v>0</v>
      </c>
      <c r="X101">
        <v>92</v>
      </c>
      <c r="Y101" s="71"/>
      <c r="Z101" s="71"/>
      <c r="AA101" s="59"/>
      <c r="AB101" s="74">
        <f>may!E101</f>
        <v>0</v>
      </c>
      <c r="AC101" s="191">
        <f>may!F101</f>
        <v>0</v>
      </c>
      <c r="AD101" s="74">
        <f>may!G101</f>
        <v>0</v>
      </c>
      <c r="AE101" s="73">
        <f>may!H101</f>
        <v>0</v>
      </c>
      <c r="AF101" s="59"/>
      <c r="AG101" s="60">
        <f t="shared" si="25"/>
        <v>0</v>
      </c>
      <c r="AH101" s="69">
        <f t="shared" si="26"/>
        <v>0</v>
      </c>
      <c r="AI101" s="60">
        <f t="shared" si="27"/>
        <v>0</v>
      </c>
      <c r="AJ101" s="69">
        <f t="shared" si="28"/>
        <v>0</v>
      </c>
      <c r="AK101" s="1"/>
      <c r="AN101" s="1">
        <f t="shared" si="29"/>
        <v>0</v>
      </c>
      <c r="AO101" s="3">
        <v>92</v>
      </c>
      <c r="AR101" s="1">
        <f t="shared" si="30"/>
        <v>0</v>
      </c>
    </row>
    <row r="102" spans="1:44">
      <c r="A102" s="19">
        <v>93</v>
      </c>
      <c r="B102" s="19" t="s">
        <v>940</v>
      </c>
      <c r="C102" s="19">
        <v>93</v>
      </c>
      <c r="D102" s="21"/>
      <c r="E102" s="34">
        <f t="shared" si="18"/>
        <v>0</v>
      </c>
      <c r="F102" s="35">
        <f t="shared" si="19"/>
        <v>0</v>
      </c>
      <c r="G102" s="34">
        <f t="shared" si="20"/>
        <v>16.22</v>
      </c>
      <c r="H102" s="36">
        <f t="shared" si="21"/>
        <v>99476</v>
      </c>
      <c r="I102" s="21"/>
      <c r="J102" s="21">
        <v>0</v>
      </c>
      <c r="K102" s="21">
        <v>0</v>
      </c>
      <c r="L102" s="21"/>
      <c r="M102" s="16"/>
      <c r="N102" s="36">
        <f t="shared" si="22"/>
        <v>0</v>
      </c>
      <c r="O102" s="36">
        <f t="shared" si="23"/>
        <v>99476</v>
      </c>
      <c r="P102" s="16"/>
      <c r="Q102" s="18">
        <f t="shared" si="24"/>
        <v>198968.22</v>
      </c>
      <c r="R102" s="20"/>
      <c r="S102" s="15">
        <f t="shared" si="16"/>
        <v>0</v>
      </c>
      <c r="T102">
        <v>93</v>
      </c>
      <c r="U102"/>
      <c r="V102"/>
      <c r="W102" s="61">
        <f t="shared" si="17"/>
        <v>0</v>
      </c>
      <c r="X102" s="122">
        <v>93</v>
      </c>
      <c r="Y102" s="71">
        <v>16.22</v>
      </c>
      <c r="Z102" s="71">
        <v>99476</v>
      </c>
      <c r="AA102" s="59"/>
      <c r="AB102" s="74">
        <f>may!E102</f>
        <v>0</v>
      </c>
      <c r="AC102" s="191">
        <f>may!F102</f>
        <v>0</v>
      </c>
      <c r="AD102" s="74">
        <f>may!G102</f>
        <v>16.259999999999998</v>
      </c>
      <c r="AE102" s="73">
        <f>may!H102</f>
        <v>92517</v>
      </c>
      <c r="AF102" s="59"/>
      <c r="AG102" s="60">
        <f t="shared" si="25"/>
        <v>0</v>
      </c>
      <c r="AH102" s="69">
        <f t="shared" si="26"/>
        <v>0</v>
      </c>
      <c r="AI102" s="60">
        <f t="shared" si="27"/>
        <v>-3.9999999999999147E-2</v>
      </c>
      <c r="AJ102" s="69">
        <f t="shared" si="28"/>
        <v>6959</v>
      </c>
      <c r="AK102" s="1"/>
      <c r="AN102" s="1">
        <f t="shared" si="29"/>
        <v>0</v>
      </c>
      <c r="AO102" s="3">
        <v>93</v>
      </c>
      <c r="AP102" s="3">
        <v>16.22</v>
      </c>
      <c r="AQ102" s="3">
        <v>99476</v>
      </c>
      <c r="AR102" s="1">
        <f t="shared" si="30"/>
        <v>0</v>
      </c>
    </row>
    <row r="103" spans="1:44" s="1" customFormat="1">
      <c r="A103" s="17">
        <v>94</v>
      </c>
      <c r="B103" s="17" t="s">
        <v>1357</v>
      </c>
      <c r="C103" s="17">
        <v>94</v>
      </c>
      <c r="D103" s="21"/>
      <c r="E103" s="34">
        <f t="shared" si="18"/>
        <v>0</v>
      </c>
      <c r="F103" s="35">
        <f t="shared" si="19"/>
        <v>0</v>
      </c>
      <c r="G103" s="34">
        <f t="shared" si="20"/>
        <v>13.35</v>
      </c>
      <c r="H103" s="36">
        <f t="shared" si="21"/>
        <v>76133</v>
      </c>
      <c r="I103" s="21"/>
      <c r="J103" s="21">
        <v>0</v>
      </c>
      <c r="K103" s="21">
        <v>0</v>
      </c>
      <c r="L103" s="21"/>
      <c r="M103" s="16"/>
      <c r="N103" s="36">
        <f t="shared" si="22"/>
        <v>0</v>
      </c>
      <c r="O103" s="36">
        <f t="shared" si="23"/>
        <v>76133</v>
      </c>
      <c r="P103" s="16"/>
      <c r="Q103" s="18">
        <f t="shared" si="24"/>
        <v>152279.35</v>
      </c>
      <c r="R103" s="16"/>
      <c r="S103" s="15">
        <f t="shared" si="16"/>
        <v>0</v>
      </c>
      <c r="T103">
        <v>94</v>
      </c>
      <c r="U103"/>
      <c r="V103"/>
      <c r="W103" s="61">
        <f t="shared" si="17"/>
        <v>0</v>
      </c>
      <c r="X103" s="122">
        <v>94</v>
      </c>
      <c r="Y103" s="71">
        <v>13.35</v>
      </c>
      <c r="Z103" s="71">
        <v>76133</v>
      </c>
      <c r="AA103" s="59"/>
      <c r="AB103" s="74">
        <f>may!E103</f>
        <v>0</v>
      </c>
      <c r="AC103" s="191">
        <f>may!F103</f>
        <v>0</v>
      </c>
      <c r="AD103" s="74">
        <f>may!G103</f>
        <v>13.35</v>
      </c>
      <c r="AE103" s="73">
        <f>may!H103</f>
        <v>76133</v>
      </c>
      <c r="AF103" s="59"/>
      <c r="AG103" s="60">
        <f t="shared" si="25"/>
        <v>0</v>
      </c>
      <c r="AH103" s="69">
        <f t="shared" si="26"/>
        <v>0</v>
      </c>
      <c r="AI103" s="60">
        <f t="shared" si="27"/>
        <v>0</v>
      </c>
      <c r="AJ103" s="69">
        <f t="shared" si="28"/>
        <v>0</v>
      </c>
      <c r="AN103" s="1">
        <f t="shared" si="29"/>
        <v>0</v>
      </c>
      <c r="AO103" s="1">
        <v>94</v>
      </c>
      <c r="AP103" s="1">
        <v>13.35</v>
      </c>
      <c r="AQ103" s="1">
        <v>76133</v>
      </c>
      <c r="AR103" s="1">
        <f t="shared" si="30"/>
        <v>0</v>
      </c>
    </row>
    <row r="104" spans="1:44">
      <c r="A104" s="19">
        <v>95</v>
      </c>
      <c r="B104" s="19" t="s">
        <v>892</v>
      </c>
      <c r="C104" s="19">
        <v>95</v>
      </c>
      <c r="D104" s="21"/>
      <c r="E104" s="34">
        <f t="shared" si="18"/>
        <v>26.349999999999998</v>
      </c>
      <c r="F104" s="35">
        <f t="shared" si="19"/>
        <v>131750</v>
      </c>
      <c r="G104" s="34">
        <f t="shared" si="20"/>
        <v>102.33999999999997</v>
      </c>
      <c r="H104" s="36">
        <f t="shared" si="21"/>
        <v>607684</v>
      </c>
      <c r="I104" s="21"/>
      <c r="J104" s="21">
        <v>0</v>
      </c>
      <c r="K104" s="21">
        <v>0</v>
      </c>
      <c r="L104" s="21"/>
      <c r="M104" s="16"/>
      <c r="N104" s="36">
        <f t="shared" si="22"/>
        <v>131750</v>
      </c>
      <c r="O104" s="36">
        <f t="shared" si="23"/>
        <v>607684</v>
      </c>
      <c r="P104" s="16"/>
      <c r="Q104" s="18">
        <f t="shared" si="24"/>
        <v>1478996.69</v>
      </c>
      <c r="R104" s="20"/>
      <c r="S104" s="15">
        <f t="shared" si="16"/>
        <v>0</v>
      </c>
      <c r="T104" s="122">
        <v>95</v>
      </c>
      <c r="U104" s="71">
        <v>26.349999999999998</v>
      </c>
      <c r="V104" s="71">
        <v>131750</v>
      </c>
      <c r="W104" s="61">
        <f t="shared" si="17"/>
        <v>0</v>
      </c>
      <c r="X104" s="122">
        <v>95</v>
      </c>
      <c r="Y104" s="71">
        <v>102.33999999999997</v>
      </c>
      <c r="Z104" s="71">
        <v>607684</v>
      </c>
      <c r="AA104" s="59"/>
      <c r="AB104" s="74">
        <f>may!E104</f>
        <v>33</v>
      </c>
      <c r="AC104" s="191">
        <f>may!F104</f>
        <v>213000</v>
      </c>
      <c r="AD104" s="74">
        <f>may!G104</f>
        <v>104.39999999999999</v>
      </c>
      <c r="AE104" s="73">
        <f>may!H104</f>
        <v>621330</v>
      </c>
      <c r="AF104" s="59"/>
      <c r="AG104" s="60">
        <f t="shared" si="25"/>
        <v>-6.6500000000000021</v>
      </c>
      <c r="AH104" s="69">
        <f t="shared" si="26"/>
        <v>-81250</v>
      </c>
      <c r="AI104" s="60">
        <f t="shared" si="27"/>
        <v>-2.0600000000000165</v>
      </c>
      <c r="AJ104" s="69">
        <f t="shared" si="28"/>
        <v>-13646</v>
      </c>
      <c r="AK104" s="1"/>
      <c r="AL104" s="3">
        <v>26.349999999999998</v>
      </c>
      <c r="AM104" s="3">
        <v>131750</v>
      </c>
      <c r="AN104" s="1">
        <f t="shared" si="29"/>
        <v>0</v>
      </c>
      <c r="AO104" s="3">
        <v>95</v>
      </c>
      <c r="AP104" s="3">
        <v>102.33999999999997</v>
      </c>
      <c r="AQ104" s="3">
        <v>607684</v>
      </c>
      <c r="AR104" s="1">
        <f t="shared" si="30"/>
        <v>0</v>
      </c>
    </row>
    <row r="105" spans="1:44">
      <c r="A105" s="19">
        <v>96</v>
      </c>
      <c r="B105" s="19" t="s">
        <v>865</v>
      </c>
      <c r="C105" s="19">
        <v>96</v>
      </c>
      <c r="D105" s="21"/>
      <c r="E105" s="34">
        <f t="shared" si="18"/>
        <v>112.14999999999999</v>
      </c>
      <c r="F105" s="35">
        <f t="shared" si="19"/>
        <v>662349</v>
      </c>
      <c r="G105" s="34">
        <f t="shared" si="20"/>
        <v>40.19</v>
      </c>
      <c r="H105" s="36">
        <f t="shared" si="21"/>
        <v>239349</v>
      </c>
      <c r="I105" s="21"/>
      <c r="J105" s="21">
        <v>-3095</v>
      </c>
      <c r="K105" s="21">
        <v>0</v>
      </c>
      <c r="L105" s="21"/>
      <c r="M105" s="16"/>
      <c r="N105" s="36">
        <f t="shared" si="22"/>
        <v>659254</v>
      </c>
      <c r="O105" s="36">
        <f t="shared" si="23"/>
        <v>239349</v>
      </c>
      <c r="P105" s="16"/>
      <c r="Q105" s="18">
        <f t="shared" si="24"/>
        <v>1797358.3399999999</v>
      </c>
      <c r="R105" s="20"/>
      <c r="S105" s="15">
        <f t="shared" si="16"/>
        <v>0</v>
      </c>
      <c r="T105" s="122">
        <v>96</v>
      </c>
      <c r="U105" s="71">
        <v>112.14999999999999</v>
      </c>
      <c r="V105" s="71">
        <v>662349</v>
      </c>
      <c r="W105" s="61">
        <f t="shared" si="17"/>
        <v>0</v>
      </c>
      <c r="X105" s="122">
        <v>96</v>
      </c>
      <c r="Y105" s="71">
        <v>40.19</v>
      </c>
      <c r="Z105" s="71">
        <v>239349</v>
      </c>
      <c r="AA105" s="59"/>
      <c r="AB105" s="74">
        <f>may!E105</f>
        <v>112.21</v>
      </c>
      <c r="AC105" s="191">
        <f>may!F105</f>
        <v>662649</v>
      </c>
      <c r="AD105" s="74">
        <f>may!G105</f>
        <v>40.450000000000003</v>
      </c>
      <c r="AE105" s="73">
        <f>may!H105</f>
        <v>241071</v>
      </c>
      <c r="AF105" s="59"/>
      <c r="AG105" s="60">
        <f t="shared" si="25"/>
        <v>-6.0000000000002274E-2</v>
      </c>
      <c r="AH105" s="69">
        <f t="shared" si="26"/>
        <v>-300</v>
      </c>
      <c r="AI105" s="60">
        <f t="shared" si="27"/>
        <v>-0.26000000000000512</v>
      </c>
      <c r="AJ105" s="69">
        <f t="shared" si="28"/>
        <v>-1722</v>
      </c>
      <c r="AK105" s="1"/>
      <c r="AL105" s="3">
        <v>112.14999999999999</v>
      </c>
      <c r="AM105" s="3">
        <v>662349</v>
      </c>
      <c r="AN105" s="1">
        <f t="shared" si="29"/>
        <v>0</v>
      </c>
      <c r="AO105" s="3">
        <v>96</v>
      </c>
      <c r="AP105" s="3">
        <v>40.19</v>
      </c>
      <c r="AQ105" s="3">
        <v>239349</v>
      </c>
      <c r="AR105" s="1">
        <f t="shared" si="30"/>
        <v>0</v>
      </c>
    </row>
    <row r="106" spans="1:44">
      <c r="A106" s="19">
        <v>97</v>
      </c>
      <c r="B106" s="19" t="s">
        <v>846</v>
      </c>
      <c r="C106" s="19">
        <v>97</v>
      </c>
      <c r="D106" s="21"/>
      <c r="E106" s="34">
        <f t="shared" si="18"/>
        <v>175.74999999999983</v>
      </c>
      <c r="F106" s="35">
        <f t="shared" si="19"/>
        <v>1014558</v>
      </c>
      <c r="G106" s="34">
        <f t="shared" si="20"/>
        <v>430.6099999999999</v>
      </c>
      <c r="H106" s="36">
        <f t="shared" si="21"/>
        <v>2450726</v>
      </c>
      <c r="I106" s="21"/>
      <c r="J106" s="21">
        <v>0</v>
      </c>
      <c r="K106" s="21">
        <v>-51305</v>
      </c>
      <c r="L106" s="21"/>
      <c r="M106" s="16"/>
      <c r="N106" s="36">
        <f t="shared" si="22"/>
        <v>1014558</v>
      </c>
      <c r="O106" s="36">
        <f t="shared" si="23"/>
        <v>2399421</v>
      </c>
      <c r="P106" s="16"/>
      <c r="Q106" s="18">
        <f t="shared" si="24"/>
        <v>6828564.3599999994</v>
      </c>
      <c r="R106" s="20"/>
      <c r="S106" s="15">
        <f t="shared" si="16"/>
        <v>0</v>
      </c>
      <c r="T106" s="122">
        <v>97</v>
      </c>
      <c r="U106" s="71">
        <v>175.74999999999983</v>
      </c>
      <c r="V106" s="71">
        <v>1014558</v>
      </c>
      <c r="W106" s="61">
        <f t="shared" si="17"/>
        <v>0</v>
      </c>
      <c r="X106" s="122">
        <v>97</v>
      </c>
      <c r="Y106" s="71">
        <v>430.6099999999999</v>
      </c>
      <c r="Z106" s="71">
        <v>2450726</v>
      </c>
      <c r="AA106" s="59"/>
      <c r="AB106" s="74">
        <f>may!E106</f>
        <v>175.74999999999983</v>
      </c>
      <c r="AC106" s="191">
        <f>may!F106</f>
        <v>1014558</v>
      </c>
      <c r="AD106" s="74">
        <f>may!G106</f>
        <v>437.81999999999994</v>
      </c>
      <c r="AE106" s="73">
        <f>may!H106</f>
        <v>2521797</v>
      </c>
      <c r="AF106" s="59"/>
      <c r="AG106" s="60">
        <f t="shared" si="25"/>
        <v>0</v>
      </c>
      <c r="AH106" s="69">
        <f t="shared" si="26"/>
        <v>0</v>
      </c>
      <c r="AI106" s="60">
        <f t="shared" si="27"/>
        <v>-7.2100000000000364</v>
      </c>
      <c r="AJ106" s="69">
        <f t="shared" si="28"/>
        <v>-71071</v>
      </c>
      <c r="AK106" s="1"/>
      <c r="AL106" s="3">
        <v>175.74999999999983</v>
      </c>
      <c r="AM106" s="3">
        <v>1014558</v>
      </c>
      <c r="AN106" s="1">
        <f t="shared" si="29"/>
        <v>0</v>
      </c>
      <c r="AO106" s="3">
        <v>97</v>
      </c>
      <c r="AP106" s="3">
        <v>430.6099999999999</v>
      </c>
      <c r="AQ106" s="3">
        <v>2450726</v>
      </c>
      <c r="AR106" s="1">
        <f t="shared" si="30"/>
        <v>0</v>
      </c>
    </row>
    <row r="107" spans="1:44">
      <c r="A107" s="19">
        <v>98</v>
      </c>
      <c r="B107" s="19" t="s">
        <v>1358</v>
      </c>
      <c r="C107" s="19">
        <v>98</v>
      </c>
      <c r="D107" s="21"/>
      <c r="E107" s="34">
        <f t="shared" si="18"/>
        <v>3.42</v>
      </c>
      <c r="F107" s="35">
        <f t="shared" si="19"/>
        <v>19506</v>
      </c>
      <c r="G107" s="34">
        <f t="shared" si="20"/>
        <v>7</v>
      </c>
      <c r="H107" s="36">
        <f t="shared" si="21"/>
        <v>39198</v>
      </c>
      <c r="I107" s="21"/>
      <c r="J107" s="21">
        <v>0</v>
      </c>
      <c r="K107" s="21">
        <v>0</v>
      </c>
      <c r="L107" s="21"/>
      <c r="M107" s="16"/>
      <c r="N107" s="36">
        <f t="shared" si="22"/>
        <v>19506</v>
      </c>
      <c r="O107" s="36">
        <f t="shared" si="23"/>
        <v>39198</v>
      </c>
      <c r="P107" s="16"/>
      <c r="Q107" s="18">
        <f t="shared" si="24"/>
        <v>117418.42</v>
      </c>
      <c r="R107" s="20"/>
      <c r="S107" s="15">
        <f t="shared" si="16"/>
        <v>0</v>
      </c>
      <c r="T107" s="122">
        <v>98</v>
      </c>
      <c r="U107" s="71">
        <v>3.42</v>
      </c>
      <c r="V107" s="71">
        <v>19506</v>
      </c>
      <c r="W107" s="61">
        <f t="shared" si="17"/>
        <v>0</v>
      </c>
      <c r="X107" s="122">
        <v>98</v>
      </c>
      <c r="Y107" s="71">
        <v>7</v>
      </c>
      <c r="Z107" s="71">
        <v>39198</v>
      </c>
      <c r="AA107" s="59"/>
      <c r="AB107" s="74">
        <f>may!E107</f>
        <v>3.42</v>
      </c>
      <c r="AC107" s="191">
        <f>may!F107</f>
        <v>19506</v>
      </c>
      <c r="AD107" s="74">
        <f>may!G107</f>
        <v>7</v>
      </c>
      <c r="AE107" s="73">
        <f>may!H107</f>
        <v>39198</v>
      </c>
      <c r="AF107" s="59"/>
      <c r="AG107" s="60">
        <f t="shared" si="25"/>
        <v>0</v>
      </c>
      <c r="AH107" s="69">
        <f t="shared" si="26"/>
        <v>0</v>
      </c>
      <c r="AI107" s="60">
        <f t="shared" si="27"/>
        <v>0</v>
      </c>
      <c r="AJ107" s="69">
        <f t="shared" si="28"/>
        <v>0</v>
      </c>
      <c r="AK107" s="1"/>
      <c r="AL107" s="3">
        <v>3.42</v>
      </c>
      <c r="AM107" s="3">
        <v>19506</v>
      </c>
      <c r="AN107" s="1">
        <f t="shared" si="29"/>
        <v>0</v>
      </c>
      <c r="AO107" s="3">
        <v>98</v>
      </c>
      <c r="AP107" s="3">
        <v>7</v>
      </c>
      <c r="AQ107" s="3">
        <v>39198</v>
      </c>
      <c r="AR107" s="1">
        <f t="shared" si="30"/>
        <v>0</v>
      </c>
    </row>
    <row r="108" spans="1:44" s="1" customFormat="1">
      <c r="A108" s="17">
        <v>99</v>
      </c>
      <c r="B108" s="17" t="s">
        <v>1359</v>
      </c>
      <c r="C108" s="17">
        <v>99</v>
      </c>
      <c r="D108" s="21"/>
      <c r="E108" s="34">
        <f t="shared" si="18"/>
        <v>0</v>
      </c>
      <c r="F108" s="35">
        <f t="shared" si="19"/>
        <v>0</v>
      </c>
      <c r="G108" s="34">
        <f t="shared" si="20"/>
        <v>4.7</v>
      </c>
      <c r="H108" s="36">
        <f t="shared" si="21"/>
        <v>28389</v>
      </c>
      <c r="I108" s="21"/>
      <c r="J108" s="21">
        <v>0</v>
      </c>
      <c r="K108" s="21">
        <v>0</v>
      </c>
      <c r="L108" s="21"/>
      <c r="M108" s="16"/>
      <c r="N108" s="36">
        <f t="shared" si="22"/>
        <v>0</v>
      </c>
      <c r="O108" s="36">
        <f t="shared" si="23"/>
        <v>28389</v>
      </c>
      <c r="P108" s="16"/>
      <c r="Q108" s="18">
        <f t="shared" si="24"/>
        <v>56782.7</v>
      </c>
      <c r="R108" s="16"/>
      <c r="S108" s="15">
        <f t="shared" si="16"/>
        <v>0</v>
      </c>
      <c r="T108">
        <v>99</v>
      </c>
      <c r="U108"/>
      <c r="V108"/>
      <c r="W108" s="61">
        <f t="shared" si="17"/>
        <v>0</v>
      </c>
      <c r="X108" s="122">
        <v>99</v>
      </c>
      <c r="Y108" s="71">
        <v>4.7</v>
      </c>
      <c r="Z108" s="71">
        <v>28389</v>
      </c>
      <c r="AA108" s="59"/>
      <c r="AB108" s="74">
        <f>may!E108</f>
        <v>0</v>
      </c>
      <c r="AC108" s="191">
        <f>may!F108</f>
        <v>0</v>
      </c>
      <c r="AD108" s="74">
        <f>may!G108</f>
        <v>5.75</v>
      </c>
      <c r="AE108" s="73">
        <f>may!H108</f>
        <v>33639</v>
      </c>
      <c r="AF108" s="59"/>
      <c r="AG108" s="60">
        <f t="shared" si="25"/>
        <v>0</v>
      </c>
      <c r="AH108" s="69">
        <f t="shared" si="26"/>
        <v>0</v>
      </c>
      <c r="AI108" s="60">
        <f t="shared" si="27"/>
        <v>-1.0499999999999998</v>
      </c>
      <c r="AJ108" s="69">
        <f t="shared" si="28"/>
        <v>-5250</v>
      </c>
      <c r="AN108" s="1">
        <f t="shared" si="29"/>
        <v>0</v>
      </c>
      <c r="AO108" s="1">
        <v>99</v>
      </c>
      <c r="AP108" s="1">
        <v>4.7</v>
      </c>
      <c r="AQ108" s="1">
        <v>28389</v>
      </c>
      <c r="AR108" s="1">
        <f t="shared" si="30"/>
        <v>0</v>
      </c>
    </row>
    <row r="109" spans="1:44">
      <c r="A109" s="19">
        <v>100</v>
      </c>
      <c r="B109" s="19" t="s">
        <v>826</v>
      </c>
      <c r="C109" s="19">
        <v>100</v>
      </c>
      <c r="D109" s="21"/>
      <c r="E109" s="34">
        <f t="shared" si="18"/>
        <v>0</v>
      </c>
      <c r="F109" s="35">
        <f t="shared" si="19"/>
        <v>0</v>
      </c>
      <c r="G109" s="34">
        <f t="shared" si="20"/>
        <v>54.689999999999991</v>
      </c>
      <c r="H109" s="36">
        <f t="shared" si="21"/>
        <v>327888</v>
      </c>
      <c r="I109" s="21"/>
      <c r="J109" s="21">
        <v>0</v>
      </c>
      <c r="K109" s="21">
        <v>0</v>
      </c>
      <c r="L109" s="21"/>
      <c r="M109" s="16"/>
      <c r="N109" s="36">
        <f t="shared" si="22"/>
        <v>0</v>
      </c>
      <c r="O109" s="36">
        <f t="shared" si="23"/>
        <v>327888</v>
      </c>
      <c r="P109" s="16"/>
      <c r="Q109" s="18">
        <f t="shared" si="24"/>
        <v>655830.68999999994</v>
      </c>
      <c r="R109" s="20"/>
      <c r="S109" s="15">
        <f t="shared" si="16"/>
        <v>0</v>
      </c>
      <c r="T109">
        <v>100</v>
      </c>
      <c r="U109"/>
      <c r="V109"/>
      <c r="W109" s="61">
        <f t="shared" si="17"/>
        <v>0</v>
      </c>
      <c r="X109" s="122">
        <v>100</v>
      </c>
      <c r="Y109" s="71">
        <v>54.689999999999991</v>
      </c>
      <c r="Z109" s="71">
        <v>327888</v>
      </c>
      <c r="AA109" s="59"/>
      <c r="AB109" s="74">
        <f>may!E109</f>
        <v>0</v>
      </c>
      <c r="AC109" s="191">
        <f>may!F109</f>
        <v>0</v>
      </c>
      <c r="AD109" s="74">
        <f>may!G109</f>
        <v>55.47</v>
      </c>
      <c r="AE109" s="73">
        <f>may!H109</f>
        <v>333182</v>
      </c>
      <c r="AF109" s="59"/>
      <c r="AG109" s="60">
        <f t="shared" si="25"/>
        <v>0</v>
      </c>
      <c r="AH109" s="69">
        <f t="shared" si="26"/>
        <v>0</v>
      </c>
      <c r="AI109" s="60">
        <f t="shared" si="27"/>
        <v>-0.78000000000000824</v>
      </c>
      <c r="AJ109" s="69">
        <f t="shared" si="28"/>
        <v>-5294</v>
      </c>
      <c r="AK109" s="1"/>
      <c r="AN109" s="1">
        <f t="shared" si="29"/>
        <v>0</v>
      </c>
      <c r="AO109" s="3">
        <v>100</v>
      </c>
      <c r="AP109" s="3">
        <v>54.689999999999991</v>
      </c>
      <c r="AQ109" s="3">
        <v>327888</v>
      </c>
      <c r="AR109" s="1">
        <f t="shared" si="30"/>
        <v>0</v>
      </c>
    </row>
    <row r="110" spans="1:44">
      <c r="A110" s="19">
        <v>101</v>
      </c>
      <c r="B110" s="19" t="s">
        <v>1275</v>
      </c>
      <c r="C110" s="19">
        <v>101</v>
      </c>
      <c r="D110" s="21"/>
      <c r="E110" s="34">
        <f t="shared" si="18"/>
        <v>7</v>
      </c>
      <c r="F110" s="35">
        <f t="shared" si="19"/>
        <v>40017</v>
      </c>
      <c r="G110" s="34">
        <f t="shared" si="20"/>
        <v>34.289999999999992</v>
      </c>
      <c r="H110" s="36">
        <f t="shared" si="21"/>
        <v>208665</v>
      </c>
      <c r="I110" s="21"/>
      <c r="J110" s="21">
        <v>0</v>
      </c>
      <c r="K110" s="21">
        <v>10000</v>
      </c>
      <c r="L110" s="21"/>
      <c r="M110" s="16"/>
      <c r="N110" s="36">
        <f t="shared" si="22"/>
        <v>40017</v>
      </c>
      <c r="O110" s="36">
        <f t="shared" si="23"/>
        <v>218665</v>
      </c>
      <c r="P110" s="16"/>
      <c r="Q110" s="18">
        <f t="shared" si="24"/>
        <v>517405.29000000004</v>
      </c>
      <c r="R110" s="20"/>
      <c r="S110" s="15">
        <f t="shared" si="16"/>
        <v>0</v>
      </c>
      <c r="T110" s="122">
        <v>101</v>
      </c>
      <c r="U110" s="71">
        <v>7</v>
      </c>
      <c r="V110" s="71">
        <v>40017</v>
      </c>
      <c r="W110" s="61">
        <f t="shared" si="17"/>
        <v>0</v>
      </c>
      <c r="X110" s="122">
        <v>101</v>
      </c>
      <c r="Y110" s="71">
        <v>34.289999999999992</v>
      </c>
      <c r="Z110" s="71">
        <v>208665</v>
      </c>
      <c r="AA110" s="59"/>
      <c r="AB110" s="74">
        <f>may!E110</f>
        <v>7</v>
      </c>
      <c r="AC110" s="191">
        <f>may!F110</f>
        <v>40017</v>
      </c>
      <c r="AD110" s="74">
        <f>may!G110</f>
        <v>34.789999999999992</v>
      </c>
      <c r="AE110" s="73">
        <f>may!H110</f>
        <v>204723</v>
      </c>
      <c r="AF110" s="59"/>
      <c r="AG110" s="60">
        <f t="shared" si="25"/>
        <v>0</v>
      </c>
      <c r="AH110" s="69">
        <f t="shared" si="26"/>
        <v>0</v>
      </c>
      <c r="AI110" s="60">
        <f t="shared" si="27"/>
        <v>-0.5</v>
      </c>
      <c r="AJ110" s="69">
        <f t="shared" si="28"/>
        <v>3942</v>
      </c>
      <c r="AK110" s="1"/>
      <c r="AL110" s="3">
        <v>7</v>
      </c>
      <c r="AM110" s="3">
        <v>40017</v>
      </c>
      <c r="AN110" s="1">
        <f t="shared" si="29"/>
        <v>0</v>
      </c>
      <c r="AO110" s="3">
        <v>101</v>
      </c>
      <c r="AP110" s="3">
        <v>34.289999999999992</v>
      </c>
      <c r="AQ110" s="3">
        <v>208665</v>
      </c>
      <c r="AR110" s="1">
        <f t="shared" si="30"/>
        <v>0</v>
      </c>
    </row>
    <row r="111" spans="1:44" s="1" customFormat="1">
      <c r="A111" s="17">
        <v>102</v>
      </c>
      <c r="B111" s="17" t="s">
        <v>893</v>
      </c>
      <c r="C111" s="17">
        <v>102</v>
      </c>
      <c r="D111" s="21"/>
      <c r="E111" s="34">
        <f t="shared" si="18"/>
        <v>0</v>
      </c>
      <c r="F111" s="35">
        <f t="shared" si="19"/>
        <v>0</v>
      </c>
      <c r="G111" s="34">
        <f t="shared" si="20"/>
        <v>2</v>
      </c>
      <c r="H111" s="36">
        <f t="shared" si="21"/>
        <v>10000</v>
      </c>
      <c r="I111" s="21"/>
      <c r="J111" s="21">
        <v>0</v>
      </c>
      <c r="K111" s="21">
        <v>0</v>
      </c>
      <c r="L111" s="21"/>
      <c r="M111" s="16"/>
      <c r="N111" s="36">
        <f t="shared" si="22"/>
        <v>0</v>
      </c>
      <c r="O111" s="36">
        <f t="shared" si="23"/>
        <v>10000</v>
      </c>
      <c r="P111" s="16"/>
      <c r="Q111" s="18">
        <f t="shared" si="24"/>
        <v>20002</v>
      </c>
      <c r="R111" s="16"/>
      <c r="S111" s="15">
        <f t="shared" si="16"/>
        <v>0</v>
      </c>
      <c r="T111">
        <v>102</v>
      </c>
      <c r="U111"/>
      <c r="V111"/>
      <c r="W111" s="61">
        <f t="shared" si="17"/>
        <v>0</v>
      </c>
      <c r="X111" s="122">
        <v>102</v>
      </c>
      <c r="Y111" s="71">
        <v>2</v>
      </c>
      <c r="Z111" s="71">
        <v>10000</v>
      </c>
      <c r="AA111" s="59"/>
      <c r="AB111" s="74">
        <f>may!E111</f>
        <v>0</v>
      </c>
      <c r="AC111" s="191">
        <f>may!F111</f>
        <v>0</v>
      </c>
      <c r="AD111" s="74">
        <f>may!G111</f>
        <v>2</v>
      </c>
      <c r="AE111" s="73">
        <f>may!H111</f>
        <v>10000</v>
      </c>
      <c r="AF111" s="59"/>
      <c r="AG111" s="60">
        <f t="shared" si="25"/>
        <v>0</v>
      </c>
      <c r="AH111" s="69">
        <f t="shared" si="26"/>
        <v>0</v>
      </c>
      <c r="AI111" s="60">
        <f t="shared" si="27"/>
        <v>0</v>
      </c>
      <c r="AJ111" s="69">
        <f t="shared" si="28"/>
        <v>0</v>
      </c>
      <c r="AN111" s="1">
        <f t="shared" si="29"/>
        <v>0</v>
      </c>
      <c r="AO111" s="1">
        <v>102</v>
      </c>
      <c r="AP111" s="1">
        <v>2</v>
      </c>
      <c r="AQ111" s="1">
        <v>10000</v>
      </c>
      <c r="AR111" s="1">
        <f t="shared" si="30"/>
        <v>0</v>
      </c>
    </row>
    <row r="112" spans="1:44">
      <c r="A112" s="19">
        <v>103</v>
      </c>
      <c r="B112" s="19" t="s">
        <v>804</v>
      </c>
      <c r="C112" s="19">
        <v>103</v>
      </c>
      <c r="D112" s="21"/>
      <c r="E112" s="34">
        <f t="shared" si="18"/>
        <v>121.98000000000003</v>
      </c>
      <c r="F112" s="35">
        <f t="shared" si="19"/>
        <v>681949</v>
      </c>
      <c r="G112" s="34">
        <f t="shared" si="20"/>
        <v>252.39999999999998</v>
      </c>
      <c r="H112" s="36">
        <f t="shared" si="21"/>
        <v>1434445</v>
      </c>
      <c r="I112" s="21"/>
      <c r="J112" s="21">
        <v>0</v>
      </c>
      <c r="K112" s="21">
        <v>0</v>
      </c>
      <c r="L112" s="21"/>
      <c r="M112" s="16"/>
      <c r="N112" s="36">
        <f t="shared" si="22"/>
        <v>681949</v>
      </c>
      <c r="O112" s="36">
        <f t="shared" si="23"/>
        <v>1434445</v>
      </c>
      <c r="P112" s="16"/>
      <c r="Q112" s="18">
        <f t="shared" si="24"/>
        <v>4233162.38</v>
      </c>
      <c r="R112" s="20"/>
      <c r="S112" s="15">
        <f t="shared" si="16"/>
        <v>0</v>
      </c>
      <c r="T112" s="122">
        <v>103</v>
      </c>
      <c r="U112" s="71">
        <v>121.98000000000003</v>
      </c>
      <c r="V112" s="71">
        <v>681949</v>
      </c>
      <c r="W112" s="61">
        <f t="shared" si="17"/>
        <v>0</v>
      </c>
      <c r="X112" s="122">
        <v>103</v>
      </c>
      <c r="Y112" s="71">
        <v>252.39999999999998</v>
      </c>
      <c r="Z112" s="71">
        <v>1434445</v>
      </c>
      <c r="AA112" s="59"/>
      <c r="AB112" s="74">
        <f>may!E112</f>
        <v>121.98000000000003</v>
      </c>
      <c r="AC112" s="191">
        <f>may!F112</f>
        <v>679099</v>
      </c>
      <c r="AD112" s="74">
        <f>may!G112</f>
        <v>248.50999999999993</v>
      </c>
      <c r="AE112" s="73">
        <f>may!H112</f>
        <v>1416132</v>
      </c>
      <c r="AF112" s="59"/>
      <c r="AG112" s="60">
        <f t="shared" si="25"/>
        <v>0</v>
      </c>
      <c r="AH112" s="69">
        <f t="shared" si="26"/>
        <v>2850</v>
      </c>
      <c r="AI112" s="60">
        <f t="shared" si="27"/>
        <v>3.8900000000000432</v>
      </c>
      <c r="AJ112" s="69">
        <f t="shared" si="28"/>
        <v>18313</v>
      </c>
      <c r="AK112" s="1"/>
      <c r="AL112" s="3">
        <v>121.98000000000003</v>
      </c>
      <c r="AM112" s="3">
        <v>681949</v>
      </c>
      <c r="AN112" s="1">
        <f t="shared" si="29"/>
        <v>0</v>
      </c>
      <c r="AO112" s="3">
        <v>103</v>
      </c>
      <c r="AP112" s="3">
        <v>251.39999999999995</v>
      </c>
      <c r="AQ112" s="3">
        <v>1429445</v>
      </c>
      <c r="AR112" s="1">
        <f t="shared" si="30"/>
        <v>5000</v>
      </c>
    </row>
    <row r="113" spans="1:44" s="1" customFormat="1" hidden="1">
      <c r="A113" s="17">
        <v>104</v>
      </c>
      <c r="B113" s="17" t="s">
        <v>1360</v>
      </c>
      <c r="C113" s="17">
        <v>104</v>
      </c>
      <c r="D113" s="21"/>
      <c r="E113" s="34">
        <f t="shared" si="18"/>
        <v>0</v>
      </c>
      <c r="F113" s="35">
        <f t="shared" si="19"/>
        <v>0</v>
      </c>
      <c r="G113" s="34">
        <f t="shared" si="20"/>
        <v>0</v>
      </c>
      <c r="H113" s="36">
        <f t="shared" si="21"/>
        <v>0</v>
      </c>
      <c r="I113" s="21"/>
      <c r="J113" s="21">
        <v>0</v>
      </c>
      <c r="K113" s="21">
        <v>0</v>
      </c>
      <c r="L113" s="21"/>
      <c r="M113" s="16"/>
      <c r="N113" s="36">
        <f t="shared" si="22"/>
        <v>0</v>
      </c>
      <c r="O113" s="36">
        <f t="shared" si="23"/>
        <v>0</v>
      </c>
      <c r="P113" s="16"/>
      <c r="Q113" s="18">
        <f t="shared" si="24"/>
        <v>0</v>
      </c>
      <c r="R113" s="16"/>
      <c r="S113" s="15">
        <f t="shared" si="16"/>
        <v>0</v>
      </c>
      <c r="T113">
        <v>104</v>
      </c>
      <c r="U113"/>
      <c r="V113"/>
      <c r="W113" s="61">
        <f t="shared" si="17"/>
        <v>0</v>
      </c>
      <c r="X113">
        <v>104</v>
      </c>
      <c r="Y113" s="71"/>
      <c r="Z113" s="71"/>
      <c r="AA113" s="59"/>
      <c r="AB113" s="74">
        <f>may!E113</f>
        <v>0</v>
      </c>
      <c r="AC113" s="191">
        <f>may!F113</f>
        <v>0</v>
      </c>
      <c r="AD113" s="74">
        <f>may!G113</f>
        <v>0</v>
      </c>
      <c r="AE113" s="73">
        <f>may!H113</f>
        <v>0</v>
      </c>
      <c r="AF113" s="59"/>
      <c r="AG113" s="60">
        <f t="shared" si="25"/>
        <v>0</v>
      </c>
      <c r="AH113" s="69">
        <f t="shared" si="26"/>
        <v>0</v>
      </c>
      <c r="AI113" s="60">
        <f t="shared" si="27"/>
        <v>0</v>
      </c>
      <c r="AJ113" s="69">
        <f t="shared" si="28"/>
        <v>0</v>
      </c>
      <c r="AN113" s="1">
        <f t="shared" si="29"/>
        <v>0</v>
      </c>
      <c r="AO113" s="1">
        <v>104</v>
      </c>
      <c r="AR113" s="1">
        <f t="shared" si="30"/>
        <v>0</v>
      </c>
    </row>
    <row r="114" spans="1:44">
      <c r="A114" s="19">
        <v>105</v>
      </c>
      <c r="B114" s="19" t="s">
        <v>579</v>
      </c>
      <c r="C114" s="19">
        <v>105</v>
      </c>
      <c r="D114" s="21"/>
      <c r="E114" s="34">
        <f t="shared" si="18"/>
        <v>40</v>
      </c>
      <c r="F114" s="35">
        <f t="shared" si="19"/>
        <v>203823</v>
      </c>
      <c r="G114" s="34">
        <f t="shared" si="20"/>
        <v>23.87</v>
      </c>
      <c r="H114" s="36">
        <f t="shared" si="21"/>
        <v>190198</v>
      </c>
      <c r="I114" s="21"/>
      <c r="J114" s="21">
        <v>0</v>
      </c>
      <c r="K114" s="21">
        <v>0</v>
      </c>
      <c r="L114" s="21"/>
      <c r="M114" s="16"/>
      <c r="N114" s="36">
        <f t="shared" si="22"/>
        <v>203823</v>
      </c>
      <c r="O114" s="36">
        <f t="shared" si="23"/>
        <v>190198</v>
      </c>
      <c r="P114" s="16"/>
      <c r="Q114" s="18">
        <f t="shared" si="24"/>
        <v>788105.87</v>
      </c>
      <c r="R114" s="20"/>
      <c r="S114" s="15">
        <f t="shared" si="16"/>
        <v>0</v>
      </c>
      <c r="T114" s="122">
        <v>105</v>
      </c>
      <c r="U114" s="71">
        <v>40</v>
      </c>
      <c r="V114" s="71">
        <v>203823</v>
      </c>
      <c r="W114" s="61">
        <f t="shared" si="17"/>
        <v>0</v>
      </c>
      <c r="X114" s="122">
        <v>105</v>
      </c>
      <c r="Y114" s="71">
        <v>23.87</v>
      </c>
      <c r="Z114" s="71">
        <v>190198</v>
      </c>
      <c r="AA114" s="59"/>
      <c r="AB114" s="74">
        <f>may!E114</f>
        <v>37</v>
      </c>
      <c r="AC114" s="191">
        <f>may!F114</f>
        <v>190439</v>
      </c>
      <c r="AD114" s="74">
        <f>may!G114</f>
        <v>23.900000000000002</v>
      </c>
      <c r="AE114" s="73">
        <f>may!H114</f>
        <v>190348</v>
      </c>
      <c r="AF114" s="59"/>
      <c r="AG114" s="60">
        <f t="shared" si="25"/>
        <v>3</v>
      </c>
      <c r="AH114" s="69">
        <f t="shared" si="26"/>
        <v>13384</v>
      </c>
      <c r="AI114" s="60">
        <f t="shared" si="27"/>
        <v>-3.0000000000001137E-2</v>
      </c>
      <c r="AJ114" s="69">
        <f t="shared" si="28"/>
        <v>-150</v>
      </c>
      <c r="AK114" s="1"/>
      <c r="AL114" s="3">
        <v>40</v>
      </c>
      <c r="AM114" s="3">
        <v>203823</v>
      </c>
      <c r="AN114" s="1">
        <f t="shared" si="29"/>
        <v>0</v>
      </c>
      <c r="AO114" s="3">
        <v>105</v>
      </c>
      <c r="AP114" s="3">
        <v>23.87</v>
      </c>
      <c r="AQ114" s="3">
        <v>190198</v>
      </c>
      <c r="AR114" s="1">
        <f t="shared" si="30"/>
        <v>0</v>
      </c>
    </row>
    <row r="115" spans="1:44" s="1" customFormat="1" hidden="1">
      <c r="A115" s="17">
        <v>106</v>
      </c>
      <c r="B115" s="17" t="s">
        <v>1361</v>
      </c>
      <c r="C115" s="17">
        <v>106</v>
      </c>
      <c r="D115" s="21"/>
      <c r="E115" s="34">
        <f t="shared" si="18"/>
        <v>0</v>
      </c>
      <c r="F115" s="35">
        <f t="shared" si="19"/>
        <v>0</v>
      </c>
      <c r="G115" s="34">
        <f t="shared" si="20"/>
        <v>0</v>
      </c>
      <c r="H115" s="36">
        <f t="shared" si="21"/>
        <v>0</v>
      </c>
      <c r="I115" s="21"/>
      <c r="J115" s="21">
        <v>0</v>
      </c>
      <c r="K115" s="21">
        <v>0</v>
      </c>
      <c r="L115" s="21"/>
      <c r="M115" s="16"/>
      <c r="N115" s="36">
        <f t="shared" si="22"/>
        <v>0</v>
      </c>
      <c r="O115" s="36">
        <f t="shared" si="23"/>
        <v>0</v>
      </c>
      <c r="P115" s="16"/>
      <c r="Q115" s="18">
        <f t="shared" si="24"/>
        <v>0</v>
      </c>
      <c r="R115" s="16"/>
      <c r="S115" s="15">
        <f t="shared" si="16"/>
        <v>0</v>
      </c>
      <c r="T115">
        <v>106</v>
      </c>
      <c r="U115"/>
      <c r="V115"/>
      <c r="W115" s="61">
        <f t="shared" si="17"/>
        <v>0</v>
      </c>
      <c r="X115">
        <v>106</v>
      </c>
      <c r="Y115" s="71"/>
      <c r="Z115" s="71"/>
      <c r="AA115" s="59"/>
      <c r="AB115" s="74">
        <f>may!E115</f>
        <v>0</v>
      </c>
      <c r="AC115" s="191">
        <f>may!F115</f>
        <v>0</v>
      </c>
      <c r="AD115" s="74">
        <f>may!G115</f>
        <v>0</v>
      </c>
      <c r="AE115" s="73">
        <f>may!H115</f>
        <v>0</v>
      </c>
      <c r="AF115" s="59"/>
      <c r="AG115" s="60">
        <f t="shared" si="25"/>
        <v>0</v>
      </c>
      <c r="AH115" s="69">
        <f t="shared" si="26"/>
        <v>0</v>
      </c>
      <c r="AI115" s="60">
        <f t="shared" si="27"/>
        <v>0</v>
      </c>
      <c r="AJ115" s="69">
        <f t="shared" si="28"/>
        <v>0</v>
      </c>
      <c r="AN115" s="1">
        <f t="shared" si="29"/>
        <v>0</v>
      </c>
      <c r="AO115" s="1">
        <v>106</v>
      </c>
      <c r="AR115" s="1">
        <f t="shared" si="30"/>
        <v>0</v>
      </c>
    </row>
    <row r="116" spans="1:44">
      <c r="A116" s="19">
        <v>107</v>
      </c>
      <c r="B116" s="19" t="s">
        <v>860</v>
      </c>
      <c r="C116" s="19">
        <v>107</v>
      </c>
      <c r="D116" s="21"/>
      <c r="E116" s="34">
        <f t="shared" si="18"/>
        <v>38.54</v>
      </c>
      <c r="F116" s="35">
        <f t="shared" si="19"/>
        <v>201875</v>
      </c>
      <c r="G116" s="34">
        <f t="shared" si="20"/>
        <v>312.14000000000004</v>
      </c>
      <c r="H116" s="36">
        <f t="shared" si="21"/>
        <v>1873676</v>
      </c>
      <c r="I116" s="21"/>
      <c r="J116" s="21">
        <v>0</v>
      </c>
      <c r="K116" s="21">
        <v>0</v>
      </c>
      <c r="L116" s="21"/>
      <c r="M116" s="16"/>
      <c r="N116" s="36">
        <f t="shared" si="22"/>
        <v>201875</v>
      </c>
      <c r="O116" s="36">
        <f t="shared" si="23"/>
        <v>1873676</v>
      </c>
      <c r="P116" s="16"/>
      <c r="Q116" s="18">
        <f t="shared" si="24"/>
        <v>4151452.6799999997</v>
      </c>
      <c r="R116" s="20"/>
      <c r="S116" s="15">
        <f t="shared" si="16"/>
        <v>0</v>
      </c>
      <c r="T116" s="122">
        <v>107</v>
      </c>
      <c r="U116" s="71">
        <v>38.54</v>
      </c>
      <c r="V116" s="71">
        <v>201875</v>
      </c>
      <c r="W116" s="61">
        <f t="shared" si="17"/>
        <v>0</v>
      </c>
      <c r="X116" s="122">
        <v>107</v>
      </c>
      <c r="Y116" s="71">
        <v>312.14000000000004</v>
      </c>
      <c r="Z116" s="71">
        <v>1873676</v>
      </c>
      <c r="AA116" s="59"/>
      <c r="AB116" s="74">
        <f>may!E116</f>
        <v>38.539999999999992</v>
      </c>
      <c r="AC116" s="191">
        <f>may!F116</f>
        <v>201875</v>
      </c>
      <c r="AD116" s="74">
        <f>may!G116</f>
        <v>310.14000000000004</v>
      </c>
      <c r="AE116" s="73">
        <f>may!H116</f>
        <v>1863193</v>
      </c>
      <c r="AF116" s="59"/>
      <c r="AG116" s="60">
        <f t="shared" si="25"/>
        <v>0</v>
      </c>
      <c r="AH116" s="69">
        <f t="shared" si="26"/>
        <v>0</v>
      </c>
      <c r="AI116" s="60">
        <f t="shared" si="27"/>
        <v>2</v>
      </c>
      <c r="AJ116" s="69">
        <f t="shared" si="28"/>
        <v>10483</v>
      </c>
      <c r="AK116" s="1"/>
      <c r="AL116" s="3">
        <v>38.54</v>
      </c>
      <c r="AM116" s="3">
        <v>201875</v>
      </c>
      <c r="AN116" s="1">
        <f t="shared" si="29"/>
        <v>0</v>
      </c>
      <c r="AO116" s="3">
        <v>107</v>
      </c>
      <c r="AP116" s="3">
        <v>312.14000000000004</v>
      </c>
      <c r="AQ116" s="3">
        <v>1873676</v>
      </c>
      <c r="AR116" s="1">
        <f t="shared" si="30"/>
        <v>0</v>
      </c>
    </row>
    <row r="117" spans="1:44" s="1" customFormat="1" hidden="1">
      <c r="A117" s="17">
        <v>108</v>
      </c>
      <c r="B117" s="17" t="s">
        <v>1362</v>
      </c>
      <c r="C117" s="17">
        <v>108</v>
      </c>
      <c r="D117" s="21"/>
      <c r="E117" s="34">
        <f t="shared" si="18"/>
        <v>0</v>
      </c>
      <c r="F117" s="35">
        <f t="shared" si="19"/>
        <v>0</v>
      </c>
      <c r="G117" s="34">
        <f t="shared" si="20"/>
        <v>0</v>
      </c>
      <c r="H117" s="36">
        <f t="shared" si="21"/>
        <v>0</v>
      </c>
      <c r="I117" s="21"/>
      <c r="J117" s="21">
        <v>0</v>
      </c>
      <c r="K117" s="21">
        <v>0</v>
      </c>
      <c r="L117" s="21"/>
      <c r="M117" s="16"/>
      <c r="N117" s="36">
        <f t="shared" si="22"/>
        <v>0</v>
      </c>
      <c r="O117" s="36">
        <f t="shared" si="23"/>
        <v>0</v>
      </c>
      <c r="P117" s="16"/>
      <c r="Q117" s="18">
        <f t="shared" si="24"/>
        <v>0</v>
      </c>
      <c r="R117" s="16"/>
      <c r="S117" s="15">
        <f t="shared" si="16"/>
        <v>0</v>
      </c>
      <c r="T117">
        <v>108</v>
      </c>
      <c r="U117"/>
      <c r="V117"/>
      <c r="W117" s="61">
        <f t="shared" si="17"/>
        <v>0</v>
      </c>
      <c r="X117">
        <v>108</v>
      </c>
      <c r="Y117"/>
      <c r="Z117"/>
      <c r="AA117" s="59"/>
      <c r="AB117" s="74">
        <f>may!E117</f>
        <v>0</v>
      </c>
      <c r="AC117" s="191">
        <f>may!F117</f>
        <v>0</v>
      </c>
      <c r="AD117" s="74">
        <f>may!G117</f>
        <v>0</v>
      </c>
      <c r="AE117" s="73">
        <f>may!H117</f>
        <v>0</v>
      </c>
      <c r="AF117" s="59"/>
      <c r="AG117" s="60">
        <f t="shared" si="25"/>
        <v>0</v>
      </c>
      <c r="AH117" s="69">
        <f t="shared" si="26"/>
        <v>0</v>
      </c>
      <c r="AI117" s="60">
        <f t="shared" si="27"/>
        <v>0</v>
      </c>
      <c r="AJ117" s="69">
        <f t="shared" si="28"/>
        <v>0</v>
      </c>
      <c r="AN117" s="1">
        <f t="shared" si="29"/>
        <v>0</v>
      </c>
      <c r="AO117" s="1">
        <v>108</v>
      </c>
      <c r="AR117" s="1">
        <f t="shared" si="30"/>
        <v>0</v>
      </c>
    </row>
    <row r="118" spans="1:44" s="1" customFormat="1" hidden="1">
      <c r="A118" s="17">
        <v>109</v>
      </c>
      <c r="B118" s="17" t="s">
        <v>1363</v>
      </c>
      <c r="C118" s="17">
        <v>109</v>
      </c>
      <c r="D118" s="21"/>
      <c r="E118" s="34">
        <f t="shared" si="18"/>
        <v>0</v>
      </c>
      <c r="F118" s="35">
        <f t="shared" si="19"/>
        <v>0</v>
      </c>
      <c r="G118" s="34">
        <f t="shared" si="20"/>
        <v>0</v>
      </c>
      <c r="H118" s="36">
        <f t="shared" si="21"/>
        <v>0</v>
      </c>
      <c r="I118" s="21"/>
      <c r="J118" s="21">
        <v>0</v>
      </c>
      <c r="K118" s="21">
        <v>0</v>
      </c>
      <c r="L118" s="21"/>
      <c r="M118" s="16"/>
      <c r="N118" s="36">
        <f t="shared" si="22"/>
        <v>0</v>
      </c>
      <c r="O118" s="36">
        <f t="shared" si="23"/>
        <v>0</v>
      </c>
      <c r="P118" s="16"/>
      <c r="Q118" s="18">
        <f t="shared" si="24"/>
        <v>0</v>
      </c>
      <c r="R118" s="16"/>
      <c r="S118" s="15">
        <f t="shared" si="16"/>
        <v>0</v>
      </c>
      <c r="T118">
        <v>109</v>
      </c>
      <c r="U118"/>
      <c r="V118"/>
      <c r="W118" s="61">
        <f t="shared" si="17"/>
        <v>0</v>
      </c>
      <c r="X118">
        <v>109</v>
      </c>
      <c r="Y118" s="71"/>
      <c r="Z118" s="71"/>
      <c r="AA118" s="59"/>
      <c r="AB118" s="74">
        <f>may!E118</f>
        <v>0</v>
      </c>
      <c r="AC118" s="191">
        <f>may!F118</f>
        <v>0</v>
      </c>
      <c r="AD118" s="74">
        <f>may!G118</f>
        <v>0</v>
      </c>
      <c r="AE118" s="73">
        <f>may!H118</f>
        <v>0</v>
      </c>
      <c r="AF118" s="59"/>
      <c r="AG118" s="60">
        <f t="shared" si="25"/>
        <v>0</v>
      </c>
      <c r="AH118" s="69">
        <f t="shared" si="26"/>
        <v>0</v>
      </c>
      <c r="AI118" s="60">
        <f t="shared" si="27"/>
        <v>0</v>
      </c>
      <c r="AJ118" s="69">
        <f t="shared" si="28"/>
        <v>0</v>
      </c>
      <c r="AN118" s="1">
        <f t="shared" si="29"/>
        <v>0</v>
      </c>
      <c r="AO118" s="1">
        <v>109</v>
      </c>
      <c r="AR118" s="1">
        <f t="shared" si="30"/>
        <v>0</v>
      </c>
    </row>
    <row r="119" spans="1:44">
      <c r="A119" s="19">
        <v>110</v>
      </c>
      <c r="B119" s="19" t="s">
        <v>793</v>
      </c>
      <c r="C119" s="19">
        <v>110</v>
      </c>
      <c r="D119" s="21"/>
      <c r="E119" s="34">
        <f t="shared" si="18"/>
        <v>42.559999999999995</v>
      </c>
      <c r="F119" s="35">
        <f t="shared" si="19"/>
        <v>286180</v>
      </c>
      <c r="G119" s="34">
        <f t="shared" si="20"/>
        <v>37.1</v>
      </c>
      <c r="H119" s="36">
        <f t="shared" si="21"/>
        <v>209294</v>
      </c>
      <c r="I119" s="21"/>
      <c r="J119" s="21">
        <v>0</v>
      </c>
      <c r="K119" s="21">
        <v>0</v>
      </c>
      <c r="L119" s="21"/>
      <c r="M119" s="16"/>
      <c r="N119" s="36">
        <f t="shared" si="22"/>
        <v>286180</v>
      </c>
      <c r="O119" s="36">
        <f t="shared" si="23"/>
        <v>209294</v>
      </c>
      <c r="P119" s="16"/>
      <c r="Q119" s="18">
        <f t="shared" si="24"/>
        <v>991027.65999999992</v>
      </c>
      <c r="R119" s="20"/>
      <c r="S119" s="15">
        <f t="shared" si="16"/>
        <v>0</v>
      </c>
      <c r="T119" s="122">
        <v>110</v>
      </c>
      <c r="U119" s="71">
        <v>42.559999999999995</v>
      </c>
      <c r="V119" s="71">
        <v>286180</v>
      </c>
      <c r="W119" s="61">
        <f t="shared" si="17"/>
        <v>0</v>
      </c>
      <c r="X119" s="122">
        <v>110</v>
      </c>
      <c r="Y119" s="71">
        <v>37.1</v>
      </c>
      <c r="Z119" s="71">
        <v>209294</v>
      </c>
      <c r="AA119" s="59"/>
      <c r="AB119" s="74">
        <f>may!E119</f>
        <v>42</v>
      </c>
      <c r="AC119" s="191">
        <f>may!F119</f>
        <v>266367</v>
      </c>
      <c r="AD119" s="74">
        <f>may!G119</f>
        <v>37.199999999999996</v>
      </c>
      <c r="AE119" s="73">
        <f>may!H119</f>
        <v>209804</v>
      </c>
      <c r="AF119" s="59"/>
      <c r="AG119" s="60">
        <f t="shared" si="25"/>
        <v>0.55999999999999517</v>
      </c>
      <c r="AH119" s="69">
        <f t="shared" si="26"/>
        <v>19813</v>
      </c>
      <c r="AI119" s="60">
        <f t="shared" si="27"/>
        <v>-9.9999999999994316E-2</v>
      </c>
      <c r="AJ119" s="69">
        <f t="shared" si="28"/>
        <v>-510</v>
      </c>
      <c r="AK119" s="1"/>
      <c r="AL119" s="3">
        <v>42.559999999999995</v>
      </c>
      <c r="AM119" s="3">
        <v>286180</v>
      </c>
      <c r="AN119" s="1">
        <f t="shared" si="29"/>
        <v>0</v>
      </c>
      <c r="AO119" s="3">
        <v>110</v>
      </c>
      <c r="AP119" s="3">
        <v>37.1</v>
      </c>
      <c r="AQ119" s="3">
        <v>209294</v>
      </c>
      <c r="AR119" s="1">
        <f t="shared" si="30"/>
        <v>0</v>
      </c>
    </row>
    <row r="120" spans="1:44">
      <c r="A120" s="19">
        <v>111</v>
      </c>
      <c r="B120" s="19" t="s">
        <v>812</v>
      </c>
      <c r="C120" s="19">
        <v>111</v>
      </c>
      <c r="D120" s="21"/>
      <c r="E120" s="34">
        <f t="shared" si="18"/>
        <v>117.09</v>
      </c>
      <c r="F120" s="35">
        <f t="shared" si="19"/>
        <v>662813</v>
      </c>
      <c r="G120" s="34">
        <f t="shared" si="20"/>
        <v>52.089999999999989</v>
      </c>
      <c r="H120" s="36">
        <f t="shared" si="21"/>
        <v>310859</v>
      </c>
      <c r="I120" s="21"/>
      <c r="J120" s="21">
        <v>0</v>
      </c>
      <c r="K120" s="21">
        <v>0</v>
      </c>
      <c r="L120" s="21"/>
      <c r="M120" s="16"/>
      <c r="N120" s="36">
        <f t="shared" si="22"/>
        <v>662813</v>
      </c>
      <c r="O120" s="36">
        <f t="shared" si="23"/>
        <v>310859</v>
      </c>
      <c r="P120" s="16"/>
      <c r="Q120" s="18">
        <f t="shared" si="24"/>
        <v>1947513.18</v>
      </c>
      <c r="R120" s="20"/>
      <c r="S120" s="15">
        <f t="shared" si="16"/>
        <v>0</v>
      </c>
      <c r="T120" s="122">
        <v>111</v>
      </c>
      <c r="U120" s="71">
        <v>117.09</v>
      </c>
      <c r="V120" s="71">
        <v>662813</v>
      </c>
      <c r="W120" s="61">
        <f t="shared" si="17"/>
        <v>0</v>
      </c>
      <c r="X120" s="122">
        <v>111</v>
      </c>
      <c r="Y120" s="71">
        <v>52.089999999999989</v>
      </c>
      <c r="Z120" s="71">
        <v>310859</v>
      </c>
      <c r="AA120" s="59"/>
      <c r="AB120" s="74">
        <f>may!E120</f>
        <v>117.09</v>
      </c>
      <c r="AC120" s="191">
        <f>may!F120</f>
        <v>662813</v>
      </c>
      <c r="AD120" s="74">
        <f>may!G120</f>
        <v>52.689999999999991</v>
      </c>
      <c r="AE120" s="73">
        <f>may!H120</f>
        <v>325725</v>
      </c>
      <c r="AF120" s="59"/>
      <c r="AG120" s="60">
        <f t="shared" si="25"/>
        <v>0</v>
      </c>
      <c r="AH120" s="69">
        <f t="shared" si="26"/>
        <v>0</v>
      </c>
      <c r="AI120" s="60">
        <f t="shared" si="27"/>
        <v>-0.60000000000000142</v>
      </c>
      <c r="AJ120" s="69">
        <f t="shared" si="28"/>
        <v>-14866</v>
      </c>
      <c r="AK120" s="1"/>
      <c r="AL120" s="3">
        <v>117.09</v>
      </c>
      <c r="AM120" s="3">
        <v>662813</v>
      </c>
      <c r="AN120" s="1">
        <f t="shared" si="29"/>
        <v>0</v>
      </c>
      <c r="AO120" s="3">
        <v>111</v>
      </c>
      <c r="AP120" s="3">
        <v>52.089999999999989</v>
      </c>
      <c r="AQ120" s="3">
        <v>310859</v>
      </c>
      <c r="AR120" s="1">
        <f t="shared" si="30"/>
        <v>0</v>
      </c>
    </row>
    <row r="121" spans="1:44" hidden="1">
      <c r="A121" s="19">
        <v>112</v>
      </c>
      <c r="B121" s="19" t="s">
        <v>926</v>
      </c>
      <c r="C121" s="19">
        <v>112</v>
      </c>
      <c r="D121" s="21"/>
      <c r="E121" s="34">
        <f t="shared" si="18"/>
        <v>0</v>
      </c>
      <c r="F121" s="35">
        <f t="shared" si="19"/>
        <v>0</v>
      </c>
      <c r="G121" s="34">
        <f t="shared" si="20"/>
        <v>0</v>
      </c>
      <c r="H121" s="36">
        <f t="shared" si="21"/>
        <v>0</v>
      </c>
      <c r="I121" s="21"/>
      <c r="J121" s="21">
        <v>0</v>
      </c>
      <c r="K121" s="21">
        <v>0</v>
      </c>
      <c r="L121" s="21"/>
      <c r="M121" s="16"/>
      <c r="N121" s="36">
        <f t="shared" si="22"/>
        <v>0</v>
      </c>
      <c r="O121" s="36">
        <f t="shared" si="23"/>
        <v>0</v>
      </c>
      <c r="P121" s="16"/>
      <c r="Q121" s="18">
        <f t="shared" si="24"/>
        <v>0</v>
      </c>
      <c r="R121" s="20"/>
      <c r="S121" s="15">
        <f t="shared" si="16"/>
        <v>0</v>
      </c>
      <c r="T121">
        <v>112</v>
      </c>
      <c r="U121"/>
      <c r="V121"/>
      <c r="W121" s="61">
        <f t="shared" si="17"/>
        <v>0</v>
      </c>
      <c r="X121">
        <v>112</v>
      </c>
      <c r="Y121"/>
      <c r="Z121"/>
      <c r="AA121" s="59"/>
      <c r="AB121" s="74">
        <f>may!E121</f>
        <v>0</v>
      </c>
      <c r="AC121" s="191">
        <f>may!F121</f>
        <v>0</v>
      </c>
      <c r="AD121" s="74">
        <f>may!G121</f>
        <v>0</v>
      </c>
      <c r="AE121" s="73">
        <f>may!H121</f>
        <v>0</v>
      </c>
      <c r="AF121" s="59"/>
      <c r="AG121" s="60">
        <f t="shared" si="25"/>
        <v>0</v>
      </c>
      <c r="AH121" s="69">
        <f t="shared" si="26"/>
        <v>0</v>
      </c>
      <c r="AI121" s="60">
        <f t="shared" si="27"/>
        <v>0</v>
      </c>
      <c r="AJ121" s="69">
        <f t="shared" si="28"/>
        <v>0</v>
      </c>
      <c r="AK121" s="1"/>
      <c r="AN121" s="1">
        <f t="shared" si="29"/>
        <v>0</v>
      </c>
      <c r="AO121" s="3">
        <v>112</v>
      </c>
      <c r="AR121" s="1">
        <f t="shared" si="30"/>
        <v>0</v>
      </c>
    </row>
    <row r="122" spans="1:44" s="1" customFormat="1" hidden="1">
      <c r="A122" s="17">
        <v>113</v>
      </c>
      <c r="B122" s="17" t="s">
        <v>1364</v>
      </c>
      <c r="C122" s="17">
        <v>113</v>
      </c>
      <c r="D122" s="21"/>
      <c r="E122" s="34">
        <f t="shared" si="18"/>
        <v>0</v>
      </c>
      <c r="F122" s="35">
        <f t="shared" si="19"/>
        <v>0</v>
      </c>
      <c r="G122" s="34">
        <f t="shared" si="20"/>
        <v>0</v>
      </c>
      <c r="H122" s="36">
        <f t="shared" si="21"/>
        <v>0</v>
      </c>
      <c r="I122" s="21"/>
      <c r="J122" s="21">
        <v>0</v>
      </c>
      <c r="K122" s="21">
        <v>0</v>
      </c>
      <c r="L122" s="21"/>
      <c r="M122" s="16"/>
      <c r="N122" s="36">
        <f t="shared" si="22"/>
        <v>0</v>
      </c>
      <c r="O122" s="36">
        <f t="shared" si="23"/>
        <v>0</v>
      </c>
      <c r="P122" s="16"/>
      <c r="Q122" s="18">
        <f t="shared" si="24"/>
        <v>0</v>
      </c>
      <c r="R122" s="16"/>
      <c r="S122" s="15">
        <f t="shared" si="16"/>
        <v>0</v>
      </c>
      <c r="T122">
        <v>113</v>
      </c>
      <c r="U122"/>
      <c r="V122"/>
      <c r="W122" s="61">
        <f t="shared" si="17"/>
        <v>0</v>
      </c>
      <c r="X122">
        <v>113</v>
      </c>
      <c r="Y122" s="71"/>
      <c r="Z122" s="71"/>
      <c r="AA122" s="59"/>
      <c r="AB122" s="74">
        <f>may!E122</f>
        <v>0</v>
      </c>
      <c r="AC122" s="191">
        <f>may!F122</f>
        <v>0</v>
      </c>
      <c r="AD122" s="74">
        <f>may!G122</f>
        <v>0</v>
      </c>
      <c r="AE122" s="73">
        <f>may!H122</f>
        <v>0</v>
      </c>
      <c r="AF122" s="59"/>
      <c r="AG122" s="60">
        <f t="shared" si="25"/>
        <v>0</v>
      </c>
      <c r="AH122" s="69">
        <f t="shared" si="26"/>
        <v>0</v>
      </c>
      <c r="AI122" s="60">
        <f t="shared" si="27"/>
        <v>0</v>
      </c>
      <c r="AJ122" s="69">
        <f t="shared" si="28"/>
        <v>0</v>
      </c>
      <c r="AN122" s="1">
        <f t="shared" si="29"/>
        <v>0</v>
      </c>
      <c r="AO122" s="1">
        <v>113</v>
      </c>
      <c r="AR122" s="1">
        <f t="shared" si="30"/>
        <v>0</v>
      </c>
    </row>
    <row r="123" spans="1:44">
      <c r="A123" s="19">
        <v>114</v>
      </c>
      <c r="B123" s="19" t="s">
        <v>815</v>
      </c>
      <c r="C123" s="19">
        <v>114</v>
      </c>
      <c r="D123" s="21"/>
      <c r="E123" s="34">
        <f t="shared" si="18"/>
        <v>116.54999999999997</v>
      </c>
      <c r="F123" s="35">
        <f t="shared" si="19"/>
        <v>710935</v>
      </c>
      <c r="G123" s="34">
        <f t="shared" si="20"/>
        <v>323.16000000000003</v>
      </c>
      <c r="H123" s="36">
        <f t="shared" si="21"/>
        <v>2503449</v>
      </c>
      <c r="I123" s="21"/>
      <c r="J123" s="21">
        <v>-7504</v>
      </c>
      <c r="K123" s="21">
        <v>0</v>
      </c>
      <c r="L123" s="21"/>
      <c r="M123" s="16"/>
      <c r="N123" s="36">
        <f t="shared" si="22"/>
        <v>703431</v>
      </c>
      <c r="O123" s="36">
        <f t="shared" si="23"/>
        <v>2503449</v>
      </c>
      <c r="P123" s="16"/>
      <c r="Q123" s="18">
        <f t="shared" si="24"/>
        <v>6414199.71</v>
      </c>
      <c r="R123" s="20"/>
      <c r="S123" s="15">
        <f t="shared" si="16"/>
        <v>0</v>
      </c>
      <c r="T123" s="122">
        <v>114</v>
      </c>
      <c r="U123" s="71">
        <v>116.54999999999997</v>
      </c>
      <c r="V123" s="71">
        <v>710935</v>
      </c>
      <c r="W123" s="61">
        <f t="shared" si="17"/>
        <v>0</v>
      </c>
      <c r="X123" s="122">
        <v>114</v>
      </c>
      <c r="Y123" s="71">
        <v>323.16000000000003</v>
      </c>
      <c r="Z123" s="71">
        <v>2503449</v>
      </c>
      <c r="AA123" s="59"/>
      <c r="AB123" s="74">
        <f>may!E123</f>
        <v>116.54999999999997</v>
      </c>
      <c r="AC123" s="191">
        <f>may!F123</f>
        <v>710935</v>
      </c>
      <c r="AD123" s="74">
        <f>may!G123</f>
        <v>331.76</v>
      </c>
      <c r="AE123" s="73">
        <f>may!H123</f>
        <v>2561654</v>
      </c>
      <c r="AF123" s="59"/>
      <c r="AG123" s="60">
        <f t="shared" si="25"/>
        <v>0</v>
      </c>
      <c r="AH123" s="69">
        <f t="shared" si="26"/>
        <v>0</v>
      </c>
      <c r="AI123" s="60">
        <f t="shared" si="27"/>
        <v>-8.5999999999999659</v>
      </c>
      <c r="AJ123" s="69">
        <f t="shared" si="28"/>
        <v>-58205</v>
      </c>
      <c r="AK123" s="1"/>
      <c r="AL123" s="3">
        <v>116.54999999999997</v>
      </c>
      <c r="AM123" s="3">
        <v>710935</v>
      </c>
      <c r="AN123" s="1">
        <f t="shared" si="29"/>
        <v>0</v>
      </c>
      <c r="AO123" s="3">
        <v>114</v>
      </c>
      <c r="AP123" s="3">
        <v>321.05</v>
      </c>
      <c r="AQ123" s="3">
        <v>2490229</v>
      </c>
      <c r="AR123" s="1">
        <f t="shared" si="30"/>
        <v>13220</v>
      </c>
    </row>
    <row r="124" spans="1:44" s="1" customFormat="1" hidden="1">
      <c r="A124" s="17">
        <v>115</v>
      </c>
      <c r="B124" s="17" t="s">
        <v>1365</v>
      </c>
      <c r="C124" s="17">
        <v>115</v>
      </c>
      <c r="D124" s="21"/>
      <c r="E124" s="34">
        <f t="shared" si="18"/>
        <v>0</v>
      </c>
      <c r="F124" s="35">
        <f t="shared" si="19"/>
        <v>0</v>
      </c>
      <c r="G124" s="34">
        <f t="shared" si="20"/>
        <v>0</v>
      </c>
      <c r="H124" s="36">
        <f t="shared" si="21"/>
        <v>0</v>
      </c>
      <c r="I124" s="21"/>
      <c r="J124" s="21">
        <v>0</v>
      </c>
      <c r="K124" s="21">
        <v>0</v>
      </c>
      <c r="L124" s="21"/>
      <c r="M124" s="16"/>
      <c r="N124" s="36">
        <f t="shared" si="22"/>
        <v>0</v>
      </c>
      <c r="O124" s="36">
        <f t="shared" si="23"/>
        <v>0</v>
      </c>
      <c r="P124" s="16"/>
      <c r="Q124" s="18">
        <f t="shared" si="24"/>
        <v>0</v>
      </c>
      <c r="R124" s="16"/>
      <c r="S124" s="15">
        <f t="shared" si="16"/>
        <v>0</v>
      </c>
      <c r="T124">
        <v>115</v>
      </c>
      <c r="U124"/>
      <c r="V124"/>
      <c r="W124" s="61">
        <f t="shared" si="17"/>
        <v>0</v>
      </c>
      <c r="X124">
        <v>115</v>
      </c>
      <c r="Y124" s="71"/>
      <c r="Z124" s="71"/>
      <c r="AA124" s="59"/>
      <c r="AB124" s="74">
        <f>may!E124</f>
        <v>0</v>
      </c>
      <c r="AC124" s="191">
        <f>may!F124</f>
        <v>0</v>
      </c>
      <c r="AD124" s="74">
        <f>may!G124</f>
        <v>0</v>
      </c>
      <c r="AE124" s="73">
        <f>may!H124</f>
        <v>0</v>
      </c>
      <c r="AF124" s="59"/>
      <c r="AG124" s="60">
        <f t="shared" si="25"/>
        <v>0</v>
      </c>
      <c r="AH124" s="69">
        <f t="shared" si="26"/>
        <v>0</v>
      </c>
      <c r="AI124" s="60">
        <f t="shared" si="27"/>
        <v>0</v>
      </c>
      <c r="AJ124" s="69">
        <f t="shared" si="28"/>
        <v>0</v>
      </c>
      <c r="AN124" s="1">
        <f t="shared" si="29"/>
        <v>0</v>
      </c>
      <c r="AO124" s="1">
        <v>115</v>
      </c>
      <c r="AR124" s="1">
        <f t="shared" si="30"/>
        <v>0</v>
      </c>
    </row>
    <row r="125" spans="1:44" s="1" customFormat="1" hidden="1">
      <c r="A125" s="17">
        <v>116</v>
      </c>
      <c r="B125" s="17" t="s">
        <v>1366</v>
      </c>
      <c r="C125" s="17">
        <v>116</v>
      </c>
      <c r="D125" s="21"/>
      <c r="E125" s="34">
        <f t="shared" si="18"/>
        <v>0</v>
      </c>
      <c r="F125" s="35">
        <f t="shared" si="19"/>
        <v>0</v>
      </c>
      <c r="G125" s="34">
        <f t="shared" si="20"/>
        <v>0</v>
      </c>
      <c r="H125" s="36">
        <f t="shared" si="21"/>
        <v>0</v>
      </c>
      <c r="I125" s="21"/>
      <c r="J125" s="21">
        <v>0</v>
      </c>
      <c r="K125" s="21">
        <v>0</v>
      </c>
      <c r="L125" s="21"/>
      <c r="M125" s="16"/>
      <c r="N125" s="36">
        <f t="shared" si="22"/>
        <v>0</v>
      </c>
      <c r="O125" s="36">
        <f t="shared" si="23"/>
        <v>0</v>
      </c>
      <c r="P125" s="16"/>
      <c r="Q125" s="18">
        <f t="shared" si="24"/>
        <v>0</v>
      </c>
      <c r="R125" s="16"/>
      <c r="S125" s="15">
        <f t="shared" si="16"/>
        <v>0</v>
      </c>
      <c r="T125">
        <v>116</v>
      </c>
      <c r="U125"/>
      <c r="V125"/>
      <c r="W125" s="61">
        <f t="shared" si="17"/>
        <v>0</v>
      </c>
      <c r="X125">
        <v>116</v>
      </c>
      <c r="Y125" s="71"/>
      <c r="Z125" s="71"/>
      <c r="AA125" s="59"/>
      <c r="AB125" s="74">
        <f>may!E125</f>
        <v>0</v>
      </c>
      <c r="AC125" s="191">
        <f>may!F125</f>
        <v>0</v>
      </c>
      <c r="AD125" s="74">
        <f>may!G125</f>
        <v>0</v>
      </c>
      <c r="AE125" s="73">
        <f>may!H125</f>
        <v>0</v>
      </c>
      <c r="AF125" s="59"/>
      <c r="AG125" s="60">
        <f t="shared" si="25"/>
        <v>0</v>
      </c>
      <c r="AH125" s="69">
        <f t="shared" si="26"/>
        <v>0</v>
      </c>
      <c r="AI125" s="60">
        <f t="shared" si="27"/>
        <v>0</v>
      </c>
      <c r="AJ125" s="69">
        <f t="shared" si="28"/>
        <v>0</v>
      </c>
      <c r="AN125" s="1">
        <f t="shared" si="29"/>
        <v>0</v>
      </c>
      <c r="AO125" s="1">
        <v>116</v>
      </c>
      <c r="AR125" s="1">
        <f t="shared" si="30"/>
        <v>0</v>
      </c>
    </row>
    <row r="126" spans="1:44">
      <c r="A126" s="19">
        <v>117</v>
      </c>
      <c r="B126" s="19" t="s">
        <v>1367</v>
      </c>
      <c r="C126" s="19">
        <v>117</v>
      </c>
      <c r="D126" s="21"/>
      <c r="E126" s="34">
        <f t="shared" si="18"/>
        <v>98.469999999999985</v>
      </c>
      <c r="F126" s="35">
        <f t="shared" si="19"/>
        <v>622679</v>
      </c>
      <c r="G126" s="34">
        <f t="shared" si="20"/>
        <v>47.480000000000004</v>
      </c>
      <c r="H126" s="36">
        <f t="shared" si="21"/>
        <v>302977</v>
      </c>
      <c r="I126" s="21"/>
      <c r="J126" s="21">
        <v>0</v>
      </c>
      <c r="K126" s="21">
        <v>0</v>
      </c>
      <c r="L126" s="21"/>
      <c r="M126" s="16"/>
      <c r="N126" s="36">
        <f t="shared" si="22"/>
        <v>622679</v>
      </c>
      <c r="O126" s="36">
        <f t="shared" si="23"/>
        <v>302977</v>
      </c>
      <c r="P126" s="16"/>
      <c r="Q126" s="18">
        <f t="shared" si="24"/>
        <v>1851457.95</v>
      </c>
      <c r="R126" s="20"/>
      <c r="S126" s="15">
        <f t="shared" si="16"/>
        <v>0</v>
      </c>
      <c r="T126" s="122">
        <v>117</v>
      </c>
      <c r="U126" s="71">
        <v>98.469999999999985</v>
      </c>
      <c r="V126" s="71">
        <v>622679</v>
      </c>
      <c r="W126" s="61">
        <f t="shared" si="17"/>
        <v>0</v>
      </c>
      <c r="X126" s="122">
        <v>117</v>
      </c>
      <c r="Y126" s="71">
        <v>47.480000000000004</v>
      </c>
      <c r="Z126" s="71">
        <v>302977</v>
      </c>
      <c r="AA126" s="59"/>
      <c r="AB126" s="74">
        <f>may!E126</f>
        <v>101.26999999999998</v>
      </c>
      <c r="AC126" s="191">
        <f>may!F126</f>
        <v>636679</v>
      </c>
      <c r="AD126" s="74">
        <f>may!G126</f>
        <v>51.089999999999996</v>
      </c>
      <c r="AE126" s="73">
        <f>may!H126</f>
        <v>322325</v>
      </c>
      <c r="AF126" s="59"/>
      <c r="AG126" s="60">
        <f t="shared" si="25"/>
        <v>-2.7999999999999972</v>
      </c>
      <c r="AH126" s="69">
        <f t="shared" si="26"/>
        <v>-14000</v>
      </c>
      <c r="AI126" s="60">
        <f t="shared" si="27"/>
        <v>-3.6099999999999923</v>
      </c>
      <c r="AJ126" s="69">
        <f t="shared" si="28"/>
        <v>-19348</v>
      </c>
      <c r="AK126" s="1"/>
      <c r="AL126" s="3">
        <v>98.469999999999985</v>
      </c>
      <c r="AM126" s="3">
        <v>622679</v>
      </c>
      <c r="AN126" s="1">
        <f t="shared" si="29"/>
        <v>0</v>
      </c>
      <c r="AO126" s="3">
        <v>117</v>
      </c>
      <c r="AP126" s="3">
        <v>47.480000000000004</v>
      </c>
      <c r="AQ126" s="3">
        <v>302977</v>
      </c>
      <c r="AR126" s="1">
        <f t="shared" si="30"/>
        <v>0</v>
      </c>
    </row>
    <row r="127" spans="1:44" s="1" customFormat="1">
      <c r="A127" s="17">
        <v>118</v>
      </c>
      <c r="B127" s="17" t="s">
        <v>1368</v>
      </c>
      <c r="C127" s="17">
        <v>118</v>
      </c>
      <c r="D127" s="21"/>
      <c r="E127" s="34">
        <f t="shared" si="18"/>
        <v>0</v>
      </c>
      <c r="F127" s="35">
        <f t="shared" si="19"/>
        <v>0</v>
      </c>
      <c r="G127" s="34">
        <f t="shared" si="20"/>
        <v>1</v>
      </c>
      <c r="H127" s="36">
        <f t="shared" si="21"/>
        <v>5000</v>
      </c>
      <c r="I127" s="21"/>
      <c r="J127" s="21">
        <v>0</v>
      </c>
      <c r="K127" s="21">
        <v>0</v>
      </c>
      <c r="L127" s="21"/>
      <c r="M127" s="16"/>
      <c r="N127" s="36">
        <f t="shared" si="22"/>
        <v>0</v>
      </c>
      <c r="O127" s="36">
        <f t="shared" si="23"/>
        <v>5000</v>
      </c>
      <c r="P127" s="16"/>
      <c r="Q127" s="18">
        <f t="shared" si="24"/>
        <v>10001</v>
      </c>
      <c r="R127" s="16"/>
      <c r="S127" s="15">
        <f t="shared" si="16"/>
        <v>0</v>
      </c>
      <c r="T127">
        <v>118</v>
      </c>
      <c r="U127"/>
      <c r="V127"/>
      <c r="W127" s="61">
        <f t="shared" si="17"/>
        <v>0</v>
      </c>
      <c r="X127" s="122">
        <v>118</v>
      </c>
      <c r="Y127" s="71">
        <v>1</v>
      </c>
      <c r="Z127" s="71">
        <v>5000</v>
      </c>
      <c r="AA127" s="59"/>
      <c r="AB127" s="74">
        <f>may!E127</f>
        <v>0</v>
      </c>
      <c r="AC127" s="191">
        <f>may!F127</f>
        <v>0</v>
      </c>
      <c r="AD127" s="74">
        <f>may!G127</f>
        <v>1</v>
      </c>
      <c r="AE127" s="73">
        <f>may!H127</f>
        <v>5000</v>
      </c>
      <c r="AF127" s="59"/>
      <c r="AG127" s="60">
        <f t="shared" si="25"/>
        <v>0</v>
      </c>
      <c r="AH127" s="69">
        <f t="shared" si="26"/>
        <v>0</v>
      </c>
      <c r="AI127" s="60">
        <f t="shared" si="27"/>
        <v>0</v>
      </c>
      <c r="AJ127" s="69">
        <f t="shared" si="28"/>
        <v>0</v>
      </c>
      <c r="AN127" s="1">
        <f t="shared" si="29"/>
        <v>0</v>
      </c>
      <c r="AO127" s="1">
        <v>118</v>
      </c>
      <c r="AP127" s="1">
        <v>1</v>
      </c>
      <c r="AQ127" s="1">
        <v>5000</v>
      </c>
      <c r="AR127" s="1">
        <f t="shared" si="30"/>
        <v>0</v>
      </c>
    </row>
    <row r="128" spans="1:44" s="1" customFormat="1" hidden="1">
      <c r="A128" s="17">
        <v>119</v>
      </c>
      <c r="B128" s="17" t="s">
        <v>1369</v>
      </c>
      <c r="C128" s="17">
        <v>119</v>
      </c>
      <c r="D128" s="21"/>
      <c r="E128" s="34">
        <f t="shared" si="18"/>
        <v>0</v>
      </c>
      <c r="F128" s="35">
        <f t="shared" si="19"/>
        <v>0</v>
      </c>
      <c r="G128" s="34">
        <f t="shared" si="20"/>
        <v>0</v>
      </c>
      <c r="H128" s="36">
        <f t="shared" si="21"/>
        <v>0</v>
      </c>
      <c r="I128" s="21"/>
      <c r="J128" s="21">
        <v>0</v>
      </c>
      <c r="K128" s="21">
        <v>0</v>
      </c>
      <c r="L128" s="21"/>
      <c r="M128" s="16"/>
      <c r="N128" s="36">
        <f t="shared" si="22"/>
        <v>0</v>
      </c>
      <c r="O128" s="36">
        <f t="shared" si="23"/>
        <v>0</v>
      </c>
      <c r="P128" s="16"/>
      <c r="Q128" s="18">
        <f t="shared" si="24"/>
        <v>0</v>
      </c>
      <c r="R128" s="16"/>
      <c r="S128" s="15">
        <f t="shared" si="16"/>
        <v>0</v>
      </c>
      <c r="T128">
        <v>119</v>
      </c>
      <c r="U128"/>
      <c r="V128"/>
      <c r="W128" s="61">
        <f t="shared" si="17"/>
        <v>0</v>
      </c>
      <c r="X128">
        <v>119</v>
      </c>
      <c r="Y128" s="71"/>
      <c r="Z128" s="71"/>
      <c r="AA128" s="59"/>
      <c r="AB128" s="74">
        <f>may!E128</f>
        <v>0</v>
      </c>
      <c r="AC128" s="191">
        <f>may!F128</f>
        <v>0</v>
      </c>
      <c r="AD128" s="74">
        <f>may!G128</f>
        <v>0</v>
      </c>
      <c r="AE128" s="73">
        <f>may!H128</f>
        <v>0</v>
      </c>
      <c r="AF128" s="59"/>
      <c r="AG128" s="60">
        <f t="shared" si="25"/>
        <v>0</v>
      </c>
      <c r="AH128" s="69">
        <f t="shared" si="26"/>
        <v>0</v>
      </c>
      <c r="AI128" s="60">
        <f t="shared" si="27"/>
        <v>0</v>
      </c>
      <c r="AJ128" s="69">
        <f t="shared" si="28"/>
        <v>0</v>
      </c>
      <c r="AN128" s="1">
        <f t="shared" si="29"/>
        <v>0</v>
      </c>
      <c r="AO128" s="1">
        <v>119</v>
      </c>
      <c r="AR128" s="1">
        <f t="shared" si="30"/>
        <v>0</v>
      </c>
    </row>
    <row r="129" spans="1:44" s="1" customFormat="1" hidden="1">
      <c r="A129" s="17">
        <v>120</v>
      </c>
      <c r="B129" s="17" t="s">
        <v>1370</v>
      </c>
      <c r="C129" s="17">
        <v>120</v>
      </c>
      <c r="D129" s="21"/>
      <c r="E129" s="34">
        <f t="shared" si="18"/>
        <v>0</v>
      </c>
      <c r="F129" s="35">
        <f t="shared" si="19"/>
        <v>0</v>
      </c>
      <c r="G129" s="34">
        <f t="shared" si="20"/>
        <v>0</v>
      </c>
      <c r="H129" s="36">
        <f t="shared" si="21"/>
        <v>0</v>
      </c>
      <c r="I129" s="21"/>
      <c r="J129" s="21">
        <v>0</v>
      </c>
      <c r="K129" s="21">
        <v>0</v>
      </c>
      <c r="L129" s="21"/>
      <c r="M129" s="16"/>
      <c r="N129" s="36">
        <f t="shared" si="22"/>
        <v>0</v>
      </c>
      <c r="O129" s="36">
        <f t="shared" si="23"/>
        <v>0</v>
      </c>
      <c r="P129" s="16"/>
      <c r="Q129" s="18">
        <f t="shared" si="24"/>
        <v>0</v>
      </c>
      <c r="R129" s="16"/>
      <c r="S129" s="15">
        <f t="shared" si="16"/>
        <v>0</v>
      </c>
      <c r="T129">
        <v>120</v>
      </c>
      <c r="U129"/>
      <c r="V129"/>
      <c r="W129" s="61">
        <f t="shared" si="17"/>
        <v>0</v>
      </c>
      <c r="X129">
        <v>120</v>
      </c>
      <c r="Y129" s="71"/>
      <c r="Z129" s="71"/>
      <c r="AA129" s="59"/>
      <c r="AB129" s="74">
        <f>may!E129</f>
        <v>0</v>
      </c>
      <c r="AC129" s="191">
        <f>may!F129</f>
        <v>0</v>
      </c>
      <c r="AD129" s="74">
        <f>may!G129</f>
        <v>0</v>
      </c>
      <c r="AE129" s="73">
        <f>may!H129</f>
        <v>0</v>
      </c>
      <c r="AF129" s="59"/>
      <c r="AG129" s="60">
        <f t="shared" si="25"/>
        <v>0</v>
      </c>
      <c r="AH129" s="69">
        <f t="shared" si="26"/>
        <v>0</v>
      </c>
      <c r="AI129" s="60">
        <f t="shared" si="27"/>
        <v>0</v>
      </c>
      <c r="AJ129" s="69">
        <f t="shared" si="28"/>
        <v>0</v>
      </c>
      <c r="AN129" s="1">
        <f t="shared" si="29"/>
        <v>0</v>
      </c>
      <c r="AO129" s="1">
        <v>120</v>
      </c>
      <c r="AR129" s="1">
        <f t="shared" si="30"/>
        <v>0</v>
      </c>
    </row>
    <row r="130" spans="1:44">
      <c r="A130" s="19">
        <v>121</v>
      </c>
      <c r="B130" s="19" t="s">
        <v>820</v>
      </c>
      <c r="C130" s="19">
        <v>121</v>
      </c>
      <c r="D130" s="21"/>
      <c r="E130" s="34">
        <f t="shared" si="18"/>
        <v>5</v>
      </c>
      <c r="F130" s="35">
        <f t="shared" si="19"/>
        <v>28564</v>
      </c>
      <c r="G130" s="34">
        <f t="shared" si="20"/>
        <v>4.6899999999999995</v>
      </c>
      <c r="H130" s="36">
        <f t="shared" si="21"/>
        <v>23450</v>
      </c>
      <c r="I130" s="21"/>
      <c r="J130" s="21">
        <v>0</v>
      </c>
      <c r="K130" s="21">
        <v>0</v>
      </c>
      <c r="L130" s="21"/>
      <c r="M130" s="16"/>
      <c r="N130" s="36">
        <f t="shared" si="22"/>
        <v>28564</v>
      </c>
      <c r="O130" s="36">
        <f t="shared" si="23"/>
        <v>23450</v>
      </c>
      <c r="P130" s="16"/>
      <c r="Q130" s="18">
        <f t="shared" si="24"/>
        <v>104037.69</v>
      </c>
      <c r="R130" s="20"/>
      <c r="S130" s="15">
        <f t="shared" si="16"/>
        <v>0</v>
      </c>
      <c r="T130" s="122">
        <v>121</v>
      </c>
      <c r="U130" s="71">
        <v>5</v>
      </c>
      <c r="V130" s="71">
        <v>28564</v>
      </c>
      <c r="W130" s="61">
        <f t="shared" si="17"/>
        <v>0</v>
      </c>
      <c r="X130" s="122">
        <v>121</v>
      </c>
      <c r="Y130" s="71">
        <v>4.6899999999999995</v>
      </c>
      <c r="Z130" s="71">
        <v>23450</v>
      </c>
      <c r="AA130" s="59"/>
      <c r="AB130" s="74">
        <f>may!E130</f>
        <v>4</v>
      </c>
      <c r="AC130" s="191">
        <f>may!F130</f>
        <v>24000</v>
      </c>
      <c r="AD130" s="74">
        <f>may!G130</f>
        <v>5.6899999999999995</v>
      </c>
      <c r="AE130" s="73">
        <f>may!H130</f>
        <v>28450</v>
      </c>
      <c r="AF130" s="59"/>
      <c r="AG130" s="60">
        <f t="shared" si="25"/>
        <v>1</v>
      </c>
      <c r="AH130" s="69">
        <f t="shared" si="26"/>
        <v>4564</v>
      </c>
      <c r="AI130" s="60">
        <f t="shared" si="27"/>
        <v>-1</v>
      </c>
      <c r="AJ130" s="69">
        <f t="shared" si="28"/>
        <v>-5000</v>
      </c>
      <c r="AK130" s="1"/>
      <c r="AL130" s="3">
        <v>5</v>
      </c>
      <c r="AM130" s="3">
        <v>28564</v>
      </c>
      <c r="AN130" s="1">
        <f t="shared" si="29"/>
        <v>0</v>
      </c>
      <c r="AO130" s="3">
        <v>121</v>
      </c>
      <c r="AP130" s="3">
        <v>4.6899999999999995</v>
      </c>
      <c r="AQ130" s="3">
        <v>23450</v>
      </c>
      <c r="AR130" s="1">
        <f t="shared" si="30"/>
        <v>0</v>
      </c>
    </row>
    <row r="131" spans="1:44" s="1" customFormat="1">
      <c r="A131" s="17">
        <v>122</v>
      </c>
      <c r="B131" s="17" t="s">
        <v>1372</v>
      </c>
      <c r="C131" s="17">
        <v>122</v>
      </c>
      <c r="D131" s="21"/>
      <c r="E131" s="34">
        <f t="shared" si="18"/>
        <v>0</v>
      </c>
      <c r="F131" s="35">
        <f t="shared" si="19"/>
        <v>0</v>
      </c>
      <c r="G131" s="34">
        <f t="shared" si="20"/>
        <v>2.74</v>
      </c>
      <c r="H131" s="36">
        <f t="shared" si="21"/>
        <v>13700</v>
      </c>
      <c r="I131" s="21"/>
      <c r="J131" s="21">
        <v>0</v>
      </c>
      <c r="K131" s="21">
        <v>0</v>
      </c>
      <c r="L131" s="21"/>
      <c r="M131" s="16"/>
      <c r="N131" s="36">
        <f t="shared" si="22"/>
        <v>0</v>
      </c>
      <c r="O131" s="36">
        <f t="shared" si="23"/>
        <v>13700</v>
      </c>
      <c r="P131" s="16"/>
      <c r="Q131" s="18">
        <f t="shared" si="24"/>
        <v>27402.739999999998</v>
      </c>
      <c r="R131" s="16"/>
      <c r="S131" s="15">
        <f t="shared" si="16"/>
        <v>0</v>
      </c>
      <c r="T131">
        <v>122</v>
      </c>
      <c r="U131"/>
      <c r="V131"/>
      <c r="W131" s="61">
        <f t="shared" si="17"/>
        <v>0</v>
      </c>
      <c r="X131" s="122">
        <v>122</v>
      </c>
      <c r="Y131" s="71">
        <v>2.74</v>
      </c>
      <c r="Z131" s="71">
        <v>13700</v>
      </c>
      <c r="AA131" s="59"/>
      <c r="AB131" s="74">
        <f>may!E131</f>
        <v>0</v>
      </c>
      <c r="AC131" s="191">
        <f>may!F131</f>
        <v>0</v>
      </c>
      <c r="AD131" s="74">
        <f>may!G131</f>
        <v>2</v>
      </c>
      <c r="AE131" s="73">
        <f>may!H131</f>
        <v>10000</v>
      </c>
      <c r="AF131" s="59"/>
      <c r="AG131" s="60">
        <f t="shared" si="25"/>
        <v>0</v>
      </c>
      <c r="AH131" s="69">
        <f t="shared" si="26"/>
        <v>0</v>
      </c>
      <c r="AI131" s="60">
        <f t="shared" si="27"/>
        <v>0.74000000000000021</v>
      </c>
      <c r="AJ131" s="69">
        <f t="shared" si="28"/>
        <v>3700</v>
      </c>
      <c r="AN131" s="1">
        <f t="shared" si="29"/>
        <v>0</v>
      </c>
      <c r="AO131" s="1">
        <v>122</v>
      </c>
      <c r="AP131" s="1">
        <v>2.74</v>
      </c>
      <c r="AQ131" s="1">
        <v>14580</v>
      </c>
      <c r="AR131" s="1">
        <f t="shared" si="30"/>
        <v>-880</v>
      </c>
    </row>
    <row r="132" spans="1:44" s="1" customFormat="1" hidden="1">
      <c r="A132" s="17">
        <v>123</v>
      </c>
      <c r="B132" s="17" t="s">
        <v>1373</v>
      </c>
      <c r="C132" s="17">
        <v>123</v>
      </c>
      <c r="D132" s="21"/>
      <c r="E132" s="34">
        <f t="shared" si="18"/>
        <v>0</v>
      </c>
      <c r="F132" s="35">
        <f t="shared" si="19"/>
        <v>0</v>
      </c>
      <c r="G132" s="34">
        <f t="shared" si="20"/>
        <v>0</v>
      </c>
      <c r="H132" s="36">
        <f t="shared" si="21"/>
        <v>0</v>
      </c>
      <c r="I132" s="21"/>
      <c r="J132" s="21">
        <v>0</v>
      </c>
      <c r="K132" s="21">
        <v>0</v>
      </c>
      <c r="L132" s="21"/>
      <c r="M132" s="16"/>
      <c r="N132" s="36">
        <f t="shared" si="22"/>
        <v>0</v>
      </c>
      <c r="O132" s="36">
        <f t="shared" si="23"/>
        <v>0</v>
      </c>
      <c r="P132" s="16"/>
      <c r="Q132" s="18">
        <f t="shared" si="24"/>
        <v>0</v>
      </c>
      <c r="R132" s="16"/>
      <c r="S132" s="15">
        <f t="shared" si="16"/>
        <v>0</v>
      </c>
      <c r="T132">
        <v>123</v>
      </c>
      <c r="U132"/>
      <c r="V132"/>
      <c r="W132" s="61">
        <f t="shared" si="17"/>
        <v>0</v>
      </c>
      <c r="X132">
        <v>123</v>
      </c>
      <c r="Y132" s="71"/>
      <c r="Z132" s="71"/>
      <c r="AA132" s="59"/>
      <c r="AB132" s="74">
        <f>may!E132</f>
        <v>0</v>
      </c>
      <c r="AC132" s="191">
        <f>may!F132</f>
        <v>0</v>
      </c>
      <c r="AD132" s="74">
        <f>may!G132</f>
        <v>0</v>
      </c>
      <c r="AE132" s="73">
        <f>may!H132</f>
        <v>0</v>
      </c>
      <c r="AF132" s="59"/>
      <c r="AG132" s="60">
        <f t="shared" si="25"/>
        <v>0</v>
      </c>
      <c r="AH132" s="69">
        <f t="shared" si="26"/>
        <v>0</v>
      </c>
      <c r="AI132" s="60">
        <f t="shared" si="27"/>
        <v>0</v>
      </c>
      <c r="AJ132" s="69">
        <f t="shared" si="28"/>
        <v>0</v>
      </c>
      <c r="AN132" s="1">
        <f t="shared" si="29"/>
        <v>0</v>
      </c>
      <c r="AO132" s="1">
        <v>123</v>
      </c>
      <c r="AR132" s="1">
        <f t="shared" si="30"/>
        <v>0</v>
      </c>
    </row>
    <row r="133" spans="1:44" s="1" customFormat="1" hidden="1">
      <c r="A133" s="17">
        <v>124</v>
      </c>
      <c r="B133" s="17" t="s">
        <v>1374</v>
      </c>
      <c r="C133" s="17">
        <v>124</v>
      </c>
      <c r="D133" s="21"/>
      <c r="E133" s="34">
        <f t="shared" si="18"/>
        <v>0</v>
      </c>
      <c r="F133" s="35">
        <f t="shared" si="19"/>
        <v>0</v>
      </c>
      <c r="G133" s="34">
        <f t="shared" si="20"/>
        <v>0</v>
      </c>
      <c r="H133" s="36">
        <f t="shared" si="21"/>
        <v>0</v>
      </c>
      <c r="I133" s="21"/>
      <c r="J133" s="21">
        <v>0</v>
      </c>
      <c r="K133" s="21">
        <v>0</v>
      </c>
      <c r="L133" s="21"/>
      <c r="M133" s="16"/>
      <c r="N133" s="36">
        <f t="shared" si="22"/>
        <v>0</v>
      </c>
      <c r="O133" s="36">
        <f t="shared" si="23"/>
        <v>0</v>
      </c>
      <c r="P133" s="16"/>
      <c r="Q133" s="18">
        <f t="shared" si="24"/>
        <v>0</v>
      </c>
      <c r="R133" s="16"/>
      <c r="S133" s="15">
        <f t="shared" si="16"/>
        <v>0</v>
      </c>
      <c r="T133">
        <v>124</v>
      </c>
      <c r="U133"/>
      <c r="V133"/>
      <c r="W133" s="61">
        <f t="shared" si="17"/>
        <v>0</v>
      </c>
      <c r="X133">
        <v>124</v>
      </c>
      <c r="Y133" s="71"/>
      <c r="Z133" s="71"/>
      <c r="AA133" s="59"/>
      <c r="AB133" s="74">
        <f>may!E133</f>
        <v>0</v>
      </c>
      <c r="AC133" s="191">
        <f>may!F133</f>
        <v>0</v>
      </c>
      <c r="AD133" s="74">
        <f>may!G133</f>
        <v>0</v>
      </c>
      <c r="AE133" s="73">
        <f>may!H133</f>
        <v>0</v>
      </c>
      <c r="AF133" s="59"/>
      <c r="AG133" s="60">
        <f t="shared" si="25"/>
        <v>0</v>
      </c>
      <c r="AH133" s="69">
        <f t="shared" si="26"/>
        <v>0</v>
      </c>
      <c r="AI133" s="60">
        <f t="shared" si="27"/>
        <v>0</v>
      </c>
      <c r="AJ133" s="69">
        <f t="shared" si="28"/>
        <v>0</v>
      </c>
      <c r="AN133" s="1">
        <f t="shared" si="29"/>
        <v>0</v>
      </c>
      <c r="AO133" s="1">
        <v>124</v>
      </c>
      <c r="AR133" s="1">
        <f t="shared" si="30"/>
        <v>0</v>
      </c>
    </row>
    <row r="134" spans="1:44">
      <c r="A134" s="19">
        <v>125</v>
      </c>
      <c r="B134" s="19" t="s">
        <v>1268</v>
      </c>
      <c r="C134" s="19">
        <v>125</v>
      </c>
      <c r="D134" s="21"/>
      <c r="E134" s="34">
        <f t="shared" si="18"/>
        <v>67.38</v>
      </c>
      <c r="F134" s="35">
        <f t="shared" si="19"/>
        <v>355892</v>
      </c>
      <c r="G134" s="34">
        <f t="shared" si="20"/>
        <v>3</v>
      </c>
      <c r="H134" s="36">
        <f t="shared" si="21"/>
        <v>15000</v>
      </c>
      <c r="I134" s="21"/>
      <c r="J134" s="21">
        <v>0</v>
      </c>
      <c r="K134" s="21">
        <v>0</v>
      </c>
      <c r="L134" s="21"/>
      <c r="M134" s="16"/>
      <c r="N134" s="36">
        <f t="shared" si="22"/>
        <v>355892</v>
      </c>
      <c r="O134" s="36">
        <f t="shared" si="23"/>
        <v>15000</v>
      </c>
      <c r="P134" s="16"/>
      <c r="Q134" s="18">
        <f t="shared" si="24"/>
        <v>741854.38</v>
      </c>
      <c r="R134" s="20"/>
      <c r="S134" s="15">
        <f t="shared" si="16"/>
        <v>0</v>
      </c>
      <c r="T134" s="122">
        <v>125</v>
      </c>
      <c r="U134" s="71">
        <v>67.38</v>
      </c>
      <c r="V134" s="71">
        <v>355892</v>
      </c>
      <c r="W134" s="61">
        <f t="shared" si="17"/>
        <v>0</v>
      </c>
      <c r="X134" s="122">
        <v>125</v>
      </c>
      <c r="Y134" s="71">
        <v>3</v>
      </c>
      <c r="Z134" s="71">
        <v>15000</v>
      </c>
      <c r="AA134" s="59"/>
      <c r="AB134" s="74">
        <f>may!E134</f>
        <v>67.38</v>
      </c>
      <c r="AC134" s="191">
        <f>may!F134</f>
        <v>336900</v>
      </c>
      <c r="AD134" s="74">
        <f>may!G134</f>
        <v>4</v>
      </c>
      <c r="AE134" s="73">
        <f>may!H134</f>
        <v>20000</v>
      </c>
      <c r="AF134" s="59"/>
      <c r="AG134" s="60">
        <f t="shared" si="25"/>
        <v>0</v>
      </c>
      <c r="AH134" s="69">
        <f t="shared" si="26"/>
        <v>18992</v>
      </c>
      <c r="AI134" s="60">
        <f t="shared" si="27"/>
        <v>-1</v>
      </c>
      <c r="AJ134" s="69">
        <f t="shared" si="28"/>
        <v>-5000</v>
      </c>
      <c r="AK134" s="1"/>
      <c r="AL134" s="3">
        <v>67.38</v>
      </c>
      <c r="AM134" s="3">
        <v>355892</v>
      </c>
      <c r="AN134" s="1">
        <f t="shared" si="29"/>
        <v>0</v>
      </c>
      <c r="AO134" s="3">
        <v>125</v>
      </c>
      <c r="AP134" s="3">
        <v>3</v>
      </c>
      <c r="AQ134" s="3">
        <v>15000</v>
      </c>
      <c r="AR134" s="1">
        <f t="shared" si="30"/>
        <v>0</v>
      </c>
    </row>
    <row r="135" spans="1:44" hidden="1">
      <c r="A135" s="19">
        <v>126</v>
      </c>
      <c r="B135" s="19" t="s">
        <v>779</v>
      </c>
      <c r="C135" s="19">
        <v>126</v>
      </c>
      <c r="D135" s="21"/>
      <c r="E135" s="34">
        <f t="shared" si="18"/>
        <v>0</v>
      </c>
      <c r="F135" s="35">
        <f t="shared" si="19"/>
        <v>0</v>
      </c>
      <c r="G135" s="34">
        <f t="shared" si="20"/>
        <v>0</v>
      </c>
      <c r="H135" s="36">
        <f t="shared" si="21"/>
        <v>0</v>
      </c>
      <c r="I135" s="21"/>
      <c r="J135" s="21">
        <v>0</v>
      </c>
      <c r="K135" s="21">
        <v>0</v>
      </c>
      <c r="L135" s="21"/>
      <c r="M135" s="16"/>
      <c r="N135" s="36">
        <f t="shared" si="22"/>
        <v>0</v>
      </c>
      <c r="O135" s="36">
        <f t="shared" si="23"/>
        <v>0</v>
      </c>
      <c r="P135" s="16"/>
      <c r="Q135" s="18">
        <f t="shared" si="24"/>
        <v>0</v>
      </c>
      <c r="R135" s="20"/>
      <c r="S135" s="15">
        <f t="shared" si="16"/>
        <v>0</v>
      </c>
      <c r="T135">
        <v>126</v>
      </c>
      <c r="U135"/>
      <c r="V135"/>
      <c r="W135" s="61">
        <f t="shared" si="17"/>
        <v>0</v>
      </c>
      <c r="X135">
        <v>126</v>
      </c>
      <c r="Y135" s="71"/>
      <c r="Z135" s="71"/>
      <c r="AA135" s="59"/>
      <c r="AB135" s="74">
        <f>may!E135</f>
        <v>0</v>
      </c>
      <c r="AC135" s="191">
        <f>may!F135</f>
        <v>0</v>
      </c>
      <c r="AD135" s="74">
        <f>may!G135</f>
        <v>0</v>
      </c>
      <c r="AE135" s="73">
        <f>may!H135</f>
        <v>0</v>
      </c>
      <c r="AF135" s="59"/>
      <c r="AG135" s="60">
        <f t="shared" si="25"/>
        <v>0</v>
      </c>
      <c r="AH135" s="69">
        <f t="shared" si="26"/>
        <v>0</v>
      </c>
      <c r="AI135" s="60">
        <f t="shared" si="27"/>
        <v>0</v>
      </c>
      <c r="AJ135" s="69">
        <f t="shared" si="28"/>
        <v>0</v>
      </c>
      <c r="AK135" s="1"/>
      <c r="AN135" s="1">
        <f t="shared" si="29"/>
        <v>0</v>
      </c>
      <c r="AO135" s="3">
        <v>126</v>
      </c>
      <c r="AR135" s="1">
        <f t="shared" si="30"/>
        <v>0</v>
      </c>
    </row>
    <row r="136" spans="1:44" s="1" customFormat="1">
      <c r="A136" s="17">
        <v>127</v>
      </c>
      <c r="B136" s="17" t="s">
        <v>1375</v>
      </c>
      <c r="C136" s="17">
        <v>127</v>
      </c>
      <c r="D136" s="21"/>
      <c r="E136" s="34">
        <f t="shared" si="18"/>
        <v>130.80000000000001</v>
      </c>
      <c r="F136" s="35">
        <f t="shared" si="19"/>
        <v>919191</v>
      </c>
      <c r="G136" s="34">
        <f t="shared" si="20"/>
        <v>30.78</v>
      </c>
      <c r="H136" s="36">
        <f t="shared" si="21"/>
        <v>194914</v>
      </c>
      <c r="I136" s="21"/>
      <c r="J136" s="21">
        <v>0</v>
      </c>
      <c r="K136" s="21">
        <v>0</v>
      </c>
      <c r="L136" s="21"/>
      <c r="M136" s="16"/>
      <c r="N136" s="36">
        <f t="shared" si="22"/>
        <v>919191</v>
      </c>
      <c r="O136" s="36">
        <f t="shared" si="23"/>
        <v>194914</v>
      </c>
      <c r="P136" s="16"/>
      <c r="Q136" s="18">
        <f t="shared" si="24"/>
        <v>2228371.58</v>
      </c>
      <c r="R136" s="16"/>
      <c r="S136" s="15">
        <f t="shared" si="16"/>
        <v>0</v>
      </c>
      <c r="T136" s="122">
        <v>127</v>
      </c>
      <c r="U136" s="71">
        <v>130.80000000000001</v>
      </c>
      <c r="V136" s="71">
        <v>919191</v>
      </c>
      <c r="W136" s="61">
        <f t="shared" si="17"/>
        <v>0</v>
      </c>
      <c r="X136" s="122">
        <v>127</v>
      </c>
      <c r="Y136" s="71">
        <v>30.78</v>
      </c>
      <c r="Z136" s="71">
        <v>194914</v>
      </c>
      <c r="AA136" s="59"/>
      <c r="AB136" s="74">
        <f>may!E136</f>
        <v>130.80000000000001</v>
      </c>
      <c r="AC136" s="191">
        <f>may!F136</f>
        <v>916915</v>
      </c>
      <c r="AD136" s="74">
        <f>may!G136</f>
        <v>30.78</v>
      </c>
      <c r="AE136" s="73">
        <f>may!H136</f>
        <v>194914</v>
      </c>
      <c r="AF136" s="59"/>
      <c r="AG136" s="60">
        <f t="shared" si="25"/>
        <v>0</v>
      </c>
      <c r="AH136" s="69">
        <f t="shared" si="26"/>
        <v>2276</v>
      </c>
      <c r="AI136" s="60">
        <f t="shared" si="27"/>
        <v>0</v>
      </c>
      <c r="AJ136" s="69">
        <f t="shared" si="28"/>
        <v>0</v>
      </c>
      <c r="AL136" s="1">
        <v>130.80000000000001</v>
      </c>
      <c r="AM136" s="1">
        <v>919191</v>
      </c>
      <c r="AN136" s="1">
        <f t="shared" si="29"/>
        <v>0</v>
      </c>
      <c r="AO136" s="1">
        <v>127</v>
      </c>
      <c r="AP136" s="1">
        <v>30.78</v>
      </c>
      <c r="AQ136" s="1">
        <v>194914</v>
      </c>
      <c r="AR136" s="1">
        <f t="shared" si="30"/>
        <v>0</v>
      </c>
    </row>
    <row r="137" spans="1:44">
      <c r="A137" s="19">
        <v>128</v>
      </c>
      <c r="B137" s="19" t="s">
        <v>580</v>
      </c>
      <c r="C137" s="19">
        <v>128</v>
      </c>
      <c r="D137" s="21"/>
      <c r="E137" s="34">
        <f t="shared" si="18"/>
        <v>36.6</v>
      </c>
      <c r="F137" s="35">
        <f t="shared" si="19"/>
        <v>206775</v>
      </c>
      <c r="G137" s="34">
        <f t="shared" si="20"/>
        <v>189.82</v>
      </c>
      <c r="H137" s="36">
        <f t="shared" si="21"/>
        <v>1084139</v>
      </c>
      <c r="I137" s="21"/>
      <c r="J137" s="21">
        <v>0</v>
      </c>
      <c r="K137" s="21">
        <v>0</v>
      </c>
      <c r="L137" s="21"/>
      <c r="M137" s="16"/>
      <c r="N137" s="36">
        <f t="shared" si="22"/>
        <v>206775</v>
      </c>
      <c r="O137" s="36">
        <f t="shared" si="23"/>
        <v>1084139</v>
      </c>
      <c r="P137" s="16"/>
      <c r="Q137" s="18">
        <f t="shared" si="24"/>
        <v>2582054.42</v>
      </c>
      <c r="R137" s="20"/>
      <c r="S137" s="15">
        <f t="shared" si="16"/>
        <v>0</v>
      </c>
      <c r="T137" s="122">
        <v>128</v>
      </c>
      <c r="U137" s="71">
        <v>36.6</v>
      </c>
      <c r="V137" s="71">
        <v>206775</v>
      </c>
      <c r="W137" s="61">
        <f t="shared" si="17"/>
        <v>0</v>
      </c>
      <c r="X137" s="122">
        <v>128</v>
      </c>
      <c r="Y137" s="71">
        <v>189.82</v>
      </c>
      <c r="Z137" s="71">
        <v>1084139</v>
      </c>
      <c r="AA137" s="59"/>
      <c r="AB137" s="74">
        <f>may!E137</f>
        <v>36</v>
      </c>
      <c r="AC137" s="191">
        <f>may!F137</f>
        <v>191343</v>
      </c>
      <c r="AD137" s="74">
        <f>may!G137</f>
        <v>186.9</v>
      </c>
      <c r="AE137" s="73">
        <f>may!H137</f>
        <v>1072909</v>
      </c>
      <c r="AF137" s="59"/>
      <c r="AG137" s="60">
        <f t="shared" si="25"/>
        <v>0.60000000000000142</v>
      </c>
      <c r="AH137" s="69">
        <f t="shared" si="26"/>
        <v>15432</v>
      </c>
      <c r="AI137" s="60">
        <f t="shared" si="27"/>
        <v>2.9199999999999875</v>
      </c>
      <c r="AJ137" s="69">
        <f t="shared" si="28"/>
        <v>11230</v>
      </c>
      <c r="AK137" s="1"/>
      <c r="AL137" s="3">
        <v>36.6</v>
      </c>
      <c r="AM137" s="3">
        <v>206775</v>
      </c>
      <c r="AN137" s="1">
        <f t="shared" si="29"/>
        <v>0</v>
      </c>
      <c r="AO137" s="3">
        <v>128</v>
      </c>
      <c r="AP137" s="3">
        <v>189.82</v>
      </c>
      <c r="AQ137" s="3">
        <v>1084139</v>
      </c>
      <c r="AR137" s="1">
        <f t="shared" si="30"/>
        <v>0</v>
      </c>
    </row>
    <row r="138" spans="1:44" s="1" customFormat="1" hidden="1">
      <c r="A138" s="17">
        <v>129</v>
      </c>
      <c r="B138" s="17" t="s">
        <v>1376</v>
      </c>
      <c r="C138" s="17">
        <v>129</v>
      </c>
      <c r="D138" s="21"/>
      <c r="E138" s="34">
        <f t="shared" si="18"/>
        <v>0</v>
      </c>
      <c r="F138" s="35">
        <f t="shared" si="19"/>
        <v>0</v>
      </c>
      <c r="G138" s="34">
        <f t="shared" si="20"/>
        <v>0</v>
      </c>
      <c r="H138" s="36">
        <f t="shared" si="21"/>
        <v>0</v>
      </c>
      <c r="I138" s="21"/>
      <c r="J138" s="21">
        <v>0</v>
      </c>
      <c r="K138" s="21">
        <v>0</v>
      </c>
      <c r="L138" s="21"/>
      <c r="M138" s="16"/>
      <c r="N138" s="36">
        <f t="shared" si="22"/>
        <v>0</v>
      </c>
      <c r="O138" s="36">
        <f t="shared" si="23"/>
        <v>0</v>
      </c>
      <c r="P138" s="16"/>
      <c r="Q138" s="18">
        <f t="shared" si="24"/>
        <v>0</v>
      </c>
      <c r="R138" s="16"/>
      <c r="S138" s="15">
        <f t="shared" ref="S138:S201" si="31">ABS(A138-T138)</f>
        <v>0</v>
      </c>
      <c r="T138">
        <v>129</v>
      </c>
      <c r="U138"/>
      <c r="V138"/>
      <c r="W138" s="61">
        <f t="shared" ref="W138:W201" si="32">ABS(X138-A138)</f>
        <v>0</v>
      </c>
      <c r="X138">
        <v>129</v>
      </c>
      <c r="Y138" s="71"/>
      <c r="Z138" s="71"/>
      <c r="AA138" s="59"/>
      <c r="AB138" s="74">
        <f>may!E138</f>
        <v>0</v>
      </c>
      <c r="AC138" s="191">
        <f>may!F138</f>
        <v>0</v>
      </c>
      <c r="AD138" s="74">
        <f>may!G138</f>
        <v>0</v>
      </c>
      <c r="AE138" s="73">
        <f>may!H138</f>
        <v>0</v>
      </c>
      <c r="AF138" s="59"/>
      <c r="AG138" s="60">
        <f t="shared" si="25"/>
        <v>0</v>
      </c>
      <c r="AH138" s="69">
        <f t="shared" si="26"/>
        <v>0</v>
      </c>
      <c r="AI138" s="60">
        <f t="shared" si="27"/>
        <v>0</v>
      </c>
      <c r="AJ138" s="69">
        <f t="shared" si="28"/>
        <v>0</v>
      </c>
      <c r="AN138" s="1">
        <f t="shared" si="29"/>
        <v>0</v>
      </c>
      <c r="AO138" s="1">
        <v>129</v>
      </c>
      <c r="AR138" s="1">
        <f t="shared" si="30"/>
        <v>0</v>
      </c>
    </row>
    <row r="139" spans="1:44" s="1" customFormat="1" hidden="1">
      <c r="A139" s="17">
        <v>130</v>
      </c>
      <c r="B139" s="17" t="s">
        <v>1377</v>
      </c>
      <c r="C139" s="17">
        <v>130</v>
      </c>
      <c r="D139" s="21"/>
      <c r="E139" s="34">
        <f t="shared" ref="E139:E202" si="33">U139</f>
        <v>0</v>
      </c>
      <c r="F139" s="35">
        <f t="shared" ref="F139:F202" si="34">V139</f>
        <v>0</v>
      </c>
      <c r="G139" s="34">
        <f t="shared" ref="G139:G202" si="35">Y139</f>
        <v>0</v>
      </c>
      <c r="H139" s="36">
        <f t="shared" ref="H139:H202" si="36">Z139</f>
        <v>0</v>
      </c>
      <c r="I139" s="21"/>
      <c r="J139" s="21">
        <v>0</v>
      </c>
      <c r="K139" s="21">
        <v>0</v>
      </c>
      <c r="L139" s="21"/>
      <c r="M139" s="16"/>
      <c r="N139" s="36">
        <f t="shared" ref="N139:N202" si="37">F139+J139</f>
        <v>0</v>
      </c>
      <c r="O139" s="36">
        <f t="shared" ref="O139:O202" si="38">H139+K139</f>
        <v>0</v>
      </c>
      <c r="P139" s="16"/>
      <c r="Q139" s="18">
        <f t="shared" ref="Q139:Q202" si="39">SUM(E139:O139)</f>
        <v>0</v>
      </c>
      <c r="R139" s="16"/>
      <c r="S139" s="15">
        <f t="shared" si="31"/>
        <v>0</v>
      </c>
      <c r="T139">
        <v>130</v>
      </c>
      <c r="U139"/>
      <c r="V139"/>
      <c r="W139" s="61">
        <f t="shared" si="32"/>
        <v>0</v>
      </c>
      <c r="X139">
        <v>130</v>
      </c>
      <c r="Y139" s="71"/>
      <c r="Z139" s="71"/>
      <c r="AA139" s="59"/>
      <c r="AB139" s="74">
        <f>may!E139</f>
        <v>0</v>
      </c>
      <c r="AC139" s="191">
        <f>may!F139</f>
        <v>0</v>
      </c>
      <c r="AD139" s="74">
        <f>may!G139</f>
        <v>0</v>
      </c>
      <c r="AE139" s="73">
        <f>may!H139</f>
        <v>0</v>
      </c>
      <c r="AF139" s="59"/>
      <c r="AG139" s="60">
        <f t="shared" ref="AG139:AG202" si="40">U139-AB139</f>
        <v>0</v>
      </c>
      <c r="AH139" s="69">
        <f t="shared" ref="AH139:AH202" si="41">V139-AC139</f>
        <v>0</v>
      </c>
      <c r="AI139" s="60">
        <f t="shared" ref="AI139:AI202" si="42">Y139-AD139</f>
        <v>0</v>
      </c>
      <c r="AJ139" s="69">
        <f t="shared" ref="AJ139:AJ202" si="43">Z139-AE139</f>
        <v>0</v>
      </c>
      <c r="AN139" s="1">
        <f t="shared" ref="AN139:AN202" si="44">V139-AM139</f>
        <v>0</v>
      </c>
      <c r="AO139" s="1">
        <v>130</v>
      </c>
      <c r="AR139" s="1">
        <f t="shared" ref="AR139:AR202" si="45">Z139-AQ139</f>
        <v>0</v>
      </c>
    </row>
    <row r="140" spans="1:44" s="1" customFormat="1">
      <c r="A140" s="17">
        <v>131</v>
      </c>
      <c r="B140" s="17" t="s">
        <v>1378</v>
      </c>
      <c r="C140" s="17">
        <v>131</v>
      </c>
      <c r="D140" s="21"/>
      <c r="E140" s="34">
        <f t="shared" si="33"/>
        <v>0</v>
      </c>
      <c r="F140" s="35">
        <f t="shared" si="34"/>
        <v>0</v>
      </c>
      <c r="G140" s="34">
        <f t="shared" si="35"/>
        <v>3.48</v>
      </c>
      <c r="H140" s="36">
        <f t="shared" si="36"/>
        <v>24172</v>
      </c>
      <c r="I140" s="21"/>
      <c r="J140" s="21">
        <v>0</v>
      </c>
      <c r="K140" s="21">
        <v>0</v>
      </c>
      <c r="L140" s="21"/>
      <c r="M140" s="16"/>
      <c r="N140" s="36">
        <f t="shared" si="37"/>
        <v>0</v>
      </c>
      <c r="O140" s="36">
        <f t="shared" si="38"/>
        <v>24172</v>
      </c>
      <c r="P140" s="16"/>
      <c r="Q140" s="18">
        <f t="shared" si="39"/>
        <v>48347.479999999996</v>
      </c>
      <c r="R140" s="16"/>
      <c r="S140" s="15">
        <f t="shared" si="31"/>
        <v>0</v>
      </c>
      <c r="T140">
        <v>131</v>
      </c>
      <c r="U140"/>
      <c r="V140"/>
      <c r="W140" s="61">
        <f t="shared" si="32"/>
        <v>0</v>
      </c>
      <c r="X140" s="122">
        <v>131</v>
      </c>
      <c r="Y140" s="71">
        <v>3.48</v>
      </c>
      <c r="Z140" s="71">
        <v>24172</v>
      </c>
      <c r="AA140" s="59"/>
      <c r="AB140" s="74">
        <f>may!E140</f>
        <v>0</v>
      </c>
      <c r="AC140" s="191">
        <f>may!F140</f>
        <v>0</v>
      </c>
      <c r="AD140" s="74">
        <f>may!G140</f>
        <v>3.96</v>
      </c>
      <c r="AE140" s="73">
        <f>may!H140</f>
        <v>27352</v>
      </c>
      <c r="AF140" s="59"/>
      <c r="AG140" s="60">
        <f t="shared" si="40"/>
        <v>0</v>
      </c>
      <c r="AH140" s="69">
        <f t="shared" si="41"/>
        <v>0</v>
      </c>
      <c r="AI140" s="60">
        <f t="shared" si="42"/>
        <v>-0.48</v>
      </c>
      <c r="AJ140" s="69">
        <f t="shared" si="43"/>
        <v>-3180</v>
      </c>
      <c r="AN140" s="1">
        <f t="shared" si="44"/>
        <v>0</v>
      </c>
      <c r="AO140" s="1">
        <v>131</v>
      </c>
      <c r="AP140" s="1">
        <v>3.48</v>
      </c>
      <c r="AQ140" s="1">
        <v>24172</v>
      </c>
      <c r="AR140" s="1">
        <f t="shared" si="45"/>
        <v>0</v>
      </c>
    </row>
    <row r="141" spans="1:44" s="1" customFormat="1" hidden="1">
      <c r="A141" s="17">
        <v>132</v>
      </c>
      <c r="B141" s="17" t="s">
        <v>1379</v>
      </c>
      <c r="C141" s="17">
        <v>132</v>
      </c>
      <c r="D141" s="21"/>
      <c r="E141" s="34">
        <f t="shared" si="33"/>
        <v>0</v>
      </c>
      <c r="F141" s="35">
        <f t="shared" si="34"/>
        <v>0</v>
      </c>
      <c r="G141" s="34">
        <f t="shared" si="35"/>
        <v>0</v>
      </c>
      <c r="H141" s="36">
        <f t="shared" si="36"/>
        <v>0</v>
      </c>
      <c r="I141" s="21"/>
      <c r="J141" s="21">
        <v>0</v>
      </c>
      <c r="K141" s="21">
        <v>0</v>
      </c>
      <c r="L141" s="21"/>
      <c r="M141" s="16"/>
      <c r="N141" s="36">
        <f t="shared" si="37"/>
        <v>0</v>
      </c>
      <c r="O141" s="36">
        <f t="shared" si="38"/>
        <v>0</v>
      </c>
      <c r="P141" s="16"/>
      <c r="Q141" s="18">
        <f t="shared" si="39"/>
        <v>0</v>
      </c>
      <c r="R141" s="16"/>
      <c r="S141" s="15">
        <f t="shared" si="31"/>
        <v>0</v>
      </c>
      <c r="T141">
        <v>132</v>
      </c>
      <c r="U141"/>
      <c r="V141"/>
      <c r="W141" s="61">
        <f t="shared" si="32"/>
        <v>0</v>
      </c>
      <c r="X141">
        <v>132</v>
      </c>
      <c r="Y141" s="71"/>
      <c r="Z141" s="71"/>
      <c r="AA141" s="59"/>
      <c r="AB141" s="74">
        <f>may!E141</f>
        <v>0</v>
      </c>
      <c r="AC141" s="191">
        <f>may!F141</f>
        <v>0</v>
      </c>
      <c r="AD141" s="74">
        <f>may!G141</f>
        <v>0</v>
      </c>
      <c r="AE141" s="73">
        <f>may!H141</f>
        <v>0</v>
      </c>
      <c r="AF141" s="59"/>
      <c r="AG141" s="60">
        <f t="shared" si="40"/>
        <v>0</v>
      </c>
      <c r="AH141" s="69">
        <f t="shared" si="41"/>
        <v>0</v>
      </c>
      <c r="AI141" s="60">
        <f t="shared" si="42"/>
        <v>0</v>
      </c>
      <c r="AJ141" s="69">
        <f t="shared" si="43"/>
        <v>0</v>
      </c>
      <c r="AN141" s="1">
        <f t="shared" si="44"/>
        <v>0</v>
      </c>
      <c r="AO141" s="1">
        <v>132</v>
      </c>
      <c r="AR141" s="1">
        <f t="shared" si="45"/>
        <v>0</v>
      </c>
    </row>
    <row r="142" spans="1:44">
      <c r="A142" s="19">
        <v>133</v>
      </c>
      <c r="B142" s="19" t="s">
        <v>836</v>
      </c>
      <c r="C142" s="19">
        <v>133</v>
      </c>
      <c r="D142" s="21"/>
      <c r="E142" s="34">
        <f t="shared" si="33"/>
        <v>57.87</v>
      </c>
      <c r="F142" s="35">
        <f t="shared" si="34"/>
        <v>316096</v>
      </c>
      <c r="G142" s="34">
        <f t="shared" si="35"/>
        <v>17.499999999999996</v>
      </c>
      <c r="H142" s="36">
        <f t="shared" si="36"/>
        <v>120804</v>
      </c>
      <c r="I142" s="21"/>
      <c r="J142" s="21">
        <v>0</v>
      </c>
      <c r="K142" s="21">
        <v>0</v>
      </c>
      <c r="L142" s="21"/>
      <c r="M142" s="16"/>
      <c r="N142" s="36">
        <f t="shared" si="37"/>
        <v>316096</v>
      </c>
      <c r="O142" s="36">
        <f t="shared" si="38"/>
        <v>120804</v>
      </c>
      <c r="P142" s="16"/>
      <c r="Q142" s="18">
        <f t="shared" si="39"/>
        <v>873875.37</v>
      </c>
      <c r="R142" s="20"/>
      <c r="S142" s="15">
        <f t="shared" si="31"/>
        <v>0</v>
      </c>
      <c r="T142" s="122">
        <v>133</v>
      </c>
      <c r="U142" s="71">
        <v>57.87</v>
      </c>
      <c r="V142" s="71">
        <v>316096</v>
      </c>
      <c r="W142" s="61">
        <f t="shared" si="32"/>
        <v>0</v>
      </c>
      <c r="X142" s="122">
        <v>133</v>
      </c>
      <c r="Y142" s="71">
        <v>17.499999999999996</v>
      </c>
      <c r="Z142" s="71">
        <v>120804</v>
      </c>
      <c r="AA142" s="59"/>
      <c r="AB142" s="74">
        <f>may!E142</f>
        <v>57</v>
      </c>
      <c r="AC142" s="191">
        <f>may!F142</f>
        <v>306291</v>
      </c>
      <c r="AD142" s="74">
        <f>may!G142</f>
        <v>17.84</v>
      </c>
      <c r="AE142" s="73">
        <f>may!H142</f>
        <v>123056</v>
      </c>
      <c r="AF142" s="59"/>
      <c r="AG142" s="60">
        <f t="shared" si="40"/>
        <v>0.86999999999999744</v>
      </c>
      <c r="AH142" s="69">
        <f t="shared" si="41"/>
        <v>9805</v>
      </c>
      <c r="AI142" s="60">
        <f t="shared" si="42"/>
        <v>-0.34000000000000341</v>
      </c>
      <c r="AJ142" s="69">
        <f t="shared" si="43"/>
        <v>-2252</v>
      </c>
      <c r="AK142" s="1"/>
      <c r="AL142" s="3">
        <v>57.87</v>
      </c>
      <c r="AM142" s="3">
        <v>316096</v>
      </c>
      <c r="AN142" s="1">
        <f t="shared" si="44"/>
        <v>0</v>
      </c>
      <c r="AO142" s="3">
        <v>133</v>
      </c>
      <c r="AP142" s="3">
        <v>17.499999999999996</v>
      </c>
      <c r="AQ142" s="3">
        <v>120804</v>
      </c>
      <c r="AR142" s="1">
        <f t="shared" si="45"/>
        <v>0</v>
      </c>
    </row>
    <row r="143" spans="1:44" s="1" customFormat="1" hidden="1">
      <c r="A143" s="17">
        <v>134</v>
      </c>
      <c r="B143" s="17" t="s">
        <v>1380</v>
      </c>
      <c r="C143" s="17">
        <v>134</v>
      </c>
      <c r="D143" s="21"/>
      <c r="E143" s="34">
        <f t="shared" si="33"/>
        <v>0</v>
      </c>
      <c r="F143" s="35">
        <f t="shared" si="34"/>
        <v>0</v>
      </c>
      <c r="G143" s="34">
        <f t="shared" si="35"/>
        <v>0</v>
      </c>
      <c r="H143" s="36">
        <f t="shared" si="36"/>
        <v>0</v>
      </c>
      <c r="I143" s="21"/>
      <c r="J143" s="21">
        <v>0</v>
      </c>
      <c r="K143" s="21">
        <v>0</v>
      </c>
      <c r="L143" s="21"/>
      <c r="M143" s="16"/>
      <c r="N143" s="36">
        <f t="shared" si="37"/>
        <v>0</v>
      </c>
      <c r="O143" s="36">
        <f t="shared" si="38"/>
        <v>0</v>
      </c>
      <c r="P143" s="16"/>
      <c r="Q143" s="18">
        <f t="shared" si="39"/>
        <v>0</v>
      </c>
      <c r="R143" s="16"/>
      <c r="S143" s="15">
        <f t="shared" si="31"/>
        <v>0</v>
      </c>
      <c r="T143">
        <v>134</v>
      </c>
      <c r="U143"/>
      <c r="V143"/>
      <c r="W143" s="61">
        <f t="shared" si="32"/>
        <v>0</v>
      </c>
      <c r="X143">
        <v>134</v>
      </c>
      <c r="Y143" s="71"/>
      <c r="Z143" s="71"/>
      <c r="AA143" s="59"/>
      <c r="AB143" s="74">
        <f>may!E143</f>
        <v>0</v>
      </c>
      <c r="AC143" s="191">
        <f>may!F143</f>
        <v>0</v>
      </c>
      <c r="AD143" s="74">
        <f>may!G143</f>
        <v>0</v>
      </c>
      <c r="AE143" s="73">
        <f>may!H143</f>
        <v>0</v>
      </c>
      <c r="AF143" s="59"/>
      <c r="AG143" s="60">
        <f t="shared" si="40"/>
        <v>0</v>
      </c>
      <c r="AH143" s="69">
        <f t="shared" si="41"/>
        <v>0</v>
      </c>
      <c r="AI143" s="60">
        <f t="shared" si="42"/>
        <v>0</v>
      </c>
      <c r="AJ143" s="69">
        <f t="shared" si="43"/>
        <v>0</v>
      </c>
      <c r="AN143" s="1">
        <f t="shared" si="44"/>
        <v>0</v>
      </c>
      <c r="AO143" s="1">
        <v>134</v>
      </c>
      <c r="AR143" s="1">
        <f t="shared" si="45"/>
        <v>0</v>
      </c>
    </row>
    <row r="144" spans="1:44" s="1" customFormat="1">
      <c r="A144" s="17">
        <v>135</v>
      </c>
      <c r="B144" s="17" t="s">
        <v>1381</v>
      </c>
      <c r="C144" s="17">
        <v>135</v>
      </c>
      <c r="D144" s="21"/>
      <c r="E144" s="34">
        <f t="shared" si="33"/>
        <v>52.93</v>
      </c>
      <c r="F144" s="35">
        <f t="shared" si="34"/>
        <v>299281</v>
      </c>
      <c r="G144" s="34">
        <f t="shared" si="35"/>
        <v>2.52</v>
      </c>
      <c r="H144" s="36">
        <f t="shared" si="36"/>
        <v>13520</v>
      </c>
      <c r="I144" s="21"/>
      <c r="J144" s="21">
        <v>0</v>
      </c>
      <c r="K144" s="21">
        <v>0</v>
      </c>
      <c r="L144" s="21"/>
      <c r="M144" s="16"/>
      <c r="N144" s="36">
        <f t="shared" si="37"/>
        <v>299281</v>
      </c>
      <c r="O144" s="36">
        <f t="shared" si="38"/>
        <v>13520</v>
      </c>
      <c r="P144" s="16"/>
      <c r="Q144" s="18">
        <f t="shared" si="39"/>
        <v>625657.44999999995</v>
      </c>
      <c r="R144" s="16"/>
      <c r="S144" s="15">
        <f t="shared" si="31"/>
        <v>0</v>
      </c>
      <c r="T144" s="122">
        <v>135</v>
      </c>
      <c r="U144" s="71">
        <v>52.93</v>
      </c>
      <c r="V144" s="71">
        <v>299281</v>
      </c>
      <c r="W144" s="61">
        <f t="shared" si="32"/>
        <v>0</v>
      </c>
      <c r="X144" s="122">
        <v>135</v>
      </c>
      <c r="Y144" s="71">
        <v>2.52</v>
      </c>
      <c r="Z144" s="71">
        <v>13520</v>
      </c>
      <c r="AA144" s="59"/>
      <c r="AB144" s="74">
        <f>may!E144</f>
        <v>52.93</v>
      </c>
      <c r="AC144" s="191">
        <f>may!F144</f>
        <v>299281</v>
      </c>
      <c r="AD144" s="74">
        <f>may!G144</f>
        <v>2.52</v>
      </c>
      <c r="AE144" s="73">
        <f>may!H144</f>
        <v>13520</v>
      </c>
      <c r="AF144" s="59"/>
      <c r="AG144" s="60">
        <f t="shared" si="40"/>
        <v>0</v>
      </c>
      <c r="AH144" s="69">
        <f t="shared" si="41"/>
        <v>0</v>
      </c>
      <c r="AI144" s="60">
        <f t="shared" si="42"/>
        <v>0</v>
      </c>
      <c r="AJ144" s="69">
        <f t="shared" si="43"/>
        <v>0</v>
      </c>
      <c r="AL144" s="1">
        <v>52.93</v>
      </c>
      <c r="AM144" s="1">
        <v>299281</v>
      </c>
      <c r="AN144" s="1">
        <f t="shared" si="44"/>
        <v>0</v>
      </c>
      <c r="AO144" s="1">
        <v>135</v>
      </c>
      <c r="AP144" s="1">
        <v>2.52</v>
      </c>
      <c r="AQ144" s="1">
        <v>13520</v>
      </c>
      <c r="AR144" s="1">
        <f t="shared" si="45"/>
        <v>0</v>
      </c>
    </row>
    <row r="145" spans="1:44">
      <c r="A145" s="19">
        <v>136</v>
      </c>
      <c r="B145" s="19" t="s">
        <v>827</v>
      </c>
      <c r="C145" s="19">
        <v>136</v>
      </c>
      <c r="D145" s="21"/>
      <c r="E145" s="34">
        <f t="shared" si="33"/>
        <v>158.46</v>
      </c>
      <c r="F145" s="35">
        <f t="shared" si="34"/>
        <v>1077427</v>
      </c>
      <c r="G145" s="34">
        <f t="shared" si="35"/>
        <v>14.330000000000002</v>
      </c>
      <c r="H145" s="36">
        <f t="shared" si="36"/>
        <v>84214</v>
      </c>
      <c r="I145" s="21"/>
      <c r="J145" s="21">
        <v>-12664</v>
      </c>
      <c r="K145" s="21">
        <v>0</v>
      </c>
      <c r="L145" s="21"/>
      <c r="M145" s="16"/>
      <c r="N145" s="36">
        <f t="shared" si="37"/>
        <v>1064763</v>
      </c>
      <c r="O145" s="36">
        <f t="shared" si="38"/>
        <v>84214</v>
      </c>
      <c r="P145" s="16"/>
      <c r="Q145" s="18">
        <f t="shared" si="39"/>
        <v>2298126.79</v>
      </c>
      <c r="R145" s="20"/>
      <c r="S145" s="15">
        <f t="shared" si="31"/>
        <v>0</v>
      </c>
      <c r="T145" s="122">
        <v>136</v>
      </c>
      <c r="U145" s="71">
        <v>158.46</v>
      </c>
      <c r="V145" s="71">
        <v>1077427</v>
      </c>
      <c r="W145" s="61">
        <f t="shared" si="32"/>
        <v>0</v>
      </c>
      <c r="X145" s="122">
        <v>136</v>
      </c>
      <c r="Y145" s="71">
        <v>14.330000000000002</v>
      </c>
      <c r="Z145" s="71">
        <v>84214</v>
      </c>
      <c r="AA145" s="59"/>
      <c r="AB145" s="74">
        <f>may!E145</f>
        <v>163</v>
      </c>
      <c r="AC145" s="191">
        <f>may!F145</f>
        <v>1058438</v>
      </c>
      <c r="AD145" s="74">
        <f>may!G145</f>
        <v>14.33</v>
      </c>
      <c r="AE145" s="73">
        <f>may!H145</f>
        <v>84812</v>
      </c>
      <c r="AF145" s="59"/>
      <c r="AG145" s="60">
        <f t="shared" si="40"/>
        <v>-4.539999999999992</v>
      </c>
      <c r="AH145" s="69">
        <f t="shared" si="41"/>
        <v>18989</v>
      </c>
      <c r="AI145" s="60">
        <f t="shared" si="42"/>
        <v>0</v>
      </c>
      <c r="AJ145" s="69">
        <f t="shared" si="43"/>
        <v>-598</v>
      </c>
      <c r="AK145" s="1"/>
      <c r="AL145" s="3">
        <v>158.46</v>
      </c>
      <c r="AM145" s="3">
        <v>1077427</v>
      </c>
      <c r="AN145" s="1">
        <f t="shared" si="44"/>
        <v>0</v>
      </c>
      <c r="AO145" s="3">
        <v>136</v>
      </c>
      <c r="AP145" s="3">
        <v>14.330000000000002</v>
      </c>
      <c r="AQ145" s="3">
        <v>84214</v>
      </c>
      <c r="AR145" s="1">
        <f t="shared" si="45"/>
        <v>0</v>
      </c>
    </row>
    <row r="146" spans="1:44">
      <c r="A146" s="19">
        <v>137</v>
      </c>
      <c r="B146" s="19" t="s">
        <v>574</v>
      </c>
      <c r="C146" s="19">
        <v>137</v>
      </c>
      <c r="D146" s="21"/>
      <c r="E146" s="34">
        <f t="shared" si="33"/>
        <v>52.690000000000005</v>
      </c>
      <c r="F146" s="35">
        <f t="shared" si="34"/>
        <v>293066</v>
      </c>
      <c r="G146" s="34">
        <f t="shared" si="35"/>
        <v>337.02</v>
      </c>
      <c r="H146" s="36">
        <f t="shared" si="36"/>
        <v>2134577</v>
      </c>
      <c r="I146" s="21"/>
      <c r="J146" s="21">
        <v>0</v>
      </c>
      <c r="K146" s="21">
        <v>0</v>
      </c>
      <c r="L146" s="21"/>
      <c r="M146" s="16"/>
      <c r="N146" s="36">
        <f t="shared" si="37"/>
        <v>293066</v>
      </c>
      <c r="O146" s="36">
        <f t="shared" si="38"/>
        <v>2134577</v>
      </c>
      <c r="P146" s="16"/>
      <c r="Q146" s="18">
        <f t="shared" si="39"/>
        <v>4855675.71</v>
      </c>
      <c r="R146" s="20"/>
      <c r="S146" s="15">
        <f t="shared" si="31"/>
        <v>0</v>
      </c>
      <c r="T146" s="122">
        <v>137</v>
      </c>
      <c r="U146" s="71">
        <v>52.690000000000005</v>
      </c>
      <c r="V146" s="71">
        <v>293066</v>
      </c>
      <c r="W146" s="61">
        <f t="shared" si="32"/>
        <v>0</v>
      </c>
      <c r="X146" s="122">
        <v>137</v>
      </c>
      <c r="Y146" s="71">
        <v>337.02</v>
      </c>
      <c r="Z146" s="71">
        <v>2134577</v>
      </c>
      <c r="AA146" s="59"/>
      <c r="AB146" s="74">
        <f>may!E146</f>
        <v>53.17</v>
      </c>
      <c r="AC146" s="191">
        <f>may!F146</f>
        <v>295466</v>
      </c>
      <c r="AD146" s="74">
        <f>may!G146</f>
        <v>337.09</v>
      </c>
      <c r="AE146" s="73">
        <f>may!H146</f>
        <v>2132745</v>
      </c>
      <c r="AF146" s="59"/>
      <c r="AG146" s="60">
        <f t="shared" si="40"/>
        <v>-0.47999999999999687</v>
      </c>
      <c r="AH146" s="69">
        <f t="shared" si="41"/>
        <v>-2400</v>
      </c>
      <c r="AI146" s="60">
        <f t="shared" si="42"/>
        <v>-6.9999999999993179E-2</v>
      </c>
      <c r="AJ146" s="69">
        <f t="shared" si="43"/>
        <v>1832</v>
      </c>
      <c r="AK146" s="1"/>
      <c r="AL146" s="3">
        <v>53.17</v>
      </c>
      <c r="AM146" s="3">
        <v>295466</v>
      </c>
      <c r="AN146" s="1">
        <f t="shared" si="44"/>
        <v>-2400</v>
      </c>
      <c r="AO146" s="3">
        <v>137</v>
      </c>
      <c r="AP146" s="3">
        <v>337.49999999999994</v>
      </c>
      <c r="AQ146" s="3">
        <v>2136977</v>
      </c>
      <c r="AR146" s="1">
        <f t="shared" si="45"/>
        <v>-2400</v>
      </c>
    </row>
    <row r="147" spans="1:44">
      <c r="A147" s="19">
        <v>138</v>
      </c>
      <c r="B147" s="19" t="s">
        <v>794</v>
      </c>
      <c r="C147" s="19">
        <v>138</v>
      </c>
      <c r="D147" s="21"/>
      <c r="E147" s="34">
        <f t="shared" si="33"/>
        <v>122.77</v>
      </c>
      <c r="F147" s="35">
        <f t="shared" si="34"/>
        <v>694534</v>
      </c>
      <c r="G147" s="34">
        <f t="shared" si="35"/>
        <v>48.56</v>
      </c>
      <c r="H147" s="36">
        <f t="shared" si="36"/>
        <v>293803</v>
      </c>
      <c r="I147" s="21"/>
      <c r="J147" s="21">
        <v>0</v>
      </c>
      <c r="K147" s="21">
        <v>0</v>
      </c>
      <c r="L147" s="21"/>
      <c r="M147" s="16"/>
      <c r="N147" s="36">
        <f t="shared" si="37"/>
        <v>694534</v>
      </c>
      <c r="O147" s="36">
        <f t="shared" si="38"/>
        <v>293803</v>
      </c>
      <c r="P147" s="16"/>
      <c r="Q147" s="18">
        <f t="shared" si="39"/>
        <v>1976845.33</v>
      </c>
      <c r="R147" s="20"/>
      <c r="S147" s="15">
        <f t="shared" si="31"/>
        <v>0</v>
      </c>
      <c r="T147" s="122">
        <v>138</v>
      </c>
      <c r="U147" s="71">
        <v>122.77</v>
      </c>
      <c r="V147" s="71">
        <v>694534</v>
      </c>
      <c r="W147" s="61">
        <f t="shared" si="32"/>
        <v>0</v>
      </c>
      <c r="X147" s="122">
        <v>138</v>
      </c>
      <c r="Y147" s="71">
        <v>48.56</v>
      </c>
      <c r="Z147" s="71">
        <v>293803</v>
      </c>
      <c r="AA147" s="59"/>
      <c r="AB147" s="74">
        <f>may!E147</f>
        <v>122.77</v>
      </c>
      <c r="AC147" s="191">
        <f>may!F147</f>
        <v>694534</v>
      </c>
      <c r="AD147" s="74">
        <f>may!G147</f>
        <v>48.559999999999995</v>
      </c>
      <c r="AE147" s="73">
        <f>may!H147</f>
        <v>287564</v>
      </c>
      <c r="AF147" s="59"/>
      <c r="AG147" s="60">
        <f t="shared" si="40"/>
        <v>0</v>
      </c>
      <c r="AH147" s="69">
        <f t="shared" si="41"/>
        <v>0</v>
      </c>
      <c r="AI147" s="60">
        <f t="shared" si="42"/>
        <v>0</v>
      </c>
      <c r="AJ147" s="69">
        <f t="shared" si="43"/>
        <v>6239</v>
      </c>
      <c r="AK147" s="1"/>
      <c r="AL147" s="3">
        <v>122.77</v>
      </c>
      <c r="AM147" s="3">
        <v>694534</v>
      </c>
      <c r="AN147" s="1">
        <f t="shared" si="44"/>
        <v>0</v>
      </c>
      <c r="AO147" s="3">
        <v>138</v>
      </c>
      <c r="AP147" s="3">
        <v>48.56</v>
      </c>
      <c r="AQ147" s="3">
        <v>293803</v>
      </c>
      <c r="AR147" s="1">
        <f t="shared" si="45"/>
        <v>0</v>
      </c>
    </row>
    <row r="148" spans="1:44">
      <c r="A148" s="19">
        <v>139</v>
      </c>
      <c r="B148" s="19" t="s">
        <v>828</v>
      </c>
      <c r="C148" s="19">
        <v>139</v>
      </c>
      <c r="D148" s="21"/>
      <c r="E148" s="34">
        <f t="shared" si="33"/>
        <v>0</v>
      </c>
      <c r="F148" s="35">
        <f t="shared" si="34"/>
        <v>0</v>
      </c>
      <c r="G148" s="34">
        <f t="shared" si="35"/>
        <v>18.369999999999997</v>
      </c>
      <c r="H148" s="36">
        <f t="shared" si="36"/>
        <v>111464</v>
      </c>
      <c r="I148" s="21"/>
      <c r="J148" s="21">
        <v>0</v>
      </c>
      <c r="K148" s="21">
        <v>0</v>
      </c>
      <c r="L148" s="21"/>
      <c r="M148" s="16"/>
      <c r="N148" s="36">
        <f t="shared" si="37"/>
        <v>0</v>
      </c>
      <c r="O148" s="36">
        <f t="shared" si="38"/>
        <v>111464</v>
      </c>
      <c r="P148" s="16"/>
      <c r="Q148" s="18">
        <f t="shared" si="39"/>
        <v>222946.37</v>
      </c>
      <c r="R148" s="20"/>
      <c r="S148" s="15">
        <f t="shared" si="31"/>
        <v>0</v>
      </c>
      <c r="T148">
        <v>139</v>
      </c>
      <c r="U148"/>
      <c r="V148"/>
      <c r="W148" s="61">
        <f t="shared" si="32"/>
        <v>0</v>
      </c>
      <c r="X148" s="122">
        <v>139</v>
      </c>
      <c r="Y148" s="71">
        <v>18.369999999999997</v>
      </c>
      <c r="Z148" s="71">
        <v>111464</v>
      </c>
      <c r="AA148" s="59"/>
      <c r="AB148" s="74">
        <f>may!E148</f>
        <v>0</v>
      </c>
      <c r="AC148" s="191">
        <f>may!F148</f>
        <v>0</v>
      </c>
      <c r="AD148" s="74">
        <f>may!G148</f>
        <v>20.190000000000001</v>
      </c>
      <c r="AE148" s="73">
        <f>may!H148</f>
        <v>120564</v>
      </c>
      <c r="AF148" s="59"/>
      <c r="AG148" s="60">
        <f t="shared" si="40"/>
        <v>0</v>
      </c>
      <c r="AH148" s="69">
        <f t="shared" si="41"/>
        <v>0</v>
      </c>
      <c r="AI148" s="60">
        <f t="shared" si="42"/>
        <v>-1.8200000000000038</v>
      </c>
      <c r="AJ148" s="69">
        <f t="shared" si="43"/>
        <v>-9100</v>
      </c>
      <c r="AK148" s="1"/>
      <c r="AN148" s="1">
        <f t="shared" si="44"/>
        <v>0</v>
      </c>
      <c r="AO148" s="3">
        <v>139</v>
      </c>
      <c r="AP148" s="3">
        <v>18.369999999999997</v>
      </c>
      <c r="AQ148" s="3">
        <v>111464</v>
      </c>
      <c r="AR148" s="1">
        <f t="shared" si="45"/>
        <v>0</v>
      </c>
    </row>
    <row r="149" spans="1:44" s="1" customFormat="1" hidden="1">
      <c r="A149" s="17">
        <v>140</v>
      </c>
      <c r="B149" s="17" t="s">
        <v>1382</v>
      </c>
      <c r="C149" s="17">
        <v>140</v>
      </c>
      <c r="D149" s="21"/>
      <c r="E149" s="34">
        <f t="shared" si="33"/>
        <v>0</v>
      </c>
      <c r="F149" s="35">
        <f t="shared" si="34"/>
        <v>0</v>
      </c>
      <c r="G149" s="34">
        <f t="shared" si="35"/>
        <v>0</v>
      </c>
      <c r="H149" s="36">
        <f t="shared" si="36"/>
        <v>0</v>
      </c>
      <c r="I149" s="21"/>
      <c r="J149" s="21">
        <v>0</v>
      </c>
      <c r="K149" s="21">
        <v>0</v>
      </c>
      <c r="L149" s="21"/>
      <c r="M149" s="16"/>
      <c r="N149" s="36">
        <f t="shared" si="37"/>
        <v>0</v>
      </c>
      <c r="O149" s="36">
        <f t="shared" si="38"/>
        <v>0</v>
      </c>
      <c r="P149" s="16"/>
      <c r="Q149" s="18">
        <f t="shared" si="39"/>
        <v>0</v>
      </c>
      <c r="R149" s="16"/>
      <c r="S149" s="15">
        <f t="shared" si="31"/>
        <v>0</v>
      </c>
      <c r="T149">
        <v>140</v>
      </c>
      <c r="U149"/>
      <c r="V149"/>
      <c r="W149" s="61">
        <f t="shared" si="32"/>
        <v>0</v>
      </c>
      <c r="X149">
        <v>140</v>
      </c>
      <c r="Y149" s="71"/>
      <c r="Z149" s="71"/>
      <c r="AA149" s="59"/>
      <c r="AB149" s="74">
        <f>may!E149</f>
        <v>0</v>
      </c>
      <c r="AC149" s="191">
        <f>may!F149</f>
        <v>0</v>
      </c>
      <c r="AD149" s="74">
        <f>may!G149</f>
        <v>0</v>
      </c>
      <c r="AE149" s="73">
        <f>may!H149</f>
        <v>0</v>
      </c>
      <c r="AF149" s="59"/>
      <c r="AG149" s="60">
        <f t="shared" si="40"/>
        <v>0</v>
      </c>
      <c r="AH149" s="69">
        <f t="shared" si="41"/>
        <v>0</v>
      </c>
      <c r="AI149" s="60">
        <f t="shared" si="42"/>
        <v>0</v>
      </c>
      <c r="AJ149" s="69">
        <f t="shared" si="43"/>
        <v>0</v>
      </c>
      <c r="AN149" s="1">
        <f t="shared" si="44"/>
        <v>0</v>
      </c>
      <c r="AO149" s="1">
        <v>140</v>
      </c>
      <c r="AR149" s="1">
        <f t="shared" si="45"/>
        <v>0</v>
      </c>
    </row>
    <row r="150" spans="1:44">
      <c r="A150" s="19">
        <v>141</v>
      </c>
      <c r="B150" s="19" t="s">
        <v>563</v>
      </c>
      <c r="C150" s="19">
        <v>141</v>
      </c>
      <c r="D150" s="21"/>
      <c r="E150" s="34">
        <f t="shared" si="33"/>
        <v>96.140000000000015</v>
      </c>
      <c r="F150" s="35">
        <f t="shared" si="34"/>
        <v>617483</v>
      </c>
      <c r="G150" s="34">
        <f t="shared" si="35"/>
        <v>21.259999999999998</v>
      </c>
      <c r="H150" s="36">
        <f t="shared" si="36"/>
        <v>140240</v>
      </c>
      <c r="I150" s="21"/>
      <c r="J150" s="21">
        <v>0</v>
      </c>
      <c r="K150" s="21">
        <v>0</v>
      </c>
      <c r="L150" s="21"/>
      <c r="M150" s="16"/>
      <c r="N150" s="36">
        <f t="shared" si="37"/>
        <v>617483</v>
      </c>
      <c r="O150" s="36">
        <f t="shared" si="38"/>
        <v>140240</v>
      </c>
      <c r="P150" s="16"/>
      <c r="Q150" s="18">
        <f t="shared" si="39"/>
        <v>1515563.4</v>
      </c>
      <c r="R150" s="20"/>
      <c r="S150" s="15">
        <f t="shared" si="31"/>
        <v>0</v>
      </c>
      <c r="T150" s="122">
        <v>141</v>
      </c>
      <c r="U150" s="71">
        <v>96.140000000000015</v>
      </c>
      <c r="V150" s="71">
        <v>617483</v>
      </c>
      <c r="W150" s="61">
        <f t="shared" si="32"/>
        <v>0</v>
      </c>
      <c r="X150" s="122">
        <v>141</v>
      </c>
      <c r="Y150" s="71">
        <v>21.259999999999998</v>
      </c>
      <c r="Z150" s="71">
        <v>140240</v>
      </c>
      <c r="AA150" s="59"/>
      <c r="AB150" s="74">
        <f>may!E150</f>
        <v>96.160000000000025</v>
      </c>
      <c r="AC150" s="191">
        <f>may!F150</f>
        <v>617583</v>
      </c>
      <c r="AD150" s="74">
        <f>may!G150</f>
        <v>21.259999999999998</v>
      </c>
      <c r="AE150" s="73">
        <f>may!H150</f>
        <v>137725</v>
      </c>
      <c r="AF150" s="59"/>
      <c r="AG150" s="60">
        <f t="shared" si="40"/>
        <v>-2.0000000000010232E-2</v>
      </c>
      <c r="AH150" s="69">
        <f t="shared" si="41"/>
        <v>-100</v>
      </c>
      <c r="AI150" s="60">
        <f t="shared" si="42"/>
        <v>0</v>
      </c>
      <c r="AJ150" s="69">
        <f t="shared" si="43"/>
        <v>2515</v>
      </c>
      <c r="AK150" s="1"/>
      <c r="AL150" s="3">
        <v>96.140000000000015</v>
      </c>
      <c r="AM150" s="3">
        <v>617483</v>
      </c>
      <c r="AN150" s="1">
        <f t="shared" si="44"/>
        <v>0</v>
      </c>
      <c r="AO150" s="3">
        <v>141</v>
      </c>
      <c r="AP150" s="3">
        <v>21.259999999999998</v>
      </c>
      <c r="AQ150" s="3">
        <v>140240</v>
      </c>
      <c r="AR150" s="1">
        <f t="shared" si="45"/>
        <v>0</v>
      </c>
    </row>
    <row r="151" spans="1:44" s="1" customFormat="1">
      <c r="A151" s="17">
        <v>142</v>
      </c>
      <c r="B151" s="17" t="s">
        <v>1383</v>
      </c>
      <c r="C151" s="17">
        <v>142</v>
      </c>
      <c r="D151" s="21"/>
      <c r="E151" s="34">
        <f t="shared" si="33"/>
        <v>0</v>
      </c>
      <c r="F151" s="35">
        <f t="shared" si="34"/>
        <v>0</v>
      </c>
      <c r="G151" s="34">
        <f t="shared" si="35"/>
        <v>6</v>
      </c>
      <c r="H151" s="36">
        <f t="shared" si="36"/>
        <v>42278</v>
      </c>
      <c r="I151" s="21"/>
      <c r="J151" s="21">
        <v>0</v>
      </c>
      <c r="K151" s="21">
        <v>0</v>
      </c>
      <c r="L151" s="21"/>
      <c r="M151" s="16"/>
      <c r="N151" s="36">
        <f t="shared" si="37"/>
        <v>0</v>
      </c>
      <c r="O151" s="36">
        <f t="shared" si="38"/>
        <v>42278</v>
      </c>
      <c r="P151" s="16"/>
      <c r="Q151" s="18">
        <f t="shared" si="39"/>
        <v>84562</v>
      </c>
      <c r="R151" s="16"/>
      <c r="S151" s="15">
        <f t="shared" si="31"/>
        <v>0</v>
      </c>
      <c r="T151">
        <v>142</v>
      </c>
      <c r="U151"/>
      <c r="V151"/>
      <c r="W151" s="61">
        <f t="shared" si="32"/>
        <v>0</v>
      </c>
      <c r="X151" s="122">
        <v>142</v>
      </c>
      <c r="Y151" s="71">
        <v>6</v>
      </c>
      <c r="Z151" s="71">
        <v>42278</v>
      </c>
      <c r="AA151" s="59"/>
      <c r="AB151" s="74">
        <f>may!E151</f>
        <v>0</v>
      </c>
      <c r="AC151" s="191">
        <f>may!F151</f>
        <v>0</v>
      </c>
      <c r="AD151" s="74">
        <f>may!G151</f>
        <v>6</v>
      </c>
      <c r="AE151" s="73">
        <f>may!H151</f>
        <v>42278</v>
      </c>
      <c r="AF151" s="59"/>
      <c r="AG151" s="60">
        <f t="shared" si="40"/>
        <v>0</v>
      </c>
      <c r="AH151" s="69">
        <f t="shared" si="41"/>
        <v>0</v>
      </c>
      <c r="AI151" s="60">
        <f t="shared" si="42"/>
        <v>0</v>
      </c>
      <c r="AJ151" s="69">
        <f t="shared" si="43"/>
        <v>0</v>
      </c>
      <c r="AN151" s="1">
        <f t="shared" si="44"/>
        <v>0</v>
      </c>
      <c r="AO151" s="1">
        <v>142</v>
      </c>
      <c r="AP151" s="1">
        <v>6</v>
      </c>
      <c r="AQ151" s="1">
        <v>42278</v>
      </c>
      <c r="AR151" s="1">
        <f t="shared" si="45"/>
        <v>0</v>
      </c>
    </row>
    <row r="152" spans="1:44" s="1" customFormat="1" hidden="1">
      <c r="A152" s="17">
        <v>143</v>
      </c>
      <c r="B152" s="17" t="s">
        <v>1384</v>
      </c>
      <c r="C152" s="17">
        <v>143</v>
      </c>
      <c r="D152" s="21"/>
      <c r="E152" s="34">
        <f t="shared" si="33"/>
        <v>0</v>
      </c>
      <c r="F152" s="35">
        <f t="shared" si="34"/>
        <v>0</v>
      </c>
      <c r="G152" s="34">
        <f t="shared" si="35"/>
        <v>0</v>
      </c>
      <c r="H152" s="36">
        <f t="shared" si="36"/>
        <v>0</v>
      </c>
      <c r="I152" s="21"/>
      <c r="J152" s="21">
        <v>0</v>
      </c>
      <c r="K152" s="21">
        <v>0</v>
      </c>
      <c r="L152" s="21"/>
      <c r="M152" s="16"/>
      <c r="N152" s="36">
        <f t="shared" si="37"/>
        <v>0</v>
      </c>
      <c r="O152" s="36">
        <f t="shared" si="38"/>
        <v>0</v>
      </c>
      <c r="P152" s="16"/>
      <c r="Q152" s="18">
        <f t="shared" si="39"/>
        <v>0</v>
      </c>
      <c r="R152" s="16"/>
      <c r="S152" s="15">
        <f t="shared" si="31"/>
        <v>0</v>
      </c>
      <c r="T152">
        <v>143</v>
      </c>
      <c r="U152"/>
      <c r="V152"/>
      <c r="W152" s="61">
        <f t="shared" si="32"/>
        <v>0</v>
      </c>
      <c r="X152" s="6">
        <v>143</v>
      </c>
      <c r="Y152" s="71"/>
      <c r="Z152" s="71"/>
      <c r="AA152" s="59"/>
      <c r="AB152" s="74">
        <f>may!E152</f>
        <v>0</v>
      </c>
      <c r="AC152" s="191">
        <f>may!F152</f>
        <v>0</v>
      </c>
      <c r="AD152" s="74">
        <f>may!G152</f>
        <v>0</v>
      </c>
      <c r="AE152" s="73">
        <f>may!H152</f>
        <v>0</v>
      </c>
      <c r="AF152" s="59"/>
      <c r="AG152" s="60">
        <f t="shared" si="40"/>
        <v>0</v>
      </c>
      <c r="AH152" s="69">
        <f t="shared" si="41"/>
        <v>0</v>
      </c>
      <c r="AI152" s="60">
        <f t="shared" si="42"/>
        <v>0</v>
      </c>
      <c r="AJ152" s="69">
        <f t="shared" si="43"/>
        <v>0</v>
      </c>
      <c r="AN152" s="1">
        <f t="shared" si="44"/>
        <v>0</v>
      </c>
      <c r="AO152" s="1">
        <v>143</v>
      </c>
      <c r="AR152" s="1">
        <f t="shared" si="45"/>
        <v>0</v>
      </c>
    </row>
    <row r="153" spans="1:44">
      <c r="A153" s="19">
        <v>144</v>
      </c>
      <c r="B153" s="19" t="s">
        <v>861</v>
      </c>
      <c r="C153" s="19">
        <v>144</v>
      </c>
      <c r="D153" s="21"/>
      <c r="E153" s="34">
        <f t="shared" si="33"/>
        <v>67.97</v>
      </c>
      <c r="F153" s="35">
        <f t="shared" si="34"/>
        <v>367074</v>
      </c>
      <c r="G153" s="34">
        <f t="shared" si="35"/>
        <v>16.66</v>
      </c>
      <c r="H153" s="36">
        <f t="shared" si="36"/>
        <v>95239</v>
      </c>
      <c r="I153" s="21"/>
      <c r="J153" s="21">
        <v>0</v>
      </c>
      <c r="K153" s="21">
        <v>0</v>
      </c>
      <c r="L153" s="21"/>
      <c r="M153" s="16"/>
      <c r="N153" s="36">
        <f t="shared" si="37"/>
        <v>367074</v>
      </c>
      <c r="O153" s="36">
        <f t="shared" si="38"/>
        <v>95239</v>
      </c>
      <c r="P153" s="16"/>
      <c r="Q153" s="18">
        <f t="shared" si="39"/>
        <v>924710.62999999989</v>
      </c>
      <c r="R153" s="20"/>
      <c r="S153" s="15">
        <f t="shared" si="31"/>
        <v>0</v>
      </c>
      <c r="T153" s="122">
        <v>144</v>
      </c>
      <c r="U153" s="71">
        <v>67.97</v>
      </c>
      <c r="V153" s="71">
        <v>367074</v>
      </c>
      <c r="W153" s="61">
        <f t="shared" si="32"/>
        <v>0</v>
      </c>
      <c r="X153" s="122">
        <v>144</v>
      </c>
      <c r="Y153" s="71">
        <v>16.66</v>
      </c>
      <c r="Z153" s="71">
        <v>95239</v>
      </c>
      <c r="AA153" s="59"/>
      <c r="AB153" s="74">
        <f>may!E153</f>
        <v>66</v>
      </c>
      <c r="AC153" s="191">
        <f>may!F153</f>
        <v>365038</v>
      </c>
      <c r="AD153" s="74">
        <f>may!G153</f>
        <v>16.66</v>
      </c>
      <c r="AE153" s="73">
        <f>may!H153</f>
        <v>95239</v>
      </c>
      <c r="AF153" s="59"/>
      <c r="AG153" s="60">
        <f t="shared" si="40"/>
        <v>1.9699999999999989</v>
      </c>
      <c r="AH153" s="69">
        <f t="shared" si="41"/>
        <v>2036</v>
      </c>
      <c r="AI153" s="60">
        <f t="shared" si="42"/>
        <v>0</v>
      </c>
      <c r="AJ153" s="69">
        <f t="shared" si="43"/>
        <v>0</v>
      </c>
      <c r="AK153" s="1"/>
      <c r="AL153" s="3">
        <v>67.97</v>
      </c>
      <c r="AM153" s="3">
        <v>367074</v>
      </c>
      <c r="AN153" s="1">
        <f t="shared" si="44"/>
        <v>0</v>
      </c>
      <c r="AO153" s="3">
        <v>144</v>
      </c>
      <c r="AP153" s="3">
        <v>16.66</v>
      </c>
      <c r="AQ153" s="3">
        <v>95239</v>
      </c>
      <c r="AR153" s="1">
        <f t="shared" si="45"/>
        <v>0</v>
      </c>
    </row>
    <row r="154" spans="1:44" hidden="1">
      <c r="A154" s="19">
        <v>145</v>
      </c>
      <c r="B154" s="19" t="s">
        <v>1385</v>
      </c>
      <c r="C154" s="19">
        <v>145</v>
      </c>
      <c r="D154" s="21"/>
      <c r="E154" s="34">
        <f t="shared" si="33"/>
        <v>0</v>
      </c>
      <c r="F154" s="35">
        <f t="shared" si="34"/>
        <v>0</v>
      </c>
      <c r="G154" s="34">
        <f t="shared" si="35"/>
        <v>0</v>
      </c>
      <c r="H154" s="36">
        <f t="shared" si="36"/>
        <v>0</v>
      </c>
      <c r="I154" s="21"/>
      <c r="J154" s="21">
        <v>0</v>
      </c>
      <c r="K154" s="21">
        <v>0</v>
      </c>
      <c r="L154" s="21"/>
      <c r="M154" s="16"/>
      <c r="N154" s="36">
        <f t="shared" si="37"/>
        <v>0</v>
      </c>
      <c r="O154" s="36">
        <f t="shared" si="38"/>
        <v>0</v>
      </c>
      <c r="P154" s="16"/>
      <c r="Q154" s="18">
        <f t="shared" si="39"/>
        <v>0</v>
      </c>
      <c r="R154" s="20"/>
      <c r="S154" s="15">
        <f t="shared" si="31"/>
        <v>0</v>
      </c>
      <c r="T154">
        <v>145</v>
      </c>
      <c r="U154"/>
      <c r="V154"/>
      <c r="W154" s="61">
        <f t="shared" si="32"/>
        <v>0</v>
      </c>
      <c r="X154">
        <v>145</v>
      </c>
      <c r="Y154" s="71"/>
      <c r="Z154" s="71"/>
      <c r="AA154" s="59"/>
      <c r="AB154" s="74">
        <f>may!E154</f>
        <v>0</v>
      </c>
      <c r="AC154" s="191">
        <f>may!F154</f>
        <v>0</v>
      </c>
      <c r="AD154" s="74">
        <f>may!G154</f>
        <v>0</v>
      </c>
      <c r="AE154" s="73">
        <f>may!H154</f>
        <v>0</v>
      </c>
      <c r="AF154" s="59"/>
      <c r="AG154" s="60">
        <f t="shared" si="40"/>
        <v>0</v>
      </c>
      <c r="AH154" s="69">
        <f t="shared" si="41"/>
        <v>0</v>
      </c>
      <c r="AI154" s="60">
        <f t="shared" si="42"/>
        <v>0</v>
      </c>
      <c r="AJ154" s="69">
        <f t="shared" si="43"/>
        <v>0</v>
      </c>
      <c r="AK154" s="1"/>
      <c r="AN154" s="1">
        <f t="shared" si="44"/>
        <v>0</v>
      </c>
      <c r="AO154" s="3">
        <v>145</v>
      </c>
      <c r="AR154" s="1">
        <f t="shared" si="45"/>
        <v>0</v>
      </c>
    </row>
    <row r="155" spans="1:44" hidden="1">
      <c r="A155" s="19">
        <v>146</v>
      </c>
      <c r="B155" s="19" t="s">
        <v>894</v>
      </c>
      <c r="C155" s="19">
        <v>146</v>
      </c>
      <c r="D155" s="21"/>
      <c r="E155" s="34">
        <f t="shared" si="33"/>
        <v>0</v>
      </c>
      <c r="F155" s="35">
        <f t="shared" si="34"/>
        <v>0</v>
      </c>
      <c r="G155" s="34">
        <f t="shared" si="35"/>
        <v>0</v>
      </c>
      <c r="H155" s="36">
        <f t="shared" si="36"/>
        <v>0</v>
      </c>
      <c r="I155" s="21"/>
      <c r="J155" s="21">
        <v>0</v>
      </c>
      <c r="K155" s="21">
        <v>0</v>
      </c>
      <c r="L155" s="21"/>
      <c r="M155" s="16"/>
      <c r="N155" s="36">
        <f t="shared" si="37"/>
        <v>0</v>
      </c>
      <c r="O155" s="36">
        <f t="shared" si="38"/>
        <v>0</v>
      </c>
      <c r="P155" s="16"/>
      <c r="Q155" s="18">
        <f t="shared" si="39"/>
        <v>0</v>
      </c>
      <c r="R155" s="20"/>
      <c r="S155" s="15">
        <f t="shared" si="31"/>
        <v>0</v>
      </c>
      <c r="T155">
        <v>146</v>
      </c>
      <c r="U155"/>
      <c r="V155"/>
      <c r="W155" s="61">
        <f t="shared" si="32"/>
        <v>0</v>
      </c>
      <c r="X155">
        <v>146</v>
      </c>
      <c r="Y155" s="71"/>
      <c r="Z155" s="71"/>
      <c r="AA155" s="59"/>
      <c r="AB155" s="74">
        <f>may!E155</f>
        <v>0</v>
      </c>
      <c r="AC155" s="191">
        <f>may!F155</f>
        <v>0</v>
      </c>
      <c r="AD155" s="74">
        <f>may!G155</f>
        <v>0</v>
      </c>
      <c r="AE155" s="73">
        <f>may!H155</f>
        <v>0</v>
      </c>
      <c r="AF155" s="59"/>
      <c r="AG155" s="60">
        <f t="shared" si="40"/>
        <v>0</v>
      </c>
      <c r="AH155" s="69">
        <f t="shared" si="41"/>
        <v>0</v>
      </c>
      <c r="AI155" s="60">
        <f t="shared" si="42"/>
        <v>0</v>
      </c>
      <c r="AJ155" s="69">
        <f t="shared" si="43"/>
        <v>0</v>
      </c>
      <c r="AK155" s="1"/>
      <c r="AN155" s="1">
        <f t="shared" si="44"/>
        <v>0</v>
      </c>
      <c r="AO155" s="3">
        <v>146</v>
      </c>
      <c r="AR155" s="1">
        <f t="shared" si="45"/>
        <v>0</v>
      </c>
    </row>
    <row r="156" spans="1:44" s="1" customFormat="1" hidden="1">
      <c r="A156" s="17">
        <v>147</v>
      </c>
      <c r="B156" s="17" t="s">
        <v>1386</v>
      </c>
      <c r="C156" s="17">
        <v>147</v>
      </c>
      <c r="D156" s="21"/>
      <c r="E156" s="34">
        <f t="shared" si="33"/>
        <v>0</v>
      </c>
      <c r="F156" s="35">
        <f t="shared" si="34"/>
        <v>0</v>
      </c>
      <c r="G156" s="34">
        <f t="shared" si="35"/>
        <v>0</v>
      </c>
      <c r="H156" s="36">
        <f t="shared" si="36"/>
        <v>0</v>
      </c>
      <c r="I156" s="21"/>
      <c r="J156" s="21">
        <v>0</v>
      </c>
      <c r="K156" s="21">
        <v>0</v>
      </c>
      <c r="L156" s="21"/>
      <c r="M156" s="16"/>
      <c r="N156" s="36">
        <f t="shared" si="37"/>
        <v>0</v>
      </c>
      <c r="O156" s="36">
        <f t="shared" si="38"/>
        <v>0</v>
      </c>
      <c r="P156" s="16"/>
      <c r="Q156" s="18">
        <f t="shared" si="39"/>
        <v>0</v>
      </c>
      <c r="R156" s="16"/>
      <c r="S156" s="15">
        <f t="shared" si="31"/>
        <v>0</v>
      </c>
      <c r="T156">
        <v>147</v>
      </c>
      <c r="U156"/>
      <c r="V156"/>
      <c r="W156" s="61">
        <f t="shared" si="32"/>
        <v>0</v>
      </c>
      <c r="X156">
        <v>147</v>
      </c>
      <c r="Y156" s="71"/>
      <c r="Z156" s="71"/>
      <c r="AA156" s="59"/>
      <c r="AB156" s="74">
        <f>may!E156</f>
        <v>0</v>
      </c>
      <c r="AC156" s="191">
        <f>may!F156</f>
        <v>0</v>
      </c>
      <c r="AD156" s="74">
        <f>may!G156</f>
        <v>0</v>
      </c>
      <c r="AE156" s="73">
        <f>may!H156</f>
        <v>0</v>
      </c>
      <c r="AF156" s="59"/>
      <c r="AG156" s="60">
        <f t="shared" si="40"/>
        <v>0</v>
      </c>
      <c r="AH156" s="69">
        <f t="shared" si="41"/>
        <v>0</v>
      </c>
      <c r="AI156" s="60">
        <f t="shared" si="42"/>
        <v>0</v>
      </c>
      <c r="AJ156" s="69">
        <f t="shared" si="43"/>
        <v>0</v>
      </c>
      <c r="AN156" s="1">
        <f t="shared" si="44"/>
        <v>0</v>
      </c>
      <c r="AO156" s="1">
        <v>147</v>
      </c>
      <c r="AR156" s="1">
        <f t="shared" si="45"/>
        <v>0</v>
      </c>
    </row>
    <row r="157" spans="1:44">
      <c r="A157" s="19">
        <v>148</v>
      </c>
      <c r="B157" s="19" t="s">
        <v>1265</v>
      </c>
      <c r="C157" s="19">
        <v>148</v>
      </c>
      <c r="D157" s="21"/>
      <c r="E157" s="34">
        <f t="shared" si="33"/>
        <v>19</v>
      </c>
      <c r="F157" s="35">
        <f t="shared" si="34"/>
        <v>109804</v>
      </c>
      <c r="G157" s="34">
        <f t="shared" si="35"/>
        <v>24.09</v>
      </c>
      <c r="H157" s="36">
        <f t="shared" si="36"/>
        <v>132108</v>
      </c>
      <c r="I157" s="21"/>
      <c r="J157" s="21">
        <v>0</v>
      </c>
      <c r="K157" s="21">
        <v>0</v>
      </c>
      <c r="L157" s="21"/>
      <c r="M157" s="16"/>
      <c r="N157" s="36">
        <f t="shared" si="37"/>
        <v>109804</v>
      </c>
      <c r="O157" s="36">
        <f t="shared" si="38"/>
        <v>132108</v>
      </c>
      <c r="P157" s="16"/>
      <c r="Q157" s="18">
        <f t="shared" si="39"/>
        <v>483867.08999999997</v>
      </c>
      <c r="R157" s="20"/>
      <c r="S157" s="15">
        <f t="shared" si="31"/>
        <v>0</v>
      </c>
      <c r="T157" s="122">
        <v>148</v>
      </c>
      <c r="U157" s="71">
        <v>19</v>
      </c>
      <c r="V157" s="71">
        <v>109804</v>
      </c>
      <c r="W157" s="61">
        <f t="shared" si="32"/>
        <v>0</v>
      </c>
      <c r="X157" s="122">
        <v>148</v>
      </c>
      <c r="Y157" s="71">
        <v>24.09</v>
      </c>
      <c r="Z157" s="71">
        <v>132108</v>
      </c>
      <c r="AA157" s="59"/>
      <c r="AB157" s="74">
        <f>may!E157</f>
        <v>19</v>
      </c>
      <c r="AC157" s="191">
        <f>may!F157</f>
        <v>109804</v>
      </c>
      <c r="AD157" s="74">
        <f>may!G157</f>
        <v>23.090000000000003</v>
      </c>
      <c r="AE157" s="73">
        <f>may!H157</f>
        <v>121158</v>
      </c>
      <c r="AF157" s="59"/>
      <c r="AG157" s="60">
        <f t="shared" si="40"/>
        <v>0</v>
      </c>
      <c r="AH157" s="69">
        <f t="shared" si="41"/>
        <v>0</v>
      </c>
      <c r="AI157" s="60">
        <f t="shared" si="42"/>
        <v>0.99999999999999645</v>
      </c>
      <c r="AJ157" s="69">
        <f t="shared" si="43"/>
        <v>10950</v>
      </c>
      <c r="AK157" s="1"/>
      <c r="AL157" s="3">
        <v>19</v>
      </c>
      <c r="AM157" s="3">
        <v>109804</v>
      </c>
      <c r="AN157" s="1">
        <f t="shared" si="44"/>
        <v>0</v>
      </c>
      <c r="AO157" s="3">
        <v>148</v>
      </c>
      <c r="AP157" s="3">
        <v>22.09</v>
      </c>
      <c r="AQ157" s="3">
        <v>116158</v>
      </c>
      <c r="AR157" s="1">
        <f t="shared" si="45"/>
        <v>15950</v>
      </c>
    </row>
    <row r="158" spans="1:44">
      <c r="A158" s="19">
        <v>149</v>
      </c>
      <c r="B158" s="19" t="s">
        <v>581</v>
      </c>
      <c r="C158" s="19">
        <v>149</v>
      </c>
      <c r="D158" s="21"/>
      <c r="E158" s="34">
        <f t="shared" si="33"/>
        <v>0</v>
      </c>
      <c r="F158" s="35">
        <f t="shared" si="34"/>
        <v>0</v>
      </c>
      <c r="G158" s="34">
        <f t="shared" si="35"/>
        <v>65.930000000000007</v>
      </c>
      <c r="H158" s="36">
        <f t="shared" si="36"/>
        <v>426027</v>
      </c>
      <c r="I158" s="21"/>
      <c r="J158" s="21">
        <v>0</v>
      </c>
      <c r="K158" s="21">
        <v>0</v>
      </c>
      <c r="L158" s="21"/>
      <c r="M158" s="16"/>
      <c r="N158" s="36">
        <f t="shared" si="37"/>
        <v>0</v>
      </c>
      <c r="O158" s="36">
        <f t="shared" si="38"/>
        <v>426027</v>
      </c>
      <c r="P158" s="16"/>
      <c r="Q158" s="18">
        <f t="shared" si="39"/>
        <v>852119.92999999993</v>
      </c>
      <c r="R158" s="20"/>
      <c r="S158" s="15">
        <f t="shared" si="31"/>
        <v>0</v>
      </c>
      <c r="T158">
        <v>149</v>
      </c>
      <c r="U158"/>
      <c r="V158"/>
      <c r="W158" s="61">
        <f t="shared" si="32"/>
        <v>0</v>
      </c>
      <c r="X158" s="122">
        <v>149</v>
      </c>
      <c r="Y158" s="71">
        <v>65.930000000000007</v>
      </c>
      <c r="Z158" s="71">
        <v>426027</v>
      </c>
      <c r="AA158" s="59"/>
      <c r="AB158" s="74">
        <f>may!E158</f>
        <v>0</v>
      </c>
      <c r="AC158" s="191">
        <f>may!F158</f>
        <v>0</v>
      </c>
      <c r="AD158" s="74">
        <f>may!G158</f>
        <v>66.72</v>
      </c>
      <c r="AE158" s="73">
        <f>may!H158</f>
        <v>419332</v>
      </c>
      <c r="AF158" s="59"/>
      <c r="AG158" s="60">
        <f t="shared" si="40"/>
        <v>0</v>
      </c>
      <c r="AH158" s="69">
        <f t="shared" si="41"/>
        <v>0</v>
      </c>
      <c r="AI158" s="60">
        <f t="shared" si="42"/>
        <v>-0.78999999999999204</v>
      </c>
      <c r="AJ158" s="69">
        <f t="shared" si="43"/>
        <v>6695</v>
      </c>
      <c r="AK158" s="1"/>
      <c r="AN158" s="1">
        <f t="shared" si="44"/>
        <v>0</v>
      </c>
      <c r="AO158" s="3">
        <v>149</v>
      </c>
      <c r="AP158" s="3">
        <v>65.930000000000007</v>
      </c>
      <c r="AQ158" s="3">
        <v>426027</v>
      </c>
      <c r="AR158" s="1">
        <f t="shared" si="45"/>
        <v>0</v>
      </c>
    </row>
    <row r="159" spans="1:44">
      <c r="A159" s="19">
        <v>150</v>
      </c>
      <c r="B159" s="19" t="s">
        <v>1292</v>
      </c>
      <c r="C159" s="19">
        <v>150</v>
      </c>
      <c r="D159" s="21"/>
      <c r="E159" s="34">
        <f t="shared" si="33"/>
        <v>128.54000000000002</v>
      </c>
      <c r="F159" s="35">
        <f t="shared" si="34"/>
        <v>743454</v>
      </c>
      <c r="G159" s="34">
        <f t="shared" si="35"/>
        <v>98.38</v>
      </c>
      <c r="H159" s="36">
        <f t="shared" si="36"/>
        <v>559383</v>
      </c>
      <c r="I159" s="21"/>
      <c r="J159" s="21">
        <v>0</v>
      </c>
      <c r="K159" s="21">
        <v>0</v>
      </c>
      <c r="L159" s="21"/>
      <c r="M159" s="16"/>
      <c r="N159" s="36">
        <f t="shared" si="37"/>
        <v>743454</v>
      </c>
      <c r="O159" s="36">
        <f t="shared" si="38"/>
        <v>559383</v>
      </c>
      <c r="P159" s="16"/>
      <c r="Q159" s="18">
        <f t="shared" si="39"/>
        <v>2605900.92</v>
      </c>
      <c r="R159" s="20"/>
      <c r="S159" s="15">
        <f t="shared" si="31"/>
        <v>0</v>
      </c>
      <c r="T159" s="122">
        <v>150</v>
      </c>
      <c r="U159" s="71">
        <v>128.54000000000002</v>
      </c>
      <c r="V159" s="71">
        <v>743454</v>
      </c>
      <c r="W159" s="61">
        <f t="shared" si="32"/>
        <v>0</v>
      </c>
      <c r="X159" s="122">
        <v>150</v>
      </c>
      <c r="Y159" s="71">
        <v>98.38</v>
      </c>
      <c r="Z159" s="71">
        <v>559383</v>
      </c>
      <c r="AA159" s="59"/>
      <c r="AB159" s="74">
        <f>may!E159</f>
        <v>128.54000000000002</v>
      </c>
      <c r="AC159" s="191">
        <f>may!F159</f>
        <v>743454</v>
      </c>
      <c r="AD159" s="74">
        <f>may!G159</f>
        <v>101.32</v>
      </c>
      <c r="AE159" s="73">
        <f>may!H159</f>
        <v>561868</v>
      </c>
      <c r="AF159" s="59"/>
      <c r="AG159" s="60">
        <f t="shared" si="40"/>
        <v>0</v>
      </c>
      <c r="AH159" s="69">
        <f t="shared" si="41"/>
        <v>0</v>
      </c>
      <c r="AI159" s="60">
        <f t="shared" si="42"/>
        <v>-2.9399999999999977</v>
      </c>
      <c r="AJ159" s="69">
        <f t="shared" si="43"/>
        <v>-2485</v>
      </c>
      <c r="AK159" s="1"/>
      <c r="AL159" s="3">
        <v>128.54000000000002</v>
      </c>
      <c r="AM159" s="3">
        <v>743454</v>
      </c>
      <c r="AN159" s="1">
        <f t="shared" si="44"/>
        <v>0</v>
      </c>
      <c r="AO159" s="3">
        <v>150</v>
      </c>
      <c r="AP159" s="3">
        <v>98.38</v>
      </c>
      <c r="AQ159" s="3">
        <v>559383</v>
      </c>
      <c r="AR159" s="1">
        <f t="shared" si="45"/>
        <v>0</v>
      </c>
    </row>
    <row r="160" spans="1:44">
      <c r="A160" s="19">
        <v>151</v>
      </c>
      <c r="B160" s="19" t="s">
        <v>921</v>
      </c>
      <c r="C160" s="19">
        <v>151</v>
      </c>
      <c r="D160" s="21"/>
      <c r="E160" s="34">
        <f t="shared" si="33"/>
        <v>103.14</v>
      </c>
      <c r="F160" s="35">
        <f t="shared" si="34"/>
        <v>564881</v>
      </c>
      <c r="G160" s="34">
        <f t="shared" si="35"/>
        <v>35.340000000000003</v>
      </c>
      <c r="H160" s="36">
        <f t="shared" si="36"/>
        <v>199790</v>
      </c>
      <c r="I160" s="21"/>
      <c r="J160" s="21">
        <v>0</v>
      </c>
      <c r="K160" s="21">
        <v>0</v>
      </c>
      <c r="L160" s="21"/>
      <c r="M160" s="16"/>
      <c r="N160" s="36">
        <f t="shared" si="37"/>
        <v>564881</v>
      </c>
      <c r="O160" s="36">
        <f t="shared" si="38"/>
        <v>199790</v>
      </c>
      <c r="P160" s="16"/>
      <c r="Q160" s="18">
        <f t="shared" si="39"/>
        <v>1529480.48</v>
      </c>
      <c r="R160" s="20"/>
      <c r="S160" s="15">
        <f t="shared" si="31"/>
        <v>0</v>
      </c>
      <c r="T160" s="122">
        <v>151</v>
      </c>
      <c r="U160" s="71">
        <v>103.14</v>
      </c>
      <c r="V160" s="71">
        <v>564881</v>
      </c>
      <c r="W160" s="61">
        <f t="shared" si="32"/>
        <v>0</v>
      </c>
      <c r="X160" s="122">
        <v>151</v>
      </c>
      <c r="Y160" s="71">
        <v>35.340000000000003</v>
      </c>
      <c r="Z160" s="71">
        <v>199790</v>
      </c>
      <c r="AA160" s="59"/>
      <c r="AB160" s="74">
        <f>may!E160</f>
        <v>97</v>
      </c>
      <c r="AC160" s="191">
        <f>may!F160</f>
        <v>558265</v>
      </c>
      <c r="AD160" s="74">
        <f>may!G160</f>
        <v>35.340000000000003</v>
      </c>
      <c r="AE160" s="73">
        <f>may!H160</f>
        <v>198520</v>
      </c>
      <c r="AF160" s="59"/>
      <c r="AG160" s="60">
        <f t="shared" si="40"/>
        <v>6.1400000000000006</v>
      </c>
      <c r="AH160" s="69">
        <f t="shared" si="41"/>
        <v>6616</v>
      </c>
      <c r="AI160" s="60">
        <f t="shared" si="42"/>
        <v>0</v>
      </c>
      <c r="AJ160" s="69">
        <f t="shared" si="43"/>
        <v>1270</v>
      </c>
      <c r="AK160" s="1"/>
      <c r="AL160" s="3">
        <v>103.14</v>
      </c>
      <c r="AM160" s="3">
        <v>564881</v>
      </c>
      <c r="AN160" s="1">
        <f t="shared" si="44"/>
        <v>0</v>
      </c>
      <c r="AO160" s="3">
        <v>151</v>
      </c>
      <c r="AP160" s="3">
        <v>35.340000000000003</v>
      </c>
      <c r="AQ160" s="3">
        <v>199790</v>
      </c>
      <c r="AR160" s="1">
        <f t="shared" si="45"/>
        <v>0</v>
      </c>
    </row>
    <row r="161" spans="1:44">
      <c r="A161" s="19">
        <v>152</v>
      </c>
      <c r="B161" s="19" t="s">
        <v>1294</v>
      </c>
      <c r="C161" s="19">
        <v>152</v>
      </c>
      <c r="D161" s="21"/>
      <c r="E161" s="34">
        <f t="shared" si="33"/>
        <v>253.16</v>
      </c>
      <c r="F161" s="35">
        <f t="shared" si="34"/>
        <v>1310194</v>
      </c>
      <c r="G161" s="34">
        <f t="shared" si="35"/>
        <v>47.019999999999996</v>
      </c>
      <c r="H161" s="36">
        <f t="shared" si="36"/>
        <v>266359</v>
      </c>
      <c r="I161" s="21"/>
      <c r="J161" s="21">
        <v>0</v>
      </c>
      <c r="K161" s="21">
        <v>-1050</v>
      </c>
      <c r="L161" s="21"/>
      <c r="M161" s="16"/>
      <c r="N161" s="36">
        <f t="shared" si="37"/>
        <v>1310194</v>
      </c>
      <c r="O161" s="36">
        <f t="shared" si="38"/>
        <v>265309</v>
      </c>
      <c r="P161" s="16"/>
      <c r="Q161" s="18">
        <f t="shared" si="39"/>
        <v>3151306.1799999997</v>
      </c>
      <c r="R161" s="20"/>
      <c r="S161" s="15">
        <f t="shared" si="31"/>
        <v>0</v>
      </c>
      <c r="T161" s="122">
        <v>152</v>
      </c>
      <c r="U161" s="71">
        <v>253.16</v>
      </c>
      <c r="V161" s="71">
        <v>1310194</v>
      </c>
      <c r="W161" s="61">
        <f t="shared" si="32"/>
        <v>0</v>
      </c>
      <c r="X161" s="122">
        <v>152</v>
      </c>
      <c r="Y161" s="71">
        <v>47.019999999999996</v>
      </c>
      <c r="Z161" s="71">
        <v>266359</v>
      </c>
      <c r="AA161" s="59"/>
      <c r="AB161" s="74">
        <f>may!E161</f>
        <v>253.16</v>
      </c>
      <c r="AC161" s="191">
        <f>may!F161</f>
        <v>1310194</v>
      </c>
      <c r="AD161" s="74">
        <f>may!G161</f>
        <v>48.66</v>
      </c>
      <c r="AE161" s="73">
        <f>may!H161</f>
        <v>267978</v>
      </c>
      <c r="AF161" s="59"/>
      <c r="AG161" s="60">
        <f t="shared" si="40"/>
        <v>0</v>
      </c>
      <c r="AH161" s="69">
        <f t="shared" si="41"/>
        <v>0</v>
      </c>
      <c r="AI161" s="60">
        <f t="shared" si="42"/>
        <v>-1.6400000000000006</v>
      </c>
      <c r="AJ161" s="69">
        <f t="shared" si="43"/>
        <v>-1619</v>
      </c>
      <c r="AK161" s="1"/>
      <c r="AL161" s="3">
        <v>253.16</v>
      </c>
      <c r="AM161" s="3">
        <v>1310194</v>
      </c>
      <c r="AN161" s="1">
        <f t="shared" si="44"/>
        <v>0</v>
      </c>
      <c r="AO161" s="3">
        <v>152</v>
      </c>
      <c r="AP161" s="3">
        <v>47.019999999999996</v>
      </c>
      <c r="AQ161" s="3">
        <v>266359</v>
      </c>
      <c r="AR161" s="1">
        <f t="shared" si="45"/>
        <v>0</v>
      </c>
    </row>
    <row r="162" spans="1:44">
      <c r="A162" s="19">
        <v>153</v>
      </c>
      <c r="B162" s="19" t="s">
        <v>847</v>
      </c>
      <c r="C162" s="19">
        <v>153</v>
      </c>
      <c r="D162" s="21"/>
      <c r="E162" s="34">
        <f t="shared" si="33"/>
        <v>246.15999999999997</v>
      </c>
      <c r="F162" s="35">
        <f t="shared" si="34"/>
        <v>1350496</v>
      </c>
      <c r="G162" s="34">
        <f t="shared" si="35"/>
        <v>323.70000000000005</v>
      </c>
      <c r="H162" s="36">
        <f t="shared" si="36"/>
        <v>1878934</v>
      </c>
      <c r="I162" s="21"/>
      <c r="J162" s="21">
        <v>0</v>
      </c>
      <c r="K162" s="21">
        <v>0</v>
      </c>
      <c r="L162" s="21"/>
      <c r="M162" s="16"/>
      <c r="N162" s="36">
        <f t="shared" si="37"/>
        <v>1350496</v>
      </c>
      <c r="O162" s="36">
        <f t="shared" si="38"/>
        <v>1878934</v>
      </c>
      <c r="P162" s="16"/>
      <c r="Q162" s="18">
        <f t="shared" si="39"/>
        <v>6459429.8599999994</v>
      </c>
      <c r="R162" s="20"/>
      <c r="S162" s="15">
        <f t="shared" si="31"/>
        <v>0</v>
      </c>
      <c r="T162" s="122">
        <v>153</v>
      </c>
      <c r="U162" s="71">
        <v>246.15999999999997</v>
      </c>
      <c r="V162" s="71">
        <v>1350496</v>
      </c>
      <c r="W162" s="61">
        <f t="shared" si="32"/>
        <v>0</v>
      </c>
      <c r="X162" s="122">
        <v>153</v>
      </c>
      <c r="Y162" s="71">
        <v>323.70000000000005</v>
      </c>
      <c r="Z162" s="71">
        <v>1878934</v>
      </c>
      <c r="AA162" s="59"/>
      <c r="AB162" s="74">
        <f>may!E162</f>
        <v>246.22000000000006</v>
      </c>
      <c r="AC162" s="191">
        <f>may!F162</f>
        <v>1350796</v>
      </c>
      <c r="AD162" s="74">
        <f>may!G162</f>
        <v>325.38</v>
      </c>
      <c r="AE162" s="73">
        <f>may!H162</f>
        <v>1885899</v>
      </c>
      <c r="AF162" s="59"/>
      <c r="AG162" s="60">
        <f t="shared" si="40"/>
        <v>-6.0000000000087539E-2</v>
      </c>
      <c r="AH162" s="69">
        <f t="shared" si="41"/>
        <v>-300</v>
      </c>
      <c r="AI162" s="60">
        <f t="shared" si="42"/>
        <v>-1.67999999999995</v>
      </c>
      <c r="AJ162" s="69">
        <f t="shared" si="43"/>
        <v>-6965</v>
      </c>
      <c r="AK162" s="1"/>
      <c r="AL162" s="3">
        <v>246.15999999999997</v>
      </c>
      <c r="AM162" s="3">
        <v>1350496</v>
      </c>
      <c r="AN162" s="1">
        <f t="shared" si="44"/>
        <v>0</v>
      </c>
      <c r="AO162" s="3">
        <v>153</v>
      </c>
      <c r="AP162" s="3">
        <v>323.47000000000003</v>
      </c>
      <c r="AQ162" s="3">
        <v>1877784</v>
      </c>
      <c r="AR162" s="1">
        <f t="shared" si="45"/>
        <v>1150</v>
      </c>
    </row>
    <row r="163" spans="1:44" s="1" customFormat="1">
      <c r="A163" s="17">
        <v>154</v>
      </c>
      <c r="B163" s="17" t="s">
        <v>1387</v>
      </c>
      <c r="C163" s="17">
        <v>154</v>
      </c>
      <c r="D163" s="21"/>
      <c r="E163" s="34">
        <f t="shared" si="33"/>
        <v>21.2</v>
      </c>
      <c r="F163" s="35">
        <f t="shared" si="34"/>
        <v>145160</v>
      </c>
      <c r="G163" s="34">
        <f t="shared" si="35"/>
        <v>5.37</v>
      </c>
      <c r="H163" s="36">
        <f t="shared" si="36"/>
        <v>27526</v>
      </c>
      <c r="I163" s="21"/>
      <c r="J163" s="21">
        <v>0</v>
      </c>
      <c r="K163" s="21">
        <v>0</v>
      </c>
      <c r="L163" s="21"/>
      <c r="M163" s="16"/>
      <c r="N163" s="36">
        <f t="shared" si="37"/>
        <v>145160</v>
      </c>
      <c r="O163" s="36">
        <f t="shared" si="38"/>
        <v>27526</v>
      </c>
      <c r="P163" s="16"/>
      <c r="Q163" s="18">
        <f t="shared" si="39"/>
        <v>345398.57</v>
      </c>
      <c r="R163" s="16"/>
      <c r="S163" s="15">
        <f t="shared" si="31"/>
        <v>0</v>
      </c>
      <c r="T163" s="122">
        <v>154</v>
      </c>
      <c r="U163" s="71">
        <v>21.2</v>
      </c>
      <c r="V163" s="71">
        <v>145160</v>
      </c>
      <c r="W163" s="61">
        <f t="shared" si="32"/>
        <v>0</v>
      </c>
      <c r="X163" s="122">
        <v>154</v>
      </c>
      <c r="Y163" s="71">
        <v>5.37</v>
      </c>
      <c r="Z163" s="71">
        <v>27526</v>
      </c>
      <c r="AA163" s="59"/>
      <c r="AB163" s="74">
        <f>may!E163</f>
        <v>21.2</v>
      </c>
      <c r="AC163" s="191">
        <f>may!F163</f>
        <v>145160</v>
      </c>
      <c r="AD163" s="74">
        <f>may!G163</f>
        <v>5.37</v>
      </c>
      <c r="AE163" s="73">
        <f>may!H163</f>
        <v>27526</v>
      </c>
      <c r="AF163" s="59"/>
      <c r="AG163" s="60">
        <f t="shared" si="40"/>
        <v>0</v>
      </c>
      <c r="AH163" s="69">
        <f t="shared" si="41"/>
        <v>0</v>
      </c>
      <c r="AI163" s="60">
        <f t="shared" si="42"/>
        <v>0</v>
      </c>
      <c r="AJ163" s="69">
        <f t="shared" si="43"/>
        <v>0</v>
      </c>
      <c r="AL163" s="1">
        <v>21.2</v>
      </c>
      <c r="AM163" s="1">
        <v>145160</v>
      </c>
      <c r="AN163" s="1">
        <f t="shared" si="44"/>
        <v>0</v>
      </c>
      <c r="AO163" s="1">
        <v>154</v>
      </c>
      <c r="AP163" s="1">
        <v>5.37</v>
      </c>
      <c r="AQ163" s="1">
        <v>27526</v>
      </c>
      <c r="AR163" s="1">
        <f t="shared" si="45"/>
        <v>0</v>
      </c>
    </row>
    <row r="164" spans="1:44">
      <c r="A164" s="19">
        <v>155</v>
      </c>
      <c r="B164" s="19" t="s">
        <v>913</v>
      </c>
      <c r="C164" s="19">
        <v>155</v>
      </c>
      <c r="D164" s="21"/>
      <c r="E164" s="34">
        <f t="shared" si="33"/>
        <v>0</v>
      </c>
      <c r="F164" s="35">
        <f t="shared" si="34"/>
        <v>0</v>
      </c>
      <c r="G164" s="34">
        <f t="shared" si="35"/>
        <v>6.34</v>
      </c>
      <c r="H164" s="36">
        <f t="shared" si="36"/>
        <v>40828</v>
      </c>
      <c r="I164" s="21"/>
      <c r="J164" s="21">
        <v>0</v>
      </c>
      <c r="K164" s="21">
        <v>0</v>
      </c>
      <c r="L164" s="21"/>
      <c r="M164" s="16"/>
      <c r="N164" s="36">
        <f t="shared" si="37"/>
        <v>0</v>
      </c>
      <c r="O164" s="36">
        <f t="shared" si="38"/>
        <v>40828</v>
      </c>
      <c r="P164" s="16"/>
      <c r="Q164" s="18">
        <f t="shared" si="39"/>
        <v>81662.34</v>
      </c>
      <c r="R164" s="20"/>
      <c r="S164" s="15">
        <f t="shared" si="31"/>
        <v>0</v>
      </c>
      <c r="T164">
        <v>155</v>
      </c>
      <c r="U164"/>
      <c r="V164"/>
      <c r="W164" s="61">
        <f t="shared" si="32"/>
        <v>0</v>
      </c>
      <c r="X164" s="122">
        <v>155</v>
      </c>
      <c r="Y164" s="71">
        <v>6.34</v>
      </c>
      <c r="Z164" s="71">
        <v>40828</v>
      </c>
      <c r="AA164" s="59"/>
      <c r="AB164" s="74">
        <f>may!E164</f>
        <v>0</v>
      </c>
      <c r="AC164" s="191">
        <f>may!F164</f>
        <v>0</v>
      </c>
      <c r="AD164" s="74">
        <f>may!G164</f>
        <v>6.34</v>
      </c>
      <c r="AE164" s="73">
        <f>may!H164</f>
        <v>40828</v>
      </c>
      <c r="AF164" s="59"/>
      <c r="AG164" s="60">
        <f t="shared" si="40"/>
        <v>0</v>
      </c>
      <c r="AH164" s="69">
        <f t="shared" si="41"/>
        <v>0</v>
      </c>
      <c r="AI164" s="60">
        <f t="shared" si="42"/>
        <v>0</v>
      </c>
      <c r="AJ164" s="69">
        <f t="shared" si="43"/>
        <v>0</v>
      </c>
      <c r="AK164" s="1"/>
      <c r="AN164" s="1">
        <f t="shared" si="44"/>
        <v>0</v>
      </c>
      <c r="AO164" s="3">
        <v>155</v>
      </c>
      <c r="AP164" s="3">
        <v>6.34</v>
      </c>
      <c r="AQ164" s="3">
        <v>40828</v>
      </c>
      <c r="AR164" s="1">
        <f t="shared" si="45"/>
        <v>0</v>
      </c>
    </row>
    <row r="165" spans="1:44" s="1" customFormat="1" hidden="1">
      <c r="A165" s="17">
        <v>156</v>
      </c>
      <c r="B165" s="17" t="s">
        <v>1388</v>
      </c>
      <c r="C165" s="17">
        <v>156</v>
      </c>
      <c r="D165" s="21"/>
      <c r="E165" s="34">
        <f t="shared" si="33"/>
        <v>0</v>
      </c>
      <c r="F165" s="35">
        <f t="shared" si="34"/>
        <v>0</v>
      </c>
      <c r="G165" s="34">
        <f t="shared" si="35"/>
        <v>0</v>
      </c>
      <c r="H165" s="36">
        <f t="shared" si="36"/>
        <v>0</v>
      </c>
      <c r="I165" s="21"/>
      <c r="J165" s="21">
        <v>0</v>
      </c>
      <c r="K165" s="21">
        <v>0</v>
      </c>
      <c r="L165" s="21"/>
      <c r="M165" s="16"/>
      <c r="N165" s="36">
        <f t="shared" si="37"/>
        <v>0</v>
      </c>
      <c r="O165" s="36">
        <f t="shared" si="38"/>
        <v>0</v>
      </c>
      <c r="P165" s="16"/>
      <c r="Q165" s="18">
        <f t="shared" si="39"/>
        <v>0</v>
      </c>
      <c r="R165" s="16"/>
      <c r="S165" s="15">
        <f t="shared" si="31"/>
        <v>0</v>
      </c>
      <c r="T165">
        <v>156</v>
      </c>
      <c r="U165"/>
      <c r="V165"/>
      <c r="W165" s="61">
        <f t="shared" si="32"/>
        <v>0</v>
      </c>
      <c r="X165">
        <v>156</v>
      </c>
      <c r="Y165" s="71"/>
      <c r="Z165" s="71"/>
      <c r="AA165" s="59"/>
      <c r="AB165" s="74">
        <f>may!E165</f>
        <v>0</v>
      </c>
      <c r="AC165" s="191">
        <f>may!F165</f>
        <v>0</v>
      </c>
      <c r="AD165" s="74">
        <f>may!G165</f>
        <v>0</v>
      </c>
      <c r="AE165" s="73">
        <f>may!H165</f>
        <v>0</v>
      </c>
      <c r="AF165" s="59"/>
      <c r="AG165" s="60">
        <f t="shared" si="40"/>
        <v>0</v>
      </c>
      <c r="AH165" s="69">
        <f t="shared" si="41"/>
        <v>0</v>
      </c>
      <c r="AI165" s="60">
        <f t="shared" si="42"/>
        <v>0</v>
      </c>
      <c r="AJ165" s="69">
        <f t="shared" si="43"/>
        <v>0</v>
      </c>
      <c r="AN165" s="1">
        <f t="shared" si="44"/>
        <v>0</v>
      </c>
      <c r="AO165" s="1">
        <v>156</v>
      </c>
      <c r="AR165" s="1">
        <f t="shared" si="45"/>
        <v>0</v>
      </c>
    </row>
    <row r="166" spans="1:44" s="1" customFormat="1">
      <c r="A166" s="17">
        <v>157</v>
      </c>
      <c r="B166" s="17" t="s">
        <v>919</v>
      </c>
      <c r="C166" s="17">
        <v>157</v>
      </c>
      <c r="D166" s="21"/>
      <c r="E166" s="34">
        <f t="shared" si="33"/>
        <v>0</v>
      </c>
      <c r="F166" s="35">
        <f t="shared" si="34"/>
        <v>0</v>
      </c>
      <c r="G166" s="34">
        <f t="shared" si="35"/>
        <v>2.2200000000000002</v>
      </c>
      <c r="H166" s="36">
        <f t="shared" si="36"/>
        <v>14933</v>
      </c>
      <c r="I166" s="21"/>
      <c r="J166" s="21">
        <v>0</v>
      </c>
      <c r="K166" s="21">
        <v>0</v>
      </c>
      <c r="L166" s="21"/>
      <c r="M166" s="16"/>
      <c r="N166" s="36">
        <f t="shared" si="37"/>
        <v>0</v>
      </c>
      <c r="O166" s="36">
        <f t="shared" si="38"/>
        <v>14933</v>
      </c>
      <c r="P166" s="16"/>
      <c r="Q166" s="18">
        <f t="shared" si="39"/>
        <v>29868.22</v>
      </c>
      <c r="R166" s="16"/>
      <c r="S166" s="15">
        <f t="shared" si="31"/>
        <v>0</v>
      </c>
      <c r="T166">
        <v>157</v>
      </c>
      <c r="U166"/>
      <c r="V166"/>
      <c r="W166" s="61">
        <f t="shared" si="32"/>
        <v>0</v>
      </c>
      <c r="X166" s="122">
        <v>157</v>
      </c>
      <c r="Y166" s="71">
        <v>2.2200000000000002</v>
      </c>
      <c r="Z166" s="71">
        <v>14933</v>
      </c>
      <c r="AA166" s="59"/>
      <c r="AB166" s="74">
        <f>may!E166</f>
        <v>0</v>
      </c>
      <c r="AC166" s="191">
        <f>may!F166</f>
        <v>0</v>
      </c>
      <c r="AD166" s="74">
        <f>may!G166</f>
        <v>3</v>
      </c>
      <c r="AE166" s="73">
        <f>may!H166</f>
        <v>20100</v>
      </c>
      <c r="AF166" s="59"/>
      <c r="AG166" s="60">
        <f t="shared" si="40"/>
        <v>0</v>
      </c>
      <c r="AH166" s="69">
        <f t="shared" si="41"/>
        <v>0</v>
      </c>
      <c r="AI166" s="60">
        <f t="shared" si="42"/>
        <v>-0.7799999999999998</v>
      </c>
      <c r="AJ166" s="69">
        <f t="shared" si="43"/>
        <v>-5167</v>
      </c>
      <c r="AN166" s="1">
        <f t="shared" si="44"/>
        <v>0</v>
      </c>
      <c r="AO166" s="1">
        <v>157</v>
      </c>
      <c r="AP166" s="1">
        <v>2.2200000000000002</v>
      </c>
      <c r="AQ166" s="1">
        <v>14933</v>
      </c>
      <c r="AR166" s="1">
        <f t="shared" si="45"/>
        <v>0</v>
      </c>
    </row>
    <row r="167" spans="1:44">
      <c r="A167" s="19">
        <v>158</v>
      </c>
      <c r="B167" s="19" t="s">
        <v>564</v>
      </c>
      <c r="C167" s="19">
        <v>158</v>
      </c>
      <c r="D167" s="21"/>
      <c r="E167" s="34">
        <f t="shared" si="33"/>
        <v>78.39</v>
      </c>
      <c r="F167" s="35">
        <f t="shared" si="34"/>
        <v>431572</v>
      </c>
      <c r="G167" s="34">
        <f t="shared" si="35"/>
        <v>22.16</v>
      </c>
      <c r="H167" s="36">
        <f t="shared" si="36"/>
        <v>143874</v>
      </c>
      <c r="I167" s="21"/>
      <c r="J167" s="21">
        <v>0</v>
      </c>
      <c r="K167" s="21">
        <v>0</v>
      </c>
      <c r="L167" s="21"/>
      <c r="M167" s="16"/>
      <c r="N167" s="36">
        <f t="shared" si="37"/>
        <v>431572</v>
      </c>
      <c r="O167" s="36">
        <f t="shared" si="38"/>
        <v>143874</v>
      </c>
      <c r="P167" s="16"/>
      <c r="Q167" s="18">
        <f t="shared" si="39"/>
        <v>1150992.55</v>
      </c>
      <c r="R167" s="20"/>
      <c r="S167" s="15">
        <f t="shared" si="31"/>
        <v>0</v>
      </c>
      <c r="T167" s="122">
        <v>158</v>
      </c>
      <c r="U167" s="71">
        <v>78.39</v>
      </c>
      <c r="V167" s="71">
        <v>431572</v>
      </c>
      <c r="W167" s="61">
        <f t="shared" si="32"/>
        <v>0</v>
      </c>
      <c r="X167" s="122">
        <v>158</v>
      </c>
      <c r="Y167" s="71">
        <v>22.16</v>
      </c>
      <c r="Z167" s="71">
        <v>143874</v>
      </c>
      <c r="AA167" s="59"/>
      <c r="AB167" s="74">
        <f>may!E167</f>
        <v>79.680000000000007</v>
      </c>
      <c r="AC167" s="191">
        <f>may!F167</f>
        <v>438047</v>
      </c>
      <c r="AD167" s="74">
        <f>may!G167</f>
        <v>21.42</v>
      </c>
      <c r="AE167" s="73">
        <f>may!H167</f>
        <v>140174</v>
      </c>
      <c r="AF167" s="59"/>
      <c r="AG167" s="60">
        <f t="shared" si="40"/>
        <v>-1.2900000000000063</v>
      </c>
      <c r="AH167" s="69">
        <f t="shared" si="41"/>
        <v>-6475</v>
      </c>
      <c r="AI167" s="60">
        <f t="shared" si="42"/>
        <v>0.73999999999999844</v>
      </c>
      <c r="AJ167" s="69">
        <f t="shared" si="43"/>
        <v>3700</v>
      </c>
      <c r="AK167" s="1"/>
      <c r="AL167" s="3">
        <v>78.39</v>
      </c>
      <c r="AM167" s="3">
        <v>431572</v>
      </c>
      <c r="AN167" s="1">
        <f t="shared" si="44"/>
        <v>0</v>
      </c>
      <c r="AO167" s="3">
        <v>158</v>
      </c>
      <c r="AP167" s="3">
        <v>22.16</v>
      </c>
      <c r="AQ167" s="3">
        <v>143874</v>
      </c>
      <c r="AR167" s="1">
        <f t="shared" si="45"/>
        <v>0</v>
      </c>
    </row>
    <row r="168" spans="1:44">
      <c r="A168" s="19">
        <v>159</v>
      </c>
      <c r="B168" s="19" t="s">
        <v>1303</v>
      </c>
      <c r="C168" s="19">
        <v>159</v>
      </c>
      <c r="D168" s="21"/>
      <c r="E168" s="34">
        <f t="shared" si="33"/>
        <v>39.630000000000003</v>
      </c>
      <c r="F168" s="35">
        <f t="shared" si="34"/>
        <v>328156</v>
      </c>
      <c r="G168" s="34">
        <f t="shared" si="35"/>
        <v>2.06</v>
      </c>
      <c r="H168" s="36">
        <f t="shared" si="36"/>
        <v>12248</v>
      </c>
      <c r="I168" s="21"/>
      <c r="J168" s="21">
        <v>0</v>
      </c>
      <c r="K168" s="21">
        <v>0</v>
      </c>
      <c r="L168" s="21"/>
      <c r="M168" s="16"/>
      <c r="N168" s="36">
        <f t="shared" si="37"/>
        <v>328156</v>
      </c>
      <c r="O168" s="36">
        <f t="shared" si="38"/>
        <v>12248</v>
      </c>
      <c r="P168" s="16"/>
      <c r="Q168" s="18">
        <f t="shared" si="39"/>
        <v>680849.69</v>
      </c>
      <c r="R168" s="20"/>
      <c r="S168" s="15">
        <f t="shared" si="31"/>
        <v>0</v>
      </c>
      <c r="T168" s="122">
        <v>159</v>
      </c>
      <c r="U168" s="71">
        <v>39.630000000000003</v>
      </c>
      <c r="V168" s="71">
        <v>328156</v>
      </c>
      <c r="W168" s="61">
        <f t="shared" si="32"/>
        <v>0</v>
      </c>
      <c r="X168" s="122">
        <v>159</v>
      </c>
      <c r="Y168" s="71">
        <v>2.06</v>
      </c>
      <c r="Z168" s="71">
        <v>12248</v>
      </c>
      <c r="AA168" s="59"/>
      <c r="AB168" s="74">
        <f>may!E168</f>
        <v>39.630000000000003</v>
      </c>
      <c r="AC168" s="191">
        <f>may!F168</f>
        <v>328156</v>
      </c>
      <c r="AD168" s="74">
        <f>may!G168</f>
        <v>2.06</v>
      </c>
      <c r="AE168" s="73">
        <f>may!H168</f>
        <v>12248</v>
      </c>
      <c r="AF168" s="59"/>
      <c r="AG168" s="60">
        <f t="shared" si="40"/>
        <v>0</v>
      </c>
      <c r="AH168" s="69">
        <f t="shared" si="41"/>
        <v>0</v>
      </c>
      <c r="AI168" s="60">
        <f t="shared" si="42"/>
        <v>0</v>
      </c>
      <c r="AJ168" s="69">
        <f t="shared" si="43"/>
        <v>0</v>
      </c>
      <c r="AK168" s="1"/>
      <c r="AL168" s="3">
        <v>39.630000000000003</v>
      </c>
      <c r="AM168" s="3">
        <v>328156</v>
      </c>
      <c r="AN168" s="1">
        <f t="shared" si="44"/>
        <v>0</v>
      </c>
      <c r="AO168" s="3">
        <v>159</v>
      </c>
      <c r="AP168" s="3">
        <v>2.06</v>
      </c>
      <c r="AQ168" s="3">
        <v>12248</v>
      </c>
      <c r="AR168" s="1">
        <f t="shared" si="45"/>
        <v>0</v>
      </c>
    </row>
    <row r="169" spans="1:44">
      <c r="A169" s="19">
        <v>160</v>
      </c>
      <c r="B169" s="19" t="s">
        <v>582</v>
      </c>
      <c r="C169" s="19">
        <v>160</v>
      </c>
      <c r="D169" s="21"/>
      <c r="E169" s="34">
        <f t="shared" si="33"/>
        <v>0</v>
      </c>
      <c r="F169" s="35">
        <f t="shared" si="34"/>
        <v>0</v>
      </c>
      <c r="G169" s="34">
        <f t="shared" si="35"/>
        <v>141.94999999999996</v>
      </c>
      <c r="H169" s="36">
        <f t="shared" si="36"/>
        <v>945075</v>
      </c>
      <c r="I169" s="21"/>
      <c r="J169" s="21">
        <v>0</v>
      </c>
      <c r="K169" s="21">
        <v>0</v>
      </c>
      <c r="L169" s="21"/>
      <c r="M169" s="16"/>
      <c r="N169" s="36">
        <f t="shared" si="37"/>
        <v>0</v>
      </c>
      <c r="O169" s="36">
        <f t="shared" si="38"/>
        <v>945075</v>
      </c>
      <c r="P169" s="16"/>
      <c r="Q169" s="18">
        <f t="shared" si="39"/>
        <v>1890291.95</v>
      </c>
      <c r="R169" s="20"/>
      <c r="S169" s="15">
        <f t="shared" si="31"/>
        <v>0</v>
      </c>
      <c r="T169">
        <v>160</v>
      </c>
      <c r="U169"/>
      <c r="V169"/>
      <c r="W169" s="61">
        <f t="shared" si="32"/>
        <v>0</v>
      </c>
      <c r="X169" s="122">
        <v>160</v>
      </c>
      <c r="Y169" s="71">
        <v>141.94999999999996</v>
      </c>
      <c r="Z169" s="71">
        <v>945075</v>
      </c>
      <c r="AA169" s="59"/>
      <c r="AB169" s="74">
        <f>may!E169</f>
        <v>0</v>
      </c>
      <c r="AC169" s="191">
        <f>may!F169</f>
        <v>0</v>
      </c>
      <c r="AD169" s="74">
        <f>may!G169</f>
        <v>144.48999999999998</v>
      </c>
      <c r="AE169" s="73">
        <f>may!H169</f>
        <v>933044</v>
      </c>
      <c r="AF169" s="59"/>
      <c r="AG169" s="60">
        <f t="shared" si="40"/>
        <v>0</v>
      </c>
      <c r="AH169" s="69">
        <f t="shared" si="41"/>
        <v>0</v>
      </c>
      <c r="AI169" s="60">
        <f t="shared" si="42"/>
        <v>-2.5400000000000205</v>
      </c>
      <c r="AJ169" s="69">
        <f t="shared" si="43"/>
        <v>12031</v>
      </c>
      <c r="AK169" s="1"/>
      <c r="AN169" s="1">
        <f t="shared" si="44"/>
        <v>0</v>
      </c>
      <c r="AO169" s="3">
        <v>160</v>
      </c>
      <c r="AP169" s="3">
        <v>141.94999999999996</v>
      </c>
      <c r="AQ169" s="3">
        <v>945075</v>
      </c>
      <c r="AR169" s="1">
        <f t="shared" si="45"/>
        <v>0</v>
      </c>
    </row>
    <row r="170" spans="1:44">
      <c r="A170" s="19">
        <v>161</v>
      </c>
      <c r="B170" s="19" t="s">
        <v>816</v>
      </c>
      <c r="C170" s="19">
        <v>161</v>
      </c>
      <c r="D170" s="21"/>
      <c r="E170" s="34">
        <f t="shared" si="33"/>
        <v>93.99</v>
      </c>
      <c r="F170" s="35">
        <f t="shared" si="34"/>
        <v>562404</v>
      </c>
      <c r="G170" s="34">
        <f t="shared" si="35"/>
        <v>40.08</v>
      </c>
      <c r="H170" s="36">
        <f t="shared" si="36"/>
        <v>219840</v>
      </c>
      <c r="I170" s="21"/>
      <c r="J170" s="21">
        <v>0</v>
      </c>
      <c r="K170" s="21">
        <v>0</v>
      </c>
      <c r="L170" s="21"/>
      <c r="M170" s="16"/>
      <c r="N170" s="36">
        <f t="shared" si="37"/>
        <v>562404</v>
      </c>
      <c r="O170" s="36">
        <f t="shared" si="38"/>
        <v>219840</v>
      </c>
      <c r="P170" s="16"/>
      <c r="Q170" s="18">
        <f t="shared" si="39"/>
        <v>1564622.0699999998</v>
      </c>
      <c r="R170" s="20"/>
      <c r="S170" s="15">
        <f t="shared" si="31"/>
        <v>0</v>
      </c>
      <c r="T170" s="122">
        <v>161</v>
      </c>
      <c r="U170" s="71">
        <v>93.99</v>
      </c>
      <c r="V170" s="71">
        <v>562404</v>
      </c>
      <c r="W170" s="61">
        <f t="shared" si="32"/>
        <v>0</v>
      </c>
      <c r="X170" s="122">
        <v>161</v>
      </c>
      <c r="Y170" s="71">
        <v>40.08</v>
      </c>
      <c r="Z170" s="71">
        <v>219840</v>
      </c>
      <c r="AA170" s="59"/>
      <c r="AB170" s="74">
        <f>may!E170</f>
        <v>93.99</v>
      </c>
      <c r="AC170" s="191">
        <f>may!F170</f>
        <v>562404</v>
      </c>
      <c r="AD170" s="74">
        <f>may!G170</f>
        <v>40.08</v>
      </c>
      <c r="AE170" s="73">
        <f>may!H170</f>
        <v>217372</v>
      </c>
      <c r="AF170" s="59"/>
      <c r="AG170" s="60">
        <f t="shared" si="40"/>
        <v>0</v>
      </c>
      <c r="AH170" s="69">
        <f t="shared" si="41"/>
        <v>0</v>
      </c>
      <c r="AI170" s="60">
        <f t="shared" si="42"/>
        <v>0</v>
      </c>
      <c r="AJ170" s="69">
        <f t="shared" si="43"/>
        <v>2468</v>
      </c>
      <c r="AK170" s="1"/>
      <c r="AL170" s="3">
        <v>93.99</v>
      </c>
      <c r="AM170" s="3">
        <v>562404</v>
      </c>
      <c r="AN170" s="1">
        <f t="shared" si="44"/>
        <v>0</v>
      </c>
      <c r="AO170" s="3">
        <v>161</v>
      </c>
      <c r="AP170" s="3">
        <v>40.08</v>
      </c>
      <c r="AQ170" s="3">
        <v>219840</v>
      </c>
      <c r="AR170" s="1">
        <f t="shared" si="45"/>
        <v>0</v>
      </c>
    </row>
    <row r="171" spans="1:44">
      <c r="A171" s="19">
        <v>162</v>
      </c>
      <c r="B171" s="19" t="s">
        <v>848</v>
      </c>
      <c r="C171" s="19">
        <v>162</v>
      </c>
      <c r="D171" s="21"/>
      <c r="E171" s="34">
        <f t="shared" si="33"/>
        <v>51.269999999999996</v>
      </c>
      <c r="F171" s="35">
        <f t="shared" si="34"/>
        <v>286673</v>
      </c>
      <c r="G171" s="34">
        <f t="shared" si="35"/>
        <v>80.180000000000007</v>
      </c>
      <c r="H171" s="36">
        <f t="shared" si="36"/>
        <v>476902</v>
      </c>
      <c r="I171" s="21"/>
      <c r="J171" s="21">
        <v>0</v>
      </c>
      <c r="K171" s="21">
        <v>0</v>
      </c>
      <c r="L171" s="21"/>
      <c r="M171" s="16"/>
      <c r="N171" s="36">
        <f t="shared" si="37"/>
        <v>286673</v>
      </c>
      <c r="O171" s="36">
        <f t="shared" si="38"/>
        <v>476902</v>
      </c>
      <c r="P171" s="16"/>
      <c r="Q171" s="18">
        <f t="shared" si="39"/>
        <v>1527281.45</v>
      </c>
      <c r="R171" s="20"/>
      <c r="S171" s="15">
        <f t="shared" si="31"/>
        <v>0</v>
      </c>
      <c r="T171" s="122">
        <v>162</v>
      </c>
      <c r="U171" s="71">
        <v>51.269999999999996</v>
      </c>
      <c r="V171" s="71">
        <v>286673</v>
      </c>
      <c r="W171" s="61">
        <f t="shared" si="32"/>
        <v>0</v>
      </c>
      <c r="X171" s="122">
        <v>162</v>
      </c>
      <c r="Y171" s="71">
        <v>80.180000000000007</v>
      </c>
      <c r="Z171" s="71">
        <v>476902</v>
      </c>
      <c r="AA171" s="59"/>
      <c r="AB171" s="74">
        <f>may!E171</f>
        <v>51.269999999999996</v>
      </c>
      <c r="AC171" s="191">
        <f>may!F171</f>
        <v>286673</v>
      </c>
      <c r="AD171" s="74">
        <f>may!G171</f>
        <v>78.859999999999985</v>
      </c>
      <c r="AE171" s="73">
        <f>may!H171</f>
        <v>464729</v>
      </c>
      <c r="AF171" s="59"/>
      <c r="AG171" s="60">
        <f t="shared" si="40"/>
        <v>0</v>
      </c>
      <c r="AH171" s="69">
        <f t="shared" si="41"/>
        <v>0</v>
      </c>
      <c r="AI171" s="60">
        <f t="shared" si="42"/>
        <v>1.3200000000000216</v>
      </c>
      <c r="AJ171" s="69">
        <f t="shared" si="43"/>
        <v>12173</v>
      </c>
      <c r="AK171" s="1"/>
      <c r="AL171" s="3">
        <v>51.269999999999996</v>
      </c>
      <c r="AM171" s="3">
        <v>286673</v>
      </c>
      <c r="AN171" s="1">
        <f t="shared" si="44"/>
        <v>0</v>
      </c>
      <c r="AO171" s="3">
        <v>162</v>
      </c>
      <c r="AP171" s="3">
        <v>80.180000000000007</v>
      </c>
      <c r="AQ171" s="3">
        <v>476902</v>
      </c>
      <c r="AR171" s="1">
        <f t="shared" si="45"/>
        <v>0</v>
      </c>
    </row>
    <row r="172" spans="1:44">
      <c r="A172" s="19">
        <v>163</v>
      </c>
      <c r="B172" s="19" t="s">
        <v>862</v>
      </c>
      <c r="C172" s="19">
        <v>163</v>
      </c>
      <c r="D172" s="21"/>
      <c r="E172" s="34">
        <f t="shared" si="33"/>
        <v>0</v>
      </c>
      <c r="F172" s="35">
        <f t="shared" si="34"/>
        <v>0</v>
      </c>
      <c r="G172" s="34">
        <f t="shared" si="35"/>
        <v>99.25</v>
      </c>
      <c r="H172" s="36">
        <f t="shared" si="36"/>
        <v>604213</v>
      </c>
      <c r="I172" s="21"/>
      <c r="J172" s="21">
        <v>0</v>
      </c>
      <c r="K172" s="21">
        <v>0</v>
      </c>
      <c r="L172" s="21"/>
      <c r="M172" s="16"/>
      <c r="N172" s="36">
        <f t="shared" si="37"/>
        <v>0</v>
      </c>
      <c r="O172" s="36">
        <f t="shared" si="38"/>
        <v>604213</v>
      </c>
      <c r="P172" s="16"/>
      <c r="Q172" s="18">
        <f t="shared" si="39"/>
        <v>1208525.25</v>
      </c>
      <c r="R172" s="20"/>
      <c r="S172" s="15">
        <f t="shared" si="31"/>
        <v>0</v>
      </c>
      <c r="T172">
        <v>163</v>
      </c>
      <c r="U172"/>
      <c r="V172"/>
      <c r="W172" s="61">
        <f t="shared" si="32"/>
        <v>0</v>
      </c>
      <c r="X172" s="122">
        <v>163</v>
      </c>
      <c r="Y172" s="71">
        <v>99.25</v>
      </c>
      <c r="Z172" s="71">
        <v>604213</v>
      </c>
      <c r="AA172" s="59"/>
      <c r="AB172" s="74">
        <f>may!E172</f>
        <v>0</v>
      </c>
      <c r="AC172" s="191">
        <f>may!F172</f>
        <v>0</v>
      </c>
      <c r="AD172" s="74">
        <f>may!G172</f>
        <v>101.62</v>
      </c>
      <c r="AE172" s="73">
        <f>may!H172</f>
        <v>608593</v>
      </c>
      <c r="AF172" s="59"/>
      <c r="AG172" s="60">
        <f t="shared" si="40"/>
        <v>0</v>
      </c>
      <c r="AH172" s="69">
        <f t="shared" si="41"/>
        <v>0</v>
      </c>
      <c r="AI172" s="60">
        <f t="shared" si="42"/>
        <v>-2.3700000000000045</v>
      </c>
      <c r="AJ172" s="69">
        <f t="shared" si="43"/>
        <v>-4380</v>
      </c>
      <c r="AK172" s="1"/>
      <c r="AN172" s="1">
        <f t="shared" si="44"/>
        <v>0</v>
      </c>
      <c r="AO172" s="3">
        <v>163</v>
      </c>
      <c r="AP172" s="3">
        <v>99.25</v>
      </c>
      <c r="AQ172" s="3">
        <v>604213</v>
      </c>
      <c r="AR172" s="1">
        <f t="shared" si="45"/>
        <v>0</v>
      </c>
    </row>
    <row r="173" spans="1:44" hidden="1">
      <c r="A173" s="19">
        <v>164</v>
      </c>
      <c r="B173" s="19" t="s">
        <v>1389</v>
      </c>
      <c r="C173" s="19">
        <v>164</v>
      </c>
      <c r="D173" s="21"/>
      <c r="E173" s="34">
        <f t="shared" si="33"/>
        <v>0</v>
      </c>
      <c r="F173" s="35">
        <f t="shared" si="34"/>
        <v>0</v>
      </c>
      <c r="G173" s="34">
        <f t="shared" si="35"/>
        <v>0</v>
      </c>
      <c r="H173" s="36">
        <f t="shared" si="36"/>
        <v>0</v>
      </c>
      <c r="I173" s="21"/>
      <c r="J173" s="21">
        <v>0</v>
      </c>
      <c r="K173" s="21">
        <v>0</v>
      </c>
      <c r="L173" s="21"/>
      <c r="M173" s="16"/>
      <c r="N173" s="36">
        <f t="shared" si="37"/>
        <v>0</v>
      </c>
      <c r="O173" s="36">
        <f t="shared" si="38"/>
        <v>0</v>
      </c>
      <c r="P173" s="16"/>
      <c r="Q173" s="18">
        <f t="shared" si="39"/>
        <v>0</v>
      </c>
      <c r="R173" s="20"/>
      <c r="S173" s="15">
        <f t="shared" si="31"/>
        <v>0</v>
      </c>
      <c r="T173">
        <v>164</v>
      </c>
      <c r="U173"/>
      <c r="V173"/>
      <c r="W173" s="61">
        <f t="shared" si="32"/>
        <v>0</v>
      </c>
      <c r="X173">
        <v>164</v>
      </c>
      <c r="Y173" s="71"/>
      <c r="Z173" s="71"/>
      <c r="AA173" s="59"/>
      <c r="AB173" s="74">
        <f>may!E173</f>
        <v>0</v>
      </c>
      <c r="AC173" s="191">
        <f>may!F173</f>
        <v>0</v>
      </c>
      <c r="AD173" s="74">
        <f>may!G173</f>
        <v>0</v>
      </c>
      <c r="AE173" s="73">
        <f>may!H173</f>
        <v>0</v>
      </c>
      <c r="AF173" s="59"/>
      <c r="AG173" s="60">
        <f t="shared" si="40"/>
        <v>0</v>
      </c>
      <c r="AH173" s="69">
        <f t="shared" si="41"/>
        <v>0</v>
      </c>
      <c r="AI173" s="60">
        <f t="shared" si="42"/>
        <v>0</v>
      </c>
      <c r="AJ173" s="69">
        <f t="shared" si="43"/>
        <v>0</v>
      </c>
      <c r="AK173" s="1"/>
      <c r="AN173" s="1">
        <f t="shared" si="44"/>
        <v>0</v>
      </c>
      <c r="AO173" s="3">
        <v>164</v>
      </c>
      <c r="AR173" s="1">
        <f t="shared" si="45"/>
        <v>0</v>
      </c>
    </row>
    <row r="174" spans="1:44">
      <c r="A174" s="19">
        <v>165</v>
      </c>
      <c r="B174" s="19" t="s">
        <v>565</v>
      </c>
      <c r="C174" s="19">
        <v>165</v>
      </c>
      <c r="D174" s="21"/>
      <c r="E174" s="34">
        <f t="shared" si="33"/>
        <v>0</v>
      </c>
      <c r="F174" s="35">
        <f t="shared" si="34"/>
        <v>0</v>
      </c>
      <c r="G174" s="34">
        <f t="shared" si="35"/>
        <v>9.9400000000000013</v>
      </c>
      <c r="H174" s="36">
        <f t="shared" si="36"/>
        <v>61397</v>
      </c>
      <c r="I174" s="21"/>
      <c r="J174" s="21">
        <v>0</v>
      </c>
      <c r="K174" s="21">
        <v>0</v>
      </c>
      <c r="L174" s="21"/>
      <c r="M174" s="16"/>
      <c r="N174" s="36">
        <f t="shared" si="37"/>
        <v>0</v>
      </c>
      <c r="O174" s="36">
        <f t="shared" si="38"/>
        <v>61397</v>
      </c>
      <c r="P174" s="16"/>
      <c r="Q174" s="18">
        <f t="shared" si="39"/>
        <v>122803.94</v>
      </c>
      <c r="R174" s="20"/>
      <c r="S174" s="15">
        <f t="shared" si="31"/>
        <v>0</v>
      </c>
      <c r="T174">
        <v>165</v>
      </c>
      <c r="U174"/>
      <c r="V174"/>
      <c r="W174" s="61">
        <f t="shared" si="32"/>
        <v>0</v>
      </c>
      <c r="X174" s="122">
        <v>165</v>
      </c>
      <c r="Y174" s="71">
        <v>9.9400000000000013</v>
      </c>
      <c r="Z174" s="71">
        <v>61397</v>
      </c>
      <c r="AA174" s="59"/>
      <c r="AB174" s="74">
        <f>may!E174</f>
        <v>0</v>
      </c>
      <c r="AC174" s="191">
        <f>may!F174</f>
        <v>0</v>
      </c>
      <c r="AD174" s="74">
        <f>may!G174</f>
        <v>10.379999999999999</v>
      </c>
      <c r="AE174" s="73">
        <f>may!H174</f>
        <v>64311</v>
      </c>
      <c r="AF174" s="59"/>
      <c r="AG174" s="60">
        <f t="shared" si="40"/>
        <v>0</v>
      </c>
      <c r="AH174" s="69">
        <f t="shared" si="41"/>
        <v>0</v>
      </c>
      <c r="AI174" s="60">
        <f t="shared" si="42"/>
        <v>-0.43999999999999773</v>
      </c>
      <c r="AJ174" s="69">
        <f t="shared" si="43"/>
        <v>-2914</v>
      </c>
      <c r="AK174" s="1"/>
      <c r="AN174" s="1">
        <f t="shared" si="44"/>
        <v>0</v>
      </c>
      <c r="AO174" s="3">
        <v>165</v>
      </c>
      <c r="AP174" s="3">
        <v>9.9400000000000013</v>
      </c>
      <c r="AQ174" s="3">
        <v>61397</v>
      </c>
      <c r="AR174" s="1">
        <f t="shared" si="45"/>
        <v>0</v>
      </c>
    </row>
    <row r="175" spans="1:44" hidden="1">
      <c r="A175" s="19">
        <v>166</v>
      </c>
      <c r="B175" s="19" t="s">
        <v>803</v>
      </c>
      <c r="C175" s="19">
        <v>166</v>
      </c>
      <c r="D175" s="21"/>
      <c r="E175" s="34">
        <f t="shared" si="33"/>
        <v>0</v>
      </c>
      <c r="F175" s="35">
        <f t="shared" si="34"/>
        <v>0</v>
      </c>
      <c r="G175" s="34">
        <f t="shared" si="35"/>
        <v>0</v>
      </c>
      <c r="H175" s="36">
        <f t="shared" si="36"/>
        <v>0</v>
      </c>
      <c r="I175" s="21"/>
      <c r="J175" s="21">
        <v>0</v>
      </c>
      <c r="K175" s="21">
        <v>0</v>
      </c>
      <c r="L175" s="21"/>
      <c r="M175" s="16"/>
      <c r="N175" s="36">
        <f t="shared" si="37"/>
        <v>0</v>
      </c>
      <c r="O175" s="36">
        <f t="shared" si="38"/>
        <v>0</v>
      </c>
      <c r="P175" s="16"/>
      <c r="Q175" s="18">
        <f t="shared" si="39"/>
        <v>0</v>
      </c>
      <c r="R175" s="20"/>
      <c r="S175" s="15">
        <f t="shared" si="31"/>
        <v>0</v>
      </c>
      <c r="T175">
        <v>166</v>
      </c>
      <c r="U175"/>
      <c r="V175"/>
      <c r="W175" s="61">
        <f t="shared" si="32"/>
        <v>0</v>
      </c>
      <c r="X175">
        <v>166</v>
      </c>
      <c r="Y175" s="71"/>
      <c r="Z175" s="71"/>
      <c r="AA175" s="59"/>
      <c r="AB175" s="74">
        <f>may!E175</f>
        <v>0</v>
      </c>
      <c r="AC175" s="191">
        <f>may!F175</f>
        <v>0</v>
      </c>
      <c r="AD175" s="74">
        <f>may!G175</f>
        <v>0</v>
      </c>
      <c r="AE175" s="73">
        <f>may!H175</f>
        <v>0</v>
      </c>
      <c r="AF175" s="59"/>
      <c r="AG175" s="60">
        <f t="shared" si="40"/>
        <v>0</v>
      </c>
      <c r="AH175" s="69">
        <f t="shared" si="41"/>
        <v>0</v>
      </c>
      <c r="AI175" s="60">
        <f t="shared" si="42"/>
        <v>0</v>
      </c>
      <c r="AJ175" s="69">
        <f t="shared" si="43"/>
        <v>0</v>
      </c>
      <c r="AK175" s="1"/>
      <c r="AN175" s="1">
        <f t="shared" si="44"/>
        <v>0</v>
      </c>
      <c r="AO175" s="3">
        <v>166</v>
      </c>
      <c r="AR175" s="1">
        <f t="shared" si="45"/>
        <v>0</v>
      </c>
    </row>
    <row r="176" spans="1:44">
      <c r="A176" s="19">
        <v>167</v>
      </c>
      <c r="B176" s="19" t="s">
        <v>1390</v>
      </c>
      <c r="C176" s="19">
        <v>167</v>
      </c>
      <c r="D176" s="21"/>
      <c r="E176" s="34">
        <f t="shared" si="33"/>
        <v>0</v>
      </c>
      <c r="F176" s="35">
        <f t="shared" si="34"/>
        <v>0</v>
      </c>
      <c r="G176" s="34">
        <f t="shared" si="35"/>
        <v>6.43</v>
      </c>
      <c r="H176" s="36">
        <f t="shared" si="36"/>
        <v>37250</v>
      </c>
      <c r="I176" s="21"/>
      <c r="J176" s="21">
        <v>0</v>
      </c>
      <c r="K176" s="21">
        <v>0</v>
      </c>
      <c r="L176" s="21"/>
      <c r="M176" s="16"/>
      <c r="N176" s="36">
        <f t="shared" si="37"/>
        <v>0</v>
      </c>
      <c r="O176" s="36">
        <f t="shared" si="38"/>
        <v>37250</v>
      </c>
      <c r="P176" s="16"/>
      <c r="Q176" s="18">
        <f t="shared" si="39"/>
        <v>74506.429999999993</v>
      </c>
      <c r="R176" s="20"/>
      <c r="S176" s="15">
        <f t="shared" si="31"/>
        <v>0</v>
      </c>
      <c r="T176">
        <v>167</v>
      </c>
      <c r="U176"/>
      <c r="V176"/>
      <c r="W176" s="61">
        <f t="shared" si="32"/>
        <v>0</v>
      </c>
      <c r="X176" s="122">
        <v>167</v>
      </c>
      <c r="Y176" s="71">
        <v>6.43</v>
      </c>
      <c r="Z176" s="71">
        <v>37250</v>
      </c>
      <c r="AA176" s="59"/>
      <c r="AB176" s="74">
        <f>may!E176</f>
        <v>0</v>
      </c>
      <c r="AC176" s="191">
        <f>may!F176</f>
        <v>0</v>
      </c>
      <c r="AD176" s="74">
        <f>may!G176</f>
        <v>6.43</v>
      </c>
      <c r="AE176" s="73">
        <f>may!H176</f>
        <v>37250</v>
      </c>
      <c r="AF176" s="59"/>
      <c r="AG176" s="60">
        <f t="shared" si="40"/>
        <v>0</v>
      </c>
      <c r="AH176" s="69">
        <f t="shared" si="41"/>
        <v>0</v>
      </c>
      <c r="AI176" s="60">
        <f t="shared" si="42"/>
        <v>0</v>
      </c>
      <c r="AJ176" s="69">
        <f t="shared" si="43"/>
        <v>0</v>
      </c>
      <c r="AK176" s="1"/>
      <c r="AN176" s="1">
        <f t="shared" si="44"/>
        <v>0</v>
      </c>
      <c r="AO176" s="3">
        <v>167</v>
      </c>
      <c r="AP176" s="3">
        <v>6.43</v>
      </c>
      <c r="AQ176" s="3">
        <v>37250</v>
      </c>
      <c r="AR176" s="1">
        <f t="shared" si="45"/>
        <v>0</v>
      </c>
    </row>
    <row r="177" spans="1:44">
      <c r="A177" s="19">
        <v>168</v>
      </c>
      <c r="B177" s="19" t="s">
        <v>790</v>
      </c>
      <c r="C177" s="19">
        <v>168</v>
      </c>
      <c r="D177" s="21"/>
      <c r="E177" s="34">
        <f t="shared" si="33"/>
        <v>0</v>
      </c>
      <c r="F177" s="35">
        <f t="shared" si="34"/>
        <v>0</v>
      </c>
      <c r="G177" s="34">
        <f t="shared" si="35"/>
        <v>5.41</v>
      </c>
      <c r="H177" s="36">
        <f t="shared" si="36"/>
        <v>34124</v>
      </c>
      <c r="I177" s="21"/>
      <c r="J177" s="21">
        <v>0</v>
      </c>
      <c r="K177" s="21">
        <v>0</v>
      </c>
      <c r="L177" s="21"/>
      <c r="M177" s="16"/>
      <c r="N177" s="36">
        <f t="shared" si="37"/>
        <v>0</v>
      </c>
      <c r="O177" s="36">
        <f t="shared" si="38"/>
        <v>34124</v>
      </c>
      <c r="P177" s="16"/>
      <c r="Q177" s="18">
        <f t="shared" si="39"/>
        <v>68253.41</v>
      </c>
      <c r="R177" s="20"/>
      <c r="S177" s="15">
        <f t="shared" si="31"/>
        <v>0</v>
      </c>
      <c r="T177">
        <v>168</v>
      </c>
      <c r="U177"/>
      <c r="V177"/>
      <c r="W177" s="61">
        <f t="shared" si="32"/>
        <v>0</v>
      </c>
      <c r="X177" s="122">
        <v>168</v>
      </c>
      <c r="Y177" s="71">
        <v>5.41</v>
      </c>
      <c r="Z177" s="71">
        <v>34124</v>
      </c>
      <c r="AA177" s="59"/>
      <c r="AB177" s="74">
        <f>may!E177</f>
        <v>0</v>
      </c>
      <c r="AC177" s="191">
        <f>may!F177</f>
        <v>0</v>
      </c>
      <c r="AD177" s="74">
        <f>may!G177</f>
        <v>5.41</v>
      </c>
      <c r="AE177" s="73">
        <f>may!H177</f>
        <v>33177</v>
      </c>
      <c r="AF177" s="59"/>
      <c r="AG177" s="60">
        <f t="shared" si="40"/>
        <v>0</v>
      </c>
      <c r="AH177" s="69">
        <f t="shared" si="41"/>
        <v>0</v>
      </c>
      <c r="AI177" s="60">
        <f t="shared" si="42"/>
        <v>0</v>
      </c>
      <c r="AJ177" s="69">
        <f t="shared" si="43"/>
        <v>947</v>
      </c>
      <c r="AK177" s="1"/>
      <c r="AN177" s="1">
        <f t="shared" si="44"/>
        <v>0</v>
      </c>
      <c r="AO177" s="3">
        <v>168</v>
      </c>
      <c r="AP177" s="3">
        <v>5.41</v>
      </c>
      <c r="AQ177" s="3">
        <v>34124</v>
      </c>
      <c r="AR177" s="1">
        <f t="shared" si="45"/>
        <v>0</v>
      </c>
    </row>
    <row r="178" spans="1:44" s="1" customFormat="1">
      <c r="A178" s="17">
        <v>169</v>
      </c>
      <c r="B178" s="17" t="s">
        <v>1391</v>
      </c>
      <c r="C178" s="17">
        <v>169</v>
      </c>
      <c r="D178" s="21"/>
      <c r="E178" s="34">
        <f t="shared" si="33"/>
        <v>0</v>
      </c>
      <c r="F178" s="35">
        <f t="shared" si="34"/>
        <v>0</v>
      </c>
      <c r="G178" s="34">
        <f t="shared" si="35"/>
        <v>0.72</v>
      </c>
      <c r="H178" s="36">
        <f t="shared" si="36"/>
        <v>5096</v>
      </c>
      <c r="I178" s="21"/>
      <c r="J178" s="21">
        <v>0</v>
      </c>
      <c r="K178" s="21">
        <v>0</v>
      </c>
      <c r="L178" s="21"/>
      <c r="M178" s="16"/>
      <c r="N178" s="36">
        <f t="shared" si="37"/>
        <v>0</v>
      </c>
      <c r="O178" s="36">
        <f t="shared" si="38"/>
        <v>5096</v>
      </c>
      <c r="P178" s="16"/>
      <c r="Q178" s="18">
        <f t="shared" si="39"/>
        <v>10192.720000000001</v>
      </c>
      <c r="R178" s="16"/>
      <c r="S178" s="15">
        <f t="shared" si="31"/>
        <v>0</v>
      </c>
      <c r="T178">
        <v>169</v>
      </c>
      <c r="U178"/>
      <c r="V178"/>
      <c r="W178" s="61">
        <f t="shared" si="32"/>
        <v>0</v>
      </c>
      <c r="X178" s="122">
        <v>169</v>
      </c>
      <c r="Y178" s="71">
        <v>0.72</v>
      </c>
      <c r="Z178" s="71">
        <v>5096</v>
      </c>
      <c r="AA178" s="59"/>
      <c r="AB178" s="74">
        <f>may!E178</f>
        <v>0</v>
      </c>
      <c r="AC178" s="191">
        <f>may!F178</f>
        <v>0</v>
      </c>
      <c r="AD178" s="74">
        <f>may!G178</f>
        <v>0.72</v>
      </c>
      <c r="AE178" s="73">
        <f>may!H178</f>
        <v>5096</v>
      </c>
      <c r="AF178" s="59"/>
      <c r="AG178" s="60">
        <f t="shared" si="40"/>
        <v>0</v>
      </c>
      <c r="AH178" s="69">
        <f t="shared" si="41"/>
        <v>0</v>
      </c>
      <c r="AI178" s="60">
        <f t="shared" si="42"/>
        <v>0</v>
      </c>
      <c r="AJ178" s="69">
        <f t="shared" si="43"/>
        <v>0</v>
      </c>
      <c r="AN178" s="1">
        <f t="shared" si="44"/>
        <v>0</v>
      </c>
      <c r="AO178" s="1">
        <v>169</v>
      </c>
      <c r="AP178" s="1">
        <v>0.72</v>
      </c>
      <c r="AQ178" s="1">
        <v>5096</v>
      </c>
      <c r="AR178" s="1">
        <f t="shared" si="45"/>
        <v>0</v>
      </c>
    </row>
    <row r="179" spans="1:44">
      <c r="A179" s="19">
        <v>170</v>
      </c>
      <c r="B179" s="19" t="s">
        <v>566</v>
      </c>
      <c r="C179" s="19">
        <v>170</v>
      </c>
      <c r="D179" s="21"/>
      <c r="E179" s="34">
        <f t="shared" si="33"/>
        <v>0</v>
      </c>
      <c r="F179" s="35">
        <f t="shared" si="34"/>
        <v>0</v>
      </c>
      <c r="G179" s="34">
        <f t="shared" si="35"/>
        <v>91.36</v>
      </c>
      <c r="H179" s="36">
        <f t="shared" si="36"/>
        <v>532947</v>
      </c>
      <c r="I179" s="21"/>
      <c r="J179" s="21">
        <v>0</v>
      </c>
      <c r="K179" s="21">
        <v>0</v>
      </c>
      <c r="L179" s="21"/>
      <c r="M179" s="16"/>
      <c r="N179" s="36">
        <f t="shared" si="37"/>
        <v>0</v>
      </c>
      <c r="O179" s="36">
        <f t="shared" si="38"/>
        <v>532947</v>
      </c>
      <c r="P179" s="16"/>
      <c r="Q179" s="18">
        <f t="shared" si="39"/>
        <v>1065985.3599999999</v>
      </c>
      <c r="R179" s="20"/>
      <c r="S179" s="15">
        <f t="shared" si="31"/>
        <v>0</v>
      </c>
      <c r="T179">
        <v>170</v>
      </c>
      <c r="U179"/>
      <c r="V179"/>
      <c r="W179" s="61">
        <f t="shared" si="32"/>
        <v>0</v>
      </c>
      <c r="X179" s="122">
        <v>170</v>
      </c>
      <c r="Y179" s="71">
        <v>91.36</v>
      </c>
      <c r="Z179" s="71">
        <v>532947</v>
      </c>
      <c r="AA179" s="59"/>
      <c r="AB179" s="74">
        <f>may!E179</f>
        <v>0</v>
      </c>
      <c r="AC179" s="191">
        <f>may!F179</f>
        <v>0</v>
      </c>
      <c r="AD179" s="74">
        <f>may!G179</f>
        <v>92.399999999999991</v>
      </c>
      <c r="AE179" s="73">
        <f>may!H179</f>
        <v>539261</v>
      </c>
      <c r="AF179" s="59"/>
      <c r="AG179" s="60">
        <f t="shared" si="40"/>
        <v>0</v>
      </c>
      <c r="AH179" s="69">
        <f t="shared" si="41"/>
        <v>0</v>
      </c>
      <c r="AI179" s="60">
        <f t="shared" si="42"/>
        <v>-1.039999999999992</v>
      </c>
      <c r="AJ179" s="69">
        <f t="shared" si="43"/>
        <v>-6314</v>
      </c>
      <c r="AK179" s="1"/>
      <c r="AN179" s="1">
        <f t="shared" si="44"/>
        <v>0</v>
      </c>
      <c r="AO179" s="3">
        <v>170</v>
      </c>
      <c r="AP179" s="3">
        <v>91.36</v>
      </c>
      <c r="AQ179" s="3">
        <v>532947</v>
      </c>
      <c r="AR179" s="1">
        <f t="shared" si="45"/>
        <v>0</v>
      </c>
    </row>
    <row r="180" spans="1:44" s="1" customFormat="1">
      <c r="A180" s="17">
        <v>171</v>
      </c>
      <c r="B180" s="17" t="s">
        <v>1392</v>
      </c>
      <c r="C180" s="17">
        <v>171</v>
      </c>
      <c r="D180" s="21"/>
      <c r="E180" s="34">
        <f t="shared" si="33"/>
        <v>5</v>
      </c>
      <c r="F180" s="35">
        <f t="shared" si="34"/>
        <v>25000</v>
      </c>
      <c r="G180" s="34">
        <f t="shared" si="35"/>
        <v>6.14</v>
      </c>
      <c r="H180" s="36">
        <f t="shared" si="36"/>
        <v>43122</v>
      </c>
      <c r="I180" s="21"/>
      <c r="J180" s="21">
        <v>0</v>
      </c>
      <c r="K180" s="21">
        <v>0</v>
      </c>
      <c r="L180" s="21"/>
      <c r="M180" s="16"/>
      <c r="N180" s="36">
        <f t="shared" si="37"/>
        <v>25000</v>
      </c>
      <c r="O180" s="36">
        <f t="shared" si="38"/>
        <v>43122</v>
      </c>
      <c r="P180" s="16"/>
      <c r="Q180" s="18">
        <f t="shared" si="39"/>
        <v>136255.14000000001</v>
      </c>
      <c r="R180" s="16"/>
      <c r="S180" s="15">
        <f t="shared" si="31"/>
        <v>0</v>
      </c>
      <c r="T180" s="122">
        <v>171</v>
      </c>
      <c r="U180" s="71">
        <v>5</v>
      </c>
      <c r="V180" s="71">
        <v>25000</v>
      </c>
      <c r="W180" s="61">
        <f t="shared" si="32"/>
        <v>0</v>
      </c>
      <c r="X180" s="122">
        <v>171</v>
      </c>
      <c r="Y180" s="71">
        <v>6.14</v>
      </c>
      <c r="Z180" s="71">
        <v>43122</v>
      </c>
      <c r="AA180" s="59"/>
      <c r="AB180" s="74">
        <f>may!E180</f>
        <v>5</v>
      </c>
      <c r="AC180" s="191">
        <f>may!F180</f>
        <v>25000</v>
      </c>
      <c r="AD180" s="74">
        <f>may!G180</f>
        <v>6.14</v>
      </c>
      <c r="AE180" s="73">
        <f>may!H180</f>
        <v>43122</v>
      </c>
      <c r="AF180" s="59"/>
      <c r="AG180" s="60">
        <f t="shared" si="40"/>
        <v>0</v>
      </c>
      <c r="AH180" s="69">
        <f t="shared" si="41"/>
        <v>0</v>
      </c>
      <c r="AI180" s="60">
        <f t="shared" si="42"/>
        <v>0</v>
      </c>
      <c r="AJ180" s="69">
        <f t="shared" si="43"/>
        <v>0</v>
      </c>
      <c r="AL180" s="1">
        <v>5</v>
      </c>
      <c r="AM180" s="1">
        <v>25000</v>
      </c>
      <c r="AN180" s="1">
        <f t="shared" si="44"/>
        <v>0</v>
      </c>
      <c r="AO180" s="1">
        <v>171</v>
      </c>
      <c r="AP180" s="1">
        <v>6.14</v>
      </c>
      <c r="AQ180" s="1">
        <v>43122</v>
      </c>
      <c r="AR180" s="1">
        <f t="shared" si="45"/>
        <v>0</v>
      </c>
    </row>
    <row r="181" spans="1:44">
      <c r="A181" s="19">
        <v>172</v>
      </c>
      <c r="B181" s="19" t="s">
        <v>903</v>
      </c>
      <c r="C181" s="19">
        <v>172</v>
      </c>
      <c r="D181" s="21"/>
      <c r="E181" s="34">
        <f t="shared" si="33"/>
        <v>64.75</v>
      </c>
      <c r="F181" s="35">
        <f t="shared" si="34"/>
        <v>385020</v>
      </c>
      <c r="G181" s="34">
        <f t="shared" si="35"/>
        <v>81.100000000000023</v>
      </c>
      <c r="H181" s="36">
        <f t="shared" si="36"/>
        <v>443786</v>
      </c>
      <c r="I181" s="21"/>
      <c r="J181" s="21">
        <v>0</v>
      </c>
      <c r="K181" s="21">
        <v>-3095</v>
      </c>
      <c r="L181" s="21"/>
      <c r="M181" s="16"/>
      <c r="N181" s="36">
        <f t="shared" si="37"/>
        <v>385020</v>
      </c>
      <c r="O181" s="36">
        <f t="shared" si="38"/>
        <v>440691</v>
      </c>
      <c r="P181" s="16"/>
      <c r="Q181" s="18">
        <f t="shared" si="39"/>
        <v>1651567.85</v>
      </c>
      <c r="R181" s="20"/>
      <c r="S181" s="15">
        <f t="shared" si="31"/>
        <v>0</v>
      </c>
      <c r="T181" s="122">
        <v>172</v>
      </c>
      <c r="U181" s="71">
        <v>64.75</v>
      </c>
      <c r="V181" s="71">
        <v>385020</v>
      </c>
      <c r="W181" s="61">
        <f t="shared" si="32"/>
        <v>0</v>
      </c>
      <c r="X181" s="122">
        <v>172</v>
      </c>
      <c r="Y181" s="71">
        <v>81.100000000000023</v>
      </c>
      <c r="Z181" s="71">
        <v>443786</v>
      </c>
      <c r="AA181" s="59"/>
      <c r="AB181" s="74">
        <f>may!E181</f>
        <v>64.739999999999995</v>
      </c>
      <c r="AC181" s="191">
        <f>may!F181</f>
        <v>384970</v>
      </c>
      <c r="AD181" s="74">
        <f>may!G181</f>
        <v>80.670000000000016</v>
      </c>
      <c r="AE181" s="73">
        <f>may!H181</f>
        <v>441636</v>
      </c>
      <c r="AF181" s="59"/>
      <c r="AG181" s="60">
        <f t="shared" si="40"/>
        <v>1.0000000000005116E-2</v>
      </c>
      <c r="AH181" s="69">
        <f t="shared" si="41"/>
        <v>50</v>
      </c>
      <c r="AI181" s="60">
        <f t="shared" si="42"/>
        <v>0.43000000000000682</v>
      </c>
      <c r="AJ181" s="69">
        <f t="shared" si="43"/>
        <v>2150</v>
      </c>
      <c r="AK181" s="1"/>
      <c r="AL181" s="3">
        <v>64.75</v>
      </c>
      <c r="AM181" s="3">
        <v>385020</v>
      </c>
      <c r="AN181" s="1">
        <f t="shared" si="44"/>
        <v>0</v>
      </c>
      <c r="AO181" s="3">
        <v>172</v>
      </c>
      <c r="AP181" s="3">
        <v>81.100000000000023</v>
      </c>
      <c r="AQ181" s="3">
        <v>443786</v>
      </c>
      <c r="AR181" s="1">
        <f t="shared" si="45"/>
        <v>0</v>
      </c>
    </row>
    <row r="182" spans="1:44" s="1" customFormat="1">
      <c r="A182" s="17">
        <v>173</v>
      </c>
      <c r="B182" s="17" t="s">
        <v>1393</v>
      </c>
      <c r="C182" s="17">
        <v>173</v>
      </c>
      <c r="D182" s="21"/>
      <c r="E182" s="34">
        <f t="shared" si="33"/>
        <v>2</v>
      </c>
      <c r="F182" s="35">
        <f t="shared" si="34"/>
        <v>38577</v>
      </c>
      <c r="G182" s="34">
        <f t="shared" si="35"/>
        <v>1.33</v>
      </c>
      <c r="H182" s="36">
        <f t="shared" si="36"/>
        <v>10208</v>
      </c>
      <c r="I182" s="21"/>
      <c r="J182" s="21">
        <v>0</v>
      </c>
      <c r="K182" s="21">
        <v>0</v>
      </c>
      <c r="L182" s="21"/>
      <c r="M182" s="16"/>
      <c r="N182" s="36">
        <f t="shared" si="37"/>
        <v>38577</v>
      </c>
      <c r="O182" s="36">
        <f t="shared" si="38"/>
        <v>10208</v>
      </c>
      <c r="P182" s="16"/>
      <c r="Q182" s="18">
        <f t="shared" si="39"/>
        <v>97573.33</v>
      </c>
      <c r="R182" s="16"/>
      <c r="S182" s="15">
        <f t="shared" si="31"/>
        <v>0</v>
      </c>
      <c r="T182" s="122">
        <v>173</v>
      </c>
      <c r="U182" s="71">
        <v>2</v>
      </c>
      <c r="V182" s="71">
        <v>38577</v>
      </c>
      <c r="W182" s="61">
        <f t="shared" si="32"/>
        <v>0</v>
      </c>
      <c r="X182" s="122">
        <v>173</v>
      </c>
      <c r="Y182" s="71">
        <v>1.33</v>
      </c>
      <c r="Z182" s="71">
        <v>10208</v>
      </c>
      <c r="AA182" s="59"/>
      <c r="AB182" s="74">
        <f>may!E182</f>
        <v>2</v>
      </c>
      <c r="AC182" s="191">
        <f>may!F182</f>
        <v>38577</v>
      </c>
      <c r="AD182" s="74">
        <f>may!G182</f>
        <v>1.33</v>
      </c>
      <c r="AE182" s="73">
        <f>may!H182</f>
        <v>10208</v>
      </c>
      <c r="AF182" s="59"/>
      <c r="AG182" s="60">
        <f t="shared" si="40"/>
        <v>0</v>
      </c>
      <c r="AH182" s="69">
        <f t="shared" si="41"/>
        <v>0</v>
      </c>
      <c r="AI182" s="60">
        <f t="shared" si="42"/>
        <v>0</v>
      </c>
      <c r="AJ182" s="69">
        <f t="shared" si="43"/>
        <v>0</v>
      </c>
      <c r="AL182" s="1">
        <v>2</v>
      </c>
      <c r="AM182" s="1">
        <v>38577</v>
      </c>
      <c r="AN182" s="1">
        <f t="shared" si="44"/>
        <v>0</v>
      </c>
      <c r="AO182" s="1">
        <v>173</v>
      </c>
      <c r="AP182" s="1">
        <v>1.33</v>
      </c>
      <c r="AQ182" s="1">
        <v>10208</v>
      </c>
      <c r="AR182" s="1">
        <f t="shared" si="45"/>
        <v>0</v>
      </c>
    </row>
    <row r="183" spans="1:44">
      <c r="A183" s="19">
        <v>174</v>
      </c>
      <c r="B183" s="19" t="s">
        <v>567</v>
      </c>
      <c r="C183" s="19">
        <v>174</v>
      </c>
      <c r="D183" s="21"/>
      <c r="E183" s="34">
        <f t="shared" si="33"/>
        <v>39.520000000000003</v>
      </c>
      <c r="F183" s="35">
        <f t="shared" si="34"/>
        <v>288123</v>
      </c>
      <c r="G183" s="34">
        <f t="shared" si="35"/>
        <v>9</v>
      </c>
      <c r="H183" s="36">
        <f t="shared" si="36"/>
        <v>46472</v>
      </c>
      <c r="I183" s="21"/>
      <c r="J183" s="21">
        <v>0</v>
      </c>
      <c r="K183" s="21">
        <v>0</v>
      </c>
      <c r="L183" s="21"/>
      <c r="M183" s="16"/>
      <c r="N183" s="36">
        <f t="shared" si="37"/>
        <v>288123</v>
      </c>
      <c r="O183" s="36">
        <f t="shared" si="38"/>
        <v>46472</v>
      </c>
      <c r="P183" s="16"/>
      <c r="Q183" s="18">
        <f t="shared" si="39"/>
        <v>669238.52</v>
      </c>
      <c r="R183" s="20"/>
      <c r="S183" s="15">
        <f t="shared" si="31"/>
        <v>0</v>
      </c>
      <c r="T183" s="122">
        <v>174</v>
      </c>
      <c r="U183" s="71">
        <v>39.520000000000003</v>
      </c>
      <c r="V183" s="71">
        <v>288123</v>
      </c>
      <c r="W183" s="61">
        <f t="shared" si="32"/>
        <v>0</v>
      </c>
      <c r="X183" s="122">
        <v>174</v>
      </c>
      <c r="Y183" s="71">
        <v>9</v>
      </c>
      <c r="Z183" s="71">
        <v>46472</v>
      </c>
      <c r="AA183" s="59"/>
      <c r="AB183" s="74">
        <f>may!E183</f>
        <v>39.519999999999996</v>
      </c>
      <c r="AC183" s="191">
        <f>may!F183</f>
        <v>197600</v>
      </c>
      <c r="AD183" s="74">
        <f>may!G183</f>
        <v>9.01</v>
      </c>
      <c r="AE183" s="73">
        <f>may!H183</f>
        <v>46613</v>
      </c>
      <c r="AF183" s="59"/>
      <c r="AG183" s="60">
        <f t="shared" si="40"/>
        <v>0</v>
      </c>
      <c r="AH183" s="69">
        <f t="shared" si="41"/>
        <v>90523</v>
      </c>
      <c r="AI183" s="60">
        <f t="shared" si="42"/>
        <v>-9.9999999999997868E-3</v>
      </c>
      <c r="AJ183" s="69">
        <f t="shared" si="43"/>
        <v>-141</v>
      </c>
      <c r="AK183" s="1"/>
      <c r="AL183" s="3">
        <v>39.520000000000003</v>
      </c>
      <c r="AM183" s="3">
        <v>288123</v>
      </c>
      <c r="AN183" s="1">
        <f t="shared" si="44"/>
        <v>0</v>
      </c>
      <c r="AO183" s="3">
        <v>174</v>
      </c>
      <c r="AP183" s="3">
        <v>9</v>
      </c>
      <c r="AQ183" s="3">
        <v>46472</v>
      </c>
      <c r="AR183" s="1">
        <f t="shared" si="45"/>
        <v>0</v>
      </c>
    </row>
    <row r="184" spans="1:44">
      <c r="A184" s="19">
        <v>175</v>
      </c>
      <c r="B184" s="19" t="s">
        <v>1276</v>
      </c>
      <c r="C184" s="19">
        <v>175</v>
      </c>
      <c r="D184" s="21"/>
      <c r="E184" s="34">
        <f t="shared" si="33"/>
        <v>0</v>
      </c>
      <c r="F184" s="35">
        <f t="shared" si="34"/>
        <v>0</v>
      </c>
      <c r="G184" s="34">
        <f t="shared" si="35"/>
        <v>7.4500000000000011</v>
      </c>
      <c r="H184" s="36">
        <f t="shared" si="36"/>
        <v>46802</v>
      </c>
      <c r="I184" s="21"/>
      <c r="J184" s="21">
        <v>0</v>
      </c>
      <c r="K184" s="21">
        <v>0</v>
      </c>
      <c r="L184" s="21"/>
      <c r="M184" s="16"/>
      <c r="N184" s="36">
        <f t="shared" si="37"/>
        <v>0</v>
      </c>
      <c r="O184" s="36">
        <f t="shared" si="38"/>
        <v>46802</v>
      </c>
      <c r="P184" s="16"/>
      <c r="Q184" s="18">
        <f t="shared" si="39"/>
        <v>93611.45</v>
      </c>
      <c r="R184" s="20"/>
      <c r="S184" s="15">
        <f t="shared" si="31"/>
        <v>0</v>
      </c>
      <c r="T184">
        <v>175</v>
      </c>
      <c r="U184"/>
      <c r="V184"/>
      <c r="W184" s="61">
        <f t="shared" si="32"/>
        <v>0</v>
      </c>
      <c r="X184" s="122">
        <v>175</v>
      </c>
      <c r="Y184" s="71">
        <v>7.4500000000000011</v>
      </c>
      <c r="Z184" s="71">
        <v>46802</v>
      </c>
      <c r="AA184" s="59"/>
      <c r="AB184" s="74">
        <f>may!E184</f>
        <v>0</v>
      </c>
      <c r="AC184" s="191">
        <f>may!F184</f>
        <v>0</v>
      </c>
      <c r="AD184" s="74">
        <f>may!G184</f>
        <v>7.8200000000000012</v>
      </c>
      <c r="AE184" s="73">
        <f>may!H184</f>
        <v>48743</v>
      </c>
      <c r="AF184" s="59"/>
      <c r="AG184" s="60">
        <f t="shared" si="40"/>
        <v>0</v>
      </c>
      <c r="AH184" s="69">
        <f t="shared" si="41"/>
        <v>0</v>
      </c>
      <c r="AI184" s="60">
        <f t="shared" si="42"/>
        <v>-0.37000000000000011</v>
      </c>
      <c r="AJ184" s="69">
        <f t="shared" si="43"/>
        <v>-1941</v>
      </c>
      <c r="AK184" s="1"/>
      <c r="AN184" s="1">
        <f t="shared" si="44"/>
        <v>0</v>
      </c>
      <c r="AO184" s="3">
        <v>175</v>
      </c>
      <c r="AP184" s="3">
        <v>7.4500000000000011</v>
      </c>
      <c r="AQ184" s="3">
        <v>46802</v>
      </c>
      <c r="AR184" s="1">
        <f t="shared" si="45"/>
        <v>0</v>
      </c>
    </row>
    <row r="185" spans="1:44">
      <c r="A185" s="19">
        <v>176</v>
      </c>
      <c r="B185" s="19" t="s">
        <v>914</v>
      </c>
      <c r="C185" s="19">
        <v>176</v>
      </c>
      <c r="D185" s="21"/>
      <c r="E185" s="34">
        <f t="shared" si="33"/>
        <v>0</v>
      </c>
      <c r="F185" s="35">
        <f t="shared" si="34"/>
        <v>0</v>
      </c>
      <c r="G185" s="34">
        <f t="shared" si="35"/>
        <v>7.4099999999999993</v>
      </c>
      <c r="H185" s="36">
        <f t="shared" si="36"/>
        <v>52371</v>
      </c>
      <c r="I185" s="21"/>
      <c r="J185" s="21">
        <v>0</v>
      </c>
      <c r="K185" s="21">
        <v>0</v>
      </c>
      <c r="L185" s="21"/>
      <c r="M185" s="16"/>
      <c r="N185" s="36">
        <f t="shared" si="37"/>
        <v>0</v>
      </c>
      <c r="O185" s="36">
        <f t="shared" si="38"/>
        <v>52371</v>
      </c>
      <c r="P185" s="16"/>
      <c r="Q185" s="18">
        <f t="shared" si="39"/>
        <v>104749.41</v>
      </c>
      <c r="R185" s="20"/>
      <c r="S185" s="15">
        <f t="shared" si="31"/>
        <v>0</v>
      </c>
      <c r="T185">
        <v>176</v>
      </c>
      <c r="U185"/>
      <c r="V185"/>
      <c r="W185" s="61">
        <f t="shared" si="32"/>
        <v>0</v>
      </c>
      <c r="X185" s="122">
        <v>176</v>
      </c>
      <c r="Y185" s="71">
        <v>7.4099999999999993</v>
      </c>
      <c r="Z185" s="71">
        <v>52371</v>
      </c>
      <c r="AA185" s="59"/>
      <c r="AB185" s="74">
        <f>may!E185</f>
        <v>0</v>
      </c>
      <c r="AC185" s="191">
        <f>may!F185</f>
        <v>0</v>
      </c>
      <c r="AD185" s="74">
        <f>may!G185</f>
        <v>7.4099999999999993</v>
      </c>
      <c r="AE185" s="73">
        <f>may!H185</f>
        <v>52371</v>
      </c>
      <c r="AF185" s="59"/>
      <c r="AG185" s="60">
        <f t="shared" si="40"/>
        <v>0</v>
      </c>
      <c r="AH185" s="69">
        <f t="shared" si="41"/>
        <v>0</v>
      </c>
      <c r="AI185" s="60">
        <f t="shared" si="42"/>
        <v>0</v>
      </c>
      <c r="AJ185" s="69">
        <f t="shared" si="43"/>
        <v>0</v>
      </c>
      <c r="AK185" s="1"/>
      <c r="AN185" s="1">
        <f t="shared" si="44"/>
        <v>0</v>
      </c>
      <c r="AO185" s="3">
        <v>176</v>
      </c>
      <c r="AP185" s="3">
        <v>7.4099999999999993</v>
      </c>
      <c r="AQ185" s="3">
        <v>52371</v>
      </c>
      <c r="AR185" s="1">
        <f t="shared" si="45"/>
        <v>0</v>
      </c>
    </row>
    <row r="186" spans="1:44">
      <c r="A186" s="19">
        <v>177</v>
      </c>
      <c r="B186" s="19" t="s">
        <v>1277</v>
      </c>
      <c r="C186" s="19">
        <v>177</v>
      </c>
      <c r="D186" s="21"/>
      <c r="E186" s="34">
        <f t="shared" si="33"/>
        <v>89.180000000000021</v>
      </c>
      <c r="F186" s="35">
        <f t="shared" si="34"/>
        <v>499230</v>
      </c>
      <c r="G186" s="34">
        <f t="shared" si="35"/>
        <v>49.629999999999995</v>
      </c>
      <c r="H186" s="36">
        <f t="shared" si="36"/>
        <v>316465</v>
      </c>
      <c r="I186" s="21"/>
      <c r="J186" s="21">
        <v>47500</v>
      </c>
      <c r="K186" s="21">
        <v>0</v>
      </c>
      <c r="L186" s="21"/>
      <c r="M186" s="16"/>
      <c r="N186" s="36">
        <f t="shared" si="37"/>
        <v>546730</v>
      </c>
      <c r="O186" s="36">
        <f t="shared" si="38"/>
        <v>316465</v>
      </c>
      <c r="P186" s="16"/>
      <c r="Q186" s="18">
        <f t="shared" si="39"/>
        <v>1726528.81</v>
      </c>
      <c r="R186" s="20"/>
      <c r="S186" s="15">
        <f t="shared" si="31"/>
        <v>0</v>
      </c>
      <c r="T186" s="122">
        <v>177</v>
      </c>
      <c r="U186" s="71">
        <v>89.180000000000021</v>
      </c>
      <c r="V186" s="71">
        <v>499230</v>
      </c>
      <c r="W186" s="61">
        <f t="shared" si="32"/>
        <v>0</v>
      </c>
      <c r="X186" s="122">
        <v>177</v>
      </c>
      <c r="Y186" s="71">
        <v>49.629999999999995</v>
      </c>
      <c r="Z186" s="71">
        <v>316465</v>
      </c>
      <c r="AA186" s="59"/>
      <c r="AB186" s="74">
        <f>may!E186</f>
        <v>94.000000000000014</v>
      </c>
      <c r="AC186" s="191">
        <f>may!F186</f>
        <v>470000</v>
      </c>
      <c r="AD186" s="74">
        <f>may!G186</f>
        <v>49.12</v>
      </c>
      <c r="AE186" s="73">
        <f>may!H186</f>
        <v>280528</v>
      </c>
      <c r="AF186" s="59"/>
      <c r="AG186" s="60">
        <f t="shared" si="40"/>
        <v>-4.8199999999999932</v>
      </c>
      <c r="AH186" s="69">
        <f t="shared" si="41"/>
        <v>29230</v>
      </c>
      <c r="AI186" s="60">
        <f t="shared" si="42"/>
        <v>0.50999999999999801</v>
      </c>
      <c r="AJ186" s="69">
        <f t="shared" si="43"/>
        <v>35937</v>
      </c>
      <c r="AK186" s="1"/>
      <c r="AL186" s="3">
        <v>89.180000000000021</v>
      </c>
      <c r="AM186" s="3">
        <v>499230</v>
      </c>
      <c r="AN186" s="1">
        <f t="shared" si="44"/>
        <v>0</v>
      </c>
      <c r="AO186" s="3">
        <v>177</v>
      </c>
      <c r="AP186" s="3">
        <v>49.629999999999995</v>
      </c>
      <c r="AQ186" s="3">
        <v>316465</v>
      </c>
      <c r="AR186" s="1">
        <f t="shared" si="45"/>
        <v>0</v>
      </c>
    </row>
    <row r="187" spans="1:44">
      <c r="A187" s="19">
        <v>178</v>
      </c>
      <c r="B187" s="19" t="s">
        <v>880</v>
      </c>
      <c r="C187" s="19">
        <v>178</v>
      </c>
      <c r="D187" s="21"/>
      <c r="E187" s="34">
        <f t="shared" si="33"/>
        <v>25.29</v>
      </c>
      <c r="F187" s="35">
        <f t="shared" si="34"/>
        <v>140055</v>
      </c>
      <c r="G187" s="34">
        <f t="shared" si="35"/>
        <v>2.08</v>
      </c>
      <c r="H187" s="36">
        <f t="shared" si="36"/>
        <v>14101</v>
      </c>
      <c r="I187" s="21"/>
      <c r="J187" s="21">
        <v>0</v>
      </c>
      <c r="K187" s="21">
        <v>0</v>
      </c>
      <c r="L187" s="21"/>
      <c r="M187" s="16"/>
      <c r="N187" s="36">
        <f t="shared" si="37"/>
        <v>140055</v>
      </c>
      <c r="O187" s="36">
        <f t="shared" si="38"/>
        <v>14101</v>
      </c>
      <c r="P187" s="16"/>
      <c r="Q187" s="18">
        <f t="shared" si="39"/>
        <v>308339.37</v>
      </c>
      <c r="R187" s="20"/>
      <c r="S187" s="15">
        <f t="shared" si="31"/>
        <v>0</v>
      </c>
      <c r="T187" s="122">
        <v>178</v>
      </c>
      <c r="U187" s="71">
        <v>25.29</v>
      </c>
      <c r="V187" s="71">
        <v>140055</v>
      </c>
      <c r="W187" s="61">
        <f t="shared" si="32"/>
        <v>0</v>
      </c>
      <c r="X187" s="122">
        <v>178</v>
      </c>
      <c r="Y187" s="71">
        <v>2.08</v>
      </c>
      <c r="Z187" s="71">
        <v>14101</v>
      </c>
      <c r="AA187" s="59"/>
      <c r="AB187" s="74">
        <f>may!E187</f>
        <v>25.29</v>
      </c>
      <c r="AC187" s="191">
        <f>may!F187</f>
        <v>140055</v>
      </c>
      <c r="AD187" s="74">
        <f>may!G187</f>
        <v>3</v>
      </c>
      <c r="AE187" s="73">
        <f>may!H187</f>
        <v>19302</v>
      </c>
      <c r="AF187" s="59"/>
      <c r="AG187" s="60">
        <f t="shared" si="40"/>
        <v>0</v>
      </c>
      <c r="AH187" s="69">
        <f t="shared" si="41"/>
        <v>0</v>
      </c>
      <c r="AI187" s="60">
        <f t="shared" si="42"/>
        <v>-0.91999999999999993</v>
      </c>
      <c r="AJ187" s="69">
        <f t="shared" si="43"/>
        <v>-5201</v>
      </c>
      <c r="AK187" s="1"/>
      <c r="AL187" s="3">
        <v>25.29</v>
      </c>
      <c r="AM187" s="3">
        <v>140055</v>
      </c>
      <c r="AN187" s="1">
        <f t="shared" si="44"/>
        <v>0</v>
      </c>
      <c r="AO187" s="3">
        <v>178</v>
      </c>
      <c r="AP187" s="3">
        <v>2.08</v>
      </c>
      <c r="AQ187" s="3">
        <v>14101</v>
      </c>
      <c r="AR187" s="1">
        <f t="shared" si="45"/>
        <v>0</v>
      </c>
    </row>
    <row r="188" spans="1:44" s="1" customFormat="1" hidden="1">
      <c r="A188" s="17">
        <v>179</v>
      </c>
      <c r="B188" s="17" t="s">
        <v>1394</v>
      </c>
      <c r="C188" s="17">
        <v>179</v>
      </c>
      <c r="D188" s="21"/>
      <c r="E188" s="34">
        <f t="shared" si="33"/>
        <v>0</v>
      </c>
      <c r="F188" s="35">
        <f t="shared" si="34"/>
        <v>0</v>
      </c>
      <c r="G188" s="34">
        <f t="shared" si="35"/>
        <v>0</v>
      </c>
      <c r="H188" s="36">
        <f t="shared" si="36"/>
        <v>0</v>
      </c>
      <c r="I188" s="21"/>
      <c r="J188" s="21">
        <v>0</v>
      </c>
      <c r="K188" s="21">
        <v>0</v>
      </c>
      <c r="L188" s="21"/>
      <c r="M188" s="16"/>
      <c r="N188" s="36">
        <f t="shared" si="37"/>
        <v>0</v>
      </c>
      <c r="O188" s="36">
        <f t="shared" si="38"/>
        <v>0</v>
      </c>
      <c r="P188" s="16"/>
      <c r="Q188" s="18">
        <f t="shared" si="39"/>
        <v>0</v>
      </c>
      <c r="R188" s="16"/>
      <c r="S188" s="15">
        <f t="shared" si="31"/>
        <v>0</v>
      </c>
      <c r="T188">
        <v>179</v>
      </c>
      <c r="U188"/>
      <c r="V188"/>
      <c r="W188" s="61">
        <f t="shared" si="32"/>
        <v>0</v>
      </c>
      <c r="X188">
        <v>179</v>
      </c>
      <c r="Y188" s="71"/>
      <c r="Z188" s="71"/>
      <c r="AA188" s="59"/>
      <c r="AB188" s="74">
        <f>may!E188</f>
        <v>0</v>
      </c>
      <c r="AC188" s="191">
        <f>may!F188</f>
        <v>0</v>
      </c>
      <c r="AD188" s="74">
        <f>may!G188</f>
        <v>0</v>
      </c>
      <c r="AE188" s="73">
        <f>may!H188</f>
        <v>0</v>
      </c>
      <c r="AF188" s="59"/>
      <c r="AG188" s="60">
        <f t="shared" si="40"/>
        <v>0</v>
      </c>
      <c r="AH188" s="69">
        <f t="shared" si="41"/>
        <v>0</v>
      </c>
      <c r="AI188" s="60">
        <f t="shared" si="42"/>
        <v>0</v>
      </c>
      <c r="AJ188" s="69">
        <f t="shared" si="43"/>
        <v>0</v>
      </c>
      <c r="AN188" s="1">
        <f t="shared" si="44"/>
        <v>0</v>
      </c>
      <c r="AO188" s="1">
        <v>179</v>
      </c>
      <c r="AR188" s="1">
        <f t="shared" si="45"/>
        <v>0</v>
      </c>
    </row>
    <row r="189" spans="1:44" s="1" customFormat="1" hidden="1">
      <c r="A189" s="17">
        <v>180</v>
      </c>
      <c r="B189" s="17" t="s">
        <v>1395</v>
      </c>
      <c r="C189" s="17">
        <v>180</v>
      </c>
      <c r="D189" s="21"/>
      <c r="E189" s="34">
        <f t="shared" si="33"/>
        <v>0</v>
      </c>
      <c r="F189" s="35">
        <f t="shared" si="34"/>
        <v>0</v>
      </c>
      <c r="G189" s="34">
        <f t="shared" si="35"/>
        <v>0</v>
      </c>
      <c r="H189" s="36">
        <f t="shared" si="36"/>
        <v>0</v>
      </c>
      <c r="I189" s="21"/>
      <c r="J189" s="21">
        <v>0</v>
      </c>
      <c r="K189" s="21">
        <v>0</v>
      </c>
      <c r="L189" s="21"/>
      <c r="M189" s="16"/>
      <c r="N189" s="36">
        <f t="shared" si="37"/>
        <v>0</v>
      </c>
      <c r="O189" s="36">
        <f t="shared" si="38"/>
        <v>0</v>
      </c>
      <c r="P189" s="16"/>
      <c r="Q189" s="18">
        <f t="shared" si="39"/>
        <v>0</v>
      </c>
      <c r="R189" s="16"/>
      <c r="S189" s="15">
        <f t="shared" si="31"/>
        <v>0</v>
      </c>
      <c r="T189">
        <v>180</v>
      </c>
      <c r="U189"/>
      <c r="V189"/>
      <c r="W189" s="61">
        <f t="shared" si="32"/>
        <v>0</v>
      </c>
      <c r="X189">
        <v>180</v>
      </c>
      <c r="Y189" s="71"/>
      <c r="Z189" s="71"/>
      <c r="AA189" s="59"/>
      <c r="AB189" s="74">
        <f>may!E189</f>
        <v>0</v>
      </c>
      <c r="AC189" s="191">
        <f>may!F189</f>
        <v>0</v>
      </c>
      <c r="AD189" s="74">
        <f>may!G189</f>
        <v>0</v>
      </c>
      <c r="AE189" s="73">
        <f>may!H189</f>
        <v>0</v>
      </c>
      <c r="AF189" s="59"/>
      <c r="AG189" s="60">
        <f t="shared" si="40"/>
        <v>0</v>
      </c>
      <c r="AH189" s="69">
        <f t="shared" si="41"/>
        <v>0</v>
      </c>
      <c r="AI189" s="60">
        <f t="shared" si="42"/>
        <v>0</v>
      </c>
      <c r="AJ189" s="69">
        <f t="shared" si="43"/>
        <v>0</v>
      </c>
      <c r="AN189" s="1">
        <f t="shared" si="44"/>
        <v>0</v>
      </c>
      <c r="AO189" s="1">
        <v>180</v>
      </c>
      <c r="AR189" s="1">
        <f t="shared" si="45"/>
        <v>0</v>
      </c>
    </row>
    <row r="190" spans="1:44">
      <c r="A190" s="19">
        <v>181</v>
      </c>
      <c r="B190" s="19" t="s">
        <v>583</v>
      </c>
      <c r="C190" s="19">
        <v>181</v>
      </c>
      <c r="D190" s="21"/>
      <c r="E190" s="34">
        <f t="shared" si="33"/>
        <v>0</v>
      </c>
      <c r="F190" s="35">
        <f t="shared" si="34"/>
        <v>0</v>
      </c>
      <c r="G190" s="34">
        <f t="shared" si="35"/>
        <v>24.69</v>
      </c>
      <c r="H190" s="36">
        <f t="shared" si="36"/>
        <v>149338</v>
      </c>
      <c r="I190" s="21"/>
      <c r="J190" s="21">
        <v>0</v>
      </c>
      <c r="K190" s="21">
        <v>0</v>
      </c>
      <c r="L190" s="21"/>
      <c r="M190" s="16"/>
      <c r="N190" s="36">
        <f t="shared" si="37"/>
        <v>0</v>
      </c>
      <c r="O190" s="36">
        <f t="shared" si="38"/>
        <v>149338</v>
      </c>
      <c r="P190" s="16"/>
      <c r="Q190" s="18">
        <f t="shared" si="39"/>
        <v>298700.69</v>
      </c>
      <c r="R190" s="20"/>
      <c r="S190" s="15">
        <f t="shared" si="31"/>
        <v>0</v>
      </c>
      <c r="T190">
        <v>181</v>
      </c>
      <c r="U190"/>
      <c r="V190"/>
      <c r="W190" s="61">
        <f t="shared" si="32"/>
        <v>0</v>
      </c>
      <c r="X190" s="122">
        <v>181</v>
      </c>
      <c r="Y190" s="71">
        <v>24.69</v>
      </c>
      <c r="Z190" s="71">
        <v>149338</v>
      </c>
      <c r="AA190" s="59"/>
      <c r="AB190" s="74">
        <f>may!E190</f>
        <v>0</v>
      </c>
      <c r="AC190" s="191">
        <f>may!F190</f>
        <v>0</v>
      </c>
      <c r="AD190" s="74">
        <f>may!G190</f>
        <v>24.689999999999998</v>
      </c>
      <c r="AE190" s="73">
        <f>may!H190</f>
        <v>149338</v>
      </c>
      <c r="AF190" s="59"/>
      <c r="AG190" s="60">
        <f t="shared" si="40"/>
        <v>0</v>
      </c>
      <c r="AH190" s="69">
        <f t="shared" si="41"/>
        <v>0</v>
      </c>
      <c r="AI190" s="60">
        <f t="shared" si="42"/>
        <v>0</v>
      </c>
      <c r="AJ190" s="69">
        <f t="shared" si="43"/>
        <v>0</v>
      </c>
      <c r="AK190" s="1"/>
      <c r="AN190" s="1">
        <f t="shared" si="44"/>
        <v>0</v>
      </c>
      <c r="AO190" s="3">
        <v>181</v>
      </c>
      <c r="AP190" s="3">
        <v>24.69</v>
      </c>
      <c r="AQ190" s="3">
        <v>149338</v>
      </c>
      <c r="AR190" s="1">
        <f t="shared" si="45"/>
        <v>0</v>
      </c>
    </row>
    <row r="191" spans="1:44">
      <c r="A191" s="19">
        <v>182</v>
      </c>
      <c r="B191" s="19" t="s">
        <v>1306</v>
      </c>
      <c r="C191" s="19">
        <v>182</v>
      </c>
      <c r="D191" s="21"/>
      <c r="E191" s="34">
        <f t="shared" si="33"/>
        <v>3</v>
      </c>
      <c r="F191" s="35">
        <f t="shared" si="34"/>
        <v>15000</v>
      </c>
      <c r="G191" s="34">
        <f t="shared" si="35"/>
        <v>51.73</v>
      </c>
      <c r="H191" s="36">
        <f t="shared" si="36"/>
        <v>298126</v>
      </c>
      <c r="I191" s="21"/>
      <c r="J191" s="21">
        <v>0</v>
      </c>
      <c r="K191" s="21">
        <v>0</v>
      </c>
      <c r="L191" s="21"/>
      <c r="M191" s="16"/>
      <c r="N191" s="36">
        <f t="shared" si="37"/>
        <v>15000</v>
      </c>
      <c r="O191" s="36">
        <f t="shared" si="38"/>
        <v>298126</v>
      </c>
      <c r="P191" s="16"/>
      <c r="Q191" s="18">
        <f t="shared" si="39"/>
        <v>626306.73</v>
      </c>
      <c r="R191" s="20"/>
      <c r="S191" s="15">
        <f t="shared" si="31"/>
        <v>0</v>
      </c>
      <c r="T191" s="122">
        <v>182</v>
      </c>
      <c r="U191" s="71">
        <v>3</v>
      </c>
      <c r="V191" s="71">
        <v>15000</v>
      </c>
      <c r="W191" s="61">
        <f t="shared" si="32"/>
        <v>0</v>
      </c>
      <c r="X191" s="122">
        <v>182</v>
      </c>
      <c r="Y191" s="71">
        <v>51.73</v>
      </c>
      <c r="Z191" s="71">
        <v>298126</v>
      </c>
      <c r="AA191" s="59"/>
      <c r="AB191" s="74">
        <f>may!E191</f>
        <v>5</v>
      </c>
      <c r="AC191" s="191">
        <f>may!F191</f>
        <v>25000</v>
      </c>
      <c r="AD191" s="74">
        <f>may!G191</f>
        <v>52.07</v>
      </c>
      <c r="AE191" s="73">
        <f>may!H191</f>
        <v>302003</v>
      </c>
      <c r="AF191" s="59"/>
      <c r="AG191" s="60">
        <f t="shared" si="40"/>
        <v>-2</v>
      </c>
      <c r="AH191" s="69">
        <f t="shared" si="41"/>
        <v>-10000</v>
      </c>
      <c r="AI191" s="60">
        <f t="shared" si="42"/>
        <v>-0.34000000000000341</v>
      </c>
      <c r="AJ191" s="69">
        <f t="shared" si="43"/>
        <v>-3877</v>
      </c>
      <c r="AK191" s="1"/>
      <c r="AL191" s="3">
        <v>3</v>
      </c>
      <c r="AM191" s="3">
        <v>15000</v>
      </c>
      <c r="AN191" s="1">
        <f t="shared" si="44"/>
        <v>0</v>
      </c>
      <c r="AO191" s="3">
        <v>182</v>
      </c>
      <c r="AP191" s="3">
        <v>51.73</v>
      </c>
      <c r="AQ191" s="3">
        <v>298126</v>
      </c>
      <c r="AR191" s="1">
        <f t="shared" si="45"/>
        <v>0</v>
      </c>
    </row>
    <row r="192" spans="1:44" s="1" customFormat="1" hidden="1">
      <c r="A192" s="17">
        <v>183</v>
      </c>
      <c r="B192" s="17" t="s">
        <v>1396</v>
      </c>
      <c r="C192" s="17">
        <v>183</v>
      </c>
      <c r="D192" s="21"/>
      <c r="E192" s="34">
        <f t="shared" si="33"/>
        <v>0</v>
      </c>
      <c r="F192" s="35">
        <f t="shared" si="34"/>
        <v>0</v>
      </c>
      <c r="G192" s="34">
        <f t="shared" si="35"/>
        <v>0</v>
      </c>
      <c r="H192" s="36">
        <f t="shared" si="36"/>
        <v>0</v>
      </c>
      <c r="I192" s="21"/>
      <c r="J192" s="21">
        <v>0</v>
      </c>
      <c r="K192" s="21">
        <v>0</v>
      </c>
      <c r="L192" s="21"/>
      <c r="M192" s="16"/>
      <c r="N192" s="36">
        <f t="shared" si="37"/>
        <v>0</v>
      </c>
      <c r="O192" s="36">
        <f t="shared" si="38"/>
        <v>0</v>
      </c>
      <c r="P192" s="16"/>
      <c r="Q192" s="18">
        <f t="shared" si="39"/>
        <v>0</v>
      </c>
      <c r="R192" s="16"/>
      <c r="S192" s="15">
        <f t="shared" si="31"/>
        <v>0</v>
      </c>
      <c r="T192">
        <v>183</v>
      </c>
      <c r="U192"/>
      <c r="V192"/>
      <c r="W192" s="61">
        <f t="shared" si="32"/>
        <v>0</v>
      </c>
      <c r="X192">
        <v>183</v>
      </c>
      <c r="Y192" s="71"/>
      <c r="Z192" s="71"/>
      <c r="AA192" s="59"/>
      <c r="AB192" s="74">
        <f>may!E192</f>
        <v>0</v>
      </c>
      <c r="AC192" s="191">
        <f>may!F192</f>
        <v>0</v>
      </c>
      <c r="AD192" s="74">
        <f>may!G192</f>
        <v>0</v>
      </c>
      <c r="AE192" s="73">
        <f>may!H192</f>
        <v>0</v>
      </c>
      <c r="AF192" s="59"/>
      <c r="AG192" s="60">
        <f t="shared" si="40"/>
        <v>0</v>
      </c>
      <c r="AH192" s="69">
        <f t="shared" si="41"/>
        <v>0</v>
      </c>
      <c r="AI192" s="60">
        <f t="shared" si="42"/>
        <v>0</v>
      </c>
      <c r="AJ192" s="69">
        <f t="shared" si="43"/>
        <v>0</v>
      </c>
      <c r="AN192" s="1">
        <f t="shared" si="44"/>
        <v>0</v>
      </c>
      <c r="AO192" s="1">
        <v>183</v>
      </c>
      <c r="AR192" s="1">
        <f t="shared" si="45"/>
        <v>0</v>
      </c>
    </row>
    <row r="193" spans="1:44" s="1" customFormat="1">
      <c r="A193" s="17">
        <v>184</v>
      </c>
      <c r="B193" s="17" t="s">
        <v>1397</v>
      </c>
      <c r="C193" s="17">
        <v>184</v>
      </c>
      <c r="D193" s="21"/>
      <c r="E193" s="34">
        <f t="shared" si="33"/>
        <v>0</v>
      </c>
      <c r="F193" s="35">
        <f t="shared" si="34"/>
        <v>0</v>
      </c>
      <c r="G193" s="34">
        <f t="shared" si="35"/>
        <v>1</v>
      </c>
      <c r="H193" s="36">
        <f t="shared" si="36"/>
        <v>6700</v>
      </c>
      <c r="I193" s="21"/>
      <c r="J193" s="21">
        <v>0</v>
      </c>
      <c r="K193" s="21">
        <v>0</v>
      </c>
      <c r="L193" s="21"/>
      <c r="M193" s="16"/>
      <c r="N193" s="36">
        <f t="shared" si="37"/>
        <v>0</v>
      </c>
      <c r="O193" s="36">
        <f t="shared" si="38"/>
        <v>6700</v>
      </c>
      <c r="P193" s="16"/>
      <c r="Q193" s="18">
        <f t="shared" si="39"/>
        <v>13401</v>
      </c>
      <c r="R193" s="16"/>
      <c r="S193" s="15">
        <f t="shared" si="31"/>
        <v>0</v>
      </c>
      <c r="T193">
        <v>184</v>
      </c>
      <c r="U193"/>
      <c r="V193"/>
      <c r="W193" s="61">
        <f t="shared" si="32"/>
        <v>0</v>
      </c>
      <c r="X193" s="122">
        <v>184</v>
      </c>
      <c r="Y193" s="71">
        <v>1</v>
      </c>
      <c r="Z193" s="71">
        <v>6700</v>
      </c>
      <c r="AA193" s="59"/>
      <c r="AB193" s="74">
        <f>may!E193</f>
        <v>0</v>
      </c>
      <c r="AC193" s="191">
        <f>may!F193</f>
        <v>0</v>
      </c>
      <c r="AD193" s="74">
        <f>may!G193</f>
        <v>1</v>
      </c>
      <c r="AE193" s="73">
        <f>may!H193</f>
        <v>6700</v>
      </c>
      <c r="AF193" s="59"/>
      <c r="AG193" s="60">
        <f t="shared" si="40"/>
        <v>0</v>
      </c>
      <c r="AH193" s="69">
        <f t="shared" si="41"/>
        <v>0</v>
      </c>
      <c r="AI193" s="60">
        <f t="shared" si="42"/>
        <v>0</v>
      </c>
      <c r="AJ193" s="69">
        <f t="shared" si="43"/>
        <v>0</v>
      </c>
      <c r="AN193" s="1">
        <f t="shared" si="44"/>
        <v>0</v>
      </c>
      <c r="AO193" s="1">
        <v>184</v>
      </c>
      <c r="AP193" s="1">
        <v>1</v>
      </c>
      <c r="AQ193" s="1">
        <v>6700</v>
      </c>
      <c r="AR193" s="1">
        <f t="shared" si="45"/>
        <v>0</v>
      </c>
    </row>
    <row r="194" spans="1:44">
      <c r="A194" s="19">
        <v>185</v>
      </c>
      <c r="B194" s="19" t="s">
        <v>829</v>
      </c>
      <c r="C194" s="19">
        <v>185</v>
      </c>
      <c r="D194" s="21"/>
      <c r="E194" s="34">
        <f t="shared" si="33"/>
        <v>86.799999999999983</v>
      </c>
      <c r="F194" s="35">
        <f t="shared" si="34"/>
        <v>513108</v>
      </c>
      <c r="G194" s="34">
        <f t="shared" si="35"/>
        <v>198.76000000000002</v>
      </c>
      <c r="H194" s="36">
        <f t="shared" si="36"/>
        <v>1182249</v>
      </c>
      <c r="I194" s="21"/>
      <c r="J194" s="21">
        <v>0</v>
      </c>
      <c r="K194" s="21">
        <v>10000</v>
      </c>
      <c r="L194" s="21"/>
      <c r="M194" s="16"/>
      <c r="N194" s="36">
        <f t="shared" si="37"/>
        <v>513108</v>
      </c>
      <c r="O194" s="36">
        <f t="shared" si="38"/>
        <v>1192249</v>
      </c>
      <c r="P194" s="16"/>
      <c r="Q194" s="18">
        <f t="shared" si="39"/>
        <v>3410999.56</v>
      </c>
      <c r="R194" s="20"/>
      <c r="S194" s="15">
        <f t="shared" si="31"/>
        <v>0</v>
      </c>
      <c r="T194" s="122">
        <v>185</v>
      </c>
      <c r="U194" s="71">
        <v>86.799999999999983</v>
      </c>
      <c r="V194" s="71">
        <v>513108</v>
      </c>
      <c r="W194" s="61">
        <f t="shared" si="32"/>
        <v>0</v>
      </c>
      <c r="X194" s="122">
        <v>185</v>
      </c>
      <c r="Y194" s="71">
        <v>198.76000000000002</v>
      </c>
      <c r="Z194" s="71">
        <v>1182249</v>
      </c>
      <c r="AA194" s="59"/>
      <c r="AB194" s="74">
        <f>may!E194</f>
        <v>86.799999999999983</v>
      </c>
      <c r="AC194" s="191">
        <f>may!F194</f>
        <v>513108</v>
      </c>
      <c r="AD194" s="74">
        <f>may!G194</f>
        <v>200.86</v>
      </c>
      <c r="AE194" s="73">
        <f>may!H194</f>
        <v>1164513</v>
      </c>
      <c r="AF194" s="59"/>
      <c r="AG194" s="60">
        <f t="shared" si="40"/>
        <v>0</v>
      </c>
      <c r="AH194" s="69">
        <f t="shared" si="41"/>
        <v>0</v>
      </c>
      <c r="AI194" s="60">
        <f t="shared" si="42"/>
        <v>-2.0999999999999943</v>
      </c>
      <c r="AJ194" s="69">
        <f t="shared" si="43"/>
        <v>17736</v>
      </c>
      <c r="AK194" s="1"/>
      <c r="AL194" s="3">
        <v>86.799999999999983</v>
      </c>
      <c r="AM194" s="3">
        <v>513108</v>
      </c>
      <c r="AN194" s="1">
        <f t="shared" si="44"/>
        <v>0</v>
      </c>
      <c r="AO194" s="3">
        <v>185</v>
      </c>
      <c r="AP194" s="3">
        <v>198.76000000000002</v>
      </c>
      <c r="AQ194" s="3">
        <v>1182249</v>
      </c>
      <c r="AR194" s="1">
        <f t="shared" si="45"/>
        <v>0</v>
      </c>
    </row>
    <row r="195" spans="1:44">
      <c r="A195" s="19">
        <v>186</v>
      </c>
      <c r="B195" s="19" t="s">
        <v>873</v>
      </c>
      <c r="C195" s="19">
        <v>186</v>
      </c>
      <c r="D195" s="21"/>
      <c r="E195" s="34">
        <f t="shared" si="33"/>
        <v>0</v>
      </c>
      <c r="F195" s="35">
        <f t="shared" si="34"/>
        <v>0</v>
      </c>
      <c r="G195" s="34">
        <f t="shared" si="35"/>
        <v>24.34</v>
      </c>
      <c r="H195" s="36">
        <f t="shared" si="36"/>
        <v>157629</v>
      </c>
      <c r="I195" s="21"/>
      <c r="J195" s="21">
        <v>0</v>
      </c>
      <c r="K195" s="21">
        <v>0</v>
      </c>
      <c r="L195" s="21"/>
      <c r="M195" s="16"/>
      <c r="N195" s="36">
        <f t="shared" si="37"/>
        <v>0</v>
      </c>
      <c r="O195" s="36">
        <f t="shared" si="38"/>
        <v>157629</v>
      </c>
      <c r="P195" s="16"/>
      <c r="Q195" s="18">
        <f t="shared" si="39"/>
        <v>315282.33999999997</v>
      </c>
      <c r="R195" s="20"/>
      <c r="S195" s="15">
        <f t="shared" si="31"/>
        <v>0</v>
      </c>
      <c r="T195">
        <v>186</v>
      </c>
      <c r="U195"/>
      <c r="V195"/>
      <c r="W195" s="61">
        <f t="shared" si="32"/>
        <v>0</v>
      </c>
      <c r="X195" s="122">
        <v>186</v>
      </c>
      <c r="Y195" s="71">
        <v>24.34</v>
      </c>
      <c r="Z195" s="71">
        <v>157629</v>
      </c>
      <c r="AA195" s="59"/>
      <c r="AB195" s="74">
        <f>may!E195</f>
        <v>0</v>
      </c>
      <c r="AC195" s="191">
        <f>may!F195</f>
        <v>0</v>
      </c>
      <c r="AD195" s="74">
        <f>may!G195</f>
        <v>24.339999999999996</v>
      </c>
      <c r="AE195" s="73">
        <f>may!H195</f>
        <v>158945</v>
      </c>
      <c r="AF195" s="59"/>
      <c r="AG195" s="60">
        <f t="shared" si="40"/>
        <v>0</v>
      </c>
      <c r="AH195" s="69">
        <f t="shared" si="41"/>
        <v>0</v>
      </c>
      <c r="AI195" s="60">
        <f t="shared" si="42"/>
        <v>0</v>
      </c>
      <c r="AJ195" s="69">
        <f t="shared" si="43"/>
        <v>-1316</v>
      </c>
      <c r="AK195" s="1"/>
      <c r="AN195" s="1">
        <f t="shared" si="44"/>
        <v>0</v>
      </c>
      <c r="AO195" s="3">
        <v>186</v>
      </c>
      <c r="AP195" s="3">
        <v>24.34</v>
      </c>
      <c r="AQ195" s="3">
        <v>157629</v>
      </c>
      <c r="AR195" s="1">
        <f t="shared" si="45"/>
        <v>0</v>
      </c>
    </row>
    <row r="196" spans="1:44">
      <c r="A196" s="19">
        <v>187</v>
      </c>
      <c r="B196" s="19" t="s">
        <v>1278</v>
      </c>
      <c r="C196" s="19">
        <v>187</v>
      </c>
      <c r="D196" s="21"/>
      <c r="E196" s="34">
        <f t="shared" si="33"/>
        <v>79.259999999999991</v>
      </c>
      <c r="F196" s="35">
        <f t="shared" si="34"/>
        <v>423920</v>
      </c>
      <c r="G196" s="34">
        <f t="shared" si="35"/>
        <v>28.61</v>
      </c>
      <c r="H196" s="36">
        <f t="shared" si="36"/>
        <v>170783</v>
      </c>
      <c r="I196" s="21"/>
      <c r="J196" s="21">
        <v>0</v>
      </c>
      <c r="K196" s="21">
        <v>15000</v>
      </c>
      <c r="L196" s="21"/>
      <c r="M196" s="16"/>
      <c r="N196" s="36">
        <f t="shared" si="37"/>
        <v>423920</v>
      </c>
      <c r="O196" s="36">
        <f t="shared" si="38"/>
        <v>185783</v>
      </c>
      <c r="P196" s="16"/>
      <c r="Q196" s="18">
        <f t="shared" si="39"/>
        <v>1219513.8700000001</v>
      </c>
      <c r="R196" s="20"/>
      <c r="S196" s="15">
        <f t="shared" si="31"/>
        <v>0</v>
      </c>
      <c r="T196" s="122">
        <v>187</v>
      </c>
      <c r="U196" s="71">
        <v>79.259999999999991</v>
      </c>
      <c r="V196" s="71">
        <v>423920</v>
      </c>
      <c r="W196" s="61">
        <f t="shared" si="32"/>
        <v>0</v>
      </c>
      <c r="X196" s="122">
        <v>187</v>
      </c>
      <c r="Y196" s="71">
        <v>28.61</v>
      </c>
      <c r="Z196" s="71">
        <v>170783</v>
      </c>
      <c r="AA196" s="59"/>
      <c r="AB196" s="74">
        <f>may!E196</f>
        <v>79.259999999999991</v>
      </c>
      <c r="AC196" s="191">
        <f>may!F196</f>
        <v>423920</v>
      </c>
      <c r="AD196" s="74">
        <f>may!G196</f>
        <v>29.800000000000004</v>
      </c>
      <c r="AE196" s="73">
        <f>may!H196</f>
        <v>182824</v>
      </c>
      <c r="AF196" s="59"/>
      <c r="AG196" s="60">
        <f t="shared" si="40"/>
        <v>0</v>
      </c>
      <c r="AH196" s="69">
        <f t="shared" si="41"/>
        <v>0</v>
      </c>
      <c r="AI196" s="60">
        <f t="shared" si="42"/>
        <v>-1.1900000000000048</v>
      </c>
      <c r="AJ196" s="69">
        <f t="shared" si="43"/>
        <v>-12041</v>
      </c>
      <c r="AK196" s="1"/>
      <c r="AL196" s="3">
        <v>79.259999999999991</v>
      </c>
      <c r="AM196" s="3">
        <v>423920</v>
      </c>
      <c r="AN196" s="1">
        <f t="shared" si="44"/>
        <v>0</v>
      </c>
      <c r="AO196" s="3">
        <v>187</v>
      </c>
      <c r="AP196" s="3">
        <v>28.61</v>
      </c>
      <c r="AQ196" s="3">
        <v>170783</v>
      </c>
      <c r="AR196" s="1">
        <f t="shared" si="45"/>
        <v>0</v>
      </c>
    </row>
    <row r="197" spans="1:44" s="1" customFormat="1" hidden="1">
      <c r="A197" s="17">
        <v>188</v>
      </c>
      <c r="B197" s="17" t="s">
        <v>943</v>
      </c>
      <c r="C197" s="17">
        <v>188</v>
      </c>
      <c r="D197" s="21"/>
      <c r="E197" s="34">
        <f t="shared" si="33"/>
        <v>0</v>
      </c>
      <c r="F197" s="35">
        <f t="shared" si="34"/>
        <v>0</v>
      </c>
      <c r="G197" s="34">
        <f t="shared" si="35"/>
        <v>0</v>
      </c>
      <c r="H197" s="36">
        <f t="shared" si="36"/>
        <v>0</v>
      </c>
      <c r="I197" s="21"/>
      <c r="J197" s="21">
        <v>0</v>
      </c>
      <c r="K197" s="21">
        <v>0</v>
      </c>
      <c r="L197" s="21"/>
      <c r="M197" s="16"/>
      <c r="N197" s="36">
        <f t="shared" si="37"/>
        <v>0</v>
      </c>
      <c r="O197" s="36">
        <f t="shared" si="38"/>
        <v>0</v>
      </c>
      <c r="P197" s="16"/>
      <c r="Q197" s="18">
        <f t="shared" si="39"/>
        <v>0</v>
      </c>
      <c r="R197" s="16"/>
      <c r="S197" s="15">
        <f t="shared" si="31"/>
        <v>0</v>
      </c>
      <c r="T197">
        <v>188</v>
      </c>
      <c r="U197"/>
      <c r="V197"/>
      <c r="W197" s="61">
        <f t="shared" si="32"/>
        <v>0</v>
      </c>
      <c r="X197">
        <v>188</v>
      </c>
      <c r="Y197" s="71"/>
      <c r="Z197" s="71"/>
      <c r="AA197" s="59"/>
      <c r="AB197" s="74">
        <f>may!E197</f>
        <v>0</v>
      </c>
      <c r="AC197" s="191">
        <f>may!F197</f>
        <v>0</v>
      </c>
      <c r="AD197" s="74">
        <f>may!G197</f>
        <v>0</v>
      </c>
      <c r="AE197" s="73">
        <f>may!H197</f>
        <v>0</v>
      </c>
      <c r="AF197" s="59"/>
      <c r="AG197" s="60">
        <f t="shared" si="40"/>
        <v>0</v>
      </c>
      <c r="AH197" s="69">
        <f t="shared" si="41"/>
        <v>0</v>
      </c>
      <c r="AI197" s="60">
        <f t="shared" si="42"/>
        <v>0</v>
      </c>
      <c r="AJ197" s="69">
        <f t="shared" si="43"/>
        <v>0</v>
      </c>
      <c r="AN197" s="1">
        <f t="shared" si="44"/>
        <v>0</v>
      </c>
      <c r="AO197" s="1">
        <v>188</v>
      </c>
      <c r="AR197" s="1">
        <f t="shared" si="45"/>
        <v>0</v>
      </c>
    </row>
    <row r="198" spans="1:44" s="1" customFormat="1">
      <c r="A198" s="17">
        <v>189</v>
      </c>
      <c r="B198" s="17" t="s">
        <v>837</v>
      </c>
      <c r="C198" s="17">
        <v>189</v>
      </c>
      <c r="D198" s="21"/>
      <c r="E198" s="34">
        <f t="shared" si="33"/>
        <v>0</v>
      </c>
      <c r="F198" s="35">
        <f t="shared" si="34"/>
        <v>0</v>
      </c>
      <c r="G198" s="34">
        <f t="shared" si="35"/>
        <v>4</v>
      </c>
      <c r="H198" s="36">
        <f t="shared" si="36"/>
        <v>26800</v>
      </c>
      <c r="I198" s="21"/>
      <c r="J198" s="21">
        <v>0</v>
      </c>
      <c r="K198" s="21">
        <v>0</v>
      </c>
      <c r="L198" s="21"/>
      <c r="M198" s="16"/>
      <c r="N198" s="36">
        <f t="shared" si="37"/>
        <v>0</v>
      </c>
      <c r="O198" s="36">
        <f t="shared" si="38"/>
        <v>26800</v>
      </c>
      <c r="P198" s="16"/>
      <c r="Q198" s="18">
        <f t="shared" si="39"/>
        <v>53604</v>
      </c>
      <c r="R198" s="16"/>
      <c r="S198" s="15">
        <f t="shared" si="31"/>
        <v>0</v>
      </c>
      <c r="T198">
        <v>189</v>
      </c>
      <c r="U198"/>
      <c r="V198"/>
      <c r="W198" s="61">
        <f t="shared" si="32"/>
        <v>0</v>
      </c>
      <c r="X198" s="122">
        <v>189</v>
      </c>
      <c r="Y198" s="71">
        <v>4</v>
      </c>
      <c r="Z198" s="71">
        <v>26800</v>
      </c>
      <c r="AA198" s="59"/>
      <c r="AB198" s="74">
        <f>may!E198</f>
        <v>0</v>
      </c>
      <c r="AC198" s="191">
        <f>may!F198</f>
        <v>0</v>
      </c>
      <c r="AD198" s="74">
        <f>may!G198</f>
        <v>4</v>
      </c>
      <c r="AE198" s="73">
        <f>may!H198</f>
        <v>26800</v>
      </c>
      <c r="AF198" s="59"/>
      <c r="AG198" s="60">
        <f t="shared" si="40"/>
        <v>0</v>
      </c>
      <c r="AH198" s="69">
        <f t="shared" si="41"/>
        <v>0</v>
      </c>
      <c r="AI198" s="60">
        <f t="shared" si="42"/>
        <v>0</v>
      </c>
      <c r="AJ198" s="69">
        <f t="shared" si="43"/>
        <v>0</v>
      </c>
      <c r="AN198" s="1">
        <f t="shared" si="44"/>
        <v>0</v>
      </c>
      <c r="AO198" s="1">
        <v>189</v>
      </c>
      <c r="AP198" s="1">
        <v>4</v>
      </c>
      <c r="AQ198" s="1">
        <v>26800</v>
      </c>
      <c r="AR198" s="1">
        <f t="shared" si="45"/>
        <v>0</v>
      </c>
    </row>
    <row r="199" spans="1:44">
      <c r="A199" s="19">
        <v>190</v>
      </c>
      <c r="B199" s="19" t="s">
        <v>925</v>
      </c>
      <c r="C199" s="19">
        <v>190</v>
      </c>
      <c r="D199" s="21"/>
      <c r="E199" s="34">
        <f t="shared" si="33"/>
        <v>0</v>
      </c>
      <c r="F199" s="35">
        <f t="shared" si="34"/>
        <v>0</v>
      </c>
      <c r="G199" s="34">
        <f t="shared" si="35"/>
        <v>0.74</v>
      </c>
      <c r="H199" s="36">
        <f t="shared" si="36"/>
        <v>3984</v>
      </c>
      <c r="I199" s="21"/>
      <c r="J199" s="21">
        <v>0</v>
      </c>
      <c r="K199" s="21">
        <v>0</v>
      </c>
      <c r="L199" s="21"/>
      <c r="M199" s="16"/>
      <c r="N199" s="36">
        <f t="shared" si="37"/>
        <v>0</v>
      </c>
      <c r="O199" s="36">
        <f t="shared" si="38"/>
        <v>3984</v>
      </c>
      <c r="P199" s="16"/>
      <c r="Q199" s="18">
        <f t="shared" si="39"/>
        <v>7968.74</v>
      </c>
      <c r="R199" s="20"/>
      <c r="S199" s="15">
        <f t="shared" si="31"/>
        <v>0</v>
      </c>
      <c r="T199">
        <v>190</v>
      </c>
      <c r="U199"/>
      <c r="V199"/>
      <c r="W199" s="61">
        <f t="shared" si="32"/>
        <v>0</v>
      </c>
      <c r="X199" s="122">
        <v>190</v>
      </c>
      <c r="Y199" s="71">
        <v>0.74</v>
      </c>
      <c r="Z199" s="71">
        <v>3984</v>
      </c>
      <c r="AA199" s="59"/>
      <c r="AB199" s="74">
        <f>may!E199</f>
        <v>0</v>
      </c>
      <c r="AC199" s="191">
        <f>may!F199</f>
        <v>0</v>
      </c>
      <c r="AD199" s="74">
        <f>may!G199</f>
        <v>0.74</v>
      </c>
      <c r="AE199" s="73">
        <f>may!H199</f>
        <v>3984</v>
      </c>
      <c r="AF199" s="59"/>
      <c r="AG199" s="60">
        <f t="shared" si="40"/>
        <v>0</v>
      </c>
      <c r="AH199" s="69">
        <f t="shared" si="41"/>
        <v>0</v>
      </c>
      <c r="AI199" s="60">
        <f t="shared" si="42"/>
        <v>0</v>
      </c>
      <c r="AJ199" s="69">
        <f t="shared" si="43"/>
        <v>0</v>
      </c>
      <c r="AK199" s="1"/>
      <c r="AN199" s="1">
        <f t="shared" si="44"/>
        <v>0</v>
      </c>
      <c r="AO199" s="3">
        <v>190</v>
      </c>
      <c r="AP199" s="3">
        <v>0.74</v>
      </c>
      <c r="AQ199" s="3">
        <v>3984</v>
      </c>
      <c r="AR199" s="1">
        <f t="shared" si="45"/>
        <v>0</v>
      </c>
    </row>
    <row r="200" spans="1:44">
      <c r="A200" s="19">
        <v>191</v>
      </c>
      <c r="B200" s="19" t="s">
        <v>899</v>
      </c>
      <c r="C200" s="19">
        <v>191</v>
      </c>
      <c r="D200" s="21"/>
      <c r="E200" s="34">
        <f t="shared" si="33"/>
        <v>52</v>
      </c>
      <c r="F200" s="35">
        <f t="shared" si="34"/>
        <v>323728</v>
      </c>
      <c r="G200" s="34">
        <f t="shared" si="35"/>
        <v>36.680000000000007</v>
      </c>
      <c r="H200" s="36">
        <f t="shared" si="36"/>
        <v>201977</v>
      </c>
      <c r="I200" s="21"/>
      <c r="J200" s="21">
        <v>0</v>
      </c>
      <c r="K200" s="21">
        <v>0</v>
      </c>
      <c r="L200" s="21"/>
      <c r="M200" s="16"/>
      <c r="N200" s="36">
        <f t="shared" si="37"/>
        <v>323728</v>
      </c>
      <c r="O200" s="36">
        <f t="shared" si="38"/>
        <v>201977</v>
      </c>
      <c r="P200" s="16"/>
      <c r="Q200" s="18">
        <f t="shared" si="39"/>
        <v>1051498.68</v>
      </c>
      <c r="R200" s="20"/>
      <c r="S200" s="15">
        <f t="shared" si="31"/>
        <v>0</v>
      </c>
      <c r="T200" s="122">
        <v>191</v>
      </c>
      <c r="U200" s="71">
        <v>52</v>
      </c>
      <c r="V200" s="71">
        <v>323728</v>
      </c>
      <c r="W200" s="61">
        <f t="shared" si="32"/>
        <v>0</v>
      </c>
      <c r="X200" s="122">
        <v>191</v>
      </c>
      <c r="Y200" s="71">
        <v>36.680000000000007</v>
      </c>
      <c r="Z200" s="71">
        <v>201977</v>
      </c>
      <c r="AA200" s="59"/>
      <c r="AB200" s="74">
        <f>may!E200</f>
        <v>52</v>
      </c>
      <c r="AC200" s="191">
        <f>may!F200</f>
        <v>323728</v>
      </c>
      <c r="AD200" s="74">
        <f>may!G200</f>
        <v>40.980000000000004</v>
      </c>
      <c r="AE200" s="73">
        <f>may!H200</f>
        <v>229751</v>
      </c>
      <c r="AF200" s="59"/>
      <c r="AG200" s="60">
        <f t="shared" si="40"/>
        <v>0</v>
      </c>
      <c r="AH200" s="69">
        <f t="shared" si="41"/>
        <v>0</v>
      </c>
      <c r="AI200" s="60">
        <f t="shared" si="42"/>
        <v>-4.2999999999999972</v>
      </c>
      <c r="AJ200" s="69">
        <f t="shared" si="43"/>
        <v>-27774</v>
      </c>
      <c r="AK200" s="1"/>
      <c r="AL200" s="3">
        <v>52</v>
      </c>
      <c r="AM200" s="3">
        <v>323728</v>
      </c>
      <c r="AN200" s="1">
        <f t="shared" si="44"/>
        <v>0</v>
      </c>
      <c r="AO200" s="3">
        <v>191</v>
      </c>
      <c r="AP200" s="3">
        <v>36.680000000000007</v>
      </c>
      <c r="AQ200" s="3">
        <v>201977</v>
      </c>
      <c r="AR200" s="1">
        <f t="shared" si="45"/>
        <v>0</v>
      </c>
    </row>
    <row r="201" spans="1:44" s="1" customFormat="1" hidden="1">
      <c r="A201" s="17">
        <v>192</v>
      </c>
      <c r="B201" s="17" t="s">
        <v>944</v>
      </c>
      <c r="C201" s="17">
        <v>192</v>
      </c>
      <c r="D201" s="21"/>
      <c r="E201" s="34">
        <f t="shared" si="33"/>
        <v>0</v>
      </c>
      <c r="F201" s="35">
        <f t="shared" si="34"/>
        <v>0</v>
      </c>
      <c r="G201" s="34">
        <f t="shared" si="35"/>
        <v>0</v>
      </c>
      <c r="H201" s="36">
        <f t="shared" si="36"/>
        <v>0</v>
      </c>
      <c r="I201" s="21"/>
      <c r="J201" s="21">
        <v>0</v>
      </c>
      <c r="K201" s="21">
        <v>0</v>
      </c>
      <c r="L201" s="21"/>
      <c r="M201" s="16"/>
      <c r="N201" s="36">
        <f t="shared" si="37"/>
        <v>0</v>
      </c>
      <c r="O201" s="36">
        <f t="shared" si="38"/>
        <v>0</v>
      </c>
      <c r="P201" s="16"/>
      <c r="Q201" s="18">
        <f t="shared" si="39"/>
        <v>0</v>
      </c>
      <c r="R201" s="16"/>
      <c r="S201" s="15">
        <f t="shared" si="31"/>
        <v>0</v>
      </c>
      <c r="T201">
        <v>192</v>
      </c>
      <c r="U201"/>
      <c r="V201"/>
      <c r="W201" s="61">
        <f t="shared" si="32"/>
        <v>0</v>
      </c>
      <c r="X201">
        <v>192</v>
      </c>
      <c r="Y201" s="71"/>
      <c r="Z201" s="71"/>
      <c r="AA201" s="59"/>
      <c r="AB201" s="74">
        <f>may!E201</f>
        <v>0</v>
      </c>
      <c r="AC201" s="191">
        <f>may!F201</f>
        <v>0</v>
      </c>
      <c r="AD201" s="74">
        <f>may!G201</f>
        <v>0</v>
      </c>
      <c r="AE201" s="73">
        <f>may!H201</f>
        <v>0</v>
      </c>
      <c r="AF201" s="59"/>
      <c r="AG201" s="60">
        <f t="shared" si="40"/>
        <v>0</v>
      </c>
      <c r="AH201" s="69">
        <f t="shared" si="41"/>
        <v>0</v>
      </c>
      <c r="AI201" s="60">
        <f t="shared" si="42"/>
        <v>0</v>
      </c>
      <c r="AJ201" s="69">
        <f t="shared" si="43"/>
        <v>0</v>
      </c>
      <c r="AN201" s="1">
        <f t="shared" si="44"/>
        <v>0</v>
      </c>
      <c r="AO201" s="1">
        <v>192</v>
      </c>
      <c r="AR201" s="1">
        <f t="shared" si="45"/>
        <v>0</v>
      </c>
    </row>
    <row r="202" spans="1:44" s="1" customFormat="1" hidden="1">
      <c r="A202" s="17">
        <v>193</v>
      </c>
      <c r="B202" s="17" t="s">
        <v>945</v>
      </c>
      <c r="C202" s="17">
        <v>193</v>
      </c>
      <c r="D202" s="21"/>
      <c r="E202" s="34">
        <f t="shared" si="33"/>
        <v>0</v>
      </c>
      <c r="F202" s="35">
        <f t="shared" si="34"/>
        <v>0</v>
      </c>
      <c r="G202" s="34">
        <f t="shared" si="35"/>
        <v>0</v>
      </c>
      <c r="H202" s="36">
        <f t="shared" si="36"/>
        <v>0</v>
      </c>
      <c r="I202" s="21"/>
      <c r="J202" s="21">
        <v>0</v>
      </c>
      <c r="K202" s="21">
        <v>0</v>
      </c>
      <c r="L202" s="21"/>
      <c r="M202" s="16"/>
      <c r="N202" s="36">
        <f t="shared" si="37"/>
        <v>0</v>
      </c>
      <c r="O202" s="36">
        <f t="shared" si="38"/>
        <v>0</v>
      </c>
      <c r="P202" s="16"/>
      <c r="Q202" s="18">
        <f t="shared" si="39"/>
        <v>0</v>
      </c>
      <c r="R202" s="16"/>
      <c r="S202" s="15">
        <f t="shared" ref="S202:S265" si="46">ABS(A202-T202)</f>
        <v>0</v>
      </c>
      <c r="T202">
        <v>193</v>
      </c>
      <c r="U202"/>
      <c r="V202"/>
      <c r="W202" s="61">
        <f t="shared" ref="W202:W265" si="47">ABS(X202-A202)</f>
        <v>0</v>
      </c>
      <c r="X202">
        <v>193</v>
      </c>
      <c r="Y202" s="71"/>
      <c r="Z202" s="71"/>
      <c r="AA202" s="59"/>
      <c r="AB202" s="74">
        <f>may!E202</f>
        <v>0</v>
      </c>
      <c r="AC202" s="191">
        <f>may!F202</f>
        <v>0</v>
      </c>
      <c r="AD202" s="74">
        <f>may!G202</f>
        <v>0</v>
      </c>
      <c r="AE202" s="73">
        <f>may!H202</f>
        <v>0</v>
      </c>
      <c r="AF202" s="59"/>
      <c r="AG202" s="60">
        <f t="shared" si="40"/>
        <v>0</v>
      </c>
      <c r="AH202" s="69">
        <f t="shared" si="41"/>
        <v>0</v>
      </c>
      <c r="AI202" s="60">
        <f t="shared" si="42"/>
        <v>0</v>
      </c>
      <c r="AJ202" s="69">
        <f t="shared" si="43"/>
        <v>0</v>
      </c>
      <c r="AN202" s="1">
        <f t="shared" si="44"/>
        <v>0</v>
      </c>
      <c r="AO202" s="1">
        <v>193</v>
      </c>
      <c r="AR202" s="1">
        <f t="shared" si="45"/>
        <v>0</v>
      </c>
    </row>
    <row r="203" spans="1:44" s="1" customFormat="1" hidden="1">
      <c r="A203" s="17">
        <v>194</v>
      </c>
      <c r="B203" s="17" t="s">
        <v>946</v>
      </c>
      <c r="C203" s="17">
        <v>194</v>
      </c>
      <c r="D203" s="21"/>
      <c r="E203" s="34">
        <f t="shared" ref="E203:E266" si="48">U203</f>
        <v>0</v>
      </c>
      <c r="F203" s="35">
        <f t="shared" ref="F203:F266" si="49">V203</f>
        <v>0</v>
      </c>
      <c r="G203" s="34">
        <f t="shared" ref="G203:G266" si="50">Y203</f>
        <v>0</v>
      </c>
      <c r="H203" s="36">
        <f t="shared" ref="H203:H266" si="51">Z203</f>
        <v>0</v>
      </c>
      <c r="I203" s="21"/>
      <c r="J203" s="21">
        <v>0</v>
      </c>
      <c r="K203" s="21">
        <v>0</v>
      </c>
      <c r="L203" s="21"/>
      <c r="M203" s="16"/>
      <c r="N203" s="36">
        <f t="shared" ref="N203:N266" si="52">F203+J203</f>
        <v>0</v>
      </c>
      <c r="O203" s="36">
        <f t="shared" ref="O203:O266" si="53">H203+K203</f>
        <v>0</v>
      </c>
      <c r="P203" s="16"/>
      <c r="Q203" s="18">
        <f t="shared" ref="Q203:Q266" si="54">SUM(E203:O203)</f>
        <v>0</v>
      </c>
      <c r="R203" s="16"/>
      <c r="S203" s="15">
        <f t="shared" si="46"/>
        <v>0</v>
      </c>
      <c r="T203">
        <v>194</v>
      </c>
      <c r="U203"/>
      <c r="V203"/>
      <c r="W203" s="61">
        <f t="shared" si="47"/>
        <v>0</v>
      </c>
      <c r="X203">
        <v>194</v>
      </c>
      <c r="Y203" s="71"/>
      <c r="Z203" s="71"/>
      <c r="AA203" s="59"/>
      <c r="AB203" s="74">
        <f>may!E203</f>
        <v>0</v>
      </c>
      <c r="AC203" s="191">
        <f>may!F203</f>
        <v>0</v>
      </c>
      <c r="AD203" s="74">
        <f>may!G203</f>
        <v>0</v>
      </c>
      <c r="AE203" s="73">
        <f>may!H203</f>
        <v>0</v>
      </c>
      <c r="AF203" s="59"/>
      <c r="AG203" s="60">
        <f t="shared" ref="AG203:AG266" si="55">U203-AB203</f>
        <v>0</v>
      </c>
      <c r="AH203" s="69">
        <f t="shared" ref="AH203:AH266" si="56">V203-AC203</f>
        <v>0</v>
      </c>
      <c r="AI203" s="60">
        <f t="shared" ref="AI203:AI266" si="57">Y203-AD203</f>
        <v>0</v>
      </c>
      <c r="AJ203" s="69">
        <f t="shared" ref="AJ203:AJ266" si="58">Z203-AE203</f>
        <v>0</v>
      </c>
      <c r="AN203" s="1">
        <f t="shared" ref="AN203:AN266" si="59">V203-AM203</f>
        <v>0</v>
      </c>
      <c r="AO203" s="1">
        <v>194</v>
      </c>
      <c r="AR203" s="1">
        <f t="shared" ref="AR203:AR266" si="60">Z203-AQ203</f>
        <v>0</v>
      </c>
    </row>
    <row r="204" spans="1:44" s="1" customFormat="1">
      <c r="A204" s="17">
        <v>195</v>
      </c>
      <c r="B204" s="17" t="s">
        <v>918</v>
      </c>
      <c r="C204" s="17">
        <v>195</v>
      </c>
      <c r="D204" s="21"/>
      <c r="E204" s="34">
        <f t="shared" si="48"/>
        <v>0</v>
      </c>
      <c r="F204" s="35">
        <f t="shared" si="49"/>
        <v>0</v>
      </c>
      <c r="G204" s="34">
        <f t="shared" si="50"/>
        <v>1</v>
      </c>
      <c r="H204" s="36">
        <f t="shared" si="51"/>
        <v>5000</v>
      </c>
      <c r="I204" s="21"/>
      <c r="J204" s="21">
        <v>0</v>
      </c>
      <c r="K204" s="21">
        <v>0</v>
      </c>
      <c r="L204" s="21"/>
      <c r="M204" s="16"/>
      <c r="N204" s="36">
        <f t="shared" si="52"/>
        <v>0</v>
      </c>
      <c r="O204" s="36">
        <f t="shared" si="53"/>
        <v>5000</v>
      </c>
      <c r="P204" s="16"/>
      <c r="Q204" s="18">
        <f t="shared" si="54"/>
        <v>10001</v>
      </c>
      <c r="R204" s="16"/>
      <c r="S204" s="15">
        <f t="shared" si="46"/>
        <v>0</v>
      </c>
      <c r="T204">
        <v>195</v>
      </c>
      <c r="U204"/>
      <c r="V204"/>
      <c r="W204" s="61">
        <f t="shared" si="47"/>
        <v>0</v>
      </c>
      <c r="X204" s="122">
        <v>195</v>
      </c>
      <c r="Y204" s="71">
        <v>1</v>
      </c>
      <c r="Z204" s="71">
        <v>5000</v>
      </c>
      <c r="AA204" s="59"/>
      <c r="AB204" s="74">
        <f>may!E204</f>
        <v>0</v>
      </c>
      <c r="AC204" s="191">
        <f>may!F204</f>
        <v>0</v>
      </c>
      <c r="AD204" s="74">
        <f>may!G204</f>
        <v>1</v>
      </c>
      <c r="AE204" s="73">
        <f>may!H204</f>
        <v>5000</v>
      </c>
      <c r="AF204" s="59"/>
      <c r="AG204" s="60">
        <f t="shared" si="55"/>
        <v>0</v>
      </c>
      <c r="AH204" s="69">
        <f t="shared" si="56"/>
        <v>0</v>
      </c>
      <c r="AI204" s="60">
        <f t="shared" si="57"/>
        <v>0</v>
      </c>
      <c r="AJ204" s="69">
        <f t="shared" si="58"/>
        <v>0</v>
      </c>
      <c r="AN204" s="1">
        <f t="shared" si="59"/>
        <v>0</v>
      </c>
      <c r="AO204" s="1">
        <v>195</v>
      </c>
      <c r="AP204" s="1">
        <v>1</v>
      </c>
      <c r="AQ204" s="1">
        <v>5000</v>
      </c>
      <c r="AR204" s="1">
        <f t="shared" si="60"/>
        <v>0</v>
      </c>
    </row>
    <row r="205" spans="1:44" s="1" customFormat="1">
      <c r="A205" s="17">
        <v>196</v>
      </c>
      <c r="B205" s="17" t="s">
        <v>947</v>
      </c>
      <c r="C205" s="17">
        <v>196</v>
      </c>
      <c r="D205" s="21"/>
      <c r="E205" s="34">
        <f t="shared" si="48"/>
        <v>0</v>
      </c>
      <c r="F205" s="35">
        <f t="shared" si="49"/>
        <v>0</v>
      </c>
      <c r="G205" s="34">
        <f t="shared" si="50"/>
        <v>1.48</v>
      </c>
      <c r="H205" s="36">
        <f t="shared" si="51"/>
        <v>7400</v>
      </c>
      <c r="I205" s="21"/>
      <c r="J205" s="21">
        <v>0</v>
      </c>
      <c r="K205" s="21">
        <v>0</v>
      </c>
      <c r="L205" s="21"/>
      <c r="M205" s="16"/>
      <c r="N205" s="36">
        <f t="shared" si="52"/>
        <v>0</v>
      </c>
      <c r="O205" s="36">
        <f t="shared" si="53"/>
        <v>7400</v>
      </c>
      <c r="P205" s="16"/>
      <c r="Q205" s="18">
        <f t="shared" si="54"/>
        <v>14801.48</v>
      </c>
      <c r="R205" s="16"/>
      <c r="S205" s="15">
        <f t="shared" si="46"/>
        <v>0</v>
      </c>
      <c r="T205">
        <v>196</v>
      </c>
      <c r="U205"/>
      <c r="V205"/>
      <c r="W205" s="61">
        <f t="shared" si="47"/>
        <v>0</v>
      </c>
      <c r="X205" s="122">
        <v>196</v>
      </c>
      <c r="Y205" s="71">
        <v>1.48</v>
      </c>
      <c r="Z205" s="71">
        <v>7400</v>
      </c>
      <c r="AA205" s="59"/>
      <c r="AB205" s="74">
        <f>may!E205</f>
        <v>0</v>
      </c>
      <c r="AC205" s="191">
        <f>may!F205</f>
        <v>0</v>
      </c>
      <c r="AD205" s="74">
        <f>may!G205</f>
        <v>1.48</v>
      </c>
      <c r="AE205" s="73">
        <f>may!H205</f>
        <v>7400</v>
      </c>
      <c r="AF205" s="59"/>
      <c r="AG205" s="60">
        <f t="shared" si="55"/>
        <v>0</v>
      </c>
      <c r="AH205" s="69">
        <f t="shared" si="56"/>
        <v>0</v>
      </c>
      <c r="AI205" s="60">
        <f t="shared" si="57"/>
        <v>0</v>
      </c>
      <c r="AJ205" s="69">
        <f t="shared" si="58"/>
        <v>0</v>
      </c>
      <c r="AN205" s="1">
        <f t="shared" si="59"/>
        <v>0</v>
      </c>
      <c r="AO205" s="1">
        <v>196</v>
      </c>
      <c r="AP205" s="1">
        <v>1.48</v>
      </c>
      <c r="AQ205" s="1">
        <v>7400</v>
      </c>
      <c r="AR205" s="1">
        <f t="shared" si="60"/>
        <v>0</v>
      </c>
    </row>
    <row r="206" spans="1:44" s="1" customFormat="1">
      <c r="A206" s="17">
        <v>197</v>
      </c>
      <c r="B206" s="17" t="s">
        <v>948</v>
      </c>
      <c r="C206" s="17">
        <v>197</v>
      </c>
      <c r="D206" s="21"/>
      <c r="E206" s="34">
        <f t="shared" si="48"/>
        <v>0</v>
      </c>
      <c r="F206" s="35">
        <f t="shared" si="49"/>
        <v>0</v>
      </c>
      <c r="G206" s="34">
        <f t="shared" si="50"/>
        <v>1.17</v>
      </c>
      <c r="H206" s="36">
        <f t="shared" si="51"/>
        <v>7902</v>
      </c>
      <c r="I206" s="21"/>
      <c r="J206" s="21">
        <v>0</v>
      </c>
      <c r="K206" s="21">
        <v>0</v>
      </c>
      <c r="L206" s="21"/>
      <c r="M206" s="16"/>
      <c r="N206" s="36">
        <f t="shared" si="52"/>
        <v>0</v>
      </c>
      <c r="O206" s="36">
        <f t="shared" si="53"/>
        <v>7902</v>
      </c>
      <c r="P206" s="16"/>
      <c r="Q206" s="18">
        <f t="shared" si="54"/>
        <v>15805.17</v>
      </c>
      <c r="R206" s="16"/>
      <c r="S206" s="15">
        <f t="shared" si="46"/>
        <v>0</v>
      </c>
      <c r="T206">
        <v>197</v>
      </c>
      <c r="U206"/>
      <c r="V206"/>
      <c r="W206" s="61">
        <f t="shared" si="47"/>
        <v>0</v>
      </c>
      <c r="X206" s="122">
        <v>197</v>
      </c>
      <c r="Y206" s="71">
        <v>1.17</v>
      </c>
      <c r="Z206" s="71">
        <v>7902</v>
      </c>
      <c r="AA206" s="59"/>
      <c r="AB206" s="74">
        <f>may!E206</f>
        <v>0</v>
      </c>
      <c r="AC206" s="191">
        <f>may!F206</f>
        <v>0</v>
      </c>
      <c r="AD206" s="74">
        <f>may!G206</f>
        <v>1.62</v>
      </c>
      <c r="AE206" s="73">
        <f>may!H206</f>
        <v>10883</v>
      </c>
      <c r="AF206" s="59"/>
      <c r="AG206" s="60">
        <f t="shared" si="55"/>
        <v>0</v>
      </c>
      <c r="AH206" s="69">
        <f t="shared" si="56"/>
        <v>0</v>
      </c>
      <c r="AI206" s="60">
        <f t="shared" si="57"/>
        <v>-0.45000000000000018</v>
      </c>
      <c r="AJ206" s="69">
        <f t="shared" si="58"/>
        <v>-2981</v>
      </c>
      <c r="AN206" s="1">
        <f t="shared" si="59"/>
        <v>0</v>
      </c>
      <c r="AO206" s="1">
        <v>197</v>
      </c>
      <c r="AP206" s="1">
        <v>1.17</v>
      </c>
      <c r="AQ206" s="1">
        <v>7902</v>
      </c>
      <c r="AR206" s="1">
        <f t="shared" si="60"/>
        <v>0</v>
      </c>
    </row>
    <row r="207" spans="1:44">
      <c r="A207" s="19">
        <v>198</v>
      </c>
      <c r="B207" s="19" t="s">
        <v>830</v>
      </c>
      <c r="C207" s="19">
        <v>198</v>
      </c>
      <c r="D207" s="21"/>
      <c r="E207" s="34">
        <f t="shared" si="48"/>
        <v>38.89</v>
      </c>
      <c r="F207" s="35">
        <f t="shared" si="49"/>
        <v>306642</v>
      </c>
      <c r="G207" s="34">
        <f t="shared" si="50"/>
        <v>11.770000000000003</v>
      </c>
      <c r="H207" s="36">
        <f t="shared" si="51"/>
        <v>77843</v>
      </c>
      <c r="I207" s="21"/>
      <c r="J207" s="21">
        <v>0</v>
      </c>
      <c r="K207" s="21">
        <v>0</v>
      </c>
      <c r="L207" s="21"/>
      <c r="M207" s="16"/>
      <c r="N207" s="36">
        <f t="shared" si="52"/>
        <v>306642</v>
      </c>
      <c r="O207" s="36">
        <f t="shared" si="53"/>
        <v>77843</v>
      </c>
      <c r="P207" s="16"/>
      <c r="Q207" s="18">
        <f t="shared" si="54"/>
        <v>769020.66</v>
      </c>
      <c r="R207" s="20"/>
      <c r="S207" s="15">
        <f t="shared" si="46"/>
        <v>0</v>
      </c>
      <c r="T207" s="122">
        <v>198</v>
      </c>
      <c r="U207" s="71">
        <v>38.89</v>
      </c>
      <c r="V207" s="71">
        <v>306642</v>
      </c>
      <c r="W207" s="61">
        <f t="shared" si="47"/>
        <v>0</v>
      </c>
      <c r="X207" s="122">
        <v>198</v>
      </c>
      <c r="Y207" s="71">
        <v>11.770000000000003</v>
      </c>
      <c r="Z207" s="71">
        <v>77843</v>
      </c>
      <c r="AA207" s="59"/>
      <c r="AB207" s="74">
        <f>may!E207</f>
        <v>39</v>
      </c>
      <c r="AC207" s="191">
        <f>may!F207</f>
        <v>261473</v>
      </c>
      <c r="AD207" s="74">
        <f>may!G207</f>
        <v>13.229999999999999</v>
      </c>
      <c r="AE207" s="73">
        <f>may!H207</f>
        <v>87515</v>
      </c>
      <c r="AF207" s="59"/>
      <c r="AG207" s="60">
        <f t="shared" si="55"/>
        <v>-0.10999999999999943</v>
      </c>
      <c r="AH207" s="69">
        <f t="shared" si="56"/>
        <v>45169</v>
      </c>
      <c r="AI207" s="60">
        <f t="shared" si="57"/>
        <v>-1.4599999999999955</v>
      </c>
      <c r="AJ207" s="69">
        <f t="shared" si="58"/>
        <v>-9672</v>
      </c>
      <c r="AK207" s="1"/>
      <c r="AL207" s="3">
        <v>38.89</v>
      </c>
      <c r="AM207" s="3">
        <v>306642</v>
      </c>
      <c r="AN207" s="1">
        <f t="shared" si="59"/>
        <v>0</v>
      </c>
      <c r="AO207" s="3">
        <v>198</v>
      </c>
      <c r="AP207" s="3">
        <v>11.770000000000003</v>
      </c>
      <c r="AQ207" s="3">
        <v>77843</v>
      </c>
      <c r="AR207" s="1">
        <f t="shared" si="60"/>
        <v>0</v>
      </c>
    </row>
    <row r="208" spans="1:44" s="1" customFormat="1">
      <c r="A208" s="17">
        <v>199</v>
      </c>
      <c r="B208" s="17" t="s">
        <v>889</v>
      </c>
      <c r="C208" s="17">
        <v>199</v>
      </c>
      <c r="D208" s="21"/>
      <c r="E208" s="34">
        <f t="shared" si="48"/>
        <v>0</v>
      </c>
      <c r="F208" s="35">
        <f t="shared" si="49"/>
        <v>0</v>
      </c>
      <c r="G208" s="34">
        <f t="shared" si="50"/>
        <v>5.9099999999999993</v>
      </c>
      <c r="H208" s="36">
        <f t="shared" si="51"/>
        <v>38205</v>
      </c>
      <c r="I208" s="21"/>
      <c r="J208" s="21">
        <v>0</v>
      </c>
      <c r="K208" s="21">
        <v>0</v>
      </c>
      <c r="L208" s="21"/>
      <c r="M208" s="16"/>
      <c r="N208" s="36">
        <f t="shared" si="52"/>
        <v>0</v>
      </c>
      <c r="O208" s="36">
        <f t="shared" si="53"/>
        <v>38205</v>
      </c>
      <c r="P208" s="16"/>
      <c r="Q208" s="18">
        <f t="shared" si="54"/>
        <v>76415.91</v>
      </c>
      <c r="R208" s="16"/>
      <c r="S208" s="15">
        <f t="shared" si="46"/>
        <v>0</v>
      </c>
      <c r="T208">
        <v>199</v>
      </c>
      <c r="U208"/>
      <c r="V208"/>
      <c r="W208" s="61">
        <f t="shared" si="47"/>
        <v>0</v>
      </c>
      <c r="X208" s="122">
        <v>199</v>
      </c>
      <c r="Y208" s="71">
        <v>5.9099999999999993</v>
      </c>
      <c r="Z208" s="71">
        <v>38205</v>
      </c>
      <c r="AA208" s="59"/>
      <c r="AB208" s="74">
        <f>may!E208</f>
        <v>0</v>
      </c>
      <c r="AC208" s="191">
        <f>may!F208</f>
        <v>0</v>
      </c>
      <c r="AD208" s="74">
        <f>may!G208</f>
        <v>5.91</v>
      </c>
      <c r="AE208" s="73">
        <f>may!H208</f>
        <v>38205</v>
      </c>
      <c r="AF208" s="59"/>
      <c r="AG208" s="60">
        <f t="shared" si="55"/>
        <v>0</v>
      </c>
      <c r="AH208" s="69">
        <f t="shared" si="56"/>
        <v>0</v>
      </c>
      <c r="AI208" s="60">
        <f t="shared" si="57"/>
        <v>0</v>
      </c>
      <c r="AJ208" s="69">
        <f t="shared" si="58"/>
        <v>0</v>
      </c>
      <c r="AN208" s="1">
        <f t="shared" si="59"/>
        <v>0</v>
      </c>
      <c r="AO208" s="1">
        <v>199</v>
      </c>
      <c r="AP208" s="1">
        <v>5.9099999999999993</v>
      </c>
      <c r="AQ208" s="1">
        <v>38205</v>
      </c>
      <c r="AR208" s="1">
        <f t="shared" si="60"/>
        <v>0</v>
      </c>
    </row>
    <row r="209" spans="1:44" s="1" customFormat="1">
      <c r="A209" s="17">
        <v>200</v>
      </c>
      <c r="B209" s="17" t="s">
        <v>949</v>
      </c>
      <c r="C209" s="17">
        <v>200</v>
      </c>
      <c r="D209" s="21"/>
      <c r="E209" s="34">
        <f t="shared" si="48"/>
        <v>0</v>
      </c>
      <c r="F209" s="35">
        <f t="shared" si="49"/>
        <v>0</v>
      </c>
      <c r="G209" s="34">
        <f t="shared" si="50"/>
        <v>1</v>
      </c>
      <c r="H209" s="36">
        <f t="shared" si="51"/>
        <v>5000</v>
      </c>
      <c r="I209" s="21"/>
      <c r="J209" s="21">
        <v>0</v>
      </c>
      <c r="K209" s="21">
        <v>0</v>
      </c>
      <c r="L209" s="21"/>
      <c r="M209" s="16"/>
      <c r="N209" s="36">
        <f t="shared" si="52"/>
        <v>0</v>
      </c>
      <c r="O209" s="36">
        <f t="shared" si="53"/>
        <v>5000</v>
      </c>
      <c r="P209" s="16"/>
      <c r="Q209" s="18">
        <f t="shared" si="54"/>
        <v>10001</v>
      </c>
      <c r="R209" s="16"/>
      <c r="S209" s="15">
        <f t="shared" si="46"/>
        <v>0</v>
      </c>
      <c r="T209">
        <v>200</v>
      </c>
      <c r="U209"/>
      <c r="V209"/>
      <c r="W209" s="61">
        <f t="shared" si="47"/>
        <v>0</v>
      </c>
      <c r="X209" s="122">
        <v>200</v>
      </c>
      <c r="Y209" s="71">
        <v>1</v>
      </c>
      <c r="Z209" s="71">
        <v>5000</v>
      </c>
      <c r="AA209" s="59"/>
      <c r="AB209" s="74">
        <f>may!E209</f>
        <v>0</v>
      </c>
      <c r="AC209" s="191">
        <f>may!F209</f>
        <v>0</v>
      </c>
      <c r="AD209" s="74">
        <f>may!G209</f>
        <v>1</v>
      </c>
      <c r="AE209" s="73">
        <f>may!H209</f>
        <v>5000</v>
      </c>
      <c r="AF209" s="59"/>
      <c r="AG209" s="60">
        <f t="shared" si="55"/>
        <v>0</v>
      </c>
      <c r="AH209" s="69">
        <f t="shared" si="56"/>
        <v>0</v>
      </c>
      <c r="AI209" s="60">
        <f t="shared" si="57"/>
        <v>0</v>
      </c>
      <c r="AJ209" s="69">
        <f t="shared" si="58"/>
        <v>0</v>
      </c>
      <c r="AN209" s="1">
        <f t="shared" si="59"/>
        <v>0</v>
      </c>
      <c r="AO209" s="1">
        <v>200</v>
      </c>
      <c r="AP209" s="1">
        <v>1</v>
      </c>
      <c r="AQ209" s="1">
        <v>5000</v>
      </c>
      <c r="AR209" s="1">
        <f t="shared" si="60"/>
        <v>0</v>
      </c>
    </row>
    <row r="210" spans="1:44">
      <c r="A210" s="19">
        <v>201</v>
      </c>
      <c r="B210" s="19" t="s">
        <v>950</v>
      </c>
      <c r="C210" s="19">
        <v>201</v>
      </c>
      <c r="D210" s="21"/>
      <c r="E210" s="34">
        <f t="shared" si="48"/>
        <v>0</v>
      </c>
      <c r="F210" s="35">
        <f t="shared" si="49"/>
        <v>0</v>
      </c>
      <c r="G210" s="34">
        <f t="shared" si="50"/>
        <v>90.39</v>
      </c>
      <c r="H210" s="36">
        <f t="shared" si="51"/>
        <v>558592</v>
      </c>
      <c r="I210" s="21"/>
      <c r="J210" s="21">
        <v>0</v>
      </c>
      <c r="K210" s="21">
        <v>0</v>
      </c>
      <c r="L210" s="21"/>
      <c r="M210" s="16"/>
      <c r="N210" s="36">
        <f t="shared" si="52"/>
        <v>0</v>
      </c>
      <c r="O210" s="36">
        <f t="shared" si="53"/>
        <v>558592</v>
      </c>
      <c r="P210" s="16"/>
      <c r="Q210" s="18">
        <f t="shared" si="54"/>
        <v>1117274.3900000001</v>
      </c>
      <c r="R210" s="20"/>
      <c r="S210" s="15">
        <f t="shared" si="46"/>
        <v>0</v>
      </c>
      <c r="T210">
        <v>201</v>
      </c>
      <c r="U210"/>
      <c r="V210"/>
      <c r="W210" s="61">
        <f t="shared" si="47"/>
        <v>0</v>
      </c>
      <c r="X210" s="122">
        <v>201</v>
      </c>
      <c r="Y210" s="71">
        <v>90.39</v>
      </c>
      <c r="Z210" s="71">
        <v>558592</v>
      </c>
      <c r="AA210" s="59"/>
      <c r="AB210" s="74">
        <f>may!E210</f>
        <v>0</v>
      </c>
      <c r="AC210" s="191">
        <f>may!F210</f>
        <v>0</v>
      </c>
      <c r="AD210" s="74">
        <f>may!G210</f>
        <v>97.01</v>
      </c>
      <c r="AE210" s="73">
        <f>may!H210</f>
        <v>618448</v>
      </c>
      <c r="AF210" s="59"/>
      <c r="AG210" s="60">
        <f t="shared" si="55"/>
        <v>0</v>
      </c>
      <c r="AH210" s="69">
        <f t="shared" si="56"/>
        <v>0</v>
      </c>
      <c r="AI210" s="60">
        <f t="shared" si="57"/>
        <v>-6.6200000000000045</v>
      </c>
      <c r="AJ210" s="69">
        <f t="shared" si="58"/>
        <v>-59856</v>
      </c>
      <c r="AK210" s="1"/>
      <c r="AN210" s="1">
        <f t="shared" si="59"/>
        <v>0</v>
      </c>
      <c r="AO210" s="3">
        <v>201</v>
      </c>
      <c r="AP210" s="3">
        <v>90.39</v>
      </c>
      <c r="AQ210" s="3">
        <v>558592</v>
      </c>
      <c r="AR210" s="1">
        <f t="shared" si="60"/>
        <v>0</v>
      </c>
    </row>
    <row r="211" spans="1:44" s="1" customFormat="1" hidden="1">
      <c r="A211" s="17">
        <v>202</v>
      </c>
      <c r="B211" s="17" t="s">
        <v>951</v>
      </c>
      <c r="C211" s="17">
        <v>202</v>
      </c>
      <c r="D211" s="21"/>
      <c r="E211" s="34">
        <f t="shared" si="48"/>
        <v>0</v>
      </c>
      <c r="F211" s="35">
        <f t="shared" si="49"/>
        <v>0</v>
      </c>
      <c r="G211" s="34">
        <f t="shared" si="50"/>
        <v>0</v>
      </c>
      <c r="H211" s="36">
        <f t="shared" si="51"/>
        <v>0</v>
      </c>
      <c r="I211" s="21"/>
      <c r="J211" s="21">
        <v>0</v>
      </c>
      <c r="K211" s="21">
        <v>0</v>
      </c>
      <c r="L211" s="21"/>
      <c r="M211" s="16"/>
      <c r="N211" s="36">
        <f t="shared" si="52"/>
        <v>0</v>
      </c>
      <c r="O211" s="36">
        <f t="shared" si="53"/>
        <v>0</v>
      </c>
      <c r="P211" s="16"/>
      <c r="Q211" s="18">
        <f t="shared" si="54"/>
        <v>0</v>
      </c>
      <c r="R211" s="16"/>
      <c r="S211" s="15">
        <f t="shared" si="46"/>
        <v>0</v>
      </c>
      <c r="T211">
        <v>202</v>
      </c>
      <c r="U211"/>
      <c r="V211"/>
      <c r="W211" s="61">
        <f t="shared" si="47"/>
        <v>0</v>
      </c>
      <c r="X211">
        <v>202</v>
      </c>
      <c r="Y211" s="71"/>
      <c r="Z211" s="71"/>
      <c r="AA211" s="59"/>
      <c r="AB211" s="74">
        <f>may!E211</f>
        <v>0</v>
      </c>
      <c r="AC211" s="191">
        <f>may!F211</f>
        <v>0</v>
      </c>
      <c r="AD211" s="74">
        <f>may!G211</f>
        <v>0</v>
      </c>
      <c r="AE211" s="73">
        <f>may!H211</f>
        <v>0</v>
      </c>
      <c r="AF211" s="59"/>
      <c r="AG211" s="60">
        <f t="shared" si="55"/>
        <v>0</v>
      </c>
      <c r="AH211" s="69">
        <f t="shared" si="56"/>
        <v>0</v>
      </c>
      <c r="AI211" s="60">
        <f t="shared" si="57"/>
        <v>0</v>
      </c>
      <c r="AJ211" s="69">
        <f t="shared" si="58"/>
        <v>0</v>
      </c>
      <c r="AN211" s="1">
        <f t="shared" si="59"/>
        <v>0</v>
      </c>
      <c r="AO211" s="1">
        <v>202</v>
      </c>
      <c r="AR211" s="1">
        <f t="shared" si="60"/>
        <v>0</v>
      </c>
    </row>
    <row r="212" spans="1:44" s="1" customFormat="1" hidden="1">
      <c r="A212" s="17">
        <v>203</v>
      </c>
      <c r="B212" s="17" t="s">
        <v>954</v>
      </c>
      <c r="C212" s="17">
        <v>205</v>
      </c>
      <c r="D212" s="21"/>
      <c r="E212" s="34">
        <f t="shared" si="48"/>
        <v>0</v>
      </c>
      <c r="F212" s="35">
        <f t="shared" si="49"/>
        <v>0</v>
      </c>
      <c r="G212" s="34">
        <f t="shared" si="50"/>
        <v>0</v>
      </c>
      <c r="H212" s="36">
        <f t="shared" si="51"/>
        <v>0</v>
      </c>
      <c r="I212" s="21"/>
      <c r="J212" s="21">
        <v>0</v>
      </c>
      <c r="K212" s="21">
        <v>0</v>
      </c>
      <c r="L212" s="21"/>
      <c r="M212" s="16"/>
      <c r="N212" s="36">
        <f t="shared" si="52"/>
        <v>0</v>
      </c>
      <c r="O212" s="36">
        <f t="shared" si="53"/>
        <v>0</v>
      </c>
      <c r="P212" s="16"/>
      <c r="Q212" s="18">
        <f t="shared" si="54"/>
        <v>0</v>
      </c>
      <c r="R212" s="16"/>
      <c r="S212" s="15">
        <f t="shared" si="46"/>
        <v>0</v>
      </c>
      <c r="T212">
        <v>203</v>
      </c>
      <c r="U212"/>
      <c r="V212"/>
      <c r="W212" s="61">
        <f t="shared" si="47"/>
        <v>0</v>
      </c>
      <c r="X212">
        <v>203</v>
      </c>
      <c r="Y212" s="71"/>
      <c r="Z212" s="71"/>
      <c r="AA212" s="59"/>
      <c r="AB212" s="74">
        <f>may!E212</f>
        <v>0</v>
      </c>
      <c r="AC212" s="191">
        <f>may!F212</f>
        <v>0</v>
      </c>
      <c r="AD212" s="74">
        <f>may!G212</f>
        <v>0</v>
      </c>
      <c r="AE212" s="73">
        <f>may!H212</f>
        <v>0</v>
      </c>
      <c r="AF212" s="59"/>
      <c r="AG212" s="60">
        <f t="shared" si="55"/>
        <v>0</v>
      </c>
      <c r="AH212" s="69">
        <f t="shared" si="56"/>
        <v>0</v>
      </c>
      <c r="AI212" s="60">
        <f t="shared" si="57"/>
        <v>0</v>
      </c>
      <c r="AJ212" s="69">
        <f t="shared" si="58"/>
        <v>0</v>
      </c>
      <c r="AN212" s="1">
        <f t="shared" si="59"/>
        <v>0</v>
      </c>
      <c r="AO212" s="1">
        <v>203</v>
      </c>
      <c r="AR212" s="1">
        <f t="shared" si="60"/>
        <v>0</v>
      </c>
    </row>
    <row r="213" spans="1:44">
      <c r="A213" s="19">
        <v>204</v>
      </c>
      <c r="B213" s="19" t="s">
        <v>821</v>
      </c>
      <c r="C213" s="19">
        <v>206</v>
      </c>
      <c r="D213" s="21"/>
      <c r="E213" s="34">
        <f t="shared" si="48"/>
        <v>42.019999999999996</v>
      </c>
      <c r="F213" s="35">
        <f t="shared" si="49"/>
        <v>641809</v>
      </c>
      <c r="G213" s="34">
        <f t="shared" si="50"/>
        <v>42.73</v>
      </c>
      <c r="H213" s="36">
        <f t="shared" si="51"/>
        <v>264608</v>
      </c>
      <c r="I213" s="21"/>
      <c r="J213" s="21">
        <v>0</v>
      </c>
      <c r="K213" s="21">
        <v>0</v>
      </c>
      <c r="L213" s="21"/>
      <c r="M213" s="16"/>
      <c r="N213" s="36">
        <f t="shared" si="52"/>
        <v>641809</v>
      </c>
      <c r="O213" s="36">
        <f t="shared" si="53"/>
        <v>264608</v>
      </c>
      <c r="P213" s="16"/>
      <c r="Q213" s="18">
        <f t="shared" si="54"/>
        <v>1812918.75</v>
      </c>
      <c r="R213" s="20"/>
      <c r="S213" s="15">
        <f t="shared" si="46"/>
        <v>0</v>
      </c>
      <c r="T213" s="122">
        <v>204</v>
      </c>
      <c r="U213" s="71">
        <v>42.019999999999996</v>
      </c>
      <c r="V213" s="71">
        <v>641809</v>
      </c>
      <c r="W213" s="61">
        <f t="shared" si="47"/>
        <v>0</v>
      </c>
      <c r="X213" s="122">
        <v>204</v>
      </c>
      <c r="Y213" s="71">
        <v>42.73</v>
      </c>
      <c r="Z213" s="71">
        <v>264608</v>
      </c>
      <c r="AA213" s="59"/>
      <c r="AB213" s="74">
        <f>may!E213</f>
        <v>42.019999999999996</v>
      </c>
      <c r="AC213" s="191">
        <f>may!F213</f>
        <v>641809</v>
      </c>
      <c r="AD213" s="74">
        <f>may!G213</f>
        <v>43.919999999999995</v>
      </c>
      <c r="AE213" s="73">
        <f>may!H213</f>
        <v>272752</v>
      </c>
      <c r="AF213" s="59"/>
      <c r="AG213" s="60">
        <f t="shared" si="55"/>
        <v>0</v>
      </c>
      <c r="AH213" s="69">
        <f t="shared" si="56"/>
        <v>0</v>
      </c>
      <c r="AI213" s="60">
        <f t="shared" si="57"/>
        <v>-1.1899999999999977</v>
      </c>
      <c r="AJ213" s="69">
        <f t="shared" si="58"/>
        <v>-8144</v>
      </c>
      <c r="AK213" s="1"/>
      <c r="AL213" s="3">
        <v>42.019999999999996</v>
      </c>
      <c r="AM213" s="3">
        <v>641809</v>
      </c>
      <c r="AN213" s="1">
        <f t="shared" si="59"/>
        <v>0</v>
      </c>
      <c r="AO213" s="3">
        <v>204</v>
      </c>
      <c r="AP213" s="3">
        <v>42.73</v>
      </c>
      <c r="AQ213" s="3">
        <v>264608</v>
      </c>
      <c r="AR213" s="1">
        <f t="shared" si="60"/>
        <v>0</v>
      </c>
    </row>
    <row r="214" spans="1:44" s="1" customFormat="1" hidden="1">
      <c r="A214" s="17">
        <v>205</v>
      </c>
      <c r="B214" s="17" t="s">
        <v>952</v>
      </c>
      <c r="C214" s="17">
        <v>203</v>
      </c>
      <c r="D214" s="21"/>
      <c r="E214" s="34">
        <f t="shared" si="48"/>
        <v>0</v>
      </c>
      <c r="F214" s="35">
        <f t="shared" si="49"/>
        <v>0</v>
      </c>
      <c r="G214" s="34">
        <f t="shared" si="50"/>
        <v>0</v>
      </c>
      <c r="H214" s="36">
        <f t="shared" si="51"/>
        <v>0</v>
      </c>
      <c r="I214" s="21"/>
      <c r="J214" s="21">
        <v>0</v>
      </c>
      <c r="K214" s="21">
        <v>0</v>
      </c>
      <c r="L214" s="21"/>
      <c r="M214" s="16"/>
      <c r="N214" s="36">
        <f t="shared" si="52"/>
        <v>0</v>
      </c>
      <c r="O214" s="36">
        <f t="shared" si="53"/>
        <v>0</v>
      </c>
      <c r="P214" s="16"/>
      <c r="Q214" s="18">
        <f t="shared" si="54"/>
        <v>0</v>
      </c>
      <c r="R214" s="16"/>
      <c r="S214" s="15">
        <f t="shared" si="46"/>
        <v>0</v>
      </c>
      <c r="T214">
        <v>205</v>
      </c>
      <c r="U214"/>
      <c r="V214"/>
      <c r="W214" s="61">
        <f t="shared" si="47"/>
        <v>0</v>
      </c>
      <c r="X214">
        <v>205</v>
      </c>
      <c r="Y214" s="71"/>
      <c r="Z214" s="71"/>
      <c r="AA214" s="59"/>
      <c r="AB214" s="74">
        <f>may!E214</f>
        <v>0</v>
      </c>
      <c r="AC214" s="191">
        <f>may!F214</f>
        <v>0</v>
      </c>
      <c r="AD214" s="74">
        <f>may!G214</f>
        <v>0</v>
      </c>
      <c r="AE214" s="73">
        <f>may!H214</f>
        <v>0</v>
      </c>
      <c r="AF214" s="59"/>
      <c r="AG214" s="60">
        <f t="shared" si="55"/>
        <v>0</v>
      </c>
      <c r="AH214" s="69">
        <f t="shared" si="56"/>
        <v>0</v>
      </c>
      <c r="AI214" s="60">
        <f t="shared" si="57"/>
        <v>0</v>
      </c>
      <c r="AJ214" s="69">
        <f t="shared" si="58"/>
        <v>0</v>
      </c>
      <c r="AN214" s="1">
        <f t="shared" si="59"/>
        <v>0</v>
      </c>
      <c r="AO214" s="1">
        <v>205</v>
      </c>
      <c r="AR214" s="1">
        <f t="shared" si="60"/>
        <v>0</v>
      </c>
    </row>
    <row r="215" spans="1:44" s="1" customFormat="1" hidden="1">
      <c r="A215" s="17">
        <v>206</v>
      </c>
      <c r="B215" s="17" t="s">
        <v>953</v>
      </c>
      <c r="C215" s="17">
        <v>204</v>
      </c>
      <c r="D215" s="21"/>
      <c r="E215" s="34">
        <f t="shared" si="48"/>
        <v>0</v>
      </c>
      <c r="F215" s="35">
        <f t="shared" si="49"/>
        <v>0</v>
      </c>
      <c r="G215" s="34">
        <f t="shared" si="50"/>
        <v>0</v>
      </c>
      <c r="H215" s="36">
        <f t="shared" si="51"/>
        <v>0</v>
      </c>
      <c r="I215" s="21"/>
      <c r="J215" s="21">
        <v>0</v>
      </c>
      <c r="K215" s="21">
        <v>0</v>
      </c>
      <c r="L215" s="21"/>
      <c r="M215" s="16"/>
      <c r="N215" s="36">
        <f t="shared" si="52"/>
        <v>0</v>
      </c>
      <c r="O215" s="36">
        <f t="shared" si="53"/>
        <v>0</v>
      </c>
      <c r="P215" s="16"/>
      <c r="Q215" s="18">
        <f t="shared" si="54"/>
        <v>0</v>
      </c>
      <c r="R215" s="16"/>
      <c r="S215" s="15">
        <f t="shared" si="46"/>
        <v>0</v>
      </c>
      <c r="T215">
        <v>206</v>
      </c>
      <c r="U215"/>
      <c r="V215"/>
      <c r="W215" s="61">
        <f t="shared" si="47"/>
        <v>0</v>
      </c>
      <c r="X215">
        <v>206</v>
      </c>
      <c r="Y215" s="71"/>
      <c r="Z215" s="71"/>
      <c r="AA215" s="59"/>
      <c r="AB215" s="74">
        <f>may!E215</f>
        <v>0</v>
      </c>
      <c r="AC215" s="191">
        <f>may!F215</f>
        <v>0</v>
      </c>
      <c r="AD215" s="74">
        <f>may!G215</f>
        <v>0</v>
      </c>
      <c r="AE215" s="73">
        <f>may!H215</f>
        <v>0</v>
      </c>
      <c r="AF215" s="59"/>
      <c r="AG215" s="60">
        <f t="shared" si="55"/>
        <v>0</v>
      </c>
      <c r="AH215" s="69">
        <f t="shared" si="56"/>
        <v>0</v>
      </c>
      <c r="AI215" s="60">
        <f t="shared" si="57"/>
        <v>0</v>
      </c>
      <c r="AJ215" s="69">
        <f t="shared" si="58"/>
        <v>0</v>
      </c>
      <c r="AN215" s="1">
        <f t="shared" si="59"/>
        <v>0</v>
      </c>
      <c r="AO215" s="1">
        <v>206</v>
      </c>
      <c r="AR215" s="1">
        <f t="shared" si="60"/>
        <v>0</v>
      </c>
    </row>
    <row r="216" spans="1:44">
      <c r="A216" s="19">
        <v>207</v>
      </c>
      <c r="B216" s="19" t="s">
        <v>568</v>
      </c>
      <c r="C216" s="19">
        <v>207</v>
      </c>
      <c r="D216" s="21"/>
      <c r="E216" s="34">
        <f t="shared" si="48"/>
        <v>0</v>
      </c>
      <c r="F216" s="35">
        <f t="shared" si="49"/>
        <v>0</v>
      </c>
      <c r="G216" s="34">
        <f t="shared" si="50"/>
        <v>4.5599999999999996</v>
      </c>
      <c r="H216" s="36">
        <f t="shared" si="51"/>
        <v>30811</v>
      </c>
      <c r="I216" s="21"/>
      <c r="J216" s="21">
        <v>0</v>
      </c>
      <c r="K216" s="21">
        <v>0</v>
      </c>
      <c r="L216" s="21"/>
      <c r="M216" s="16"/>
      <c r="N216" s="36">
        <f t="shared" si="52"/>
        <v>0</v>
      </c>
      <c r="O216" s="36">
        <f t="shared" si="53"/>
        <v>30811</v>
      </c>
      <c r="P216" s="16"/>
      <c r="Q216" s="18">
        <f t="shared" si="54"/>
        <v>61626.559999999998</v>
      </c>
      <c r="R216" s="20"/>
      <c r="S216" s="15">
        <f t="shared" si="46"/>
        <v>0</v>
      </c>
      <c r="T216">
        <v>207</v>
      </c>
      <c r="U216"/>
      <c r="V216"/>
      <c r="W216" s="61">
        <f t="shared" si="47"/>
        <v>0</v>
      </c>
      <c r="X216" s="122">
        <v>207</v>
      </c>
      <c r="Y216" s="71">
        <v>4.5599999999999996</v>
      </c>
      <c r="Z216" s="71">
        <v>30811</v>
      </c>
      <c r="AA216" s="59"/>
      <c r="AB216" s="74">
        <f>may!E216</f>
        <v>0</v>
      </c>
      <c r="AC216" s="191">
        <f>may!F216</f>
        <v>0</v>
      </c>
      <c r="AD216" s="74">
        <f>may!G216</f>
        <v>5.32</v>
      </c>
      <c r="AE216" s="73">
        <f>may!H216</f>
        <v>35846</v>
      </c>
      <c r="AF216" s="59"/>
      <c r="AG216" s="60">
        <f t="shared" si="55"/>
        <v>0</v>
      </c>
      <c r="AH216" s="69">
        <f t="shared" si="56"/>
        <v>0</v>
      </c>
      <c r="AI216" s="60">
        <f t="shared" si="57"/>
        <v>-0.76000000000000068</v>
      </c>
      <c r="AJ216" s="69">
        <f t="shared" si="58"/>
        <v>-5035</v>
      </c>
      <c r="AK216" s="1"/>
      <c r="AN216" s="1">
        <f t="shared" si="59"/>
        <v>0</v>
      </c>
      <c r="AO216" s="3">
        <v>207</v>
      </c>
      <c r="AP216" s="3">
        <v>4.5599999999999996</v>
      </c>
      <c r="AQ216" s="3">
        <v>30811</v>
      </c>
      <c r="AR216" s="1">
        <f t="shared" si="60"/>
        <v>0</v>
      </c>
    </row>
    <row r="217" spans="1:44">
      <c r="A217" s="19">
        <v>208</v>
      </c>
      <c r="B217" s="19" t="s">
        <v>795</v>
      </c>
      <c r="C217" s="19">
        <v>208</v>
      </c>
      <c r="D217" s="21"/>
      <c r="E217" s="34">
        <f t="shared" si="48"/>
        <v>0</v>
      </c>
      <c r="F217" s="35">
        <f t="shared" si="49"/>
        <v>0</v>
      </c>
      <c r="G217" s="34">
        <f t="shared" si="50"/>
        <v>3</v>
      </c>
      <c r="H217" s="36">
        <f t="shared" si="51"/>
        <v>16700</v>
      </c>
      <c r="I217" s="21"/>
      <c r="J217" s="21">
        <v>0</v>
      </c>
      <c r="K217" s="21">
        <v>0</v>
      </c>
      <c r="L217" s="21"/>
      <c r="M217" s="16"/>
      <c r="N217" s="36">
        <f t="shared" si="52"/>
        <v>0</v>
      </c>
      <c r="O217" s="36">
        <f t="shared" si="53"/>
        <v>16700</v>
      </c>
      <c r="P217" s="16"/>
      <c r="Q217" s="18">
        <f t="shared" si="54"/>
        <v>33403</v>
      </c>
      <c r="R217" s="20"/>
      <c r="S217" s="15">
        <f t="shared" si="46"/>
        <v>0</v>
      </c>
      <c r="T217">
        <v>208</v>
      </c>
      <c r="U217"/>
      <c r="V217"/>
      <c r="W217" s="61">
        <f t="shared" si="47"/>
        <v>0</v>
      </c>
      <c r="X217" s="122">
        <v>208</v>
      </c>
      <c r="Y217" s="71">
        <v>3</v>
      </c>
      <c r="Z217" s="71">
        <v>16700</v>
      </c>
      <c r="AA217" s="59"/>
      <c r="AB217" s="74">
        <f>may!E217</f>
        <v>0</v>
      </c>
      <c r="AC217" s="191">
        <f>may!F217</f>
        <v>0</v>
      </c>
      <c r="AD217" s="74">
        <f>may!G217</f>
        <v>3</v>
      </c>
      <c r="AE217" s="73">
        <f>may!H217</f>
        <v>16700</v>
      </c>
      <c r="AF217" s="59"/>
      <c r="AG217" s="60">
        <f t="shared" si="55"/>
        <v>0</v>
      </c>
      <c r="AH217" s="69">
        <f t="shared" si="56"/>
        <v>0</v>
      </c>
      <c r="AI217" s="60">
        <f t="shared" si="57"/>
        <v>0</v>
      </c>
      <c r="AJ217" s="69">
        <f t="shared" si="58"/>
        <v>0</v>
      </c>
      <c r="AK217" s="1"/>
      <c r="AN217" s="1">
        <f t="shared" si="59"/>
        <v>0</v>
      </c>
      <c r="AO217" s="3">
        <v>208</v>
      </c>
      <c r="AP217" s="3">
        <v>3</v>
      </c>
      <c r="AQ217" s="3">
        <v>16700</v>
      </c>
      <c r="AR217" s="1">
        <f t="shared" si="60"/>
        <v>0</v>
      </c>
    </row>
    <row r="218" spans="1:44">
      <c r="A218" s="19">
        <v>209</v>
      </c>
      <c r="B218" s="19" t="s">
        <v>1266</v>
      </c>
      <c r="C218" s="19">
        <v>209</v>
      </c>
      <c r="D218" s="21"/>
      <c r="E218" s="34">
        <f t="shared" si="48"/>
        <v>44.169999999999995</v>
      </c>
      <c r="F218" s="35">
        <f t="shared" si="49"/>
        <v>323759</v>
      </c>
      <c r="G218" s="34">
        <f t="shared" si="50"/>
        <v>112.9</v>
      </c>
      <c r="H218" s="36">
        <f t="shared" si="51"/>
        <v>652643</v>
      </c>
      <c r="I218" s="21"/>
      <c r="J218" s="21">
        <v>0</v>
      </c>
      <c r="K218" s="21">
        <v>0</v>
      </c>
      <c r="L218" s="21"/>
      <c r="M218" s="16"/>
      <c r="N218" s="36">
        <f t="shared" si="52"/>
        <v>323759</v>
      </c>
      <c r="O218" s="36">
        <f t="shared" si="53"/>
        <v>652643</v>
      </c>
      <c r="P218" s="16"/>
      <c r="Q218" s="18">
        <f t="shared" si="54"/>
        <v>1952961.07</v>
      </c>
      <c r="R218" s="20"/>
      <c r="S218" s="15">
        <f t="shared" si="46"/>
        <v>0</v>
      </c>
      <c r="T218" s="122">
        <v>209</v>
      </c>
      <c r="U218" s="71">
        <v>44.169999999999995</v>
      </c>
      <c r="V218" s="71">
        <v>323759</v>
      </c>
      <c r="W218" s="61">
        <f t="shared" si="47"/>
        <v>0</v>
      </c>
      <c r="X218" s="122">
        <v>209</v>
      </c>
      <c r="Y218" s="71">
        <v>112.9</v>
      </c>
      <c r="Z218" s="71">
        <v>652643</v>
      </c>
      <c r="AA218" s="59"/>
      <c r="AB218" s="74">
        <f>may!E218</f>
        <v>44.169999999999987</v>
      </c>
      <c r="AC218" s="191">
        <f>may!F218</f>
        <v>323759</v>
      </c>
      <c r="AD218" s="74">
        <f>may!G218</f>
        <v>113.39999999999999</v>
      </c>
      <c r="AE218" s="73">
        <f>may!H218</f>
        <v>662143</v>
      </c>
      <c r="AF218" s="59"/>
      <c r="AG218" s="60">
        <f t="shared" si="55"/>
        <v>0</v>
      </c>
      <c r="AH218" s="69">
        <f t="shared" si="56"/>
        <v>0</v>
      </c>
      <c r="AI218" s="60">
        <f t="shared" si="57"/>
        <v>-0.49999999999998579</v>
      </c>
      <c r="AJ218" s="69">
        <f t="shared" si="58"/>
        <v>-9500</v>
      </c>
      <c r="AK218" s="1"/>
      <c r="AL218" s="3">
        <v>44.169999999999995</v>
      </c>
      <c r="AM218" s="3">
        <v>323759</v>
      </c>
      <c r="AN218" s="1">
        <f t="shared" si="59"/>
        <v>0</v>
      </c>
      <c r="AO218" s="3">
        <v>209</v>
      </c>
      <c r="AP218" s="3">
        <v>112.9</v>
      </c>
      <c r="AQ218" s="3">
        <v>652643</v>
      </c>
      <c r="AR218" s="1">
        <f t="shared" si="60"/>
        <v>0</v>
      </c>
    </row>
    <row r="219" spans="1:44">
      <c r="A219" s="19">
        <v>210</v>
      </c>
      <c r="B219" s="19" t="s">
        <v>888</v>
      </c>
      <c r="C219" s="19">
        <v>214</v>
      </c>
      <c r="D219" s="21"/>
      <c r="E219" s="34">
        <f t="shared" si="48"/>
        <v>221.36</v>
      </c>
      <c r="F219" s="35">
        <f t="shared" si="49"/>
        <v>1829052</v>
      </c>
      <c r="G219" s="34">
        <f t="shared" si="50"/>
        <v>83.42</v>
      </c>
      <c r="H219" s="36">
        <f t="shared" si="51"/>
        <v>637347</v>
      </c>
      <c r="I219" s="21"/>
      <c r="J219" s="21">
        <v>0</v>
      </c>
      <c r="K219" s="21">
        <v>0</v>
      </c>
      <c r="L219" s="21"/>
      <c r="M219" s="16"/>
      <c r="N219" s="36">
        <f t="shared" si="52"/>
        <v>1829052</v>
      </c>
      <c r="O219" s="36">
        <f t="shared" si="53"/>
        <v>637347</v>
      </c>
      <c r="P219" s="16"/>
      <c r="Q219" s="18">
        <f t="shared" si="54"/>
        <v>4933102.78</v>
      </c>
      <c r="R219" s="20"/>
      <c r="S219" s="15">
        <f t="shared" si="46"/>
        <v>0</v>
      </c>
      <c r="T219" s="122">
        <v>210</v>
      </c>
      <c r="U219" s="71">
        <v>221.36</v>
      </c>
      <c r="V219" s="71">
        <v>1829052</v>
      </c>
      <c r="W219" s="61">
        <f t="shared" si="47"/>
        <v>0</v>
      </c>
      <c r="X219" s="122">
        <v>210</v>
      </c>
      <c r="Y219" s="71">
        <v>83.42</v>
      </c>
      <c r="Z219" s="71">
        <v>637347</v>
      </c>
      <c r="AA219" s="59"/>
      <c r="AB219" s="74">
        <f>may!E219</f>
        <v>221.36</v>
      </c>
      <c r="AC219" s="191">
        <f>may!F219</f>
        <v>1829052</v>
      </c>
      <c r="AD219" s="74">
        <f>may!G219</f>
        <v>83.420000000000016</v>
      </c>
      <c r="AE219" s="73">
        <f>may!H219</f>
        <v>637820</v>
      </c>
      <c r="AF219" s="59"/>
      <c r="AG219" s="60">
        <f t="shared" si="55"/>
        <v>0</v>
      </c>
      <c r="AH219" s="69">
        <f t="shared" si="56"/>
        <v>0</v>
      </c>
      <c r="AI219" s="60">
        <f t="shared" si="57"/>
        <v>0</v>
      </c>
      <c r="AJ219" s="69">
        <f t="shared" si="58"/>
        <v>-473</v>
      </c>
      <c r="AK219" s="1"/>
      <c r="AL219" s="3">
        <v>221.36</v>
      </c>
      <c r="AM219" s="3">
        <v>1829052</v>
      </c>
      <c r="AN219" s="1">
        <f t="shared" si="59"/>
        <v>0</v>
      </c>
      <c r="AO219" s="3">
        <v>210</v>
      </c>
      <c r="AP219" s="3">
        <v>83.42</v>
      </c>
      <c r="AQ219" s="3">
        <v>637347</v>
      </c>
      <c r="AR219" s="1">
        <f t="shared" si="60"/>
        <v>0</v>
      </c>
    </row>
    <row r="220" spans="1:44" hidden="1">
      <c r="A220" s="19">
        <v>211</v>
      </c>
      <c r="B220" s="19" t="s">
        <v>1272</v>
      </c>
      <c r="C220" s="19">
        <v>210</v>
      </c>
      <c r="D220" s="21"/>
      <c r="E220" s="34">
        <f t="shared" si="48"/>
        <v>0</v>
      </c>
      <c r="F220" s="35">
        <f t="shared" si="49"/>
        <v>0</v>
      </c>
      <c r="G220" s="34">
        <f t="shared" si="50"/>
        <v>0</v>
      </c>
      <c r="H220" s="36">
        <f t="shared" si="51"/>
        <v>0</v>
      </c>
      <c r="I220" s="21"/>
      <c r="J220" s="21">
        <v>0</v>
      </c>
      <c r="K220" s="21">
        <v>0</v>
      </c>
      <c r="L220" s="21"/>
      <c r="M220" s="16"/>
      <c r="N220" s="36">
        <f t="shared" si="52"/>
        <v>0</v>
      </c>
      <c r="O220" s="36">
        <f t="shared" si="53"/>
        <v>0</v>
      </c>
      <c r="P220" s="16"/>
      <c r="Q220" s="18">
        <f t="shared" si="54"/>
        <v>0</v>
      </c>
      <c r="R220" s="20"/>
      <c r="S220" s="15">
        <f t="shared" si="46"/>
        <v>0</v>
      </c>
      <c r="T220">
        <v>211</v>
      </c>
      <c r="U220"/>
      <c r="V220"/>
      <c r="W220" s="61">
        <f t="shared" si="47"/>
        <v>0</v>
      </c>
      <c r="X220">
        <v>211</v>
      </c>
      <c r="Y220" s="71"/>
      <c r="Z220" s="71"/>
      <c r="AA220" s="59"/>
      <c r="AB220" s="74">
        <f>may!E220</f>
        <v>0</v>
      </c>
      <c r="AC220" s="191">
        <f>may!F220</f>
        <v>0</v>
      </c>
      <c r="AD220" s="74">
        <f>may!G220</f>
        <v>0</v>
      </c>
      <c r="AE220" s="73">
        <f>may!H220</f>
        <v>0</v>
      </c>
      <c r="AF220" s="59"/>
      <c r="AG220" s="60">
        <f t="shared" si="55"/>
        <v>0</v>
      </c>
      <c r="AH220" s="69">
        <f t="shared" si="56"/>
        <v>0</v>
      </c>
      <c r="AI220" s="60">
        <f t="shared" si="57"/>
        <v>0</v>
      </c>
      <c r="AJ220" s="69">
        <f t="shared" si="58"/>
        <v>0</v>
      </c>
      <c r="AK220" s="1"/>
      <c r="AN220" s="1">
        <f t="shared" si="59"/>
        <v>0</v>
      </c>
      <c r="AO220" s="3">
        <v>211</v>
      </c>
      <c r="AR220" s="1">
        <f t="shared" si="60"/>
        <v>0</v>
      </c>
    </row>
    <row r="221" spans="1:44" s="1" customFormat="1">
      <c r="A221" s="17">
        <v>212</v>
      </c>
      <c r="B221" s="17" t="s">
        <v>867</v>
      </c>
      <c r="C221" s="17">
        <v>211</v>
      </c>
      <c r="D221" s="21"/>
      <c r="E221" s="34">
        <f t="shared" si="48"/>
        <v>0</v>
      </c>
      <c r="F221" s="35">
        <f t="shared" si="49"/>
        <v>0</v>
      </c>
      <c r="G221" s="34">
        <f t="shared" si="50"/>
        <v>13.17</v>
      </c>
      <c r="H221" s="36">
        <f t="shared" si="51"/>
        <v>86639</v>
      </c>
      <c r="I221" s="21"/>
      <c r="J221" s="21">
        <v>0</v>
      </c>
      <c r="K221" s="21">
        <v>0</v>
      </c>
      <c r="L221" s="21"/>
      <c r="M221" s="16"/>
      <c r="N221" s="36">
        <f t="shared" si="52"/>
        <v>0</v>
      </c>
      <c r="O221" s="36">
        <f t="shared" si="53"/>
        <v>86639</v>
      </c>
      <c r="P221" s="16"/>
      <c r="Q221" s="18">
        <f t="shared" si="54"/>
        <v>173291.16999999998</v>
      </c>
      <c r="R221" s="16"/>
      <c r="S221" s="15">
        <f t="shared" si="46"/>
        <v>0</v>
      </c>
      <c r="T221">
        <v>212</v>
      </c>
      <c r="U221"/>
      <c r="V221"/>
      <c r="W221" s="61">
        <f t="shared" si="47"/>
        <v>0</v>
      </c>
      <c r="X221" s="122">
        <v>212</v>
      </c>
      <c r="Y221" s="71">
        <v>13.17</v>
      </c>
      <c r="Z221" s="71">
        <v>86639</v>
      </c>
      <c r="AA221" s="59"/>
      <c r="AB221" s="74">
        <f>may!E221</f>
        <v>0</v>
      </c>
      <c r="AC221" s="191">
        <f>may!F221</f>
        <v>0</v>
      </c>
      <c r="AD221" s="74">
        <f>may!G221</f>
        <v>13.169999999999998</v>
      </c>
      <c r="AE221" s="73">
        <f>may!H221</f>
        <v>86639</v>
      </c>
      <c r="AF221" s="59"/>
      <c r="AG221" s="60">
        <f t="shared" si="55"/>
        <v>0</v>
      </c>
      <c r="AH221" s="69">
        <f t="shared" si="56"/>
        <v>0</v>
      </c>
      <c r="AI221" s="60">
        <f t="shared" si="57"/>
        <v>0</v>
      </c>
      <c r="AJ221" s="69">
        <f t="shared" si="58"/>
        <v>0</v>
      </c>
      <c r="AN221" s="1">
        <f t="shared" si="59"/>
        <v>0</v>
      </c>
      <c r="AO221" s="1">
        <v>212</v>
      </c>
      <c r="AP221" s="1">
        <v>13.17</v>
      </c>
      <c r="AQ221" s="1">
        <v>86639</v>
      </c>
      <c r="AR221" s="1">
        <f t="shared" si="60"/>
        <v>0</v>
      </c>
    </row>
    <row r="222" spans="1:44">
      <c r="A222" s="19">
        <v>213</v>
      </c>
      <c r="B222" s="19" t="s">
        <v>868</v>
      </c>
      <c r="C222" s="19">
        <v>215</v>
      </c>
      <c r="D222" s="21"/>
      <c r="E222" s="34">
        <f t="shared" si="48"/>
        <v>0</v>
      </c>
      <c r="F222" s="35">
        <f t="shared" si="49"/>
        <v>0</v>
      </c>
      <c r="G222" s="34">
        <f t="shared" si="50"/>
        <v>1.98</v>
      </c>
      <c r="H222" s="36">
        <f t="shared" si="51"/>
        <v>13268</v>
      </c>
      <c r="I222" s="21"/>
      <c r="J222" s="21">
        <v>0</v>
      </c>
      <c r="K222" s="21">
        <v>0</v>
      </c>
      <c r="L222" s="21"/>
      <c r="M222" s="16"/>
      <c r="N222" s="36">
        <f t="shared" si="52"/>
        <v>0</v>
      </c>
      <c r="O222" s="36">
        <f t="shared" si="53"/>
        <v>13268</v>
      </c>
      <c r="P222" s="16"/>
      <c r="Q222" s="18">
        <f t="shared" si="54"/>
        <v>26537.98</v>
      </c>
      <c r="R222" s="20"/>
      <c r="S222" s="15">
        <f t="shared" si="46"/>
        <v>0</v>
      </c>
      <c r="T222">
        <v>213</v>
      </c>
      <c r="U222"/>
      <c r="V222"/>
      <c r="W222" s="61">
        <f t="shared" si="47"/>
        <v>0</v>
      </c>
      <c r="X222" s="122">
        <v>213</v>
      </c>
      <c r="Y222" s="71">
        <v>1.98</v>
      </c>
      <c r="Z222" s="71">
        <v>13268</v>
      </c>
      <c r="AA222" s="59"/>
      <c r="AB222" s="74">
        <f>may!E222</f>
        <v>0</v>
      </c>
      <c r="AC222" s="191">
        <f>may!F222</f>
        <v>0</v>
      </c>
      <c r="AD222" s="74">
        <f>may!G222</f>
        <v>3</v>
      </c>
      <c r="AE222" s="73">
        <f>may!H222</f>
        <v>22400</v>
      </c>
      <c r="AF222" s="59"/>
      <c r="AG222" s="60">
        <f t="shared" si="55"/>
        <v>0</v>
      </c>
      <c r="AH222" s="69">
        <f t="shared" si="56"/>
        <v>0</v>
      </c>
      <c r="AI222" s="60">
        <f t="shared" si="57"/>
        <v>-1.02</v>
      </c>
      <c r="AJ222" s="69">
        <f t="shared" si="58"/>
        <v>-9132</v>
      </c>
      <c r="AK222" s="1"/>
      <c r="AN222" s="1">
        <f t="shared" si="59"/>
        <v>0</v>
      </c>
      <c r="AO222" s="3">
        <v>213</v>
      </c>
      <c r="AP222" s="3">
        <v>1.98</v>
      </c>
      <c r="AQ222" s="3">
        <v>13268</v>
      </c>
      <c r="AR222" s="1">
        <f t="shared" si="60"/>
        <v>0</v>
      </c>
    </row>
    <row r="223" spans="1:44">
      <c r="A223" s="19">
        <v>214</v>
      </c>
      <c r="B223" s="19" t="s">
        <v>796</v>
      </c>
      <c r="C223" s="19">
        <v>216</v>
      </c>
      <c r="D223" s="21"/>
      <c r="E223" s="34">
        <f t="shared" si="48"/>
        <v>104.2</v>
      </c>
      <c r="F223" s="35">
        <f t="shared" si="49"/>
        <v>568378</v>
      </c>
      <c r="G223" s="34">
        <f t="shared" si="50"/>
        <v>127.59000000000003</v>
      </c>
      <c r="H223" s="36">
        <f t="shared" si="51"/>
        <v>880978</v>
      </c>
      <c r="I223" s="21"/>
      <c r="J223" s="21">
        <v>0</v>
      </c>
      <c r="K223" s="21">
        <v>0</v>
      </c>
      <c r="L223" s="21"/>
      <c r="M223" s="16"/>
      <c r="N223" s="36">
        <f t="shared" si="52"/>
        <v>568378</v>
      </c>
      <c r="O223" s="36">
        <f t="shared" si="53"/>
        <v>880978</v>
      </c>
      <c r="P223" s="16"/>
      <c r="Q223" s="18">
        <f t="shared" si="54"/>
        <v>2898943.79</v>
      </c>
      <c r="R223" s="20"/>
      <c r="S223" s="15">
        <f t="shared" si="46"/>
        <v>0</v>
      </c>
      <c r="T223" s="122">
        <v>214</v>
      </c>
      <c r="U223" s="71">
        <v>104.2</v>
      </c>
      <c r="V223" s="71">
        <v>568378</v>
      </c>
      <c r="W223" s="61">
        <f t="shared" si="47"/>
        <v>0</v>
      </c>
      <c r="X223" s="122">
        <v>214</v>
      </c>
      <c r="Y223" s="71">
        <v>127.59000000000003</v>
      </c>
      <c r="Z223" s="71">
        <v>880978</v>
      </c>
      <c r="AA223" s="59"/>
      <c r="AB223" s="74">
        <f>may!E223</f>
        <v>104.20000000000003</v>
      </c>
      <c r="AC223" s="191">
        <f>may!F223</f>
        <v>566303</v>
      </c>
      <c r="AD223" s="74">
        <f>may!G223</f>
        <v>126.92000000000003</v>
      </c>
      <c r="AE223" s="73">
        <f>may!H223</f>
        <v>847420</v>
      </c>
      <c r="AF223" s="59"/>
      <c r="AG223" s="60">
        <f t="shared" si="55"/>
        <v>0</v>
      </c>
      <c r="AH223" s="69">
        <f t="shared" si="56"/>
        <v>2075</v>
      </c>
      <c r="AI223" s="60">
        <f t="shared" si="57"/>
        <v>0.67000000000000171</v>
      </c>
      <c r="AJ223" s="69">
        <f t="shared" si="58"/>
        <v>33558</v>
      </c>
      <c r="AK223" s="1"/>
      <c r="AL223" s="3">
        <v>104.2</v>
      </c>
      <c r="AM223" s="3">
        <v>568378</v>
      </c>
      <c r="AN223" s="1">
        <f t="shared" si="59"/>
        <v>0</v>
      </c>
      <c r="AO223" s="3">
        <v>214</v>
      </c>
      <c r="AP223" s="3">
        <v>127.59000000000003</v>
      </c>
      <c r="AQ223" s="3">
        <v>880978</v>
      </c>
      <c r="AR223" s="1">
        <f t="shared" si="60"/>
        <v>0</v>
      </c>
    </row>
    <row r="224" spans="1:44">
      <c r="A224" s="19">
        <v>215</v>
      </c>
      <c r="B224" s="19" t="s">
        <v>874</v>
      </c>
      <c r="C224" s="19">
        <v>212</v>
      </c>
      <c r="D224" s="21"/>
      <c r="E224" s="34">
        <f t="shared" si="48"/>
        <v>64.580000000000013</v>
      </c>
      <c r="F224" s="35">
        <f t="shared" si="49"/>
        <v>347580</v>
      </c>
      <c r="G224" s="34">
        <f t="shared" si="50"/>
        <v>112.61</v>
      </c>
      <c r="H224" s="36">
        <f t="shared" si="51"/>
        <v>655615</v>
      </c>
      <c r="I224" s="21"/>
      <c r="J224" s="21">
        <v>0</v>
      </c>
      <c r="K224" s="21">
        <v>0</v>
      </c>
      <c r="L224" s="21"/>
      <c r="M224" s="16"/>
      <c r="N224" s="36">
        <f t="shared" si="52"/>
        <v>347580</v>
      </c>
      <c r="O224" s="36">
        <f t="shared" si="53"/>
        <v>655615</v>
      </c>
      <c r="P224" s="16"/>
      <c r="Q224" s="18">
        <f t="shared" si="54"/>
        <v>2006567.19</v>
      </c>
      <c r="R224" s="20"/>
      <c r="S224" s="15">
        <f t="shared" si="46"/>
        <v>0</v>
      </c>
      <c r="T224" s="122">
        <v>215</v>
      </c>
      <c r="U224" s="71">
        <v>64.580000000000013</v>
      </c>
      <c r="V224" s="71">
        <v>347580</v>
      </c>
      <c r="W224" s="61">
        <f t="shared" si="47"/>
        <v>0</v>
      </c>
      <c r="X224" s="122">
        <v>215</v>
      </c>
      <c r="Y224" s="71">
        <v>112.61</v>
      </c>
      <c r="Z224" s="71">
        <v>655615</v>
      </c>
      <c r="AA224" s="59"/>
      <c r="AB224" s="74">
        <f>may!E224</f>
        <v>64.63</v>
      </c>
      <c r="AC224" s="191">
        <f>may!F224</f>
        <v>334523</v>
      </c>
      <c r="AD224" s="74">
        <f>may!G224</f>
        <v>113.81</v>
      </c>
      <c r="AE224" s="73">
        <f>may!H224</f>
        <v>661765</v>
      </c>
      <c r="AF224" s="59"/>
      <c r="AG224" s="60">
        <f t="shared" si="55"/>
        <v>-4.9999999999982947E-2</v>
      </c>
      <c r="AH224" s="69">
        <f t="shared" si="56"/>
        <v>13057</v>
      </c>
      <c r="AI224" s="60">
        <f t="shared" si="57"/>
        <v>-1.2000000000000028</v>
      </c>
      <c r="AJ224" s="69">
        <f t="shared" si="58"/>
        <v>-6150</v>
      </c>
      <c r="AK224" s="1"/>
      <c r="AL224" s="3">
        <v>64.580000000000013</v>
      </c>
      <c r="AM224" s="3">
        <v>347580</v>
      </c>
      <c r="AN224" s="1">
        <f t="shared" si="59"/>
        <v>0</v>
      </c>
      <c r="AO224" s="3">
        <v>215</v>
      </c>
      <c r="AP224" s="3">
        <v>112.61</v>
      </c>
      <c r="AQ224" s="3">
        <v>655615</v>
      </c>
      <c r="AR224" s="1">
        <f t="shared" si="60"/>
        <v>0</v>
      </c>
    </row>
    <row r="225" spans="1:44" s="1" customFormat="1" hidden="1">
      <c r="A225" s="17">
        <v>216</v>
      </c>
      <c r="B225" s="17" t="s">
        <v>955</v>
      </c>
      <c r="C225" s="17">
        <v>217</v>
      </c>
      <c r="D225" s="21"/>
      <c r="E225" s="34">
        <f t="shared" si="48"/>
        <v>0</v>
      </c>
      <c r="F225" s="35">
        <f t="shared" si="49"/>
        <v>0</v>
      </c>
      <c r="G225" s="34">
        <f t="shared" si="50"/>
        <v>0</v>
      </c>
      <c r="H225" s="36">
        <f t="shared" si="51"/>
        <v>0</v>
      </c>
      <c r="I225" s="21"/>
      <c r="J225" s="21">
        <v>0</v>
      </c>
      <c r="K225" s="21">
        <v>0</v>
      </c>
      <c r="L225" s="21"/>
      <c r="M225" s="16"/>
      <c r="N225" s="36">
        <f t="shared" si="52"/>
        <v>0</v>
      </c>
      <c r="O225" s="36">
        <f t="shared" si="53"/>
        <v>0</v>
      </c>
      <c r="P225" s="16"/>
      <c r="Q225" s="18">
        <f t="shared" si="54"/>
        <v>0</v>
      </c>
      <c r="R225" s="16"/>
      <c r="S225" s="15">
        <f t="shared" si="46"/>
        <v>0</v>
      </c>
      <c r="T225">
        <v>216</v>
      </c>
      <c r="U225"/>
      <c r="V225"/>
      <c r="W225" s="61">
        <f t="shared" si="47"/>
        <v>0</v>
      </c>
      <c r="X225">
        <v>216</v>
      </c>
      <c r="Y225" s="71"/>
      <c r="Z225" s="71"/>
      <c r="AA225" s="59"/>
      <c r="AB225" s="74">
        <f>may!E225</f>
        <v>0</v>
      </c>
      <c r="AC225" s="191">
        <f>may!F225</f>
        <v>0</v>
      </c>
      <c r="AD225" s="74">
        <f>may!G225</f>
        <v>0</v>
      </c>
      <c r="AE225" s="73">
        <f>may!H225</f>
        <v>0</v>
      </c>
      <c r="AF225" s="59"/>
      <c r="AG225" s="60">
        <f t="shared" si="55"/>
        <v>0</v>
      </c>
      <c r="AH225" s="69">
        <f t="shared" si="56"/>
        <v>0</v>
      </c>
      <c r="AI225" s="60">
        <f t="shared" si="57"/>
        <v>0</v>
      </c>
      <c r="AJ225" s="69">
        <f t="shared" si="58"/>
        <v>0</v>
      </c>
      <c r="AN225" s="1">
        <f t="shared" si="59"/>
        <v>0</v>
      </c>
      <c r="AO225" s="1">
        <v>216</v>
      </c>
      <c r="AR225" s="1">
        <f t="shared" si="60"/>
        <v>0</v>
      </c>
    </row>
    <row r="226" spans="1:44" s="1" customFormat="1">
      <c r="A226" s="17">
        <v>217</v>
      </c>
      <c r="B226" s="17" t="s">
        <v>923</v>
      </c>
      <c r="C226" s="17">
        <v>213</v>
      </c>
      <c r="D226" s="21"/>
      <c r="E226" s="34">
        <f t="shared" si="48"/>
        <v>0</v>
      </c>
      <c r="F226" s="35">
        <f t="shared" si="49"/>
        <v>0</v>
      </c>
      <c r="G226" s="34">
        <f t="shared" si="50"/>
        <v>5.72</v>
      </c>
      <c r="H226" s="36">
        <f t="shared" si="51"/>
        <v>34946</v>
      </c>
      <c r="I226" s="21"/>
      <c r="J226" s="21">
        <v>0</v>
      </c>
      <c r="K226" s="21">
        <v>0</v>
      </c>
      <c r="L226" s="21"/>
      <c r="M226" s="16"/>
      <c r="N226" s="36">
        <f t="shared" si="52"/>
        <v>0</v>
      </c>
      <c r="O226" s="36">
        <f t="shared" si="53"/>
        <v>34946</v>
      </c>
      <c r="P226" s="16"/>
      <c r="Q226" s="18">
        <f t="shared" si="54"/>
        <v>69897.72</v>
      </c>
      <c r="R226" s="16"/>
      <c r="S226" s="15">
        <f t="shared" si="46"/>
        <v>0</v>
      </c>
      <c r="T226">
        <v>217</v>
      </c>
      <c r="U226"/>
      <c r="V226"/>
      <c r="W226" s="61">
        <f t="shared" si="47"/>
        <v>0</v>
      </c>
      <c r="X226" s="122">
        <v>217</v>
      </c>
      <c r="Y226" s="71">
        <v>5.72</v>
      </c>
      <c r="Z226" s="71">
        <v>34946</v>
      </c>
      <c r="AA226" s="59"/>
      <c r="AB226" s="74">
        <f>may!E226</f>
        <v>0</v>
      </c>
      <c r="AC226" s="191">
        <f>may!F226</f>
        <v>0</v>
      </c>
      <c r="AD226" s="74">
        <f>may!G226</f>
        <v>5.74</v>
      </c>
      <c r="AE226" s="73">
        <f>may!H226</f>
        <v>35078</v>
      </c>
      <c r="AF226" s="59"/>
      <c r="AG226" s="60">
        <f t="shared" si="55"/>
        <v>0</v>
      </c>
      <c r="AH226" s="69">
        <f t="shared" si="56"/>
        <v>0</v>
      </c>
      <c r="AI226" s="60">
        <f t="shared" si="57"/>
        <v>-2.0000000000000462E-2</v>
      </c>
      <c r="AJ226" s="69">
        <f t="shared" si="58"/>
        <v>-132</v>
      </c>
      <c r="AN226" s="1">
        <f t="shared" si="59"/>
        <v>0</v>
      </c>
      <c r="AO226" s="1">
        <v>217</v>
      </c>
      <c r="AP226" s="1">
        <v>5.72</v>
      </c>
      <c r="AQ226" s="1">
        <v>34946</v>
      </c>
      <c r="AR226" s="1">
        <f t="shared" si="60"/>
        <v>0</v>
      </c>
    </row>
    <row r="227" spans="1:44">
      <c r="A227" s="19">
        <v>218</v>
      </c>
      <c r="B227" s="19" t="s">
        <v>1218</v>
      </c>
      <c r="C227" s="19">
        <v>218</v>
      </c>
      <c r="D227" s="21"/>
      <c r="E227" s="34">
        <f t="shared" si="48"/>
        <v>34.950000000000003</v>
      </c>
      <c r="F227" s="35">
        <f t="shared" si="49"/>
        <v>174750</v>
      </c>
      <c r="G227" s="34">
        <f t="shared" si="50"/>
        <v>18.979999999999997</v>
      </c>
      <c r="H227" s="36">
        <f t="shared" si="51"/>
        <v>117442</v>
      </c>
      <c r="I227" s="21"/>
      <c r="J227" s="21">
        <v>0</v>
      </c>
      <c r="K227" s="21">
        <v>0</v>
      </c>
      <c r="L227" s="21"/>
      <c r="M227" s="16"/>
      <c r="N227" s="36">
        <f t="shared" si="52"/>
        <v>174750</v>
      </c>
      <c r="O227" s="36">
        <f t="shared" si="53"/>
        <v>117442</v>
      </c>
      <c r="P227" s="16"/>
      <c r="Q227" s="18">
        <f t="shared" si="54"/>
        <v>584437.93000000005</v>
      </c>
      <c r="R227" s="20"/>
      <c r="S227" s="15">
        <f t="shared" si="46"/>
        <v>0</v>
      </c>
      <c r="T227" s="122">
        <v>218</v>
      </c>
      <c r="U227" s="71">
        <v>34.950000000000003</v>
      </c>
      <c r="V227" s="71">
        <v>174750</v>
      </c>
      <c r="W227" s="61">
        <f t="shared" si="47"/>
        <v>0</v>
      </c>
      <c r="X227" s="122">
        <v>218</v>
      </c>
      <c r="Y227" s="71">
        <v>18.979999999999997</v>
      </c>
      <c r="Z227" s="71">
        <v>117442</v>
      </c>
      <c r="AA227" s="59"/>
      <c r="AB227" s="74">
        <f>may!E227</f>
        <v>34.5</v>
      </c>
      <c r="AC227" s="191">
        <f>may!F227</f>
        <v>207200</v>
      </c>
      <c r="AD227" s="74">
        <f>may!G227</f>
        <v>20.82</v>
      </c>
      <c r="AE227" s="73">
        <f>may!H227</f>
        <v>129632</v>
      </c>
      <c r="AF227" s="59"/>
      <c r="AG227" s="60">
        <f t="shared" si="55"/>
        <v>0.45000000000000284</v>
      </c>
      <c r="AH227" s="69">
        <f t="shared" si="56"/>
        <v>-32450</v>
      </c>
      <c r="AI227" s="60">
        <f t="shared" si="57"/>
        <v>-1.8400000000000034</v>
      </c>
      <c r="AJ227" s="69">
        <f t="shared" si="58"/>
        <v>-12190</v>
      </c>
      <c r="AK227" s="1"/>
      <c r="AL227" s="3">
        <v>34.950000000000003</v>
      </c>
      <c r="AM227" s="3">
        <v>174750</v>
      </c>
      <c r="AN227" s="1">
        <f t="shared" si="59"/>
        <v>0</v>
      </c>
      <c r="AO227" s="3">
        <v>218</v>
      </c>
      <c r="AP227" s="3">
        <v>18.979999999999997</v>
      </c>
      <c r="AQ227" s="3">
        <v>117442</v>
      </c>
      <c r="AR227" s="1">
        <f t="shared" si="60"/>
        <v>0</v>
      </c>
    </row>
    <row r="228" spans="1:44" s="1" customFormat="1">
      <c r="A228" s="17">
        <v>219</v>
      </c>
      <c r="B228" s="17" t="s">
        <v>1219</v>
      </c>
      <c r="C228" s="17">
        <v>219</v>
      </c>
      <c r="D228" s="21"/>
      <c r="E228" s="34">
        <f t="shared" si="48"/>
        <v>0</v>
      </c>
      <c r="F228" s="35">
        <f t="shared" si="49"/>
        <v>0</v>
      </c>
      <c r="G228" s="34">
        <f t="shared" si="50"/>
        <v>1</v>
      </c>
      <c r="H228" s="36">
        <f t="shared" si="51"/>
        <v>6941</v>
      </c>
      <c r="I228" s="21"/>
      <c r="J228" s="21">
        <v>0</v>
      </c>
      <c r="K228" s="21">
        <v>0</v>
      </c>
      <c r="L228" s="21"/>
      <c r="M228" s="16"/>
      <c r="N228" s="36">
        <f t="shared" si="52"/>
        <v>0</v>
      </c>
      <c r="O228" s="36">
        <f t="shared" si="53"/>
        <v>6941</v>
      </c>
      <c r="P228" s="16"/>
      <c r="Q228" s="18">
        <f t="shared" si="54"/>
        <v>13883</v>
      </c>
      <c r="R228" s="16"/>
      <c r="S228" s="15">
        <f t="shared" si="46"/>
        <v>0</v>
      </c>
      <c r="T228">
        <v>219</v>
      </c>
      <c r="U228"/>
      <c r="V228"/>
      <c r="W228" s="61">
        <f t="shared" si="47"/>
        <v>0</v>
      </c>
      <c r="X228" s="122">
        <v>219</v>
      </c>
      <c r="Y228" s="71">
        <v>1</v>
      </c>
      <c r="Z228" s="71">
        <v>6941</v>
      </c>
      <c r="AA228" s="59"/>
      <c r="AB228" s="74">
        <f>may!E228</f>
        <v>0</v>
      </c>
      <c r="AC228" s="191">
        <f>may!F228</f>
        <v>0</v>
      </c>
      <c r="AD228" s="74">
        <f>may!G228</f>
        <v>1</v>
      </c>
      <c r="AE228" s="73">
        <f>may!H228</f>
        <v>6941</v>
      </c>
      <c r="AF228" s="59"/>
      <c r="AG228" s="60">
        <f t="shared" si="55"/>
        <v>0</v>
      </c>
      <c r="AH228" s="69">
        <f t="shared" si="56"/>
        <v>0</v>
      </c>
      <c r="AI228" s="60">
        <f t="shared" si="57"/>
        <v>0</v>
      </c>
      <c r="AJ228" s="69">
        <f t="shared" si="58"/>
        <v>0</v>
      </c>
      <c r="AN228" s="1">
        <f t="shared" si="59"/>
        <v>0</v>
      </c>
      <c r="AO228" s="1">
        <v>219</v>
      </c>
      <c r="AP228" s="1">
        <v>1</v>
      </c>
      <c r="AQ228" s="1">
        <v>6941</v>
      </c>
      <c r="AR228" s="1">
        <f t="shared" si="60"/>
        <v>0</v>
      </c>
    </row>
    <row r="229" spans="1:44">
      <c r="A229" s="19">
        <v>220</v>
      </c>
      <c r="B229" s="19" t="s">
        <v>872</v>
      </c>
      <c r="C229" s="19">
        <v>220</v>
      </c>
      <c r="D229" s="21"/>
      <c r="E229" s="34">
        <f t="shared" si="48"/>
        <v>0</v>
      </c>
      <c r="F229" s="35">
        <f t="shared" si="49"/>
        <v>0</v>
      </c>
      <c r="G229" s="34">
        <f t="shared" si="50"/>
        <v>9.370000000000001</v>
      </c>
      <c r="H229" s="36">
        <f t="shared" si="51"/>
        <v>62615</v>
      </c>
      <c r="I229" s="21"/>
      <c r="J229" s="21">
        <v>0</v>
      </c>
      <c r="K229" s="21">
        <v>0</v>
      </c>
      <c r="L229" s="21"/>
      <c r="M229" s="16"/>
      <c r="N229" s="36">
        <f t="shared" si="52"/>
        <v>0</v>
      </c>
      <c r="O229" s="36">
        <f t="shared" si="53"/>
        <v>62615</v>
      </c>
      <c r="P229" s="16"/>
      <c r="Q229" s="18">
        <f t="shared" si="54"/>
        <v>125239.37</v>
      </c>
      <c r="R229" s="20"/>
      <c r="S229" s="15">
        <f t="shared" si="46"/>
        <v>0</v>
      </c>
      <c r="T229">
        <v>220</v>
      </c>
      <c r="U229"/>
      <c r="V229"/>
      <c r="W229" s="61">
        <f t="shared" si="47"/>
        <v>0</v>
      </c>
      <c r="X229" s="122">
        <v>220</v>
      </c>
      <c r="Y229" s="71">
        <v>9.370000000000001</v>
      </c>
      <c r="Z229" s="71">
        <v>62615</v>
      </c>
      <c r="AA229" s="59"/>
      <c r="AB229" s="74">
        <f>may!E229</f>
        <v>0</v>
      </c>
      <c r="AC229" s="191">
        <f>may!F229</f>
        <v>0</v>
      </c>
      <c r="AD229" s="74">
        <f>may!G229</f>
        <v>9.370000000000001</v>
      </c>
      <c r="AE229" s="73">
        <f>may!H229</f>
        <v>62615</v>
      </c>
      <c r="AF229" s="59"/>
      <c r="AG229" s="60">
        <f t="shared" si="55"/>
        <v>0</v>
      </c>
      <c r="AH229" s="69">
        <f t="shared" si="56"/>
        <v>0</v>
      </c>
      <c r="AI229" s="60">
        <f t="shared" si="57"/>
        <v>0</v>
      </c>
      <c r="AJ229" s="69">
        <f t="shared" si="58"/>
        <v>0</v>
      </c>
      <c r="AK229" s="1"/>
      <c r="AN229" s="1">
        <f t="shared" si="59"/>
        <v>0</v>
      </c>
      <c r="AO229" s="3">
        <v>220</v>
      </c>
      <c r="AP229" s="3">
        <v>9.370000000000001</v>
      </c>
      <c r="AQ229" s="3">
        <v>62615</v>
      </c>
      <c r="AR229" s="1">
        <f t="shared" si="60"/>
        <v>0</v>
      </c>
    </row>
    <row r="230" spans="1:44">
      <c r="A230" s="19">
        <v>221</v>
      </c>
      <c r="B230" s="19" t="s">
        <v>1220</v>
      </c>
      <c r="C230" s="19">
        <v>221</v>
      </c>
      <c r="D230" s="21"/>
      <c r="E230" s="34">
        <f t="shared" si="48"/>
        <v>35.450000000000003</v>
      </c>
      <c r="F230" s="35">
        <f t="shared" si="49"/>
        <v>177250</v>
      </c>
      <c r="G230" s="34">
        <f t="shared" si="50"/>
        <v>31.089999999999996</v>
      </c>
      <c r="H230" s="36">
        <f t="shared" si="51"/>
        <v>235130</v>
      </c>
      <c r="I230" s="21"/>
      <c r="J230" s="21">
        <v>0</v>
      </c>
      <c r="K230" s="21">
        <v>0</v>
      </c>
      <c r="L230" s="21"/>
      <c r="M230" s="16"/>
      <c r="N230" s="36">
        <f t="shared" si="52"/>
        <v>177250</v>
      </c>
      <c r="O230" s="36">
        <f t="shared" si="53"/>
        <v>235130</v>
      </c>
      <c r="P230" s="16"/>
      <c r="Q230" s="18">
        <f t="shared" si="54"/>
        <v>824826.54</v>
      </c>
      <c r="R230" s="20"/>
      <c r="S230" s="15">
        <f t="shared" si="46"/>
        <v>0</v>
      </c>
      <c r="T230" s="122">
        <v>221</v>
      </c>
      <c r="U230" s="71">
        <v>35.450000000000003</v>
      </c>
      <c r="V230" s="71">
        <v>177250</v>
      </c>
      <c r="W230" s="61">
        <f t="shared" si="47"/>
        <v>0</v>
      </c>
      <c r="X230" s="122">
        <v>221</v>
      </c>
      <c r="Y230" s="71">
        <v>31.089999999999996</v>
      </c>
      <c r="Z230" s="71">
        <v>235130</v>
      </c>
      <c r="AA230" s="59"/>
      <c r="AB230" s="74">
        <f>may!E230</f>
        <v>36</v>
      </c>
      <c r="AC230" s="191">
        <f>may!F230</f>
        <v>214429</v>
      </c>
      <c r="AD230" s="74">
        <f>may!G230</f>
        <v>32.090000000000003</v>
      </c>
      <c r="AE230" s="73">
        <f>may!H230</f>
        <v>218307</v>
      </c>
      <c r="AF230" s="59"/>
      <c r="AG230" s="60">
        <f t="shared" si="55"/>
        <v>-0.54999999999999716</v>
      </c>
      <c r="AH230" s="69">
        <f t="shared" si="56"/>
        <v>-37179</v>
      </c>
      <c r="AI230" s="60">
        <f t="shared" si="57"/>
        <v>-1.0000000000000071</v>
      </c>
      <c r="AJ230" s="69">
        <f t="shared" si="58"/>
        <v>16823</v>
      </c>
      <c r="AK230" s="1"/>
      <c r="AL230" s="3">
        <v>35.450000000000003</v>
      </c>
      <c r="AM230" s="3">
        <v>177250</v>
      </c>
      <c r="AN230" s="1">
        <f t="shared" si="59"/>
        <v>0</v>
      </c>
      <c r="AO230" s="3">
        <v>221</v>
      </c>
      <c r="AP230" s="3">
        <v>31.089999999999996</v>
      </c>
      <c r="AQ230" s="3">
        <v>235130</v>
      </c>
      <c r="AR230" s="1">
        <f t="shared" si="60"/>
        <v>0</v>
      </c>
    </row>
    <row r="231" spans="1:44" s="1" customFormat="1" hidden="1">
      <c r="A231" s="17">
        <v>222</v>
      </c>
      <c r="B231" s="17" t="s">
        <v>1221</v>
      </c>
      <c r="C231" s="17">
        <v>222</v>
      </c>
      <c r="D231" s="21"/>
      <c r="E231" s="34">
        <f t="shared" si="48"/>
        <v>0</v>
      </c>
      <c r="F231" s="35">
        <f t="shared" si="49"/>
        <v>0</v>
      </c>
      <c r="G231" s="34">
        <f t="shared" si="50"/>
        <v>0</v>
      </c>
      <c r="H231" s="36">
        <f t="shared" si="51"/>
        <v>0</v>
      </c>
      <c r="I231" s="21"/>
      <c r="J231" s="21">
        <v>0</v>
      </c>
      <c r="K231" s="21">
        <v>0</v>
      </c>
      <c r="L231" s="21"/>
      <c r="M231" s="16"/>
      <c r="N231" s="36">
        <f t="shared" si="52"/>
        <v>0</v>
      </c>
      <c r="O231" s="36">
        <f t="shared" si="53"/>
        <v>0</v>
      </c>
      <c r="P231" s="16"/>
      <c r="Q231" s="18">
        <f t="shared" si="54"/>
        <v>0</v>
      </c>
      <c r="R231" s="16"/>
      <c r="S231" s="15">
        <f t="shared" si="46"/>
        <v>0</v>
      </c>
      <c r="T231">
        <v>222</v>
      </c>
      <c r="U231"/>
      <c r="V231"/>
      <c r="W231" s="61">
        <f t="shared" si="47"/>
        <v>0</v>
      </c>
      <c r="X231">
        <v>222</v>
      </c>
      <c r="Y231" s="71"/>
      <c r="Z231" s="71"/>
      <c r="AA231" s="59"/>
      <c r="AB231" s="74">
        <f>may!E231</f>
        <v>0</v>
      </c>
      <c r="AC231" s="191">
        <f>may!F231</f>
        <v>0</v>
      </c>
      <c r="AD231" s="74">
        <f>may!G231</f>
        <v>0</v>
      </c>
      <c r="AE231" s="73">
        <f>may!H231</f>
        <v>0</v>
      </c>
      <c r="AF231" s="59"/>
      <c r="AG231" s="60">
        <f t="shared" si="55"/>
        <v>0</v>
      </c>
      <c r="AH231" s="69">
        <f t="shared" si="56"/>
        <v>0</v>
      </c>
      <c r="AI231" s="60">
        <f t="shared" si="57"/>
        <v>0</v>
      </c>
      <c r="AJ231" s="69">
        <f t="shared" si="58"/>
        <v>0</v>
      </c>
      <c r="AN231" s="1">
        <f t="shared" si="59"/>
        <v>0</v>
      </c>
      <c r="AO231" s="1">
        <v>222</v>
      </c>
      <c r="AR231" s="1">
        <f t="shared" si="60"/>
        <v>0</v>
      </c>
    </row>
    <row r="232" spans="1:44">
      <c r="A232" s="19">
        <v>223</v>
      </c>
      <c r="B232" s="19" t="s">
        <v>1222</v>
      </c>
      <c r="C232" s="19">
        <v>223</v>
      </c>
      <c r="D232" s="21"/>
      <c r="E232" s="34">
        <f t="shared" si="48"/>
        <v>61.23</v>
      </c>
      <c r="F232" s="35">
        <f t="shared" si="49"/>
        <v>414143</v>
      </c>
      <c r="G232" s="34">
        <f t="shared" si="50"/>
        <v>66.44</v>
      </c>
      <c r="H232" s="36">
        <f t="shared" si="51"/>
        <v>391558</v>
      </c>
      <c r="I232" s="21"/>
      <c r="J232" s="21">
        <v>0</v>
      </c>
      <c r="K232" s="21">
        <v>0</v>
      </c>
      <c r="L232" s="21"/>
      <c r="M232" s="16"/>
      <c r="N232" s="36">
        <f t="shared" si="52"/>
        <v>414143</v>
      </c>
      <c r="O232" s="36">
        <f t="shared" si="53"/>
        <v>391558</v>
      </c>
      <c r="P232" s="16"/>
      <c r="Q232" s="18">
        <f t="shared" si="54"/>
        <v>1611529.67</v>
      </c>
      <c r="R232" s="20"/>
      <c r="S232" s="15">
        <f t="shared" si="46"/>
        <v>0</v>
      </c>
      <c r="T232" s="122">
        <v>223</v>
      </c>
      <c r="U232" s="71">
        <v>61.23</v>
      </c>
      <c r="V232" s="71">
        <v>414143</v>
      </c>
      <c r="W232" s="61">
        <f t="shared" si="47"/>
        <v>0</v>
      </c>
      <c r="X232" s="122">
        <v>223</v>
      </c>
      <c r="Y232" s="71">
        <v>66.44</v>
      </c>
      <c r="Z232" s="71">
        <v>391558</v>
      </c>
      <c r="AA232" s="59"/>
      <c r="AB232" s="74">
        <f>may!E232</f>
        <v>61.230000000000011</v>
      </c>
      <c r="AC232" s="191">
        <f>may!F232</f>
        <v>414143</v>
      </c>
      <c r="AD232" s="74">
        <f>may!G232</f>
        <v>62.050000000000004</v>
      </c>
      <c r="AE232" s="73">
        <f>may!H232</f>
        <v>402478</v>
      </c>
      <c r="AF232" s="59"/>
      <c r="AG232" s="60">
        <f t="shared" si="55"/>
        <v>0</v>
      </c>
      <c r="AH232" s="69">
        <f t="shared" si="56"/>
        <v>0</v>
      </c>
      <c r="AI232" s="60">
        <f t="shared" si="57"/>
        <v>4.3899999999999935</v>
      </c>
      <c r="AJ232" s="69">
        <f t="shared" si="58"/>
        <v>-10920</v>
      </c>
      <c r="AK232" s="1"/>
      <c r="AL232" s="3">
        <v>61.23</v>
      </c>
      <c r="AM232" s="3">
        <v>414143</v>
      </c>
      <c r="AN232" s="1">
        <f t="shared" si="59"/>
        <v>0</v>
      </c>
      <c r="AO232" s="3">
        <v>223</v>
      </c>
      <c r="AP232" s="3">
        <v>66.44</v>
      </c>
      <c r="AQ232" s="3">
        <v>391558</v>
      </c>
      <c r="AR232" s="1">
        <f t="shared" si="60"/>
        <v>0</v>
      </c>
    </row>
    <row r="233" spans="1:44">
      <c r="A233" s="19">
        <v>224</v>
      </c>
      <c r="B233" s="19" t="s">
        <v>1223</v>
      </c>
      <c r="C233" s="19">
        <v>224</v>
      </c>
      <c r="D233" s="21"/>
      <c r="E233" s="34">
        <f t="shared" si="48"/>
        <v>1</v>
      </c>
      <c r="F233" s="35">
        <f t="shared" si="49"/>
        <v>5000</v>
      </c>
      <c r="G233" s="34">
        <f t="shared" si="50"/>
        <v>2.4900000000000002</v>
      </c>
      <c r="H233" s="36">
        <f t="shared" si="51"/>
        <v>13321</v>
      </c>
      <c r="I233" s="21"/>
      <c r="J233" s="21">
        <v>0</v>
      </c>
      <c r="K233" s="21">
        <v>0</v>
      </c>
      <c r="L233" s="21"/>
      <c r="M233" s="16"/>
      <c r="N233" s="36">
        <f t="shared" si="52"/>
        <v>5000</v>
      </c>
      <c r="O233" s="36">
        <f t="shared" si="53"/>
        <v>13321</v>
      </c>
      <c r="P233" s="16"/>
      <c r="Q233" s="18">
        <f t="shared" si="54"/>
        <v>36645.49</v>
      </c>
      <c r="R233" s="20"/>
      <c r="S233" s="15">
        <f t="shared" si="46"/>
        <v>0</v>
      </c>
      <c r="T233" s="122">
        <v>224</v>
      </c>
      <c r="U233" s="71">
        <v>1</v>
      </c>
      <c r="V233" s="71">
        <v>5000</v>
      </c>
      <c r="W233" s="61">
        <f t="shared" si="47"/>
        <v>0</v>
      </c>
      <c r="X233" s="122">
        <v>224</v>
      </c>
      <c r="Y233" s="71">
        <v>2.4900000000000002</v>
      </c>
      <c r="Z233" s="71">
        <v>13321</v>
      </c>
      <c r="AA233" s="59"/>
      <c r="AB233" s="74">
        <f>may!E233</f>
        <v>1</v>
      </c>
      <c r="AC233" s="191">
        <f>may!F233</f>
        <v>5000</v>
      </c>
      <c r="AD233" s="74">
        <f>may!G233</f>
        <v>2.4900000000000002</v>
      </c>
      <c r="AE233" s="73">
        <f>may!H233</f>
        <v>13321</v>
      </c>
      <c r="AF233" s="59"/>
      <c r="AG233" s="60">
        <f t="shared" si="55"/>
        <v>0</v>
      </c>
      <c r="AH233" s="69">
        <f t="shared" si="56"/>
        <v>0</v>
      </c>
      <c r="AI233" s="60">
        <f t="shared" si="57"/>
        <v>0</v>
      </c>
      <c r="AJ233" s="69">
        <f t="shared" si="58"/>
        <v>0</v>
      </c>
      <c r="AK233" s="1"/>
      <c r="AL233" s="3">
        <v>1</v>
      </c>
      <c r="AM233" s="3">
        <v>5000</v>
      </c>
      <c r="AN233" s="1">
        <f t="shared" si="59"/>
        <v>0</v>
      </c>
      <c r="AO233" s="3">
        <v>224</v>
      </c>
      <c r="AP233" s="3">
        <v>2.4900000000000002</v>
      </c>
      <c r="AQ233" s="3">
        <v>13321</v>
      </c>
      <c r="AR233" s="1">
        <f t="shared" si="60"/>
        <v>0</v>
      </c>
    </row>
    <row r="234" spans="1:44" s="1" customFormat="1" hidden="1">
      <c r="A234" s="17">
        <v>225</v>
      </c>
      <c r="B234" s="17" t="s">
        <v>1224</v>
      </c>
      <c r="C234" s="17">
        <v>225</v>
      </c>
      <c r="D234" s="21"/>
      <c r="E234" s="34">
        <f t="shared" si="48"/>
        <v>0</v>
      </c>
      <c r="F234" s="35">
        <f t="shared" si="49"/>
        <v>0</v>
      </c>
      <c r="G234" s="34">
        <f t="shared" si="50"/>
        <v>0</v>
      </c>
      <c r="H234" s="36">
        <f t="shared" si="51"/>
        <v>0</v>
      </c>
      <c r="I234" s="21"/>
      <c r="J234" s="21">
        <v>0</v>
      </c>
      <c r="K234" s="21">
        <v>0</v>
      </c>
      <c r="L234" s="21"/>
      <c r="M234" s="16"/>
      <c r="N234" s="36">
        <f t="shared" si="52"/>
        <v>0</v>
      </c>
      <c r="O234" s="36">
        <f t="shared" si="53"/>
        <v>0</v>
      </c>
      <c r="P234" s="16"/>
      <c r="Q234" s="18">
        <f t="shared" si="54"/>
        <v>0</v>
      </c>
      <c r="R234" s="16"/>
      <c r="S234" s="15">
        <f t="shared" si="46"/>
        <v>0</v>
      </c>
      <c r="T234">
        <v>225</v>
      </c>
      <c r="U234"/>
      <c r="V234"/>
      <c r="W234" s="61">
        <f t="shared" si="47"/>
        <v>0</v>
      </c>
      <c r="X234">
        <v>225</v>
      </c>
      <c r="Y234" s="71"/>
      <c r="Z234" s="71"/>
      <c r="AA234" s="59"/>
      <c r="AB234" s="74">
        <f>may!E234</f>
        <v>0</v>
      </c>
      <c r="AC234" s="191">
        <f>may!F234</f>
        <v>0</v>
      </c>
      <c r="AD234" s="74">
        <f>may!G234</f>
        <v>0</v>
      </c>
      <c r="AE234" s="73">
        <f>may!H234</f>
        <v>0</v>
      </c>
      <c r="AF234" s="59"/>
      <c r="AG234" s="60">
        <f t="shared" si="55"/>
        <v>0</v>
      </c>
      <c r="AH234" s="69">
        <f t="shared" si="56"/>
        <v>0</v>
      </c>
      <c r="AI234" s="60">
        <f t="shared" si="57"/>
        <v>0</v>
      </c>
      <c r="AJ234" s="69">
        <f t="shared" si="58"/>
        <v>0</v>
      </c>
      <c r="AN234" s="1">
        <f t="shared" si="59"/>
        <v>0</v>
      </c>
      <c r="AO234" s="1">
        <v>225</v>
      </c>
      <c r="AR234" s="1">
        <f t="shared" si="60"/>
        <v>0</v>
      </c>
    </row>
    <row r="235" spans="1:44">
      <c r="A235" s="19">
        <v>226</v>
      </c>
      <c r="B235" s="19" t="s">
        <v>797</v>
      </c>
      <c r="C235" s="19">
        <v>226</v>
      </c>
      <c r="D235" s="21"/>
      <c r="E235" s="34">
        <f t="shared" si="48"/>
        <v>5.93</v>
      </c>
      <c r="F235" s="35">
        <f t="shared" si="49"/>
        <v>29650</v>
      </c>
      <c r="G235" s="34">
        <f t="shared" si="50"/>
        <v>79.399999999999963</v>
      </c>
      <c r="H235" s="36">
        <f t="shared" si="51"/>
        <v>450328</v>
      </c>
      <c r="I235" s="21"/>
      <c r="J235" s="21">
        <v>0</v>
      </c>
      <c r="K235" s="21">
        <v>0</v>
      </c>
      <c r="L235" s="21"/>
      <c r="M235" s="16"/>
      <c r="N235" s="36">
        <f t="shared" si="52"/>
        <v>29650</v>
      </c>
      <c r="O235" s="36">
        <f t="shared" si="53"/>
        <v>450328</v>
      </c>
      <c r="P235" s="16"/>
      <c r="Q235" s="18">
        <f t="shared" si="54"/>
        <v>960041.33000000007</v>
      </c>
      <c r="R235" s="20"/>
      <c r="S235" s="15">
        <f t="shared" si="46"/>
        <v>0</v>
      </c>
      <c r="T235" s="122">
        <v>226</v>
      </c>
      <c r="U235" s="71">
        <v>5.93</v>
      </c>
      <c r="V235" s="71">
        <v>29650</v>
      </c>
      <c r="W235" s="61">
        <f t="shared" si="47"/>
        <v>0</v>
      </c>
      <c r="X235" s="122">
        <v>226</v>
      </c>
      <c r="Y235" s="71">
        <v>79.399999999999963</v>
      </c>
      <c r="Z235" s="71">
        <v>450328</v>
      </c>
      <c r="AA235" s="59"/>
      <c r="AB235" s="74">
        <f>may!E235</f>
        <v>5</v>
      </c>
      <c r="AC235" s="191">
        <f>may!F235</f>
        <v>25000</v>
      </c>
      <c r="AD235" s="74">
        <f>may!G235</f>
        <v>82.72</v>
      </c>
      <c r="AE235" s="73">
        <f>may!H235</f>
        <v>471023</v>
      </c>
      <c r="AF235" s="59"/>
      <c r="AG235" s="60">
        <f t="shared" si="55"/>
        <v>0.92999999999999972</v>
      </c>
      <c r="AH235" s="69">
        <f t="shared" si="56"/>
        <v>4650</v>
      </c>
      <c r="AI235" s="60">
        <f t="shared" si="57"/>
        <v>-3.3200000000000358</v>
      </c>
      <c r="AJ235" s="69">
        <f t="shared" si="58"/>
        <v>-20695</v>
      </c>
      <c r="AK235" s="1"/>
      <c r="AL235" s="3">
        <v>5.93</v>
      </c>
      <c r="AM235" s="3">
        <v>29650</v>
      </c>
      <c r="AN235" s="1">
        <f t="shared" si="59"/>
        <v>0</v>
      </c>
      <c r="AO235" s="3">
        <v>226</v>
      </c>
      <c r="AP235" s="3">
        <v>79.399999999999963</v>
      </c>
      <c r="AQ235" s="3">
        <v>450328</v>
      </c>
      <c r="AR235" s="1">
        <f t="shared" si="60"/>
        <v>0</v>
      </c>
    </row>
    <row r="236" spans="1:44">
      <c r="A236" s="19">
        <v>227</v>
      </c>
      <c r="B236" s="19" t="s">
        <v>900</v>
      </c>
      <c r="C236" s="19">
        <v>227</v>
      </c>
      <c r="D236" s="21"/>
      <c r="E236" s="34">
        <f t="shared" si="48"/>
        <v>27.340000000000003</v>
      </c>
      <c r="F236" s="35">
        <f t="shared" si="49"/>
        <v>148882</v>
      </c>
      <c r="G236" s="34">
        <f t="shared" si="50"/>
        <v>84.030000000000015</v>
      </c>
      <c r="H236" s="36">
        <f t="shared" si="51"/>
        <v>519593</v>
      </c>
      <c r="I236" s="21"/>
      <c r="J236" s="21">
        <v>0</v>
      </c>
      <c r="K236" s="21">
        <v>0</v>
      </c>
      <c r="L236" s="21"/>
      <c r="M236" s="16"/>
      <c r="N236" s="36">
        <f t="shared" si="52"/>
        <v>148882</v>
      </c>
      <c r="O236" s="36">
        <f t="shared" si="53"/>
        <v>519593</v>
      </c>
      <c r="P236" s="16"/>
      <c r="Q236" s="18">
        <f t="shared" si="54"/>
        <v>1337061.3700000001</v>
      </c>
      <c r="R236" s="20"/>
      <c r="S236" s="15">
        <f t="shared" si="46"/>
        <v>0</v>
      </c>
      <c r="T236" s="122">
        <v>227</v>
      </c>
      <c r="U236" s="71">
        <v>27.340000000000003</v>
      </c>
      <c r="V236" s="71">
        <v>148882</v>
      </c>
      <c r="W236" s="61">
        <f t="shared" si="47"/>
        <v>0</v>
      </c>
      <c r="X236" s="122">
        <v>227</v>
      </c>
      <c r="Y236" s="71">
        <v>84.030000000000015</v>
      </c>
      <c r="Z236" s="71">
        <v>519593</v>
      </c>
      <c r="AA236" s="59"/>
      <c r="AB236" s="74">
        <f>may!E236</f>
        <v>27.34</v>
      </c>
      <c r="AC236" s="191">
        <f>may!F236</f>
        <v>148882</v>
      </c>
      <c r="AD236" s="74">
        <f>may!G236</f>
        <v>85.59</v>
      </c>
      <c r="AE236" s="73">
        <f>may!H236</f>
        <v>525387</v>
      </c>
      <c r="AF236" s="59"/>
      <c r="AG236" s="60">
        <f t="shared" si="55"/>
        <v>0</v>
      </c>
      <c r="AH236" s="69">
        <f t="shared" si="56"/>
        <v>0</v>
      </c>
      <c r="AI236" s="60">
        <f t="shared" si="57"/>
        <v>-1.5599999999999881</v>
      </c>
      <c r="AJ236" s="69">
        <f t="shared" si="58"/>
        <v>-5794</v>
      </c>
      <c r="AK236" s="1"/>
      <c r="AL236" s="3">
        <v>27.340000000000003</v>
      </c>
      <c r="AM236" s="3">
        <v>148882</v>
      </c>
      <c r="AN236" s="1">
        <f t="shared" si="59"/>
        <v>0</v>
      </c>
      <c r="AO236" s="3">
        <v>227</v>
      </c>
      <c r="AP236" s="3">
        <v>84.030000000000015</v>
      </c>
      <c r="AQ236" s="3">
        <v>519593</v>
      </c>
      <c r="AR236" s="1">
        <f t="shared" si="60"/>
        <v>0</v>
      </c>
    </row>
    <row r="237" spans="1:44" s="1" customFormat="1" hidden="1">
      <c r="A237" s="17">
        <v>228</v>
      </c>
      <c r="B237" s="17" t="s">
        <v>939</v>
      </c>
      <c r="C237" s="17">
        <v>228</v>
      </c>
      <c r="D237" s="21"/>
      <c r="E237" s="34">
        <f t="shared" si="48"/>
        <v>0</v>
      </c>
      <c r="F237" s="35">
        <f t="shared" si="49"/>
        <v>0</v>
      </c>
      <c r="G237" s="34">
        <f t="shared" si="50"/>
        <v>0</v>
      </c>
      <c r="H237" s="36">
        <f t="shared" si="51"/>
        <v>0</v>
      </c>
      <c r="I237" s="21"/>
      <c r="J237" s="21">
        <v>0</v>
      </c>
      <c r="K237" s="21">
        <v>0</v>
      </c>
      <c r="L237" s="21"/>
      <c r="M237" s="16"/>
      <c r="N237" s="36">
        <f t="shared" si="52"/>
        <v>0</v>
      </c>
      <c r="O237" s="36">
        <f t="shared" si="53"/>
        <v>0</v>
      </c>
      <c r="P237" s="16"/>
      <c r="Q237" s="18">
        <f t="shared" si="54"/>
        <v>0</v>
      </c>
      <c r="R237" s="16"/>
      <c r="S237" s="15">
        <f t="shared" si="46"/>
        <v>0</v>
      </c>
      <c r="T237">
        <v>228</v>
      </c>
      <c r="U237"/>
      <c r="V237"/>
      <c r="W237" s="61">
        <f t="shared" si="47"/>
        <v>0</v>
      </c>
      <c r="X237">
        <v>228</v>
      </c>
      <c r="Y237" s="71"/>
      <c r="Z237" s="71"/>
      <c r="AA237" s="59"/>
      <c r="AB237" s="74">
        <f>may!E237</f>
        <v>0</v>
      </c>
      <c r="AC237" s="191">
        <f>may!F237</f>
        <v>0</v>
      </c>
      <c r="AD237" s="74">
        <f>may!G237</f>
        <v>0</v>
      </c>
      <c r="AE237" s="73">
        <f>may!H237</f>
        <v>0</v>
      </c>
      <c r="AF237" s="59"/>
      <c r="AG237" s="60">
        <f t="shared" si="55"/>
        <v>0</v>
      </c>
      <c r="AH237" s="69">
        <f t="shared" si="56"/>
        <v>0</v>
      </c>
      <c r="AI237" s="60">
        <f t="shared" si="57"/>
        <v>0</v>
      </c>
      <c r="AJ237" s="69">
        <f t="shared" si="58"/>
        <v>0</v>
      </c>
      <c r="AN237" s="1">
        <f t="shared" si="59"/>
        <v>0</v>
      </c>
      <c r="AO237" s="1">
        <v>228</v>
      </c>
      <c r="AR237" s="1">
        <f t="shared" si="60"/>
        <v>0</v>
      </c>
    </row>
    <row r="238" spans="1:44">
      <c r="A238" s="19">
        <v>229</v>
      </c>
      <c r="B238" s="19" t="s">
        <v>770</v>
      </c>
      <c r="C238" s="19">
        <v>229</v>
      </c>
      <c r="D238" s="21"/>
      <c r="E238" s="34">
        <f t="shared" si="48"/>
        <v>91.090000000000046</v>
      </c>
      <c r="F238" s="35">
        <f t="shared" si="49"/>
        <v>486595</v>
      </c>
      <c r="G238" s="34">
        <f t="shared" si="50"/>
        <v>48.01</v>
      </c>
      <c r="H238" s="36">
        <f t="shared" si="51"/>
        <v>254014</v>
      </c>
      <c r="I238" s="21"/>
      <c r="J238" s="21">
        <v>0</v>
      </c>
      <c r="K238" s="21">
        <v>0</v>
      </c>
      <c r="L238" s="21"/>
      <c r="M238" s="16"/>
      <c r="N238" s="36">
        <f t="shared" si="52"/>
        <v>486595</v>
      </c>
      <c r="O238" s="36">
        <f t="shared" si="53"/>
        <v>254014</v>
      </c>
      <c r="P238" s="16"/>
      <c r="Q238" s="18">
        <f t="shared" si="54"/>
        <v>1481357.1</v>
      </c>
      <c r="R238" s="20"/>
      <c r="S238" s="15">
        <f t="shared" si="46"/>
        <v>0</v>
      </c>
      <c r="T238" s="122">
        <v>229</v>
      </c>
      <c r="U238" s="71">
        <v>91.090000000000046</v>
      </c>
      <c r="V238" s="71">
        <v>486595</v>
      </c>
      <c r="W238" s="61">
        <f t="shared" si="47"/>
        <v>0</v>
      </c>
      <c r="X238" s="122">
        <v>229</v>
      </c>
      <c r="Y238" s="71">
        <v>48.01</v>
      </c>
      <c r="Z238" s="71">
        <v>254014</v>
      </c>
      <c r="AA238" s="59"/>
      <c r="AB238" s="74">
        <f>may!E238</f>
        <v>91.089999999999961</v>
      </c>
      <c r="AC238" s="191">
        <f>may!F238</f>
        <v>486595</v>
      </c>
      <c r="AD238" s="74">
        <f>may!G238</f>
        <v>49.730000000000004</v>
      </c>
      <c r="AE238" s="73">
        <f>may!H238</f>
        <v>266643</v>
      </c>
      <c r="AF238" s="59"/>
      <c r="AG238" s="60">
        <f t="shared" si="55"/>
        <v>0</v>
      </c>
      <c r="AH238" s="69">
        <f t="shared" si="56"/>
        <v>0</v>
      </c>
      <c r="AI238" s="60">
        <f t="shared" si="57"/>
        <v>-1.720000000000006</v>
      </c>
      <c r="AJ238" s="69">
        <f t="shared" si="58"/>
        <v>-12629</v>
      </c>
      <c r="AK238" s="1"/>
      <c r="AL238" s="3">
        <v>91.090000000000046</v>
      </c>
      <c r="AM238" s="3">
        <v>486595</v>
      </c>
      <c r="AN238" s="1">
        <f t="shared" si="59"/>
        <v>0</v>
      </c>
      <c r="AO238" s="3">
        <v>229</v>
      </c>
      <c r="AP238" s="3">
        <v>48.01</v>
      </c>
      <c r="AQ238" s="3">
        <v>254014</v>
      </c>
      <c r="AR238" s="1">
        <f t="shared" si="60"/>
        <v>0</v>
      </c>
    </row>
    <row r="239" spans="1:44" s="1" customFormat="1">
      <c r="A239" s="17">
        <v>230</v>
      </c>
      <c r="B239" s="17" t="s">
        <v>1225</v>
      </c>
      <c r="C239" s="17">
        <v>230</v>
      </c>
      <c r="D239" s="21"/>
      <c r="E239" s="34">
        <f t="shared" si="48"/>
        <v>52.919999999999995</v>
      </c>
      <c r="F239" s="35">
        <f t="shared" si="49"/>
        <v>382237</v>
      </c>
      <c r="G239" s="34">
        <f t="shared" si="50"/>
        <v>2</v>
      </c>
      <c r="H239" s="36">
        <f t="shared" si="51"/>
        <v>10000</v>
      </c>
      <c r="I239" s="21"/>
      <c r="J239" s="21">
        <v>0</v>
      </c>
      <c r="K239" s="21">
        <v>0</v>
      </c>
      <c r="L239" s="21"/>
      <c r="M239" s="16"/>
      <c r="N239" s="36">
        <f t="shared" si="52"/>
        <v>382237</v>
      </c>
      <c r="O239" s="36">
        <f t="shared" si="53"/>
        <v>10000</v>
      </c>
      <c r="P239" s="16"/>
      <c r="Q239" s="18">
        <f t="shared" si="54"/>
        <v>784528.91999999993</v>
      </c>
      <c r="R239" s="16"/>
      <c r="S239" s="15">
        <f t="shared" si="46"/>
        <v>0</v>
      </c>
      <c r="T239" s="122">
        <v>230</v>
      </c>
      <c r="U239" s="71">
        <v>52.919999999999995</v>
      </c>
      <c r="V239" s="71">
        <v>382237</v>
      </c>
      <c r="W239" s="61">
        <f t="shared" si="47"/>
        <v>0</v>
      </c>
      <c r="X239" s="122">
        <v>230</v>
      </c>
      <c r="Y239" s="71">
        <v>2</v>
      </c>
      <c r="Z239" s="71">
        <v>10000</v>
      </c>
      <c r="AA239" s="59"/>
      <c r="AB239" s="74">
        <f>may!E239</f>
        <v>52</v>
      </c>
      <c r="AC239" s="191">
        <f>may!F239</f>
        <v>373116</v>
      </c>
      <c r="AD239" s="74">
        <f>may!G239</f>
        <v>1</v>
      </c>
      <c r="AE239" s="73">
        <f>may!H239</f>
        <v>5000</v>
      </c>
      <c r="AF239" s="59"/>
      <c r="AG239" s="60">
        <f t="shared" si="55"/>
        <v>0.9199999999999946</v>
      </c>
      <c r="AH239" s="69">
        <f t="shared" si="56"/>
        <v>9121</v>
      </c>
      <c r="AI239" s="60">
        <f t="shared" si="57"/>
        <v>1</v>
      </c>
      <c r="AJ239" s="69">
        <f t="shared" si="58"/>
        <v>5000</v>
      </c>
      <c r="AL239" s="1">
        <v>52.919999999999995</v>
      </c>
      <c r="AM239" s="1">
        <v>382237</v>
      </c>
      <c r="AN239" s="1">
        <f t="shared" si="59"/>
        <v>0</v>
      </c>
      <c r="AO239" s="1">
        <v>230</v>
      </c>
      <c r="AP239" s="1">
        <v>2</v>
      </c>
      <c r="AQ239" s="1">
        <v>10000</v>
      </c>
      <c r="AR239" s="1">
        <f t="shared" si="60"/>
        <v>0</v>
      </c>
    </row>
    <row r="240" spans="1:44" s="1" customFormat="1">
      <c r="A240" s="17">
        <v>231</v>
      </c>
      <c r="B240" s="17" t="s">
        <v>1226</v>
      </c>
      <c r="C240" s="17">
        <v>231</v>
      </c>
      <c r="D240" s="21"/>
      <c r="E240" s="34">
        <f t="shared" si="48"/>
        <v>0</v>
      </c>
      <c r="F240" s="35">
        <f t="shared" si="49"/>
        <v>0</v>
      </c>
      <c r="G240" s="34">
        <f t="shared" si="50"/>
        <v>7.51</v>
      </c>
      <c r="H240" s="36">
        <f t="shared" si="51"/>
        <v>43629</v>
      </c>
      <c r="I240" s="21"/>
      <c r="J240" s="21">
        <v>0</v>
      </c>
      <c r="K240" s="21">
        <v>0</v>
      </c>
      <c r="L240" s="21"/>
      <c r="M240" s="16"/>
      <c r="N240" s="36">
        <f t="shared" si="52"/>
        <v>0</v>
      </c>
      <c r="O240" s="36">
        <f t="shared" si="53"/>
        <v>43629</v>
      </c>
      <c r="P240" s="16"/>
      <c r="Q240" s="18">
        <f t="shared" si="54"/>
        <v>87265.510000000009</v>
      </c>
      <c r="R240" s="16"/>
      <c r="S240" s="15">
        <f t="shared" si="46"/>
        <v>0</v>
      </c>
      <c r="T240">
        <v>231</v>
      </c>
      <c r="U240"/>
      <c r="V240"/>
      <c r="W240" s="61">
        <f t="shared" si="47"/>
        <v>0</v>
      </c>
      <c r="X240" s="122">
        <v>231</v>
      </c>
      <c r="Y240" s="71">
        <v>7.51</v>
      </c>
      <c r="Z240" s="71">
        <v>43629</v>
      </c>
      <c r="AA240" s="59"/>
      <c r="AB240" s="74">
        <f>may!E240</f>
        <v>0</v>
      </c>
      <c r="AC240" s="191">
        <f>may!F240</f>
        <v>0</v>
      </c>
      <c r="AD240" s="74">
        <f>may!G240</f>
        <v>7.51</v>
      </c>
      <c r="AE240" s="73">
        <f>may!H240</f>
        <v>43629</v>
      </c>
      <c r="AF240" s="59"/>
      <c r="AG240" s="60">
        <f t="shared" si="55"/>
        <v>0</v>
      </c>
      <c r="AH240" s="69">
        <f t="shared" si="56"/>
        <v>0</v>
      </c>
      <c r="AI240" s="60">
        <f t="shared" si="57"/>
        <v>0</v>
      </c>
      <c r="AJ240" s="69">
        <f t="shared" si="58"/>
        <v>0</v>
      </c>
      <c r="AN240" s="1">
        <f t="shared" si="59"/>
        <v>0</v>
      </c>
      <c r="AO240" s="1">
        <v>231</v>
      </c>
      <c r="AP240" s="1">
        <v>7.51</v>
      </c>
      <c r="AQ240" s="1">
        <v>43629</v>
      </c>
      <c r="AR240" s="1">
        <f t="shared" si="60"/>
        <v>0</v>
      </c>
    </row>
    <row r="241" spans="1:44" s="1" customFormat="1" hidden="1">
      <c r="A241" s="17">
        <v>232</v>
      </c>
      <c r="B241" s="17" t="s">
        <v>1227</v>
      </c>
      <c r="C241" s="17">
        <v>232</v>
      </c>
      <c r="D241" s="21"/>
      <c r="E241" s="34">
        <f t="shared" si="48"/>
        <v>0</v>
      </c>
      <c r="F241" s="35">
        <f t="shared" si="49"/>
        <v>0</v>
      </c>
      <c r="G241" s="34">
        <f t="shared" si="50"/>
        <v>0</v>
      </c>
      <c r="H241" s="36">
        <f t="shared" si="51"/>
        <v>0</v>
      </c>
      <c r="I241" s="21"/>
      <c r="J241" s="21">
        <v>0</v>
      </c>
      <c r="K241" s="21">
        <v>0</v>
      </c>
      <c r="L241" s="21"/>
      <c r="M241" s="16"/>
      <c r="N241" s="36">
        <f t="shared" si="52"/>
        <v>0</v>
      </c>
      <c r="O241" s="36">
        <f t="shared" si="53"/>
        <v>0</v>
      </c>
      <c r="P241" s="16"/>
      <c r="Q241" s="18">
        <f t="shared" si="54"/>
        <v>0</v>
      </c>
      <c r="R241" s="16"/>
      <c r="S241" s="15">
        <f t="shared" si="46"/>
        <v>0</v>
      </c>
      <c r="T241">
        <v>232</v>
      </c>
      <c r="U241"/>
      <c r="V241"/>
      <c r="W241" s="61">
        <f t="shared" si="47"/>
        <v>0</v>
      </c>
      <c r="X241">
        <v>232</v>
      </c>
      <c r="Y241" s="71"/>
      <c r="Z241" s="71"/>
      <c r="AA241" s="59"/>
      <c r="AB241" s="74">
        <f>may!E241</f>
        <v>0</v>
      </c>
      <c r="AC241" s="191">
        <f>may!F241</f>
        <v>0</v>
      </c>
      <c r="AD241" s="74">
        <f>may!G241</f>
        <v>0</v>
      </c>
      <c r="AE241" s="73">
        <f>may!H241</f>
        <v>0</v>
      </c>
      <c r="AF241" s="59"/>
      <c r="AG241" s="60">
        <f t="shared" si="55"/>
        <v>0</v>
      </c>
      <c r="AH241" s="69">
        <f t="shared" si="56"/>
        <v>0</v>
      </c>
      <c r="AI241" s="60">
        <f t="shared" si="57"/>
        <v>0</v>
      </c>
      <c r="AJ241" s="69">
        <f t="shared" si="58"/>
        <v>0</v>
      </c>
      <c r="AN241" s="1">
        <f t="shared" si="59"/>
        <v>0</v>
      </c>
      <c r="AO241" s="1">
        <v>232</v>
      </c>
      <c r="AR241" s="1">
        <f t="shared" si="60"/>
        <v>0</v>
      </c>
    </row>
    <row r="242" spans="1:44" s="1" customFormat="1" hidden="1">
      <c r="A242" s="17">
        <v>233</v>
      </c>
      <c r="B242" s="17" t="s">
        <v>1228</v>
      </c>
      <c r="C242" s="17">
        <v>233</v>
      </c>
      <c r="D242" s="21"/>
      <c r="E242" s="34">
        <f t="shared" si="48"/>
        <v>0</v>
      </c>
      <c r="F242" s="35">
        <f t="shared" si="49"/>
        <v>0</v>
      </c>
      <c r="G242" s="34">
        <f t="shared" si="50"/>
        <v>0</v>
      </c>
      <c r="H242" s="36">
        <f t="shared" si="51"/>
        <v>0</v>
      </c>
      <c r="I242" s="21"/>
      <c r="J242" s="21">
        <v>0</v>
      </c>
      <c r="K242" s="21">
        <v>0</v>
      </c>
      <c r="L242" s="21"/>
      <c r="M242" s="16"/>
      <c r="N242" s="36">
        <f t="shared" si="52"/>
        <v>0</v>
      </c>
      <c r="O242" s="36">
        <f t="shared" si="53"/>
        <v>0</v>
      </c>
      <c r="P242" s="16"/>
      <c r="Q242" s="18">
        <f t="shared" si="54"/>
        <v>0</v>
      </c>
      <c r="R242" s="16"/>
      <c r="S242" s="15">
        <f t="shared" si="46"/>
        <v>0</v>
      </c>
      <c r="T242">
        <v>233</v>
      </c>
      <c r="U242"/>
      <c r="V242"/>
      <c r="W242" s="61">
        <f t="shared" si="47"/>
        <v>0</v>
      </c>
      <c r="X242">
        <v>233</v>
      </c>
      <c r="Y242" s="71"/>
      <c r="Z242" s="71"/>
      <c r="AA242" s="59"/>
      <c r="AB242" s="74">
        <f>may!E242</f>
        <v>0</v>
      </c>
      <c r="AC242" s="191">
        <f>may!F242</f>
        <v>0</v>
      </c>
      <c r="AD242" s="74">
        <f>may!G242</f>
        <v>0</v>
      </c>
      <c r="AE242" s="73">
        <f>may!H242</f>
        <v>0</v>
      </c>
      <c r="AF242" s="59"/>
      <c r="AG242" s="60">
        <f t="shared" si="55"/>
        <v>0</v>
      </c>
      <c r="AH242" s="69">
        <f t="shared" si="56"/>
        <v>0</v>
      </c>
      <c r="AI242" s="60">
        <f t="shared" si="57"/>
        <v>0</v>
      </c>
      <c r="AJ242" s="69">
        <f t="shared" si="58"/>
        <v>0</v>
      </c>
      <c r="AN242" s="1">
        <f t="shared" si="59"/>
        <v>0</v>
      </c>
      <c r="AO242" s="1">
        <v>233</v>
      </c>
      <c r="AR242" s="1">
        <f t="shared" si="60"/>
        <v>0</v>
      </c>
    </row>
    <row r="243" spans="1:44">
      <c r="A243" s="19">
        <v>234</v>
      </c>
      <c r="B243" s="19" t="s">
        <v>878</v>
      </c>
      <c r="C243" s="19">
        <v>234</v>
      </c>
      <c r="D243" s="21"/>
      <c r="E243" s="34">
        <f t="shared" si="48"/>
        <v>66.670000000000016</v>
      </c>
      <c r="F243" s="35">
        <f t="shared" si="49"/>
        <v>403775</v>
      </c>
      <c r="G243" s="34">
        <f t="shared" si="50"/>
        <v>8</v>
      </c>
      <c r="H243" s="36">
        <f t="shared" si="51"/>
        <v>40000</v>
      </c>
      <c r="I243" s="21"/>
      <c r="J243" s="21">
        <v>0</v>
      </c>
      <c r="K243" s="21">
        <v>0</v>
      </c>
      <c r="L243" s="21"/>
      <c r="M243" s="16"/>
      <c r="N243" s="36">
        <f t="shared" si="52"/>
        <v>403775</v>
      </c>
      <c r="O243" s="36">
        <f t="shared" si="53"/>
        <v>40000</v>
      </c>
      <c r="P243" s="16"/>
      <c r="Q243" s="18">
        <f t="shared" si="54"/>
        <v>887624.66999999993</v>
      </c>
      <c r="R243" s="20"/>
      <c r="S243" s="15">
        <f t="shared" si="46"/>
        <v>0</v>
      </c>
      <c r="T243" s="122">
        <v>234</v>
      </c>
      <c r="U243" s="71">
        <v>66.670000000000016</v>
      </c>
      <c r="V243" s="71">
        <v>403775</v>
      </c>
      <c r="W243" s="61">
        <f t="shared" si="47"/>
        <v>0</v>
      </c>
      <c r="X243" s="122">
        <v>234</v>
      </c>
      <c r="Y243" s="71">
        <v>8</v>
      </c>
      <c r="Z243" s="71">
        <v>40000</v>
      </c>
      <c r="AA243" s="59"/>
      <c r="AB243" s="74">
        <f>may!E243</f>
        <v>66.670000000000016</v>
      </c>
      <c r="AC243" s="191">
        <f>may!F243</f>
        <v>403775</v>
      </c>
      <c r="AD243" s="74">
        <f>may!G243</f>
        <v>8</v>
      </c>
      <c r="AE243" s="73">
        <f>may!H243</f>
        <v>40000</v>
      </c>
      <c r="AF243" s="59"/>
      <c r="AG243" s="60">
        <f t="shared" si="55"/>
        <v>0</v>
      </c>
      <c r="AH243" s="69">
        <f t="shared" si="56"/>
        <v>0</v>
      </c>
      <c r="AI243" s="60">
        <f t="shared" si="57"/>
        <v>0</v>
      </c>
      <c r="AJ243" s="69">
        <f t="shared" si="58"/>
        <v>0</v>
      </c>
      <c r="AK243" s="1"/>
      <c r="AL243" s="3">
        <v>66.670000000000016</v>
      </c>
      <c r="AM243" s="3">
        <v>403775</v>
      </c>
      <c r="AN243" s="1">
        <f t="shared" si="59"/>
        <v>0</v>
      </c>
      <c r="AO243" s="3">
        <v>234</v>
      </c>
      <c r="AP243" s="3">
        <v>8</v>
      </c>
      <c r="AQ243" s="3">
        <v>40000</v>
      </c>
      <c r="AR243" s="1">
        <f t="shared" si="60"/>
        <v>0</v>
      </c>
    </row>
    <row r="244" spans="1:44" s="1" customFormat="1" hidden="1">
      <c r="A244" s="17">
        <v>235</v>
      </c>
      <c r="B244" s="17" t="s">
        <v>1229</v>
      </c>
      <c r="C244" s="17">
        <v>235</v>
      </c>
      <c r="D244" s="21"/>
      <c r="E244" s="34">
        <f t="shared" si="48"/>
        <v>0</v>
      </c>
      <c r="F244" s="35">
        <f t="shared" si="49"/>
        <v>0</v>
      </c>
      <c r="G244" s="34">
        <f t="shared" si="50"/>
        <v>0</v>
      </c>
      <c r="H244" s="36">
        <f t="shared" si="51"/>
        <v>0</v>
      </c>
      <c r="I244" s="21"/>
      <c r="J244" s="21">
        <v>0</v>
      </c>
      <c r="K244" s="21">
        <v>0</v>
      </c>
      <c r="L244" s="21"/>
      <c r="M244" s="16"/>
      <c r="N244" s="36">
        <f t="shared" si="52"/>
        <v>0</v>
      </c>
      <c r="O244" s="36">
        <f t="shared" si="53"/>
        <v>0</v>
      </c>
      <c r="P244" s="16"/>
      <c r="Q244" s="18">
        <f t="shared" si="54"/>
        <v>0</v>
      </c>
      <c r="R244" s="16"/>
      <c r="S244" s="15">
        <f t="shared" si="46"/>
        <v>0</v>
      </c>
      <c r="T244">
        <v>235</v>
      </c>
      <c r="U244"/>
      <c r="V244"/>
      <c r="W244" s="61">
        <f t="shared" si="47"/>
        <v>0</v>
      </c>
      <c r="X244">
        <v>235</v>
      </c>
      <c r="Y244" s="71"/>
      <c r="Z244" s="71"/>
      <c r="AA244" s="59"/>
      <c r="AB244" s="74">
        <f>may!E244</f>
        <v>0</v>
      </c>
      <c r="AC244" s="191">
        <f>may!F244</f>
        <v>0</v>
      </c>
      <c r="AD244" s="74">
        <f>may!G244</f>
        <v>0</v>
      </c>
      <c r="AE244" s="73">
        <f>may!H244</f>
        <v>0</v>
      </c>
      <c r="AF244" s="59"/>
      <c r="AG244" s="60">
        <f t="shared" si="55"/>
        <v>0</v>
      </c>
      <c r="AH244" s="69">
        <f t="shared" si="56"/>
        <v>0</v>
      </c>
      <c r="AI244" s="60">
        <f t="shared" si="57"/>
        <v>0</v>
      </c>
      <c r="AJ244" s="69">
        <f t="shared" si="58"/>
        <v>0</v>
      </c>
      <c r="AN244" s="1">
        <f t="shared" si="59"/>
        <v>0</v>
      </c>
      <c r="AO244" s="1">
        <v>235</v>
      </c>
      <c r="AR244" s="1">
        <f t="shared" si="60"/>
        <v>0</v>
      </c>
    </row>
    <row r="245" spans="1:44">
      <c r="A245" s="19">
        <v>236</v>
      </c>
      <c r="B245" s="19" t="s">
        <v>1267</v>
      </c>
      <c r="C245" s="19">
        <v>236</v>
      </c>
      <c r="D245" s="21"/>
      <c r="E245" s="34">
        <f t="shared" si="48"/>
        <v>101.65999999999998</v>
      </c>
      <c r="F245" s="35">
        <f t="shared" si="49"/>
        <v>564099</v>
      </c>
      <c r="G245" s="34">
        <f t="shared" si="50"/>
        <v>477.73000000000013</v>
      </c>
      <c r="H245" s="36">
        <f t="shared" si="51"/>
        <v>2719527</v>
      </c>
      <c r="I245" s="21"/>
      <c r="J245" s="21">
        <v>0</v>
      </c>
      <c r="K245" s="21">
        <v>0</v>
      </c>
      <c r="L245" s="21"/>
      <c r="M245" s="16"/>
      <c r="N245" s="36">
        <f t="shared" si="52"/>
        <v>564099</v>
      </c>
      <c r="O245" s="36">
        <f t="shared" si="53"/>
        <v>2719527</v>
      </c>
      <c r="P245" s="16"/>
      <c r="Q245" s="18">
        <f t="shared" si="54"/>
        <v>6567831.3900000006</v>
      </c>
      <c r="R245" s="20"/>
      <c r="S245" s="15">
        <f t="shared" si="46"/>
        <v>0</v>
      </c>
      <c r="T245" s="122">
        <v>236</v>
      </c>
      <c r="U245" s="71">
        <v>101.65999999999998</v>
      </c>
      <c r="V245" s="71">
        <v>564099</v>
      </c>
      <c r="W245" s="61">
        <f t="shared" si="47"/>
        <v>0</v>
      </c>
      <c r="X245" s="122">
        <v>236</v>
      </c>
      <c r="Y245" s="71">
        <v>477.73000000000013</v>
      </c>
      <c r="Z245" s="71">
        <v>2719527</v>
      </c>
      <c r="AA245" s="59"/>
      <c r="AB245" s="74">
        <f>may!E245</f>
        <v>101.66000000000001</v>
      </c>
      <c r="AC245" s="191">
        <f>may!F245</f>
        <v>564099</v>
      </c>
      <c r="AD245" s="74">
        <f>may!G245</f>
        <v>470.82000000000005</v>
      </c>
      <c r="AE245" s="73">
        <f>may!H245</f>
        <v>2691695</v>
      </c>
      <c r="AF245" s="59"/>
      <c r="AG245" s="60">
        <f t="shared" si="55"/>
        <v>0</v>
      </c>
      <c r="AH245" s="69">
        <f t="shared" si="56"/>
        <v>0</v>
      </c>
      <c r="AI245" s="60">
        <f t="shared" si="57"/>
        <v>6.9100000000000819</v>
      </c>
      <c r="AJ245" s="69">
        <f t="shared" si="58"/>
        <v>27832</v>
      </c>
      <c r="AK245" s="1"/>
      <c r="AL245" s="3">
        <v>101.65999999999998</v>
      </c>
      <c r="AM245" s="3">
        <v>564099</v>
      </c>
      <c r="AN245" s="1">
        <f t="shared" si="59"/>
        <v>0</v>
      </c>
      <c r="AO245" s="3">
        <v>236</v>
      </c>
      <c r="AP245" s="3">
        <v>477.73000000000013</v>
      </c>
      <c r="AQ245" s="3">
        <v>2719527</v>
      </c>
      <c r="AR245" s="1">
        <f t="shared" si="60"/>
        <v>0</v>
      </c>
    </row>
    <row r="246" spans="1:44" s="1" customFormat="1" hidden="1">
      <c r="A246" s="17">
        <v>237</v>
      </c>
      <c r="B246" s="17" t="s">
        <v>1230</v>
      </c>
      <c r="C246" s="17">
        <v>237</v>
      </c>
      <c r="D246" s="21"/>
      <c r="E246" s="34">
        <f t="shared" si="48"/>
        <v>0</v>
      </c>
      <c r="F246" s="35">
        <f t="shared" si="49"/>
        <v>0</v>
      </c>
      <c r="G246" s="34">
        <f t="shared" si="50"/>
        <v>0</v>
      </c>
      <c r="H246" s="36">
        <f t="shared" si="51"/>
        <v>0</v>
      </c>
      <c r="I246" s="21"/>
      <c r="J246" s="21">
        <v>0</v>
      </c>
      <c r="K246" s="21">
        <v>0</v>
      </c>
      <c r="L246" s="21"/>
      <c r="M246" s="16"/>
      <c r="N246" s="36">
        <f t="shared" si="52"/>
        <v>0</v>
      </c>
      <c r="O246" s="36">
        <f t="shared" si="53"/>
        <v>0</v>
      </c>
      <c r="P246" s="16"/>
      <c r="Q246" s="18">
        <f t="shared" si="54"/>
        <v>0</v>
      </c>
      <c r="R246" s="16"/>
      <c r="S246" s="15">
        <f t="shared" si="46"/>
        <v>0</v>
      </c>
      <c r="T246">
        <v>237</v>
      </c>
      <c r="U246"/>
      <c r="V246"/>
      <c r="W246" s="61">
        <f t="shared" si="47"/>
        <v>0</v>
      </c>
      <c r="X246">
        <v>237</v>
      </c>
      <c r="Y246" s="71"/>
      <c r="Z246" s="71"/>
      <c r="AA246" s="59"/>
      <c r="AB246" s="74">
        <f>may!E246</f>
        <v>0</v>
      </c>
      <c r="AC246" s="191">
        <f>may!F246</f>
        <v>0</v>
      </c>
      <c r="AD246" s="74">
        <f>may!G246</f>
        <v>0</v>
      </c>
      <c r="AE246" s="73">
        <f>may!H246</f>
        <v>0</v>
      </c>
      <c r="AF246" s="59"/>
      <c r="AG246" s="60">
        <f t="shared" si="55"/>
        <v>0</v>
      </c>
      <c r="AH246" s="69">
        <f t="shared" si="56"/>
        <v>0</v>
      </c>
      <c r="AI246" s="60">
        <f t="shared" si="57"/>
        <v>0</v>
      </c>
      <c r="AJ246" s="69">
        <f t="shared" si="58"/>
        <v>0</v>
      </c>
      <c r="AN246" s="1">
        <f t="shared" si="59"/>
        <v>0</v>
      </c>
      <c r="AO246" s="1">
        <v>237</v>
      </c>
      <c r="AR246" s="1">
        <f t="shared" si="60"/>
        <v>0</v>
      </c>
    </row>
    <row r="247" spans="1:44" s="1" customFormat="1" hidden="1">
      <c r="A247" s="17">
        <v>238</v>
      </c>
      <c r="B247" s="17" t="s">
        <v>1231</v>
      </c>
      <c r="C247" s="17">
        <v>238</v>
      </c>
      <c r="D247" s="21"/>
      <c r="E247" s="34">
        <f t="shared" si="48"/>
        <v>0</v>
      </c>
      <c r="F247" s="35">
        <f t="shared" si="49"/>
        <v>0</v>
      </c>
      <c r="G247" s="34">
        <f t="shared" si="50"/>
        <v>0</v>
      </c>
      <c r="H247" s="36">
        <f t="shared" si="51"/>
        <v>0</v>
      </c>
      <c r="I247" s="21"/>
      <c r="J247" s="21">
        <v>0</v>
      </c>
      <c r="K247" s="21">
        <v>0</v>
      </c>
      <c r="L247" s="21"/>
      <c r="M247" s="16"/>
      <c r="N247" s="36">
        <f t="shared" si="52"/>
        <v>0</v>
      </c>
      <c r="O247" s="36">
        <f t="shared" si="53"/>
        <v>0</v>
      </c>
      <c r="P247" s="16"/>
      <c r="Q247" s="18">
        <f t="shared" si="54"/>
        <v>0</v>
      </c>
      <c r="R247" s="16"/>
      <c r="S247" s="15">
        <f t="shared" si="46"/>
        <v>0</v>
      </c>
      <c r="T247">
        <v>238</v>
      </c>
      <c r="U247"/>
      <c r="V247"/>
      <c r="W247" s="61">
        <f t="shared" si="47"/>
        <v>0</v>
      </c>
      <c r="X247">
        <v>238</v>
      </c>
      <c r="Y247" s="71"/>
      <c r="Z247" s="71"/>
      <c r="AA247" s="59"/>
      <c r="AB247" s="74">
        <f>may!E247</f>
        <v>0</v>
      </c>
      <c r="AC247" s="191">
        <f>may!F247</f>
        <v>0</v>
      </c>
      <c r="AD247" s="74">
        <f>may!G247</f>
        <v>0</v>
      </c>
      <c r="AE247" s="73">
        <f>may!H247</f>
        <v>0</v>
      </c>
      <c r="AF247" s="59"/>
      <c r="AG247" s="60">
        <f t="shared" si="55"/>
        <v>0</v>
      </c>
      <c r="AH247" s="69">
        <f t="shared" si="56"/>
        <v>0</v>
      </c>
      <c r="AI247" s="60">
        <f t="shared" si="57"/>
        <v>0</v>
      </c>
      <c r="AJ247" s="69">
        <f t="shared" si="58"/>
        <v>0</v>
      </c>
      <c r="AN247" s="1">
        <f t="shared" si="59"/>
        <v>0</v>
      </c>
      <c r="AO247" s="1">
        <v>238</v>
      </c>
      <c r="AR247" s="1">
        <f t="shared" si="60"/>
        <v>0</v>
      </c>
    </row>
    <row r="248" spans="1:44">
      <c r="A248" s="19">
        <v>239</v>
      </c>
      <c r="B248" s="19" t="s">
        <v>904</v>
      </c>
      <c r="C248" s="19">
        <v>239</v>
      </c>
      <c r="D248" s="21"/>
      <c r="E248" s="34">
        <f t="shared" si="48"/>
        <v>0</v>
      </c>
      <c r="F248" s="35">
        <f t="shared" si="49"/>
        <v>0</v>
      </c>
      <c r="G248" s="34">
        <f t="shared" si="50"/>
        <v>53.060000000000009</v>
      </c>
      <c r="H248" s="36">
        <f t="shared" si="51"/>
        <v>289637</v>
      </c>
      <c r="I248" s="21"/>
      <c r="J248" s="21">
        <v>0</v>
      </c>
      <c r="K248" s="21">
        <v>0</v>
      </c>
      <c r="L248" s="21"/>
      <c r="M248" s="16"/>
      <c r="N248" s="36">
        <f t="shared" si="52"/>
        <v>0</v>
      </c>
      <c r="O248" s="36">
        <f t="shared" si="53"/>
        <v>289637</v>
      </c>
      <c r="P248" s="16"/>
      <c r="Q248" s="18">
        <f t="shared" si="54"/>
        <v>579327.06000000006</v>
      </c>
      <c r="R248" s="20"/>
      <c r="S248" s="15">
        <f t="shared" si="46"/>
        <v>0</v>
      </c>
      <c r="T248">
        <v>239</v>
      </c>
      <c r="U248"/>
      <c r="V248"/>
      <c r="W248" s="61">
        <f t="shared" si="47"/>
        <v>0</v>
      </c>
      <c r="X248" s="122">
        <v>239</v>
      </c>
      <c r="Y248" s="71">
        <v>53.060000000000009</v>
      </c>
      <c r="Z248" s="71">
        <v>289637</v>
      </c>
      <c r="AA248" s="59"/>
      <c r="AB248" s="74">
        <f>may!E248</f>
        <v>0</v>
      </c>
      <c r="AC248" s="191">
        <f>may!F248</f>
        <v>0</v>
      </c>
      <c r="AD248" s="74">
        <f>may!G248</f>
        <v>55.320000000000007</v>
      </c>
      <c r="AE248" s="73">
        <f>may!H248</f>
        <v>302985</v>
      </c>
      <c r="AF248" s="59"/>
      <c r="AG248" s="60">
        <f t="shared" si="55"/>
        <v>0</v>
      </c>
      <c r="AH248" s="69">
        <f t="shared" si="56"/>
        <v>0</v>
      </c>
      <c r="AI248" s="60">
        <f t="shared" si="57"/>
        <v>-2.259999999999998</v>
      </c>
      <c r="AJ248" s="69">
        <f t="shared" si="58"/>
        <v>-13348</v>
      </c>
      <c r="AK248" s="1"/>
      <c r="AN248" s="1">
        <f t="shared" si="59"/>
        <v>0</v>
      </c>
      <c r="AO248" s="3">
        <v>239</v>
      </c>
      <c r="AP248" s="3">
        <v>53.060000000000009</v>
      </c>
      <c r="AQ248" s="3">
        <v>289637</v>
      </c>
      <c r="AR248" s="1">
        <f t="shared" si="60"/>
        <v>0</v>
      </c>
    </row>
    <row r="249" spans="1:44">
      <c r="A249" s="19">
        <v>240</v>
      </c>
      <c r="B249" s="19" t="s">
        <v>1233</v>
      </c>
      <c r="C249" s="19">
        <v>240</v>
      </c>
      <c r="D249" s="21"/>
      <c r="E249" s="34">
        <f t="shared" si="48"/>
        <v>6</v>
      </c>
      <c r="F249" s="35">
        <f t="shared" si="49"/>
        <v>30000</v>
      </c>
      <c r="G249" s="34">
        <f t="shared" si="50"/>
        <v>1</v>
      </c>
      <c r="H249" s="36">
        <f t="shared" si="51"/>
        <v>5000</v>
      </c>
      <c r="I249" s="21"/>
      <c r="J249" s="21">
        <v>0</v>
      </c>
      <c r="K249" s="21">
        <v>0</v>
      </c>
      <c r="L249" s="21"/>
      <c r="M249" s="16"/>
      <c r="N249" s="36">
        <f t="shared" si="52"/>
        <v>30000</v>
      </c>
      <c r="O249" s="36">
        <f t="shared" si="53"/>
        <v>5000</v>
      </c>
      <c r="P249" s="16"/>
      <c r="Q249" s="18">
        <f t="shared" si="54"/>
        <v>70007</v>
      </c>
      <c r="R249" s="20"/>
      <c r="S249" s="15">
        <f t="shared" si="46"/>
        <v>0</v>
      </c>
      <c r="T249" s="122">
        <v>240</v>
      </c>
      <c r="U249" s="71">
        <v>6</v>
      </c>
      <c r="V249" s="71">
        <v>30000</v>
      </c>
      <c r="W249" s="61">
        <f t="shared" si="47"/>
        <v>0</v>
      </c>
      <c r="X249" s="122">
        <v>240</v>
      </c>
      <c r="Y249" s="71">
        <v>1</v>
      </c>
      <c r="Z249" s="71">
        <v>5000</v>
      </c>
      <c r="AA249" s="59"/>
      <c r="AB249" s="74">
        <f>may!E249</f>
        <v>6</v>
      </c>
      <c r="AC249" s="191">
        <f>may!F249</f>
        <v>30000</v>
      </c>
      <c r="AD249" s="74">
        <f>may!G249</f>
        <v>1</v>
      </c>
      <c r="AE249" s="73">
        <f>may!H249</f>
        <v>5000</v>
      </c>
      <c r="AF249" s="59"/>
      <c r="AG249" s="60">
        <f t="shared" si="55"/>
        <v>0</v>
      </c>
      <c r="AH249" s="69">
        <f t="shared" si="56"/>
        <v>0</v>
      </c>
      <c r="AI249" s="60">
        <f t="shared" si="57"/>
        <v>0</v>
      </c>
      <c r="AJ249" s="69">
        <f t="shared" si="58"/>
        <v>0</v>
      </c>
      <c r="AK249" s="1"/>
      <c r="AL249" s="3">
        <v>6</v>
      </c>
      <c r="AM249" s="3">
        <v>30000</v>
      </c>
      <c r="AN249" s="1">
        <f t="shared" si="59"/>
        <v>0</v>
      </c>
      <c r="AO249" s="3">
        <v>240</v>
      </c>
      <c r="AP249" s="3">
        <v>1</v>
      </c>
      <c r="AQ249" s="3">
        <v>5000</v>
      </c>
      <c r="AR249" s="1">
        <f t="shared" si="60"/>
        <v>0</v>
      </c>
    </row>
    <row r="250" spans="1:44" s="1" customFormat="1" hidden="1">
      <c r="A250" s="17">
        <v>241</v>
      </c>
      <c r="B250" s="17" t="s">
        <v>1234</v>
      </c>
      <c r="C250" s="17">
        <v>241</v>
      </c>
      <c r="D250" s="21"/>
      <c r="E250" s="34">
        <f t="shared" si="48"/>
        <v>0</v>
      </c>
      <c r="F250" s="35">
        <f t="shared" si="49"/>
        <v>0</v>
      </c>
      <c r="G250" s="34">
        <f t="shared" si="50"/>
        <v>0</v>
      </c>
      <c r="H250" s="36">
        <f t="shared" si="51"/>
        <v>0</v>
      </c>
      <c r="I250" s="21"/>
      <c r="J250" s="21">
        <v>0</v>
      </c>
      <c r="K250" s="21">
        <v>0</v>
      </c>
      <c r="L250" s="21"/>
      <c r="M250" s="16"/>
      <c r="N250" s="36">
        <f t="shared" si="52"/>
        <v>0</v>
      </c>
      <c r="O250" s="36">
        <f t="shared" si="53"/>
        <v>0</v>
      </c>
      <c r="P250" s="16"/>
      <c r="Q250" s="18">
        <f t="shared" si="54"/>
        <v>0</v>
      </c>
      <c r="R250" s="16"/>
      <c r="S250" s="15">
        <f t="shared" si="46"/>
        <v>0</v>
      </c>
      <c r="T250">
        <v>241</v>
      </c>
      <c r="U250"/>
      <c r="V250"/>
      <c r="W250" s="61">
        <f t="shared" si="47"/>
        <v>0</v>
      </c>
      <c r="X250">
        <v>241</v>
      </c>
      <c r="Y250" s="71"/>
      <c r="Z250" s="71"/>
      <c r="AA250" s="59"/>
      <c r="AB250" s="74">
        <f>may!E250</f>
        <v>0</v>
      </c>
      <c r="AC250" s="191">
        <f>may!F250</f>
        <v>0</v>
      </c>
      <c r="AD250" s="74">
        <f>may!G250</f>
        <v>0</v>
      </c>
      <c r="AE250" s="73">
        <f>may!H250</f>
        <v>0</v>
      </c>
      <c r="AF250" s="59"/>
      <c r="AG250" s="60">
        <f t="shared" si="55"/>
        <v>0</v>
      </c>
      <c r="AH250" s="69">
        <f t="shared" si="56"/>
        <v>0</v>
      </c>
      <c r="AI250" s="60">
        <f t="shared" si="57"/>
        <v>0</v>
      </c>
      <c r="AJ250" s="69">
        <f t="shared" si="58"/>
        <v>0</v>
      </c>
      <c r="AN250" s="1">
        <f t="shared" si="59"/>
        <v>0</v>
      </c>
      <c r="AO250" s="1">
        <v>241</v>
      </c>
      <c r="AR250" s="1">
        <f t="shared" si="60"/>
        <v>0</v>
      </c>
    </row>
    <row r="251" spans="1:44">
      <c r="A251" s="19">
        <v>242</v>
      </c>
      <c r="B251" s="19" t="s">
        <v>882</v>
      </c>
      <c r="C251" s="19">
        <v>242</v>
      </c>
      <c r="D251" s="21"/>
      <c r="E251" s="34">
        <f t="shared" si="48"/>
        <v>42.53</v>
      </c>
      <c r="F251" s="35">
        <f t="shared" si="49"/>
        <v>368932</v>
      </c>
      <c r="G251" s="34">
        <f t="shared" si="50"/>
        <v>19</v>
      </c>
      <c r="H251" s="36">
        <f t="shared" si="51"/>
        <v>106654</v>
      </c>
      <c r="I251" s="21"/>
      <c r="J251" s="21">
        <v>0</v>
      </c>
      <c r="K251" s="21">
        <v>0</v>
      </c>
      <c r="L251" s="21"/>
      <c r="M251" s="16"/>
      <c r="N251" s="36">
        <f t="shared" si="52"/>
        <v>368932</v>
      </c>
      <c r="O251" s="36">
        <f t="shared" si="53"/>
        <v>106654</v>
      </c>
      <c r="P251" s="16"/>
      <c r="Q251" s="18">
        <f t="shared" si="54"/>
        <v>951233.53</v>
      </c>
      <c r="R251" s="20"/>
      <c r="S251" s="15">
        <f t="shared" si="46"/>
        <v>0</v>
      </c>
      <c r="T251" s="122">
        <v>242</v>
      </c>
      <c r="U251" s="71">
        <v>42.53</v>
      </c>
      <c r="V251" s="71">
        <v>368932</v>
      </c>
      <c r="W251" s="61">
        <f t="shared" si="47"/>
        <v>0</v>
      </c>
      <c r="X251" s="122">
        <v>242</v>
      </c>
      <c r="Y251" s="71">
        <v>19</v>
      </c>
      <c r="Z251" s="71">
        <v>106654</v>
      </c>
      <c r="AA251" s="59"/>
      <c r="AB251" s="74">
        <f>may!E251</f>
        <v>42.529999999999994</v>
      </c>
      <c r="AC251" s="191">
        <f>may!F251</f>
        <v>368932</v>
      </c>
      <c r="AD251" s="74">
        <f>may!G251</f>
        <v>19.940000000000001</v>
      </c>
      <c r="AE251" s="73">
        <f>may!H251</f>
        <v>112882</v>
      </c>
      <c r="AF251" s="59"/>
      <c r="AG251" s="60">
        <f t="shared" si="55"/>
        <v>0</v>
      </c>
      <c r="AH251" s="69">
        <f t="shared" si="56"/>
        <v>0</v>
      </c>
      <c r="AI251" s="60">
        <f t="shared" si="57"/>
        <v>-0.94000000000000128</v>
      </c>
      <c r="AJ251" s="69">
        <f t="shared" si="58"/>
        <v>-6228</v>
      </c>
      <c r="AK251" s="1"/>
      <c r="AL251" s="3">
        <v>42.53</v>
      </c>
      <c r="AM251" s="3">
        <v>368932</v>
      </c>
      <c r="AN251" s="1">
        <f t="shared" si="59"/>
        <v>0</v>
      </c>
      <c r="AO251" s="3">
        <v>242</v>
      </c>
      <c r="AP251" s="3">
        <v>19</v>
      </c>
      <c r="AQ251" s="3">
        <v>106654</v>
      </c>
      <c r="AR251" s="1">
        <f t="shared" si="60"/>
        <v>0</v>
      </c>
    </row>
    <row r="252" spans="1:44">
      <c r="A252" s="19">
        <v>243</v>
      </c>
      <c r="B252" s="19" t="s">
        <v>1235</v>
      </c>
      <c r="C252" s="19">
        <v>243</v>
      </c>
      <c r="D252" s="21"/>
      <c r="E252" s="34">
        <f t="shared" si="48"/>
        <v>0</v>
      </c>
      <c r="F252" s="35">
        <f t="shared" si="49"/>
        <v>0</v>
      </c>
      <c r="G252" s="34">
        <f t="shared" si="50"/>
        <v>9.8899999999999988</v>
      </c>
      <c r="H252" s="36">
        <f t="shared" si="51"/>
        <v>72830</v>
      </c>
      <c r="I252" s="21"/>
      <c r="J252" s="21">
        <v>0</v>
      </c>
      <c r="K252" s="21">
        <v>0</v>
      </c>
      <c r="L252" s="21"/>
      <c r="M252" s="16"/>
      <c r="N252" s="36">
        <f t="shared" si="52"/>
        <v>0</v>
      </c>
      <c r="O252" s="36">
        <f t="shared" si="53"/>
        <v>72830</v>
      </c>
      <c r="P252" s="16"/>
      <c r="Q252" s="18">
        <f t="shared" si="54"/>
        <v>145669.89000000001</v>
      </c>
      <c r="R252" s="20"/>
      <c r="S252" s="15">
        <f t="shared" si="46"/>
        <v>0</v>
      </c>
      <c r="T252">
        <v>243</v>
      </c>
      <c r="U252"/>
      <c r="V252"/>
      <c r="W252" s="61">
        <f t="shared" si="47"/>
        <v>0</v>
      </c>
      <c r="X252" s="122">
        <v>243</v>
      </c>
      <c r="Y252" s="71">
        <v>9.8899999999999988</v>
      </c>
      <c r="Z252" s="71">
        <v>72830</v>
      </c>
      <c r="AA252" s="59"/>
      <c r="AB252" s="74">
        <f>may!E252</f>
        <v>0</v>
      </c>
      <c r="AC252" s="191">
        <f>may!F252</f>
        <v>0</v>
      </c>
      <c r="AD252" s="74">
        <f>may!G252</f>
        <v>11.23</v>
      </c>
      <c r="AE252" s="73">
        <f>may!H252</f>
        <v>79263</v>
      </c>
      <c r="AF252" s="59"/>
      <c r="AG252" s="60">
        <f t="shared" si="55"/>
        <v>0</v>
      </c>
      <c r="AH252" s="69">
        <f t="shared" si="56"/>
        <v>0</v>
      </c>
      <c r="AI252" s="60">
        <f t="shared" si="57"/>
        <v>-1.3400000000000016</v>
      </c>
      <c r="AJ252" s="69">
        <f t="shared" si="58"/>
        <v>-6433</v>
      </c>
      <c r="AK252" s="1"/>
      <c r="AN252" s="1">
        <f t="shared" si="59"/>
        <v>0</v>
      </c>
      <c r="AO252" s="3">
        <v>243</v>
      </c>
      <c r="AP252" s="3">
        <v>9.8899999999999988</v>
      </c>
      <c r="AQ252" s="3">
        <v>72830</v>
      </c>
      <c r="AR252" s="1">
        <f t="shared" si="60"/>
        <v>0</v>
      </c>
    </row>
    <row r="253" spans="1:44">
      <c r="A253" s="19">
        <v>244</v>
      </c>
      <c r="B253" s="19" t="s">
        <v>838</v>
      </c>
      <c r="C253" s="19">
        <v>244</v>
      </c>
      <c r="D253" s="21"/>
      <c r="E253" s="34">
        <f t="shared" si="48"/>
        <v>7</v>
      </c>
      <c r="F253" s="35">
        <f t="shared" si="49"/>
        <v>38519</v>
      </c>
      <c r="G253" s="34">
        <f t="shared" si="50"/>
        <v>158.96000000000004</v>
      </c>
      <c r="H253" s="36">
        <f t="shared" si="51"/>
        <v>849730</v>
      </c>
      <c r="I253" s="21"/>
      <c r="J253" s="21">
        <v>0</v>
      </c>
      <c r="K253" s="21">
        <v>0</v>
      </c>
      <c r="L253" s="21"/>
      <c r="M253" s="16"/>
      <c r="N253" s="36">
        <f t="shared" si="52"/>
        <v>38519</v>
      </c>
      <c r="O253" s="36">
        <f t="shared" si="53"/>
        <v>849730</v>
      </c>
      <c r="P253" s="16"/>
      <c r="Q253" s="18">
        <f t="shared" si="54"/>
        <v>1776663.96</v>
      </c>
      <c r="R253" s="20"/>
      <c r="S253" s="15">
        <f t="shared" si="46"/>
        <v>0</v>
      </c>
      <c r="T253" s="122">
        <v>244</v>
      </c>
      <c r="U253" s="71">
        <v>7</v>
      </c>
      <c r="V253" s="71">
        <v>38519</v>
      </c>
      <c r="W253" s="61">
        <f t="shared" si="47"/>
        <v>0</v>
      </c>
      <c r="X253" s="122">
        <v>244</v>
      </c>
      <c r="Y253" s="71">
        <v>158.96000000000004</v>
      </c>
      <c r="Z253" s="71">
        <v>849730</v>
      </c>
      <c r="AA253" s="59"/>
      <c r="AB253" s="74">
        <f>may!E253</f>
        <v>7</v>
      </c>
      <c r="AC253" s="191">
        <f>may!F253</f>
        <v>38519</v>
      </c>
      <c r="AD253" s="74">
        <f>may!G253</f>
        <v>159.39999999999998</v>
      </c>
      <c r="AE253" s="73">
        <f>may!H253</f>
        <v>856894</v>
      </c>
      <c r="AF253" s="59"/>
      <c r="AG253" s="60">
        <f t="shared" si="55"/>
        <v>0</v>
      </c>
      <c r="AH253" s="69">
        <f t="shared" si="56"/>
        <v>0</v>
      </c>
      <c r="AI253" s="60">
        <f t="shared" si="57"/>
        <v>-0.43999999999994088</v>
      </c>
      <c r="AJ253" s="69">
        <f t="shared" si="58"/>
        <v>-7164</v>
      </c>
      <c r="AK253" s="1"/>
      <c r="AL253" s="3">
        <v>7</v>
      </c>
      <c r="AM253" s="3">
        <v>38519</v>
      </c>
      <c r="AN253" s="1">
        <f t="shared" si="59"/>
        <v>0</v>
      </c>
      <c r="AO253" s="3">
        <v>244</v>
      </c>
      <c r="AP253" s="3">
        <v>158.74000000000004</v>
      </c>
      <c r="AQ253" s="3">
        <v>848630</v>
      </c>
      <c r="AR253" s="1">
        <f t="shared" si="60"/>
        <v>1100</v>
      </c>
    </row>
    <row r="254" spans="1:44" s="1" customFormat="1" hidden="1">
      <c r="A254" s="17">
        <v>245</v>
      </c>
      <c r="B254" s="17" t="s">
        <v>1236</v>
      </c>
      <c r="C254" s="17">
        <v>245</v>
      </c>
      <c r="D254" s="21"/>
      <c r="E254" s="34">
        <f t="shared" si="48"/>
        <v>0</v>
      </c>
      <c r="F254" s="35">
        <f t="shared" si="49"/>
        <v>0</v>
      </c>
      <c r="G254" s="34">
        <f t="shared" si="50"/>
        <v>0</v>
      </c>
      <c r="H254" s="36">
        <f t="shared" si="51"/>
        <v>0</v>
      </c>
      <c r="I254" s="21"/>
      <c r="J254" s="21">
        <v>0</v>
      </c>
      <c r="K254" s="21">
        <v>0</v>
      </c>
      <c r="L254" s="21"/>
      <c r="M254" s="16"/>
      <c r="N254" s="36">
        <f t="shared" si="52"/>
        <v>0</v>
      </c>
      <c r="O254" s="36">
        <f t="shared" si="53"/>
        <v>0</v>
      </c>
      <c r="P254" s="16"/>
      <c r="Q254" s="18">
        <f t="shared" si="54"/>
        <v>0</v>
      </c>
      <c r="R254" s="16"/>
      <c r="S254" s="15">
        <f t="shared" si="46"/>
        <v>0</v>
      </c>
      <c r="T254">
        <v>245</v>
      </c>
      <c r="U254"/>
      <c r="V254"/>
      <c r="W254" s="61">
        <f t="shared" si="47"/>
        <v>0</v>
      </c>
      <c r="X254">
        <v>245</v>
      </c>
      <c r="Y254" s="71"/>
      <c r="Z254" s="71"/>
      <c r="AA254" s="59"/>
      <c r="AB254" s="74">
        <f>may!E254</f>
        <v>0</v>
      </c>
      <c r="AC254" s="191">
        <f>may!F254</f>
        <v>0</v>
      </c>
      <c r="AD254" s="74">
        <f>may!G254</f>
        <v>0</v>
      </c>
      <c r="AE254" s="73">
        <f>may!H254</f>
        <v>0</v>
      </c>
      <c r="AF254" s="59"/>
      <c r="AG254" s="60">
        <f t="shared" si="55"/>
        <v>0</v>
      </c>
      <c r="AH254" s="69">
        <f t="shared" si="56"/>
        <v>0</v>
      </c>
      <c r="AI254" s="60">
        <f t="shared" si="57"/>
        <v>0</v>
      </c>
      <c r="AJ254" s="69">
        <f t="shared" si="58"/>
        <v>0</v>
      </c>
      <c r="AN254" s="1">
        <f t="shared" si="59"/>
        <v>0</v>
      </c>
      <c r="AO254" s="1">
        <v>245</v>
      </c>
      <c r="AR254" s="1">
        <f t="shared" si="60"/>
        <v>0</v>
      </c>
    </row>
    <row r="255" spans="1:44" s="1" customFormat="1">
      <c r="A255" s="17">
        <v>246</v>
      </c>
      <c r="B255" s="17" t="s">
        <v>1273</v>
      </c>
      <c r="C255" s="17">
        <v>246</v>
      </c>
      <c r="D255" s="21"/>
      <c r="E255" s="34">
        <f t="shared" si="48"/>
        <v>0</v>
      </c>
      <c r="F255" s="35">
        <f t="shared" si="49"/>
        <v>0</v>
      </c>
      <c r="G255" s="34">
        <f t="shared" si="50"/>
        <v>7.1</v>
      </c>
      <c r="H255" s="36">
        <f t="shared" si="51"/>
        <v>48149</v>
      </c>
      <c r="I255" s="21"/>
      <c r="J255" s="21">
        <v>0</v>
      </c>
      <c r="K255" s="21">
        <v>0</v>
      </c>
      <c r="L255" s="21"/>
      <c r="M255" s="16"/>
      <c r="N255" s="36">
        <f t="shared" si="52"/>
        <v>0</v>
      </c>
      <c r="O255" s="36">
        <f t="shared" si="53"/>
        <v>48149</v>
      </c>
      <c r="P255" s="16"/>
      <c r="Q255" s="18">
        <f t="shared" si="54"/>
        <v>96305.1</v>
      </c>
      <c r="R255" s="16"/>
      <c r="S255" s="15">
        <f t="shared" si="46"/>
        <v>0</v>
      </c>
      <c r="T255">
        <v>246</v>
      </c>
      <c r="U255"/>
      <c r="V255"/>
      <c r="W255" s="61">
        <f t="shared" si="47"/>
        <v>0</v>
      </c>
      <c r="X255" s="122">
        <v>246</v>
      </c>
      <c r="Y255" s="71">
        <v>7.1</v>
      </c>
      <c r="Z255" s="71">
        <v>48149</v>
      </c>
      <c r="AA255" s="59"/>
      <c r="AB255" s="74">
        <f>may!E255</f>
        <v>0</v>
      </c>
      <c r="AC255" s="191">
        <f>may!F255</f>
        <v>0</v>
      </c>
      <c r="AD255" s="74">
        <f>may!G255</f>
        <v>6.8000000000000007</v>
      </c>
      <c r="AE255" s="73">
        <f>may!H255</f>
        <v>46681</v>
      </c>
      <c r="AF255" s="59"/>
      <c r="AG255" s="60">
        <f t="shared" si="55"/>
        <v>0</v>
      </c>
      <c r="AH255" s="69">
        <f t="shared" si="56"/>
        <v>0</v>
      </c>
      <c r="AI255" s="60">
        <f t="shared" si="57"/>
        <v>0.29999999999999893</v>
      </c>
      <c r="AJ255" s="69">
        <f t="shared" si="58"/>
        <v>1468</v>
      </c>
      <c r="AN255" s="1">
        <f t="shared" si="59"/>
        <v>0</v>
      </c>
      <c r="AO255" s="1">
        <v>246</v>
      </c>
      <c r="AP255" s="1">
        <v>7.1</v>
      </c>
      <c r="AQ255" s="1">
        <v>48149</v>
      </c>
      <c r="AR255" s="1">
        <f t="shared" si="60"/>
        <v>0</v>
      </c>
    </row>
    <row r="256" spans="1:44" s="1" customFormat="1" hidden="1">
      <c r="A256" s="17">
        <v>247</v>
      </c>
      <c r="B256" s="17" t="s">
        <v>1237</v>
      </c>
      <c r="C256" s="17">
        <v>247</v>
      </c>
      <c r="D256" s="21"/>
      <c r="E256" s="34">
        <f t="shared" si="48"/>
        <v>0</v>
      </c>
      <c r="F256" s="35">
        <f t="shared" si="49"/>
        <v>0</v>
      </c>
      <c r="G256" s="34">
        <f t="shared" si="50"/>
        <v>0</v>
      </c>
      <c r="H256" s="36">
        <f t="shared" si="51"/>
        <v>0</v>
      </c>
      <c r="I256" s="21"/>
      <c r="J256" s="21">
        <v>0</v>
      </c>
      <c r="K256" s="21">
        <v>0</v>
      </c>
      <c r="L256" s="21"/>
      <c r="M256" s="16"/>
      <c r="N256" s="36">
        <f t="shared" si="52"/>
        <v>0</v>
      </c>
      <c r="O256" s="36">
        <f t="shared" si="53"/>
        <v>0</v>
      </c>
      <c r="P256" s="16"/>
      <c r="Q256" s="18">
        <f t="shared" si="54"/>
        <v>0</v>
      </c>
      <c r="R256" s="16"/>
      <c r="S256" s="15">
        <f t="shared" si="46"/>
        <v>0</v>
      </c>
      <c r="T256">
        <v>247</v>
      </c>
      <c r="U256"/>
      <c r="V256"/>
      <c r="W256" s="61">
        <f t="shared" si="47"/>
        <v>0</v>
      </c>
      <c r="X256">
        <v>247</v>
      </c>
      <c r="Y256" s="71"/>
      <c r="Z256" s="71"/>
      <c r="AA256" s="59"/>
      <c r="AB256" s="74">
        <f>may!E256</f>
        <v>0</v>
      </c>
      <c r="AC256" s="191">
        <f>may!F256</f>
        <v>0</v>
      </c>
      <c r="AD256" s="74">
        <f>may!G256</f>
        <v>0</v>
      </c>
      <c r="AE256" s="73">
        <f>may!H256</f>
        <v>0</v>
      </c>
      <c r="AF256" s="59"/>
      <c r="AG256" s="60">
        <f t="shared" si="55"/>
        <v>0</v>
      </c>
      <c r="AH256" s="69">
        <f t="shared" si="56"/>
        <v>0</v>
      </c>
      <c r="AI256" s="60">
        <f t="shared" si="57"/>
        <v>0</v>
      </c>
      <c r="AJ256" s="69">
        <f t="shared" si="58"/>
        <v>0</v>
      </c>
      <c r="AN256" s="1">
        <f t="shared" si="59"/>
        <v>0</v>
      </c>
      <c r="AO256" s="1">
        <v>247</v>
      </c>
      <c r="AR256" s="1">
        <f t="shared" si="60"/>
        <v>0</v>
      </c>
    </row>
    <row r="257" spans="1:44">
      <c r="A257" s="19">
        <v>248</v>
      </c>
      <c r="B257" s="19" t="s">
        <v>1304</v>
      </c>
      <c r="C257" s="19">
        <v>248</v>
      </c>
      <c r="D257" s="21"/>
      <c r="E257" s="34">
        <f t="shared" si="48"/>
        <v>0</v>
      </c>
      <c r="F257" s="35">
        <f t="shared" si="49"/>
        <v>0</v>
      </c>
      <c r="G257" s="34">
        <f t="shared" si="50"/>
        <v>13.559999999999999</v>
      </c>
      <c r="H257" s="36">
        <f t="shared" si="51"/>
        <v>79713</v>
      </c>
      <c r="I257" s="21"/>
      <c r="J257" s="21">
        <v>0</v>
      </c>
      <c r="K257" s="21">
        <v>0</v>
      </c>
      <c r="L257" s="21"/>
      <c r="M257" s="16"/>
      <c r="N257" s="36">
        <f t="shared" si="52"/>
        <v>0</v>
      </c>
      <c r="O257" s="36">
        <f t="shared" si="53"/>
        <v>79713</v>
      </c>
      <c r="P257" s="16"/>
      <c r="Q257" s="18">
        <f t="shared" si="54"/>
        <v>159439.56</v>
      </c>
      <c r="R257" s="20"/>
      <c r="S257" s="15">
        <f t="shared" si="46"/>
        <v>0</v>
      </c>
      <c r="T257">
        <v>248</v>
      </c>
      <c r="U257"/>
      <c r="V257"/>
      <c r="W257" s="61">
        <f t="shared" si="47"/>
        <v>0</v>
      </c>
      <c r="X257" s="122">
        <v>248</v>
      </c>
      <c r="Y257" s="71">
        <v>13.559999999999999</v>
      </c>
      <c r="Z257" s="71">
        <v>79713</v>
      </c>
      <c r="AA257" s="59"/>
      <c r="AB257" s="74">
        <f>may!E257</f>
        <v>0</v>
      </c>
      <c r="AC257" s="191">
        <f>may!F257</f>
        <v>0</v>
      </c>
      <c r="AD257" s="74">
        <f>may!G257</f>
        <v>13.96</v>
      </c>
      <c r="AE257" s="73">
        <f>may!H257</f>
        <v>82363</v>
      </c>
      <c r="AF257" s="59"/>
      <c r="AG257" s="60">
        <f t="shared" si="55"/>
        <v>0</v>
      </c>
      <c r="AH257" s="69">
        <f t="shared" si="56"/>
        <v>0</v>
      </c>
      <c r="AI257" s="60">
        <f t="shared" si="57"/>
        <v>-0.40000000000000213</v>
      </c>
      <c r="AJ257" s="69">
        <f t="shared" si="58"/>
        <v>-2650</v>
      </c>
      <c r="AK257" s="1"/>
      <c r="AN257" s="1">
        <f t="shared" si="59"/>
        <v>0</v>
      </c>
      <c r="AO257" s="3">
        <v>248</v>
      </c>
      <c r="AP257" s="3">
        <v>13.559999999999999</v>
      </c>
      <c r="AQ257" s="3">
        <v>79713</v>
      </c>
      <c r="AR257" s="1">
        <f t="shared" si="60"/>
        <v>0</v>
      </c>
    </row>
    <row r="258" spans="1:44">
      <c r="A258" s="19">
        <v>249</v>
      </c>
      <c r="B258" s="19" t="s">
        <v>881</v>
      </c>
      <c r="C258" s="19">
        <v>249</v>
      </c>
      <c r="D258" s="21"/>
      <c r="E258" s="34">
        <f t="shared" si="48"/>
        <v>79.5</v>
      </c>
      <c r="F258" s="35">
        <f t="shared" si="49"/>
        <v>404770</v>
      </c>
      <c r="G258" s="34">
        <f t="shared" si="50"/>
        <v>15.739999999999998</v>
      </c>
      <c r="H258" s="36">
        <f t="shared" si="51"/>
        <v>84515</v>
      </c>
      <c r="I258" s="21"/>
      <c r="J258" s="21">
        <v>0</v>
      </c>
      <c r="K258" s="21">
        <v>0</v>
      </c>
      <c r="L258" s="21"/>
      <c r="M258" s="16"/>
      <c r="N258" s="36">
        <f t="shared" si="52"/>
        <v>404770</v>
      </c>
      <c r="O258" s="36">
        <f t="shared" si="53"/>
        <v>84515</v>
      </c>
      <c r="P258" s="16"/>
      <c r="Q258" s="18">
        <f t="shared" si="54"/>
        <v>978665.24</v>
      </c>
      <c r="R258" s="20"/>
      <c r="S258" s="15">
        <f t="shared" si="46"/>
        <v>0</v>
      </c>
      <c r="T258" s="122">
        <v>249</v>
      </c>
      <c r="U258" s="71">
        <v>79.5</v>
      </c>
      <c r="V258" s="71">
        <v>404770</v>
      </c>
      <c r="W258" s="61">
        <f t="shared" si="47"/>
        <v>0</v>
      </c>
      <c r="X258" s="122">
        <v>249</v>
      </c>
      <c r="Y258" s="71">
        <v>15.739999999999998</v>
      </c>
      <c r="Z258" s="71">
        <v>84515</v>
      </c>
      <c r="AA258" s="59"/>
      <c r="AB258" s="74">
        <f>may!E258</f>
        <v>80.5</v>
      </c>
      <c r="AC258" s="191">
        <f>may!F258</f>
        <v>418500</v>
      </c>
      <c r="AD258" s="74">
        <f>may!G258</f>
        <v>15.739999999999998</v>
      </c>
      <c r="AE258" s="73">
        <f>may!H258</f>
        <v>86898</v>
      </c>
      <c r="AF258" s="59"/>
      <c r="AG258" s="60">
        <f t="shared" si="55"/>
        <v>-1</v>
      </c>
      <c r="AH258" s="69">
        <f t="shared" si="56"/>
        <v>-13730</v>
      </c>
      <c r="AI258" s="60">
        <f t="shared" si="57"/>
        <v>0</v>
      </c>
      <c r="AJ258" s="69">
        <f t="shared" si="58"/>
        <v>-2383</v>
      </c>
      <c r="AK258" s="1"/>
      <c r="AL258" s="3">
        <v>79.5</v>
      </c>
      <c r="AM258" s="3">
        <v>404770</v>
      </c>
      <c r="AN258" s="1">
        <f t="shared" si="59"/>
        <v>0</v>
      </c>
      <c r="AO258" s="3">
        <v>249</v>
      </c>
      <c r="AP258" s="3">
        <v>15.739999999999998</v>
      </c>
      <c r="AQ258" s="3">
        <v>84515</v>
      </c>
      <c r="AR258" s="1">
        <f t="shared" si="60"/>
        <v>0</v>
      </c>
    </row>
    <row r="259" spans="1:44" s="1" customFormat="1">
      <c r="A259" s="17">
        <v>250</v>
      </c>
      <c r="B259" s="17" t="s">
        <v>905</v>
      </c>
      <c r="C259" s="17">
        <v>250</v>
      </c>
      <c r="D259" s="21"/>
      <c r="E259" s="34">
        <f t="shared" si="48"/>
        <v>0</v>
      </c>
      <c r="F259" s="35">
        <f t="shared" si="49"/>
        <v>0</v>
      </c>
      <c r="G259" s="34">
        <f t="shared" si="50"/>
        <v>1</v>
      </c>
      <c r="H259" s="36">
        <f t="shared" si="51"/>
        <v>5000</v>
      </c>
      <c r="I259" s="21"/>
      <c r="J259" s="21">
        <v>0</v>
      </c>
      <c r="K259" s="21">
        <v>0</v>
      </c>
      <c r="L259" s="21"/>
      <c r="M259" s="16"/>
      <c r="N259" s="36">
        <f t="shared" si="52"/>
        <v>0</v>
      </c>
      <c r="O259" s="36">
        <f t="shared" si="53"/>
        <v>5000</v>
      </c>
      <c r="P259" s="16"/>
      <c r="Q259" s="18">
        <f t="shared" si="54"/>
        <v>10001</v>
      </c>
      <c r="R259" s="16"/>
      <c r="S259" s="15">
        <f t="shared" si="46"/>
        <v>0</v>
      </c>
      <c r="T259">
        <v>250</v>
      </c>
      <c r="U259"/>
      <c r="V259"/>
      <c r="W259" s="61">
        <f t="shared" si="47"/>
        <v>0</v>
      </c>
      <c r="X259" s="122">
        <v>250</v>
      </c>
      <c r="Y259" s="71">
        <v>1</v>
      </c>
      <c r="Z259" s="71">
        <v>5000</v>
      </c>
      <c r="AA259" s="59"/>
      <c r="AB259" s="74">
        <f>may!E259</f>
        <v>0</v>
      </c>
      <c r="AC259" s="191">
        <f>may!F259</f>
        <v>0</v>
      </c>
      <c r="AD259" s="74">
        <f>may!G259</f>
        <v>1</v>
      </c>
      <c r="AE259" s="73">
        <f>may!H259</f>
        <v>5000</v>
      </c>
      <c r="AF259" s="59"/>
      <c r="AG259" s="60">
        <f t="shared" si="55"/>
        <v>0</v>
      </c>
      <c r="AH259" s="69">
        <f t="shared" si="56"/>
        <v>0</v>
      </c>
      <c r="AI259" s="60">
        <f t="shared" si="57"/>
        <v>0</v>
      </c>
      <c r="AJ259" s="69">
        <f t="shared" si="58"/>
        <v>0</v>
      </c>
      <c r="AN259" s="1">
        <f t="shared" si="59"/>
        <v>0</v>
      </c>
      <c r="AO259" s="1">
        <v>250</v>
      </c>
      <c r="AP259" s="1">
        <v>1</v>
      </c>
      <c r="AQ259" s="1">
        <v>5000</v>
      </c>
      <c r="AR259" s="1">
        <f t="shared" si="60"/>
        <v>0</v>
      </c>
    </row>
    <row r="260" spans="1:44" s="1" customFormat="1">
      <c r="A260" s="17">
        <v>251</v>
      </c>
      <c r="B260" s="17" t="s">
        <v>1238</v>
      </c>
      <c r="C260" s="17">
        <v>251</v>
      </c>
      <c r="D260" s="21"/>
      <c r="E260" s="34">
        <f t="shared" si="48"/>
        <v>37.120000000000005</v>
      </c>
      <c r="F260" s="35">
        <f t="shared" si="49"/>
        <v>192819</v>
      </c>
      <c r="G260" s="34">
        <f t="shared" si="50"/>
        <v>13.910000000000002</v>
      </c>
      <c r="H260" s="36">
        <f t="shared" si="51"/>
        <v>87803</v>
      </c>
      <c r="I260" s="21"/>
      <c r="J260" s="21">
        <v>0</v>
      </c>
      <c r="K260" s="21">
        <v>0</v>
      </c>
      <c r="L260" s="21"/>
      <c r="M260" s="16"/>
      <c r="N260" s="36">
        <f t="shared" si="52"/>
        <v>192819</v>
      </c>
      <c r="O260" s="36">
        <f t="shared" si="53"/>
        <v>87803</v>
      </c>
      <c r="P260" s="16"/>
      <c r="Q260" s="18">
        <f t="shared" si="54"/>
        <v>561295.03</v>
      </c>
      <c r="R260" s="16"/>
      <c r="S260" s="15">
        <f t="shared" si="46"/>
        <v>0</v>
      </c>
      <c r="T260" s="122">
        <v>251</v>
      </c>
      <c r="U260" s="71">
        <v>37.120000000000005</v>
      </c>
      <c r="V260" s="71">
        <v>192819</v>
      </c>
      <c r="W260" s="61">
        <f t="shared" si="47"/>
        <v>0</v>
      </c>
      <c r="X260" s="122">
        <v>251</v>
      </c>
      <c r="Y260" s="71">
        <v>13.910000000000002</v>
      </c>
      <c r="Z260" s="71">
        <v>87803</v>
      </c>
      <c r="AA260" s="59"/>
      <c r="AB260" s="74">
        <f>may!E260</f>
        <v>37.119999999999997</v>
      </c>
      <c r="AC260" s="191">
        <f>may!F260</f>
        <v>192819</v>
      </c>
      <c r="AD260" s="74">
        <f>may!G260</f>
        <v>15.15</v>
      </c>
      <c r="AE260" s="73">
        <f>may!H260</f>
        <v>96018</v>
      </c>
      <c r="AF260" s="59"/>
      <c r="AG260" s="60">
        <f t="shared" si="55"/>
        <v>0</v>
      </c>
      <c r="AH260" s="69">
        <f t="shared" si="56"/>
        <v>0</v>
      </c>
      <c r="AI260" s="60">
        <f t="shared" si="57"/>
        <v>-1.2399999999999984</v>
      </c>
      <c r="AJ260" s="69">
        <f t="shared" si="58"/>
        <v>-8215</v>
      </c>
      <c r="AL260" s="1">
        <v>37.120000000000005</v>
      </c>
      <c r="AM260" s="1">
        <v>192819</v>
      </c>
      <c r="AN260" s="1">
        <f t="shared" si="59"/>
        <v>0</v>
      </c>
      <c r="AO260" s="1">
        <v>251</v>
      </c>
      <c r="AP260" s="1">
        <v>13.910000000000002</v>
      </c>
      <c r="AQ260" s="1">
        <v>87803</v>
      </c>
      <c r="AR260" s="1">
        <f t="shared" si="60"/>
        <v>0</v>
      </c>
    </row>
    <row r="261" spans="1:44">
      <c r="A261" s="19">
        <v>252</v>
      </c>
      <c r="B261" s="19" t="s">
        <v>811</v>
      </c>
      <c r="C261" s="19">
        <v>252</v>
      </c>
      <c r="D261" s="21"/>
      <c r="E261" s="34">
        <f t="shared" si="48"/>
        <v>237.83</v>
      </c>
      <c r="F261" s="35">
        <f t="shared" si="49"/>
        <v>1386244</v>
      </c>
      <c r="G261" s="34">
        <f t="shared" si="50"/>
        <v>27.48</v>
      </c>
      <c r="H261" s="36">
        <f t="shared" si="51"/>
        <v>138510</v>
      </c>
      <c r="I261" s="21"/>
      <c r="J261" s="21">
        <v>0</v>
      </c>
      <c r="K261" s="21">
        <v>0</v>
      </c>
      <c r="L261" s="21"/>
      <c r="M261" s="16"/>
      <c r="N261" s="36">
        <f t="shared" si="52"/>
        <v>1386244</v>
      </c>
      <c r="O261" s="36">
        <f t="shared" si="53"/>
        <v>138510</v>
      </c>
      <c r="P261" s="16"/>
      <c r="Q261" s="18">
        <f t="shared" si="54"/>
        <v>3049773.31</v>
      </c>
      <c r="R261" s="20"/>
      <c r="S261" s="15">
        <f t="shared" si="46"/>
        <v>0</v>
      </c>
      <c r="T261" s="122">
        <v>252</v>
      </c>
      <c r="U261" s="71">
        <v>237.83</v>
      </c>
      <c r="V261" s="71">
        <v>1386244</v>
      </c>
      <c r="W261" s="61">
        <f t="shared" si="47"/>
        <v>0</v>
      </c>
      <c r="X261" s="122">
        <v>252</v>
      </c>
      <c r="Y261" s="71">
        <v>27.48</v>
      </c>
      <c r="Z261" s="71">
        <v>138510</v>
      </c>
      <c r="AA261" s="59"/>
      <c r="AB261" s="74">
        <f>may!E261</f>
        <v>237.83</v>
      </c>
      <c r="AC261" s="191">
        <f>may!F261</f>
        <v>1386244</v>
      </c>
      <c r="AD261" s="74">
        <f>may!G261</f>
        <v>28.48</v>
      </c>
      <c r="AE261" s="73">
        <f>may!H261</f>
        <v>143510</v>
      </c>
      <c r="AF261" s="59"/>
      <c r="AG261" s="60">
        <f t="shared" si="55"/>
        <v>0</v>
      </c>
      <c r="AH261" s="69">
        <f t="shared" si="56"/>
        <v>0</v>
      </c>
      <c r="AI261" s="60">
        <f t="shared" si="57"/>
        <v>-1</v>
      </c>
      <c r="AJ261" s="69">
        <f t="shared" si="58"/>
        <v>-5000</v>
      </c>
      <c r="AK261" s="1"/>
      <c r="AL261" s="3">
        <v>237.83</v>
      </c>
      <c r="AM261" s="3">
        <v>1386244</v>
      </c>
      <c r="AN261" s="1">
        <f t="shared" si="59"/>
        <v>0</v>
      </c>
      <c r="AO261" s="3">
        <v>252</v>
      </c>
      <c r="AP261" s="3">
        <v>27.48</v>
      </c>
      <c r="AQ261" s="3">
        <v>138510</v>
      </c>
      <c r="AR261" s="1">
        <f t="shared" si="60"/>
        <v>0</v>
      </c>
    </row>
    <row r="262" spans="1:44">
      <c r="A262" s="19">
        <v>253</v>
      </c>
      <c r="B262" s="19" t="s">
        <v>884</v>
      </c>
      <c r="C262" s="19">
        <v>253</v>
      </c>
      <c r="D262" s="21"/>
      <c r="E262" s="34">
        <f t="shared" si="48"/>
        <v>19</v>
      </c>
      <c r="F262" s="35">
        <f t="shared" si="49"/>
        <v>97354</v>
      </c>
      <c r="G262" s="34">
        <f t="shared" si="50"/>
        <v>3</v>
      </c>
      <c r="H262" s="36">
        <f t="shared" si="51"/>
        <v>21957</v>
      </c>
      <c r="I262" s="21"/>
      <c r="J262" s="21">
        <v>0</v>
      </c>
      <c r="K262" s="21">
        <v>0</v>
      </c>
      <c r="L262" s="21"/>
      <c r="M262" s="16"/>
      <c r="N262" s="36">
        <f t="shared" si="52"/>
        <v>97354</v>
      </c>
      <c r="O262" s="36">
        <f t="shared" si="53"/>
        <v>21957</v>
      </c>
      <c r="P262" s="16"/>
      <c r="Q262" s="18">
        <f t="shared" si="54"/>
        <v>238644</v>
      </c>
      <c r="R262" s="20"/>
      <c r="S262" s="15">
        <f t="shared" si="46"/>
        <v>0</v>
      </c>
      <c r="T262" s="122">
        <v>253</v>
      </c>
      <c r="U262" s="71">
        <v>19</v>
      </c>
      <c r="V262" s="71">
        <v>97354</v>
      </c>
      <c r="W262" s="61">
        <f t="shared" si="47"/>
        <v>0</v>
      </c>
      <c r="X262" s="122">
        <v>253</v>
      </c>
      <c r="Y262" s="71">
        <v>3</v>
      </c>
      <c r="Z262" s="71">
        <v>21957</v>
      </c>
      <c r="AA262" s="59"/>
      <c r="AB262" s="74">
        <f>may!E262</f>
        <v>19</v>
      </c>
      <c r="AC262" s="191">
        <f>may!F262</f>
        <v>97354</v>
      </c>
      <c r="AD262" s="74">
        <f>may!G262</f>
        <v>3</v>
      </c>
      <c r="AE262" s="73">
        <f>may!H262</f>
        <v>21957</v>
      </c>
      <c r="AF262" s="59"/>
      <c r="AG262" s="60">
        <f t="shared" si="55"/>
        <v>0</v>
      </c>
      <c r="AH262" s="69">
        <f t="shared" si="56"/>
        <v>0</v>
      </c>
      <c r="AI262" s="60">
        <f t="shared" si="57"/>
        <v>0</v>
      </c>
      <c r="AJ262" s="69">
        <f t="shared" si="58"/>
        <v>0</v>
      </c>
      <c r="AK262" s="1"/>
      <c r="AL262" s="3">
        <v>19</v>
      </c>
      <c r="AM262" s="3">
        <v>97354</v>
      </c>
      <c r="AN262" s="1">
        <f t="shared" si="59"/>
        <v>0</v>
      </c>
      <c r="AO262" s="3">
        <v>253</v>
      </c>
      <c r="AP262" s="3">
        <v>3</v>
      </c>
      <c r="AQ262" s="3">
        <v>21957</v>
      </c>
      <c r="AR262" s="1">
        <f t="shared" si="60"/>
        <v>0</v>
      </c>
    </row>
    <row r="263" spans="1:44" s="1" customFormat="1" hidden="1">
      <c r="A263" s="17">
        <v>254</v>
      </c>
      <c r="B263" s="17" t="s">
        <v>1239</v>
      </c>
      <c r="C263" s="17">
        <v>254</v>
      </c>
      <c r="D263" s="21"/>
      <c r="E263" s="34">
        <f t="shared" si="48"/>
        <v>0</v>
      </c>
      <c r="F263" s="35">
        <f t="shared" si="49"/>
        <v>0</v>
      </c>
      <c r="G263" s="34">
        <f t="shared" si="50"/>
        <v>0</v>
      </c>
      <c r="H263" s="36">
        <f t="shared" si="51"/>
        <v>0</v>
      </c>
      <c r="I263" s="21"/>
      <c r="J263" s="21">
        <v>0</v>
      </c>
      <c r="K263" s="21">
        <v>0</v>
      </c>
      <c r="L263" s="21"/>
      <c r="M263" s="16"/>
      <c r="N263" s="36">
        <f t="shared" si="52"/>
        <v>0</v>
      </c>
      <c r="O263" s="36">
        <f t="shared" si="53"/>
        <v>0</v>
      </c>
      <c r="P263" s="16"/>
      <c r="Q263" s="18">
        <f t="shared" si="54"/>
        <v>0</v>
      </c>
      <c r="R263" s="16"/>
      <c r="S263" s="15">
        <f t="shared" si="46"/>
        <v>0</v>
      </c>
      <c r="T263">
        <v>254</v>
      </c>
      <c r="U263"/>
      <c r="V263"/>
      <c r="W263" s="61">
        <f t="shared" si="47"/>
        <v>0</v>
      </c>
      <c r="X263">
        <v>254</v>
      </c>
      <c r="Y263" s="71"/>
      <c r="Z263" s="71"/>
      <c r="AA263" s="59"/>
      <c r="AB263" s="74">
        <f>may!E263</f>
        <v>0</v>
      </c>
      <c r="AC263" s="191">
        <f>may!F263</f>
        <v>0</v>
      </c>
      <c r="AD263" s="74">
        <f>may!G263</f>
        <v>0</v>
      </c>
      <c r="AE263" s="73">
        <f>may!H263</f>
        <v>0</v>
      </c>
      <c r="AF263" s="59"/>
      <c r="AG263" s="60">
        <f t="shared" si="55"/>
        <v>0</v>
      </c>
      <c r="AH263" s="69">
        <f t="shared" si="56"/>
        <v>0</v>
      </c>
      <c r="AI263" s="60">
        <f t="shared" si="57"/>
        <v>0</v>
      </c>
      <c r="AJ263" s="69">
        <f t="shared" si="58"/>
        <v>0</v>
      </c>
      <c r="AN263" s="1">
        <f t="shared" si="59"/>
        <v>0</v>
      </c>
      <c r="AO263" s="1">
        <v>254</v>
      </c>
      <c r="AR263" s="1">
        <f t="shared" si="60"/>
        <v>0</v>
      </c>
    </row>
    <row r="264" spans="1:44" s="1" customFormat="1" hidden="1">
      <c r="A264" s="17">
        <v>255</v>
      </c>
      <c r="B264" s="17" t="s">
        <v>1240</v>
      </c>
      <c r="C264" s="17">
        <v>255</v>
      </c>
      <c r="D264" s="21"/>
      <c r="E264" s="34">
        <f t="shared" si="48"/>
        <v>0</v>
      </c>
      <c r="F264" s="35">
        <f t="shared" si="49"/>
        <v>0</v>
      </c>
      <c r="G264" s="34">
        <f t="shared" si="50"/>
        <v>0</v>
      </c>
      <c r="H264" s="36">
        <f t="shared" si="51"/>
        <v>0</v>
      </c>
      <c r="I264" s="21"/>
      <c r="J264" s="21">
        <v>0</v>
      </c>
      <c r="K264" s="21">
        <v>0</v>
      </c>
      <c r="L264" s="21"/>
      <c r="M264" s="16"/>
      <c r="N264" s="36">
        <f t="shared" si="52"/>
        <v>0</v>
      </c>
      <c r="O264" s="36">
        <f t="shared" si="53"/>
        <v>0</v>
      </c>
      <c r="P264" s="16"/>
      <c r="Q264" s="18">
        <f t="shared" si="54"/>
        <v>0</v>
      </c>
      <c r="R264" s="16"/>
      <c r="S264" s="15">
        <f t="shared" si="46"/>
        <v>0</v>
      </c>
      <c r="T264">
        <v>255</v>
      </c>
      <c r="U264"/>
      <c r="V264"/>
      <c r="W264" s="61">
        <f t="shared" si="47"/>
        <v>0</v>
      </c>
      <c r="X264">
        <v>255</v>
      </c>
      <c r="Y264" s="71"/>
      <c r="Z264" s="71"/>
      <c r="AA264" s="59"/>
      <c r="AB264" s="74">
        <f>may!E264</f>
        <v>0</v>
      </c>
      <c r="AC264" s="191">
        <f>may!F264</f>
        <v>0</v>
      </c>
      <c r="AD264" s="74">
        <f>may!G264</f>
        <v>0</v>
      </c>
      <c r="AE264" s="73">
        <f>may!H264</f>
        <v>0</v>
      </c>
      <c r="AF264" s="59"/>
      <c r="AG264" s="60">
        <f t="shared" si="55"/>
        <v>0</v>
      </c>
      <c r="AH264" s="69">
        <f t="shared" si="56"/>
        <v>0</v>
      </c>
      <c r="AI264" s="60">
        <f t="shared" si="57"/>
        <v>0</v>
      </c>
      <c r="AJ264" s="69">
        <f t="shared" si="58"/>
        <v>0</v>
      </c>
      <c r="AN264" s="1">
        <f t="shared" si="59"/>
        <v>0</v>
      </c>
      <c r="AO264" s="1">
        <v>255</v>
      </c>
      <c r="AR264" s="1">
        <f t="shared" si="60"/>
        <v>0</v>
      </c>
    </row>
    <row r="265" spans="1:44" s="1" customFormat="1" hidden="1">
      <c r="A265" s="17">
        <v>256</v>
      </c>
      <c r="B265" s="17" t="s">
        <v>1241</v>
      </c>
      <c r="C265" s="17">
        <v>256</v>
      </c>
      <c r="D265" s="21"/>
      <c r="E265" s="34">
        <f t="shared" si="48"/>
        <v>0</v>
      </c>
      <c r="F265" s="35">
        <f t="shared" si="49"/>
        <v>0</v>
      </c>
      <c r="G265" s="34">
        <f t="shared" si="50"/>
        <v>0</v>
      </c>
      <c r="H265" s="36">
        <f t="shared" si="51"/>
        <v>0</v>
      </c>
      <c r="I265" s="21"/>
      <c r="J265" s="21">
        <v>0</v>
      </c>
      <c r="K265" s="21">
        <v>0</v>
      </c>
      <c r="L265" s="21"/>
      <c r="M265" s="16"/>
      <c r="N265" s="36">
        <f t="shared" si="52"/>
        <v>0</v>
      </c>
      <c r="O265" s="36">
        <f t="shared" si="53"/>
        <v>0</v>
      </c>
      <c r="P265" s="16"/>
      <c r="Q265" s="18">
        <f t="shared" si="54"/>
        <v>0</v>
      </c>
      <c r="R265" s="16"/>
      <c r="S265" s="15">
        <f t="shared" si="46"/>
        <v>0</v>
      </c>
      <c r="T265">
        <v>256</v>
      </c>
      <c r="U265"/>
      <c r="V265"/>
      <c r="W265" s="61">
        <f t="shared" si="47"/>
        <v>0</v>
      </c>
      <c r="X265">
        <v>256</v>
      </c>
      <c r="Y265" s="71"/>
      <c r="Z265" s="71"/>
      <c r="AA265" s="59"/>
      <c r="AB265" s="74">
        <f>may!E265</f>
        <v>0</v>
      </c>
      <c r="AC265" s="191">
        <f>may!F265</f>
        <v>0</v>
      </c>
      <c r="AD265" s="74">
        <f>may!G265</f>
        <v>0</v>
      </c>
      <c r="AE265" s="73">
        <f>may!H265</f>
        <v>0</v>
      </c>
      <c r="AF265" s="59"/>
      <c r="AG265" s="60">
        <f t="shared" si="55"/>
        <v>0</v>
      </c>
      <c r="AH265" s="69">
        <f t="shared" si="56"/>
        <v>0</v>
      </c>
      <c r="AI265" s="60">
        <f t="shared" si="57"/>
        <v>0</v>
      </c>
      <c r="AJ265" s="69">
        <f t="shared" si="58"/>
        <v>0</v>
      </c>
      <c r="AN265" s="1">
        <f t="shared" si="59"/>
        <v>0</v>
      </c>
      <c r="AO265" s="1">
        <v>256</v>
      </c>
      <c r="AR265" s="1">
        <f t="shared" si="60"/>
        <v>0</v>
      </c>
    </row>
    <row r="266" spans="1:44" s="1" customFormat="1" hidden="1">
      <c r="A266" s="17">
        <v>257</v>
      </c>
      <c r="B266" s="17" t="s">
        <v>1242</v>
      </c>
      <c r="C266" s="17">
        <v>257</v>
      </c>
      <c r="D266" s="21"/>
      <c r="E266" s="34">
        <f t="shared" si="48"/>
        <v>0</v>
      </c>
      <c r="F266" s="35">
        <f t="shared" si="49"/>
        <v>0</v>
      </c>
      <c r="G266" s="34">
        <f t="shared" si="50"/>
        <v>0</v>
      </c>
      <c r="H266" s="36">
        <f t="shared" si="51"/>
        <v>0</v>
      </c>
      <c r="I266" s="21"/>
      <c r="J266" s="21">
        <v>0</v>
      </c>
      <c r="K266" s="21">
        <v>0</v>
      </c>
      <c r="L266" s="21"/>
      <c r="M266" s="16"/>
      <c r="N266" s="36">
        <f t="shared" si="52"/>
        <v>0</v>
      </c>
      <c r="O266" s="36">
        <f t="shared" si="53"/>
        <v>0</v>
      </c>
      <c r="P266" s="16"/>
      <c r="Q266" s="18">
        <f t="shared" si="54"/>
        <v>0</v>
      </c>
      <c r="R266" s="16"/>
      <c r="S266" s="15">
        <f t="shared" ref="S266:S329" si="61">ABS(A266-T266)</f>
        <v>0</v>
      </c>
      <c r="T266">
        <v>257</v>
      </c>
      <c r="U266"/>
      <c r="V266"/>
      <c r="W266" s="61">
        <f t="shared" ref="W266:W329" si="62">ABS(X266-A266)</f>
        <v>0</v>
      </c>
      <c r="X266">
        <v>257</v>
      </c>
      <c r="Y266" s="71"/>
      <c r="Z266" s="71"/>
      <c r="AA266" s="59"/>
      <c r="AB266" s="74">
        <f>may!E266</f>
        <v>0</v>
      </c>
      <c r="AC266" s="191">
        <f>may!F266</f>
        <v>0</v>
      </c>
      <c r="AD266" s="74">
        <f>may!G266</f>
        <v>0</v>
      </c>
      <c r="AE266" s="73">
        <f>may!H266</f>
        <v>0</v>
      </c>
      <c r="AF266" s="59"/>
      <c r="AG266" s="60">
        <f t="shared" si="55"/>
        <v>0</v>
      </c>
      <c r="AH266" s="69">
        <f t="shared" si="56"/>
        <v>0</v>
      </c>
      <c r="AI266" s="60">
        <f t="shared" si="57"/>
        <v>0</v>
      </c>
      <c r="AJ266" s="69">
        <f t="shared" si="58"/>
        <v>0</v>
      </c>
      <c r="AN266" s="1">
        <f t="shared" si="59"/>
        <v>0</v>
      </c>
      <c r="AO266" s="1">
        <v>257</v>
      </c>
      <c r="AR266" s="1">
        <f t="shared" si="60"/>
        <v>0</v>
      </c>
    </row>
    <row r="267" spans="1:44">
      <c r="A267" s="19">
        <v>258</v>
      </c>
      <c r="B267" s="19" t="s">
        <v>771</v>
      </c>
      <c r="C267" s="19">
        <v>258</v>
      </c>
      <c r="D267" s="21"/>
      <c r="E267" s="34">
        <f t="shared" ref="E267:E330" si="63">U267</f>
        <v>0</v>
      </c>
      <c r="F267" s="35">
        <f t="shared" ref="F267:F330" si="64">V267</f>
        <v>0</v>
      </c>
      <c r="G267" s="34">
        <f t="shared" ref="G267:G330" si="65">Y267</f>
        <v>74.459999999999994</v>
      </c>
      <c r="H267" s="36">
        <f t="shared" ref="H267:H330" si="66">Z267</f>
        <v>419538</v>
      </c>
      <c r="I267" s="21"/>
      <c r="J267" s="21">
        <v>0</v>
      </c>
      <c r="K267" s="21">
        <v>0</v>
      </c>
      <c r="L267" s="21"/>
      <c r="M267" s="16"/>
      <c r="N267" s="36">
        <f t="shared" ref="N267:N330" si="67">F267+J267</f>
        <v>0</v>
      </c>
      <c r="O267" s="36">
        <f t="shared" ref="O267:O330" si="68">H267+K267</f>
        <v>419538</v>
      </c>
      <c r="P267" s="16"/>
      <c r="Q267" s="18">
        <f t="shared" ref="Q267:Q330" si="69">SUM(E267:O267)</f>
        <v>839150.46</v>
      </c>
      <c r="R267" s="20"/>
      <c r="S267" s="15">
        <f t="shared" si="61"/>
        <v>0</v>
      </c>
      <c r="T267">
        <v>258</v>
      </c>
      <c r="U267"/>
      <c r="V267"/>
      <c r="W267" s="61">
        <f t="shared" si="62"/>
        <v>0</v>
      </c>
      <c r="X267" s="122">
        <v>258</v>
      </c>
      <c r="Y267" s="71">
        <v>74.459999999999994</v>
      </c>
      <c r="Z267" s="71">
        <v>419538</v>
      </c>
      <c r="AA267" s="59"/>
      <c r="AB267" s="74">
        <f>may!E267</f>
        <v>0</v>
      </c>
      <c r="AC267" s="191">
        <f>may!F267</f>
        <v>0</v>
      </c>
      <c r="AD267" s="74">
        <f>may!G267</f>
        <v>79.25</v>
      </c>
      <c r="AE267" s="73">
        <f>may!H267</f>
        <v>448282</v>
      </c>
      <c r="AF267" s="59"/>
      <c r="AG267" s="60">
        <f t="shared" ref="AG267:AG330" si="70">U267-AB267</f>
        <v>0</v>
      </c>
      <c r="AH267" s="69">
        <f t="shared" ref="AH267:AH330" si="71">V267-AC267</f>
        <v>0</v>
      </c>
      <c r="AI267" s="60">
        <f t="shared" ref="AI267:AI330" si="72">Y267-AD267</f>
        <v>-4.7900000000000063</v>
      </c>
      <c r="AJ267" s="69">
        <f t="shared" ref="AJ267:AJ330" si="73">Z267-AE267</f>
        <v>-28744</v>
      </c>
      <c r="AK267" s="1"/>
      <c r="AN267" s="1">
        <f t="shared" ref="AN267:AN330" si="74">V267-AM267</f>
        <v>0</v>
      </c>
      <c r="AO267" s="3">
        <v>258</v>
      </c>
      <c r="AP267" s="3">
        <v>74.459999999999994</v>
      </c>
      <c r="AQ267" s="3">
        <v>419538</v>
      </c>
      <c r="AR267" s="1">
        <f t="shared" ref="AR267:AR330" si="75">Z267-AQ267</f>
        <v>0</v>
      </c>
    </row>
    <row r="268" spans="1:44" s="1" customFormat="1" hidden="1">
      <c r="A268" s="17">
        <v>259</v>
      </c>
      <c r="B268" s="17" t="s">
        <v>1243</v>
      </c>
      <c r="C268" s="17">
        <v>259</v>
      </c>
      <c r="D268" s="21"/>
      <c r="E268" s="34">
        <f t="shared" si="63"/>
        <v>0</v>
      </c>
      <c r="F268" s="35">
        <f t="shared" si="64"/>
        <v>0</v>
      </c>
      <c r="G268" s="34">
        <f t="shared" si="65"/>
        <v>0</v>
      </c>
      <c r="H268" s="36">
        <f t="shared" si="66"/>
        <v>0</v>
      </c>
      <c r="I268" s="21"/>
      <c r="J268" s="21">
        <v>0</v>
      </c>
      <c r="K268" s="21">
        <v>0</v>
      </c>
      <c r="L268" s="21"/>
      <c r="M268" s="16"/>
      <c r="N268" s="36">
        <f t="shared" si="67"/>
        <v>0</v>
      </c>
      <c r="O268" s="36">
        <f t="shared" si="68"/>
        <v>0</v>
      </c>
      <c r="P268" s="16"/>
      <c r="Q268" s="18">
        <f t="shared" si="69"/>
        <v>0</v>
      </c>
      <c r="R268" s="16"/>
      <c r="S268" s="15">
        <f t="shared" si="61"/>
        <v>0</v>
      </c>
      <c r="T268">
        <v>259</v>
      </c>
      <c r="U268"/>
      <c r="V268"/>
      <c r="W268" s="61">
        <f t="shared" si="62"/>
        <v>0</v>
      </c>
      <c r="X268">
        <v>259</v>
      </c>
      <c r="Y268" s="71"/>
      <c r="Z268" s="71"/>
      <c r="AA268" s="59"/>
      <c r="AB268" s="74">
        <f>may!E268</f>
        <v>0</v>
      </c>
      <c r="AC268" s="191">
        <f>may!F268</f>
        <v>0</v>
      </c>
      <c r="AD268" s="74">
        <f>may!G268</f>
        <v>0</v>
      </c>
      <c r="AE268" s="73">
        <f>may!H268</f>
        <v>0</v>
      </c>
      <c r="AF268" s="59"/>
      <c r="AG268" s="60">
        <f t="shared" si="70"/>
        <v>0</v>
      </c>
      <c r="AH268" s="69">
        <f t="shared" si="71"/>
        <v>0</v>
      </c>
      <c r="AI268" s="60">
        <f t="shared" si="72"/>
        <v>0</v>
      </c>
      <c r="AJ268" s="69">
        <f t="shared" si="73"/>
        <v>0</v>
      </c>
      <c r="AN268" s="1">
        <f t="shared" si="74"/>
        <v>0</v>
      </c>
      <c r="AO268" s="1">
        <v>259</v>
      </c>
      <c r="AR268" s="1">
        <f t="shared" si="75"/>
        <v>0</v>
      </c>
    </row>
    <row r="269" spans="1:44" s="1" customFormat="1" hidden="1">
      <c r="A269" s="17">
        <v>260</v>
      </c>
      <c r="B269" s="17" t="s">
        <v>1244</v>
      </c>
      <c r="C269" s="17">
        <v>260</v>
      </c>
      <c r="D269" s="21"/>
      <c r="E269" s="34">
        <f t="shared" si="63"/>
        <v>0</v>
      </c>
      <c r="F269" s="35">
        <f t="shared" si="64"/>
        <v>0</v>
      </c>
      <c r="G269" s="34">
        <f t="shared" si="65"/>
        <v>0</v>
      </c>
      <c r="H269" s="36">
        <f t="shared" si="66"/>
        <v>0</v>
      </c>
      <c r="I269" s="21"/>
      <c r="J269" s="21">
        <v>0</v>
      </c>
      <c r="K269" s="21">
        <v>0</v>
      </c>
      <c r="L269" s="21"/>
      <c r="M269" s="16"/>
      <c r="N269" s="36">
        <f t="shared" si="67"/>
        <v>0</v>
      </c>
      <c r="O269" s="36">
        <f t="shared" si="68"/>
        <v>0</v>
      </c>
      <c r="P269" s="16"/>
      <c r="Q269" s="18">
        <f t="shared" si="69"/>
        <v>0</v>
      </c>
      <c r="R269" s="16"/>
      <c r="S269" s="15">
        <f t="shared" si="61"/>
        <v>0</v>
      </c>
      <c r="T269">
        <v>260</v>
      </c>
      <c r="U269"/>
      <c r="V269"/>
      <c r="W269" s="61">
        <f t="shared" si="62"/>
        <v>0</v>
      </c>
      <c r="X269">
        <v>260</v>
      </c>
      <c r="Y269" s="71"/>
      <c r="Z269" s="71"/>
      <c r="AA269" s="59"/>
      <c r="AB269" s="74">
        <f>may!E269</f>
        <v>0</v>
      </c>
      <c r="AC269" s="191">
        <f>may!F269</f>
        <v>0</v>
      </c>
      <c r="AD269" s="74">
        <f>may!G269</f>
        <v>0</v>
      </c>
      <c r="AE269" s="73">
        <f>may!H269</f>
        <v>0</v>
      </c>
      <c r="AF269" s="59"/>
      <c r="AG269" s="60">
        <f t="shared" si="70"/>
        <v>0</v>
      </c>
      <c r="AH269" s="69">
        <f t="shared" si="71"/>
        <v>0</v>
      </c>
      <c r="AI269" s="60">
        <f t="shared" si="72"/>
        <v>0</v>
      </c>
      <c r="AJ269" s="69">
        <f t="shared" si="73"/>
        <v>0</v>
      </c>
      <c r="AN269" s="1">
        <f t="shared" si="74"/>
        <v>0</v>
      </c>
      <c r="AO269" s="1">
        <v>260</v>
      </c>
      <c r="AR269" s="1">
        <f t="shared" si="75"/>
        <v>0</v>
      </c>
    </row>
    <row r="270" spans="1:44">
      <c r="A270" s="19">
        <v>261</v>
      </c>
      <c r="B270" s="19" t="s">
        <v>780</v>
      </c>
      <c r="C270" s="19">
        <v>261</v>
      </c>
      <c r="D270" s="21"/>
      <c r="E270" s="34">
        <f t="shared" si="63"/>
        <v>76.400000000000006</v>
      </c>
      <c r="F270" s="35">
        <f t="shared" si="64"/>
        <v>412038</v>
      </c>
      <c r="G270" s="34">
        <f t="shared" si="65"/>
        <v>64.03</v>
      </c>
      <c r="H270" s="36">
        <f t="shared" si="66"/>
        <v>372631</v>
      </c>
      <c r="I270" s="21"/>
      <c r="J270" s="21">
        <v>0</v>
      </c>
      <c r="K270" s="21">
        <v>0</v>
      </c>
      <c r="L270" s="21"/>
      <c r="M270" s="16"/>
      <c r="N270" s="36">
        <f t="shared" si="67"/>
        <v>412038</v>
      </c>
      <c r="O270" s="36">
        <f t="shared" si="68"/>
        <v>372631</v>
      </c>
      <c r="P270" s="16"/>
      <c r="Q270" s="18">
        <f t="shared" si="69"/>
        <v>1569478.4300000002</v>
      </c>
      <c r="R270" s="20"/>
      <c r="S270" s="15">
        <f t="shared" si="61"/>
        <v>0</v>
      </c>
      <c r="T270" s="122">
        <v>261</v>
      </c>
      <c r="U270" s="71">
        <v>76.400000000000006</v>
      </c>
      <c r="V270" s="71">
        <v>412038</v>
      </c>
      <c r="W270" s="61">
        <f t="shared" si="62"/>
        <v>0</v>
      </c>
      <c r="X270" s="122">
        <v>261</v>
      </c>
      <c r="Y270" s="71">
        <v>64.03</v>
      </c>
      <c r="Z270" s="71">
        <v>372631</v>
      </c>
      <c r="AA270" s="59"/>
      <c r="AB270" s="74">
        <f>may!E270</f>
        <v>76.400000000000006</v>
      </c>
      <c r="AC270" s="191">
        <f>may!F270</f>
        <v>412038</v>
      </c>
      <c r="AD270" s="74">
        <f>may!G270</f>
        <v>64.03</v>
      </c>
      <c r="AE270" s="73">
        <f>may!H270</f>
        <v>372631</v>
      </c>
      <c r="AF270" s="59"/>
      <c r="AG270" s="60">
        <f t="shared" si="70"/>
        <v>0</v>
      </c>
      <c r="AH270" s="69">
        <f t="shared" si="71"/>
        <v>0</v>
      </c>
      <c r="AI270" s="60">
        <f t="shared" si="72"/>
        <v>0</v>
      </c>
      <c r="AJ270" s="69">
        <f t="shared" si="73"/>
        <v>0</v>
      </c>
      <c r="AK270" s="1"/>
      <c r="AL270" s="3">
        <v>76.400000000000006</v>
      </c>
      <c r="AM270" s="3">
        <v>412038</v>
      </c>
      <c r="AN270" s="1">
        <f t="shared" si="74"/>
        <v>0</v>
      </c>
      <c r="AO270" s="3">
        <v>261</v>
      </c>
      <c r="AP270" s="3">
        <v>64.03</v>
      </c>
      <c r="AQ270" s="3">
        <v>372631</v>
      </c>
      <c r="AR270" s="1">
        <f t="shared" si="75"/>
        <v>0</v>
      </c>
    </row>
    <row r="271" spans="1:44">
      <c r="A271" s="19">
        <v>262</v>
      </c>
      <c r="B271" s="19" t="s">
        <v>822</v>
      </c>
      <c r="C271" s="19">
        <v>262</v>
      </c>
      <c r="D271" s="21"/>
      <c r="E271" s="34">
        <f t="shared" si="63"/>
        <v>0</v>
      </c>
      <c r="F271" s="35">
        <f t="shared" si="64"/>
        <v>0</v>
      </c>
      <c r="G271" s="34">
        <f t="shared" si="65"/>
        <v>15.97</v>
      </c>
      <c r="H271" s="36">
        <f t="shared" si="66"/>
        <v>97444</v>
      </c>
      <c r="I271" s="21"/>
      <c r="J271" s="21">
        <v>0</v>
      </c>
      <c r="K271" s="21">
        <v>0</v>
      </c>
      <c r="L271" s="21"/>
      <c r="M271" s="16"/>
      <c r="N271" s="36">
        <f t="shared" si="67"/>
        <v>0</v>
      </c>
      <c r="O271" s="36">
        <f t="shared" si="68"/>
        <v>97444</v>
      </c>
      <c r="P271" s="16"/>
      <c r="Q271" s="18">
        <f t="shared" si="69"/>
        <v>194903.97</v>
      </c>
      <c r="R271" s="20"/>
      <c r="S271" s="15">
        <f t="shared" si="61"/>
        <v>0</v>
      </c>
      <c r="T271">
        <v>262</v>
      </c>
      <c r="U271"/>
      <c r="V271"/>
      <c r="W271" s="61">
        <f t="shared" si="62"/>
        <v>0</v>
      </c>
      <c r="X271" s="122">
        <v>262</v>
      </c>
      <c r="Y271" s="71">
        <v>15.97</v>
      </c>
      <c r="Z271" s="71">
        <v>97444</v>
      </c>
      <c r="AA271" s="59"/>
      <c r="AB271" s="74">
        <f>may!E271</f>
        <v>0</v>
      </c>
      <c r="AC271" s="191">
        <f>may!F271</f>
        <v>0</v>
      </c>
      <c r="AD271" s="74">
        <f>may!G271</f>
        <v>15.99</v>
      </c>
      <c r="AE271" s="73">
        <f>may!H271</f>
        <v>97576</v>
      </c>
      <c r="AF271" s="59"/>
      <c r="AG271" s="60">
        <f t="shared" si="70"/>
        <v>0</v>
      </c>
      <c r="AH271" s="69">
        <f t="shared" si="71"/>
        <v>0</v>
      </c>
      <c r="AI271" s="60">
        <f t="shared" si="72"/>
        <v>-1.9999999999999574E-2</v>
      </c>
      <c r="AJ271" s="69">
        <f t="shared" si="73"/>
        <v>-132</v>
      </c>
      <c r="AK271" s="1"/>
      <c r="AN271" s="1">
        <f t="shared" si="74"/>
        <v>0</v>
      </c>
      <c r="AO271" s="3">
        <v>262</v>
      </c>
      <c r="AP271" s="3">
        <v>15.97</v>
      </c>
      <c r="AQ271" s="3">
        <v>97444</v>
      </c>
      <c r="AR271" s="1">
        <f t="shared" si="75"/>
        <v>0</v>
      </c>
    </row>
    <row r="272" spans="1:44">
      <c r="A272" s="19">
        <v>263</v>
      </c>
      <c r="B272" s="19" t="s">
        <v>917</v>
      </c>
      <c r="C272" s="19">
        <v>263</v>
      </c>
      <c r="D272" s="21"/>
      <c r="E272" s="34">
        <f t="shared" si="63"/>
        <v>11</v>
      </c>
      <c r="F272" s="35">
        <f t="shared" si="64"/>
        <v>57305</v>
      </c>
      <c r="G272" s="34">
        <f t="shared" si="65"/>
        <v>24.15</v>
      </c>
      <c r="H272" s="36">
        <f t="shared" si="66"/>
        <v>130881</v>
      </c>
      <c r="I272" s="21"/>
      <c r="J272" s="21">
        <v>0</v>
      </c>
      <c r="K272" s="21">
        <v>0</v>
      </c>
      <c r="L272" s="21"/>
      <c r="M272" s="16"/>
      <c r="N272" s="36">
        <f t="shared" si="67"/>
        <v>57305</v>
      </c>
      <c r="O272" s="36">
        <f t="shared" si="68"/>
        <v>130881</v>
      </c>
      <c r="P272" s="16"/>
      <c r="Q272" s="18">
        <f t="shared" si="69"/>
        <v>376407.15</v>
      </c>
      <c r="R272" s="20"/>
      <c r="S272" s="15">
        <f t="shared" si="61"/>
        <v>0</v>
      </c>
      <c r="T272" s="122">
        <v>263</v>
      </c>
      <c r="U272" s="71">
        <v>11</v>
      </c>
      <c r="V272" s="71">
        <v>57305</v>
      </c>
      <c r="W272" s="61">
        <f t="shared" si="62"/>
        <v>0</v>
      </c>
      <c r="X272" s="122">
        <v>263</v>
      </c>
      <c r="Y272" s="71">
        <v>24.15</v>
      </c>
      <c r="Z272" s="71">
        <v>130881</v>
      </c>
      <c r="AA272" s="59"/>
      <c r="AB272" s="74">
        <f>may!E272</f>
        <v>11</v>
      </c>
      <c r="AC272" s="191">
        <f>may!F272</f>
        <v>57305</v>
      </c>
      <c r="AD272" s="74">
        <f>may!G272</f>
        <v>23.15</v>
      </c>
      <c r="AE272" s="73">
        <f>may!H272</f>
        <v>125881</v>
      </c>
      <c r="AF272" s="59"/>
      <c r="AG272" s="60">
        <f t="shared" si="70"/>
        <v>0</v>
      </c>
      <c r="AH272" s="69">
        <f t="shared" si="71"/>
        <v>0</v>
      </c>
      <c r="AI272" s="60">
        <f t="shared" si="72"/>
        <v>1</v>
      </c>
      <c r="AJ272" s="69">
        <f t="shared" si="73"/>
        <v>5000</v>
      </c>
      <c r="AK272" s="1"/>
      <c r="AL272" s="3">
        <v>11</v>
      </c>
      <c r="AM272" s="3">
        <v>57305</v>
      </c>
      <c r="AN272" s="1">
        <f t="shared" si="74"/>
        <v>0</v>
      </c>
      <c r="AO272" s="3">
        <v>263</v>
      </c>
      <c r="AP272" s="3">
        <v>24.15</v>
      </c>
      <c r="AQ272" s="3">
        <v>130881</v>
      </c>
      <c r="AR272" s="1">
        <f t="shared" si="75"/>
        <v>0</v>
      </c>
    </row>
    <row r="273" spans="1:44">
      <c r="A273" s="19">
        <v>264</v>
      </c>
      <c r="B273" s="19" t="s">
        <v>1245</v>
      </c>
      <c r="C273" s="19">
        <v>264</v>
      </c>
      <c r="D273" s="21"/>
      <c r="E273" s="34">
        <f t="shared" si="63"/>
        <v>0</v>
      </c>
      <c r="F273" s="35">
        <f t="shared" si="64"/>
        <v>0</v>
      </c>
      <c r="G273" s="34">
        <f t="shared" si="65"/>
        <v>1.3</v>
      </c>
      <c r="H273" s="36">
        <f t="shared" si="66"/>
        <v>9081</v>
      </c>
      <c r="I273" s="21"/>
      <c r="J273" s="21">
        <v>0</v>
      </c>
      <c r="K273" s="21">
        <v>0</v>
      </c>
      <c r="L273" s="21"/>
      <c r="M273" s="16"/>
      <c r="N273" s="36">
        <f t="shared" si="67"/>
        <v>0</v>
      </c>
      <c r="O273" s="36">
        <f t="shared" si="68"/>
        <v>9081</v>
      </c>
      <c r="P273" s="16"/>
      <c r="Q273" s="18">
        <f t="shared" si="69"/>
        <v>18163.3</v>
      </c>
      <c r="R273" s="20"/>
      <c r="S273" s="15">
        <f t="shared" si="61"/>
        <v>0</v>
      </c>
      <c r="T273">
        <v>264</v>
      </c>
      <c r="U273"/>
      <c r="V273"/>
      <c r="W273" s="61">
        <f t="shared" si="62"/>
        <v>0</v>
      </c>
      <c r="X273" s="122">
        <v>264</v>
      </c>
      <c r="Y273" s="71">
        <v>1.3</v>
      </c>
      <c r="Z273" s="71">
        <v>9081</v>
      </c>
      <c r="AA273" s="59"/>
      <c r="AB273" s="74">
        <f>may!E273</f>
        <v>0</v>
      </c>
      <c r="AC273" s="191">
        <f>may!F273</f>
        <v>0</v>
      </c>
      <c r="AD273" s="74">
        <f>may!G273</f>
        <v>1.3</v>
      </c>
      <c r="AE273" s="73">
        <f>may!H273</f>
        <v>9081</v>
      </c>
      <c r="AF273" s="59"/>
      <c r="AG273" s="60">
        <f t="shared" si="70"/>
        <v>0</v>
      </c>
      <c r="AH273" s="69">
        <f t="shared" si="71"/>
        <v>0</v>
      </c>
      <c r="AI273" s="60">
        <f t="shared" si="72"/>
        <v>0</v>
      </c>
      <c r="AJ273" s="69">
        <f t="shared" si="73"/>
        <v>0</v>
      </c>
      <c r="AK273" s="1"/>
      <c r="AN273" s="1">
        <f t="shared" si="74"/>
        <v>0</v>
      </c>
      <c r="AO273" s="3">
        <v>264</v>
      </c>
      <c r="AP273" s="3">
        <v>1.3</v>
      </c>
      <c r="AQ273" s="3">
        <v>9081</v>
      </c>
      <c r="AR273" s="1">
        <f t="shared" si="75"/>
        <v>0</v>
      </c>
    </row>
    <row r="274" spans="1:44" s="1" customFormat="1">
      <c r="A274" s="17">
        <v>265</v>
      </c>
      <c r="B274" s="17" t="s">
        <v>1246</v>
      </c>
      <c r="C274" s="17">
        <v>265</v>
      </c>
      <c r="D274" s="21"/>
      <c r="E274" s="34">
        <f t="shared" si="63"/>
        <v>0</v>
      </c>
      <c r="F274" s="35">
        <f t="shared" si="64"/>
        <v>0</v>
      </c>
      <c r="G274" s="34">
        <f t="shared" si="65"/>
        <v>5.3</v>
      </c>
      <c r="H274" s="36">
        <f t="shared" si="66"/>
        <v>36631</v>
      </c>
      <c r="I274" s="21"/>
      <c r="J274" s="21">
        <v>0</v>
      </c>
      <c r="K274" s="21">
        <v>0</v>
      </c>
      <c r="L274" s="21"/>
      <c r="M274" s="16"/>
      <c r="N274" s="36">
        <f t="shared" si="67"/>
        <v>0</v>
      </c>
      <c r="O274" s="36">
        <f t="shared" si="68"/>
        <v>36631</v>
      </c>
      <c r="P274" s="16"/>
      <c r="Q274" s="18">
        <f t="shared" si="69"/>
        <v>73267.3</v>
      </c>
      <c r="R274" s="16"/>
      <c r="S274" s="15">
        <f t="shared" si="61"/>
        <v>0</v>
      </c>
      <c r="T274">
        <v>265</v>
      </c>
      <c r="U274"/>
      <c r="V274"/>
      <c r="W274" s="61">
        <f t="shared" si="62"/>
        <v>0</v>
      </c>
      <c r="X274" s="122">
        <v>265</v>
      </c>
      <c r="Y274" s="71">
        <v>5.3</v>
      </c>
      <c r="Z274" s="71">
        <v>36631</v>
      </c>
      <c r="AA274" s="59"/>
      <c r="AB274" s="74">
        <f>may!E274</f>
        <v>0</v>
      </c>
      <c r="AC274" s="191">
        <f>may!F274</f>
        <v>0</v>
      </c>
      <c r="AD274" s="74">
        <f>may!G274</f>
        <v>5.3</v>
      </c>
      <c r="AE274" s="73">
        <f>may!H274</f>
        <v>36631</v>
      </c>
      <c r="AF274" s="59"/>
      <c r="AG274" s="60">
        <f t="shared" si="70"/>
        <v>0</v>
      </c>
      <c r="AH274" s="69">
        <f t="shared" si="71"/>
        <v>0</v>
      </c>
      <c r="AI274" s="60">
        <f t="shared" si="72"/>
        <v>0</v>
      </c>
      <c r="AJ274" s="69">
        <f t="shared" si="73"/>
        <v>0</v>
      </c>
      <c r="AN274" s="1">
        <f t="shared" si="74"/>
        <v>0</v>
      </c>
      <c r="AO274" s="1">
        <v>265</v>
      </c>
      <c r="AP274" s="1">
        <v>5.3</v>
      </c>
      <c r="AQ274" s="1">
        <v>36631</v>
      </c>
      <c r="AR274" s="1">
        <f t="shared" si="75"/>
        <v>0</v>
      </c>
    </row>
    <row r="275" spans="1:44" s="1" customFormat="1">
      <c r="A275" s="17">
        <v>266</v>
      </c>
      <c r="B275" s="17" t="s">
        <v>1247</v>
      </c>
      <c r="C275" s="17">
        <v>266</v>
      </c>
      <c r="D275" s="21"/>
      <c r="E275" s="34">
        <f t="shared" si="63"/>
        <v>0</v>
      </c>
      <c r="F275" s="35">
        <f t="shared" si="64"/>
        <v>0</v>
      </c>
      <c r="G275" s="34">
        <f t="shared" si="65"/>
        <v>3</v>
      </c>
      <c r="H275" s="36">
        <f t="shared" si="66"/>
        <v>17856</v>
      </c>
      <c r="I275" s="21"/>
      <c r="J275" s="21">
        <v>0</v>
      </c>
      <c r="K275" s="21">
        <v>0</v>
      </c>
      <c r="L275" s="21"/>
      <c r="M275" s="16"/>
      <c r="N275" s="36">
        <f t="shared" si="67"/>
        <v>0</v>
      </c>
      <c r="O275" s="36">
        <f t="shared" si="68"/>
        <v>17856</v>
      </c>
      <c r="P275" s="16"/>
      <c r="Q275" s="18">
        <f t="shared" si="69"/>
        <v>35715</v>
      </c>
      <c r="R275" s="16"/>
      <c r="S275" s="15">
        <f t="shared" si="61"/>
        <v>0</v>
      </c>
      <c r="T275">
        <v>266</v>
      </c>
      <c r="U275"/>
      <c r="V275"/>
      <c r="W275" s="61">
        <f t="shared" si="62"/>
        <v>0</v>
      </c>
      <c r="X275" s="122">
        <v>266</v>
      </c>
      <c r="Y275" s="71">
        <v>3</v>
      </c>
      <c r="Z275" s="71">
        <v>17856</v>
      </c>
      <c r="AA275" s="59"/>
      <c r="AB275" s="74">
        <f>may!E275</f>
        <v>0</v>
      </c>
      <c r="AC275" s="191">
        <f>may!F275</f>
        <v>0</v>
      </c>
      <c r="AD275" s="74">
        <f>may!G275</f>
        <v>3</v>
      </c>
      <c r="AE275" s="73">
        <f>may!H275</f>
        <v>17856</v>
      </c>
      <c r="AF275" s="59"/>
      <c r="AG275" s="60">
        <f t="shared" si="70"/>
        <v>0</v>
      </c>
      <c r="AH275" s="69">
        <f t="shared" si="71"/>
        <v>0</v>
      </c>
      <c r="AI275" s="60">
        <f t="shared" si="72"/>
        <v>0</v>
      </c>
      <c r="AJ275" s="69">
        <f t="shared" si="73"/>
        <v>0</v>
      </c>
      <c r="AN275" s="1">
        <f t="shared" si="74"/>
        <v>0</v>
      </c>
      <c r="AO275" s="1">
        <v>266</v>
      </c>
      <c r="AP275" s="1">
        <v>3</v>
      </c>
      <c r="AQ275" s="1">
        <v>17856</v>
      </c>
      <c r="AR275" s="1">
        <f t="shared" si="75"/>
        <v>0</v>
      </c>
    </row>
    <row r="276" spans="1:44" s="1" customFormat="1" hidden="1">
      <c r="A276" s="17">
        <v>267</v>
      </c>
      <c r="B276" s="17" t="s">
        <v>1248</v>
      </c>
      <c r="C276" s="17">
        <v>267</v>
      </c>
      <c r="D276" s="21"/>
      <c r="E276" s="34">
        <f t="shared" si="63"/>
        <v>0</v>
      </c>
      <c r="F276" s="35">
        <f t="shared" si="64"/>
        <v>0</v>
      </c>
      <c r="G276" s="34">
        <f t="shared" si="65"/>
        <v>0</v>
      </c>
      <c r="H276" s="36">
        <f t="shared" si="66"/>
        <v>0</v>
      </c>
      <c r="I276" s="21"/>
      <c r="J276" s="21">
        <v>0</v>
      </c>
      <c r="K276" s="21">
        <v>0</v>
      </c>
      <c r="L276" s="21"/>
      <c r="M276" s="16"/>
      <c r="N276" s="36">
        <f t="shared" si="67"/>
        <v>0</v>
      </c>
      <c r="O276" s="36">
        <f t="shared" si="68"/>
        <v>0</v>
      </c>
      <c r="P276" s="16"/>
      <c r="Q276" s="18">
        <f t="shared" si="69"/>
        <v>0</v>
      </c>
      <c r="R276" s="16"/>
      <c r="S276" s="15">
        <f t="shared" si="61"/>
        <v>0</v>
      </c>
      <c r="T276">
        <v>267</v>
      </c>
      <c r="U276"/>
      <c r="V276"/>
      <c r="W276" s="61">
        <f t="shared" si="62"/>
        <v>0</v>
      </c>
      <c r="X276">
        <v>267</v>
      </c>
      <c r="Y276" s="71"/>
      <c r="Z276" s="71"/>
      <c r="AA276" s="59"/>
      <c r="AB276" s="74">
        <f>may!E276</f>
        <v>0</v>
      </c>
      <c r="AC276" s="191">
        <f>may!F276</f>
        <v>0</v>
      </c>
      <c r="AD276" s="74">
        <f>may!G276</f>
        <v>0</v>
      </c>
      <c r="AE276" s="73">
        <f>may!H276</f>
        <v>0</v>
      </c>
      <c r="AF276" s="59"/>
      <c r="AG276" s="60">
        <f t="shared" si="70"/>
        <v>0</v>
      </c>
      <c r="AH276" s="69">
        <f t="shared" si="71"/>
        <v>0</v>
      </c>
      <c r="AI276" s="60">
        <f t="shared" si="72"/>
        <v>0</v>
      </c>
      <c r="AJ276" s="69">
        <f t="shared" si="73"/>
        <v>0</v>
      </c>
      <c r="AN276" s="1">
        <f t="shared" si="74"/>
        <v>0</v>
      </c>
      <c r="AO276" s="1">
        <v>267</v>
      </c>
      <c r="AR276" s="1">
        <f t="shared" si="75"/>
        <v>0</v>
      </c>
    </row>
    <row r="277" spans="1:44" s="1" customFormat="1" hidden="1">
      <c r="A277" s="17">
        <v>268</v>
      </c>
      <c r="B277" s="17" t="s">
        <v>1249</v>
      </c>
      <c r="C277" s="17">
        <v>268</v>
      </c>
      <c r="D277" s="21"/>
      <c r="E277" s="34">
        <f t="shared" si="63"/>
        <v>0</v>
      </c>
      <c r="F277" s="35">
        <f t="shared" si="64"/>
        <v>0</v>
      </c>
      <c r="G277" s="34">
        <f t="shared" si="65"/>
        <v>0</v>
      </c>
      <c r="H277" s="36">
        <f t="shared" si="66"/>
        <v>0</v>
      </c>
      <c r="I277" s="21"/>
      <c r="J277" s="21">
        <v>0</v>
      </c>
      <c r="K277" s="21">
        <v>0</v>
      </c>
      <c r="L277" s="21"/>
      <c r="M277" s="16"/>
      <c r="N277" s="36">
        <f t="shared" si="67"/>
        <v>0</v>
      </c>
      <c r="O277" s="36">
        <f t="shared" si="68"/>
        <v>0</v>
      </c>
      <c r="P277" s="16"/>
      <c r="Q277" s="18">
        <f t="shared" si="69"/>
        <v>0</v>
      </c>
      <c r="R277" s="16"/>
      <c r="S277" s="15">
        <f t="shared" si="61"/>
        <v>0</v>
      </c>
      <c r="T277">
        <v>268</v>
      </c>
      <c r="U277"/>
      <c r="V277"/>
      <c r="W277" s="61">
        <f t="shared" si="62"/>
        <v>0</v>
      </c>
      <c r="X277">
        <v>268</v>
      </c>
      <c r="Y277" s="71"/>
      <c r="Z277" s="71"/>
      <c r="AA277" s="59"/>
      <c r="AB277" s="74">
        <f>may!E277</f>
        <v>0</v>
      </c>
      <c r="AC277" s="191">
        <f>may!F277</f>
        <v>0</v>
      </c>
      <c r="AD277" s="74">
        <f>may!G277</f>
        <v>0</v>
      </c>
      <c r="AE277" s="73">
        <f>may!H277</f>
        <v>0</v>
      </c>
      <c r="AF277" s="59"/>
      <c r="AG277" s="60">
        <f t="shared" si="70"/>
        <v>0</v>
      </c>
      <c r="AH277" s="69">
        <f t="shared" si="71"/>
        <v>0</v>
      </c>
      <c r="AI277" s="60">
        <f t="shared" si="72"/>
        <v>0</v>
      </c>
      <c r="AJ277" s="69">
        <f t="shared" si="73"/>
        <v>0</v>
      </c>
      <c r="AN277" s="1">
        <f t="shared" si="74"/>
        <v>0</v>
      </c>
      <c r="AO277" s="1">
        <v>268</v>
      </c>
      <c r="AR277" s="1">
        <f t="shared" si="75"/>
        <v>0</v>
      </c>
    </row>
    <row r="278" spans="1:44" s="1" customFormat="1" hidden="1">
      <c r="A278" s="17">
        <v>269</v>
      </c>
      <c r="B278" s="17" t="s">
        <v>1279</v>
      </c>
      <c r="C278" s="17">
        <v>269</v>
      </c>
      <c r="D278" s="21"/>
      <c r="E278" s="34">
        <f t="shared" si="63"/>
        <v>0</v>
      </c>
      <c r="F278" s="35">
        <f t="shared" si="64"/>
        <v>0</v>
      </c>
      <c r="G278" s="34">
        <f t="shared" si="65"/>
        <v>0</v>
      </c>
      <c r="H278" s="36">
        <f t="shared" si="66"/>
        <v>0</v>
      </c>
      <c r="I278" s="21"/>
      <c r="J278" s="21">
        <v>0</v>
      </c>
      <c r="K278" s="21">
        <v>0</v>
      </c>
      <c r="L278" s="21"/>
      <c r="M278" s="16"/>
      <c r="N278" s="36">
        <f t="shared" si="67"/>
        <v>0</v>
      </c>
      <c r="O278" s="36">
        <f t="shared" si="68"/>
        <v>0</v>
      </c>
      <c r="P278" s="16"/>
      <c r="Q278" s="18">
        <f t="shared" si="69"/>
        <v>0</v>
      </c>
      <c r="R278" s="16"/>
      <c r="S278" s="15">
        <f t="shared" si="61"/>
        <v>0</v>
      </c>
      <c r="T278">
        <v>269</v>
      </c>
      <c r="U278"/>
      <c r="V278"/>
      <c r="W278" s="61">
        <f t="shared" si="62"/>
        <v>0</v>
      </c>
      <c r="X278">
        <v>269</v>
      </c>
      <c r="Y278" s="71"/>
      <c r="Z278" s="71"/>
      <c r="AA278" s="59"/>
      <c r="AB278" s="74">
        <f>may!E278</f>
        <v>0</v>
      </c>
      <c r="AC278" s="191">
        <f>may!F278</f>
        <v>0</v>
      </c>
      <c r="AD278" s="74">
        <f>may!G278</f>
        <v>0</v>
      </c>
      <c r="AE278" s="73">
        <f>may!H278</f>
        <v>0</v>
      </c>
      <c r="AF278" s="59"/>
      <c r="AG278" s="60">
        <f t="shared" si="70"/>
        <v>0</v>
      </c>
      <c r="AH278" s="69">
        <f t="shared" si="71"/>
        <v>0</v>
      </c>
      <c r="AI278" s="60">
        <f t="shared" si="72"/>
        <v>0</v>
      </c>
      <c r="AJ278" s="69">
        <f t="shared" si="73"/>
        <v>0</v>
      </c>
      <c r="AN278" s="1">
        <f t="shared" si="74"/>
        <v>0</v>
      </c>
      <c r="AO278" s="1">
        <v>269</v>
      </c>
      <c r="AR278" s="1">
        <f t="shared" si="75"/>
        <v>0</v>
      </c>
    </row>
    <row r="279" spans="1:44" hidden="1">
      <c r="A279" s="19">
        <v>270</v>
      </c>
      <c r="B279" s="19" t="s">
        <v>849</v>
      </c>
      <c r="C279" s="19">
        <v>270</v>
      </c>
      <c r="D279" s="21"/>
      <c r="E279" s="34">
        <f t="shared" si="63"/>
        <v>0</v>
      </c>
      <c r="F279" s="35">
        <f t="shared" si="64"/>
        <v>0</v>
      </c>
      <c r="G279" s="34">
        <f t="shared" si="65"/>
        <v>0</v>
      </c>
      <c r="H279" s="36">
        <f t="shared" si="66"/>
        <v>0</v>
      </c>
      <c r="I279" s="21"/>
      <c r="J279" s="21">
        <v>0</v>
      </c>
      <c r="K279" s="21">
        <v>0</v>
      </c>
      <c r="L279" s="21"/>
      <c r="M279" s="16"/>
      <c r="N279" s="36">
        <f t="shared" si="67"/>
        <v>0</v>
      </c>
      <c r="O279" s="36">
        <f t="shared" si="68"/>
        <v>0</v>
      </c>
      <c r="P279" s="16"/>
      <c r="Q279" s="18">
        <f t="shared" si="69"/>
        <v>0</v>
      </c>
      <c r="R279" s="20"/>
      <c r="S279" s="15">
        <f t="shared" si="61"/>
        <v>0</v>
      </c>
      <c r="T279">
        <v>270</v>
      </c>
      <c r="U279"/>
      <c r="V279"/>
      <c r="W279" s="61">
        <f t="shared" si="62"/>
        <v>0</v>
      </c>
      <c r="X279">
        <v>270</v>
      </c>
      <c r="Y279" s="71"/>
      <c r="Z279" s="71"/>
      <c r="AA279" s="59"/>
      <c r="AB279" s="74">
        <f>may!E279</f>
        <v>0</v>
      </c>
      <c r="AC279" s="191">
        <f>may!F279</f>
        <v>0</v>
      </c>
      <c r="AD279" s="74">
        <f>may!G279</f>
        <v>0</v>
      </c>
      <c r="AE279" s="73">
        <f>may!H279</f>
        <v>0</v>
      </c>
      <c r="AF279" s="59"/>
      <c r="AG279" s="60">
        <f t="shared" si="70"/>
        <v>0</v>
      </c>
      <c r="AH279" s="69">
        <f t="shared" si="71"/>
        <v>0</v>
      </c>
      <c r="AI279" s="60">
        <f t="shared" si="72"/>
        <v>0</v>
      </c>
      <c r="AJ279" s="69">
        <f t="shared" si="73"/>
        <v>0</v>
      </c>
      <c r="AK279" s="1"/>
      <c r="AN279" s="1">
        <f t="shared" si="74"/>
        <v>0</v>
      </c>
      <c r="AO279" s="3">
        <v>270</v>
      </c>
      <c r="AR279" s="1">
        <f t="shared" si="75"/>
        <v>0</v>
      </c>
    </row>
    <row r="280" spans="1:44">
      <c r="A280" s="19">
        <v>271</v>
      </c>
      <c r="B280" s="19" t="s">
        <v>1285</v>
      </c>
      <c r="C280" s="19">
        <v>271</v>
      </c>
      <c r="D280" s="21"/>
      <c r="E280" s="34">
        <f t="shared" si="63"/>
        <v>0</v>
      </c>
      <c r="F280" s="35">
        <f t="shared" si="64"/>
        <v>0</v>
      </c>
      <c r="G280" s="34">
        <f t="shared" si="65"/>
        <v>26.689999999999998</v>
      </c>
      <c r="H280" s="36">
        <f t="shared" si="66"/>
        <v>162855</v>
      </c>
      <c r="I280" s="21"/>
      <c r="J280" s="21">
        <v>0</v>
      </c>
      <c r="K280" s="21">
        <v>0</v>
      </c>
      <c r="L280" s="21"/>
      <c r="M280" s="16"/>
      <c r="N280" s="36">
        <f t="shared" si="67"/>
        <v>0</v>
      </c>
      <c r="O280" s="36">
        <f t="shared" si="68"/>
        <v>162855</v>
      </c>
      <c r="P280" s="16"/>
      <c r="Q280" s="18">
        <f t="shared" si="69"/>
        <v>325736.69</v>
      </c>
      <c r="R280" s="20"/>
      <c r="S280" s="15">
        <f t="shared" si="61"/>
        <v>0</v>
      </c>
      <c r="T280">
        <v>271</v>
      </c>
      <c r="U280"/>
      <c r="V280"/>
      <c r="W280" s="61">
        <f t="shared" si="62"/>
        <v>0</v>
      </c>
      <c r="X280" s="122">
        <v>271</v>
      </c>
      <c r="Y280" s="71">
        <v>26.689999999999998</v>
      </c>
      <c r="Z280" s="71">
        <v>162855</v>
      </c>
      <c r="AA280" s="59"/>
      <c r="AB280" s="74">
        <f>may!E280</f>
        <v>0</v>
      </c>
      <c r="AC280" s="191">
        <f>may!F280</f>
        <v>0</v>
      </c>
      <c r="AD280" s="74">
        <f>may!G280</f>
        <v>28.66</v>
      </c>
      <c r="AE280" s="73">
        <f>may!H280</f>
        <v>173357</v>
      </c>
      <c r="AF280" s="59"/>
      <c r="AG280" s="60">
        <f t="shared" si="70"/>
        <v>0</v>
      </c>
      <c r="AH280" s="69">
        <f t="shared" si="71"/>
        <v>0</v>
      </c>
      <c r="AI280" s="60">
        <f t="shared" si="72"/>
        <v>-1.9700000000000024</v>
      </c>
      <c r="AJ280" s="69">
        <f t="shared" si="73"/>
        <v>-10502</v>
      </c>
      <c r="AK280" s="1"/>
      <c r="AN280" s="1">
        <f t="shared" si="74"/>
        <v>0</v>
      </c>
      <c r="AO280" s="3">
        <v>271</v>
      </c>
      <c r="AP280" s="3">
        <v>26.689999999999998</v>
      </c>
      <c r="AQ280" s="3">
        <v>162855</v>
      </c>
      <c r="AR280" s="1">
        <f t="shared" si="75"/>
        <v>0</v>
      </c>
    </row>
    <row r="281" spans="1:44" s="1" customFormat="1">
      <c r="A281" s="17">
        <v>272</v>
      </c>
      <c r="B281" s="17" t="s">
        <v>1250</v>
      </c>
      <c r="C281" s="17">
        <v>272</v>
      </c>
      <c r="D281" s="21"/>
      <c r="E281" s="34">
        <f t="shared" si="63"/>
        <v>0</v>
      </c>
      <c r="F281" s="35">
        <f t="shared" si="64"/>
        <v>0</v>
      </c>
      <c r="G281" s="34">
        <f t="shared" si="65"/>
        <v>11.459999999999999</v>
      </c>
      <c r="H281" s="36">
        <f t="shared" si="66"/>
        <v>61092</v>
      </c>
      <c r="I281" s="21"/>
      <c r="J281" s="21">
        <v>0</v>
      </c>
      <c r="K281" s="21">
        <v>0</v>
      </c>
      <c r="L281" s="21"/>
      <c r="M281" s="16"/>
      <c r="N281" s="36">
        <f t="shared" si="67"/>
        <v>0</v>
      </c>
      <c r="O281" s="36">
        <f t="shared" si="68"/>
        <v>61092</v>
      </c>
      <c r="P281" s="16"/>
      <c r="Q281" s="18">
        <f t="shared" si="69"/>
        <v>122195.45999999999</v>
      </c>
      <c r="R281" s="16"/>
      <c r="S281" s="15">
        <f t="shared" si="61"/>
        <v>0</v>
      </c>
      <c r="T281">
        <v>272</v>
      </c>
      <c r="U281"/>
      <c r="V281"/>
      <c r="W281" s="61">
        <f t="shared" si="62"/>
        <v>0</v>
      </c>
      <c r="X281" s="122">
        <v>272</v>
      </c>
      <c r="Y281" s="71">
        <v>11.459999999999999</v>
      </c>
      <c r="Z281" s="71">
        <v>61092</v>
      </c>
      <c r="AA281" s="59"/>
      <c r="AB281" s="74">
        <f>may!E281</f>
        <v>0</v>
      </c>
      <c r="AC281" s="191">
        <f>may!F281</f>
        <v>0</v>
      </c>
      <c r="AD281" s="74">
        <f>may!G281</f>
        <v>10.92</v>
      </c>
      <c r="AE281" s="73">
        <f>may!H281</f>
        <v>59086</v>
      </c>
      <c r="AF281" s="59"/>
      <c r="AG281" s="60">
        <f t="shared" si="70"/>
        <v>0</v>
      </c>
      <c r="AH281" s="69">
        <f t="shared" si="71"/>
        <v>0</v>
      </c>
      <c r="AI281" s="60">
        <f t="shared" si="72"/>
        <v>0.53999999999999915</v>
      </c>
      <c r="AJ281" s="69">
        <f t="shared" si="73"/>
        <v>2006</v>
      </c>
      <c r="AN281" s="1">
        <f t="shared" si="74"/>
        <v>0</v>
      </c>
      <c r="AO281" s="1">
        <v>272</v>
      </c>
      <c r="AP281" s="1">
        <v>11.459999999999999</v>
      </c>
      <c r="AQ281" s="1">
        <v>61092</v>
      </c>
      <c r="AR281" s="1">
        <f t="shared" si="75"/>
        <v>0</v>
      </c>
    </row>
    <row r="282" spans="1:44" s="1" customFormat="1">
      <c r="A282" s="17">
        <v>273</v>
      </c>
      <c r="B282" s="17" t="s">
        <v>895</v>
      </c>
      <c r="C282" s="17">
        <v>273</v>
      </c>
      <c r="D282" s="21"/>
      <c r="E282" s="34">
        <f t="shared" si="63"/>
        <v>0</v>
      </c>
      <c r="F282" s="35">
        <f t="shared" si="64"/>
        <v>0</v>
      </c>
      <c r="G282" s="34">
        <f t="shared" si="65"/>
        <v>13.68</v>
      </c>
      <c r="H282" s="36">
        <f t="shared" si="66"/>
        <v>73176</v>
      </c>
      <c r="I282" s="21"/>
      <c r="J282" s="21">
        <v>0</v>
      </c>
      <c r="K282" s="21">
        <v>0</v>
      </c>
      <c r="L282" s="21"/>
      <c r="M282" s="16"/>
      <c r="N282" s="36">
        <f t="shared" si="67"/>
        <v>0</v>
      </c>
      <c r="O282" s="36">
        <f t="shared" si="68"/>
        <v>73176</v>
      </c>
      <c r="P282" s="16"/>
      <c r="Q282" s="18">
        <f t="shared" si="69"/>
        <v>146365.68</v>
      </c>
      <c r="R282" s="16"/>
      <c r="S282" s="15">
        <f t="shared" si="61"/>
        <v>0</v>
      </c>
      <c r="T282">
        <v>273</v>
      </c>
      <c r="U282"/>
      <c r="V282"/>
      <c r="W282" s="61">
        <f t="shared" si="62"/>
        <v>0</v>
      </c>
      <c r="X282" s="122">
        <v>273</v>
      </c>
      <c r="Y282" s="71">
        <v>13.68</v>
      </c>
      <c r="Z282" s="71">
        <v>73176</v>
      </c>
      <c r="AA282" s="59"/>
      <c r="AB282" s="74">
        <f>may!E282</f>
        <v>0</v>
      </c>
      <c r="AC282" s="191">
        <f>may!F282</f>
        <v>0</v>
      </c>
      <c r="AD282" s="74">
        <f>may!G282</f>
        <v>15.69</v>
      </c>
      <c r="AE282" s="73">
        <f>may!H282</f>
        <v>99226</v>
      </c>
      <c r="AF282" s="59"/>
      <c r="AG282" s="60">
        <f t="shared" si="70"/>
        <v>0</v>
      </c>
      <c r="AH282" s="69">
        <f t="shared" si="71"/>
        <v>0</v>
      </c>
      <c r="AI282" s="60">
        <f t="shared" si="72"/>
        <v>-2.0099999999999998</v>
      </c>
      <c r="AJ282" s="69">
        <f t="shared" si="73"/>
        <v>-26050</v>
      </c>
      <c r="AN282" s="1">
        <f t="shared" si="74"/>
        <v>0</v>
      </c>
      <c r="AO282" s="1">
        <v>273</v>
      </c>
      <c r="AP282" s="1">
        <v>13.68</v>
      </c>
      <c r="AQ282" s="1">
        <v>73176</v>
      </c>
      <c r="AR282" s="1">
        <f t="shared" si="75"/>
        <v>0</v>
      </c>
    </row>
    <row r="283" spans="1:44">
      <c r="A283" s="19">
        <v>274</v>
      </c>
      <c r="B283" s="19" t="s">
        <v>932</v>
      </c>
      <c r="C283" s="19">
        <v>274</v>
      </c>
      <c r="D283" s="21"/>
      <c r="E283" s="34">
        <f t="shared" si="63"/>
        <v>0</v>
      </c>
      <c r="F283" s="35">
        <f t="shared" si="64"/>
        <v>0</v>
      </c>
      <c r="G283" s="34">
        <f t="shared" si="65"/>
        <v>5</v>
      </c>
      <c r="H283" s="36">
        <f t="shared" si="66"/>
        <v>28400</v>
      </c>
      <c r="I283" s="21"/>
      <c r="J283" s="21">
        <v>0</v>
      </c>
      <c r="K283" s="21">
        <v>0</v>
      </c>
      <c r="L283" s="21"/>
      <c r="M283" s="16"/>
      <c r="N283" s="36">
        <f t="shared" si="67"/>
        <v>0</v>
      </c>
      <c r="O283" s="36">
        <f t="shared" si="68"/>
        <v>28400</v>
      </c>
      <c r="P283" s="16"/>
      <c r="Q283" s="18">
        <f t="shared" si="69"/>
        <v>56805</v>
      </c>
      <c r="R283" s="20"/>
      <c r="S283" s="15">
        <f t="shared" si="61"/>
        <v>0</v>
      </c>
      <c r="T283">
        <v>274</v>
      </c>
      <c r="U283"/>
      <c r="V283"/>
      <c r="W283" s="61">
        <f t="shared" si="62"/>
        <v>0</v>
      </c>
      <c r="X283" s="122">
        <v>274</v>
      </c>
      <c r="Y283" s="71">
        <v>5</v>
      </c>
      <c r="Z283" s="71">
        <v>28400</v>
      </c>
      <c r="AA283" s="59"/>
      <c r="AB283" s="74">
        <f>may!E283</f>
        <v>0</v>
      </c>
      <c r="AC283" s="191">
        <f>may!F283</f>
        <v>0</v>
      </c>
      <c r="AD283" s="74">
        <f>may!G283</f>
        <v>5</v>
      </c>
      <c r="AE283" s="73">
        <f>may!H283</f>
        <v>28400</v>
      </c>
      <c r="AF283" s="59"/>
      <c r="AG283" s="60">
        <f t="shared" si="70"/>
        <v>0</v>
      </c>
      <c r="AH283" s="69">
        <f t="shared" si="71"/>
        <v>0</v>
      </c>
      <c r="AI283" s="60">
        <f t="shared" si="72"/>
        <v>0</v>
      </c>
      <c r="AJ283" s="69">
        <f t="shared" si="73"/>
        <v>0</v>
      </c>
      <c r="AK283" s="1"/>
      <c r="AN283" s="1">
        <f t="shared" si="74"/>
        <v>0</v>
      </c>
      <c r="AO283" s="3">
        <v>274</v>
      </c>
      <c r="AP283" s="3">
        <v>5</v>
      </c>
      <c r="AQ283" s="3">
        <v>28400</v>
      </c>
      <c r="AR283" s="1">
        <f t="shared" si="75"/>
        <v>0</v>
      </c>
    </row>
    <row r="284" spans="1:44" s="1" customFormat="1">
      <c r="A284" s="17">
        <v>275</v>
      </c>
      <c r="B284" s="17" t="s">
        <v>1251</v>
      </c>
      <c r="C284" s="17">
        <v>276</v>
      </c>
      <c r="D284" s="21"/>
      <c r="E284" s="34">
        <f t="shared" si="63"/>
        <v>70.88</v>
      </c>
      <c r="F284" s="35">
        <f t="shared" si="64"/>
        <v>435026</v>
      </c>
      <c r="G284" s="34">
        <f t="shared" si="65"/>
        <v>9.9499999999999993</v>
      </c>
      <c r="H284" s="36">
        <f t="shared" si="66"/>
        <v>75203</v>
      </c>
      <c r="I284" s="21"/>
      <c r="J284" s="21">
        <v>0</v>
      </c>
      <c r="K284" s="21">
        <v>0</v>
      </c>
      <c r="L284" s="21"/>
      <c r="M284" s="16"/>
      <c r="N284" s="36">
        <f t="shared" si="67"/>
        <v>435026</v>
      </c>
      <c r="O284" s="36">
        <f t="shared" si="68"/>
        <v>75203</v>
      </c>
      <c r="P284" s="16"/>
      <c r="Q284" s="18">
        <f t="shared" si="69"/>
        <v>1020538.8300000001</v>
      </c>
      <c r="R284" s="16"/>
      <c r="S284" s="15">
        <f t="shared" si="61"/>
        <v>0</v>
      </c>
      <c r="T284" s="122">
        <v>275</v>
      </c>
      <c r="U284" s="71">
        <v>70.88</v>
      </c>
      <c r="V284" s="71">
        <v>435026</v>
      </c>
      <c r="W284" s="61">
        <f t="shared" si="62"/>
        <v>0</v>
      </c>
      <c r="X284" s="122">
        <v>275</v>
      </c>
      <c r="Y284" s="71">
        <v>9.9499999999999993</v>
      </c>
      <c r="Z284" s="71">
        <v>75203</v>
      </c>
      <c r="AA284" s="59"/>
      <c r="AB284" s="74">
        <f>may!E284</f>
        <v>70.88</v>
      </c>
      <c r="AC284" s="191">
        <f>may!F284</f>
        <v>435026</v>
      </c>
      <c r="AD284" s="74">
        <f>may!G284</f>
        <v>9.9499999999999993</v>
      </c>
      <c r="AE284" s="73">
        <f>may!H284</f>
        <v>75203</v>
      </c>
      <c r="AF284" s="59"/>
      <c r="AG284" s="60">
        <f t="shared" si="70"/>
        <v>0</v>
      </c>
      <c r="AH284" s="69">
        <f t="shared" si="71"/>
        <v>0</v>
      </c>
      <c r="AI284" s="60">
        <f t="shared" si="72"/>
        <v>0</v>
      </c>
      <c r="AJ284" s="69">
        <f t="shared" si="73"/>
        <v>0</v>
      </c>
      <c r="AL284" s="1">
        <v>70.88</v>
      </c>
      <c r="AM284" s="1">
        <v>435026</v>
      </c>
      <c r="AN284" s="1">
        <f t="shared" si="74"/>
        <v>0</v>
      </c>
      <c r="AO284" s="1">
        <v>275</v>
      </c>
      <c r="AP284" s="1">
        <v>9.9499999999999993</v>
      </c>
      <c r="AQ284" s="1">
        <v>75203</v>
      </c>
      <c r="AR284" s="1">
        <f t="shared" si="75"/>
        <v>0</v>
      </c>
    </row>
    <row r="285" spans="1:44">
      <c r="A285" s="19">
        <v>276</v>
      </c>
      <c r="B285" s="19" t="s">
        <v>831</v>
      </c>
      <c r="C285" s="19">
        <v>277</v>
      </c>
      <c r="D285" s="21"/>
      <c r="E285" s="34">
        <f t="shared" si="63"/>
        <v>0</v>
      </c>
      <c r="F285" s="35">
        <f t="shared" si="64"/>
        <v>0</v>
      </c>
      <c r="G285" s="34">
        <f t="shared" si="65"/>
        <v>4.17</v>
      </c>
      <c r="H285" s="36">
        <f t="shared" si="66"/>
        <v>29818</v>
      </c>
      <c r="I285" s="21"/>
      <c r="J285" s="21">
        <v>0</v>
      </c>
      <c r="K285" s="21">
        <v>0</v>
      </c>
      <c r="L285" s="21"/>
      <c r="M285" s="16"/>
      <c r="N285" s="36">
        <f t="shared" si="67"/>
        <v>0</v>
      </c>
      <c r="O285" s="36">
        <f t="shared" si="68"/>
        <v>29818</v>
      </c>
      <c r="P285" s="16"/>
      <c r="Q285" s="18">
        <f t="shared" si="69"/>
        <v>59640.17</v>
      </c>
      <c r="R285" s="20"/>
      <c r="S285" s="15">
        <f t="shared" si="61"/>
        <v>0</v>
      </c>
      <c r="T285">
        <v>276</v>
      </c>
      <c r="U285"/>
      <c r="V285"/>
      <c r="W285" s="61">
        <f t="shared" si="62"/>
        <v>0</v>
      </c>
      <c r="X285" s="122">
        <v>276</v>
      </c>
      <c r="Y285" s="71">
        <v>4.17</v>
      </c>
      <c r="Z285" s="71">
        <v>29818</v>
      </c>
      <c r="AA285" s="59"/>
      <c r="AB285" s="74">
        <f>may!E285</f>
        <v>0</v>
      </c>
      <c r="AC285" s="191">
        <f>may!F285</f>
        <v>0</v>
      </c>
      <c r="AD285" s="74">
        <f>may!G285</f>
        <v>4.17</v>
      </c>
      <c r="AE285" s="73">
        <f>may!H285</f>
        <v>29818</v>
      </c>
      <c r="AF285" s="59"/>
      <c r="AG285" s="60">
        <f t="shared" si="70"/>
        <v>0</v>
      </c>
      <c r="AH285" s="69">
        <f t="shared" si="71"/>
        <v>0</v>
      </c>
      <c r="AI285" s="60">
        <f t="shared" si="72"/>
        <v>0</v>
      </c>
      <c r="AJ285" s="69">
        <f t="shared" si="73"/>
        <v>0</v>
      </c>
      <c r="AK285" s="1"/>
      <c r="AN285" s="1">
        <f t="shared" si="74"/>
        <v>0</v>
      </c>
      <c r="AO285" s="3">
        <v>276</v>
      </c>
      <c r="AP285" s="3">
        <v>4.17</v>
      </c>
      <c r="AQ285" s="3">
        <v>29818</v>
      </c>
      <c r="AR285" s="1">
        <f t="shared" si="75"/>
        <v>0</v>
      </c>
    </row>
    <row r="286" spans="1:44">
      <c r="A286" s="19">
        <v>277</v>
      </c>
      <c r="B286" s="19" t="s">
        <v>869</v>
      </c>
      <c r="C286" s="19">
        <v>278</v>
      </c>
      <c r="D286" s="21"/>
      <c r="E286" s="34">
        <f t="shared" si="63"/>
        <v>7.3100000000000005</v>
      </c>
      <c r="F286" s="35">
        <f t="shared" si="64"/>
        <v>36550</v>
      </c>
      <c r="G286" s="34">
        <f t="shared" si="65"/>
        <v>262.32999999999993</v>
      </c>
      <c r="H286" s="36">
        <f t="shared" si="66"/>
        <v>1489502</v>
      </c>
      <c r="I286" s="21"/>
      <c r="J286" s="21">
        <v>0</v>
      </c>
      <c r="K286" s="21">
        <v>0</v>
      </c>
      <c r="L286" s="21"/>
      <c r="M286" s="16"/>
      <c r="N286" s="36">
        <f t="shared" si="67"/>
        <v>36550</v>
      </c>
      <c r="O286" s="36">
        <f t="shared" si="68"/>
        <v>1489502</v>
      </c>
      <c r="P286" s="16"/>
      <c r="Q286" s="18">
        <f t="shared" si="69"/>
        <v>3052373.6399999997</v>
      </c>
      <c r="R286" s="20"/>
      <c r="S286" s="15">
        <f t="shared" si="61"/>
        <v>0</v>
      </c>
      <c r="T286" s="122">
        <v>277</v>
      </c>
      <c r="U286" s="71">
        <v>7.3100000000000005</v>
      </c>
      <c r="V286" s="71">
        <v>36550</v>
      </c>
      <c r="W286" s="61">
        <f t="shared" si="62"/>
        <v>0</v>
      </c>
      <c r="X286" s="122">
        <v>277</v>
      </c>
      <c r="Y286" s="71">
        <v>262.32999999999993</v>
      </c>
      <c r="Z286" s="71">
        <v>1489502</v>
      </c>
      <c r="AA286" s="59"/>
      <c r="AB286" s="74">
        <f>may!E286</f>
        <v>6</v>
      </c>
      <c r="AC286" s="191">
        <f>may!F286</f>
        <v>48902</v>
      </c>
      <c r="AD286" s="74">
        <f>may!G286</f>
        <v>261.99</v>
      </c>
      <c r="AE286" s="73">
        <f>may!H286</f>
        <v>1476269</v>
      </c>
      <c r="AF286" s="59"/>
      <c r="AG286" s="60">
        <f t="shared" si="70"/>
        <v>1.3100000000000005</v>
      </c>
      <c r="AH286" s="69">
        <f t="shared" si="71"/>
        <v>-12352</v>
      </c>
      <c r="AI286" s="60">
        <f t="shared" si="72"/>
        <v>0.33999999999991815</v>
      </c>
      <c r="AJ286" s="69">
        <f t="shared" si="73"/>
        <v>13233</v>
      </c>
      <c r="AK286" s="1"/>
      <c r="AL286" s="3">
        <v>7.3100000000000005</v>
      </c>
      <c r="AM286" s="3">
        <v>36550</v>
      </c>
      <c r="AN286" s="1">
        <f t="shared" si="74"/>
        <v>0</v>
      </c>
      <c r="AO286" s="3">
        <v>277</v>
      </c>
      <c r="AP286" s="3">
        <v>262.32999999999993</v>
      </c>
      <c r="AQ286" s="3">
        <v>1489502</v>
      </c>
      <c r="AR286" s="1">
        <f t="shared" si="75"/>
        <v>0</v>
      </c>
    </row>
    <row r="287" spans="1:44">
      <c r="A287" s="19">
        <v>278</v>
      </c>
      <c r="B287" s="19" t="s">
        <v>817</v>
      </c>
      <c r="C287" s="19">
        <v>275</v>
      </c>
      <c r="D287" s="21"/>
      <c r="E287" s="34">
        <f t="shared" si="63"/>
        <v>162.38999999999999</v>
      </c>
      <c r="F287" s="35">
        <f t="shared" si="64"/>
        <v>903146</v>
      </c>
      <c r="G287" s="34">
        <f t="shared" si="65"/>
        <v>113.36000000000003</v>
      </c>
      <c r="H287" s="36">
        <f t="shared" si="66"/>
        <v>742567</v>
      </c>
      <c r="I287" s="21"/>
      <c r="J287" s="21">
        <v>-419</v>
      </c>
      <c r="K287" s="21">
        <v>0</v>
      </c>
      <c r="L287" s="21"/>
      <c r="M287" s="16"/>
      <c r="N287" s="36">
        <f t="shared" si="67"/>
        <v>902727</v>
      </c>
      <c r="O287" s="36">
        <f t="shared" si="68"/>
        <v>742567</v>
      </c>
      <c r="P287" s="16"/>
      <c r="Q287" s="18">
        <f t="shared" si="69"/>
        <v>3290863.75</v>
      </c>
      <c r="R287" s="20"/>
      <c r="S287" s="15">
        <f t="shared" si="61"/>
        <v>0</v>
      </c>
      <c r="T287" s="122">
        <v>278</v>
      </c>
      <c r="U287" s="71">
        <v>162.38999999999999</v>
      </c>
      <c r="V287" s="71">
        <v>903146</v>
      </c>
      <c r="W287" s="61">
        <f t="shared" si="62"/>
        <v>0</v>
      </c>
      <c r="X287" s="122">
        <v>278</v>
      </c>
      <c r="Y287" s="71">
        <v>113.36000000000003</v>
      </c>
      <c r="Z287" s="71">
        <v>742567</v>
      </c>
      <c r="AA287" s="59"/>
      <c r="AB287" s="74">
        <f>may!E287</f>
        <v>162.39000000000001</v>
      </c>
      <c r="AC287" s="191">
        <f>may!F287</f>
        <v>903146</v>
      </c>
      <c r="AD287" s="74">
        <f>may!G287</f>
        <v>115.36000000000001</v>
      </c>
      <c r="AE287" s="73">
        <f>may!H287</f>
        <v>753267</v>
      </c>
      <c r="AF287" s="59"/>
      <c r="AG287" s="60">
        <f t="shared" si="70"/>
        <v>0</v>
      </c>
      <c r="AH287" s="69">
        <f t="shared" si="71"/>
        <v>0</v>
      </c>
      <c r="AI287" s="60">
        <f t="shared" si="72"/>
        <v>-1.9999999999999858</v>
      </c>
      <c r="AJ287" s="69">
        <f t="shared" si="73"/>
        <v>-10700</v>
      </c>
      <c r="AK287" s="1"/>
      <c r="AL287" s="3">
        <v>162.38999999999999</v>
      </c>
      <c r="AM287" s="3">
        <v>903146</v>
      </c>
      <c r="AN287" s="1">
        <f t="shared" si="74"/>
        <v>0</v>
      </c>
      <c r="AO287" s="3">
        <v>278</v>
      </c>
      <c r="AP287" s="3">
        <v>113.36000000000003</v>
      </c>
      <c r="AQ287" s="3">
        <v>742567</v>
      </c>
      <c r="AR287" s="1">
        <f t="shared" si="75"/>
        <v>0</v>
      </c>
    </row>
    <row r="288" spans="1:44" s="1" customFormat="1" hidden="1">
      <c r="A288" s="17">
        <v>279</v>
      </c>
      <c r="B288" s="17" t="s">
        <v>1252</v>
      </c>
      <c r="C288" s="17">
        <v>279</v>
      </c>
      <c r="D288" s="21"/>
      <c r="E288" s="34">
        <f t="shared" si="63"/>
        <v>0</v>
      </c>
      <c r="F288" s="35">
        <f t="shared" si="64"/>
        <v>0</v>
      </c>
      <c r="G288" s="34">
        <f t="shared" si="65"/>
        <v>0</v>
      </c>
      <c r="H288" s="36">
        <f t="shared" si="66"/>
        <v>0</v>
      </c>
      <c r="I288" s="21"/>
      <c r="J288" s="21">
        <v>0</v>
      </c>
      <c r="K288" s="21">
        <v>0</v>
      </c>
      <c r="L288" s="21"/>
      <c r="M288" s="16"/>
      <c r="N288" s="36">
        <f t="shared" si="67"/>
        <v>0</v>
      </c>
      <c r="O288" s="36">
        <f t="shared" si="68"/>
        <v>0</v>
      </c>
      <c r="P288" s="16"/>
      <c r="Q288" s="18">
        <f t="shared" si="69"/>
        <v>0</v>
      </c>
      <c r="R288" s="16"/>
      <c r="S288" s="15">
        <f t="shared" si="61"/>
        <v>0</v>
      </c>
      <c r="T288">
        <v>279</v>
      </c>
      <c r="U288"/>
      <c r="V288"/>
      <c r="W288" s="61">
        <f t="shared" si="62"/>
        <v>0</v>
      </c>
      <c r="X288">
        <v>279</v>
      </c>
      <c r="Y288" s="71"/>
      <c r="Z288" s="71"/>
      <c r="AA288" s="59"/>
      <c r="AB288" s="74">
        <f>may!E288</f>
        <v>0</v>
      </c>
      <c r="AC288" s="191">
        <f>may!F288</f>
        <v>0</v>
      </c>
      <c r="AD288" s="74">
        <f>may!G288</f>
        <v>0</v>
      </c>
      <c r="AE288" s="73">
        <f>may!H288</f>
        <v>0</v>
      </c>
      <c r="AF288" s="59"/>
      <c r="AG288" s="60">
        <f t="shared" si="70"/>
        <v>0</v>
      </c>
      <c r="AH288" s="69">
        <f t="shared" si="71"/>
        <v>0</v>
      </c>
      <c r="AI288" s="60">
        <f t="shared" si="72"/>
        <v>0</v>
      </c>
      <c r="AJ288" s="69">
        <f t="shared" si="73"/>
        <v>0</v>
      </c>
      <c r="AN288" s="1">
        <f t="shared" si="74"/>
        <v>0</v>
      </c>
      <c r="AO288" s="1">
        <v>279</v>
      </c>
      <c r="AR288" s="1">
        <f t="shared" si="75"/>
        <v>0</v>
      </c>
    </row>
    <row r="289" spans="1:44" s="1" customFormat="1" hidden="1">
      <c r="A289" s="17">
        <v>280</v>
      </c>
      <c r="B289" s="17" t="s">
        <v>1253</v>
      </c>
      <c r="C289" s="17">
        <v>280</v>
      </c>
      <c r="D289" s="21"/>
      <c r="E289" s="34">
        <f t="shared" si="63"/>
        <v>0</v>
      </c>
      <c r="F289" s="35">
        <f t="shared" si="64"/>
        <v>0</v>
      </c>
      <c r="G289" s="34">
        <f t="shared" si="65"/>
        <v>0</v>
      </c>
      <c r="H289" s="36">
        <f t="shared" si="66"/>
        <v>0</v>
      </c>
      <c r="I289" s="21"/>
      <c r="J289" s="21">
        <v>0</v>
      </c>
      <c r="K289" s="21">
        <v>0</v>
      </c>
      <c r="L289" s="21"/>
      <c r="M289" s="16"/>
      <c r="N289" s="36">
        <f t="shared" si="67"/>
        <v>0</v>
      </c>
      <c r="O289" s="36">
        <f t="shared" si="68"/>
        <v>0</v>
      </c>
      <c r="P289" s="16"/>
      <c r="Q289" s="18">
        <f t="shared" si="69"/>
        <v>0</v>
      </c>
      <c r="R289" s="16"/>
      <c r="S289" s="15">
        <f t="shared" si="61"/>
        <v>0</v>
      </c>
      <c r="T289">
        <v>280</v>
      </c>
      <c r="U289"/>
      <c r="V289"/>
      <c r="W289" s="61">
        <f t="shared" si="62"/>
        <v>0</v>
      </c>
      <c r="X289">
        <v>280</v>
      </c>
      <c r="Y289" s="71"/>
      <c r="Z289" s="71"/>
      <c r="AA289" s="59"/>
      <c r="AB289" s="74">
        <f>may!E289</f>
        <v>0</v>
      </c>
      <c r="AC289" s="191">
        <f>may!F289</f>
        <v>0</v>
      </c>
      <c r="AD289" s="74">
        <f>may!G289</f>
        <v>0</v>
      </c>
      <c r="AE289" s="73">
        <f>may!H289</f>
        <v>0</v>
      </c>
      <c r="AF289" s="59"/>
      <c r="AG289" s="60">
        <f t="shared" si="70"/>
        <v>0</v>
      </c>
      <c r="AH289" s="69">
        <f t="shared" si="71"/>
        <v>0</v>
      </c>
      <c r="AI289" s="60">
        <f t="shared" si="72"/>
        <v>0</v>
      </c>
      <c r="AJ289" s="69">
        <f t="shared" si="73"/>
        <v>0</v>
      </c>
      <c r="AN289" s="1">
        <f t="shared" si="74"/>
        <v>0</v>
      </c>
      <c r="AO289" s="1">
        <v>280</v>
      </c>
      <c r="AR289" s="1">
        <f t="shared" si="75"/>
        <v>0</v>
      </c>
    </row>
    <row r="290" spans="1:44">
      <c r="A290" s="19">
        <v>281</v>
      </c>
      <c r="B290" s="19" t="s">
        <v>575</v>
      </c>
      <c r="C290" s="19">
        <v>281</v>
      </c>
      <c r="D290" s="21"/>
      <c r="E290" s="34">
        <f t="shared" si="63"/>
        <v>14</v>
      </c>
      <c r="F290" s="35">
        <f t="shared" si="64"/>
        <v>78352</v>
      </c>
      <c r="G290" s="34">
        <f t="shared" si="65"/>
        <v>757.32000000000016</v>
      </c>
      <c r="H290" s="36">
        <f t="shared" si="66"/>
        <v>4480145</v>
      </c>
      <c r="I290" s="21"/>
      <c r="J290" s="21">
        <v>0</v>
      </c>
      <c r="K290" s="21">
        <v>0</v>
      </c>
      <c r="L290" s="21"/>
      <c r="M290" s="16"/>
      <c r="N290" s="36">
        <f t="shared" si="67"/>
        <v>78352</v>
      </c>
      <c r="O290" s="36">
        <f t="shared" si="68"/>
        <v>4480145</v>
      </c>
      <c r="P290" s="16"/>
      <c r="Q290" s="18">
        <f t="shared" si="69"/>
        <v>9117765.3200000003</v>
      </c>
      <c r="R290" s="20"/>
      <c r="S290" s="15">
        <f t="shared" si="61"/>
        <v>0</v>
      </c>
      <c r="T290" s="122">
        <v>281</v>
      </c>
      <c r="U290" s="71">
        <v>14</v>
      </c>
      <c r="V290" s="71">
        <v>78352</v>
      </c>
      <c r="W290" s="61">
        <f t="shared" si="62"/>
        <v>0</v>
      </c>
      <c r="X290" s="122">
        <v>281</v>
      </c>
      <c r="Y290" s="71">
        <v>757.32000000000016</v>
      </c>
      <c r="Z290" s="71">
        <v>4480145</v>
      </c>
      <c r="AA290" s="59"/>
      <c r="AB290" s="74">
        <f>may!E290</f>
        <v>14.419999999999996</v>
      </c>
      <c r="AC290" s="191">
        <f>may!F290</f>
        <v>80452</v>
      </c>
      <c r="AD290" s="74">
        <f>may!G290</f>
        <v>765.06000000000017</v>
      </c>
      <c r="AE290" s="73">
        <f>may!H290</f>
        <v>4523859</v>
      </c>
      <c r="AF290" s="59"/>
      <c r="AG290" s="60">
        <f t="shared" si="70"/>
        <v>-0.41999999999999638</v>
      </c>
      <c r="AH290" s="69">
        <f t="shared" si="71"/>
        <v>-2100</v>
      </c>
      <c r="AI290" s="60">
        <f t="shared" si="72"/>
        <v>-7.7400000000000091</v>
      </c>
      <c r="AJ290" s="69">
        <f t="shared" si="73"/>
        <v>-43714</v>
      </c>
      <c r="AK290" s="1"/>
      <c r="AL290" s="3">
        <v>14</v>
      </c>
      <c r="AM290" s="3">
        <v>78352</v>
      </c>
      <c r="AN290" s="1">
        <f t="shared" si="74"/>
        <v>0</v>
      </c>
      <c r="AO290" s="3">
        <v>281</v>
      </c>
      <c r="AP290" s="3">
        <v>757.32000000000016</v>
      </c>
      <c r="AQ290" s="3">
        <v>4480145</v>
      </c>
      <c r="AR290" s="1">
        <f t="shared" si="75"/>
        <v>0</v>
      </c>
    </row>
    <row r="291" spans="1:44" s="1" customFormat="1" hidden="1">
      <c r="A291" s="17">
        <v>282</v>
      </c>
      <c r="B291" s="17" t="s">
        <v>1254</v>
      </c>
      <c r="C291" s="17">
        <v>282</v>
      </c>
      <c r="D291" s="21"/>
      <c r="E291" s="34">
        <f t="shared" si="63"/>
        <v>0</v>
      </c>
      <c r="F291" s="35">
        <f t="shared" si="64"/>
        <v>0</v>
      </c>
      <c r="G291" s="34">
        <f t="shared" si="65"/>
        <v>0</v>
      </c>
      <c r="H291" s="36">
        <f t="shared" si="66"/>
        <v>0</v>
      </c>
      <c r="I291" s="21"/>
      <c r="J291" s="21">
        <v>0</v>
      </c>
      <c r="K291" s="21">
        <v>0</v>
      </c>
      <c r="L291" s="21"/>
      <c r="M291" s="16"/>
      <c r="N291" s="36">
        <f t="shared" si="67"/>
        <v>0</v>
      </c>
      <c r="O291" s="36">
        <f t="shared" si="68"/>
        <v>0</v>
      </c>
      <c r="P291" s="16"/>
      <c r="Q291" s="18">
        <f t="shared" si="69"/>
        <v>0</v>
      </c>
      <c r="R291" s="16"/>
      <c r="S291" s="15">
        <f t="shared" si="61"/>
        <v>0</v>
      </c>
      <c r="T291">
        <v>282</v>
      </c>
      <c r="U291"/>
      <c r="V291"/>
      <c r="W291" s="61">
        <f t="shared" si="62"/>
        <v>0</v>
      </c>
      <c r="X291">
        <v>282</v>
      </c>
      <c r="Y291" s="71"/>
      <c r="Z291" s="71"/>
      <c r="AA291" s="59"/>
      <c r="AB291" s="74">
        <f>may!E291</f>
        <v>0</v>
      </c>
      <c r="AC291" s="191">
        <f>may!F291</f>
        <v>0</v>
      </c>
      <c r="AD291" s="74">
        <f>may!G291</f>
        <v>0</v>
      </c>
      <c r="AE291" s="73">
        <f>may!H291</f>
        <v>0</v>
      </c>
      <c r="AF291" s="59"/>
      <c r="AG291" s="60">
        <f t="shared" si="70"/>
        <v>0</v>
      </c>
      <c r="AH291" s="69">
        <f t="shared" si="71"/>
        <v>0</v>
      </c>
      <c r="AI291" s="60">
        <f t="shared" si="72"/>
        <v>0</v>
      </c>
      <c r="AJ291" s="69">
        <f t="shared" si="73"/>
        <v>0</v>
      </c>
      <c r="AN291" s="1">
        <f t="shared" si="74"/>
        <v>0</v>
      </c>
      <c r="AO291" s="1">
        <v>282</v>
      </c>
      <c r="AR291" s="1">
        <f t="shared" si="75"/>
        <v>0</v>
      </c>
    </row>
    <row r="292" spans="1:44" s="1" customFormat="1" hidden="1">
      <c r="A292" s="17">
        <v>283</v>
      </c>
      <c r="B292" s="17" t="s">
        <v>1255</v>
      </c>
      <c r="C292" s="17">
        <v>283</v>
      </c>
      <c r="D292" s="21"/>
      <c r="E292" s="34">
        <f t="shared" si="63"/>
        <v>0</v>
      </c>
      <c r="F292" s="35">
        <f t="shared" si="64"/>
        <v>0</v>
      </c>
      <c r="G292" s="34">
        <f t="shared" si="65"/>
        <v>0</v>
      </c>
      <c r="H292" s="36">
        <f t="shared" si="66"/>
        <v>0</v>
      </c>
      <c r="I292" s="21"/>
      <c r="J292" s="21">
        <v>0</v>
      </c>
      <c r="K292" s="21">
        <v>0</v>
      </c>
      <c r="L292" s="21"/>
      <c r="M292" s="16"/>
      <c r="N292" s="36">
        <f t="shared" si="67"/>
        <v>0</v>
      </c>
      <c r="O292" s="36">
        <f t="shared" si="68"/>
        <v>0</v>
      </c>
      <c r="P292" s="16"/>
      <c r="Q292" s="18">
        <f t="shared" si="69"/>
        <v>0</v>
      </c>
      <c r="R292" s="16"/>
      <c r="S292" s="15">
        <f t="shared" si="61"/>
        <v>0</v>
      </c>
      <c r="T292">
        <v>283</v>
      </c>
      <c r="U292"/>
      <c r="V292"/>
      <c r="W292" s="61">
        <f t="shared" si="62"/>
        <v>0</v>
      </c>
      <c r="X292">
        <v>283</v>
      </c>
      <c r="Y292" s="71"/>
      <c r="Z292" s="71"/>
      <c r="AA292" s="59"/>
      <c r="AB292" s="74">
        <f>may!E292</f>
        <v>0</v>
      </c>
      <c r="AC292" s="191">
        <f>may!F292</f>
        <v>0</v>
      </c>
      <c r="AD292" s="74">
        <f>may!G292</f>
        <v>0</v>
      </c>
      <c r="AE292" s="73">
        <f>may!H292</f>
        <v>0</v>
      </c>
      <c r="AF292" s="59"/>
      <c r="AG292" s="60">
        <f t="shared" si="70"/>
        <v>0</v>
      </c>
      <c r="AH292" s="69">
        <f t="shared" si="71"/>
        <v>0</v>
      </c>
      <c r="AI292" s="60">
        <f t="shared" si="72"/>
        <v>0</v>
      </c>
      <c r="AJ292" s="69">
        <f t="shared" si="73"/>
        <v>0</v>
      </c>
      <c r="AN292" s="1">
        <f t="shared" si="74"/>
        <v>0</v>
      </c>
      <c r="AO292" s="1">
        <v>283</v>
      </c>
      <c r="AR292" s="1">
        <f t="shared" si="75"/>
        <v>0</v>
      </c>
    </row>
    <row r="293" spans="1:44" s="1" customFormat="1">
      <c r="A293" s="17">
        <v>284</v>
      </c>
      <c r="B293" s="17" t="s">
        <v>772</v>
      </c>
      <c r="C293" s="17">
        <v>284</v>
      </c>
      <c r="D293" s="21"/>
      <c r="E293" s="34">
        <f t="shared" si="63"/>
        <v>0</v>
      </c>
      <c r="F293" s="35">
        <f t="shared" si="64"/>
        <v>0</v>
      </c>
      <c r="G293" s="34">
        <f t="shared" si="65"/>
        <v>7.4899999999999993</v>
      </c>
      <c r="H293" s="36">
        <f t="shared" si="66"/>
        <v>51836</v>
      </c>
      <c r="I293" s="21"/>
      <c r="J293" s="21">
        <v>0</v>
      </c>
      <c r="K293" s="21">
        <v>0</v>
      </c>
      <c r="L293" s="21"/>
      <c r="M293" s="16"/>
      <c r="N293" s="36">
        <f t="shared" si="67"/>
        <v>0</v>
      </c>
      <c r="O293" s="36">
        <f t="shared" si="68"/>
        <v>51836</v>
      </c>
      <c r="P293" s="16"/>
      <c r="Q293" s="18">
        <f t="shared" si="69"/>
        <v>103679.48999999999</v>
      </c>
      <c r="R293" s="16"/>
      <c r="S293" s="15">
        <f t="shared" si="61"/>
        <v>0</v>
      </c>
      <c r="T293">
        <v>284</v>
      </c>
      <c r="U293"/>
      <c r="V293"/>
      <c r="W293" s="61">
        <f t="shared" si="62"/>
        <v>0</v>
      </c>
      <c r="X293" s="122">
        <v>284</v>
      </c>
      <c r="Y293" s="71">
        <v>7.4899999999999993</v>
      </c>
      <c r="Z293" s="71">
        <v>51836</v>
      </c>
      <c r="AA293" s="59"/>
      <c r="AB293" s="74">
        <f>may!E293</f>
        <v>0</v>
      </c>
      <c r="AC293" s="191">
        <f>may!F293</f>
        <v>0</v>
      </c>
      <c r="AD293" s="74">
        <f>may!G293</f>
        <v>8.23</v>
      </c>
      <c r="AE293" s="73">
        <f>may!H293</f>
        <v>58825</v>
      </c>
      <c r="AF293" s="59"/>
      <c r="AG293" s="60">
        <f t="shared" si="70"/>
        <v>0</v>
      </c>
      <c r="AH293" s="69">
        <f t="shared" si="71"/>
        <v>0</v>
      </c>
      <c r="AI293" s="60">
        <f t="shared" si="72"/>
        <v>-0.7400000000000011</v>
      </c>
      <c r="AJ293" s="69">
        <f t="shared" si="73"/>
        <v>-6989</v>
      </c>
      <c r="AN293" s="1">
        <f t="shared" si="74"/>
        <v>0</v>
      </c>
      <c r="AO293" s="1">
        <v>284</v>
      </c>
      <c r="AP293" s="1">
        <v>7.4899999999999993</v>
      </c>
      <c r="AQ293" s="1">
        <v>51836</v>
      </c>
      <c r="AR293" s="1">
        <f t="shared" si="75"/>
        <v>0</v>
      </c>
    </row>
    <row r="294" spans="1:44">
      <c r="A294" s="19">
        <v>285</v>
      </c>
      <c r="B294" s="19" t="s">
        <v>839</v>
      </c>
      <c r="C294" s="19">
        <v>285</v>
      </c>
      <c r="D294" s="21"/>
      <c r="E294" s="34">
        <f t="shared" si="63"/>
        <v>0</v>
      </c>
      <c r="F294" s="35">
        <f t="shared" si="64"/>
        <v>0</v>
      </c>
      <c r="G294" s="34">
        <f t="shared" si="65"/>
        <v>16.630000000000003</v>
      </c>
      <c r="H294" s="36">
        <f t="shared" si="66"/>
        <v>143635</v>
      </c>
      <c r="I294" s="21"/>
      <c r="J294" s="21">
        <v>0</v>
      </c>
      <c r="K294" s="21">
        <v>0</v>
      </c>
      <c r="L294" s="21"/>
      <c r="M294" s="16"/>
      <c r="N294" s="36">
        <f t="shared" si="67"/>
        <v>0</v>
      </c>
      <c r="O294" s="36">
        <f t="shared" si="68"/>
        <v>143635</v>
      </c>
      <c r="P294" s="16"/>
      <c r="Q294" s="18">
        <f t="shared" si="69"/>
        <v>287286.63</v>
      </c>
      <c r="R294" s="20"/>
      <c r="S294" s="15">
        <f t="shared" si="61"/>
        <v>0</v>
      </c>
      <c r="T294">
        <v>285</v>
      </c>
      <c r="U294"/>
      <c r="V294"/>
      <c r="W294" s="61">
        <f t="shared" si="62"/>
        <v>0</v>
      </c>
      <c r="X294" s="122">
        <v>285</v>
      </c>
      <c r="Y294" s="71">
        <v>16.630000000000003</v>
      </c>
      <c r="Z294" s="71">
        <v>143635</v>
      </c>
      <c r="AA294" s="59"/>
      <c r="AB294" s="74">
        <f>may!E294</f>
        <v>0</v>
      </c>
      <c r="AC294" s="191">
        <f>may!F294</f>
        <v>0</v>
      </c>
      <c r="AD294" s="74">
        <f>may!G294</f>
        <v>16.630000000000003</v>
      </c>
      <c r="AE294" s="73">
        <f>may!H294</f>
        <v>140256</v>
      </c>
      <c r="AF294" s="59"/>
      <c r="AG294" s="60">
        <f t="shared" si="70"/>
        <v>0</v>
      </c>
      <c r="AH294" s="69">
        <f t="shared" si="71"/>
        <v>0</v>
      </c>
      <c r="AI294" s="60">
        <f t="shared" si="72"/>
        <v>0</v>
      </c>
      <c r="AJ294" s="69">
        <f t="shared" si="73"/>
        <v>3379</v>
      </c>
      <c r="AK294" s="1"/>
      <c r="AN294" s="1">
        <f t="shared" si="74"/>
        <v>0</v>
      </c>
      <c r="AO294" s="3">
        <v>285</v>
      </c>
      <c r="AP294" s="3">
        <v>16.630000000000003</v>
      </c>
      <c r="AQ294" s="3">
        <v>143635</v>
      </c>
      <c r="AR294" s="1">
        <f t="shared" si="75"/>
        <v>0</v>
      </c>
    </row>
    <row r="295" spans="1:44" s="1" customFormat="1" hidden="1">
      <c r="A295" s="17">
        <v>286</v>
      </c>
      <c r="B295" s="17" t="s">
        <v>1256</v>
      </c>
      <c r="C295" s="17">
        <v>286</v>
      </c>
      <c r="D295" s="21"/>
      <c r="E295" s="34">
        <f t="shared" si="63"/>
        <v>0</v>
      </c>
      <c r="F295" s="35">
        <f t="shared" si="64"/>
        <v>0</v>
      </c>
      <c r="G295" s="34">
        <f t="shared" si="65"/>
        <v>0</v>
      </c>
      <c r="H295" s="36">
        <f t="shared" si="66"/>
        <v>0</v>
      </c>
      <c r="I295" s="21"/>
      <c r="J295" s="21">
        <v>0</v>
      </c>
      <c r="K295" s="21">
        <v>0</v>
      </c>
      <c r="L295" s="21"/>
      <c r="M295" s="16"/>
      <c r="N295" s="36">
        <f t="shared" si="67"/>
        <v>0</v>
      </c>
      <c r="O295" s="36">
        <f t="shared" si="68"/>
        <v>0</v>
      </c>
      <c r="P295" s="16"/>
      <c r="Q295" s="18">
        <f t="shared" si="69"/>
        <v>0</v>
      </c>
      <c r="R295" s="16"/>
      <c r="S295" s="15">
        <f t="shared" si="61"/>
        <v>0</v>
      </c>
      <c r="T295">
        <v>286</v>
      </c>
      <c r="U295"/>
      <c r="V295"/>
      <c r="W295" s="61">
        <f t="shared" si="62"/>
        <v>0</v>
      </c>
      <c r="X295">
        <v>286</v>
      </c>
      <c r="Y295"/>
      <c r="Z295"/>
      <c r="AA295" s="59"/>
      <c r="AB295" s="74">
        <f>may!E295</f>
        <v>0</v>
      </c>
      <c r="AC295" s="191">
        <f>may!F295</f>
        <v>0</v>
      </c>
      <c r="AD295" s="74">
        <f>may!G295</f>
        <v>0</v>
      </c>
      <c r="AE295" s="73">
        <f>may!H295</f>
        <v>0</v>
      </c>
      <c r="AF295" s="59"/>
      <c r="AG295" s="60">
        <f t="shared" si="70"/>
        <v>0</v>
      </c>
      <c r="AH295" s="69">
        <f t="shared" si="71"/>
        <v>0</v>
      </c>
      <c r="AI295" s="60">
        <f t="shared" si="72"/>
        <v>0</v>
      </c>
      <c r="AJ295" s="69">
        <f t="shared" si="73"/>
        <v>0</v>
      </c>
      <c r="AN295" s="1">
        <f t="shared" si="74"/>
        <v>0</v>
      </c>
      <c r="AO295" s="1">
        <v>286</v>
      </c>
      <c r="AR295" s="1">
        <f t="shared" si="75"/>
        <v>0</v>
      </c>
    </row>
    <row r="296" spans="1:44" s="1" customFormat="1">
      <c r="A296" s="17">
        <v>287</v>
      </c>
      <c r="B296" s="17" t="s">
        <v>1257</v>
      </c>
      <c r="C296" s="17">
        <v>287</v>
      </c>
      <c r="D296" s="21"/>
      <c r="E296" s="34">
        <f t="shared" si="63"/>
        <v>0</v>
      </c>
      <c r="F296" s="35">
        <f t="shared" si="64"/>
        <v>0</v>
      </c>
      <c r="G296" s="34">
        <f t="shared" si="65"/>
        <v>7.01</v>
      </c>
      <c r="H296" s="36">
        <f t="shared" si="66"/>
        <v>50085</v>
      </c>
      <c r="I296" s="21"/>
      <c r="J296" s="21">
        <v>0</v>
      </c>
      <c r="K296" s="21">
        <v>0</v>
      </c>
      <c r="L296" s="21"/>
      <c r="M296" s="16"/>
      <c r="N296" s="36">
        <f t="shared" si="67"/>
        <v>0</v>
      </c>
      <c r="O296" s="36">
        <f t="shared" si="68"/>
        <v>50085</v>
      </c>
      <c r="P296" s="16"/>
      <c r="Q296" s="18">
        <f t="shared" si="69"/>
        <v>100177.01000000001</v>
      </c>
      <c r="R296" s="16"/>
      <c r="S296" s="15">
        <f t="shared" si="61"/>
        <v>0</v>
      </c>
      <c r="T296">
        <v>287</v>
      </c>
      <c r="U296"/>
      <c r="V296"/>
      <c r="W296" s="61">
        <f t="shared" si="62"/>
        <v>0</v>
      </c>
      <c r="X296" s="122">
        <v>287</v>
      </c>
      <c r="Y296" s="71">
        <v>7.01</v>
      </c>
      <c r="Z296" s="71">
        <v>50085</v>
      </c>
      <c r="AA296" s="59"/>
      <c r="AB296" s="74">
        <f>may!E296</f>
        <v>0</v>
      </c>
      <c r="AC296" s="191">
        <f>may!F296</f>
        <v>0</v>
      </c>
      <c r="AD296" s="74">
        <f>may!G296</f>
        <v>7.38</v>
      </c>
      <c r="AE296" s="73">
        <f>may!H296</f>
        <v>51935</v>
      </c>
      <c r="AF296" s="59"/>
      <c r="AG296" s="60">
        <f t="shared" si="70"/>
        <v>0</v>
      </c>
      <c r="AH296" s="69">
        <f t="shared" si="71"/>
        <v>0</v>
      </c>
      <c r="AI296" s="60">
        <f t="shared" si="72"/>
        <v>-0.37000000000000011</v>
      </c>
      <c r="AJ296" s="69">
        <f t="shared" si="73"/>
        <v>-1850</v>
      </c>
      <c r="AN296" s="1">
        <f t="shared" si="74"/>
        <v>0</v>
      </c>
      <c r="AO296" s="1">
        <v>287</v>
      </c>
      <c r="AP296" s="1">
        <v>7.01</v>
      </c>
      <c r="AQ296" s="1">
        <v>50085</v>
      </c>
      <c r="AR296" s="1">
        <f t="shared" si="75"/>
        <v>0</v>
      </c>
    </row>
    <row r="297" spans="1:44" s="1" customFormat="1">
      <c r="A297" s="17">
        <v>288</v>
      </c>
      <c r="B297" s="17" t="s">
        <v>1258</v>
      </c>
      <c r="C297" s="17">
        <v>288</v>
      </c>
      <c r="D297" s="21"/>
      <c r="E297" s="34">
        <f t="shared" si="63"/>
        <v>0</v>
      </c>
      <c r="F297" s="35">
        <f t="shared" si="64"/>
        <v>0</v>
      </c>
      <c r="G297" s="34">
        <f t="shared" si="65"/>
        <v>1.5</v>
      </c>
      <c r="H297" s="36">
        <f t="shared" si="66"/>
        <v>15112</v>
      </c>
      <c r="I297" s="21"/>
      <c r="J297" s="21">
        <v>0</v>
      </c>
      <c r="K297" s="21">
        <v>0</v>
      </c>
      <c r="L297" s="21"/>
      <c r="M297" s="16"/>
      <c r="N297" s="36">
        <f t="shared" si="67"/>
        <v>0</v>
      </c>
      <c r="O297" s="36">
        <f t="shared" si="68"/>
        <v>15112</v>
      </c>
      <c r="P297" s="16"/>
      <c r="Q297" s="18">
        <f t="shared" si="69"/>
        <v>30225.5</v>
      </c>
      <c r="R297" s="16"/>
      <c r="S297" s="15">
        <f t="shared" si="61"/>
        <v>0</v>
      </c>
      <c r="T297">
        <v>288</v>
      </c>
      <c r="U297"/>
      <c r="V297"/>
      <c r="W297" s="61">
        <f t="shared" si="62"/>
        <v>0</v>
      </c>
      <c r="X297" s="122">
        <v>288</v>
      </c>
      <c r="Y297" s="71">
        <v>1.5</v>
      </c>
      <c r="Z297" s="71">
        <v>15112</v>
      </c>
      <c r="AA297" s="59"/>
      <c r="AB297" s="74">
        <f>may!E297</f>
        <v>0</v>
      </c>
      <c r="AC297" s="191">
        <f>may!F297</f>
        <v>0</v>
      </c>
      <c r="AD297" s="74">
        <f>may!G297</f>
        <v>2.5</v>
      </c>
      <c r="AE297" s="73">
        <f>may!H297</f>
        <v>15356</v>
      </c>
      <c r="AF297" s="59"/>
      <c r="AG297" s="60">
        <f t="shared" si="70"/>
        <v>0</v>
      </c>
      <c r="AH297" s="69">
        <f t="shared" si="71"/>
        <v>0</v>
      </c>
      <c r="AI297" s="60">
        <f t="shared" si="72"/>
        <v>-1</v>
      </c>
      <c r="AJ297" s="69">
        <f t="shared" si="73"/>
        <v>-244</v>
      </c>
      <c r="AN297" s="1">
        <f t="shared" si="74"/>
        <v>0</v>
      </c>
      <c r="AO297" s="1">
        <v>288</v>
      </c>
      <c r="AP297" s="1">
        <v>1.5</v>
      </c>
      <c r="AQ297" s="1">
        <v>15112</v>
      </c>
      <c r="AR297" s="1">
        <f t="shared" si="75"/>
        <v>0</v>
      </c>
    </row>
    <row r="298" spans="1:44">
      <c r="A298" s="19">
        <v>289</v>
      </c>
      <c r="B298" s="19" t="s">
        <v>1259</v>
      </c>
      <c r="C298" s="19">
        <v>289</v>
      </c>
      <c r="D298" s="21"/>
      <c r="E298" s="34">
        <f t="shared" si="63"/>
        <v>41.51</v>
      </c>
      <c r="F298" s="35">
        <f t="shared" si="64"/>
        <v>303357</v>
      </c>
      <c r="G298" s="34">
        <f t="shared" si="65"/>
        <v>8</v>
      </c>
      <c r="H298" s="36">
        <f t="shared" si="66"/>
        <v>40000</v>
      </c>
      <c r="I298" s="21"/>
      <c r="J298" s="21">
        <v>0</v>
      </c>
      <c r="K298" s="21">
        <v>0</v>
      </c>
      <c r="L298" s="21"/>
      <c r="M298" s="16"/>
      <c r="N298" s="36">
        <f t="shared" si="67"/>
        <v>303357</v>
      </c>
      <c r="O298" s="36">
        <f t="shared" si="68"/>
        <v>40000</v>
      </c>
      <c r="P298" s="16"/>
      <c r="Q298" s="18">
        <f t="shared" si="69"/>
        <v>686763.51</v>
      </c>
      <c r="R298" s="20"/>
      <c r="S298" s="15">
        <f t="shared" si="61"/>
        <v>0</v>
      </c>
      <c r="T298" s="122">
        <v>289</v>
      </c>
      <c r="U298" s="71">
        <v>41.51</v>
      </c>
      <c r="V298" s="71">
        <v>303357</v>
      </c>
      <c r="W298" s="61">
        <f t="shared" si="62"/>
        <v>0</v>
      </c>
      <c r="X298" s="122">
        <v>289</v>
      </c>
      <c r="Y298" s="71">
        <v>8</v>
      </c>
      <c r="Z298" s="71">
        <v>40000</v>
      </c>
      <c r="AA298" s="59"/>
      <c r="AB298" s="74">
        <f>may!E298</f>
        <v>42.349999999999994</v>
      </c>
      <c r="AC298" s="191">
        <f>may!F298</f>
        <v>307557</v>
      </c>
      <c r="AD298" s="74">
        <f>may!G298</f>
        <v>8</v>
      </c>
      <c r="AE298" s="73">
        <f>may!H298</f>
        <v>40000</v>
      </c>
      <c r="AF298" s="59"/>
      <c r="AG298" s="60">
        <f t="shared" si="70"/>
        <v>-0.83999999999999631</v>
      </c>
      <c r="AH298" s="69">
        <f t="shared" si="71"/>
        <v>-4200</v>
      </c>
      <c r="AI298" s="60">
        <f t="shared" si="72"/>
        <v>0</v>
      </c>
      <c r="AJ298" s="69">
        <f t="shared" si="73"/>
        <v>0</v>
      </c>
      <c r="AK298" s="1"/>
      <c r="AL298" s="3">
        <v>42.76</v>
      </c>
      <c r="AM298" s="3">
        <v>309607</v>
      </c>
      <c r="AN298" s="1">
        <f t="shared" si="74"/>
        <v>-6250</v>
      </c>
      <c r="AO298" s="3">
        <v>289</v>
      </c>
      <c r="AP298" s="3">
        <v>8</v>
      </c>
      <c r="AQ298" s="3">
        <v>40000</v>
      </c>
      <c r="AR298" s="1">
        <f t="shared" si="75"/>
        <v>0</v>
      </c>
    </row>
    <row r="299" spans="1:44">
      <c r="A299" s="19">
        <v>290</v>
      </c>
      <c r="B299" s="19" t="s">
        <v>798</v>
      </c>
      <c r="C299" s="19">
        <v>290</v>
      </c>
      <c r="D299" s="21"/>
      <c r="E299" s="34">
        <f t="shared" si="63"/>
        <v>39</v>
      </c>
      <c r="F299" s="35">
        <f t="shared" si="64"/>
        <v>219083</v>
      </c>
      <c r="G299" s="34">
        <f t="shared" si="65"/>
        <v>17.899999999999999</v>
      </c>
      <c r="H299" s="36">
        <f t="shared" si="66"/>
        <v>96430</v>
      </c>
      <c r="I299" s="21"/>
      <c r="J299" s="21">
        <v>0</v>
      </c>
      <c r="K299" s="21">
        <v>0</v>
      </c>
      <c r="L299" s="21"/>
      <c r="M299" s="16"/>
      <c r="N299" s="36">
        <f t="shared" si="67"/>
        <v>219083</v>
      </c>
      <c r="O299" s="36">
        <f t="shared" si="68"/>
        <v>96430</v>
      </c>
      <c r="P299" s="16"/>
      <c r="Q299" s="18">
        <f t="shared" si="69"/>
        <v>631082.9</v>
      </c>
      <c r="R299" s="20"/>
      <c r="S299" s="15">
        <f t="shared" si="61"/>
        <v>0</v>
      </c>
      <c r="T299" s="122">
        <v>290</v>
      </c>
      <c r="U299" s="71">
        <v>39</v>
      </c>
      <c r="V299" s="71">
        <v>219083</v>
      </c>
      <c r="W299" s="61">
        <f t="shared" si="62"/>
        <v>0</v>
      </c>
      <c r="X299" s="122">
        <v>290</v>
      </c>
      <c r="Y299" s="71">
        <v>17.899999999999999</v>
      </c>
      <c r="Z299" s="71">
        <v>96430</v>
      </c>
      <c r="AA299" s="59"/>
      <c r="AB299" s="74">
        <f>may!E299</f>
        <v>44</v>
      </c>
      <c r="AC299" s="191">
        <f>may!F299</f>
        <v>244083</v>
      </c>
      <c r="AD299" s="74">
        <f>may!G299</f>
        <v>23.9</v>
      </c>
      <c r="AE299" s="73">
        <f>may!H299</f>
        <v>135295</v>
      </c>
      <c r="AF299" s="59"/>
      <c r="AG299" s="60">
        <f t="shared" si="70"/>
        <v>-5</v>
      </c>
      <c r="AH299" s="69">
        <f t="shared" si="71"/>
        <v>-25000</v>
      </c>
      <c r="AI299" s="60">
        <f t="shared" si="72"/>
        <v>-6</v>
      </c>
      <c r="AJ299" s="69">
        <f t="shared" si="73"/>
        <v>-38865</v>
      </c>
      <c r="AK299" s="1"/>
      <c r="AL299" s="3">
        <v>39</v>
      </c>
      <c r="AM299" s="3">
        <v>219083</v>
      </c>
      <c r="AN299" s="1">
        <f t="shared" si="74"/>
        <v>0</v>
      </c>
      <c r="AO299" s="3">
        <v>290</v>
      </c>
      <c r="AP299" s="3">
        <v>17.899999999999999</v>
      </c>
      <c r="AQ299" s="3">
        <v>96430</v>
      </c>
      <c r="AR299" s="1">
        <f t="shared" si="75"/>
        <v>0</v>
      </c>
    </row>
    <row r="300" spans="1:44">
      <c r="A300" s="19">
        <v>291</v>
      </c>
      <c r="B300" s="19" t="s">
        <v>773</v>
      </c>
      <c r="C300" s="19">
        <v>291</v>
      </c>
      <c r="D300" s="21"/>
      <c r="E300" s="34">
        <f t="shared" si="63"/>
        <v>0</v>
      </c>
      <c r="F300" s="35">
        <f t="shared" si="64"/>
        <v>0</v>
      </c>
      <c r="G300" s="34">
        <f t="shared" si="65"/>
        <v>5.26</v>
      </c>
      <c r="H300" s="36">
        <f t="shared" si="66"/>
        <v>33737</v>
      </c>
      <c r="I300" s="21"/>
      <c r="J300" s="21">
        <v>0</v>
      </c>
      <c r="K300" s="21">
        <v>0</v>
      </c>
      <c r="L300" s="21"/>
      <c r="M300" s="16"/>
      <c r="N300" s="36">
        <f t="shared" si="67"/>
        <v>0</v>
      </c>
      <c r="O300" s="36">
        <f t="shared" si="68"/>
        <v>33737</v>
      </c>
      <c r="P300" s="16"/>
      <c r="Q300" s="18">
        <f t="shared" si="69"/>
        <v>67479.260000000009</v>
      </c>
      <c r="R300" s="20"/>
      <c r="S300" s="15">
        <f t="shared" si="61"/>
        <v>0</v>
      </c>
      <c r="T300">
        <v>291</v>
      </c>
      <c r="U300"/>
      <c r="V300"/>
      <c r="W300" s="61">
        <f t="shared" si="62"/>
        <v>0</v>
      </c>
      <c r="X300" s="122">
        <v>291</v>
      </c>
      <c r="Y300" s="71">
        <v>5.26</v>
      </c>
      <c r="Z300" s="71">
        <v>33737</v>
      </c>
      <c r="AA300" s="59"/>
      <c r="AB300" s="74">
        <f>may!E300</f>
        <v>0</v>
      </c>
      <c r="AC300" s="191">
        <f>may!F300</f>
        <v>0</v>
      </c>
      <c r="AD300" s="74">
        <f>may!G300</f>
        <v>4.88</v>
      </c>
      <c r="AE300" s="73">
        <f>may!H300</f>
        <v>31837</v>
      </c>
      <c r="AF300" s="59"/>
      <c r="AG300" s="60">
        <f t="shared" si="70"/>
        <v>0</v>
      </c>
      <c r="AH300" s="69">
        <f t="shared" si="71"/>
        <v>0</v>
      </c>
      <c r="AI300" s="60">
        <f t="shared" si="72"/>
        <v>0.37999999999999989</v>
      </c>
      <c r="AJ300" s="69">
        <f t="shared" si="73"/>
        <v>1900</v>
      </c>
      <c r="AK300" s="1"/>
      <c r="AN300" s="1">
        <f t="shared" si="74"/>
        <v>0</v>
      </c>
      <c r="AO300" s="3">
        <v>291</v>
      </c>
      <c r="AP300" s="3">
        <v>5.26</v>
      </c>
      <c r="AQ300" s="3">
        <v>33737</v>
      </c>
      <c r="AR300" s="1">
        <f t="shared" si="75"/>
        <v>0</v>
      </c>
    </row>
    <row r="301" spans="1:44" s="1" customFormat="1">
      <c r="A301" s="17">
        <v>292</v>
      </c>
      <c r="B301" s="17" t="s">
        <v>1260</v>
      </c>
      <c r="C301" s="17">
        <v>292</v>
      </c>
      <c r="D301" s="21"/>
      <c r="E301" s="34">
        <f t="shared" si="63"/>
        <v>0</v>
      </c>
      <c r="F301" s="35">
        <f t="shared" si="64"/>
        <v>0</v>
      </c>
      <c r="G301" s="34">
        <f t="shared" si="65"/>
        <v>14</v>
      </c>
      <c r="H301" s="36">
        <f t="shared" si="66"/>
        <v>77201</v>
      </c>
      <c r="I301" s="21"/>
      <c r="J301" s="21">
        <v>0</v>
      </c>
      <c r="K301" s="21">
        <v>0</v>
      </c>
      <c r="L301" s="21"/>
      <c r="M301" s="16"/>
      <c r="N301" s="36">
        <f t="shared" si="67"/>
        <v>0</v>
      </c>
      <c r="O301" s="36">
        <f t="shared" si="68"/>
        <v>77201</v>
      </c>
      <c r="P301" s="16"/>
      <c r="Q301" s="18">
        <f t="shared" si="69"/>
        <v>154416</v>
      </c>
      <c r="R301" s="16"/>
      <c r="S301" s="15">
        <f t="shared" si="61"/>
        <v>0</v>
      </c>
      <c r="T301">
        <v>292</v>
      </c>
      <c r="U301"/>
      <c r="V301"/>
      <c r="W301" s="61">
        <f t="shared" si="62"/>
        <v>0</v>
      </c>
      <c r="X301" s="122">
        <v>292</v>
      </c>
      <c r="Y301" s="71">
        <v>14</v>
      </c>
      <c r="Z301" s="71">
        <v>77201</v>
      </c>
      <c r="AA301" s="59"/>
      <c r="AB301" s="74">
        <f>may!E301</f>
        <v>0</v>
      </c>
      <c r="AC301" s="191">
        <f>may!F301</f>
        <v>0</v>
      </c>
      <c r="AD301" s="74">
        <f>may!G301</f>
        <v>16</v>
      </c>
      <c r="AE301" s="73">
        <f>may!H301</f>
        <v>95201</v>
      </c>
      <c r="AF301" s="59"/>
      <c r="AG301" s="60">
        <f t="shared" si="70"/>
        <v>0</v>
      </c>
      <c r="AH301" s="69">
        <f t="shared" si="71"/>
        <v>0</v>
      </c>
      <c r="AI301" s="60">
        <f t="shared" si="72"/>
        <v>-2</v>
      </c>
      <c r="AJ301" s="69">
        <f t="shared" si="73"/>
        <v>-18000</v>
      </c>
      <c r="AN301" s="1">
        <f t="shared" si="74"/>
        <v>0</v>
      </c>
      <c r="AO301" s="1">
        <v>292</v>
      </c>
      <c r="AP301" s="1">
        <v>14</v>
      </c>
      <c r="AQ301" s="1">
        <v>77201</v>
      </c>
      <c r="AR301" s="1">
        <f t="shared" si="75"/>
        <v>0</v>
      </c>
    </row>
    <row r="302" spans="1:44">
      <c r="A302" s="19">
        <v>293</v>
      </c>
      <c r="B302" s="19" t="s">
        <v>840</v>
      </c>
      <c r="C302" s="19">
        <v>293</v>
      </c>
      <c r="D302" s="21"/>
      <c r="E302" s="34">
        <f t="shared" si="63"/>
        <v>90.62</v>
      </c>
      <c r="F302" s="35">
        <f t="shared" si="64"/>
        <v>473718</v>
      </c>
      <c r="G302" s="34">
        <f t="shared" si="65"/>
        <v>112.57</v>
      </c>
      <c r="H302" s="36">
        <f t="shared" si="66"/>
        <v>629342</v>
      </c>
      <c r="I302" s="21"/>
      <c r="J302" s="21">
        <v>0</v>
      </c>
      <c r="K302" s="21">
        <v>0</v>
      </c>
      <c r="L302" s="21"/>
      <c r="M302" s="16"/>
      <c r="N302" s="36">
        <f t="shared" si="67"/>
        <v>473718</v>
      </c>
      <c r="O302" s="36">
        <f t="shared" si="68"/>
        <v>629342</v>
      </c>
      <c r="P302" s="16"/>
      <c r="Q302" s="18">
        <f t="shared" si="69"/>
        <v>2206323.19</v>
      </c>
      <c r="R302" s="20"/>
      <c r="S302" s="15">
        <f t="shared" si="61"/>
        <v>0</v>
      </c>
      <c r="T302" s="122">
        <v>293</v>
      </c>
      <c r="U302" s="71">
        <v>90.62</v>
      </c>
      <c r="V302" s="71">
        <v>473718</v>
      </c>
      <c r="W302" s="61">
        <f t="shared" si="62"/>
        <v>0</v>
      </c>
      <c r="X302" s="122">
        <v>293</v>
      </c>
      <c r="Y302" s="71">
        <v>112.57</v>
      </c>
      <c r="Z302" s="71">
        <v>629342</v>
      </c>
      <c r="AA302" s="59"/>
      <c r="AB302" s="74">
        <f>may!E302</f>
        <v>91.62</v>
      </c>
      <c r="AC302" s="191">
        <f>may!F302</f>
        <v>478718</v>
      </c>
      <c r="AD302" s="74">
        <f>may!G302</f>
        <v>111.67999999999999</v>
      </c>
      <c r="AE302" s="73">
        <f>may!H302</f>
        <v>649973</v>
      </c>
      <c r="AF302" s="59"/>
      <c r="AG302" s="60">
        <f t="shared" si="70"/>
        <v>-1</v>
      </c>
      <c r="AH302" s="69">
        <f t="shared" si="71"/>
        <v>-5000</v>
      </c>
      <c r="AI302" s="60">
        <f t="shared" si="72"/>
        <v>0.89000000000000057</v>
      </c>
      <c r="AJ302" s="69">
        <f t="shared" si="73"/>
        <v>-20631</v>
      </c>
      <c r="AK302" s="1"/>
      <c r="AL302" s="3">
        <v>90.62</v>
      </c>
      <c r="AM302" s="3">
        <v>473718</v>
      </c>
      <c r="AN302" s="1">
        <f t="shared" si="74"/>
        <v>0</v>
      </c>
      <c r="AO302" s="3">
        <v>293</v>
      </c>
      <c r="AP302" s="3">
        <v>112.57</v>
      </c>
      <c r="AQ302" s="3">
        <v>629342</v>
      </c>
      <c r="AR302" s="1">
        <f t="shared" si="75"/>
        <v>0</v>
      </c>
    </row>
    <row r="303" spans="1:44" s="1" customFormat="1" hidden="1">
      <c r="A303" s="17">
        <v>294</v>
      </c>
      <c r="B303" s="17" t="s">
        <v>1261</v>
      </c>
      <c r="C303" s="17">
        <v>294</v>
      </c>
      <c r="D303" s="21"/>
      <c r="E303" s="34">
        <f t="shared" si="63"/>
        <v>0</v>
      </c>
      <c r="F303" s="35">
        <f t="shared" si="64"/>
        <v>0</v>
      </c>
      <c r="G303" s="34">
        <f t="shared" si="65"/>
        <v>0</v>
      </c>
      <c r="H303" s="36">
        <f t="shared" si="66"/>
        <v>0</v>
      </c>
      <c r="I303" s="21"/>
      <c r="J303" s="21">
        <v>0</v>
      </c>
      <c r="K303" s="21">
        <v>0</v>
      </c>
      <c r="L303" s="21"/>
      <c r="M303" s="16"/>
      <c r="N303" s="36">
        <f t="shared" si="67"/>
        <v>0</v>
      </c>
      <c r="O303" s="36">
        <f t="shared" si="68"/>
        <v>0</v>
      </c>
      <c r="P303" s="16"/>
      <c r="Q303" s="18">
        <f t="shared" si="69"/>
        <v>0</v>
      </c>
      <c r="R303" s="16"/>
      <c r="S303" s="15">
        <f t="shared" si="61"/>
        <v>0</v>
      </c>
      <c r="T303">
        <v>294</v>
      </c>
      <c r="U303"/>
      <c r="V303"/>
      <c r="W303" s="61">
        <f t="shared" si="62"/>
        <v>0</v>
      </c>
      <c r="X303">
        <v>294</v>
      </c>
      <c r="Y303"/>
      <c r="Z303"/>
      <c r="AA303" s="59"/>
      <c r="AB303" s="74">
        <f>may!E303</f>
        <v>0</v>
      </c>
      <c r="AC303" s="191">
        <f>may!F303</f>
        <v>0</v>
      </c>
      <c r="AD303" s="74">
        <f>may!G303</f>
        <v>0</v>
      </c>
      <c r="AE303" s="73">
        <f>may!H303</f>
        <v>0</v>
      </c>
      <c r="AF303" s="59"/>
      <c r="AG303" s="60">
        <f t="shared" si="70"/>
        <v>0</v>
      </c>
      <c r="AH303" s="69">
        <f t="shared" si="71"/>
        <v>0</v>
      </c>
      <c r="AI303" s="60">
        <f t="shared" si="72"/>
        <v>0</v>
      </c>
      <c r="AJ303" s="69">
        <f t="shared" si="73"/>
        <v>0</v>
      </c>
      <c r="AN303" s="1">
        <f t="shared" si="74"/>
        <v>0</v>
      </c>
      <c r="AO303" s="1">
        <v>294</v>
      </c>
      <c r="AR303" s="1">
        <f t="shared" si="75"/>
        <v>0</v>
      </c>
    </row>
    <row r="304" spans="1:44">
      <c r="A304" s="19">
        <v>295</v>
      </c>
      <c r="B304" s="19" t="s">
        <v>1280</v>
      </c>
      <c r="C304" s="19">
        <v>295</v>
      </c>
      <c r="D304" s="21"/>
      <c r="E304" s="34">
        <f t="shared" si="63"/>
        <v>0</v>
      </c>
      <c r="F304" s="35">
        <f t="shared" si="64"/>
        <v>0</v>
      </c>
      <c r="G304" s="34">
        <f t="shared" si="65"/>
        <v>6.35</v>
      </c>
      <c r="H304" s="36">
        <f t="shared" si="66"/>
        <v>40779</v>
      </c>
      <c r="I304" s="21"/>
      <c r="J304" s="21">
        <v>0</v>
      </c>
      <c r="K304" s="21">
        <v>0</v>
      </c>
      <c r="L304" s="21"/>
      <c r="M304" s="16"/>
      <c r="N304" s="36">
        <f t="shared" si="67"/>
        <v>0</v>
      </c>
      <c r="O304" s="36">
        <f t="shared" si="68"/>
        <v>40779</v>
      </c>
      <c r="P304" s="16"/>
      <c r="Q304" s="18">
        <f t="shared" si="69"/>
        <v>81564.350000000006</v>
      </c>
      <c r="R304" s="20"/>
      <c r="S304" s="15">
        <f t="shared" si="61"/>
        <v>0</v>
      </c>
      <c r="T304">
        <v>295</v>
      </c>
      <c r="U304"/>
      <c r="V304"/>
      <c r="W304" s="61">
        <f t="shared" si="62"/>
        <v>0</v>
      </c>
      <c r="X304" s="122">
        <v>295</v>
      </c>
      <c r="Y304" s="71">
        <v>6.35</v>
      </c>
      <c r="Z304" s="71">
        <v>40779</v>
      </c>
      <c r="AA304" s="59"/>
      <c r="AB304" s="74">
        <f>may!E304</f>
        <v>0</v>
      </c>
      <c r="AC304" s="191">
        <f>may!F304</f>
        <v>0</v>
      </c>
      <c r="AD304" s="74">
        <f>may!G304</f>
        <v>6.35</v>
      </c>
      <c r="AE304" s="73">
        <f>may!H304</f>
        <v>40779</v>
      </c>
      <c r="AF304" s="59"/>
      <c r="AG304" s="60">
        <f t="shared" si="70"/>
        <v>0</v>
      </c>
      <c r="AH304" s="69">
        <f t="shared" si="71"/>
        <v>0</v>
      </c>
      <c r="AI304" s="60">
        <f t="shared" si="72"/>
        <v>0</v>
      </c>
      <c r="AJ304" s="69">
        <f t="shared" si="73"/>
        <v>0</v>
      </c>
      <c r="AK304" s="1"/>
      <c r="AN304" s="1">
        <f t="shared" si="74"/>
        <v>0</v>
      </c>
      <c r="AO304" s="3">
        <v>295</v>
      </c>
      <c r="AP304" s="3">
        <v>6.35</v>
      </c>
      <c r="AQ304" s="3">
        <v>40779</v>
      </c>
      <c r="AR304" s="1">
        <f t="shared" si="75"/>
        <v>0</v>
      </c>
    </row>
    <row r="305" spans="1:44">
      <c r="A305" s="19">
        <v>296</v>
      </c>
      <c r="B305" s="19" t="s">
        <v>1262</v>
      </c>
      <c r="C305" s="19">
        <v>296</v>
      </c>
      <c r="D305" s="21"/>
      <c r="E305" s="34">
        <f t="shared" si="63"/>
        <v>21.03</v>
      </c>
      <c r="F305" s="35">
        <f t="shared" si="64"/>
        <v>110661</v>
      </c>
      <c r="G305" s="34">
        <f t="shared" si="65"/>
        <v>45.45</v>
      </c>
      <c r="H305" s="36">
        <f t="shared" si="66"/>
        <v>249547</v>
      </c>
      <c r="I305" s="21"/>
      <c r="J305" s="21">
        <v>0</v>
      </c>
      <c r="K305" s="21">
        <v>0</v>
      </c>
      <c r="L305" s="21"/>
      <c r="M305" s="16"/>
      <c r="N305" s="36">
        <f t="shared" si="67"/>
        <v>110661</v>
      </c>
      <c r="O305" s="36">
        <f t="shared" si="68"/>
        <v>249547</v>
      </c>
      <c r="P305" s="16"/>
      <c r="Q305" s="18">
        <f t="shared" si="69"/>
        <v>720482.48</v>
      </c>
      <c r="R305" s="20"/>
      <c r="S305" s="15">
        <f t="shared" si="61"/>
        <v>0</v>
      </c>
      <c r="T305" s="122">
        <v>296</v>
      </c>
      <c r="U305" s="71">
        <v>21.03</v>
      </c>
      <c r="V305" s="71">
        <v>110661</v>
      </c>
      <c r="W305" s="61">
        <f t="shared" si="62"/>
        <v>0</v>
      </c>
      <c r="X305" s="122">
        <v>296</v>
      </c>
      <c r="Y305" s="71">
        <v>45.45</v>
      </c>
      <c r="Z305" s="71">
        <v>249547</v>
      </c>
      <c r="AA305" s="59"/>
      <c r="AB305" s="74">
        <f>may!E305</f>
        <v>21.030000000000005</v>
      </c>
      <c r="AC305" s="191">
        <f>may!F305</f>
        <v>110661</v>
      </c>
      <c r="AD305" s="74">
        <f>may!G305</f>
        <v>43</v>
      </c>
      <c r="AE305" s="73">
        <f>may!H305</f>
        <v>260852</v>
      </c>
      <c r="AF305" s="59"/>
      <c r="AG305" s="60">
        <f t="shared" si="70"/>
        <v>0</v>
      </c>
      <c r="AH305" s="69">
        <f t="shared" si="71"/>
        <v>0</v>
      </c>
      <c r="AI305" s="60">
        <f t="shared" si="72"/>
        <v>2.4500000000000028</v>
      </c>
      <c r="AJ305" s="69">
        <f t="shared" si="73"/>
        <v>-11305</v>
      </c>
      <c r="AK305" s="1"/>
      <c r="AL305" s="3">
        <v>21.03</v>
      </c>
      <c r="AM305" s="3">
        <v>110661</v>
      </c>
      <c r="AN305" s="1">
        <f t="shared" si="74"/>
        <v>0</v>
      </c>
      <c r="AO305" s="3">
        <v>296</v>
      </c>
      <c r="AP305" s="3">
        <v>45.45</v>
      </c>
      <c r="AQ305" s="3">
        <v>249547</v>
      </c>
      <c r="AR305" s="1">
        <f t="shared" si="75"/>
        <v>0</v>
      </c>
    </row>
    <row r="306" spans="1:44" s="1" customFormat="1" hidden="1">
      <c r="A306" s="17">
        <v>297</v>
      </c>
      <c r="B306" s="17" t="s">
        <v>1263</v>
      </c>
      <c r="C306" s="17">
        <v>297</v>
      </c>
      <c r="D306" s="21"/>
      <c r="E306" s="34">
        <f t="shared" si="63"/>
        <v>0</v>
      </c>
      <c r="F306" s="35">
        <f t="shared" si="64"/>
        <v>0</v>
      </c>
      <c r="G306" s="34">
        <f t="shared" si="65"/>
        <v>0</v>
      </c>
      <c r="H306" s="36">
        <f t="shared" si="66"/>
        <v>0</v>
      </c>
      <c r="I306" s="21"/>
      <c r="J306" s="21">
        <v>0</v>
      </c>
      <c r="K306" s="21">
        <v>0</v>
      </c>
      <c r="L306" s="21"/>
      <c r="M306" s="16"/>
      <c r="N306" s="36">
        <f t="shared" si="67"/>
        <v>0</v>
      </c>
      <c r="O306" s="36">
        <f t="shared" si="68"/>
        <v>0</v>
      </c>
      <c r="P306" s="16"/>
      <c r="Q306" s="18">
        <f t="shared" si="69"/>
        <v>0</v>
      </c>
      <c r="R306" s="16"/>
      <c r="S306" s="15">
        <f t="shared" si="61"/>
        <v>0</v>
      </c>
      <c r="T306">
        <v>297</v>
      </c>
      <c r="U306"/>
      <c r="V306"/>
      <c r="W306" s="61">
        <f t="shared" si="62"/>
        <v>0</v>
      </c>
      <c r="X306">
        <v>297</v>
      </c>
      <c r="Y306"/>
      <c r="Z306"/>
      <c r="AA306" s="59"/>
      <c r="AB306" s="74">
        <f>may!E306</f>
        <v>0</v>
      </c>
      <c r="AC306" s="191">
        <f>may!F306</f>
        <v>0</v>
      </c>
      <c r="AD306" s="74">
        <f>may!G306</f>
        <v>0</v>
      </c>
      <c r="AE306" s="73">
        <f>may!H306</f>
        <v>0</v>
      </c>
      <c r="AF306" s="59"/>
      <c r="AG306" s="60">
        <f t="shared" si="70"/>
        <v>0</v>
      </c>
      <c r="AH306" s="69">
        <f t="shared" si="71"/>
        <v>0</v>
      </c>
      <c r="AI306" s="60">
        <f t="shared" si="72"/>
        <v>0</v>
      </c>
      <c r="AJ306" s="69">
        <f t="shared" si="73"/>
        <v>0</v>
      </c>
      <c r="AN306" s="1">
        <f t="shared" si="74"/>
        <v>0</v>
      </c>
      <c r="AO306" s="1">
        <v>297</v>
      </c>
      <c r="AR306" s="1">
        <f t="shared" si="75"/>
        <v>0</v>
      </c>
    </row>
    <row r="307" spans="1:44" s="1" customFormat="1" hidden="1">
      <c r="A307" s="17">
        <v>298</v>
      </c>
      <c r="B307" s="17" t="s">
        <v>927</v>
      </c>
      <c r="C307" s="17">
        <v>298</v>
      </c>
      <c r="D307" s="21"/>
      <c r="E307" s="34">
        <f t="shared" si="63"/>
        <v>0</v>
      </c>
      <c r="F307" s="35">
        <f t="shared" si="64"/>
        <v>0</v>
      </c>
      <c r="G307" s="34">
        <f t="shared" si="65"/>
        <v>0</v>
      </c>
      <c r="H307" s="36">
        <f t="shared" si="66"/>
        <v>0</v>
      </c>
      <c r="I307" s="21"/>
      <c r="J307" s="21">
        <v>0</v>
      </c>
      <c r="K307" s="21">
        <v>0</v>
      </c>
      <c r="L307" s="21"/>
      <c r="M307" s="16"/>
      <c r="N307" s="36">
        <f t="shared" si="67"/>
        <v>0</v>
      </c>
      <c r="O307" s="36">
        <f t="shared" si="68"/>
        <v>0</v>
      </c>
      <c r="P307" s="16"/>
      <c r="Q307" s="18">
        <f t="shared" si="69"/>
        <v>0</v>
      </c>
      <c r="R307" s="16"/>
      <c r="S307" s="15">
        <f t="shared" si="61"/>
        <v>0</v>
      </c>
      <c r="T307">
        <v>298</v>
      </c>
      <c r="U307"/>
      <c r="V307"/>
      <c r="W307" s="61">
        <f t="shared" si="62"/>
        <v>0</v>
      </c>
      <c r="X307">
        <v>298</v>
      </c>
      <c r="Y307" s="71"/>
      <c r="Z307" s="71"/>
      <c r="AA307" s="59"/>
      <c r="AB307" s="74">
        <f>may!E307</f>
        <v>0</v>
      </c>
      <c r="AC307" s="191">
        <f>may!F307</f>
        <v>0</v>
      </c>
      <c r="AD307" s="74">
        <f>may!G307</f>
        <v>0</v>
      </c>
      <c r="AE307" s="73">
        <f>may!H307</f>
        <v>0</v>
      </c>
      <c r="AF307" s="59"/>
      <c r="AG307" s="60">
        <f t="shared" si="70"/>
        <v>0</v>
      </c>
      <c r="AH307" s="69">
        <f t="shared" si="71"/>
        <v>0</v>
      </c>
      <c r="AI307" s="60">
        <f t="shared" si="72"/>
        <v>0</v>
      </c>
      <c r="AJ307" s="69">
        <f t="shared" si="73"/>
        <v>0</v>
      </c>
      <c r="AN307" s="1">
        <f t="shared" si="74"/>
        <v>0</v>
      </c>
      <c r="AO307" s="1">
        <v>298</v>
      </c>
      <c r="AR307" s="1">
        <f t="shared" si="75"/>
        <v>0</v>
      </c>
    </row>
    <row r="308" spans="1:44" s="1" customFormat="1" hidden="1">
      <c r="A308" s="17">
        <v>299</v>
      </c>
      <c r="B308" s="17" t="s">
        <v>1264</v>
      </c>
      <c r="C308" s="17">
        <v>299</v>
      </c>
      <c r="D308" s="21"/>
      <c r="E308" s="34">
        <f t="shared" si="63"/>
        <v>0</v>
      </c>
      <c r="F308" s="35">
        <f t="shared" si="64"/>
        <v>0</v>
      </c>
      <c r="G308" s="34">
        <f t="shared" si="65"/>
        <v>0</v>
      </c>
      <c r="H308" s="36">
        <f t="shared" si="66"/>
        <v>0</v>
      </c>
      <c r="I308" s="21"/>
      <c r="J308" s="21">
        <v>0</v>
      </c>
      <c r="K308" s="21">
        <v>0</v>
      </c>
      <c r="L308" s="21"/>
      <c r="M308" s="16"/>
      <c r="N308" s="36">
        <f t="shared" si="67"/>
        <v>0</v>
      </c>
      <c r="O308" s="36">
        <f t="shared" si="68"/>
        <v>0</v>
      </c>
      <c r="P308" s="16"/>
      <c r="Q308" s="18">
        <f t="shared" si="69"/>
        <v>0</v>
      </c>
      <c r="R308" s="16"/>
      <c r="S308" s="15">
        <f t="shared" si="61"/>
        <v>0</v>
      </c>
      <c r="T308">
        <v>299</v>
      </c>
      <c r="U308"/>
      <c r="V308"/>
      <c r="W308" s="61">
        <f t="shared" si="62"/>
        <v>0</v>
      </c>
      <c r="X308">
        <v>299</v>
      </c>
      <c r="Y308" s="71"/>
      <c r="Z308" s="71"/>
      <c r="AA308" s="59"/>
      <c r="AB308" s="74">
        <f>may!E308</f>
        <v>0</v>
      </c>
      <c r="AC308" s="191">
        <f>may!F308</f>
        <v>0</v>
      </c>
      <c r="AD308" s="74">
        <f>may!G308</f>
        <v>0</v>
      </c>
      <c r="AE308" s="73">
        <f>may!H308</f>
        <v>0</v>
      </c>
      <c r="AF308" s="59"/>
      <c r="AG308" s="60">
        <f t="shared" si="70"/>
        <v>0</v>
      </c>
      <c r="AH308" s="69">
        <f t="shared" si="71"/>
        <v>0</v>
      </c>
      <c r="AI308" s="60">
        <f t="shared" si="72"/>
        <v>0</v>
      </c>
      <c r="AJ308" s="69">
        <f t="shared" si="73"/>
        <v>0</v>
      </c>
      <c r="AN308" s="1">
        <f t="shared" si="74"/>
        <v>0</v>
      </c>
      <c r="AO308" s="1">
        <v>299</v>
      </c>
      <c r="AR308" s="1">
        <f t="shared" si="75"/>
        <v>0</v>
      </c>
    </row>
    <row r="309" spans="1:44">
      <c r="A309" s="19">
        <v>300</v>
      </c>
      <c r="B309" s="19" t="s">
        <v>781</v>
      </c>
      <c r="C309" s="19">
        <v>300</v>
      </c>
      <c r="D309" s="21"/>
      <c r="E309" s="34">
        <f t="shared" si="63"/>
        <v>14.870000000000001</v>
      </c>
      <c r="F309" s="35">
        <f t="shared" si="64"/>
        <v>80283</v>
      </c>
      <c r="G309" s="34">
        <f t="shared" si="65"/>
        <v>23.009999999999998</v>
      </c>
      <c r="H309" s="36">
        <f t="shared" si="66"/>
        <v>253107</v>
      </c>
      <c r="I309" s="21"/>
      <c r="J309" s="21">
        <v>0</v>
      </c>
      <c r="K309" s="21">
        <v>0</v>
      </c>
      <c r="L309" s="21"/>
      <c r="M309" s="16"/>
      <c r="N309" s="36">
        <f t="shared" si="67"/>
        <v>80283</v>
      </c>
      <c r="O309" s="36">
        <f t="shared" si="68"/>
        <v>253107</v>
      </c>
      <c r="P309" s="16"/>
      <c r="Q309" s="18">
        <f t="shared" si="69"/>
        <v>666817.88</v>
      </c>
      <c r="R309" s="20"/>
      <c r="S309" s="15">
        <f t="shared" si="61"/>
        <v>0</v>
      </c>
      <c r="T309" s="122">
        <v>300</v>
      </c>
      <c r="U309" s="71">
        <v>14.870000000000001</v>
      </c>
      <c r="V309" s="71">
        <v>80283</v>
      </c>
      <c r="W309" s="61">
        <f t="shared" si="62"/>
        <v>0</v>
      </c>
      <c r="X309" s="122">
        <v>300</v>
      </c>
      <c r="Y309" s="71">
        <v>23.009999999999998</v>
      </c>
      <c r="Z309" s="71">
        <v>253107</v>
      </c>
      <c r="AA309" s="59"/>
      <c r="AB309" s="74">
        <f>may!E309</f>
        <v>14.87</v>
      </c>
      <c r="AC309" s="191">
        <f>may!F309</f>
        <v>80283</v>
      </c>
      <c r="AD309" s="74">
        <f>may!G309</f>
        <v>23.009999999999998</v>
      </c>
      <c r="AE309" s="73">
        <f>may!H309</f>
        <v>253107</v>
      </c>
      <c r="AF309" s="59"/>
      <c r="AG309" s="60">
        <f t="shared" si="70"/>
        <v>0</v>
      </c>
      <c r="AH309" s="69">
        <f t="shared" si="71"/>
        <v>0</v>
      </c>
      <c r="AI309" s="60">
        <f t="shared" si="72"/>
        <v>0</v>
      </c>
      <c r="AJ309" s="69">
        <f t="shared" si="73"/>
        <v>0</v>
      </c>
      <c r="AK309" s="1"/>
      <c r="AL309" s="3">
        <v>14.870000000000001</v>
      </c>
      <c r="AM309" s="3">
        <v>80283</v>
      </c>
      <c r="AN309" s="1">
        <f t="shared" si="74"/>
        <v>0</v>
      </c>
      <c r="AO309" s="3">
        <v>300</v>
      </c>
      <c r="AP309" s="3">
        <v>23.009999999999998</v>
      </c>
      <c r="AQ309" s="3">
        <v>253107</v>
      </c>
      <c r="AR309" s="1">
        <f t="shared" si="75"/>
        <v>0</v>
      </c>
    </row>
    <row r="310" spans="1:44">
      <c r="A310" s="19">
        <v>301</v>
      </c>
      <c r="B310" s="19" t="s">
        <v>569</v>
      </c>
      <c r="C310" s="19">
        <v>301</v>
      </c>
      <c r="D310" s="21"/>
      <c r="E310" s="34">
        <f t="shared" si="63"/>
        <v>42.78</v>
      </c>
      <c r="F310" s="35">
        <f t="shared" si="64"/>
        <v>243391</v>
      </c>
      <c r="G310" s="34">
        <f t="shared" si="65"/>
        <v>26.63</v>
      </c>
      <c r="H310" s="36">
        <f t="shared" si="66"/>
        <v>139166</v>
      </c>
      <c r="I310" s="21"/>
      <c r="J310" s="21">
        <v>0</v>
      </c>
      <c r="K310" s="21">
        <v>0</v>
      </c>
      <c r="L310" s="21"/>
      <c r="M310" s="16"/>
      <c r="N310" s="36">
        <f t="shared" si="67"/>
        <v>243391</v>
      </c>
      <c r="O310" s="36">
        <f t="shared" si="68"/>
        <v>139166</v>
      </c>
      <c r="P310" s="16"/>
      <c r="Q310" s="18">
        <f t="shared" si="69"/>
        <v>765183.41</v>
      </c>
      <c r="R310" s="20"/>
      <c r="S310" s="15">
        <f t="shared" si="61"/>
        <v>0</v>
      </c>
      <c r="T310" s="122">
        <v>301</v>
      </c>
      <c r="U310" s="71">
        <v>42.78</v>
      </c>
      <c r="V310" s="71">
        <v>243391</v>
      </c>
      <c r="W310" s="61">
        <f t="shared" si="62"/>
        <v>0</v>
      </c>
      <c r="X310" s="122">
        <v>301</v>
      </c>
      <c r="Y310" s="71">
        <v>26.63</v>
      </c>
      <c r="Z310" s="71">
        <v>139166</v>
      </c>
      <c r="AA310" s="59"/>
      <c r="AB310" s="74">
        <f>may!E310</f>
        <v>42.78</v>
      </c>
      <c r="AC310" s="191">
        <f>may!F310</f>
        <v>243391</v>
      </c>
      <c r="AD310" s="74">
        <f>may!G310</f>
        <v>26.63</v>
      </c>
      <c r="AE310" s="73">
        <f>may!H310</f>
        <v>136550</v>
      </c>
      <c r="AF310" s="59"/>
      <c r="AG310" s="60">
        <f t="shared" si="70"/>
        <v>0</v>
      </c>
      <c r="AH310" s="69">
        <f t="shared" si="71"/>
        <v>0</v>
      </c>
      <c r="AI310" s="60">
        <f t="shared" si="72"/>
        <v>0</v>
      </c>
      <c r="AJ310" s="69">
        <f t="shared" si="73"/>
        <v>2616</v>
      </c>
      <c r="AK310" s="1"/>
      <c r="AL310" s="3">
        <v>42.78</v>
      </c>
      <c r="AM310" s="3">
        <v>243391</v>
      </c>
      <c r="AN310" s="1">
        <f t="shared" si="74"/>
        <v>0</v>
      </c>
      <c r="AO310" s="3">
        <v>301</v>
      </c>
      <c r="AP310" s="3">
        <v>26.63</v>
      </c>
      <c r="AQ310" s="3">
        <v>139166</v>
      </c>
      <c r="AR310" s="1">
        <f t="shared" si="75"/>
        <v>0</v>
      </c>
    </row>
    <row r="311" spans="1:44">
      <c r="A311" s="19">
        <v>302</v>
      </c>
      <c r="B311" s="19" t="s">
        <v>1300</v>
      </c>
      <c r="C311" s="19">
        <v>302</v>
      </c>
      <c r="D311" s="21"/>
      <c r="E311" s="34">
        <f t="shared" si="63"/>
        <v>0</v>
      </c>
      <c r="F311" s="35">
        <f t="shared" si="64"/>
        <v>0</v>
      </c>
      <c r="G311" s="34">
        <f t="shared" si="65"/>
        <v>13</v>
      </c>
      <c r="H311" s="36">
        <f t="shared" si="66"/>
        <v>67175</v>
      </c>
      <c r="I311" s="21"/>
      <c r="J311" s="21">
        <v>0</v>
      </c>
      <c r="K311" s="21">
        <v>0</v>
      </c>
      <c r="L311" s="21"/>
      <c r="M311" s="16"/>
      <c r="N311" s="36">
        <f t="shared" si="67"/>
        <v>0</v>
      </c>
      <c r="O311" s="36">
        <f t="shared" si="68"/>
        <v>67175</v>
      </c>
      <c r="P311" s="16"/>
      <c r="Q311" s="18">
        <f t="shared" si="69"/>
        <v>134363</v>
      </c>
      <c r="R311" s="20"/>
      <c r="S311" s="15">
        <f t="shared" si="61"/>
        <v>0</v>
      </c>
      <c r="T311">
        <v>302</v>
      </c>
      <c r="U311"/>
      <c r="V311"/>
      <c r="W311" s="61">
        <f t="shared" si="62"/>
        <v>0</v>
      </c>
      <c r="X311" s="122">
        <v>302</v>
      </c>
      <c r="Y311" s="71">
        <v>13</v>
      </c>
      <c r="Z311" s="71">
        <v>67175</v>
      </c>
      <c r="AA311" s="59"/>
      <c r="AB311" s="74">
        <f>may!E311</f>
        <v>0</v>
      </c>
      <c r="AC311" s="191">
        <f>may!F311</f>
        <v>0</v>
      </c>
      <c r="AD311" s="74">
        <f>may!G311</f>
        <v>13</v>
      </c>
      <c r="AE311" s="73">
        <f>may!H311</f>
        <v>67175</v>
      </c>
      <c r="AF311" s="59"/>
      <c r="AG311" s="60">
        <f t="shared" si="70"/>
        <v>0</v>
      </c>
      <c r="AH311" s="69">
        <f t="shared" si="71"/>
        <v>0</v>
      </c>
      <c r="AI311" s="60">
        <f t="shared" si="72"/>
        <v>0</v>
      </c>
      <c r="AJ311" s="69">
        <f t="shared" si="73"/>
        <v>0</v>
      </c>
      <c r="AK311" s="1"/>
      <c r="AN311" s="1">
        <f t="shared" si="74"/>
        <v>0</v>
      </c>
      <c r="AO311" s="3">
        <v>302</v>
      </c>
      <c r="AP311" s="3">
        <v>13</v>
      </c>
      <c r="AQ311" s="3">
        <v>67175</v>
      </c>
      <c r="AR311" s="1">
        <f t="shared" si="75"/>
        <v>0</v>
      </c>
    </row>
    <row r="312" spans="1:44" s="1" customFormat="1" hidden="1">
      <c r="A312" s="17">
        <v>303</v>
      </c>
      <c r="B312" s="17" t="s">
        <v>1398</v>
      </c>
      <c r="C312" s="17">
        <v>303</v>
      </c>
      <c r="D312" s="21"/>
      <c r="E312" s="34">
        <f t="shared" si="63"/>
        <v>0</v>
      </c>
      <c r="F312" s="35">
        <f t="shared" si="64"/>
        <v>0</v>
      </c>
      <c r="G312" s="34">
        <f t="shared" si="65"/>
        <v>0</v>
      </c>
      <c r="H312" s="36">
        <f t="shared" si="66"/>
        <v>0</v>
      </c>
      <c r="I312" s="21"/>
      <c r="J312" s="21">
        <v>0</v>
      </c>
      <c r="K312" s="21">
        <v>0</v>
      </c>
      <c r="L312" s="21"/>
      <c r="M312" s="16"/>
      <c r="N312" s="36">
        <f t="shared" si="67"/>
        <v>0</v>
      </c>
      <c r="O312" s="36">
        <f t="shared" si="68"/>
        <v>0</v>
      </c>
      <c r="P312" s="16"/>
      <c r="Q312" s="18">
        <f t="shared" si="69"/>
        <v>0</v>
      </c>
      <c r="R312" s="16"/>
      <c r="S312" s="15">
        <f t="shared" si="61"/>
        <v>0</v>
      </c>
      <c r="T312">
        <v>303</v>
      </c>
      <c r="U312"/>
      <c r="V312"/>
      <c r="W312" s="61">
        <f t="shared" si="62"/>
        <v>0</v>
      </c>
      <c r="X312">
        <v>303</v>
      </c>
      <c r="Y312" s="71"/>
      <c r="Z312" s="71"/>
      <c r="AA312" s="59"/>
      <c r="AB312" s="74">
        <f>may!E312</f>
        <v>0</v>
      </c>
      <c r="AC312" s="191">
        <f>may!F312</f>
        <v>0</v>
      </c>
      <c r="AD312" s="74">
        <f>may!G312</f>
        <v>0</v>
      </c>
      <c r="AE312" s="73">
        <f>may!H312</f>
        <v>0</v>
      </c>
      <c r="AF312" s="59"/>
      <c r="AG312" s="60">
        <f t="shared" si="70"/>
        <v>0</v>
      </c>
      <c r="AH312" s="69">
        <f t="shared" si="71"/>
        <v>0</v>
      </c>
      <c r="AI312" s="60">
        <f t="shared" si="72"/>
        <v>0</v>
      </c>
      <c r="AJ312" s="69">
        <f t="shared" si="73"/>
        <v>0</v>
      </c>
      <c r="AN312" s="1">
        <f t="shared" si="74"/>
        <v>0</v>
      </c>
      <c r="AO312" s="1">
        <v>303</v>
      </c>
      <c r="AR312" s="1">
        <f t="shared" si="75"/>
        <v>0</v>
      </c>
    </row>
    <row r="313" spans="1:44">
      <c r="A313" s="19">
        <v>304</v>
      </c>
      <c r="B313" s="19" t="s">
        <v>799</v>
      </c>
      <c r="C313" s="19">
        <v>304</v>
      </c>
      <c r="D313" s="21"/>
      <c r="E313" s="34">
        <f t="shared" si="63"/>
        <v>136.07000000000002</v>
      </c>
      <c r="F313" s="35">
        <f t="shared" si="64"/>
        <v>869573</v>
      </c>
      <c r="G313" s="34">
        <f t="shared" si="65"/>
        <v>178.47000000000003</v>
      </c>
      <c r="H313" s="36">
        <f t="shared" si="66"/>
        <v>985307</v>
      </c>
      <c r="I313" s="21"/>
      <c r="J313" s="21">
        <v>0</v>
      </c>
      <c r="K313" s="21">
        <v>0</v>
      </c>
      <c r="L313" s="21"/>
      <c r="M313" s="16"/>
      <c r="N313" s="36">
        <f t="shared" si="67"/>
        <v>869573</v>
      </c>
      <c r="O313" s="36">
        <f t="shared" si="68"/>
        <v>985307</v>
      </c>
      <c r="P313" s="16"/>
      <c r="Q313" s="18">
        <f t="shared" si="69"/>
        <v>3710074.54</v>
      </c>
      <c r="R313" s="20"/>
      <c r="S313" s="15">
        <f t="shared" si="61"/>
        <v>0</v>
      </c>
      <c r="T313" s="122">
        <v>304</v>
      </c>
      <c r="U313" s="71">
        <v>136.07000000000002</v>
      </c>
      <c r="V313" s="71">
        <v>869573</v>
      </c>
      <c r="W313" s="61">
        <f t="shared" si="62"/>
        <v>0</v>
      </c>
      <c r="X313" s="122">
        <v>304</v>
      </c>
      <c r="Y313" s="71">
        <v>178.47000000000003</v>
      </c>
      <c r="Z313" s="71">
        <v>985307</v>
      </c>
      <c r="AA313" s="59"/>
      <c r="AB313" s="74">
        <f>may!E313</f>
        <v>136.1</v>
      </c>
      <c r="AC313" s="191">
        <f>may!F313</f>
        <v>869723</v>
      </c>
      <c r="AD313" s="74">
        <f>may!G313</f>
        <v>179.47000000000006</v>
      </c>
      <c r="AE313" s="73">
        <f>may!H313</f>
        <v>988989</v>
      </c>
      <c r="AF313" s="59"/>
      <c r="AG313" s="60">
        <f t="shared" si="70"/>
        <v>-2.9999999999972715E-2</v>
      </c>
      <c r="AH313" s="69">
        <f t="shared" si="71"/>
        <v>-150</v>
      </c>
      <c r="AI313" s="60">
        <f t="shared" si="72"/>
        <v>-1.0000000000000284</v>
      </c>
      <c r="AJ313" s="69">
        <f t="shared" si="73"/>
        <v>-3682</v>
      </c>
      <c r="AK313" s="1"/>
      <c r="AL313" s="3">
        <v>136.07000000000002</v>
      </c>
      <c r="AM313" s="3">
        <v>869573</v>
      </c>
      <c r="AN313" s="1">
        <f t="shared" si="74"/>
        <v>0</v>
      </c>
      <c r="AO313" s="3">
        <v>304</v>
      </c>
      <c r="AP313" s="3">
        <v>178.47000000000003</v>
      </c>
      <c r="AQ313" s="3">
        <v>985307</v>
      </c>
      <c r="AR313" s="1">
        <f t="shared" si="75"/>
        <v>0</v>
      </c>
    </row>
    <row r="314" spans="1:44" s="1" customFormat="1">
      <c r="A314" s="17">
        <v>305</v>
      </c>
      <c r="B314" s="17" t="s">
        <v>924</v>
      </c>
      <c r="C314" s="17">
        <v>305</v>
      </c>
      <c r="D314" s="21"/>
      <c r="E314" s="34">
        <f t="shared" si="63"/>
        <v>0</v>
      </c>
      <c r="F314" s="35">
        <f t="shared" si="64"/>
        <v>0</v>
      </c>
      <c r="G314" s="34">
        <f t="shared" si="65"/>
        <v>12.450000000000003</v>
      </c>
      <c r="H314" s="36">
        <f t="shared" si="66"/>
        <v>77960</v>
      </c>
      <c r="I314" s="21"/>
      <c r="J314" s="21">
        <v>0</v>
      </c>
      <c r="K314" s="21">
        <v>0</v>
      </c>
      <c r="L314" s="21"/>
      <c r="M314" s="16"/>
      <c r="N314" s="36">
        <f t="shared" si="67"/>
        <v>0</v>
      </c>
      <c r="O314" s="36">
        <f t="shared" si="68"/>
        <v>77960</v>
      </c>
      <c r="P314" s="16"/>
      <c r="Q314" s="18">
        <f t="shared" si="69"/>
        <v>155932.45000000001</v>
      </c>
      <c r="R314" s="16"/>
      <c r="S314" s="15">
        <f t="shared" si="61"/>
        <v>0</v>
      </c>
      <c r="T314">
        <v>305</v>
      </c>
      <c r="U314"/>
      <c r="V314"/>
      <c r="W314" s="61">
        <f t="shared" si="62"/>
        <v>0</v>
      </c>
      <c r="X314" s="122">
        <v>305</v>
      </c>
      <c r="Y314" s="71">
        <v>12.450000000000003</v>
      </c>
      <c r="Z314" s="71">
        <v>77960</v>
      </c>
      <c r="AA314" s="59"/>
      <c r="AB314" s="74">
        <f>may!E314</f>
        <v>0</v>
      </c>
      <c r="AC314" s="191">
        <f>may!F314</f>
        <v>0</v>
      </c>
      <c r="AD314" s="74">
        <f>may!G314</f>
        <v>13.21</v>
      </c>
      <c r="AE314" s="73">
        <f>may!H314</f>
        <v>82996</v>
      </c>
      <c r="AF314" s="59"/>
      <c r="AG314" s="60">
        <f t="shared" si="70"/>
        <v>0</v>
      </c>
      <c r="AH314" s="69">
        <f t="shared" si="71"/>
        <v>0</v>
      </c>
      <c r="AI314" s="60">
        <f t="shared" si="72"/>
        <v>-0.75999999999999801</v>
      </c>
      <c r="AJ314" s="69">
        <f t="shared" si="73"/>
        <v>-5036</v>
      </c>
      <c r="AN314" s="1">
        <f t="shared" si="74"/>
        <v>0</v>
      </c>
      <c r="AO314" s="1">
        <v>305</v>
      </c>
      <c r="AP314" s="1">
        <v>12.450000000000003</v>
      </c>
      <c r="AQ314" s="1">
        <v>77960</v>
      </c>
      <c r="AR314" s="1">
        <f t="shared" si="75"/>
        <v>0</v>
      </c>
    </row>
    <row r="315" spans="1:44">
      <c r="A315" s="19">
        <v>306</v>
      </c>
      <c r="B315" s="19" t="s">
        <v>897</v>
      </c>
      <c r="C315" s="19">
        <v>306</v>
      </c>
      <c r="D315" s="21"/>
      <c r="E315" s="34">
        <f t="shared" si="63"/>
        <v>6.17</v>
      </c>
      <c r="F315" s="35">
        <f t="shared" si="64"/>
        <v>30850</v>
      </c>
      <c r="G315" s="34">
        <f t="shared" si="65"/>
        <v>14</v>
      </c>
      <c r="H315" s="36">
        <f t="shared" si="66"/>
        <v>75395</v>
      </c>
      <c r="I315" s="21"/>
      <c r="J315" s="21">
        <v>0</v>
      </c>
      <c r="K315" s="21">
        <v>0</v>
      </c>
      <c r="L315" s="21"/>
      <c r="M315" s="16"/>
      <c r="N315" s="36">
        <f t="shared" si="67"/>
        <v>30850</v>
      </c>
      <c r="O315" s="36">
        <f t="shared" si="68"/>
        <v>75395</v>
      </c>
      <c r="P315" s="16"/>
      <c r="Q315" s="18">
        <f t="shared" si="69"/>
        <v>212510.16999999998</v>
      </c>
      <c r="R315" s="20"/>
      <c r="S315" s="15">
        <f t="shared" si="61"/>
        <v>0</v>
      </c>
      <c r="T315" s="122">
        <v>306</v>
      </c>
      <c r="U315" s="71">
        <v>6.17</v>
      </c>
      <c r="V315" s="71">
        <v>30850</v>
      </c>
      <c r="W315" s="61">
        <f t="shared" si="62"/>
        <v>0</v>
      </c>
      <c r="X315" s="122">
        <v>306</v>
      </c>
      <c r="Y315" s="71">
        <v>14</v>
      </c>
      <c r="Z315" s="71">
        <v>75395</v>
      </c>
      <c r="AA315" s="59"/>
      <c r="AB315" s="74">
        <f>may!E315</f>
        <v>6.17</v>
      </c>
      <c r="AC315" s="191">
        <f>may!F315</f>
        <v>30850</v>
      </c>
      <c r="AD315" s="74">
        <f>may!G315</f>
        <v>12</v>
      </c>
      <c r="AE315" s="73">
        <f>may!H315</f>
        <v>65395</v>
      </c>
      <c r="AF315" s="59"/>
      <c r="AG315" s="60">
        <f t="shared" si="70"/>
        <v>0</v>
      </c>
      <c r="AH315" s="69">
        <f t="shared" si="71"/>
        <v>0</v>
      </c>
      <c r="AI315" s="60">
        <f t="shared" si="72"/>
        <v>2</v>
      </c>
      <c r="AJ315" s="69">
        <f t="shared" si="73"/>
        <v>10000</v>
      </c>
      <c r="AK315" s="1"/>
      <c r="AL315" s="3">
        <v>6.17</v>
      </c>
      <c r="AM315" s="3">
        <v>30850</v>
      </c>
      <c r="AN315" s="1">
        <f t="shared" si="74"/>
        <v>0</v>
      </c>
      <c r="AO315" s="3">
        <v>306</v>
      </c>
      <c r="AP315" s="3">
        <v>14</v>
      </c>
      <c r="AQ315" s="3">
        <v>75395</v>
      </c>
      <c r="AR315" s="1">
        <f t="shared" si="75"/>
        <v>0</v>
      </c>
    </row>
    <row r="316" spans="1:44" s="1" customFormat="1">
      <c r="A316" s="17">
        <v>307</v>
      </c>
      <c r="B316" s="17" t="s">
        <v>495</v>
      </c>
      <c r="C316" s="17">
        <v>307</v>
      </c>
      <c r="D316" s="21"/>
      <c r="E316" s="34">
        <f t="shared" si="63"/>
        <v>0</v>
      </c>
      <c r="F316" s="35">
        <f t="shared" si="64"/>
        <v>0</v>
      </c>
      <c r="G316" s="34">
        <f t="shared" si="65"/>
        <v>9.879999999999999</v>
      </c>
      <c r="H316" s="36">
        <f t="shared" si="66"/>
        <v>61154</v>
      </c>
      <c r="I316" s="21"/>
      <c r="J316" s="21">
        <v>0</v>
      </c>
      <c r="K316" s="21">
        <v>0</v>
      </c>
      <c r="L316" s="21"/>
      <c r="M316" s="16"/>
      <c r="N316" s="36">
        <f t="shared" si="67"/>
        <v>0</v>
      </c>
      <c r="O316" s="36">
        <f t="shared" si="68"/>
        <v>61154</v>
      </c>
      <c r="P316" s="16"/>
      <c r="Q316" s="18">
        <f t="shared" si="69"/>
        <v>122317.88</v>
      </c>
      <c r="R316" s="16"/>
      <c r="S316" s="15">
        <f t="shared" si="61"/>
        <v>0</v>
      </c>
      <c r="T316">
        <v>307</v>
      </c>
      <c r="U316"/>
      <c r="V316"/>
      <c r="W316" s="61">
        <f t="shared" si="62"/>
        <v>0</v>
      </c>
      <c r="X316" s="122">
        <v>307</v>
      </c>
      <c r="Y316" s="71">
        <v>9.879999999999999</v>
      </c>
      <c r="Z316" s="71">
        <v>61154</v>
      </c>
      <c r="AA316" s="59"/>
      <c r="AB316" s="74">
        <f>may!E316</f>
        <v>0</v>
      </c>
      <c r="AC316" s="191">
        <f>may!F316</f>
        <v>0</v>
      </c>
      <c r="AD316" s="74">
        <f>may!G316</f>
        <v>9.879999999999999</v>
      </c>
      <c r="AE316" s="73">
        <f>may!H316</f>
        <v>61154</v>
      </c>
      <c r="AF316" s="59"/>
      <c r="AG316" s="60">
        <f t="shared" si="70"/>
        <v>0</v>
      </c>
      <c r="AH316" s="69">
        <f t="shared" si="71"/>
        <v>0</v>
      </c>
      <c r="AI316" s="60">
        <f t="shared" si="72"/>
        <v>0</v>
      </c>
      <c r="AJ316" s="69">
        <f t="shared" si="73"/>
        <v>0</v>
      </c>
      <c r="AN316" s="1">
        <f t="shared" si="74"/>
        <v>0</v>
      </c>
      <c r="AO316" s="1">
        <v>307</v>
      </c>
      <c r="AP316" s="1">
        <v>9.879999999999999</v>
      </c>
      <c r="AQ316" s="1">
        <v>61154</v>
      </c>
      <c r="AR316" s="1">
        <f t="shared" si="75"/>
        <v>0</v>
      </c>
    </row>
    <row r="317" spans="1:44">
      <c r="A317" s="19">
        <v>308</v>
      </c>
      <c r="B317" s="19" t="s">
        <v>1302</v>
      </c>
      <c r="C317" s="19">
        <v>308</v>
      </c>
      <c r="D317" s="21"/>
      <c r="E317" s="34">
        <f t="shared" si="63"/>
        <v>0</v>
      </c>
      <c r="F317" s="35">
        <f t="shared" si="64"/>
        <v>0</v>
      </c>
      <c r="G317" s="34">
        <f t="shared" si="65"/>
        <v>8.33</v>
      </c>
      <c r="H317" s="36">
        <f t="shared" si="66"/>
        <v>56012</v>
      </c>
      <c r="I317" s="21"/>
      <c r="J317" s="21">
        <v>0</v>
      </c>
      <c r="K317" s="21">
        <v>0</v>
      </c>
      <c r="L317" s="21"/>
      <c r="M317" s="16"/>
      <c r="N317" s="36">
        <f t="shared" si="67"/>
        <v>0</v>
      </c>
      <c r="O317" s="36">
        <f t="shared" si="68"/>
        <v>56012</v>
      </c>
      <c r="P317" s="16"/>
      <c r="Q317" s="18">
        <f t="shared" si="69"/>
        <v>112032.33</v>
      </c>
      <c r="R317" s="20"/>
      <c r="S317" s="15">
        <f t="shared" si="61"/>
        <v>0</v>
      </c>
      <c r="T317">
        <v>308</v>
      </c>
      <c r="U317"/>
      <c r="V317"/>
      <c r="W317" s="61">
        <f t="shared" si="62"/>
        <v>0</v>
      </c>
      <c r="X317" s="122">
        <v>308</v>
      </c>
      <c r="Y317" s="71">
        <v>8.33</v>
      </c>
      <c r="Z317" s="71">
        <v>56012</v>
      </c>
      <c r="AA317" s="59"/>
      <c r="AB317" s="74">
        <f>may!E317</f>
        <v>0</v>
      </c>
      <c r="AC317" s="191">
        <f>may!F317</f>
        <v>0</v>
      </c>
      <c r="AD317" s="74">
        <f>may!G317</f>
        <v>8.83</v>
      </c>
      <c r="AE317" s="73">
        <f>may!H317</f>
        <v>59324</v>
      </c>
      <c r="AF317" s="59"/>
      <c r="AG317" s="60">
        <f t="shared" si="70"/>
        <v>0</v>
      </c>
      <c r="AH317" s="69">
        <f t="shared" si="71"/>
        <v>0</v>
      </c>
      <c r="AI317" s="60">
        <f t="shared" si="72"/>
        <v>-0.5</v>
      </c>
      <c r="AJ317" s="69">
        <f t="shared" si="73"/>
        <v>-3312</v>
      </c>
      <c r="AK317" s="1"/>
      <c r="AN317" s="1">
        <f t="shared" si="74"/>
        <v>0</v>
      </c>
      <c r="AO317" s="3">
        <v>308</v>
      </c>
      <c r="AP317" s="3">
        <v>8.33</v>
      </c>
      <c r="AQ317" s="3">
        <v>56012</v>
      </c>
      <c r="AR317" s="1">
        <f t="shared" si="75"/>
        <v>0</v>
      </c>
    </row>
    <row r="318" spans="1:44">
      <c r="A318" s="19">
        <v>309</v>
      </c>
      <c r="B318" s="19" t="s">
        <v>818</v>
      </c>
      <c r="C318" s="19">
        <v>309</v>
      </c>
      <c r="D318" s="21"/>
      <c r="E318" s="34">
        <f t="shared" si="63"/>
        <v>49.810000000000009</v>
      </c>
      <c r="F318" s="35">
        <f t="shared" si="64"/>
        <v>312803</v>
      </c>
      <c r="G318" s="34">
        <f t="shared" si="65"/>
        <v>183.72</v>
      </c>
      <c r="H318" s="36">
        <f t="shared" si="66"/>
        <v>1057969</v>
      </c>
      <c r="I318" s="21"/>
      <c r="J318" s="21">
        <v>-102</v>
      </c>
      <c r="K318" s="21">
        <v>0</v>
      </c>
      <c r="L318" s="21"/>
      <c r="M318" s="16"/>
      <c r="N318" s="36">
        <f t="shared" si="67"/>
        <v>312701</v>
      </c>
      <c r="O318" s="36">
        <f t="shared" si="68"/>
        <v>1057969</v>
      </c>
      <c r="P318" s="16"/>
      <c r="Q318" s="18">
        <f t="shared" si="69"/>
        <v>2741573.5300000003</v>
      </c>
      <c r="R318" s="20"/>
      <c r="S318" s="15">
        <f t="shared" si="61"/>
        <v>0</v>
      </c>
      <c r="T318" s="122">
        <v>309</v>
      </c>
      <c r="U318" s="71">
        <v>49.810000000000009</v>
      </c>
      <c r="V318" s="71">
        <v>312803</v>
      </c>
      <c r="W318" s="61">
        <f t="shared" si="62"/>
        <v>0</v>
      </c>
      <c r="X318" s="122">
        <v>309</v>
      </c>
      <c r="Y318" s="71">
        <v>183.72</v>
      </c>
      <c r="Z318" s="71">
        <v>1057969</v>
      </c>
      <c r="AA318" s="59"/>
      <c r="AB318" s="74">
        <f>may!E318</f>
        <v>49.810000000000009</v>
      </c>
      <c r="AC318" s="191">
        <f>may!F318</f>
        <v>312803</v>
      </c>
      <c r="AD318" s="74">
        <f>may!G318</f>
        <v>184.08</v>
      </c>
      <c r="AE318" s="73">
        <f>may!H318</f>
        <v>1058217</v>
      </c>
      <c r="AF318" s="59"/>
      <c r="AG318" s="60">
        <f t="shared" si="70"/>
        <v>0</v>
      </c>
      <c r="AH318" s="69">
        <f t="shared" si="71"/>
        <v>0</v>
      </c>
      <c r="AI318" s="60">
        <f t="shared" si="72"/>
        <v>-0.36000000000001364</v>
      </c>
      <c r="AJ318" s="69">
        <f t="shared" si="73"/>
        <v>-248</v>
      </c>
      <c r="AK318" s="1"/>
      <c r="AL318" s="3">
        <v>49.810000000000009</v>
      </c>
      <c r="AM318" s="3">
        <v>312803</v>
      </c>
      <c r="AN318" s="1">
        <f t="shared" si="74"/>
        <v>0</v>
      </c>
      <c r="AO318" s="3">
        <v>309</v>
      </c>
      <c r="AP318" s="3">
        <v>183.72</v>
      </c>
      <c r="AQ318" s="3">
        <v>1057969</v>
      </c>
      <c r="AR318" s="1">
        <f t="shared" si="75"/>
        <v>0</v>
      </c>
    </row>
    <row r="319" spans="1:44">
      <c r="A319" s="19">
        <v>310</v>
      </c>
      <c r="B319" s="19" t="s">
        <v>901</v>
      </c>
      <c r="C319" s="19">
        <v>310</v>
      </c>
      <c r="D319" s="21"/>
      <c r="E319" s="34">
        <f t="shared" si="63"/>
        <v>26.95</v>
      </c>
      <c r="F319" s="35">
        <f t="shared" si="64"/>
        <v>146058</v>
      </c>
      <c r="G319" s="34">
        <f t="shared" si="65"/>
        <v>185.13000000000002</v>
      </c>
      <c r="H319" s="36">
        <f t="shared" si="66"/>
        <v>1188700</v>
      </c>
      <c r="I319" s="21"/>
      <c r="J319" s="21">
        <v>0</v>
      </c>
      <c r="K319" s="21">
        <v>0</v>
      </c>
      <c r="L319" s="21"/>
      <c r="M319" s="16"/>
      <c r="N319" s="36">
        <f t="shared" si="67"/>
        <v>146058</v>
      </c>
      <c r="O319" s="36">
        <f t="shared" si="68"/>
        <v>1188700</v>
      </c>
      <c r="P319" s="16"/>
      <c r="Q319" s="18">
        <f t="shared" si="69"/>
        <v>2669728.08</v>
      </c>
      <c r="R319" s="20"/>
      <c r="S319" s="15">
        <f t="shared" si="61"/>
        <v>0</v>
      </c>
      <c r="T319" s="122">
        <v>310</v>
      </c>
      <c r="U319" s="71">
        <v>26.95</v>
      </c>
      <c r="V319" s="71">
        <v>146058</v>
      </c>
      <c r="W319" s="61">
        <f t="shared" si="62"/>
        <v>0</v>
      </c>
      <c r="X319" s="122">
        <v>310</v>
      </c>
      <c r="Y319" s="71">
        <v>185.13000000000002</v>
      </c>
      <c r="Z319" s="71">
        <v>1188700</v>
      </c>
      <c r="AA319" s="59"/>
      <c r="AB319" s="74">
        <f>may!E319</f>
        <v>26.95</v>
      </c>
      <c r="AC319" s="191">
        <f>may!F319</f>
        <v>146058</v>
      </c>
      <c r="AD319" s="74">
        <f>may!G319</f>
        <v>185.8</v>
      </c>
      <c r="AE319" s="73">
        <f>may!H319</f>
        <v>1193155</v>
      </c>
      <c r="AF319" s="59"/>
      <c r="AG319" s="60">
        <f t="shared" si="70"/>
        <v>0</v>
      </c>
      <c r="AH319" s="69">
        <f t="shared" si="71"/>
        <v>0</v>
      </c>
      <c r="AI319" s="60">
        <f t="shared" si="72"/>
        <v>-0.66999999999998749</v>
      </c>
      <c r="AJ319" s="69">
        <f t="shared" si="73"/>
        <v>-4455</v>
      </c>
      <c r="AK319" s="1"/>
      <c r="AL319" s="3">
        <v>26.95</v>
      </c>
      <c r="AM319" s="3">
        <v>146058</v>
      </c>
      <c r="AN319" s="1">
        <f t="shared" si="74"/>
        <v>0</v>
      </c>
      <c r="AO319" s="3">
        <v>310</v>
      </c>
      <c r="AP319" s="3">
        <v>185.13000000000002</v>
      </c>
      <c r="AQ319" s="3">
        <v>1188700</v>
      </c>
      <c r="AR319" s="1">
        <f t="shared" si="75"/>
        <v>0</v>
      </c>
    </row>
    <row r="320" spans="1:44" s="1" customFormat="1" hidden="1">
      <c r="A320" s="17">
        <v>311</v>
      </c>
      <c r="B320" s="17" t="s">
        <v>496</v>
      </c>
      <c r="C320" s="17">
        <v>311</v>
      </c>
      <c r="D320" s="21"/>
      <c r="E320" s="34">
        <f t="shared" si="63"/>
        <v>0</v>
      </c>
      <c r="F320" s="35">
        <f t="shared" si="64"/>
        <v>0</v>
      </c>
      <c r="G320" s="34">
        <f t="shared" si="65"/>
        <v>0</v>
      </c>
      <c r="H320" s="36">
        <f t="shared" si="66"/>
        <v>0</v>
      </c>
      <c r="I320" s="21"/>
      <c r="J320" s="21">
        <v>0</v>
      </c>
      <c r="K320" s="21">
        <v>0</v>
      </c>
      <c r="L320" s="21"/>
      <c r="M320" s="16"/>
      <c r="N320" s="36">
        <f t="shared" si="67"/>
        <v>0</v>
      </c>
      <c r="O320" s="36">
        <f t="shared" si="68"/>
        <v>0</v>
      </c>
      <c r="P320" s="16"/>
      <c r="Q320" s="18">
        <f t="shared" si="69"/>
        <v>0</v>
      </c>
      <c r="R320" s="16"/>
      <c r="S320" s="15">
        <f t="shared" si="61"/>
        <v>0</v>
      </c>
      <c r="T320">
        <v>311</v>
      </c>
      <c r="U320"/>
      <c r="V320"/>
      <c r="W320" s="61">
        <f t="shared" si="62"/>
        <v>0</v>
      </c>
      <c r="X320">
        <v>311</v>
      </c>
      <c r="Y320" s="71"/>
      <c r="Z320" s="71"/>
      <c r="AA320" s="59"/>
      <c r="AB320" s="74">
        <f>may!E320</f>
        <v>0</v>
      </c>
      <c r="AC320" s="191">
        <f>may!F320</f>
        <v>0</v>
      </c>
      <c r="AD320" s="74">
        <f>may!G320</f>
        <v>0</v>
      </c>
      <c r="AE320" s="73">
        <f>may!H320</f>
        <v>0</v>
      </c>
      <c r="AF320" s="59"/>
      <c r="AG320" s="60">
        <f t="shared" si="70"/>
        <v>0</v>
      </c>
      <c r="AH320" s="69">
        <f t="shared" si="71"/>
        <v>0</v>
      </c>
      <c r="AI320" s="60">
        <f t="shared" si="72"/>
        <v>0</v>
      </c>
      <c r="AJ320" s="69">
        <f t="shared" si="73"/>
        <v>0</v>
      </c>
      <c r="AN320" s="1">
        <f t="shared" si="74"/>
        <v>0</v>
      </c>
      <c r="AO320" s="1">
        <v>311</v>
      </c>
      <c r="AR320" s="1">
        <f t="shared" si="75"/>
        <v>0</v>
      </c>
    </row>
    <row r="321" spans="1:44" s="1" customFormat="1" hidden="1">
      <c r="A321" s="17">
        <v>312</v>
      </c>
      <c r="B321" s="17" t="s">
        <v>497</v>
      </c>
      <c r="C321" s="17">
        <v>312</v>
      </c>
      <c r="D321" s="21"/>
      <c r="E321" s="34">
        <f t="shared" si="63"/>
        <v>0</v>
      </c>
      <c r="F321" s="35">
        <f t="shared" si="64"/>
        <v>0</v>
      </c>
      <c r="G321" s="34">
        <f t="shared" si="65"/>
        <v>0</v>
      </c>
      <c r="H321" s="36">
        <f t="shared" si="66"/>
        <v>0</v>
      </c>
      <c r="I321" s="21"/>
      <c r="J321" s="21">
        <v>0</v>
      </c>
      <c r="K321" s="21">
        <v>0</v>
      </c>
      <c r="L321" s="21"/>
      <c r="M321" s="16"/>
      <c r="N321" s="36">
        <f t="shared" si="67"/>
        <v>0</v>
      </c>
      <c r="O321" s="36">
        <f t="shared" si="68"/>
        <v>0</v>
      </c>
      <c r="P321" s="16"/>
      <c r="Q321" s="18">
        <f t="shared" si="69"/>
        <v>0</v>
      </c>
      <c r="R321" s="16"/>
      <c r="S321" s="15">
        <f t="shared" si="61"/>
        <v>0</v>
      </c>
      <c r="T321">
        <v>312</v>
      </c>
      <c r="U321"/>
      <c r="V321"/>
      <c r="W321" s="61">
        <f t="shared" si="62"/>
        <v>0</v>
      </c>
      <c r="X321">
        <v>312</v>
      </c>
      <c r="Y321" s="71"/>
      <c r="Z321" s="71"/>
      <c r="AA321" s="59"/>
      <c r="AB321" s="74">
        <f>may!E321</f>
        <v>0</v>
      </c>
      <c r="AC321" s="191">
        <f>may!F321</f>
        <v>0</v>
      </c>
      <c r="AD321" s="74">
        <f>may!G321</f>
        <v>0</v>
      </c>
      <c r="AE321" s="73">
        <f>may!H321</f>
        <v>0</v>
      </c>
      <c r="AF321" s="59"/>
      <c r="AG321" s="60">
        <f t="shared" si="70"/>
        <v>0</v>
      </c>
      <c r="AH321" s="69">
        <f t="shared" si="71"/>
        <v>0</v>
      </c>
      <c r="AI321" s="60">
        <f t="shared" si="72"/>
        <v>0</v>
      </c>
      <c r="AJ321" s="69">
        <f t="shared" si="73"/>
        <v>0</v>
      </c>
      <c r="AN321" s="1">
        <f t="shared" si="74"/>
        <v>0</v>
      </c>
      <c r="AO321" s="1">
        <v>312</v>
      </c>
      <c r="AR321" s="1">
        <f t="shared" si="75"/>
        <v>0</v>
      </c>
    </row>
    <row r="322" spans="1:44" s="1" customFormat="1" hidden="1">
      <c r="A322" s="17">
        <v>313</v>
      </c>
      <c r="B322" s="17" t="s">
        <v>498</v>
      </c>
      <c r="C322" s="17">
        <v>313</v>
      </c>
      <c r="D322" s="21"/>
      <c r="E322" s="34">
        <f t="shared" si="63"/>
        <v>0</v>
      </c>
      <c r="F322" s="35">
        <f t="shared" si="64"/>
        <v>0</v>
      </c>
      <c r="G322" s="34">
        <f t="shared" si="65"/>
        <v>0</v>
      </c>
      <c r="H322" s="36">
        <f t="shared" si="66"/>
        <v>0</v>
      </c>
      <c r="I322" s="21"/>
      <c r="J322" s="21">
        <v>0</v>
      </c>
      <c r="K322" s="21">
        <v>0</v>
      </c>
      <c r="L322" s="21"/>
      <c r="M322" s="16"/>
      <c r="N322" s="36">
        <f t="shared" si="67"/>
        <v>0</v>
      </c>
      <c r="O322" s="36">
        <f t="shared" si="68"/>
        <v>0</v>
      </c>
      <c r="P322" s="16"/>
      <c r="Q322" s="18">
        <f t="shared" si="69"/>
        <v>0</v>
      </c>
      <c r="R322" s="16"/>
      <c r="S322" s="15">
        <f t="shared" si="61"/>
        <v>0</v>
      </c>
      <c r="T322">
        <v>313</v>
      </c>
      <c r="U322"/>
      <c r="V322"/>
      <c r="W322" s="61">
        <f t="shared" si="62"/>
        <v>0</v>
      </c>
      <c r="X322">
        <v>313</v>
      </c>
      <c r="Y322" s="71"/>
      <c r="Z322" s="71"/>
      <c r="AA322" s="59"/>
      <c r="AB322" s="74">
        <f>may!E322</f>
        <v>0</v>
      </c>
      <c r="AC322" s="191">
        <f>may!F322</f>
        <v>0</v>
      </c>
      <c r="AD322" s="74">
        <f>may!G322</f>
        <v>0</v>
      </c>
      <c r="AE322" s="73">
        <f>may!H322</f>
        <v>0</v>
      </c>
      <c r="AF322" s="59"/>
      <c r="AG322" s="60">
        <f t="shared" si="70"/>
        <v>0</v>
      </c>
      <c r="AH322" s="69">
        <f t="shared" si="71"/>
        <v>0</v>
      </c>
      <c r="AI322" s="60">
        <f t="shared" si="72"/>
        <v>0</v>
      </c>
      <c r="AJ322" s="69">
        <f t="shared" si="73"/>
        <v>0</v>
      </c>
      <c r="AN322" s="1">
        <f t="shared" si="74"/>
        <v>0</v>
      </c>
      <c r="AO322" s="1">
        <v>313</v>
      </c>
      <c r="AR322" s="1">
        <f t="shared" si="75"/>
        <v>0</v>
      </c>
    </row>
    <row r="323" spans="1:44" s="1" customFormat="1">
      <c r="A323" s="17">
        <v>314</v>
      </c>
      <c r="B323" s="17" t="s">
        <v>1287</v>
      </c>
      <c r="C323" s="17">
        <v>314</v>
      </c>
      <c r="D323" s="21"/>
      <c r="E323" s="34">
        <f t="shared" si="63"/>
        <v>0</v>
      </c>
      <c r="F323" s="35">
        <f t="shared" si="64"/>
        <v>0</v>
      </c>
      <c r="G323" s="34">
        <f t="shared" si="65"/>
        <v>8.32</v>
      </c>
      <c r="H323" s="36">
        <f t="shared" si="66"/>
        <v>57084</v>
      </c>
      <c r="I323" s="21"/>
      <c r="J323" s="21">
        <v>0</v>
      </c>
      <c r="K323" s="21">
        <v>0</v>
      </c>
      <c r="L323" s="21"/>
      <c r="M323" s="16"/>
      <c r="N323" s="36">
        <f t="shared" si="67"/>
        <v>0</v>
      </c>
      <c r="O323" s="36">
        <f t="shared" si="68"/>
        <v>57084</v>
      </c>
      <c r="P323" s="16"/>
      <c r="Q323" s="18">
        <f t="shared" si="69"/>
        <v>114176.32000000001</v>
      </c>
      <c r="R323" s="16"/>
      <c r="S323" s="15">
        <f t="shared" si="61"/>
        <v>0</v>
      </c>
      <c r="T323">
        <v>314</v>
      </c>
      <c r="U323"/>
      <c r="V323"/>
      <c r="W323" s="61">
        <f t="shared" si="62"/>
        <v>0</v>
      </c>
      <c r="X323" s="122">
        <v>314</v>
      </c>
      <c r="Y323" s="71">
        <v>8.32</v>
      </c>
      <c r="Z323" s="71">
        <v>57084</v>
      </c>
      <c r="AA323" s="59"/>
      <c r="AB323" s="74">
        <f>may!E323</f>
        <v>0</v>
      </c>
      <c r="AC323" s="191">
        <f>may!F323</f>
        <v>0</v>
      </c>
      <c r="AD323" s="74">
        <f>may!G323</f>
        <v>8.32</v>
      </c>
      <c r="AE323" s="73">
        <f>may!H323</f>
        <v>57084</v>
      </c>
      <c r="AF323" s="59"/>
      <c r="AG323" s="60">
        <f t="shared" si="70"/>
        <v>0</v>
      </c>
      <c r="AH323" s="69">
        <f t="shared" si="71"/>
        <v>0</v>
      </c>
      <c r="AI323" s="60">
        <f t="shared" si="72"/>
        <v>0</v>
      </c>
      <c r="AJ323" s="69">
        <f t="shared" si="73"/>
        <v>0</v>
      </c>
      <c r="AN323" s="1">
        <f t="shared" si="74"/>
        <v>0</v>
      </c>
      <c r="AO323" s="1">
        <v>314</v>
      </c>
      <c r="AP323" s="1">
        <v>8.32</v>
      </c>
      <c r="AQ323" s="1">
        <v>57084</v>
      </c>
      <c r="AR323" s="1">
        <f t="shared" si="75"/>
        <v>0</v>
      </c>
    </row>
    <row r="324" spans="1:44">
      <c r="A324" s="19">
        <v>315</v>
      </c>
      <c r="B324" s="19" t="s">
        <v>915</v>
      </c>
      <c r="C324" s="19">
        <v>315</v>
      </c>
      <c r="D324" s="21"/>
      <c r="E324" s="34">
        <f t="shared" si="63"/>
        <v>0</v>
      </c>
      <c r="F324" s="35">
        <f t="shared" si="64"/>
        <v>0</v>
      </c>
      <c r="G324" s="34">
        <f t="shared" si="65"/>
        <v>3.95</v>
      </c>
      <c r="H324" s="36">
        <f t="shared" si="66"/>
        <v>82023</v>
      </c>
      <c r="I324" s="21"/>
      <c r="J324" s="21">
        <v>0</v>
      </c>
      <c r="K324" s="21">
        <v>0</v>
      </c>
      <c r="L324" s="21"/>
      <c r="M324" s="16"/>
      <c r="N324" s="36">
        <f t="shared" si="67"/>
        <v>0</v>
      </c>
      <c r="O324" s="36">
        <f t="shared" si="68"/>
        <v>82023</v>
      </c>
      <c r="P324" s="16"/>
      <c r="Q324" s="18">
        <f t="shared" si="69"/>
        <v>164049.95000000001</v>
      </c>
      <c r="R324" s="20"/>
      <c r="S324" s="15">
        <f t="shared" si="61"/>
        <v>0</v>
      </c>
      <c r="T324">
        <v>315</v>
      </c>
      <c r="U324"/>
      <c r="V324"/>
      <c r="W324" s="61">
        <f t="shared" si="62"/>
        <v>0</v>
      </c>
      <c r="X324" s="122">
        <v>315</v>
      </c>
      <c r="Y324" s="71">
        <v>3.95</v>
      </c>
      <c r="Z324" s="71">
        <v>82023</v>
      </c>
      <c r="AA324" s="59"/>
      <c r="AB324" s="74">
        <f>may!E324</f>
        <v>0</v>
      </c>
      <c r="AC324" s="191">
        <f>may!F324</f>
        <v>0</v>
      </c>
      <c r="AD324" s="74">
        <f>may!G324</f>
        <v>3.95</v>
      </c>
      <c r="AE324" s="73">
        <f>may!H324</f>
        <v>27144</v>
      </c>
      <c r="AF324" s="59"/>
      <c r="AG324" s="60">
        <f t="shared" si="70"/>
        <v>0</v>
      </c>
      <c r="AH324" s="69">
        <f t="shared" si="71"/>
        <v>0</v>
      </c>
      <c r="AI324" s="60">
        <f t="shared" si="72"/>
        <v>0</v>
      </c>
      <c r="AJ324" s="69">
        <f t="shared" si="73"/>
        <v>54879</v>
      </c>
      <c r="AK324" s="1"/>
      <c r="AN324" s="1">
        <f t="shared" si="74"/>
        <v>0</v>
      </c>
      <c r="AO324" s="3">
        <v>315</v>
      </c>
      <c r="AP324" s="3">
        <v>3.95</v>
      </c>
      <c r="AQ324" s="3">
        <v>82023</v>
      </c>
      <c r="AR324" s="1">
        <f t="shared" si="75"/>
        <v>0</v>
      </c>
    </row>
    <row r="325" spans="1:44">
      <c r="A325" s="19">
        <v>316</v>
      </c>
      <c r="B325" s="19" t="s">
        <v>870</v>
      </c>
      <c r="C325" s="19">
        <v>316</v>
      </c>
      <c r="D325" s="21"/>
      <c r="E325" s="34">
        <f t="shared" si="63"/>
        <v>28.67</v>
      </c>
      <c r="F325" s="35">
        <f t="shared" si="64"/>
        <v>145981</v>
      </c>
      <c r="G325" s="34">
        <f t="shared" si="65"/>
        <v>113.26</v>
      </c>
      <c r="H325" s="36">
        <f t="shared" si="66"/>
        <v>630939</v>
      </c>
      <c r="I325" s="21"/>
      <c r="J325" s="21">
        <v>0</v>
      </c>
      <c r="K325" s="21">
        <v>0</v>
      </c>
      <c r="L325" s="21"/>
      <c r="M325" s="16"/>
      <c r="N325" s="36">
        <f t="shared" si="67"/>
        <v>145981</v>
      </c>
      <c r="O325" s="36">
        <f t="shared" si="68"/>
        <v>630939</v>
      </c>
      <c r="P325" s="16"/>
      <c r="Q325" s="18">
        <f t="shared" si="69"/>
        <v>1553981.9300000002</v>
      </c>
      <c r="R325" s="20"/>
      <c r="S325" s="15">
        <f t="shared" si="61"/>
        <v>0</v>
      </c>
      <c r="T325" s="122">
        <v>316</v>
      </c>
      <c r="U325" s="71">
        <v>28.67</v>
      </c>
      <c r="V325" s="71">
        <v>145981</v>
      </c>
      <c r="W325" s="61">
        <f t="shared" si="62"/>
        <v>0</v>
      </c>
      <c r="X325" s="122">
        <v>316</v>
      </c>
      <c r="Y325" s="71">
        <v>113.26</v>
      </c>
      <c r="Z325" s="71">
        <v>630939</v>
      </c>
      <c r="AA325" s="59"/>
      <c r="AB325" s="74">
        <f>may!E325</f>
        <v>31</v>
      </c>
      <c r="AC325" s="191">
        <f>may!F325</f>
        <v>161248</v>
      </c>
      <c r="AD325" s="74">
        <f>may!G325</f>
        <v>111.97</v>
      </c>
      <c r="AE325" s="73">
        <f>may!H325</f>
        <v>626887</v>
      </c>
      <c r="AF325" s="59"/>
      <c r="AG325" s="60">
        <f t="shared" si="70"/>
        <v>-2.3299999999999983</v>
      </c>
      <c r="AH325" s="69">
        <f t="shared" si="71"/>
        <v>-15267</v>
      </c>
      <c r="AI325" s="60">
        <f t="shared" si="72"/>
        <v>1.2900000000000063</v>
      </c>
      <c r="AJ325" s="69">
        <f t="shared" si="73"/>
        <v>4052</v>
      </c>
      <c r="AK325" s="1"/>
      <c r="AL325" s="3">
        <v>28.67</v>
      </c>
      <c r="AM325" s="3">
        <v>145981</v>
      </c>
      <c r="AN325" s="1">
        <f t="shared" si="74"/>
        <v>0</v>
      </c>
      <c r="AO325" s="3">
        <v>316</v>
      </c>
      <c r="AP325" s="3">
        <v>113.26</v>
      </c>
      <c r="AQ325" s="3">
        <v>630939</v>
      </c>
      <c r="AR325" s="1">
        <f t="shared" si="75"/>
        <v>0</v>
      </c>
    </row>
    <row r="326" spans="1:44" s="1" customFormat="1">
      <c r="A326" s="17">
        <v>317</v>
      </c>
      <c r="B326" s="17" t="s">
        <v>499</v>
      </c>
      <c r="C326" s="17">
        <v>317</v>
      </c>
      <c r="D326" s="21"/>
      <c r="E326" s="34">
        <f t="shared" si="63"/>
        <v>0</v>
      </c>
      <c r="F326" s="35">
        <f t="shared" si="64"/>
        <v>0</v>
      </c>
      <c r="G326" s="34">
        <f t="shared" si="65"/>
        <v>0.11</v>
      </c>
      <c r="H326" s="36">
        <f t="shared" si="66"/>
        <v>550</v>
      </c>
      <c r="I326" s="21"/>
      <c r="J326" s="21">
        <v>0</v>
      </c>
      <c r="K326" s="21">
        <v>0</v>
      </c>
      <c r="L326" s="21"/>
      <c r="M326" s="16"/>
      <c r="N326" s="36">
        <f t="shared" si="67"/>
        <v>0</v>
      </c>
      <c r="O326" s="36">
        <f t="shared" si="68"/>
        <v>550</v>
      </c>
      <c r="P326" s="16"/>
      <c r="Q326" s="18">
        <f t="shared" si="69"/>
        <v>1100.1100000000001</v>
      </c>
      <c r="R326" s="16"/>
      <c r="S326" s="15">
        <f t="shared" si="61"/>
        <v>0</v>
      </c>
      <c r="T326">
        <v>317</v>
      </c>
      <c r="U326"/>
      <c r="V326"/>
      <c r="W326" s="61">
        <f t="shared" si="62"/>
        <v>0</v>
      </c>
      <c r="X326" s="122">
        <v>317</v>
      </c>
      <c r="Y326" s="71">
        <v>0.11</v>
      </c>
      <c r="Z326" s="71">
        <v>550</v>
      </c>
      <c r="AA326" s="59"/>
      <c r="AB326" s="74">
        <f>may!E326</f>
        <v>0</v>
      </c>
      <c r="AC326" s="191">
        <f>may!F326</f>
        <v>0</v>
      </c>
      <c r="AD326" s="74">
        <f>may!G326</f>
        <v>0.11</v>
      </c>
      <c r="AE326" s="73">
        <f>may!H326</f>
        <v>550</v>
      </c>
      <c r="AF326" s="59"/>
      <c r="AG326" s="60">
        <f t="shared" si="70"/>
        <v>0</v>
      </c>
      <c r="AH326" s="69">
        <f t="shared" si="71"/>
        <v>0</v>
      </c>
      <c r="AI326" s="60">
        <f t="shared" si="72"/>
        <v>0</v>
      </c>
      <c r="AJ326" s="69">
        <f t="shared" si="73"/>
        <v>0</v>
      </c>
      <c r="AN326" s="1">
        <f t="shared" si="74"/>
        <v>0</v>
      </c>
      <c r="AO326" s="1">
        <v>317</v>
      </c>
      <c r="AP326" s="1">
        <v>0.11</v>
      </c>
      <c r="AQ326" s="1">
        <v>550</v>
      </c>
      <c r="AR326" s="1">
        <f t="shared" si="75"/>
        <v>0</v>
      </c>
    </row>
    <row r="327" spans="1:44">
      <c r="A327" s="19">
        <v>318</v>
      </c>
      <c r="B327" s="19" t="s">
        <v>883</v>
      </c>
      <c r="C327" s="19">
        <v>318</v>
      </c>
      <c r="D327" s="21"/>
      <c r="E327" s="34">
        <f t="shared" si="63"/>
        <v>0</v>
      </c>
      <c r="F327" s="35">
        <f t="shared" si="64"/>
        <v>0</v>
      </c>
      <c r="G327" s="34">
        <f t="shared" si="65"/>
        <v>10.02</v>
      </c>
      <c r="H327" s="36">
        <f t="shared" si="66"/>
        <v>67587</v>
      </c>
      <c r="I327" s="21"/>
      <c r="J327" s="21">
        <v>0</v>
      </c>
      <c r="K327" s="21">
        <v>0</v>
      </c>
      <c r="L327" s="21"/>
      <c r="M327" s="16"/>
      <c r="N327" s="36">
        <f t="shared" si="67"/>
        <v>0</v>
      </c>
      <c r="O327" s="36">
        <f t="shared" si="68"/>
        <v>67587</v>
      </c>
      <c r="P327" s="16"/>
      <c r="Q327" s="18">
        <f t="shared" si="69"/>
        <v>135184.02000000002</v>
      </c>
      <c r="R327" s="20"/>
      <c r="S327" s="15">
        <f t="shared" si="61"/>
        <v>0</v>
      </c>
      <c r="T327">
        <v>318</v>
      </c>
      <c r="U327"/>
      <c r="V327"/>
      <c r="W327" s="61">
        <f t="shared" si="62"/>
        <v>0</v>
      </c>
      <c r="X327" s="122">
        <v>318</v>
      </c>
      <c r="Y327" s="71">
        <v>10.02</v>
      </c>
      <c r="Z327" s="71">
        <v>67587</v>
      </c>
      <c r="AA327" s="59"/>
      <c r="AB327" s="74">
        <f>may!E327</f>
        <v>0</v>
      </c>
      <c r="AC327" s="191">
        <f>may!F327</f>
        <v>0</v>
      </c>
      <c r="AD327" s="74">
        <f>may!G327</f>
        <v>10.02</v>
      </c>
      <c r="AE327" s="73">
        <f>may!H327</f>
        <v>67587</v>
      </c>
      <c r="AF327" s="59"/>
      <c r="AG327" s="60">
        <f t="shared" si="70"/>
        <v>0</v>
      </c>
      <c r="AH327" s="69">
        <f t="shared" si="71"/>
        <v>0</v>
      </c>
      <c r="AI327" s="60">
        <f t="shared" si="72"/>
        <v>0</v>
      </c>
      <c r="AJ327" s="69">
        <f t="shared" si="73"/>
        <v>0</v>
      </c>
      <c r="AK327" s="1"/>
      <c r="AN327" s="1">
        <f t="shared" si="74"/>
        <v>0</v>
      </c>
      <c r="AO327" s="3">
        <v>318</v>
      </c>
      <c r="AP327" s="3">
        <v>10.02</v>
      </c>
      <c r="AQ327" s="3">
        <v>67587</v>
      </c>
      <c r="AR327" s="1">
        <f t="shared" si="75"/>
        <v>0</v>
      </c>
    </row>
    <row r="328" spans="1:44" s="1" customFormat="1" hidden="1">
      <c r="A328" s="17">
        <v>319</v>
      </c>
      <c r="B328" s="17" t="s">
        <v>500</v>
      </c>
      <c r="C328" s="17">
        <v>319</v>
      </c>
      <c r="D328" s="21"/>
      <c r="E328" s="34">
        <f t="shared" si="63"/>
        <v>0</v>
      </c>
      <c r="F328" s="35">
        <f t="shared" si="64"/>
        <v>0</v>
      </c>
      <c r="G328" s="34">
        <f t="shared" si="65"/>
        <v>0</v>
      </c>
      <c r="H328" s="36">
        <f t="shared" si="66"/>
        <v>0</v>
      </c>
      <c r="I328" s="21"/>
      <c r="J328" s="21">
        <v>0</v>
      </c>
      <c r="K328" s="21">
        <v>0</v>
      </c>
      <c r="L328" s="21"/>
      <c r="M328" s="16"/>
      <c r="N328" s="36">
        <f t="shared" si="67"/>
        <v>0</v>
      </c>
      <c r="O328" s="36">
        <f t="shared" si="68"/>
        <v>0</v>
      </c>
      <c r="P328" s="16"/>
      <c r="Q328" s="18">
        <f t="shared" si="69"/>
        <v>0</v>
      </c>
      <c r="R328" s="16"/>
      <c r="S328" s="15">
        <f t="shared" si="61"/>
        <v>0</v>
      </c>
      <c r="T328">
        <v>319</v>
      </c>
      <c r="U328"/>
      <c r="V328"/>
      <c r="W328" s="61">
        <f t="shared" si="62"/>
        <v>0</v>
      </c>
      <c r="X328">
        <v>319</v>
      </c>
      <c r="Y328" s="71"/>
      <c r="Z328" s="71"/>
      <c r="AA328" s="59"/>
      <c r="AB328" s="74">
        <f>may!E328</f>
        <v>0</v>
      </c>
      <c r="AC328" s="191">
        <f>may!F328</f>
        <v>0</v>
      </c>
      <c r="AD328" s="74">
        <f>may!G328</f>
        <v>0</v>
      </c>
      <c r="AE328" s="73">
        <f>may!H328</f>
        <v>0</v>
      </c>
      <c r="AF328" s="59"/>
      <c r="AG328" s="60">
        <f t="shared" si="70"/>
        <v>0</v>
      </c>
      <c r="AH328" s="69">
        <f t="shared" si="71"/>
        <v>0</v>
      </c>
      <c r="AI328" s="60">
        <f t="shared" si="72"/>
        <v>0</v>
      </c>
      <c r="AJ328" s="69">
        <f t="shared" si="73"/>
        <v>0</v>
      </c>
      <c r="AN328" s="1">
        <f t="shared" si="74"/>
        <v>0</v>
      </c>
      <c r="AO328" s="1">
        <v>319</v>
      </c>
      <c r="AR328" s="1">
        <f t="shared" si="75"/>
        <v>0</v>
      </c>
    </row>
    <row r="329" spans="1:44" s="1" customFormat="1" hidden="1">
      <c r="A329" s="17">
        <v>320</v>
      </c>
      <c r="B329" s="17" t="s">
        <v>501</v>
      </c>
      <c r="C329" s="17">
        <v>320</v>
      </c>
      <c r="D329" s="21"/>
      <c r="E329" s="34">
        <f t="shared" si="63"/>
        <v>0</v>
      </c>
      <c r="F329" s="35">
        <f t="shared" si="64"/>
        <v>0</v>
      </c>
      <c r="G329" s="34">
        <f t="shared" si="65"/>
        <v>0</v>
      </c>
      <c r="H329" s="36">
        <f t="shared" si="66"/>
        <v>0</v>
      </c>
      <c r="I329" s="21"/>
      <c r="J329" s="21">
        <v>0</v>
      </c>
      <c r="K329" s="21">
        <v>0</v>
      </c>
      <c r="L329" s="21"/>
      <c r="M329" s="16"/>
      <c r="N329" s="36">
        <f t="shared" si="67"/>
        <v>0</v>
      </c>
      <c r="O329" s="36">
        <f t="shared" si="68"/>
        <v>0</v>
      </c>
      <c r="P329" s="16"/>
      <c r="Q329" s="18">
        <f t="shared" si="69"/>
        <v>0</v>
      </c>
      <c r="R329" s="16"/>
      <c r="S329" s="15">
        <f t="shared" si="61"/>
        <v>0</v>
      </c>
      <c r="T329">
        <v>320</v>
      </c>
      <c r="U329"/>
      <c r="V329"/>
      <c r="W329" s="61">
        <f t="shared" si="62"/>
        <v>0</v>
      </c>
      <c r="X329">
        <v>320</v>
      </c>
      <c r="Y329" s="71"/>
      <c r="Z329" s="71"/>
      <c r="AA329" s="59"/>
      <c r="AB329" s="74">
        <f>may!E329</f>
        <v>0</v>
      </c>
      <c r="AC329" s="191">
        <f>may!F329</f>
        <v>0</v>
      </c>
      <c r="AD329" s="74">
        <f>may!G329</f>
        <v>0</v>
      </c>
      <c r="AE329" s="73">
        <f>may!H329</f>
        <v>0</v>
      </c>
      <c r="AF329" s="59"/>
      <c r="AG329" s="60">
        <f t="shared" si="70"/>
        <v>0</v>
      </c>
      <c r="AH329" s="69">
        <f t="shared" si="71"/>
        <v>0</v>
      </c>
      <c r="AI329" s="60">
        <f t="shared" si="72"/>
        <v>0</v>
      </c>
      <c r="AJ329" s="69">
        <f t="shared" si="73"/>
        <v>0</v>
      </c>
      <c r="AN329" s="1">
        <f t="shared" si="74"/>
        <v>0</v>
      </c>
      <c r="AO329" s="1">
        <v>320</v>
      </c>
      <c r="AR329" s="1">
        <f t="shared" si="75"/>
        <v>0</v>
      </c>
    </row>
    <row r="330" spans="1:44">
      <c r="A330" s="19">
        <v>321</v>
      </c>
      <c r="B330" s="19" t="s">
        <v>850</v>
      </c>
      <c r="C330" s="19">
        <v>328</v>
      </c>
      <c r="D330" s="21"/>
      <c r="E330" s="34">
        <f t="shared" si="63"/>
        <v>0</v>
      </c>
      <c r="F330" s="35">
        <f t="shared" si="64"/>
        <v>0</v>
      </c>
      <c r="G330" s="34">
        <f t="shared" si="65"/>
        <v>6.52</v>
      </c>
      <c r="H330" s="36">
        <f t="shared" si="66"/>
        <v>39757</v>
      </c>
      <c r="I330" s="21"/>
      <c r="J330" s="21">
        <v>0</v>
      </c>
      <c r="K330" s="21">
        <v>0</v>
      </c>
      <c r="L330" s="21"/>
      <c r="M330" s="16"/>
      <c r="N330" s="36">
        <f t="shared" si="67"/>
        <v>0</v>
      </c>
      <c r="O330" s="36">
        <f t="shared" si="68"/>
        <v>39757</v>
      </c>
      <c r="P330" s="16"/>
      <c r="Q330" s="18">
        <f t="shared" si="69"/>
        <v>79520.51999999999</v>
      </c>
      <c r="R330" s="20"/>
      <c r="S330" s="15">
        <f t="shared" ref="S330:S393" si="76">ABS(A330-T330)</f>
        <v>0</v>
      </c>
      <c r="T330">
        <v>321</v>
      </c>
      <c r="U330"/>
      <c r="V330"/>
      <c r="W330" s="61">
        <f t="shared" ref="W330:W393" si="77">ABS(X330-A330)</f>
        <v>0</v>
      </c>
      <c r="X330" s="122">
        <v>321</v>
      </c>
      <c r="Y330" s="71">
        <v>6.52</v>
      </c>
      <c r="Z330" s="71">
        <v>39757</v>
      </c>
      <c r="AA330" s="59"/>
      <c r="AB330" s="74">
        <f>may!E330</f>
        <v>0</v>
      </c>
      <c r="AC330" s="191">
        <f>may!F330</f>
        <v>0</v>
      </c>
      <c r="AD330" s="74">
        <f>may!G330</f>
        <v>6.52</v>
      </c>
      <c r="AE330" s="73">
        <f>may!H330</f>
        <v>34300</v>
      </c>
      <c r="AF330" s="59"/>
      <c r="AG330" s="60">
        <f t="shared" si="70"/>
        <v>0</v>
      </c>
      <c r="AH330" s="69">
        <f t="shared" si="71"/>
        <v>0</v>
      </c>
      <c r="AI330" s="60">
        <f t="shared" si="72"/>
        <v>0</v>
      </c>
      <c r="AJ330" s="69">
        <f t="shared" si="73"/>
        <v>5457</v>
      </c>
      <c r="AK330" s="1"/>
      <c r="AN330" s="1">
        <f t="shared" si="74"/>
        <v>0</v>
      </c>
      <c r="AO330" s="3">
        <v>321</v>
      </c>
      <c r="AP330" s="3">
        <v>6.52</v>
      </c>
      <c r="AQ330" s="3">
        <v>39757</v>
      </c>
      <c r="AR330" s="1">
        <f t="shared" si="75"/>
        <v>0</v>
      </c>
    </row>
    <row r="331" spans="1:44">
      <c r="A331" s="19">
        <v>322</v>
      </c>
      <c r="B331" s="19" t="s">
        <v>787</v>
      </c>
      <c r="C331" s="19">
        <v>321</v>
      </c>
      <c r="D331" s="21"/>
      <c r="E331" s="34">
        <f t="shared" ref="E331:E394" si="78">U331</f>
        <v>161.24</v>
      </c>
      <c r="F331" s="35">
        <f t="shared" ref="F331:F394" si="79">V331</f>
        <v>897277</v>
      </c>
      <c r="G331" s="34">
        <f t="shared" ref="G331:G394" si="80">Y331</f>
        <v>31.95</v>
      </c>
      <c r="H331" s="36">
        <f t="shared" ref="H331:H394" si="81">Z331</f>
        <v>195235</v>
      </c>
      <c r="I331" s="21"/>
      <c r="J331" s="21">
        <v>0</v>
      </c>
      <c r="K331" s="21">
        <v>0</v>
      </c>
      <c r="L331" s="21"/>
      <c r="M331" s="16"/>
      <c r="N331" s="36">
        <f t="shared" ref="N331:N394" si="82">F331+J331</f>
        <v>897277</v>
      </c>
      <c r="O331" s="36">
        <f t="shared" ref="O331:O394" si="83">H331+K331</f>
        <v>195235</v>
      </c>
      <c r="P331" s="16"/>
      <c r="Q331" s="18">
        <f t="shared" ref="Q331:Q394" si="84">SUM(E331:O331)</f>
        <v>2185217.19</v>
      </c>
      <c r="R331" s="20"/>
      <c r="S331" s="15">
        <f t="shared" si="76"/>
        <v>0</v>
      </c>
      <c r="T331" s="122">
        <v>322</v>
      </c>
      <c r="U331" s="71">
        <v>161.24</v>
      </c>
      <c r="V331" s="71">
        <v>897277</v>
      </c>
      <c r="W331" s="61">
        <f t="shared" si="77"/>
        <v>0</v>
      </c>
      <c r="X331" s="122">
        <v>322</v>
      </c>
      <c r="Y331" s="71">
        <v>31.95</v>
      </c>
      <c r="Z331" s="71">
        <v>195235</v>
      </c>
      <c r="AA331" s="59"/>
      <c r="AB331" s="74">
        <f>may!E331</f>
        <v>161.24</v>
      </c>
      <c r="AC331" s="191">
        <f>may!F331</f>
        <v>897277</v>
      </c>
      <c r="AD331" s="74">
        <f>may!G331</f>
        <v>30.95</v>
      </c>
      <c r="AE331" s="73">
        <f>may!H331</f>
        <v>195808</v>
      </c>
      <c r="AF331" s="59"/>
      <c r="AG331" s="60">
        <f t="shared" ref="AG331:AG394" si="85">U331-AB331</f>
        <v>0</v>
      </c>
      <c r="AH331" s="69">
        <f t="shared" ref="AH331:AH394" si="86">V331-AC331</f>
        <v>0</v>
      </c>
      <c r="AI331" s="60">
        <f t="shared" ref="AI331:AI394" si="87">Y331-AD331</f>
        <v>1</v>
      </c>
      <c r="AJ331" s="69">
        <f t="shared" ref="AJ331:AJ394" si="88">Z331-AE331</f>
        <v>-573</v>
      </c>
      <c r="AK331" s="1"/>
      <c r="AL331" s="3">
        <v>161.24</v>
      </c>
      <c r="AM331" s="3">
        <v>897277</v>
      </c>
      <c r="AN331" s="1">
        <f t="shared" ref="AN331:AN394" si="89">V331-AM331</f>
        <v>0</v>
      </c>
      <c r="AO331" s="3">
        <v>322</v>
      </c>
      <c r="AP331" s="3">
        <v>31.95</v>
      </c>
      <c r="AQ331" s="3">
        <v>195235</v>
      </c>
      <c r="AR331" s="1">
        <f t="shared" ref="AR331:AR394" si="90">Z331-AQ331</f>
        <v>0</v>
      </c>
    </row>
    <row r="332" spans="1:44" s="1" customFormat="1">
      <c r="A332" s="17">
        <v>323</v>
      </c>
      <c r="B332" s="17" t="s">
        <v>502</v>
      </c>
      <c r="C332" s="17">
        <v>322</v>
      </c>
      <c r="D332" s="21"/>
      <c r="E332" s="34">
        <f t="shared" si="78"/>
        <v>246.23</v>
      </c>
      <c r="F332" s="35">
        <f t="shared" si="79"/>
        <v>1425839</v>
      </c>
      <c r="G332" s="34">
        <f t="shared" si="80"/>
        <v>7.44</v>
      </c>
      <c r="H332" s="36">
        <f t="shared" si="81"/>
        <v>41740</v>
      </c>
      <c r="I332" s="21"/>
      <c r="J332" s="21">
        <v>0</v>
      </c>
      <c r="K332" s="21">
        <v>0</v>
      </c>
      <c r="L332" s="21"/>
      <c r="M332" s="16"/>
      <c r="N332" s="36">
        <f t="shared" si="82"/>
        <v>1425839</v>
      </c>
      <c r="O332" s="36">
        <f t="shared" si="83"/>
        <v>41740</v>
      </c>
      <c r="P332" s="16"/>
      <c r="Q332" s="18">
        <f t="shared" si="84"/>
        <v>2935411.67</v>
      </c>
      <c r="R332" s="16"/>
      <c r="S332" s="15">
        <f t="shared" si="76"/>
        <v>0</v>
      </c>
      <c r="T332" s="122">
        <v>323</v>
      </c>
      <c r="U332" s="71">
        <v>246.23</v>
      </c>
      <c r="V332" s="71">
        <v>1425839</v>
      </c>
      <c r="W332" s="61">
        <f t="shared" si="77"/>
        <v>0</v>
      </c>
      <c r="X332" s="122">
        <v>323</v>
      </c>
      <c r="Y332" s="71">
        <v>7.44</v>
      </c>
      <c r="Z332" s="71">
        <v>41740</v>
      </c>
      <c r="AA332" s="59"/>
      <c r="AB332" s="74">
        <f>may!E332</f>
        <v>246.23</v>
      </c>
      <c r="AC332" s="191">
        <f>may!F332</f>
        <v>1425839</v>
      </c>
      <c r="AD332" s="74">
        <f>may!G332</f>
        <v>7.4399999999999995</v>
      </c>
      <c r="AE332" s="73">
        <f>may!H332</f>
        <v>57740</v>
      </c>
      <c r="AF332" s="59"/>
      <c r="AG332" s="60">
        <f t="shared" si="85"/>
        <v>0</v>
      </c>
      <c r="AH332" s="69">
        <f t="shared" si="86"/>
        <v>0</v>
      </c>
      <c r="AI332" s="60">
        <f t="shared" si="87"/>
        <v>0</v>
      </c>
      <c r="AJ332" s="69">
        <f t="shared" si="88"/>
        <v>-16000</v>
      </c>
      <c r="AL332" s="1">
        <v>246.23</v>
      </c>
      <c r="AM332" s="1">
        <v>1425839</v>
      </c>
      <c r="AN332" s="1">
        <f t="shared" si="89"/>
        <v>0</v>
      </c>
      <c r="AO332" s="1">
        <v>323</v>
      </c>
      <c r="AP332" s="1">
        <v>7.44</v>
      </c>
      <c r="AQ332" s="1">
        <v>41740</v>
      </c>
      <c r="AR332" s="1">
        <f t="shared" si="90"/>
        <v>0</v>
      </c>
    </row>
    <row r="333" spans="1:44" s="1" customFormat="1">
      <c r="A333" s="17">
        <v>324</v>
      </c>
      <c r="B333" s="17" t="s">
        <v>503</v>
      </c>
      <c r="C333" s="17">
        <v>323</v>
      </c>
      <c r="D333" s="21"/>
      <c r="E333" s="34">
        <f t="shared" si="78"/>
        <v>0</v>
      </c>
      <c r="F333" s="35">
        <f t="shared" si="79"/>
        <v>0</v>
      </c>
      <c r="G333" s="34">
        <f t="shared" si="80"/>
        <v>11.049999999999999</v>
      </c>
      <c r="H333" s="36">
        <f t="shared" si="81"/>
        <v>61303</v>
      </c>
      <c r="I333" s="21"/>
      <c r="J333" s="21">
        <v>0</v>
      </c>
      <c r="K333" s="21">
        <v>0</v>
      </c>
      <c r="L333" s="21"/>
      <c r="M333" s="16"/>
      <c r="N333" s="36">
        <f t="shared" si="82"/>
        <v>0</v>
      </c>
      <c r="O333" s="36">
        <f t="shared" si="83"/>
        <v>61303</v>
      </c>
      <c r="P333" s="16"/>
      <c r="Q333" s="18">
        <f t="shared" si="84"/>
        <v>122617.05</v>
      </c>
      <c r="R333" s="16"/>
      <c r="S333" s="15">
        <f t="shared" si="76"/>
        <v>0</v>
      </c>
      <c r="T333">
        <v>324</v>
      </c>
      <c r="U333"/>
      <c r="V333"/>
      <c r="W333" s="61">
        <f t="shared" si="77"/>
        <v>0</v>
      </c>
      <c r="X333" s="122">
        <v>324</v>
      </c>
      <c r="Y333" s="71">
        <v>11.049999999999999</v>
      </c>
      <c r="Z333" s="71">
        <v>61303</v>
      </c>
      <c r="AA333" s="59"/>
      <c r="AB333" s="74">
        <f>may!E333</f>
        <v>0</v>
      </c>
      <c r="AC333" s="191">
        <f>may!F333</f>
        <v>0</v>
      </c>
      <c r="AD333" s="74">
        <f>may!G333</f>
        <v>11.049999999999999</v>
      </c>
      <c r="AE333" s="73">
        <f>may!H333</f>
        <v>61303</v>
      </c>
      <c r="AF333" s="59"/>
      <c r="AG333" s="60">
        <f t="shared" si="85"/>
        <v>0</v>
      </c>
      <c r="AH333" s="69">
        <f t="shared" si="86"/>
        <v>0</v>
      </c>
      <c r="AI333" s="60">
        <f t="shared" si="87"/>
        <v>0</v>
      </c>
      <c r="AJ333" s="69">
        <f t="shared" si="88"/>
        <v>0</v>
      </c>
      <c r="AN333" s="1">
        <f t="shared" si="89"/>
        <v>0</v>
      </c>
      <c r="AO333" s="1">
        <v>324</v>
      </c>
      <c r="AP333" s="1">
        <v>11.049999999999999</v>
      </c>
      <c r="AQ333" s="1">
        <v>61303</v>
      </c>
      <c r="AR333" s="1">
        <f t="shared" si="90"/>
        <v>0</v>
      </c>
    </row>
    <row r="334" spans="1:44">
      <c r="A334" s="19">
        <v>325</v>
      </c>
      <c r="B334" s="19" t="s">
        <v>576</v>
      </c>
      <c r="C334" s="19">
        <v>329</v>
      </c>
      <c r="D334" s="21"/>
      <c r="E334" s="34">
        <f t="shared" si="78"/>
        <v>129.81</v>
      </c>
      <c r="F334" s="35">
        <f t="shared" si="79"/>
        <v>776499</v>
      </c>
      <c r="G334" s="34">
        <f t="shared" si="80"/>
        <v>133.95999999999995</v>
      </c>
      <c r="H334" s="36">
        <f t="shared" si="81"/>
        <v>786431</v>
      </c>
      <c r="I334" s="21"/>
      <c r="J334" s="21">
        <v>0</v>
      </c>
      <c r="K334" s="21">
        <v>0</v>
      </c>
      <c r="L334" s="21"/>
      <c r="M334" s="16"/>
      <c r="N334" s="36">
        <f t="shared" si="82"/>
        <v>776499</v>
      </c>
      <c r="O334" s="36">
        <f t="shared" si="83"/>
        <v>786431</v>
      </c>
      <c r="P334" s="16"/>
      <c r="Q334" s="18">
        <f t="shared" si="84"/>
        <v>3126123.77</v>
      </c>
      <c r="R334" s="20"/>
      <c r="S334" s="15">
        <f t="shared" si="76"/>
        <v>0</v>
      </c>
      <c r="T334" s="122">
        <v>325</v>
      </c>
      <c r="U334" s="71">
        <v>129.81</v>
      </c>
      <c r="V334" s="71">
        <v>776499</v>
      </c>
      <c r="W334" s="61">
        <f t="shared" si="77"/>
        <v>0</v>
      </c>
      <c r="X334" s="122">
        <v>325</v>
      </c>
      <c r="Y334" s="71">
        <v>133.95999999999995</v>
      </c>
      <c r="Z334" s="71">
        <v>786431</v>
      </c>
      <c r="AA334" s="59"/>
      <c r="AB334" s="74">
        <f>may!E334</f>
        <v>131.73000000000005</v>
      </c>
      <c r="AC334" s="191">
        <f>may!F334</f>
        <v>796969</v>
      </c>
      <c r="AD334" s="74">
        <f>may!G334</f>
        <v>134.30000000000001</v>
      </c>
      <c r="AE334" s="73">
        <f>may!H334</f>
        <v>789386</v>
      </c>
      <c r="AF334" s="59"/>
      <c r="AG334" s="60">
        <f t="shared" si="85"/>
        <v>-1.9200000000000443</v>
      </c>
      <c r="AH334" s="69">
        <f t="shared" si="86"/>
        <v>-20470</v>
      </c>
      <c r="AI334" s="60">
        <f t="shared" si="87"/>
        <v>-0.34000000000006025</v>
      </c>
      <c r="AJ334" s="69">
        <f t="shared" si="88"/>
        <v>-2955</v>
      </c>
      <c r="AK334" s="1"/>
      <c r="AL334" s="3">
        <v>129.81</v>
      </c>
      <c r="AM334" s="3">
        <v>776499</v>
      </c>
      <c r="AN334" s="1">
        <f t="shared" si="89"/>
        <v>0</v>
      </c>
      <c r="AO334" s="3">
        <v>325</v>
      </c>
      <c r="AP334" s="3">
        <v>133.95999999999995</v>
      </c>
      <c r="AQ334" s="3">
        <v>786431</v>
      </c>
      <c r="AR334" s="1">
        <f t="shared" si="90"/>
        <v>0</v>
      </c>
    </row>
    <row r="335" spans="1:44">
      <c r="A335" s="19">
        <v>326</v>
      </c>
      <c r="B335" s="19" t="s">
        <v>570</v>
      </c>
      <c r="C335" s="19">
        <v>330</v>
      </c>
      <c r="D335" s="21"/>
      <c r="E335" s="34">
        <f t="shared" si="78"/>
        <v>68.490000000000009</v>
      </c>
      <c r="F335" s="35">
        <f t="shared" si="79"/>
        <v>416682</v>
      </c>
      <c r="G335" s="34">
        <f t="shared" si="80"/>
        <v>12.51</v>
      </c>
      <c r="H335" s="36">
        <f t="shared" si="81"/>
        <v>86727</v>
      </c>
      <c r="I335" s="21"/>
      <c r="J335" s="21">
        <v>0</v>
      </c>
      <c r="K335" s="21">
        <v>0</v>
      </c>
      <c r="L335" s="21"/>
      <c r="M335" s="16"/>
      <c r="N335" s="36">
        <f t="shared" si="82"/>
        <v>416682</v>
      </c>
      <c r="O335" s="36">
        <f t="shared" si="83"/>
        <v>86727</v>
      </c>
      <c r="P335" s="16"/>
      <c r="Q335" s="18">
        <f t="shared" si="84"/>
        <v>1006899</v>
      </c>
      <c r="R335" s="20"/>
      <c r="S335" s="15">
        <f t="shared" si="76"/>
        <v>0</v>
      </c>
      <c r="T335" s="122">
        <v>326</v>
      </c>
      <c r="U335" s="71">
        <v>68.490000000000009</v>
      </c>
      <c r="V335" s="71">
        <v>416682</v>
      </c>
      <c r="W335" s="61">
        <f t="shared" si="77"/>
        <v>0</v>
      </c>
      <c r="X335" s="122">
        <v>326</v>
      </c>
      <c r="Y335" s="71">
        <v>12.51</v>
      </c>
      <c r="Z335" s="71">
        <v>86727</v>
      </c>
      <c r="AA335" s="59"/>
      <c r="AB335" s="74">
        <f>may!E335</f>
        <v>68.490000000000009</v>
      </c>
      <c r="AC335" s="191">
        <f>may!F335</f>
        <v>337450</v>
      </c>
      <c r="AD335" s="74">
        <f>may!G335</f>
        <v>12.760000000000002</v>
      </c>
      <c r="AE335" s="73">
        <f>may!H335</f>
        <v>87977</v>
      </c>
      <c r="AF335" s="59"/>
      <c r="AG335" s="60">
        <f t="shared" si="85"/>
        <v>0</v>
      </c>
      <c r="AH335" s="69">
        <f t="shared" si="86"/>
        <v>79232</v>
      </c>
      <c r="AI335" s="60">
        <f t="shared" si="87"/>
        <v>-0.25000000000000178</v>
      </c>
      <c r="AJ335" s="69">
        <f t="shared" si="88"/>
        <v>-1250</v>
      </c>
      <c r="AK335" s="1"/>
      <c r="AL335" s="3">
        <v>68.490000000000009</v>
      </c>
      <c r="AM335" s="3">
        <v>416682</v>
      </c>
      <c r="AN335" s="1">
        <f t="shared" si="89"/>
        <v>0</v>
      </c>
      <c r="AO335" s="3">
        <v>326</v>
      </c>
      <c r="AP335" s="3">
        <v>12.51</v>
      </c>
      <c r="AQ335" s="3">
        <v>86727</v>
      </c>
      <c r="AR335" s="1">
        <f t="shared" si="90"/>
        <v>0</v>
      </c>
    </row>
    <row r="336" spans="1:44" s="1" customFormat="1">
      <c r="A336" s="17">
        <v>327</v>
      </c>
      <c r="B336" s="17" t="s">
        <v>920</v>
      </c>
      <c r="C336" s="17">
        <v>331</v>
      </c>
      <c r="D336" s="21"/>
      <c r="E336" s="34">
        <f t="shared" si="78"/>
        <v>18.600000000000001</v>
      </c>
      <c r="F336" s="35">
        <f t="shared" si="79"/>
        <v>148579</v>
      </c>
      <c r="G336" s="34">
        <f t="shared" si="80"/>
        <v>7</v>
      </c>
      <c r="H336" s="36">
        <f t="shared" si="81"/>
        <v>46027</v>
      </c>
      <c r="I336" s="21"/>
      <c r="J336" s="21">
        <v>0</v>
      </c>
      <c r="K336" s="21">
        <v>0</v>
      </c>
      <c r="L336" s="21"/>
      <c r="M336" s="16"/>
      <c r="N336" s="36">
        <f t="shared" si="82"/>
        <v>148579</v>
      </c>
      <c r="O336" s="36">
        <f t="shared" si="83"/>
        <v>46027</v>
      </c>
      <c r="P336" s="16"/>
      <c r="Q336" s="18">
        <f t="shared" si="84"/>
        <v>389237.6</v>
      </c>
      <c r="R336" s="16"/>
      <c r="S336" s="15">
        <f t="shared" si="76"/>
        <v>0</v>
      </c>
      <c r="T336" s="122">
        <v>327</v>
      </c>
      <c r="U336" s="71">
        <v>18.600000000000001</v>
      </c>
      <c r="V336" s="71">
        <v>148579</v>
      </c>
      <c r="W336" s="61">
        <f t="shared" si="77"/>
        <v>0</v>
      </c>
      <c r="X336" s="122">
        <v>327</v>
      </c>
      <c r="Y336" s="71">
        <v>7</v>
      </c>
      <c r="Z336" s="71">
        <v>46027</v>
      </c>
      <c r="AA336" s="59"/>
      <c r="AB336" s="74">
        <f>may!E336</f>
        <v>18.600000000000001</v>
      </c>
      <c r="AC336" s="191">
        <f>may!F336</f>
        <v>148579</v>
      </c>
      <c r="AD336" s="74">
        <f>may!G336</f>
        <v>7</v>
      </c>
      <c r="AE336" s="73">
        <f>may!H336</f>
        <v>46027</v>
      </c>
      <c r="AF336" s="59"/>
      <c r="AG336" s="60">
        <f t="shared" si="85"/>
        <v>0</v>
      </c>
      <c r="AH336" s="69">
        <f t="shared" si="86"/>
        <v>0</v>
      </c>
      <c r="AI336" s="60">
        <f t="shared" si="87"/>
        <v>0</v>
      </c>
      <c r="AJ336" s="69">
        <f t="shared" si="88"/>
        <v>0</v>
      </c>
      <c r="AL336" s="1">
        <v>18.600000000000001</v>
      </c>
      <c r="AM336" s="1">
        <v>148579</v>
      </c>
      <c r="AN336" s="1">
        <f t="shared" si="89"/>
        <v>0</v>
      </c>
      <c r="AO336" s="1">
        <v>327</v>
      </c>
      <c r="AP336" s="1">
        <v>7</v>
      </c>
      <c r="AQ336" s="1">
        <v>46027</v>
      </c>
      <c r="AR336" s="1">
        <f t="shared" si="90"/>
        <v>0</v>
      </c>
    </row>
    <row r="337" spans="1:44" s="1" customFormat="1" hidden="1">
      <c r="A337" s="17">
        <v>328</v>
      </c>
      <c r="B337" s="17" t="s">
        <v>507</v>
      </c>
      <c r="C337" s="17">
        <v>332</v>
      </c>
      <c r="D337" s="21"/>
      <c r="E337" s="34">
        <f t="shared" si="78"/>
        <v>0</v>
      </c>
      <c r="F337" s="35">
        <f t="shared" si="79"/>
        <v>0</v>
      </c>
      <c r="G337" s="34">
        <f t="shared" si="80"/>
        <v>0</v>
      </c>
      <c r="H337" s="36">
        <f t="shared" si="81"/>
        <v>0</v>
      </c>
      <c r="I337" s="21"/>
      <c r="J337" s="21">
        <v>0</v>
      </c>
      <c r="K337" s="21">
        <v>0</v>
      </c>
      <c r="L337" s="21"/>
      <c r="M337" s="16"/>
      <c r="N337" s="36">
        <f t="shared" si="82"/>
        <v>0</v>
      </c>
      <c r="O337" s="36">
        <f t="shared" si="83"/>
        <v>0</v>
      </c>
      <c r="P337" s="16"/>
      <c r="Q337" s="18">
        <f t="shared" si="84"/>
        <v>0</v>
      </c>
      <c r="R337" s="16"/>
      <c r="S337" s="15">
        <f t="shared" si="76"/>
        <v>0</v>
      </c>
      <c r="T337">
        <v>328</v>
      </c>
      <c r="U337"/>
      <c r="V337"/>
      <c r="W337" s="61">
        <f t="shared" si="77"/>
        <v>0</v>
      </c>
      <c r="X337">
        <v>328</v>
      </c>
      <c r="Y337"/>
      <c r="Z337"/>
      <c r="AA337" s="59"/>
      <c r="AB337" s="74">
        <f>may!E337</f>
        <v>0</v>
      </c>
      <c r="AC337" s="191">
        <f>may!F337</f>
        <v>0</v>
      </c>
      <c r="AD337" s="74">
        <f>may!G337</f>
        <v>0</v>
      </c>
      <c r="AE337" s="73">
        <f>may!H337</f>
        <v>0</v>
      </c>
      <c r="AF337" s="59"/>
      <c r="AG337" s="60">
        <f t="shared" si="85"/>
        <v>0</v>
      </c>
      <c r="AH337" s="69">
        <f t="shared" si="86"/>
        <v>0</v>
      </c>
      <c r="AI337" s="60">
        <f t="shared" si="87"/>
        <v>0</v>
      </c>
      <c r="AJ337" s="69">
        <f t="shared" si="88"/>
        <v>0</v>
      </c>
      <c r="AN337" s="1">
        <f t="shared" si="89"/>
        <v>0</v>
      </c>
      <c r="AO337" s="1">
        <v>328</v>
      </c>
      <c r="AR337" s="1">
        <f t="shared" si="90"/>
        <v>0</v>
      </c>
    </row>
    <row r="338" spans="1:44" s="1" customFormat="1" hidden="1">
      <c r="A338" s="17">
        <v>329</v>
      </c>
      <c r="B338" s="17" t="s">
        <v>504</v>
      </c>
      <c r="C338" s="17">
        <v>324</v>
      </c>
      <c r="D338" s="21"/>
      <c r="E338" s="34">
        <f t="shared" si="78"/>
        <v>0</v>
      </c>
      <c r="F338" s="35">
        <f t="shared" si="79"/>
        <v>0</v>
      </c>
      <c r="G338" s="34">
        <f t="shared" si="80"/>
        <v>0</v>
      </c>
      <c r="H338" s="36">
        <f t="shared" si="81"/>
        <v>0</v>
      </c>
      <c r="I338" s="21"/>
      <c r="J338" s="21">
        <v>0</v>
      </c>
      <c r="K338" s="21">
        <v>0</v>
      </c>
      <c r="L338" s="21"/>
      <c r="M338" s="16"/>
      <c r="N338" s="36">
        <f t="shared" si="82"/>
        <v>0</v>
      </c>
      <c r="O338" s="36">
        <f t="shared" si="83"/>
        <v>0</v>
      </c>
      <c r="P338" s="16"/>
      <c r="Q338" s="18">
        <f t="shared" si="84"/>
        <v>0</v>
      </c>
      <c r="R338" s="16"/>
      <c r="S338" s="15">
        <f t="shared" si="76"/>
        <v>0</v>
      </c>
      <c r="T338">
        <v>329</v>
      </c>
      <c r="U338"/>
      <c r="V338"/>
      <c r="W338" s="61">
        <f t="shared" si="77"/>
        <v>0</v>
      </c>
      <c r="X338">
        <v>329</v>
      </c>
      <c r="Y338" s="71"/>
      <c r="Z338" s="71"/>
      <c r="AA338" s="59"/>
      <c r="AB338" s="74">
        <f>may!E338</f>
        <v>0</v>
      </c>
      <c r="AC338" s="191">
        <f>may!F338</f>
        <v>0</v>
      </c>
      <c r="AD338" s="74">
        <f>may!G338</f>
        <v>0</v>
      </c>
      <c r="AE338" s="73">
        <f>may!H338</f>
        <v>0</v>
      </c>
      <c r="AF338" s="59"/>
      <c r="AG338" s="60">
        <f t="shared" si="85"/>
        <v>0</v>
      </c>
      <c r="AH338" s="69">
        <f t="shared" si="86"/>
        <v>0</v>
      </c>
      <c r="AI338" s="60">
        <f t="shared" si="87"/>
        <v>0</v>
      </c>
      <c r="AJ338" s="69">
        <f t="shared" si="88"/>
        <v>0</v>
      </c>
      <c r="AN338" s="1">
        <f t="shared" si="89"/>
        <v>0</v>
      </c>
      <c r="AO338" s="1">
        <v>329</v>
      </c>
      <c r="AR338" s="1">
        <f t="shared" si="90"/>
        <v>0</v>
      </c>
    </row>
    <row r="339" spans="1:44" s="1" customFormat="1">
      <c r="A339" s="17">
        <v>330</v>
      </c>
      <c r="B339" s="17" t="s">
        <v>508</v>
      </c>
      <c r="C339" s="17">
        <v>333</v>
      </c>
      <c r="D339" s="21"/>
      <c r="E339" s="34">
        <f t="shared" si="78"/>
        <v>0</v>
      </c>
      <c r="F339" s="35">
        <f t="shared" si="79"/>
        <v>0</v>
      </c>
      <c r="G339" s="34">
        <f t="shared" si="80"/>
        <v>3</v>
      </c>
      <c r="H339" s="36">
        <f t="shared" si="81"/>
        <v>22553</v>
      </c>
      <c r="I339" s="21"/>
      <c r="J339" s="21">
        <v>0</v>
      </c>
      <c r="K339" s="21">
        <v>0</v>
      </c>
      <c r="L339" s="21"/>
      <c r="M339" s="16"/>
      <c r="N339" s="36">
        <f t="shared" si="82"/>
        <v>0</v>
      </c>
      <c r="O339" s="36">
        <f t="shared" si="83"/>
        <v>22553</v>
      </c>
      <c r="P339" s="16"/>
      <c r="Q339" s="18">
        <f t="shared" si="84"/>
        <v>45109</v>
      </c>
      <c r="R339" s="16"/>
      <c r="S339" s="15">
        <f t="shared" si="76"/>
        <v>0</v>
      </c>
      <c r="T339">
        <v>330</v>
      </c>
      <c r="U339"/>
      <c r="V339"/>
      <c r="W339" s="61">
        <f t="shared" si="77"/>
        <v>0</v>
      </c>
      <c r="X339" s="122">
        <v>330</v>
      </c>
      <c r="Y339" s="71">
        <v>3</v>
      </c>
      <c r="Z339" s="71">
        <v>22553</v>
      </c>
      <c r="AA339" s="59"/>
      <c r="AB339" s="74">
        <f>may!E339</f>
        <v>0</v>
      </c>
      <c r="AC339" s="191">
        <f>may!F339</f>
        <v>0</v>
      </c>
      <c r="AD339" s="74">
        <f>may!G339</f>
        <v>3</v>
      </c>
      <c r="AE339" s="73">
        <f>may!H339</f>
        <v>20700</v>
      </c>
      <c r="AF339" s="59"/>
      <c r="AG339" s="60">
        <f t="shared" si="85"/>
        <v>0</v>
      </c>
      <c r="AH339" s="69">
        <f t="shared" si="86"/>
        <v>0</v>
      </c>
      <c r="AI339" s="60">
        <f t="shared" si="87"/>
        <v>0</v>
      </c>
      <c r="AJ339" s="69">
        <f t="shared" si="88"/>
        <v>1853</v>
      </c>
      <c r="AN339" s="1">
        <f t="shared" si="89"/>
        <v>0</v>
      </c>
      <c r="AO339" s="1">
        <v>330</v>
      </c>
      <c r="AP339" s="1">
        <v>3</v>
      </c>
      <c r="AQ339" s="1">
        <v>22553</v>
      </c>
      <c r="AR339" s="1">
        <f t="shared" si="90"/>
        <v>0</v>
      </c>
    </row>
    <row r="340" spans="1:44">
      <c r="A340" s="19">
        <v>331</v>
      </c>
      <c r="B340" s="19" t="s">
        <v>509</v>
      </c>
      <c r="C340" s="19">
        <v>334</v>
      </c>
      <c r="D340" s="21"/>
      <c r="E340" s="34">
        <f t="shared" si="78"/>
        <v>0</v>
      </c>
      <c r="F340" s="35">
        <f t="shared" si="79"/>
        <v>0</v>
      </c>
      <c r="G340" s="34">
        <f t="shared" si="80"/>
        <v>14.01</v>
      </c>
      <c r="H340" s="36">
        <f t="shared" si="81"/>
        <v>78077</v>
      </c>
      <c r="I340" s="21"/>
      <c r="J340" s="21">
        <v>0</v>
      </c>
      <c r="K340" s="21">
        <v>0</v>
      </c>
      <c r="L340" s="21"/>
      <c r="M340" s="16"/>
      <c r="N340" s="36">
        <f t="shared" si="82"/>
        <v>0</v>
      </c>
      <c r="O340" s="36">
        <f t="shared" si="83"/>
        <v>78077</v>
      </c>
      <c r="P340" s="16"/>
      <c r="Q340" s="18">
        <f t="shared" si="84"/>
        <v>156168.01</v>
      </c>
      <c r="R340" s="20"/>
      <c r="S340" s="15">
        <f t="shared" si="76"/>
        <v>0</v>
      </c>
      <c r="T340">
        <v>331</v>
      </c>
      <c r="U340"/>
      <c r="V340"/>
      <c r="W340" s="61">
        <f t="shared" si="77"/>
        <v>0</v>
      </c>
      <c r="X340" s="122">
        <v>331</v>
      </c>
      <c r="Y340" s="71">
        <v>14.01</v>
      </c>
      <c r="Z340" s="71">
        <v>78077</v>
      </c>
      <c r="AA340" s="59"/>
      <c r="AB340" s="74">
        <f>may!E340</f>
        <v>0</v>
      </c>
      <c r="AC340" s="191">
        <f>may!F340</f>
        <v>0</v>
      </c>
      <c r="AD340" s="74">
        <f>may!G340</f>
        <v>14.02</v>
      </c>
      <c r="AE340" s="73">
        <f>may!H340</f>
        <v>78127</v>
      </c>
      <c r="AF340" s="59"/>
      <c r="AG340" s="60">
        <f t="shared" si="85"/>
        <v>0</v>
      </c>
      <c r="AH340" s="69">
        <f t="shared" si="86"/>
        <v>0</v>
      </c>
      <c r="AI340" s="60">
        <f t="shared" si="87"/>
        <v>-9.9999999999997868E-3</v>
      </c>
      <c r="AJ340" s="69">
        <f t="shared" si="88"/>
        <v>-50</v>
      </c>
      <c r="AK340" s="1"/>
      <c r="AN340" s="1">
        <f t="shared" si="89"/>
        <v>0</v>
      </c>
      <c r="AO340" s="3">
        <v>331</v>
      </c>
      <c r="AP340" s="3">
        <v>14.01</v>
      </c>
      <c r="AQ340" s="3">
        <v>78077</v>
      </c>
      <c r="AR340" s="1">
        <f t="shared" si="90"/>
        <v>0</v>
      </c>
    </row>
    <row r="341" spans="1:44">
      <c r="A341" s="19">
        <v>332</v>
      </c>
      <c r="B341" s="19" t="s">
        <v>577</v>
      </c>
      <c r="C341" s="19">
        <v>325</v>
      </c>
      <c r="D341" s="21"/>
      <c r="E341" s="34">
        <f t="shared" si="78"/>
        <v>108.1</v>
      </c>
      <c r="F341" s="35">
        <f t="shared" si="79"/>
        <v>624831</v>
      </c>
      <c r="G341" s="34">
        <f t="shared" si="80"/>
        <v>42.06</v>
      </c>
      <c r="H341" s="36">
        <f t="shared" si="81"/>
        <v>267396</v>
      </c>
      <c r="I341" s="21"/>
      <c r="J341" s="21">
        <v>0</v>
      </c>
      <c r="K341" s="21">
        <v>0</v>
      </c>
      <c r="L341" s="21"/>
      <c r="M341" s="16"/>
      <c r="N341" s="36">
        <f t="shared" si="82"/>
        <v>624831</v>
      </c>
      <c r="O341" s="36">
        <f t="shared" si="83"/>
        <v>267396</v>
      </c>
      <c r="P341" s="16"/>
      <c r="Q341" s="18">
        <f t="shared" si="84"/>
        <v>1784604.1600000001</v>
      </c>
      <c r="R341" s="20"/>
      <c r="S341" s="15">
        <f t="shared" si="76"/>
        <v>0</v>
      </c>
      <c r="T341" s="122">
        <v>332</v>
      </c>
      <c r="U341" s="71">
        <v>108.1</v>
      </c>
      <c r="V341" s="71">
        <v>624831</v>
      </c>
      <c r="W341" s="61">
        <f t="shared" si="77"/>
        <v>0</v>
      </c>
      <c r="X341" s="122">
        <v>332</v>
      </c>
      <c r="Y341" s="71">
        <v>42.06</v>
      </c>
      <c r="Z341" s="71">
        <v>267396</v>
      </c>
      <c r="AA341" s="59"/>
      <c r="AB341" s="74">
        <f>may!E341</f>
        <v>114</v>
      </c>
      <c r="AC341" s="191">
        <f>may!F341</f>
        <v>684643</v>
      </c>
      <c r="AD341" s="74">
        <f>may!G341</f>
        <v>43.08</v>
      </c>
      <c r="AE341" s="73">
        <f>may!H341</f>
        <v>271352</v>
      </c>
      <c r="AF341" s="59"/>
      <c r="AG341" s="60">
        <f t="shared" si="85"/>
        <v>-5.9000000000000057</v>
      </c>
      <c r="AH341" s="69">
        <f t="shared" si="86"/>
        <v>-59812</v>
      </c>
      <c r="AI341" s="60">
        <f t="shared" si="87"/>
        <v>-1.019999999999996</v>
      </c>
      <c r="AJ341" s="69">
        <f t="shared" si="88"/>
        <v>-3956</v>
      </c>
      <c r="AK341" s="1"/>
      <c r="AL341" s="3">
        <v>108.1</v>
      </c>
      <c r="AM341" s="3">
        <v>624831</v>
      </c>
      <c r="AN341" s="1">
        <f t="shared" si="89"/>
        <v>0</v>
      </c>
      <c r="AO341" s="3">
        <v>332</v>
      </c>
      <c r="AP341" s="3">
        <v>42.06</v>
      </c>
      <c r="AQ341" s="3">
        <v>267396</v>
      </c>
      <c r="AR341" s="1">
        <f t="shared" si="90"/>
        <v>0</v>
      </c>
    </row>
    <row r="342" spans="1:44" s="1" customFormat="1" hidden="1">
      <c r="A342" s="17">
        <v>333</v>
      </c>
      <c r="B342" s="17" t="s">
        <v>505</v>
      </c>
      <c r="C342" s="17">
        <v>326</v>
      </c>
      <c r="D342" s="21"/>
      <c r="E342" s="34">
        <f t="shared" si="78"/>
        <v>0</v>
      </c>
      <c r="F342" s="35">
        <f t="shared" si="79"/>
        <v>0</v>
      </c>
      <c r="G342" s="34">
        <f t="shared" si="80"/>
        <v>0</v>
      </c>
      <c r="H342" s="36">
        <f t="shared" si="81"/>
        <v>0</v>
      </c>
      <c r="I342" s="21"/>
      <c r="J342" s="21">
        <v>0</v>
      </c>
      <c r="K342" s="21">
        <v>0</v>
      </c>
      <c r="L342" s="21"/>
      <c r="M342" s="16"/>
      <c r="N342" s="36">
        <f t="shared" si="82"/>
        <v>0</v>
      </c>
      <c r="O342" s="36">
        <f t="shared" si="83"/>
        <v>0</v>
      </c>
      <c r="P342" s="16"/>
      <c r="Q342" s="18">
        <f t="shared" si="84"/>
        <v>0</v>
      </c>
      <c r="R342" s="16"/>
      <c r="S342" s="15">
        <f t="shared" si="76"/>
        <v>0</v>
      </c>
      <c r="T342">
        <v>333</v>
      </c>
      <c r="U342"/>
      <c r="V342"/>
      <c r="W342" s="61">
        <f t="shared" si="77"/>
        <v>0</v>
      </c>
      <c r="X342">
        <v>333</v>
      </c>
      <c r="Y342" s="71"/>
      <c r="Z342" s="71"/>
      <c r="AA342" s="59"/>
      <c r="AB342" s="74">
        <f>may!E342</f>
        <v>0</v>
      </c>
      <c r="AC342" s="191">
        <f>may!F342</f>
        <v>0</v>
      </c>
      <c r="AD342" s="74">
        <f>may!G342</f>
        <v>0</v>
      </c>
      <c r="AE342" s="73">
        <f>may!H342</f>
        <v>0</v>
      </c>
      <c r="AF342" s="59"/>
      <c r="AG342" s="60">
        <f t="shared" si="85"/>
        <v>0</v>
      </c>
      <c r="AH342" s="69">
        <f t="shared" si="86"/>
        <v>0</v>
      </c>
      <c r="AI342" s="60">
        <f t="shared" si="87"/>
        <v>0</v>
      </c>
      <c r="AJ342" s="69">
        <f t="shared" si="88"/>
        <v>0</v>
      </c>
      <c r="AN342" s="1">
        <f t="shared" si="89"/>
        <v>0</v>
      </c>
      <c r="AO342" s="1">
        <v>333</v>
      </c>
      <c r="AR342" s="1">
        <f t="shared" si="90"/>
        <v>0</v>
      </c>
    </row>
    <row r="343" spans="1:44" s="1" customFormat="1" hidden="1">
      <c r="A343" s="17">
        <v>334</v>
      </c>
      <c r="B343" s="17" t="s">
        <v>506</v>
      </c>
      <c r="C343" s="17">
        <v>327</v>
      </c>
      <c r="D343" s="21"/>
      <c r="E343" s="34">
        <f t="shared" si="78"/>
        <v>0</v>
      </c>
      <c r="F343" s="35">
        <f t="shared" si="79"/>
        <v>0</v>
      </c>
      <c r="G343" s="34">
        <f t="shared" si="80"/>
        <v>0</v>
      </c>
      <c r="H343" s="36">
        <f t="shared" si="81"/>
        <v>0</v>
      </c>
      <c r="I343" s="21"/>
      <c r="J343" s="21">
        <v>0</v>
      </c>
      <c r="K343" s="21">
        <v>0</v>
      </c>
      <c r="L343" s="21"/>
      <c r="M343" s="16"/>
      <c r="N343" s="36">
        <f t="shared" si="82"/>
        <v>0</v>
      </c>
      <c r="O343" s="36">
        <f t="shared" si="83"/>
        <v>0</v>
      </c>
      <c r="P343" s="16"/>
      <c r="Q343" s="18">
        <f t="shared" si="84"/>
        <v>0</v>
      </c>
      <c r="R343" s="16"/>
      <c r="S343" s="15">
        <f t="shared" si="76"/>
        <v>0</v>
      </c>
      <c r="T343">
        <v>334</v>
      </c>
      <c r="U343"/>
      <c r="V343"/>
      <c r="W343" s="61">
        <f t="shared" si="77"/>
        <v>0</v>
      </c>
      <c r="X343">
        <v>334</v>
      </c>
      <c r="Y343"/>
      <c r="Z343"/>
      <c r="AA343" s="59"/>
      <c r="AB343" s="74">
        <f>may!E343</f>
        <v>0</v>
      </c>
      <c r="AC343" s="191">
        <f>may!F343</f>
        <v>0</v>
      </c>
      <c r="AD343" s="74">
        <f>may!G343</f>
        <v>0</v>
      </c>
      <c r="AE343" s="73">
        <f>may!H343</f>
        <v>0</v>
      </c>
      <c r="AF343" s="59"/>
      <c r="AG343" s="60">
        <f t="shared" si="85"/>
        <v>0</v>
      </c>
      <c r="AH343" s="69">
        <f t="shared" si="86"/>
        <v>0</v>
      </c>
      <c r="AI343" s="60">
        <f t="shared" si="87"/>
        <v>0</v>
      </c>
      <c r="AJ343" s="69">
        <f t="shared" si="88"/>
        <v>0</v>
      </c>
      <c r="AN343" s="1">
        <f t="shared" si="89"/>
        <v>0</v>
      </c>
      <c r="AO343" s="1">
        <v>334</v>
      </c>
      <c r="AR343" s="1">
        <f t="shared" si="90"/>
        <v>0</v>
      </c>
    </row>
    <row r="344" spans="1:44" s="1" customFormat="1" hidden="1">
      <c r="A344" s="17">
        <v>335</v>
      </c>
      <c r="B344" s="17" t="s">
        <v>510</v>
      </c>
      <c r="C344" s="17">
        <v>335</v>
      </c>
      <c r="D344" s="21"/>
      <c r="E344" s="34">
        <f t="shared" si="78"/>
        <v>0</v>
      </c>
      <c r="F344" s="35">
        <f t="shared" si="79"/>
        <v>0</v>
      </c>
      <c r="G344" s="34">
        <f t="shared" si="80"/>
        <v>0</v>
      </c>
      <c r="H344" s="36">
        <f t="shared" si="81"/>
        <v>0</v>
      </c>
      <c r="I344" s="21"/>
      <c r="J344" s="21">
        <v>0</v>
      </c>
      <c r="K344" s="21">
        <v>0</v>
      </c>
      <c r="L344" s="21"/>
      <c r="M344" s="16"/>
      <c r="N344" s="36">
        <f t="shared" si="82"/>
        <v>0</v>
      </c>
      <c r="O344" s="36">
        <f t="shared" si="83"/>
        <v>0</v>
      </c>
      <c r="P344" s="16"/>
      <c r="Q344" s="18">
        <f t="shared" si="84"/>
        <v>0</v>
      </c>
      <c r="R344" s="16"/>
      <c r="S344" s="15">
        <f t="shared" si="76"/>
        <v>0</v>
      </c>
      <c r="T344">
        <v>335</v>
      </c>
      <c r="U344"/>
      <c r="V344"/>
      <c r="W344" s="61">
        <f t="shared" si="77"/>
        <v>0</v>
      </c>
      <c r="X344">
        <v>335</v>
      </c>
      <c r="Y344" s="71"/>
      <c r="Z344" s="71"/>
      <c r="AA344" s="59"/>
      <c r="AB344" s="74">
        <f>may!E344</f>
        <v>0</v>
      </c>
      <c r="AC344" s="191">
        <f>may!F344</f>
        <v>0</v>
      </c>
      <c r="AD344" s="74">
        <f>may!G344</f>
        <v>0</v>
      </c>
      <c r="AE344" s="73">
        <f>may!H344</f>
        <v>0</v>
      </c>
      <c r="AF344" s="59"/>
      <c r="AG344" s="60">
        <f t="shared" si="85"/>
        <v>0</v>
      </c>
      <c r="AH344" s="69">
        <f t="shared" si="86"/>
        <v>0</v>
      </c>
      <c r="AI344" s="60">
        <f t="shared" si="87"/>
        <v>0</v>
      </c>
      <c r="AJ344" s="69">
        <f t="shared" si="88"/>
        <v>0</v>
      </c>
      <c r="AN344" s="1">
        <f t="shared" si="89"/>
        <v>0</v>
      </c>
      <c r="AO344" s="1">
        <v>335</v>
      </c>
      <c r="AR344" s="1">
        <f t="shared" si="90"/>
        <v>0</v>
      </c>
    </row>
    <row r="345" spans="1:44">
      <c r="A345" s="19">
        <v>336</v>
      </c>
      <c r="B345" s="19" t="s">
        <v>841</v>
      </c>
      <c r="C345" s="19">
        <v>336</v>
      </c>
      <c r="D345" s="21"/>
      <c r="E345" s="34">
        <f t="shared" si="78"/>
        <v>0</v>
      </c>
      <c r="F345" s="35">
        <f t="shared" si="79"/>
        <v>0</v>
      </c>
      <c r="G345" s="34">
        <f t="shared" si="80"/>
        <v>19.21</v>
      </c>
      <c r="H345" s="36">
        <f t="shared" si="81"/>
        <v>123174</v>
      </c>
      <c r="I345" s="21"/>
      <c r="J345" s="21">
        <v>0</v>
      </c>
      <c r="K345" s="21">
        <v>0</v>
      </c>
      <c r="L345" s="21"/>
      <c r="M345" s="16"/>
      <c r="N345" s="36">
        <f t="shared" si="82"/>
        <v>0</v>
      </c>
      <c r="O345" s="36">
        <f t="shared" si="83"/>
        <v>123174</v>
      </c>
      <c r="P345" s="16"/>
      <c r="Q345" s="18">
        <f t="shared" si="84"/>
        <v>246367.21000000002</v>
      </c>
      <c r="R345" s="20"/>
      <c r="S345" s="15">
        <f t="shared" si="76"/>
        <v>0</v>
      </c>
      <c r="T345">
        <v>336</v>
      </c>
      <c r="U345"/>
      <c r="V345"/>
      <c r="W345" s="61">
        <f t="shared" si="77"/>
        <v>0</v>
      </c>
      <c r="X345" s="122">
        <v>336</v>
      </c>
      <c r="Y345" s="71">
        <v>19.21</v>
      </c>
      <c r="Z345" s="71">
        <v>123174</v>
      </c>
      <c r="AA345" s="59"/>
      <c r="AB345" s="74">
        <f>may!E345</f>
        <v>0</v>
      </c>
      <c r="AC345" s="191">
        <f>may!F345</f>
        <v>0</v>
      </c>
      <c r="AD345" s="74">
        <f>may!G345</f>
        <v>19.21</v>
      </c>
      <c r="AE345" s="73">
        <f>may!H345</f>
        <v>123174</v>
      </c>
      <c r="AF345" s="59"/>
      <c r="AG345" s="60">
        <f t="shared" si="85"/>
        <v>0</v>
      </c>
      <c r="AH345" s="69">
        <f t="shared" si="86"/>
        <v>0</v>
      </c>
      <c r="AI345" s="60">
        <f t="shared" si="87"/>
        <v>0</v>
      </c>
      <c r="AJ345" s="69">
        <f t="shared" si="88"/>
        <v>0</v>
      </c>
      <c r="AK345" s="1"/>
      <c r="AN345" s="1">
        <f t="shared" si="89"/>
        <v>0</v>
      </c>
      <c r="AO345" s="3">
        <v>336</v>
      </c>
      <c r="AP345" s="3">
        <v>19.21</v>
      </c>
      <c r="AQ345" s="3">
        <v>123174</v>
      </c>
      <c r="AR345" s="1">
        <f t="shared" si="90"/>
        <v>0</v>
      </c>
    </row>
    <row r="346" spans="1:44" s="1" customFormat="1">
      <c r="A346" s="17">
        <v>337</v>
      </c>
      <c r="B346" s="17" t="s">
        <v>511</v>
      </c>
      <c r="C346" s="17">
        <v>337</v>
      </c>
      <c r="D346" s="21"/>
      <c r="E346" s="34">
        <f t="shared" si="78"/>
        <v>44.86</v>
      </c>
      <c r="F346" s="35">
        <f t="shared" si="79"/>
        <v>264213</v>
      </c>
      <c r="G346" s="34">
        <f t="shared" si="80"/>
        <v>5</v>
      </c>
      <c r="H346" s="36">
        <f t="shared" si="81"/>
        <v>66211</v>
      </c>
      <c r="I346" s="21"/>
      <c r="J346" s="21">
        <v>0</v>
      </c>
      <c r="K346" s="21">
        <v>0</v>
      </c>
      <c r="L346" s="21"/>
      <c r="M346" s="16"/>
      <c r="N346" s="36">
        <f t="shared" si="82"/>
        <v>264213</v>
      </c>
      <c r="O346" s="36">
        <f t="shared" si="83"/>
        <v>66211</v>
      </c>
      <c r="P346" s="16"/>
      <c r="Q346" s="18">
        <f t="shared" si="84"/>
        <v>660897.86</v>
      </c>
      <c r="R346" s="16"/>
      <c r="S346" s="15">
        <f t="shared" si="76"/>
        <v>0</v>
      </c>
      <c r="T346" s="122">
        <v>337</v>
      </c>
      <c r="U346" s="71">
        <v>44.86</v>
      </c>
      <c r="V346" s="71">
        <v>264213</v>
      </c>
      <c r="W346" s="61">
        <f t="shared" si="77"/>
        <v>0</v>
      </c>
      <c r="X346" s="122">
        <v>337</v>
      </c>
      <c r="Y346" s="71">
        <v>5</v>
      </c>
      <c r="Z346" s="71">
        <v>66211</v>
      </c>
      <c r="AA346" s="59"/>
      <c r="AB346" s="74">
        <f>may!E346</f>
        <v>45.959999999999994</v>
      </c>
      <c r="AC346" s="191">
        <f>may!F346</f>
        <v>269713</v>
      </c>
      <c r="AD346" s="74">
        <f>may!G346</f>
        <v>6.1</v>
      </c>
      <c r="AE346" s="73">
        <f>may!H346</f>
        <v>71711</v>
      </c>
      <c r="AF346" s="59"/>
      <c r="AG346" s="60">
        <f t="shared" si="85"/>
        <v>-1.0999999999999943</v>
      </c>
      <c r="AH346" s="69">
        <f t="shared" si="86"/>
        <v>-5500</v>
      </c>
      <c r="AI346" s="60">
        <f t="shared" si="87"/>
        <v>-1.0999999999999996</v>
      </c>
      <c r="AJ346" s="69">
        <f t="shared" si="88"/>
        <v>-5500</v>
      </c>
      <c r="AL346" s="1">
        <v>44.86</v>
      </c>
      <c r="AM346" s="1">
        <v>264213</v>
      </c>
      <c r="AN346" s="1">
        <f t="shared" si="89"/>
        <v>0</v>
      </c>
      <c r="AO346" s="1">
        <v>337</v>
      </c>
      <c r="AP346" s="1">
        <v>5</v>
      </c>
      <c r="AQ346" s="1">
        <v>66211</v>
      </c>
      <c r="AR346" s="1">
        <f t="shared" si="90"/>
        <v>0</v>
      </c>
    </row>
    <row r="347" spans="1:44" s="1" customFormat="1" hidden="1">
      <c r="A347" s="17">
        <v>338</v>
      </c>
      <c r="B347" s="17" t="s">
        <v>512</v>
      </c>
      <c r="C347" s="17">
        <v>338</v>
      </c>
      <c r="D347" s="21"/>
      <c r="E347" s="34">
        <f t="shared" si="78"/>
        <v>0</v>
      </c>
      <c r="F347" s="35">
        <f t="shared" si="79"/>
        <v>0</v>
      </c>
      <c r="G347" s="34">
        <f t="shared" si="80"/>
        <v>0</v>
      </c>
      <c r="H347" s="36">
        <f t="shared" si="81"/>
        <v>0</v>
      </c>
      <c r="I347" s="21"/>
      <c r="J347" s="21">
        <v>0</v>
      </c>
      <c r="K347" s="21">
        <v>0</v>
      </c>
      <c r="L347" s="21"/>
      <c r="M347" s="16"/>
      <c r="N347" s="36">
        <f t="shared" si="82"/>
        <v>0</v>
      </c>
      <c r="O347" s="36">
        <f t="shared" si="83"/>
        <v>0</v>
      </c>
      <c r="P347" s="16"/>
      <c r="Q347" s="18">
        <f t="shared" si="84"/>
        <v>0</v>
      </c>
      <c r="R347" s="16"/>
      <c r="S347" s="15">
        <f t="shared" si="76"/>
        <v>0</v>
      </c>
      <c r="T347">
        <v>338</v>
      </c>
      <c r="U347"/>
      <c r="V347"/>
      <c r="W347" s="61">
        <f t="shared" si="77"/>
        <v>0</v>
      </c>
      <c r="X347">
        <v>338</v>
      </c>
      <c r="Y347" s="71"/>
      <c r="Z347" s="71"/>
      <c r="AA347" s="59"/>
      <c r="AB347" s="74">
        <f>may!E347</f>
        <v>0</v>
      </c>
      <c r="AC347" s="191">
        <f>may!F347</f>
        <v>0</v>
      </c>
      <c r="AD347" s="74">
        <f>may!G347</f>
        <v>0</v>
      </c>
      <c r="AE347" s="73">
        <f>may!H347</f>
        <v>0</v>
      </c>
      <c r="AF347" s="59"/>
      <c r="AG347" s="60">
        <f t="shared" si="85"/>
        <v>0</v>
      </c>
      <c r="AH347" s="69">
        <f t="shared" si="86"/>
        <v>0</v>
      </c>
      <c r="AI347" s="60">
        <f t="shared" si="87"/>
        <v>0</v>
      </c>
      <c r="AJ347" s="69">
        <f t="shared" si="88"/>
        <v>0</v>
      </c>
      <c r="AN347" s="1">
        <f t="shared" si="89"/>
        <v>0</v>
      </c>
      <c r="AO347" s="1">
        <v>338</v>
      </c>
      <c r="AR347" s="1">
        <f t="shared" si="90"/>
        <v>0</v>
      </c>
    </row>
    <row r="348" spans="1:44" s="1" customFormat="1" hidden="1">
      <c r="A348" s="17">
        <v>339</v>
      </c>
      <c r="B348" s="17" t="s">
        <v>513</v>
      </c>
      <c r="C348" s="17">
        <v>339</v>
      </c>
      <c r="D348" s="21"/>
      <c r="E348" s="34">
        <f t="shared" si="78"/>
        <v>0</v>
      </c>
      <c r="F348" s="35">
        <f t="shared" si="79"/>
        <v>0</v>
      </c>
      <c r="G348" s="34">
        <f t="shared" si="80"/>
        <v>0</v>
      </c>
      <c r="H348" s="36">
        <f t="shared" si="81"/>
        <v>0</v>
      </c>
      <c r="I348" s="21"/>
      <c r="J348" s="21">
        <v>0</v>
      </c>
      <c r="K348" s="21">
        <v>0</v>
      </c>
      <c r="L348" s="21"/>
      <c r="M348" s="16"/>
      <c r="N348" s="36">
        <f t="shared" si="82"/>
        <v>0</v>
      </c>
      <c r="O348" s="36">
        <f t="shared" si="83"/>
        <v>0</v>
      </c>
      <c r="P348" s="16"/>
      <c r="Q348" s="18">
        <f t="shared" si="84"/>
        <v>0</v>
      </c>
      <c r="R348" s="16"/>
      <c r="S348" s="15">
        <f t="shared" si="76"/>
        <v>0</v>
      </c>
      <c r="T348">
        <v>339</v>
      </c>
      <c r="U348"/>
      <c r="V348"/>
      <c r="W348" s="61">
        <f t="shared" si="77"/>
        <v>0</v>
      </c>
      <c r="X348">
        <v>339</v>
      </c>
      <c r="Y348" s="71"/>
      <c r="Z348" s="71"/>
      <c r="AA348" s="59"/>
      <c r="AB348" s="74">
        <f>may!E348</f>
        <v>0</v>
      </c>
      <c r="AC348" s="191">
        <f>may!F348</f>
        <v>0</v>
      </c>
      <c r="AD348" s="74">
        <f>may!G348</f>
        <v>0</v>
      </c>
      <c r="AE348" s="73">
        <f>may!H348</f>
        <v>0</v>
      </c>
      <c r="AF348" s="59"/>
      <c r="AG348" s="60">
        <f t="shared" si="85"/>
        <v>0</v>
      </c>
      <c r="AH348" s="69">
        <f t="shared" si="86"/>
        <v>0</v>
      </c>
      <c r="AI348" s="60">
        <f t="shared" si="87"/>
        <v>0</v>
      </c>
      <c r="AJ348" s="69">
        <f t="shared" si="88"/>
        <v>0</v>
      </c>
      <c r="AN348" s="1">
        <f t="shared" si="89"/>
        <v>0</v>
      </c>
      <c r="AO348" s="1">
        <v>339</v>
      </c>
      <c r="AR348" s="1">
        <f t="shared" si="90"/>
        <v>0</v>
      </c>
    </row>
    <row r="349" spans="1:44">
      <c r="A349" s="19">
        <v>340</v>
      </c>
      <c r="B349" s="19" t="s">
        <v>909</v>
      </c>
      <c r="C349" s="19">
        <v>340</v>
      </c>
      <c r="D349" s="21"/>
      <c r="E349" s="34">
        <f t="shared" si="78"/>
        <v>18.41</v>
      </c>
      <c r="F349" s="35">
        <f t="shared" si="79"/>
        <v>102805</v>
      </c>
      <c r="G349" s="34">
        <f t="shared" si="80"/>
        <v>17.189999999999998</v>
      </c>
      <c r="H349" s="36">
        <f t="shared" si="81"/>
        <v>95976</v>
      </c>
      <c r="I349" s="21"/>
      <c r="J349" s="21">
        <v>0</v>
      </c>
      <c r="K349" s="21">
        <v>0</v>
      </c>
      <c r="L349" s="21"/>
      <c r="M349" s="16"/>
      <c r="N349" s="36">
        <f t="shared" si="82"/>
        <v>102805</v>
      </c>
      <c r="O349" s="36">
        <f t="shared" si="83"/>
        <v>95976</v>
      </c>
      <c r="P349" s="16"/>
      <c r="Q349" s="18">
        <f t="shared" si="84"/>
        <v>397597.6</v>
      </c>
      <c r="R349" s="20"/>
      <c r="S349" s="15">
        <f t="shared" si="76"/>
        <v>0</v>
      </c>
      <c r="T349" s="122">
        <v>340</v>
      </c>
      <c r="U349" s="71">
        <v>18.41</v>
      </c>
      <c r="V349" s="71">
        <v>102805</v>
      </c>
      <c r="W349" s="61">
        <f t="shared" si="77"/>
        <v>0</v>
      </c>
      <c r="X349" s="122">
        <v>340</v>
      </c>
      <c r="Y349" s="71">
        <v>17.189999999999998</v>
      </c>
      <c r="Z349" s="71">
        <v>95976</v>
      </c>
      <c r="AA349" s="59"/>
      <c r="AB349" s="74">
        <f>may!E349</f>
        <v>18.409999999999997</v>
      </c>
      <c r="AC349" s="191">
        <f>may!F349</f>
        <v>102805</v>
      </c>
      <c r="AD349" s="74">
        <f>may!G349</f>
        <v>17.57</v>
      </c>
      <c r="AE349" s="73">
        <f>may!H349</f>
        <v>97876</v>
      </c>
      <c r="AF349" s="59"/>
      <c r="AG349" s="60">
        <f t="shared" si="85"/>
        <v>0</v>
      </c>
      <c r="AH349" s="69">
        <f t="shared" si="86"/>
        <v>0</v>
      </c>
      <c r="AI349" s="60">
        <f t="shared" si="87"/>
        <v>-0.38000000000000256</v>
      </c>
      <c r="AJ349" s="69">
        <f t="shared" si="88"/>
        <v>-1900</v>
      </c>
      <c r="AK349" s="1"/>
      <c r="AL349" s="3">
        <v>18.41</v>
      </c>
      <c r="AM349" s="3">
        <v>102805</v>
      </c>
      <c r="AN349" s="1">
        <f t="shared" si="89"/>
        <v>0</v>
      </c>
      <c r="AO349" s="3">
        <v>340</v>
      </c>
      <c r="AP349" s="3">
        <v>17.189999999999998</v>
      </c>
      <c r="AQ349" s="3">
        <v>95976</v>
      </c>
      <c r="AR349" s="1">
        <f t="shared" si="90"/>
        <v>0</v>
      </c>
    </row>
    <row r="350" spans="1:44">
      <c r="A350" s="19">
        <v>341</v>
      </c>
      <c r="B350" s="19" t="s">
        <v>910</v>
      </c>
      <c r="C350" s="19">
        <v>341</v>
      </c>
      <c r="D350" s="21"/>
      <c r="E350" s="34">
        <f t="shared" si="78"/>
        <v>31.92</v>
      </c>
      <c r="F350" s="35">
        <f t="shared" si="79"/>
        <v>169504</v>
      </c>
      <c r="G350" s="34">
        <f t="shared" si="80"/>
        <v>2</v>
      </c>
      <c r="H350" s="36">
        <f t="shared" si="81"/>
        <v>10000</v>
      </c>
      <c r="I350" s="21"/>
      <c r="J350" s="21">
        <v>0</v>
      </c>
      <c r="K350" s="21">
        <v>0</v>
      </c>
      <c r="L350" s="21"/>
      <c r="M350" s="16"/>
      <c r="N350" s="36">
        <f t="shared" si="82"/>
        <v>169504</v>
      </c>
      <c r="O350" s="36">
        <f t="shared" si="83"/>
        <v>10000</v>
      </c>
      <c r="P350" s="16"/>
      <c r="Q350" s="18">
        <f t="shared" si="84"/>
        <v>359041.92000000004</v>
      </c>
      <c r="R350" s="20"/>
      <c r="S350" s="15">
        <f t="shared" si="76"/>
        <v>0</v>
      </c>
      <c r="T350" s="122">
        <v>341</v>
      </c>
      <c r="U350" s="71">
        <v>31.92</v>
      </c>
      <c r="V350" s="71">
        <v>169504</v>
      </c>
      <c r="W350" s="61">
        <f t="shared" si="77"/>
        <v>0</v>
      </c>
      <c r="X350" s="122">
        <v>341</v>
      </c>
      <c r="Y350" s="71">
        <v>2</v>
      </c>
      <c r="Z350" s="71">
        <v>10000</v>
      </c>
      <c r="AA350" s="59"/>
      <c r="AB350" s="74">
        <f>may!E350</f>
        <v>31.92</v>
      </c>
      <c r="AC350" s="191">
        <f>may!F350</f>
        <v>169504</v>
      </c>
      <c r="AD350" s="74">
        <f>may!G350</f>
        <v>1</v>
      </c>
      <c r="AE350" s="73">
        <f>may!H350</f>
        <v>5000</v>
      </c>
      <c r="AF350" s="59"/>
      <c r="AG350" s="60">
        <f t="shared" si="85"/>
        <v>0</v>
      </c>
      <c r="AH350" s="69">
        <f t="shared" si="86"/>
        <v>0</v>
      </c>
      <c r="AI350" s="60">
        <f t="shared" si="87"/>
        <v>1</v>
      </c>
      <c r="AJ350" s="69">
        <f t="shared" si="88"/>
        <v>5000</v>
      </c>
      <c r="AK350" s="1"/>
      <c r="AL350" s="3">
        <v>31.92</v>
      </c>
      <c r="AM350" s="3">
        <v>169504</v>
      </c>
      <c r="AN350" s="1">
        <f t="shared" si="89"/>
        <v>0</v>
      </c>
      <c r="AO350" s="3">
        <v>341</v>
      </c>
      <c r="AP350" s="3">
        <v>2</v>
      </c>
      <c r="AQ350" s="3">
        <v>10000</v>
      </c>
      <c r="AR350" s="1">
        <f t="shared" si="90"/>
        <v>0</v>
      </c>
    </row>
    <row r="351" spans="1:44" s="1" customFormat="1">
      <c r="A351" s="17">
        <v>342</v>
      </c>
      <c r="B351" s="17" t="s">
        <v>514</v>
      </c>
      <c r="C351" s="17">
        <v>342</v>
      </c>
      <c r="D351" s="21"/>
      <c r="E351" s="34">
        <f t="shared" si="78"/>
        <v>0</v>
      </c>
      <c r="F351" s="35">
        <f t="shared" si="79"/>
        <v>0</v>
      </c>
      <c r="G351" s="34">
        <f t="shared" si="80"/>
        <v>1.08</v>
      </c>
      <c r="H351" s="36">
        <f t="shared" si="81"/>
        <v>8041</v>
      </c>
      <c r="I351" s="21"/>
      <c r="J351" s="21">
        <v>0</v>
      </c>
      <c r="K351" s="21">
        <v>0</v>
      </c>
      <c r="L351" s="21"/>
      <c r="M351" s="16"/>
      <c r="N351" s="36">
        <f t="shared" si="82"/>
        <v>0</v>
      </c>
      <c r="O351" s="36">
        <f t="shared" si="83"/>
        <v>8041</v>
      </c>
      <c r="P351" s="16"/>
      <c r="Q351" s="18">
        <f t="shared" si="84"/>
        <v>16083.08</v>
      </c>
      <c r="R351" s="16"/>
      <c r="S351" s="15">
        <f t="shared" si="76"/>
        <v>0</v>
      </c>
      <c r="T351">
        <v>342</v>
      </c>
      <c r="U351"/>
      <c r="V351"/>
      <c r="W351" s="61">
        <f t="shared" si="77"/>
        <v>0</v>
      </c>
      <c r="X351" s="122">
        <v>342</v>
      </c>
      <c r="Y351" s="71">
        <v>1.08</v>
      </c>
      <c r="Z351" s="71">
        <v>8041</v>
      </c>
      <c r="AA351" s="59"/>
      <c r="AB351" s="74">
        <f>may!E351</f>
        <v>0</v>
      </c>
      <c r="AC351" s="191">
        <f>may!F351</f>
        <v>0</v>
      </c>
      <c r="AD351" s="74">
        <f>may!G351</f>
        <v>1.1599999999999999</v>
      </c>
      <c r="AE351" s="73">
        <f>may!H351</f>
        <v>8571</v>
      </c>
      <c r="AF351" s="59"/>
      <c r="AG351" s="60">
        <f t="shared" si="85"/>
        <v>0</v>
      </c>
      <c r="AH351" s="69">
        <f t="shared" si="86"/>
        <v>0</v>
      </c>
      <c r="AI351" s="60">
        <f t="shared" si="87"/>
        <v>-7.9999999999999849E-2</v>
      </c>
      <c r="AJ351" s="69">
        <f t="shared" si="88"/>
        <v>-530</v>
      </c>
      <c r="AN351" s="1">
        <f t="shared" si="89"/>
        <v>0</v>
      </c>
      <c r="AO351" s="1">
        <v>342</v>
      </c>
      <c r="AP351" s="1">
        <v>1.08</v>
      </c>
      <c r="AQ351" s="1">
        <v>8041</v>
      </c>
      <c r="AR351" s="1">
        <f t="shared" si="90"/>
        <v>0</v>
      </c>
    </row>
    <row r="352" spans="1:44">
      <c r="A352" s="19">
        <v>343</v>
      </c>
      <c r="B352" s="19" t="s">
        <v>788</v>
      </c>
      <c r="C352" s="19">
        <v>343</v>
      </c>
      <c r="D352" s="21"/>
      <c r="E352" s="34">
        <f t="shared" si="78"/>
        <v>29</v>
      </c>
      <c r="F352" s="35">
        <f t="shared" si="79"/>
        <v>145000</v>
      </c>
      <c r="G352" s="34">
        <f t="shared" si="80"/>
        <v>140.28000000000006</v>
      </c>
      <c r="H352" s="36">
        <f t="shared" si="81"/>
        <v>805543</v>
      </c>
      <c r="I352" s="21"/>
      <c r="J352" s="21">
        <v>-51305</v>
      </c>
      <c r="K352" s="21">
        <v>0</v>
      </c>
      <c r="L352" s="21"/>
      <c r="M352" s="16"/>
      <c r="N352" s="36">
        <f t="shared" si="82"/>
        <v>93695</v>
      </c>
      <c r="O352" s="36">
        <f t="shared" si="83"/>
        <v>805543</v>
      </c>
      <c r="P352" s="16"/>
      <c r="Q352" s="18">
        <f t="shared" si="84"/>
        <v>1798645.28</v>
      </c>
      <c r="R352" s="20"/>
      <c r="S352" s="15">
        <f t="shared" si="76"/>
        <v>0</v>
      </c>
      <c r="T352" s="122">
        <v>343</v>
      </c>
      <c r="U352" s="71">
        <v>29</v>
      </c>
      <c r="V352" s="71">
        <v>145000</v>
      </c>
      <c r="W352" s="61">
        <f t="shared" si="77"/>
        <v>0</v>
      </c>
      <c r="X352" s="122">
        <v>343</v>
      </c>
      <c r="Y352" s="71">
        <v>140.28000000000006</v>
      </c>
      <c r="Z352" s="71">
        <v>805543</v>
      </c>
      <c r="AA352" s="59"/>
      <c r="AB352" s="74">
        <f>may!E352</f>
        <v>30</v>
      </c>
      <c r="AC352" s="191">
        <f>may!F352</f>
        <v>150000</v>
      </c>
      <c r="AD352" s="74">
        <f>may!G352</f>
        <v>143.63000000000005</v>
      </c>
      <c r="AE352" s="73">
        <f>may!H352</f>
        <v>816550</v>
      </c>
      <c r="AF352" s="59"/>
      <c r="AG352" s="60">
        <f t="shared" si="85"/>
        <v>-1</v>
      </c>
      <c r="AH352" s="69">
        <f t="shared" si="86"/>
        <v>-5000</v>
      </c>
      <c r="AI352" s="60">
        <f t="shared" si="87"/>
        <v>-3.3499999999999943</v>
      </c>
      <c r="AJ352" s="69">
        <f t="shared" si="88"/>
        <v>-11007</v>
      </c>
      <c r="AK352" s="1"/>
      <c r="AL352" s="3">
        <v>29</v>
      </c>
      <c r="AM352" s="3">
        <v>145000</v>
      </c>
      <c r="AN352" s="1">
        <f t="shared" si="89"/>
        <v>0</v>
      </c>
      <c r="AO352" s="3">
        <v>343</v>
      </c>
      <c r="AP352" s="3">
        <v>143.28000000000006</v>
      </c>
      <c r="AQ352" s="3">
        <v>820543</v>
      </c>
      <c r="AR352" s="1">
        <f t="shared" si="90"/>
        <v>-15000</v>
      </c>
    </row>
    <row r="353" spans="1:44" s="1" customFormat="1">
      <c r="A353" s="17">
        <v>344</v>
      </c>
      <c r="B353" s="17" t="s">
        <v>515</v>
      </c>
      <c r="C353" s="17">
        <v>344</v>
      </c>
      <c r="D353" s="21"/>
      <c r="E353" s="34">
        <f t="shared" si="78"/>
        <v>0</v>
      </c>
      <c r="F353" s="35">
        <f t="shared" si="79"/>
        <v>0</v>
      </c>
      <c r="G353" s="34">
        <f t="shared" si="80"/>
        <v>3.8</v>
      </c>
      <c r="H353" s="36">
        <f t="shared" si="81"/>
        <v>28183</v>
      </c>
      <c r="I353" s="21"/>
      <c r="J353" s="21">
        <v>0</v>
      </c>
      <c r="K353" s="21">
        <v>0</v>
      </c>
      <c r="L353" s="21"/>
      <c r="M353" s="16"/>
      <c r="N353" s="36">
        <f t="shared" si="82"/>
        <v>0</v>
      </c>
      <c r="O353" s="36">
        <f t="shared" si="83"/>
        <v>28183</v>
      </c>
      <c r="P353" s="16"/>
      <c r="Q353" s="18">
        <f t="shared" si="84"/>
        <v>56369.8</v>
      </c>
      <c r="R353" s="16"/>
      <c r="S353" s="15">
        <f t="shared" si="76"/>
        <v>0</v>
      </c>
      <c r="T353">
        <v>344</v>
      </c>
      <c r="U353"/>
      <c r="V353"/>
      <c r="W353" s="61">
        <f t="shared" si="77"/>
        <v>0</v>
      </c>
      <c r="X353" s="122">
        <v>344</v>
      </c>
      <c r="Y353" s="71">
        <v>3.8</v>
      </c>
      <c r="Z353" s="71">
        <v>28183</v>
      </c>
      <c r="AA353" s="59"/>
      <c r="AB353" s="74">
        <f>may!E353</f>
        <v>0</v>
      </c>
      <c r="AC353" s="191">
        <f>may!F353</f>
        <v>0</v>
      </c>
      <c r="AD353" s="74">
        <f>may!G353</f>
        <v>3.8</v>
      </c>
      <c r="AE353" s="73">
        <f>may!H353</f>
        <v>28183</v>
      </c>
      <c r="AF353" s="59"/>
      <c r="AG353" s="60">
        <f t="shared" si="85"/>
        <v>0</v>
      </c>
      <c r="AH353" s="69">
        <f t="shared" si="86"/>
        <v>0</v>
      </c>
      <c r="AI353" s="60">
        <f t="shared" si="87"/>
        <v>0</v>
      </c>
      <c r="AJ353" s="69">
        <f t="shared" si="88"/>
        <v>0</v>
      </c>
      <c r="AN353" s="1">
        <f t="shared" si="89"/>
        <v>0</v>
      </c>
      <c r="AO353" s="1">
        <v>344</v>
      </c>
      <c r="AP353" s="1">
        <v>3.8</v>
      </c>
      <c r="AQ353" s="1">
        <v>28183</v>
      </c>
      <c r="AR353" s="1">
        <f t="shared" si="90"/>
        <v>0</v>
      </c>
    </row>
    <row r="354" spans="1:44" s="1" customFormat="1" hidden="1">
      <c r="A354" s="17">
        <v>345</v>
      </c>
      <c r="B354" s="17" t="s">
        <v>516</v>
      </c>
      <c r="C354" s="17">
        <v>345</v>
      </c>
      <c r="D354" s="21"/>
      <c r="E354" s="34">
        <f t="shared" si="78"/>
        <v>0</v>
      </c>
      <c r="F354" s="35">
        <f t="shared" si="79"/>
        <v>0</v>
      </c>
      <c r="G354" s="34">
        <f t="shared" si="80"/>
        <v>0</v>
      </c>
      <c r="H354" s="36">
        <f t="shared" si="81"/>
        <v>0</v>
      </c>
      <c r="I354" s="21"/>
      <c r="J354" s="21">
        <v>0</v>
      </c>
      <c r="K354" s="21">
        <v>0</v>
      </c>
      <c r="L354" s="21"/>
      <c r="M354" s="16"/>
      <c r="N354" s="36">
        <f t="shared" si="82"/>
        <v>0</v>
      </c>
      <c r="O354" s="36">
        <f t="shared" si="83"/>
        <v>0</v>
      </c>
      <c r="P354" s="16"/>
      <c r="Q354" s="18">
        <f t="shared" si="84"/>
        <v>0</v>
      </c>
      <c r="R354" s="16"/>
      <c r="S354" s="15">
        <f t="shared" si="76"/>
        <v>0</v>
      </c>
      <c r="T354">
        <v>345</v>
      </c>
      <c r="U354"/>
      <c r="V354"/>
      <c r="W354" s="61">
        <f t="shared" si="77"/>
        <v>0</v>
      </c>
      <c r="X354">
        <v>345</v>
      </c>
      <c r="Y354" s="71"/>
      <c r="Z354" s="71"/>
      <c r="AA354" s="59"/>
      <c r="AB354" s="74">
        <f>may!E354</f>
        <v>0</v>
      </c>
      <c r="AC354" s="191">
        <f>may!F354</f>
        <v>0</v>
      </c>
      <c r="AD354" s="74">
        <f>may!G354</f>
        <v>0</v>
      </c>
      <c r="AE354" s="73">
        <f>may!H354</f>
        <v>0</v>
      </c>
      <c r="AF354" s="59"/>
      <c r="AG354" s="60">
        <f t="shared" si="85"/>
        <v>0</v>
      </c>
      <c r="AH354" s="69">
        <f t="shared" si="86"/>
        <v>0</v>
      </c>
      <c r="AI354" s="60">
        <f t="shared" si="87"/>
        <v>0</v>
      </c>
      <c r="AJ354" s="69">
        <f t="shared" si="88"/>
        <v>0</v>
      </c>
      <c r="AN354" s="1">
        <f t="shared" si="89"/>
        <v>0</v>
      </c>
      <c r="AO354" s="1">
        <v>345</v>
      </c>
      <c r="AR354" s="1">
        <f t="shared" si="90"/>
        <v>0</v>
      </c>
    </row>
    <row r="355" spans="1:44" s="1" customFormat="1">
      <c r="A355" s="17">
        <v>346</v>
      </c>
      <c r="B355" s="17" t="s">
        <v>517</v>
      </c>
      <c r="C355" s="17">
        <v>346</v>
      </c>
      <c r="D355" s="21"/>
      <c r="E355" s="34">
        <f t="shared" si="78"/>
        <v>16</v>
      </c>
      <c r="F355" s="35">
        <f t="shared" si="79"/>
        <v>87223</v>
      </c>
      <c r="G355" s="34">
        <f t="shared" si="80"/>
        <v>3.8499999999999996</v>
      </c>
      <c r="H355" s="36">
        <f t="shared" si="81"/>
        <v>24182</v>
      </c>
      <c r="I355" s="21"/>
      <c r="J355" s="21">
        <v>0</v>
      </c>
      <c r="K355" s="21">
        <v>0</v>
      </c>
      <c r="L355" s="21"/>
      <c r="M355" s="16"/>
      <c r="N355" s="36">
        <f t="shared" si="82"/>
        <v>87223</v>
      </c>
      <c r="O355" s="36">
        <f t="shared" si="83"/>
        <v>24182</v>
      </c>
      <c r="P355" s="16"/>
      <c r="Q355" s="18">
        <f t="shared" si="84"/>
        <v>222829.85</v>
      </c>
      <c r="R355" s="16"/>
      <c r="S355" s="15">
        <f t="shared" si="76"/>
        <v>0</v>
      </c>
      <c r="T355" s="122">
        <v>346</v>
      </c>
      <c r="U355" s="71">
        <v>16</v>
      </c>
      <c r="V355" s="71">
        <v>87223</v>
      </c>
      <c r="W355" s="61">
        <f t="shared" si="77"/>
        <v>0</v>
      </c>
      <c r="X355" s="122">
        <v>346</v>
      </c>
      <c r="Y355" s="71">
        <v>3.8499999999999996</v>
      </c>
      <c r="Z355" s="71">
        <v>24182</v>
      </c>
      <c r="AA355" s="59"/>
      <c r="AB355" s="74">
        <f>may!E355</f>
        <v>16</v>
      </c>
      <c r="AC355" s="191">
        <f>may!F355</f>
        <v>80000</v>
      </c>
      <c r="AD355" s="74">
        <f>may!G355</f>
        <v>3.8499999999999996</v>
      </c>
      <c r="AE355" s="73">
        <f>may!H355</f>
        <v>24182</v>
      </c>
      <c r="AF355" s="59"/>
      <c r="AG355" s="60">
        <f t="shared" si="85"/>
        <v>0</v>
      </c>
      <c r="AH355" s="69">
        <f t="shared" si="86"/>
        <v>7223</v>
      </c>
      <c r="AI355" s="60">
        <f t="shared" si="87"/>
        <v>0</v>
      </c>
      <c r="AJ355" s="69">
        <f t="shared" si="88"/>
        <v>0</v>
      </c>
      <c r="AL355" s="1">
        <v>16</v>
      </c>
      <c r="AM355" s="1">
        <v>87223</v>
      </c>
      <c r="AN355" s="1">
        <f t="shared" si="89"/>
        <v>0</v>
      </c>
      <c r="AO355" s="1">
        <v>346</v>
      </c>
      <c r="AP355" s="1">
        <v>3.8499999999999996</v>
      </c>
      <c r="AQ355" s="1">
        <v>24182</v>
      </c>
      <c r="AR355" s="1">
        <f t="shared" si="90"/>
        <v>0</v>
      </c>
    </row>
    <row r="356" spans="1:44">
      <c r="A356" s="19">
        <v>347</v>
      </c>
      <c r="B356" s="19" t="s">
        <v>1270</v>
      </c>
      <c r="C356" s="19">
        <v>347</v>
      </c>
      <c r="D356" s="21"/>
      <c r="E356" s="34">
        <f t="shared" si="78"/>
        <v>0</v>
      </c>
      <c r="F356" s="35">
        <f t="shared" si="79"/>
        <v>0</v>
      </c>
      <c r="G356" s="34">
        <f t="shared" si="80"/>
        <v>16.020000000000003</v>
      </c>
      <c r="H356" s="36">
        <f t="shared" si="81"/>
        <v>87032</v>
      </c>
      <c r="I356" s="21"/>
      <c r="J356" s="21">
        <v>0</v>
      </c>
      <c r="K356" s="21">
        <v>0</v>
      </c>
      <c r="L356" s="21"/>
      <c r="M356" s="16"/>
      <c r="N356" s="36">
        <f t="shared" si="82"/>
        <v>0</v>
      </c>
      <c r="O356" s="36">
        <f t="shared" si="83"/>
        <v>87032</v>
      </c>
      <c r="P356" s="16"/>
      <c r="Q356" s="18">
        <f t="shared" si="84"/>
        <v>174080.02000000002</v>
      </c>
      <c r="R356" s="20"/>
      <c r="S356" s="15">
        <f t="shared" si="76"/>
        <v>0</v>
      </c>
      <c r="T356">
        <v>347</v>
      </c>
      <c r="U356"/>
      <c r="V356"/>
      <c r="W356" s="61">
        <f t="shared" si="77"/>
        <v>0</v>
      </c>
      <c r="X356" s="122">
        <v>347</v>
      </c>
      <c r="Y356" s="71">
        <v>16.020000000000003</v>
      </c>
      <c r="Z356" s="71">
        <v>87032</v>
      </c>
      <c r="AA356" s="59"/>
      <c r="AB356" s="74">
        <f>may!E356</f>
        <v>0</v>
      </c>
      <c r="AC356" s="191">
        <f>may!F356</f>
        <v>0</v>
      </c>
      <c r="AD356" s="74">
        <f>may!G356</f>
        <v>17.48</v>
      </c>
      <c r="AE356" s="73">
        <f>may!H356</f>
        <v>96964</v>
      </c>
      <c r="AF356" s="59"/>
      <c r="AG356" s="60">
        <f t="shared" si="85"/>
        <v>0</v>
      </c>
      <c r="AH356" s="69">
        <f t="shared" si="86"/>
        <v>0</v>
      </c>
      <c r="AI356" s="60">
        <f t="shared" si="87"/>
        <v>-1.4599999999999973</v>
      </c>
      <c r="AJ356" s="69">
        <f t="shared" si="88"/>
        <v>-9932</v>
      </c>
      <c r="AK356" s="1"/>
      <c r="AN356" s="1">
        <f t="shared" si="89"/>
        <v>0</v>
      </c>
      <c r="AO356" s="3">
        <v>347</v>
      </c>
      <c r="AP356" s="3">
        <v>16.020000000000003</v>
      </c>
      <c r="AQ356" s="3">
        <v>87032</v>
      </c>
      <c r="AR356" s="1">
        <f t="shared" si="90"/>
        <v>0</v>
      </c>
    </row>
    <row r="357" spans="1:44">
      <c r="A357" s="19">
        <v>348</v>
      </c>
      <c r="B357" s="19" t="s">
        <v>857</v>
      </c>
      <c r="C357" s="19">
        <v>348</v>
      </c>
      <c r="D357" s="21"/>
      <c r="E357" s="34">
        <f t="shared" si="78"/>
        <v>69.150000000000006</v>
      </c>
      <c r="F357" s="35">
        <f t="shared" si="79"/>
        <v>391327</v>
      </c>
      <c r="G357" s="34">
        <f t="shared" si="80"/>
        <v>473.96000000000009</v>
      </c>
      <c r="H357" s="36">
        <f t="shared" si="81"/>
        <v>2669896</v>
      </c>
      <c r="I357" s="21"/>
      <c r="J357" s="21">
        <v>0</v>
      </c>
      <c r="K357" s="21">
        <v>0</v>
      </c>
      <c r="L357" s="21"/>
      <c r="M357" s="16"/>
      <c r="N357" s="36">
        <f t="shared" si="82"/>
        <v>391327</v>
      </c>
      <c r="O357" s="36">
        <f t="shared" si="83"/>
        <v>2669896</v>
      </c>
      <c r="P357" s="16"/>
      <c r="Q357" s="18">
        <f t="shared" si="84"/>
        <v>6122989.1099999994</v>
      </c>
      <c r="R357" s="20"/>
      <c r="S357" s="15">
        <f t="shared" si="76"/>
        <v>0</v>
      </c>
      <c r="T357" s="122">
        <v>348</v>
      </c>
      <c r="U357" s="71">
        <v>69.150000000000006</v>
      </c>
      <c r="V357" s="71">
        <v>391327</v>
      </c>
      <c r="W357" s="61">
        <f t="shared" si="77"/>
        <v>0</v>
      </c>
      <c r="X357" s="122">
        <v>348</v>
      </c>
      <c r="Y357" s="71">
        <v>473.96000000000009</v>
      </c>
      <c r="Z357" s="71">
        <v>2669896</v>
      </c>
      <c r="AA357" s="59"/>
      <c r="AB357" s="74">
        <f>may!E357</f>
        <v>73</v>
      </c>
      <c r="AC357" s="191">
        <f>may!F357</f>
        <v>423431</v>
      </c>
      <c r="AD357" s="74">
        <f>may!G357</f>
        <v>477.12</v>
      </c>
      <c r="AE357" s="73">
        <f>may!H357</f>
        <v>2714656</v>
      </c>
      <c r="AF357" s="59"/>
      <c r="AG357" s="60">
        <f t="shared" si="85"/>
        <v>-3.8499999999999943</v>
      </c>
      <c r="AH357" s="69">
        <f t="shared" si="86"/>
        <v>-32104</v>
      </c>
      <c r="AI357" s="60">
        <f t="shared" si="87"/>
        <v>-3.1599999999999113</v>
      </c>
      <c r="AJ357" s="69">
        <f t="shared" si="88"/>
        <v>-44760</v>
      </c>
      <c r="AK357" s="1"/>
      <c r="AL357" s="3">
        <v>69.150000000000006</v>
      </c>
      <c r="AM357" s="3">
        <v>391327</v>
      </c>
      <c r="AN357" s="1">
        <f t="shared" si="89"/>
        <v>0</v>
      </c>
      <c r="AO357" s="3">
        <v>348</v>
      </c>
      <c r="AP357" s="3">
        <v>472.96000000000009</v>
      </c>
      <c r="AQ357" s="3">
        <v>2664896</v>
      </c>
      <c r="AR357" s="1">
        <f t="shared" si="90"/>
        <v>5000</v>
      </c>
    </row>
    <row r="358" spans="1:44" s="1" customFormat="1">
      <c r="A358" s="17">
        <v>349</v>
      </c>
      <c r="B358" s="17" t="s">
        <v>518</v>
      </c>
      <c r="C358" s="17">
        <v>349</v>
      </c>
      <c r="D358" s="21"/>
      <c r="E358" s="34">
        <f t="shared" si="78"/>
        <v>5.37</v>
      </c>
      <c r="F358" s="35">
        <f t="shared" si="79"/>
        <v>26850</v>
      </c>
      <c r="G358" s="34">
        <f t="shared" si="80"/>
        <v>54.339999999999996</v>
      </c>
      <c r="H358" s="36">
        <f t="shared" si="81"/>
        <v>467624</v>
      </c>
      <c r="I358" s="21"/>
      <c r="J358" s="21">
        <v>0</v>
      </c>
      <c r="K358" s="21">
        <v>0</v>
      </c>
      <c r="L358" s="21"/>
      <c r="M358" s="16"/>
      <c r="N358" s="36">
        <f t="shared" si="82"/>
        <v>26850</v>
      </c>
      <c r="O358" s="36">
        <f t="shared" si="83"/>
        <v>467624</v>
      </c>
      <c r="P358" s="16"/>
      <c r="Q358" s="18">
        <f t="shared" si="84"/>
        <v>989007.71</v>
      </c>
      <c r="R358" s="16"/>
      <c r="S358" s="15">
        <f t="shared" si="76"/>
        <v>0</v>
      </c>
      <c r="T358" s="122">
        <v>349</v>
      </c>
      <c r="U358" s="71">
        <v>5.37</v>
      </c>
      <c r="V358" s="71">
        <v>26850</v>
      </c>
      <c r="W358" s="61">
        <f t="shared" si="77"/>
        <v>0</v>
      </c>
      <c r="X358" s="122">
        <v>349</v>
      </c>
      <c r="Y358" s="71">
        <v>54.339999999999996</v>
      </c>
      <c r="Z358" s="71">
        <v>467624</v>
      </c>
      <c r="AA358" s="59"/>
      <c r="AB358" s="74">
        <f>may!E358</f>
        <v>5.36</v>
      </c>
      <c r="AC358" s="191">
        <f>may!F358</f>
        <v>26800</v>
      </c>
      <c r="AD358" s="74">
        <f>may!G358</f>
        <v>53.42</v>
      </c>
      <c r="AE358" s="73">
        <f>may!H358</f>
        <v>450807</v>
      </c>
      <c r="AF358" s="59"/>
      <c r="AG358" s="60">
        <f t="shared" si="85"/>
        <v>9.9999999999997868E-3</v>
      </c>
      <c r="AH358" s="69">
        <f t="shared" si="86"/>
        <v>50</v>
      </c>
      <c r="AI358" s="60">
        <f t="shared" si="87"/>
        <v>0.9199999999999946</v>
      </c>
      <c r="AJ358" s="69">
        <f t="shared" si="88"/>
        <v>16817</v>
      </c>
      <c r="AL358" s="1">
        <v>5.37</v>
      </c>
      <c r="AM358" s="1">
        <v>26850</v>
      </c>
      <c r="AN358" s="1">
        <f t="shared" si="89"/>
        <v>0</v>
      </c>
      <c r="AO358" s="1">
        <v>349</v>
      </c>
      <c r="AP358" s="1">
        <v>54.339999999999996</v>
      </c>
      <c r="AQ358" s="1">
        <v>467624</v>
      </c>
      <c r="AR358" s="1">
        <f t="shared" si="90"/>
        <v>0</v>
      </c>
    </row>
    <row r="359" spans="1:44">
      <c r="A359" s="19">
        <v>350</v>
      </c>
      <c r="B359" s="19" t="s">
        <v>1281</v>
      </c>
      <c r="C359" s="19">
        <v>350</v>
      </c>
      <c r="D359" s="21"/>
      <c r="E359" s="34">
        <f t="shared" si="78"/>
        <v>0</v>
      </c>
      <c r="F359" s="35">
        <f t="shared" si="79"/>
        <v>0</v>
      </c>
      <c r="G359" s="34">
        <f t="shared" si="80"/>
        <v>4.17</v>
      </c>
      <c r="H359" s="36">
        <f t="shared" si="81"/>
        <v>20850</v>
      </c>
      <c r="I359" s="21"/>
      <c r="J359" s="21">
        <v>0</v>
      </c>
      <c r="K359" s="21">
        <v>0</v>
      </c>
      <c r="L359" s="21"/>
      <c r="M359" s="16"/>
      <c r="N359" s="36">
        <f t="shared" si="82"/>
        <v>0</v>
      </c>
      <c r="O359" s="36">
        <f t="shared" si="83"/>
        <v>20850</v>
      </c>
      <c r="P359" s="16"/>
      <c r="Q359" s="18">
        <f t="shared" si="84"/>
        <v>41704.17</v>
      </c>
      <c r="R359" s="20"/>
      <c r="S359" s="15">
        <f t="shared" si="76"/>
        <v>0</v>
      </c>
      <c r="T359">
        <v>350</v>
      </c>
      <c r="U359"/>
      <c r="V359"/>
      <c r="W359" s="61">
        <f t="shared" si="77"/>
        <v>0</v>
      </c>
      <c r="X359" s="122">
        <v>350</v>
      </c>
      <c r="Y359" s="71">
        <v>4.17</v>
      </c>
      <c r="Z359" s="71">
        <v>20850</v>
      </c>
      <c r="AA359" s="59"/>
      <c r="AB359" s="74">
        <f>may!E359</f>
        <v>0</v>
      </c>
      <c r="AC359" s="191">
        <f>may!F359</f>
        <v>0</v>
      </c>
      <c r="AD359" s="74">
        <f>may!G359</f>
        <v>4.17</v>
      </c>
      <c r="AE359" s="73">
        <f>may!H359</f>
        <v>20850</v>
      </c>
      <c r="AF359" s="59"/>
      <c r="AG359" s="60">
        <f t="shared" si="85"/>
        <v>0</v>
      </c>
      <c r="AH359" s="69">
        <f t="shared" si="86"/>
        <v>0</v>
      </c>
      <c r="AI359" s="60">
        <f t="shared" si="87"/>
        <v>0</v>
      </c>
      <c r="AJ359" s="69">
        <f t="shared" si="88"/>
        <v>0</v>
      </c>
      <c r="AK359" s="1"/>
      <c r="AN359" s="1">
        <f t="shared" si="89"/>
        <v>0</v>
      </c>
      <c r="AO359" s="3">
        <v>350</v>
      </c>
      <c r="AP359" s="3">
        <v>4.17</v>
      </c>
      <c r="AQ359" s="3">
        <v>20850</v>
      </c>
      <c r="AR359" s="1">
        <f t="shared" si="90"/>
        <v>0</v>
      </c>
    </row>
    <row r="360" spans="1:44" s="1" customFormat="1" hidden="1">
      <c r="A360" s="17">
        <v>351</v>
      </c>
      <c r="B360" s="17" t="s">
        <v>519</v>
      </c>
      <c r="C360" s="17">
        <v>351</v>
      </c>
      <c r="D360" s="21"/>
      <c r="E360" s="34">
        <f t="shared" si="78"/>
        <v>0</v>
      </c>
      <c r="F360" s="35">
        <f t="shared" si="79"/>
        <v>0</v>
      </c>
      <c r="G360" s="34">
        <f t="shared" si="80"/>
        <v>0</v>
      </c>
      <c r="H360" s="36">
        <f t="shared" si="81"/>
        <v>0</v>
      </c>
      <c r="I360" s="21"/>
      <c r="J360" s="21">
        <v>0</v>
      </c>
      <c r="K360" s="21">
        <v>0</v>
      </c>
      <c r="L360" s="21"/>
      <c r="M360" s="16"/>
      <c r="N360" s="36">
        <f t="shared" si="82"/>
        <v>0</v>
      </c>
      <c r="O360" s="36">
        <f t="shared" si="83"/>
        <v>0</v>
      </c>
      <c r="P360" s="16"/>
      <c r="Q360" s="18">
        <f t="shared" si="84"/>
        <v>0</v>
      </c>
      <c r="R360" s="16"/>
      <c r="S360" s="15">
        <f t="shared" si="76"/>
        <v>0</v>
      </c>
      <c r="T360">
        <v>351</v>
      </c>
      <c r="U360"/>
      <c r="V360"/>
      <c r="W360" s="61">
        <f t="shared" si="77"/>
        <v>0</v>
      </c>
      <c r="X360">
        <v>351</v>
      </c>
      <c r="Y360" s="71"/>
      <c r="Z360" s="71"/>
      <c r="AA360" s="59"/>
      <c r="AB360" s="74">
        <f>may!E360</f>
        <v>0</v>
      </c>
      <c r="AC360" s="191">
        <f>may!F360</f>
        <v>0</v>
      </c>
      <c r="AD360" s="74">
        <f>may!G360</f>
        <v>0</v>
      </c>
      <c r="AE360" s="73">
        <f>may!H360</f>
        <v>0</v>
      </c>
      <c r="AF360" s="59"/>
      <c r="AG360" s="60">
        <f t="shared" si="85"/>
        <v>0</v>
      </c>
      <c r="AH360" s="69">
        <f t="shared" si="86"/>
        <v>0</v>
      </c>
      <c r="AI360" s="60">
        <f t="shared" si="87"/>
        <v>0</v>
      </c>
      <c r="AJ360" s="69">
        <f t="shared" si="88"/>
        <v>0</v>
      </c>
      <c r="AN360" s="1">
        <f t="shared" si="89"/>
        <v>0</v>
      </c>
      <c r="AO360" s="1">
        <v>351</v>
      </c>
      <c r="AR360" s="1">
        <f t="shared" si="90"/>
        <v>0</v>
      </c>
    </row>
    <row r="361" spans="1:44" s="1" customFormat="1">
      <c r="A361" s="17">
        <v>352</v>
      </c>
      <c r="B361" s="17" t="s">
        <v>557</v>
      </c>
      <c r="C361" s="17">
        <v>352</v>
      </c>
      <c r="D361" s="21"/>
      <c r="E361" s="34">
        <f t="shared" si="78"/>
        <v>0</v>
      </c>
      <c r="F361" s="35">
        <f t="shared" si="79"/>
        <v>0</v>
      </c>
      <c r="G361" s="34">
        <f t="shared" si="80"/>
        <v>5</v>
      </c>
      <c r="H361" s="36">
        <f t="shared" si="81"/>
        <v>26703</v>
      </c>
      <c r="I361" s="21"/>
      <c r="J361" s="21">
        <v>0</v>
      </c>
      <c r="K361" s="21">
        <v>0</v>
      </c>
      <c r="L361" s="21"/>
      <c r="M361" s="16"/>
      <c r="N361" s="36">
        <f t="shared" si="82"/>
        <v>0</v>
      </c>
      <c r="O361" s="36">
        <f t="shared" si="83"/>
        <v>26703</v>
      </c>
      <c r="P361" s="16"/>
      <c r="Q361" s="18">
        <f t="shared" si="84"/>
        <v>53411</v>
      </c>
      <c r="R361" s="16"/>
      <c r="S361" s="15">
        <f t="shared" si="76"/>
        <v>0</v>
      </c>
      <c r="T361">
        <v>352</v>
      </c>
      <c r="U361"/>
      <c r="V361"/>
      <c r="W361" s="61">
        <f t="shared" si="77"/>
        <v>0</v>
      </c>
      <c r="X361" s="122">
        <v>352</v>
      </c>
      <c r="Y361" s="71">
        <v>5</v>
      </c>
      <c r="Z361" s="71">
        <v>26703</v>
      </c>
      <c r="AA361" s="59"/>
      <c r="AB361" s="74">
        <f>may!E361</f>
        <v>0</v>
      </c>
      <c r="AC361" s="191">
        <f>may!F361</f>
        <v>0</v>
      </c>
      <c r="AD361" s="74">
        <f>may!G361</f>
        <v>6</v>
      </c>
      <c r="AE361" s="73">
        <f>may!H361</f>
        <v>33408</v>
      </c>
      <c r="AF361" s="59"/>
      <c r="AG361" s="60">
        <f t="shared" si="85"/>
        <v>0</v>
      </c>
      <c r="AH361" s="69">
        <f t="shared" si="86"/>
        <v>0</v>
      </c>
      <c r="AI361" s="60">
        <f t="shared" si="87"/>
        <v>-1</v>
      </c>
      <c r="AJ361" s="69">
        <f t="shared" si="88"/>
        <v>-6705</v>
      </c>
      <c r="AN361" s="1">
        <f t="shared" si="89"/>
        <v>0</v>
      </c>
      <c r="AO361" s="1">
        <v>352</v>
      </c>
      <c r="AP361" s="1">
        <v>5</v>
      </c>
      <c r="AQ361" s="1">
        <v>26703</v>
      </c>
      <c r="AR361" s="1">
        <f t="shared" si="90"/>
        <v>0</v>
      </c>
    </row>
    <row r="362" spans="1:44" s="1" customFormat="1" hidden="1">
      <c r="A362" s="17">
        <v>406</v>
      </c>
      <c r="B362" s="17" t="s">
        <v>520</v>
      </c>
      <c r="C362" s="17">
        <v>406</v>
      </c>
      <c r="D362" s="21"/>
      <c r="E362" s="34">
        <f t="shared" si="78"/>
        <v>0</v>
      </c>
      <c r="F362" s="35">
        <f t="shared" si="79"/>
        <v>0</v>
      </c>
      <c r="G362" s="34">
        <f t="shared" si="80"/>
        <v>0</v>
      </c>
      <c r="H362" s="36">
        <f t="shared" si="81"/>
        <v>0</v>
      </c>
      <c r="I362" s="21"/>
      <c r="J362" s="21">
        <v>0</v>
      </c>
      <c r="K362" s="21">
        <v>0</v>
      </c>
      <c r="L362" s="21"/>
      <c r="M362" s="16"/>
      <c r="N362" s="36">
        <f t="shared" si="82"/>
        <v>0</v>
      </c>
      <c r="O362" s="36">
        <f t="shared" si="83"/>
        <v>0</v>
      </c>
      <c r="P362" s="16"/>
      <c r="Q362" s="18">
        <f t="shared" si="84"/>
        <v>0</v>
      </c>
      <c r="R362" s="16"/>
      <c r="S362" s="15">
        <f t="shared" si="76"/>
        <v>0</v>
      </c>
      <c r="T362">
        <v>406</v>
      </c>
      <c r="U362"/>
      <c r="V362"/>
      <c r="W362" s="61">
        <f t="shared" si="77"/>
        <v>0</v>
      </c>
      <c r="X362">
        <v>406</v>
      </c>
      <c r="Y362" s="71"/>
      <c r="Z362" s="71"/>
      <c r="AA362" s="59"/>
      <c r="AB362" s="74">
        <f>may!E362</f>
        <v>0</v>
      </c>
      <c r="AC362" s="191">
        <f>may!F362</f>
        <v>0</v>
      </c>
      <c r="AD362" s="74">
        <f>may!G362</f>
        <v>0</v>
      </c>
      <c r="AE362" s="73">
        <f>may!H362</f>
        <v>0</v>
      </c>
      <c r="AF362" s="59"/>
      <c r="AG362" s="60">
        <f t="shared" si="85"/>
        <v>0</v>
      </c>
      <c r="AH362" s="69">
        <f t="shared" si="86"/>
        <v>0</v>
      </c>
      <c r="AI362" s="60">
        <f t="shared" si="87"/>
        <v>0</v>
      </c>
      <c r="AJ362" s="69">
        <f t="shared" si="88"/>
        <v>0</v>
      </c>
      <c r="AN362" s="1">
        <f t="shared" si="89"/>
        <v>0</v>
      </c>
      <c r="AO362" s="1">
        <v>406</v>
      </c>
      <c r="AR362" s="1">
        <f t="shared" si="90"/>
        <v>0</v>
      </c>
    </row>
    <row r="363" spans="1:44">
      <c r="A363" s="19">
        <v>600</v>
      </c>
      <c r="B363" s="19" t="s">
        <v>851</v>
      </c>
      <c r="C363" s="19">
        <v>701</v>
      </c>
      <c r="D363" s="21"/>
      <c r="E363" s="34">
        <f t="shared" si="78"/>
        <v>39</v>
      </c>
      <c r="F363" s="35">
        <f t="shared" si="79"/>
        <v>224191</v>
      </c>
      <c r="G363" s="34">
        <f t="shared" si="80"/>
        <v>14.27</v>
      </c>
      <c r="H363" s="36">
        <f t="shared" si="81"/>
        <v>99055</v>
      </c>
      <c r="I363" s="21"/>
      <c r="J363" s="21">
        <v>0</v>
      </c>
      <c r="K363" s="21">
        <v>0</v>
      </c>
      <c r="L363" s="21"/>
      <c r="M363" s="16"/>
      <c r="N363" s="36">
        <f t="shared" si="82"/>
        <v>224191</v>
      </c>
      <c r="O363" s="36">
        <f t="shared" si="83"/>
        <v>99055</v>
      </c>
      <c r="P363" s="16"/>
      <c r="Q363" s="18">
        <f t="shared" si="84"/>
        <v>646545.27</v>
      </c>
      <c r="R363" s="20"/>
      <c r="S363" s="15">
        <f t="shared" si="76"/>
        <v>0</v>
      </c>
      <c r="T363" s="122">
        <v>600</v>
      </c>
      <c r="U363" s="71">
        <v>39</v>
      </c>
      <c r="V363" s="71">
        <v>224191</v>
      </c>
      <c r="W363" s="61">
        <f t="shared" si="77"/>
        <v>0</v>
      </c>
      <c r="X363" s="122">
        <v>600</v>
      </c>
      <c r="Y363" s="71">
        <v>14.27</v>
      </c>
      <c r="Z363" s="71">
        <v>99055</v>
      </c>
      <c r="AA363" s="59"/>
      <c r="AB363" s="74">
        <f>may!E363</f>
        <v>39</v>
      </c>
      <c r="AC363" s="191">
        <f>may!F363</f>
        <v>224191</v>
      </c>
      <c r="AD363" s="74">
        <f>may!G363</f>
        <v>13.27</v>
      </c>
      <c r="AE363" s="73">
        <f>may!H363</f>
        <v>72050</v>
      </c>
      <c r="AF363" s="59"/>
      <c r="AG363" s="60">
        <f t="shared" si="85"/>
        <v>0</v>
      </c>
      <c r="AH363" s="69">
        <f t="shared" si="86"/>
        <v>0</v>
      </c>
      <c r="AI363" s="60">
        <f t="shared" si="87"/>
        <v>1</v>
      </c>
      <c r="AJ363" s="69">
        <f t="shared" si="88"/>
        <v>27005</v>
      </c>
      <c r="AK363" s="1"/>
      <c r="AL363" s="3">
        <v>39</v>
      </c>
      <c r="AM363" s="3">
        <v>224191</v>
      </c>
      <c r="AN363" s="1">
        <f t="shared" si="89"/>
        <v>0</v>
      </c>
      <c r="AO363" s="3">
        <v>600</v>
      </c>
      <c r="AP363" s="3">
        <v>14.27</v>
      </c>
      <c r="AQ363" s="3">
        <v>99055</v>
      </c>
      <c r="AR363" s="1">
        <f t="shared" si="90"/>
        <v>0</v>
      </c>
    </row>
    <row r="364" spans="1:44">
      <c r="A364" s="19">
        <v>603</v>
      </c>
      <c r="B364" s="19" t="s">
        <v>1290</v>
      </c>
      <c r="C364" s="19">
        <v>702</v>
      </c>
      <c r="D364" s="21"/>
      <c r="E364" s="34">
        <f t="shared" si="78"/>
        <v>54.550000000000004</v>
      </c>
      <c r="F364" s="35">
        <f t="shared" si="79"/>
        <v>309389</v>
      </c>
      <c r="G364" s="34">
        <f t="shared" si="80"/>
        <v>79.16</v>
      </c>
      <c r="H364" s="36">
        <f t="shared" si="81"/>
        <v>496241</v>
      </c>
      <c r="I364" s="21"/>
      <c r="J364" s="21">
        <v>0</v>
      </c>
      <c r="K364" s="21">
        <v>0</v>
      </c>
      <c r="L364" s="21"/>
      <c r="M364" s="16"/>
      <c r="N364" s="36">
        <f t="shared" si="82"/>
        <v>309389</v>
      </c>
      <c r="O364" s="36">
        <f t="shared" si="83"/>
        <v>496241</v>
      </c>
      <c r="P364" s="16"/>
      <c r="Q364" s="18">
        <f t="shared" si="84"/>
        <v>1611393.71</v>
      </c>
      <c r="R364" s="20"/>
      <c r="S364" s="15">
        <f t="shared" si="76"/>
        <v>0</v>
      </c>
      <c r="T364" s="122">
        <v>603</v>
      </c>
      <c r="U364" s="71">
        <v>54.550000000000004</v>
      </c>
      <c r="V364" s="71">
        <v>309389</v>
      </c>
      <c r="W364" s="61">
        <f t="shared" si="77"/>
        <v>0</v>
      </c>
      <c r="X364" s="122">
        <v>603</v>
      </c>
      <c r="Y364" s="71">
        <v>79.16</v>
      </c>
      <c r="Z364" s="71">
        <v>496241</v>
      </c>
      <c r="AA364" s="59"/>
      <c r="AB364" s="74">
        <f>may!E364</f>
        <v>54.550000000000011</v>
      </c>
      <c r="AC364" s="191">
        <f>may!F364</f>
        <v>309389</v>
      </c>
      <c r="AD364" s="74">
        <f>may!G364</f>
        <v>79.61999999999999</v>
      </c>
      <c r="AE364" s="73">
        <f>may!H364</f>
        <v>499396</v>
      </c>
      <c r="AF364" s="59"/>
      <c r="AG364" s="60">
        <f t="shared" si="85"/>
        <v>0</v>
      </c>
      <c r="AH364" s="69">
        <f t="shared" si="86"/>
        <v>0</v>
      </c>
      <c r="AI364" s="60">
        <f t="shared" si="87"/>
        <v>-0.45999999999999375</v>
      </c>
      <c r="AJ364" s="69">
        <f t="shared" si="88"/>
        <v>-3155</v>
      </c>
      <c r="AK364" s="1"/>
      <c r="AL364" s="3">
        <v>54.550000000000004</v>
      </c>
      <c r="AM364" s="3">
        <v>309389</v>
      </c>
      <c r="AN364" s="1">
        <f t="shared" si="89"/>
        <v>0</v>
      </c>
      <c r="AO364" s="3">
        <v>603</v>
      </c>
      <c r="AP364" s="3">
        <v>79.16</v>
      </c>
      <c r="AQ364" s="3">
        <v>496241</v>
      </c>
      <c r="AR364" s="1">
        <f t="shared" si="90"/>
        <v>0</v>
      </c>
    </row>
    <row r="365" spans="1:44">
      <c r="A365" s="19">
        <v>605</v>
      </c>
      <c r="B365" s="19" t="s">
        <v>521</v>
      </c>
      <c r="C365" s="19">
        <v>703</v>
      </c>
      <c r="D365" s="21"/>
      <c r="E365" s="34">
        <f t="shared" si="78"/>
        <v>69.400000000000006</v>
      </c>
      <c r="F365" s="35">
        <f t="shared" si="79"/>
        <v>485602</v>
      </c>
      <c r="G365" s="34">
        <f t="shared" si="80"/>
        <v>34.470000000000006</v>
      </c>
      <c r="H365" s="36">
        <f t="shared" si="81"/>
        <v>274579</v>
      </c>
      <c r="I365" s="21"/>
      <c r="J365" s="21">
        <v>0</v>
      </c>
      <c r="K365" s="21">
        <v>0</v>
      </c>
      <c r="L365" s="21"/>
      <c r="M365" s="16"/>
      <c r="N365" s="36">
        <f t="shared" si="82"/>
        <v>485602</v>
      </c>
      <c r="O365" s="36">
        <f t="shared" si="83"/>
        <v>274579</v>
      </c>
      <c r="P365" s="16"/>
      <c r="Q365" s="18">
        <f t="shared" si="84"/>
        <v>1520465.87</v>
      </c>
      <c r="R365" s="20"/>
      <c r="S365" s="15">
        <f t="shared" si="76"/>
        <v>0</v>
      </c>
      <c r="T365" s="122">
        <v>605</v>
      </c>
      <c r="U365" s="71">
        <v>69.400000000000006</v>
      </c>
      <c r="V365" s="71">
        <v>485602</v>
      </c>
      <c r="W365" s="61">
        <f t="shared" si="77"/>
        <v>0</v>
      </c>
      <c r="X365" s="122">
        <v>605</v>
      </c>
      <c r="Y365" s="71">
        <v>34.470000000000006</v>
      </c>
      <c r="Z365" s="71">
        <v>274579</v>
      </c>
      <c r="AA365" s="59"/>
      <c r="AB365" s="74">
        <f>may!E365</f>
        <v>73</v>
      </c>
      <c r="AC365" s="191">
        <f>may!F365</f>
        <v>482749</v>
      </c>
      <c r="AD365" s="74">
        <f>may!G365</f>
        <v>34.370000000000005</v>
      </c>
      <c r="AE365" s="73">
        <f>may!H365</f>
        <v>274787</v>
      </c>
      <c r="AF365" s="59"/>
      <c r="AG365" s="60">
        <f t="shared" si="85"/>
        <v>-3.5999999999999943</v>
      </c>
      <c r="AH365" s="69">
        <f t="shared" si="86"/>
        <v>2853</v>
      </c>
      <c r="AI365" s="60">
        <f t="shared" si="87"/>
        <v>0.10000000000000142</v>
      </c>
      <c r="AJ365" s="69">
        <f t="shared" si="88"/>
        <v>-208</v>
      </c>
      <c r="AK365" s="1"/>
      <c r="AL365" s="3">
        <v>69.400000000000006</v>
      </c>
      <c r="AM365" s="3">
        <v>485602</v>
      </c>
      <c r="AN365" s="1">
        <f t="shared" si="89"/>
        <v>0</v>
      </c>
      <c r="AO365" s="3">
        <v>605</v>
      </c>
      <c r="AP365" s="3">
        <v>34.470000000000006</v>
      </c>
      <c r="AQ365" s="3">
        <v>274579</v>
      </c>
      <c r="AR365" s="1">
        <f t="shared" si="90"/>
        <v>0</v>
      </c>
    </row>
    <row r="366" spans="1:44">
      <c r="A366" s="19">
        <v>610</v>
      </c>
      <c r="B366" s="19" t="s">
        <v>852</v>
      </c>
      <c r="C366" s="19">
        <v>704</v>
      </c>
      <c r="D366" s="21"/>
      <c r="E366" s="34">
        <f t="shared" si="78"/>
        <v>200.22</v>
      </c>
      <c r="F366" s="35">
        <f t="shared" si="79"/>
        <v>1066295</v>
      </c>
      <c r="G366" s="34">
        <f t="shared" si="80"/>
        <v>60.95</v>
      </c>
      <c r="H366" s="36">
        <f t="shared" si="81"/>
        <v>325990</v>
      </c>
      <c r="I366" s="21"/>
      <c r="J366" s="21">
        <v>0</v>
      </c>
      <c r="K366" s="21">
        <v>0</v>
      </c>
      <c r="L366" s="21"/>
      <c r="M366" s="16"/>
      <c r="N366" s="36">
        <f t="shared" si="82"/>
        <v>1066295</v>
      </c>
      <c r="O366" s="36">
        <f t="shared" si="83"/>
        <v>325990</v>
      </c>
      <c r="P366" s="16"/>
      <c r="Q366" s="18">
        <f t="shared" si="84"/>
        <v>2784831.17</v>
      </c>
      <c r="R366" s="20"/>
      <c r="S366" s="15">
        <f t="shared" si="76"/>
        <v>0</v>
      </c>
      <c r="T366" s="122">
        <v>610</v>
      </c>
      <c r="U366" s="71">
        <v>200.22</v>
      </c>
      <c r="V366" s="71">
        <v>1066295</v>
      </c>
      <c r="W366" s="61">
        <f t="shared" si="77"/>
        <v>0</v>
      </c>
      <c r="X366" s="122">
        <v>610</v>
      </c>
      <c r="Y366" s="71">
        <v>60.95</v>
      </c>
      <c r="Z366" s="71">
        <v>325990</v>
      </c>
      <c r="AA366" s="59"/>
      <c r="AB366" s="74">
        <f>may!E366</f>
        <v>201.24999999999997</v>
      </c>
      <c r="AC366" s="191">
        <f>may!F366</f>
        <v>1071445</v>
      </c>
      <c r="AD366" s="74">
        <f>may!G366</f>
        <v>58.95</v>
      </c>
      <c r="AE366" s="73">
        <f>may!H366</f>
        <v>315990</v>
      </c>
      <c r="AF366" s="59"/>
      <c r="AG366" s="60">
        <f t="shared" si="85"/>
        <v>-1.0299999999999727</v>
      </c>
      <c r="AH366" s="69">
        <f t="shared" si="86"/>
        <v>-5150</v>
      </c>
      <c r="AI366" s="60">
        <f t="shared" si="87"/>
        <v>2</v>
      </c>
      <c r="AJ366" s="69">
        <f t="shared" si="88"/>
        <v>10000</v>
      </c>
      <c r="AK366" s="1"/>
      <c r="AL366" s="3">
        <v>200.22</v>
      </c>
      <c r="AM366" s="3">
        <v>1066295</v>
      </c>
      <c r="AN366" s="1">
        <f t="shared" si="89"/>
        <v>0</v>
      </c>
      <c r="AO366" s="3">
        <v>610</v>
      </c>
      <c r="AP366" s="3">
        <v>58.95</v>
      </c>
      <c r="AQ366" s="3">
        <v>315990</v>
      </c>
      <c r="AR366" s="1">
        <f t="shared" si="90"/>
        <v>10000</v>
      </c>
    </row>
    <row r="367" spans="1:44">
      <c r="A367" s="19">
        <v>615</v>
      </c>
      <c r="B367" s="19" t="s">
        <v>805</v>
      </c>
      <c r="C367" s="19">
        <v>705</v>
      </c>
      <c r="D367" s="21"/>
      <c r="E367" s="34">
        <f t="shared" si="78"/>
        <v>66.070000000000007</v>
      </c>
      <c r="F367" s="35">
        <f t="shared" si="79"/>
        <v>386650</v>
      </c>
      <c r="G367" s="34">
        <f t="shared" si="80"/>
        <v>364.54000000000008</v>
      </c>
      <c r="H367" s="36">
        <f t="shared" si="81"/>
        <v>2243909</v>
      </c>
      <c r="I367" s="21"/>
      <c r="J367" s="21">
        <v>0</v>
      </c>
      <c r="K367" s="21">
        <v>0</v>
      </c>
      <c r="L367" s="21"/>
      <c r="M367" s="16"/>
      <c r="N367" s="36">
        <f t="shared" si="82"/>
        <v>386650</v>
      </c>
      <c r="O367" s="36">
        <f t="shared" si="83"/>
        <v>2243909</v>
      </c>
      <c r="P367" s="16"/>
      <c r="Q367" s="18">
        <f t="shared" si="84"/>
        <v>5261548.6099999994</v>
      </c>
      <c r="R367" s="20"/>
      <c r="S367" s="15">
        <f t="shared" si="76"/>
        <v>0</v>
      </c>
      <c r="T367" s="122">
        <v>615</v>
      </c>
      <c r="U367" s="71">
        <v>66.070000000000007</v>
      </c>
      <c r="V367" s="71">
        <v>386650</v>
      </c>
      <c r="W367" s="61">
        <f t="shared" si="77"/>
        <v>0</v>
      </c>
      <c r="X367" s="122">
        <v>615</v>
      </c>
      <c r="Y367" s="71">
        <v>364.54000000000008</v>
      </c>
      <c r="Z367" s="71">
        <v>2243909</v>
      </c>
      <c r="AA367" s="59"/>
      <c r="AB367" s="74">
        <f>may!E367</f>
        <v>52</v>
      </c>
      <c r="AC367" s="191">
        <f>may!F367</f>
        <v>335741</v>
      </c>
      <c r="AD367" s="74">
        <f>may!G367</f>
        <v>367.37000000000012</v>
      </c>
      <c r="AE367" s="73">
        <f>may!H367</f>
        <v>2265039</v>
      </c>
      <c r="AF367" s="59"/>
      <c r="AG367" s="60">
        <f t="shared" si="85"/>
        <v>14.070000000000007</v>
      </c>
      <c r="AH367" s="69">
        <f t="shared" si="86"/>
        <v>50909</v>
      </c>
      <c r="AI367" s="60">
        <f t="shared" si="87"/>
        <v>-2.8300000000000409</v>
      </c>
      <c r="AJ367" s="69">
        <f t="shared" si="88"/>
        <v>-21130</v>
      </c>
      <c r="AK367" s="1"/>
      <c r="AL367" s="3">
        <v>66.070000000000007</v>
      </c>
      <c r="AM367" s="3">
        <v>386650</v>
      </c>
      <c r="AN367" s="1">
        <f t="shared" si="89"/>
        <v>0</v>
      </c>
      <c r="AO367" s="3">
        <v>615</v>
      </c>
      <c r="AP367" s="3">
        <v>364.54000000000008</v>
      </c>
      <c r="AQ367" s="3">
        <v>2243909</v>
      </c>
      <c r="AR367" s="1">
        <f t="shared" si="90"/>
        <v>0</v>
      </c>
    </row>
    <row r="368" spans="1:44">
      <c r="A368" s="19">
        <v>616</v>
      </c>
      <c r="B368" s="19" t="s">
        <v>1513</v>
      </c>
      <c r="C368" s="19">
        <v>616</v>
      </c>
      <c r="D368" s="21"/>
      <c r="E368" s="34">
        <f t="shared" si="78"/>
        <v>135.34</v>
      </c>
      <c r="F368" s="35">
        <f t="shared" si="79"/>
        <v>797878</v>
      </c>
      <c r="G368" s="34">
        <f t="shared" si="80"/>
        <v>127.73999999999998</v>
      </c>
      <c r="H368" s="36">
        <f t="shared" si="81"/>
        <v>712089</v>
      </c>
      <c r="I368" s="21"/>
      <c r="J368" s="21">
        <v>0</v>
      </c>
      <c r="K368" s="21">
        <v>0</v>
      </c>
      <c r="L368" s="21"/>
      <c r="M368" s="16"/>
      <c r="N368" s="36">
        <f t="shared" si="82"/>
        <v>797878</v>
      </c>
      <c r="O368" s="36">
        <f t="shared" si="83"/>
        <v>712089</v>
      </c>
      <c r="P368" s="16"/>
      <c r="Q368" s="18">
        <f t="shared" si="84"/>
        <v>3020197.08</v>
      </c>
      <c r="R368" s="20"/>
      <c r="S368" s="15">
        <f t="shared" si="76"/>
        <v>0</v>
      </c>
      <c r="T368" s="122">
        <v>616</v>
      </c>
      <c r="U368" s="71">
        <v>135.34</v>
      </c>
      <c r="V368" s="71">
        <v>797878</v>
      </c>
      <c r="W368" s="61">
        <f t="shared" si="77"/>
        <v>0</v>
      </c>
      <c r="X368" s="122">
        <v>616</v>
      </c>
      <c r="Y368" s="71">
        <v>127.73999999999998</v>
      </c>
      <c r="Z368" s="71">
        <v>712089</v>
      </c>
      <c r="AA368" s="59"/>
      <c r="AB368" s="74">
        <f>may!E368</f>
        <v>134</v>
      </c>
      <c r="AC368" s="191">
        <f>may!F368</f>
        <v>819792</v>
      </c>
      <c r="AD368" s="74">
        <f>may!G368</f>
        <v>126.73999999999998</v>
      </c>
      <c r="AE368" s="73">
        <f>may!H368</f>
        <v>687745</v>
      </c>
      <c r="AF368" s="59"/>
      <c r="AG368" s="60">
        <f t="shared" si="85"/>
        <v>1.3400000000000034</v>
      </c>
      <c r="AH368" s="69">
        <f t="shared" si="86"/>
        <v>-21914</v>
      </c>
      <c r="AI368" s="60">
        <f t="shared" si="87"/>
        <v>1</v>
      </c>
      <c r="AJ368" s="69">
        <f t="shared" si="88"/>
        <v>24344</v>
      </c>
      <c r="AK368" s="1"/>
      <c r="AL368" s="3">
        <v>135.34</v>
      </c>
      <c r="AM368" s="3">
        <v>797878</v>
      </c>
      <c r="AN368" s="1">
        <f t="shared" si="89"/>
        <v>0</v>
      </c>
      <c r="AO368" s="3">
        <v>616</v>
      </c>
      <c r="AP368" s="3">
        <v>127.73999999999998</v>
      </c>
      <c r="AQ368" s="3">
        <v>712089</v>
      </c>
      <c r="AR368" s="1">
        <f t="shared" si="90"/>
        <v>0</v>
      </c>
    </row>
    <row r="369" spans="1:44">
      <c r="A369" s="19">
        <v>618</v>
      </c>
      <c r="B369" s="19" t="s">
        <v>1295</v>
      </c>
      <c r="C369" s="19">
        <v>706</v>
      </c>
      <c r="D369" s="21"/>
      <c r="E369" s="34">
        <f t="shared" si="78"/>
        <v>225.2</v>
      </c>
      <c r="F369" s="35">
        <f t="shared" si="79"/>
        <v>1272636</v>
      </c>
      <c r="G369" s="34">
        <f t="shared" si="80"/>
        <v>103.19</v>
      </c>
      <c r="H369" s="36">
        <f t="shared" si="81"/>
        <v>588844</v>
      </c>
      <c r="I369" s="21"/>
      <c r="J369" s="21">
        <v>-1050</v>
      </c>
      <c r="K369" s="21">
        <v>0</v>
      </c>
      <c r="L369" s="21"/>
      <c r="M369" s="16"/>
      <c r="N369" s="36">
        <f t="shared" si="82"/>
        <v>1271586</v>
      </c>
      <c r="O369" s="36">
        <f t="shared" si="83"/>
        <v>588844</v>
      </c>
      <c r="P369" s="16"/>
      <c r="Q369" s="18">
        <f t="shared" si="84"/>
        <v>3721188.3899999997</v>
      </c>
      <c r="R369" s="20"/>
      <c r="S369" s="15">
        <f t="shared" si="76"/>
        <v>0</v>
      </c>
      <c r="T369" s="122">
        <v>618</v>
      </c>
      <c r="U369" s="71">
        <v>225.2</v>
      </c>
      <c r="V369" s="71">
        <v>1272636</v>
      </c>
      <c r="W369" s="61">
        <f t="shared" si="77"/>
        <v>0</v>
      </c>
      <c r="X369" s="122">
        <v>618</v>
      </c>
      <c r="Y369" s="71">
        <v>103.19</v>
      </c>
      <c r="Z369" s="71">
        <v>588844</v>
      </c>
      <c r="AA369" s="59"/>
      <c r="AB369" s="74">
        <f>may!E369</f>
        <v>226</v>
      </c>
      <c r="AC369" s="191">
        <f>may!F369</f>
        <v>1270730</v>
      </c>
      <c r="AD369" s="74">
        <f>may!G369</f>
        <v>103.19</v>
      </c>
      <c r="AE369" s="73">
        <f>may!H369</f>
        <v>598812</v>
      </c>
      <c r="AF369" s="59"/>
      <c r="AG369" s="60">
        <f t="shared" si="85"/>
        <v>-0.80000000000001137</v>
      </c>
      <c r="AH369" s="69">
        <f t="shared" si="86"/>
        <v>1906</v>
      </c>
      <c r="AI369" s="60">
        <f t="shared" si="87"/>
        <v>0</v>
      </c>
      <c r="AJ369" s="69">
        <f t="shared" si="88"/>
        <v>-9968</v>
      </c>
      <c r="AK369" s="1"/>
      <c r="AL369" s="3">
        <v>225.2</v>
      </c>
      <c r="AM369" s="3">
        <v>1272636</v>
      </c>
      <c r="AN369" s="1">
        <f t="shared" si="89"/>
        <v>0</v>
      </c>
      <c r="AO369" s="3">
        <v>618</v>
      </c>
      <c r="AP369" s="3">
        <v>103.19</v>
      </c>
      <c r="AQ369" s="3">
        <v>588844</v>
      </c>
      <c r="AR369" s="1">
        <f t="shared" si="90"/>
        <v>0</v>
      </c>
    </row>
    <row r="370" spans="1:44">
      <c r="A370" s="19">
        <v>620</v>
      </c>
      <c r="B370" s="19" t="s">
        <v>1271</v>
      </c>
      <c r="C370" s="19">
        <v>707</v>
      </c>
      <c r="D370" s="21"/>
      <c r="E370" s="34">
        <f t="shared" si="78"/>
        <v>90</v>
      </c>
      <c r="F370" s="35">
        <f t="shared" si="79"/>
        <v>532024</v>
      </c>
      <c r="G370" s="34">
        <f t="shared" si="80"/>
        <v>27.689999999999998</v>
      </c>
      <c r="H370" s="36">
        <f t="shared" si="81"/>
        <v>156067</v>
      </c>
      <c r="I370" s="21"/>
      <c r="J370" s="21">
        <v>0</v>
      </c>
      <c r="K370" s="21">
        <v>0</v>
      </c>
      <c r="L370" s="21"/>
      <c r="M370" s="16"/>
      <c r="N370" s="36">
        <f t="shared" si="82"/>
        <v>532024</v>
      </c>
      <c r="O370" s="36">
        <f t="shared" si="83"/>
        <v>156067</v>
      </c>
      <c r="P370" s="16"/>
      <c r="Q370" s="18">
        <f t="shared" si="84"/>
        <v>1376299.69</v>
      </c>
      <c r="R370" s="20"/>
      <c r="S370" s="15">
        <f t="shared" si="76"/>
        <v>0</v>
      </c>
      <c r="T370" s="122">
        <v>620</v>
      </c>
      <c r="U370" s="71">
        <v>90</v>
      </c>
      <c r="V370" s="71">
        <v>532024</v>
      </c>
      <c r="W370" s="61">
        <f t="shared" si="77"/>
        <v>0</v>
      </c>
      <c r="X370" s="122">
        <v>620</v>
      </c>
      <c r="Y370" s="71">
        <v>27.689999999999998</v>
      </c>
      <c r="Z370" s="71">
        <v>156067</v>
      </c>
      <c r="AA370" s="59"/>
      <c r="AB370" s="74">
        <f>may!E370</f>
        <v>90</v>
      </c>
      <c r="AC370" s="191">
        <f>may!F370</f>
        <v>514387</v>
      </c>
      <c r="AD370" s="74">
        <f>may!G370</f>
        <v>27.689999999999998</v>
      </c>
      <c r="AE370" s="73">
        <f>may!H370</f>
        <v>156067</v>
      </c>
      <c r="AF370" s="59"/>
      <c r="AG370" s="60">
        <f t="shared" si="85"/>
        <v>0</v>
      </c>
      <c r="AH370" s="69">
        <f t="shared" si="86"/>
        <v>17637</v>
      </c>
      <c r="AI370" s="60">
        <f t="shared" si="87"/>
        <v>0</v>
      </c>
      <c r="AJ370" s="69">
        <f t="shared" si="88"/>
        <v>0</v>
      </c>
      <c r="AK370" s="1"/>
      <c r="AL370" s="3">
        <v>90</v>
      </c>
      <c r="AM370" s="3">
        <v>532024</v>
      </c>
      <c r="AN370" s="1">
        <f t="shared" si="89"/>
        <v>0</v>
      </c>
      <c r="AO370" s="3">
        <v>620</v>
      </c>
      <c r="AP370" s="3">
        <v>27.689999999999998</v>
      </c>
      <c r="AQ370" s="3">
        <v>156067</v>
      </c>
      <c r="AR370" s="1">
        <f t="shared" si="90"/>
        <v>0</v>
      </c>
    </row>
    <row r="371" spans="1:44">
      <c r="A371" s="19">
        <v>622</v>
      </c>
      <c r="B371" s="19" t="s">
        <v>800</v>
      </c>
      <c r="C371" s="19">
        <v>765</v>
      </c>
      <c r="D371" s="21"/>
      <c r="E371" s="34">
        <f t="shared" si="78"/>
        <v>45.800000000000011</v>
      </c>
      <c r="F371" s="35">
        <f t="shared" si="79"/>
        <v>246347</v>
      </c>
      <c r="G371" s="34">
        <f t="shared" si="80"/>
        <v>90.539999999999992</v>
      </c>
      <c r="H371" s="36">
        <f t="shared" si="81"/>
        <v>507522</v>
      </c>
      <c r="I371" s="21"/>
      <c r="J371" s="21">
        <v>0</v>
      </c>
      <c r="K371" s="21">
        <v>0</v>
      </c>
      <c r="L371" s="21"/>
      <c r="M371" s="16"/>
      <c r="N371" s="36">
        <f t="shared" si="82"/>
        <v>246347</v>
      </c>
      <c r="O371" s="36">
        <f t="shared" si="83"/>
        <v>507522</v>
      </c>
      <c r="P371" s="16"/>
      <c r="Q371" s="18">
        <f t="shared" si="84"/>
        <v>1507874.3399999999</v>
      </c>
      <c r="R371" s="20"/>
      <c r="S371" s="15">
        <f t="shared" si="76"/>
        <v>0</v>
      </c>
      <c r="T371" s="122">
        <v>622</v>
      </c>
      <c r="U371" s="71">
        <v>45.800000000000011</v>
      </c>
      <c r="V371" s="71">
        <v>246347</v>
      </c>
      <c r="W371" s="61">
        <f t="shared" si="77"/>
        <v>0</v>
      </c>
      <c r="X371" s="122">
        <v>622</v>
      </c>
      <c r="Y371" s="71">
        <v>90.539999999999992</v>
      </c>
      <c r="Z371" s="71">
        <v>507522</v>
      </c>
      <c r="AA371" s="59"/>
      <c r="AB371" s="74">
        <f>may!E371</f>
        <v>45.800000000000011</v>
      </c>
      <c r="AC371" s="191">
        <f>may!F371</f>
        <v>246347</v>
      </c>
      <c r="AD371" s="74">
        <f>may!G371</f>
        <v>89.539999999999978</v>
      </c>
      <c r="AE371" s="73">
        <f>may!H371</f>
        <v>501594</v>
      </c>
      <c r="AF371" s="59"/>
      <c r="AG371" s="60">
        <f t="shared" si="85"/>
        <v>0</v>
      </c>
      <c r="AH371" s="69">
        <f t="shared" si="86"/>
        <v>0</v>
      </c>
      <c r="AI371" s="60">
        <f t="shared" si="87"/>
        <v>1.0000000000000142</v>
      </c>
      <c r="AJ371" s="69">
        <f t="shared" si="88"/>
        <v>5928</v>
      </c>
      <c r="AK371" s="1"/>
      <c r="AL371" s="3">
        <v>45.800000000000011</v>
      </c>
      <c r="AM371" s="3">
        <v>246347</v>
      </c>
      <c r="AN371" s="1">
        <f t="shared" si="89"/>
        <v>0</v>
      </c>
      <c r="AO371" s="3">
        <v>622</v>
      </c>
      <c r="AP371" s="3">
        <v>90.539999999999992</v>
      </c>
      <c r="AQ371" s="3">
        <v>507522</v>
      </c>
      <c r="AR371" s="1">
        <f t="shared" si="90"/>
        <v>0</v>
      </c>
    </row>
    <row r="372" spans="1:44">
      <c r="A372" s="19">
        <v>625</v>
      </c>
      <c r="B372" s="19" t="s">
        <v>842</v>
      </c>
      <c r="C372" s="19">
        <v>710</v>
      </c>
      <c r="D372" s="21"/>
      <c r="E372" s="34">
        <f t="shared" si="78"/>
        <v>28.09</v>
      </c>
      <c r="F372" s="35">
        <f t="shared" si="79"/>
        <v>154948</v>
      </c>
      <c r="G372" s="34">
        <f t="shared" si="80"/>
        <v>155.88</v>
      </c>
      <c r="H372" s="36">
        <f t="shared" si="81"/>
        <v>903061</v>
      </c>
      <c r="I372" s="21"/>
      <c r="J372" s="21">
        <v>0</v>
      </c>
      <c r="K372" s="21">
        <v>0</v>
      </c>
      <c r="L372" s="21"/>
      <c r="M372" s="16"/>
      <c r="N372" s="36">
        <f t="shared" si="82"/>
        <v>154948</v>
      </c>
      <c r="O372" s="36">
        <f t="shared" si="83"/>
        <v>903061</v>
      </c>
      <c r="P372" s="16"/>
      <c r="Q372" s="18">
        <f t="shared" si="84"/>
        <v>2116201.9699999997</v>
      </c>
      <c r="R372" s="20"/>
      <c r="S372" s="15">
        <f t="shared" si="76"/>
        <v>0</v>
      </c>
      <c r="T372" s="122">
        <v>625</v>
      </c>
      <c r="U372" s="71">
        <v>28.09</v>
      </c>
      <c r="V372" s="71">
        <v>154948</v>
      </c>
      <c r="W372" s="61">
        <f t="shared" si="77"/>
        <v>0</v>
      </c>
      <c r="X372" s="122">
        <v>625</v>
      </c>
      <c r="Y372" s="71">
        <v>155.88</v>
      </c>
      <c r="Z372" s="71">
        <v>903061</v>
      </c>
      <c r="AA372" s="59"/>
      <c r="AB372" s="74">
        <f>may!E372</f>
        <v>28.09</v>
      </c>
      <c r="AC372" s="191">
        <f>may!F372</f>
        <v>154948</v>
      </c>
      <c r="AD372" s="74">
        <f>may!G372</f>
        <v>158.60999999999999</v>
      </c>
      <c r="AE372" s="73">
        <f>may!H372</f>
        <v>917133</v>
      </c>
      <c r="AF372" s="59"/>
      <c r="AG372" s="60">
        <f t="shared" si="85"/>
        <v>0</v>
      </c>
      <c r="AH372" s="69">
        <f t="shared" si="86"/>
        <v>0</v>
      </c>
      <c r="AI372" s="60">
        <f t="shared" si="87"/>
        <v>-2.7299999999999898</v>
      </c>
      <c r="AJ372" s="69">
        <f t="shared" si="88"/>
        <v>-14072</v>
      </c>
      <c r="AK372" s="1"/>
      <c r="AL372" s="3">
        <v>28.09</v>
      </c>
      <c r="AM372" s="3">
        <v>154948</v>
      </c>
      <c r="AN372" s="1">
        <f t="shared" si="89"/>
        <v>0</v>
      </c>
      <c r="AO372" s="3">
        <v>625</v>
      </c>
      <c r="AP372" s="3">
        <v>155.88</v>
      </c>
      <c r="AQ372" s="3">
        <v>903061</v>
      </c>
      <c r="AR372" s="1">
        <f t="shared" si="90"/>
        <v>0</v>
      </c>
    </row>
    <row r="373" spans="1:44">
      <c r="A373" s="19">
        <v>632</v>
      </c>
      <c r="B373" s="19" t="s">
        <v>819</v>
      </c>
      <c r="C373" s="19">
        <v>632</v>
      </c>
      <c r="D373" s="21"/>
      <c r="E373" s="34">
        <f t="shared" si="78"/>
        <v>23.58</v>
      </c>
      <c r="F373" s="35">
        <f t="shared" si="79"/>
        <v>155514</v>
      </c>
      <c r="G373" s="34">
        <f t="shared" si="80"/>
        <v>11</v>
      </c>
      <c r="H373" s="36">
        <f t="shared" si="81"/>
        <v>62761</v>
      </c>
      <c r="I373" s="21"/>
      <c r="J373" s="21">
        <v>0</v>
      </c>
      <c r="K373" s="21">
        <v>0</v>
      </c>
      <c r="L373" s="21"/>
      <c r="M373" s="16"/>
      <c r="N373" s="36">
        <f t="shared" si="82"/>
        <v>155514</v>
      </c>
      <c r="O373" s="36">
        <f t="shared" si="83"/>
        <v>62761</v>
      </c>
      <c r="P373" s="16"/>
      <c r="Q373" s="18">
        <f t="shared" si="84"/>
        <v>436584.57999999996</v>
      </c>
      <c r="R373" s="20"/>
      <c r="S373" s="15">
        <f t="shared" si="76"/>
        <v>0</v>
      </c>
      <c r="T373" s="122">
        <v>632</v>
      </c>
      <c r="U373" s="71">
        <v>23.58</v>
      </c>
      <c r="V373" s="71">
        <v>155514</v>
      </c>
      <c r="W373" s="61">
        <f t="shared" si="77"/>
        <v>0</v>
      </c>
      <c r="X373" s="122">
        <v>632</v>
      </c>
      <c r="Y373" s="71">
        <v>11</v>
      </c>
      <c r="Z373" s="71">
        <v>62761</v>
      </c>
      <c r="AA373" s="59"/>
      <c r="AB373" s="74">
        <f>may!E373</f>
        <v>23.580000000000002</v>
      </c>
      <c r="AC373" s="191">
        <f>may!F373</f>
        <v>155514</v>
      </c>
      <c r="AD373" s="74">
        <f>may!G373</f>
        <v>11</v>
      </c>
      <c r="AE373" s="73">
        <f>may!H373</f>
        <v>62761</v>
      </c>
      <c r="AF373" s="59"/>
      <c r="AG373" s="60">
        <f t="shared" si="85"/>
        <v>0</v>
      </c>
      <c r="AH373" s="69">
        <f t="shared" si="86"/>
        <v>0</v>
      </c>
      <c r="AI373" s="60">
        <f t="shared" si="87"/>
        <v>0</v>
      </c>
      <c r="AJ373" s="69">
        <f t="shared" si="88"/>
        <v>0</v>
      </c>
      <c r="AK373" s="1"/>
      <c r="AL373" s="3">
        <v>23.58</v>
      </c>
      <c r="AM373" s="3">
        <v>155514</v>
      </c>
      <c r="AN373" s="1">
        <f t="shared" si="89"/>
        <v>0</v>
      </c>
      <c r="AO373" s="3">
        <v>632</v>
      </c>
      <c r="AP373" s="3">
        <v>11</v>
      </c>
      <c r="AQ373" s="3">
        <v>62761</v>
      </c>
      <c r="AR373" s="1">
        <f t="shared" si="90"/>
        <v>0</v>
      </c>
    </row>
    <row r="374" spans="1:44">
      <c r="A374" s="19">
        <v>635</v>
      </c>
      <c r="B374" s="19" t="s">
        <v>1291</v>
      </c>
      <c r="C374" s="19">
        <v>712</v>
      </c>
      <c r="D374" s="21"/>
      <c r="E374" s="34">
        <f t="shared" si="78"/>
        <v>162.89000000000001</v>
      </c>
      <c r="F374" s="35">
        <f t="shared" si="79"/>
        <v>1035125</v>
      </c>
      <c r="G374" s="34">
        <f t="shared" si="80"/>
        <v>167.41999999999996</v>
      </c>
      <c r="H374" s="36">
        <f t="shared" si="81"/>
        <v>965551</v>
      </c>
      <c r="I374" s="21"/>
      <c r="J374" s="21">
        <v>0</v>
      </c>
      <c r="K374" s="21">
        <v>0</v>
      </c>
      <c r="L374" s="21"/>
      <c r="M374" s="16"/>
      <c r="N374" s="36">
        <f t="shared" si="82"/>
        <v>1035125</v>
      </c>
      <c r="O374" s="36">
        <f t="shared" si="83"/>
        <v>965551</v>
      </c>
      <c r="P374" s="16"/>
      <c r="Q374" s="18">
        <f t="shared" si="84"/>
        <v>4001682.31</v>
      </c>
      <c r="R374" s="20"/>
      <c r="S374" s="15">
        <f t="shared" si="76"/>
        <v>0</v>
      </c>
      <c r="T374" s="122">
        <v>635</v>
      </c>
      <c r="U374" s="71">
        <v>162.89000000000001</v>
      </c>
      <c r="V374" s="71">
        <v>1035125</v>
      </c>
      <c r="W374" s="61">
        <f t="shared" si="77"/>
        <v>0</v>
      </c>
      <c r="X374" s="122">
        <v>635</v>
      </c>
      <c r="Y374" s="71">
        <v>167.41999999999996</v>
      </c>
      <c r="Z374" s="71">
        <v>965551</v>
      </c>
      <c r="AA374" s="59"/>
      <c r="AB374" s="74">
        <f>may!E374</f>
        <v>161</v>
      </c>
      <c r="AC374" s="191">
        <f>may!F374</f>
        <v>1022486</v>
      </c>
      <c r="AD374" s="74">
        <f>may!G374</f>
        <v>167.95</v>
      </c>
      <c r="AE374" s="73">
        <f>may!H374</f>
        <v>962498</v>
      </c>
      <c r="AF374" s="59"/>
      <c r="AG374" s="60">
        <f t="shared" si="85"/>
        <v>1.8900000000000148</v>
      </c>
      <c r="AH374" s="69">
        <f t="shared" si="86"/>
        <v>12639</v>
      </c>
      <c r="AI374" s="60">
        <f t="shared" si="87"/>
        <v>-0.53000000000002956</v>
      </c>
      <c r="AJ374" s="69">
        <f t="shared" si="88"/>
        <v>3053</v>
      </c>
      <c r="AK374" s="1"/>
      <c r="AL374" s="3">
        <v>162.89000000000001</v>
      </c>
      <c r="AM374" s="3">
        <v>1035125</v>
      </c>
      <c r="AN374" s="1">
        <f t="shared" si="89"/>
        <v>0</v>
      </c>
      <c r="AO374" s="3">
        <v>635</v>
      </c>
      <c r="AP374" s="3">
        <v>170.41999999999996</v>
      </c>
      <c r="AQ374" s="3">
        <v>986501</v>
      </c>
      <c r="AR374" s="1">
        <f t="shared" si="90"/>
        <v>-20950</v>
      </c>
    </row>
    <row r="375" spans="1:44">
      <c r="A375" s="19">
        <v>640</v>
      </c>
      <c r="B375" s="19" t="s">
        <v>916</v>
      </c>
      <c r="C375" s="19">
        <v>713</v>
      </c>
      <c r="D375" s="21"/>
      <c r="E375" s="34">
        <f t="shared" si="78"/>
        <v>0</v>
      </c>
      <c r="F375" s="35">
        <f t="shared" si="79"/>
        <v>0</v>
      </c>
      <c r="G375" s="34">
        <f t="shared" si="80"/>
        <v>1.88</v>
      </c>
      <c r="H375" s="36">
        <f t="shared" si="81"/>
        <v>12742</v>
      </c>
      <c r="I375" s="21"/>
      <c r="J375" s="21">
        <v>0</v>
      </c>
      <c r="K375" s="21">
        <v>0</v>
      </c>
      <c r="L375" s="21"/>
      <c r="M375" s="16"/>
      <c r="N375" s="36">
        <f t="shared" si="82"/>
        <v>0</v>
      </c>
      <c r="O375" s="36">
        <f t="shared" si="83"/>
        <v>12742</v>
      </c>
      <c r="P375" s="16"/>
      <c r="Q375" s="18">
        <f t="shared" si="84"/>
        <v>25485.879999999997</v>
      </c>
      <c r="R375" s="20"/>
      <c r="S375" s="15">
        <f t="shared" si="76"/>
        <v>0</v>
      </c>
      <c r="T375">
        <v>640</v>
      </c>
      <c r="U375"/>
      <c r="V375"/>
      <c r="W375" s="61">
        <f t="shared" si="77"/>
        <v>0</v>
      </c>
      <c r="X375" s="122">
        <v>640</v>
      </c>
      <c r="Y375" s="71">
        <v>1.88</v>
      </c>
      <c r="Z375" s="71">
        <v>12742</v>
      </c>
      <c r="AA375" s="59"/>
      <c r="AB375" s="74">
        <f>may!E375</f>
        <v>0</v>
      </c>
      <c r="AC375" s="191">
        <f>may!F375</f>
        <v>0</v>
      </c>
      <c r="AD375" s="74">
        <f>may!G375</f>
        <v>1.88</v>
      </c>
      <c r="AE375" s="73">
        <f>may!H375</f>
        <v>12742</v>
      </c>
      <c r="AF375" s="59"/>
      <c r="AG375" s="60">
        <f t="shared" si="85"/>
        <v>0</v>
      </c>
      <c r="AH375" s="69">
        <f t="shared" si="86"/>
        <v>0</v>
      </c>
      <c r="AI375" s="60">
        <f t="shared" si="87"/>
        <v>0</v>
      </c>
      <c r="AJ375" s="69">
        <f t="shared" si="88"/>
        <v>0</v>
      </c>
      <c r="AK375" s="1"/>
      <c r="AN375" s="1">
        <f t="shared" si="89"/>
        <v>0</v>
      </c>
      <c r="AO375" s="3">
        <v>640</v>
      </c>
      <c r="AP375" s="3">
        <v>1.88</v>
      </c>
      <c r="AQ375" s="3">
        <v>12742</v>
      </c>
      <c r="AR375" s="1">
        <f t="shared" si="90"/>
        <v>0</v>
      </c>
    </row>
    <row r="376" spans="1:44">
      <c r="A376" s="19">
        <v>645</v>
      </c>
      <c r="B376" s="19" t="s">
        <v>782</v>
      </c>
      <c r="C376" s="19">
        <v>714</v>
      </c>
      <c r="D376" s="21"/>
      <c r="E376" s="34">
        <f t="shared" si="78"/>
        <v>121.98</v>
      </c>
      <c r="F376" s="35">
        <f t="shared" si="79"/>
        <v>792724</v>
      </c>
      <c r="G376" s="34">
        <f t="shared" si="80"/>
        <v>352.82000000000022</v>
      </c>
      <c r="H376" s="36">
        <f t="shared" si="81"/>
        <v>2142965</v>
      </c>
      <c r="I376" s="21"/>
      <c r="J376" s="21">
        <v>0</v>
      </c>
      <c r="K376" s="21">
        <v>-430</v>
      </c>
      <c r="L376" s="21"/>
      <c r="M376" s="16"/>
      <c r="N376" s="36">
        <f t="shared" si="82"/>
        <v>792724</v>
      </c>
      <c r="O376" s="36">
        <f t="shared" si="83"/>
        <v>2142535</v>
      </c>
      <c r="P376" s="16"/>
      <c r="Q376" s="18">
        <f t="shared" si="84"/>
        <v>5870992.7999999998</v>
      </c>
      <c r="R376" s="20"/>
      <c r="S376" s="15">
        <f t="shared" si="76"/>
        <v>0</v>
      </c>
      <c r="T376" s="122">
        <v>645</v>
      </c>
      <c r="U376" s="71">
        <v>121.98</v>
      </c>
      <c r="V376" s="71">
        <v>792724</v>
      </c>
      <c r="W376" s="61">
        <f t="shared" si="77"/>
        <v>0</v>
      </c>
      <c r="X376" s="122">
        <v>645</v>
      </c>
      <c r="Y376" s="71">
        <v>352.82000000000022</v>
      </c>
      <c r="Z376" s="71">
        <v>2142965</v>
      </c>
      <c r="AA376" s="59"/>
      <c r="AB376" s="74">
        <f>may!E376</f>
        <v>123.03</v>
      </c>
      <c r="AC376" s="191">
        <f>may!F376</f>
        <v>797974</v>
      </c>
      <c r="AD376" s="74">
        <f>may!G376</f>
        <v>353.85000000000025</v>
      </c>
      <c r="AE376" s="73">
        <f>may!H376</f>
        <v>2148115</v>
      </c>
      <c r="AF376" s="59"/>
      <c r="AG376" s="60">
        <f t="shared" si="85"/>
        <v>-1.0499999999999972</v>
      </c>
      <c r="AH376" s="69">
        <f t="shared" si="86"/>
        <v>-5250</v>
      </c>
      <c r="AI376" s="60">
        <f t="shared" si="87"/>
        <v>-1.0300000000000296</v>
      </c>
      <c r="AJ376" s="69">
        <f t="shared" si="88"/>
        <v>-5150</v>
      </c>
      <c r="AK376" s="1"/>
      <c r="AL376" s="3">
        <v>121.98</v>
      </c>
      <c r="AM376" s="3">
        <v>792724</v>
      </c>
      <c r="AN376" s="1">
        <f t="shared" si="89"/>
        <v>0</v>
      </c>
      <c r="AO376" s="3">
        <v>645</v>
      </c>
      <c r="AP376" s="3">
        <v>353.07000000000022</v>
      </c>
      <c r="AQ376" s="3">
        <v>2144215</v>
      </c>
      <c r="AR376" s="1">
        <f t="shared" si="90"/>
        <v>-1250</v>
      </c>
    </row>
    <row r="377" spans="1:44">
      <c r="A377" s="19">
        <v>650</v>
      </c>
      <c r="B377" s="19" t="s">
        <v>896</v>
      </c>
      <c r="C377" s="19">
        <v>715</v>
      </c>
      <c r="D377" s="21"/>
      <c r="E377" s="34">
        <f t="shared" si="78"/>
        <v>10</v>
      </c>
      <c r="F377" s="35">
        <f t="shared" si="79"/>
        <v>50000</v>
      </c>
      <c r="G377" s="34">
        <f t="shared" si="80"/>
        <v>24.790000000000003</v>
      </c>
      <c r="H377" s="36">
        <f t="shared" si="81"/>
        <v>133966</v>
      </c>
      <c r="I377" s="21"/>
      <c r="J377" s="21">
        <v>0</v>
      </c>
      <c r="K377" s="21">
        <v>0</v>
      </c>
      <c r="L377" s="21"/>
      <c r="M377" s="16"/>
      <c r="N377" s="36">
        <f t="shared" si="82"/>
        <v>50000</v>
      </c>
      <c r="O377" s="36">
        <f t="shared" si="83"/>
        <v>133966</v>
      </c>
      <c r="P377" s="16"/>
      <c r="Q377" s="18">
        <f t="shared" si="84"/>
        <v>367966.79000000004</v>
      </c>
      <c r="R377" s="20"/>
      <c r="S377" s="15">
        <f t="shared" si="76"/>
        <v>0</v>
      </c>
      <c r="T377" s="122">
        <v>650</v>
      </c>
      <c r="U377" s="71">
        <v>10</v>
      </c>
      <c r="V377" s="71">
        <v>50000</v>
      </c>
      <c r="W377" s="61">
        <f t="shared" si="77"/>
        <v>0</v>
      </c>
      <c r="X377" s="122">
        <v>650</v>
      </c>
      <c r="Y377" s="71">
        <v>24.790000000000003</v>
      </c>
      <c r="Z377" s="71">
        <v>133966</v>
      </c>
      <c r="AA377" s="59"/>
      <c r="AB377" s="74">
        <f>may!E377</f>
        <v>10</v>
      </c>
      <c r="AC377" s="191">
        <f>may!F377</f>
        <v>50000</v>
      </c>
      <c r="AD377" s="74">
        <f>may!G377</f>
        <v>25.05</v>
      </c>
      <c r="AE377" s="73">
        <f>may!H377</f>
        <v>149688</v>
      </c>
      <c r="AF377" s="59"/>
      <c r="AG377" s="60">
        <f t="shared" si="85"/>
        <v>0</v>
      </c>
      <c r="AH377" s="69">
        <f t="shared" si="86"/>
        <v>0</v>
      </c>
      <c r="AI377" s="60">
        <f t="shared" si="87"/>
        <v>-0.25999999999999801</v>
      </c>
      <c r="AJ377" s="69">
        <f t="shared" si="88"/>
        <v>-15722</v>
      </c>
      <c r="AK377" s="1"/>
      <c r="AL377" s="3">
        <v>10</v>
      </c>
      <c r="AM377" s="3">
        <v>50000</v>
      </c>
      <c r="AN377" s="1">
        <f t="shared" si="89"/>
        <v>0</v>
      </c>
      <c r="AO377" s="3">
        <v>650</v>
      </c>
      <c r="AP377" s="3">
        <v>24.790000000000003</v>
      </c>
      <c r="AQ377" s="3">
        <v>133966</v>
      </c>
      <c r="AR377" s="1">
        <f t="shared" si="90"/>
        <v>0</v>
      </c>
    </row>
    <row r="378" spans="1:44">
      <c r="A378" s="19">
        <v>655</v>
      </c>
      <c r="B378" s="19" t="s">
        <v>1282</v>
      </c>
      <c r="C378" s="19">
        <v>716</v>
      </c>
      <c r="D378" s="21"/>
      <c r="E378" s="34">
        <f t="shared" si="78"/>
        <v>0</v>
      </c>
      <c r="F378" s="35">
        <f t="shared" si="79"/>
        <v>0</v>
      </c>
      <c r="G378" s="34">
        <f t="shared" si="80"/>
        <v>5.43</v>
      </c>
      <c r="H378" s="36">
        <f t="shared" si="81"/>
        <v>33203</v>
      </c>
      <c r="I378" s="21"/>
      <c r="J378" s="21">
        <v>0</v>
      </c>
      <c r="K378" s="21">
        <v>0</v>
      </c>
      <c r="L378" s="21"/>
      <c r="M378" s="16"/>
      <c r="N378" s="36">
        <f t="shared" si="82"/>
        <v>0</v>
      </c>
      <c r="O378" s="36">
        <f t="shared" si="83"/>
        <v>33203</v>
      </c>
      <c r="P378" s="16"/>
      <c r="Q378" s="18">
        <f t="shared" si="84"/>
        <v>66411.429999999993</v>
      </c>
      <c r="R378" s="20"/>
      <c r="S378" s="15">
        <f t="shared" si="76"/>
        <v>0</v>
      </c>
      <c r="T378">
        <v>655</v>
      </c>
      <c r="U378"/>
      <c r="V378"/>
      <c r="W378" s="61">
        <f t="shared" si="77"/>
        <v>0</v>
      </c>
      <c r="X378" s="122">
        <v>655</v>
      </c>
      <c r="Y378" s="71">
        <v>5.43</v>
      </c>
      <c r="Z378" s="71">
        <v>33203</v>
      </c>
      <c r="AA378" s="59"/>
      <c r="AB378" s="74">
        <f>may!E378</f>
        <v>0</v>
      </c>
      <c r="AC378" s="191">
        <f>may!F378</f>
        <v>0</v>
      </c>
      <c r="AD378" s="74">
        <f>may!G378</f>
        <v>4.54</v>
      </c>
      <c r="AE378" s="73">
        <f>may!H378</f>
        <v>28753</v>
      </c>
      <c r="AF378" s="59"/>
      <c r="AG378" s="60">
        <f t="shared" si="85"/>
        <v>0</v>
      </c>
      <c r="AH378" s="69">
        <f t="shared" si="86"/>
        <v>0</v>
      </c>
      <c r="AI378" s="60">
        <f t="shared" si="87"/>
        <v>0.88999999999999968</v>
      </c>
      <c r="AJ378" s="69">
        <f t="shared" si="88"/>
        <v>4450</v>
      </c>
      <c r="AK378" s="1"/>
      <c r="AN378" s="1">
        <f t="shared" si="89"/>
        <v>0</v>
      </c>
      <c r="AO378" s="3">
        <v>655</v>
      </c>
      <c r="AP378" s="3">
        <v>5.43</v>
      </c>
      <c r="AQ378" s="3">
        <v>33203</v>
      </c>
      <c r="AR378" s="1">
        <f t="shared" si="90"/>
        <v>0</v>
      </c>
    </row>
    <row r="379" spans="1:44">
      <c r="A379" s="19">
        <v>658</v>
      </c>
      <c r="B379" s="19" t="s">
        <v>875</v>
      </c>
      <c r="C379" s="19">
        <v>780</v>
      </c>
      <c r="D379" s="21"/>
      <c r="E379" s="34">
        <f t="shared" si="78"/>
        <v>144.54000000000002</v>
      </c>
      <c r="F379" s="35">
        <f t="shared" si="79"/>
        <v>809841</v>
      </c>
      <c r="G379" s="34">
        <f t="shared" si="80"/>
        <v>56.080000000000005</v>
      </c>
      <c r="H379" s="36">
        <f t="shared" si="81"/>
        <v>317369</v>
      </c>
      <c r="I379" s="21"/>
      <c r="J379" s="21">
        <v>0</v>
      </c>
      <c r="K379" s="21">
        <v>0</v>
      </c>
      <c r="L379" s="21"/>
      <c r="M379" s="16"/>
      <c r="N379" s="36">
        <f t="shared" si="82"/>
        <v>809841</v>
      </c>
      <c r="O379" s="36">
        <f t="shared" si="83"/>
        <v>317369</v>
      </c>
      <c r="P379" s="16"/>
      <c r="Q379" s="18">
        <f t="shared" si="84"/>
        <v>2254620.62</v>
      </c>
      <c r="R379" s="20"/>
      <c r="S379" s="15">
        <f t="shared" si="76"/>
        <v>0</v>
      </c>
      <c r="T379" s="122">
        <v>658</v>
      </c>
      <c r="U379" s="71">
        <v>144.54000000000002</v>
      </c>
      <c r="V379" s="71">
        <v>809841</v>
      </c>
      <c r="W379" s="61">
        <f t="shared" si="77"/>
        <v>0</v>
      </c>
      <c r="X379" s="122">
        <v>658</v>
      </c>
      <c r="Y379" s="71">
        <v>56.080000000000005</v>
      </c>
      <c r="Z379" s="71">
        <v>317369</v>
      </c>
      <c r="AA379" s="59"/>
      <c r="AB379" s="74">
        <f>may!E379</f>
        <v>145.90999999999997</v>
      </c>
      <c r="AC379" s="191">
        <f>may!F379</f>
        <v>816691</v>
      </c>
      <c r="AD379" s="74">
        <f>may!G379</f>
        <v>59.48</v>
      </c>
      <c r="AE379" s="73">
        <f>may!H379</f>
        <v>338083</v>
      </c>
      <c r="AF379" s="59"/>
      <c r="AG379" s="60">
        <f t="shared" si="85"/>
        <v>-1.3699999999999477</v>
      </c>
      <c r="AH379" s="69">
        <f t="shared" si="86"/>
        <v>-6850</v>
      </c>
      <c r="AI379" s="60">
        <f t="shared" si="87"/>
        <v>-3.3999999999999915</v>
      </c>
      <c r="AJ379" s="69">
        <f t="shared" si="88"/>
        <v>-20714</v>
      </c>
      <c r="AK379" s="1"/>
      <c r="AL379" s="3">
        <v>145.91</v>
      </c>
      <c r="AM379" s="3">
        <v>816691</v>
      </c>
      <c r="AN379" s="1">
        <f t="shared" si="89"/>
        <v>-6850</v>
      </c>
      <c r="AO379" s="3">
        <v>658</v>
      </c>
      <c r="AP379" s="3">
        <v>57.449999999999996</v>
      </c>
      <c r="AQ379" s="3">
        <v>324219</v>
      </c>
      <c r="AR379" s="1">
        <f t="shared" si="90"/>
        <v>-6850</v>
      </c>
    </row>
    <row r="380" spans="1:44">
      <c r="A380" s="19">
        <v>660</v>
      </c>
      <c r="B380" s="19" t="s">
        <v>783</v>
      </c>
      <c r="C380" s="19">
        <v>776</v>
      </c>
      <c r="D380" s="21"/>
      <c r="E380" s="34">
        <f t="shared" si="78"/>
        <v>279.53999999999996</v>
      </c>
      <c r="F380" s="35">
        <f t="shared" si="79"/>
        <v>1611078</v>
      </c>
      <c r="G380" s="34">
        <f t="shared" si="80"/>
        <v>32.26</v>
      </c>
      <c r="H380" s="36">
        <f t="shared" si="81"/>
        <v>252619</v>
      </c>
      <c r="I380" s="21"/>
      <c r="J380" s="21">
        <v>0</v>
      </c>
      <c r="K380" s="21">
        <v>-3094</v>
      </c>
      <c r="L380" s="21"/>
      <c r="M380" s="16"/>
      <c r="N380" s="36">
        <f t="shared" si="82"/>
        <v>1611078</v>
      </c>
      <c r="O380" s="36">
        <f t="shared" si="83"/>
        <v>249525</v>
      </c>
      <c r="P380" s="16"/>
      <c r="Q380" s="18">
        <f t="shared" si="84"/>
        <v>3721517.8</v>
      </c>
      <c r="R380" s="20"/>
      <c r="S380" s="15">
        <f t="shared" si="76"/>
        <v>0</v>
      </c>
      <c r="T380" s="122">
        <v>660</v>
      </c>
      <c r="U380" s="71">
        <v>279.53999999999996</v>
      </c>
      <c r="V380" s="71">
        <v>1611078</v>
      </c>
      <c r="W380" s="61">
        <f t="shared" si="77"/>
        <v>0</v>
      </c>
      <c r="X380" s="122">
        <v>660</v>
      </c>
      <c r="Y380" s="71">
        <v>32.26</v>
      </c>
      <c r="Z380" s="71">
        <v>252619</v>
      </c>
      <c r="AA380" s="59"/>
      <c r="AB380" s="74">
        <f>may!E380</f>
        <v>279.78999999999996</v>
      </c>
      <c r="AC380" s="191">
        <f>may!F380</f>
        <v>1612328</v>
      </c>
      <c r="AD380" s="74">
        <f>may!G380</f>
        <v>32.479999999999997</v>
      </c>
      <c r="AE380" s="73">
        <f>may!H380</f>
        <v>254076</v>
      </c>
      <c r="AF380" s="59"/>
      <c r="AG380" s="60">
        <f t="shared" si="85"/>
        <v>-0.25</v>
      </c>
      <c r="AH380" s="69">
        <f t="shared" si="86"/>
        <v>-1250</v>
      </c>
      <c r="AI380" s="60">
        <f t="shared" si="87"/>
        <v>-0.21999999999999886</v>
      </c>
      <c r="AJ380" s="69">
        <f t="shared" si="88"/>
        <v>-1457</v>
      </c>
      <c r="AK380" s="1"/>
      <c r="AL380" s="3">
        <v>279.78999999999996</v>
      </c>
      <c r="AM380" s="3">
        <v>1612328</v>
      </c>
      <c r="AN380" s="1">
        <f t="shared" si="89"/>
        <v>-1250</v>
      </c>
      <c r="AO380" s="3">
        <v>660</v>
      </c>
      <c r="AP380" s="3">
        <v>32.26</v>
      </c>
      <c r="AQ380" s="3">
        <v>252619</v>
      </c>
      <c r="AR380" s="1">
        <f t="shared" si="90"/>
        <v>0</v>
      </c>
    </row>
    <row r="381" spans="1:44">
      <c r="A381" s="19">
        <v>662</v>
      </c>
      <c r="B381" s="19" t="s">
        <v>1296</v>
      </c>
      <c r="C381" s="19">
        <v>788</v>
      </c>
      <c r="D381" s="21"/>
      <c r="E381" s="34">
        <f t="shared" si="78"/>
        <v>15</v>
      </c>
      <c r="F381" s="35">
        <f t="shared" si="79"/>
        <v>82080</v>
      </c>
      <c r="G381" s="34">
        <f t="shared" si="80"/>
        <v>44.91</v>
      </c>
      <c r="H381" s="36">
        <f t="shared" si="81"/>
        <v>243875</v>
      </c>
      <c r="I381" s="21"/>
      <c r="J381" s="21">
        <v>0</v>
      </c>
      <c r="K381" s="21">
        <v>0</v>
      </c>
      <c r="L381" s="21"/>
      <c r="M381" s="16"/>
      <c r="N381" s="36">
        <f t="shared" si="82"/>
        <v>82080</v>
      </c>
      <c r="O381" s="36">
        <f t="shared" si="83"/>
        <v>243875</v>
      </c>
      <c r="P381" s="16"/>
      <c r="Q381" s="18">
        <f t="shared" si="84"/>
        <v>651969.91</v>
      </c>
      <c r="R381" s="20"/>
      <c r="S381" s="15">
        <f t="shared" si="76"/>
        <v>0</v>
      </c>
      <c r="T381" s="122">
        <v>662</v>
      </c>
      <c r="U381" s="71">
        <v>15</v>
      </c>
      <c r="V381" s="71">
        <v>82080</v>
      </c>
      <c r="W381" s="61">
        <f t="shared" si="77"/>
        <v>0</v>
      </c>
      <c r="X381" s="122">
        <v>662</v>
      </c>
      <c r="Y381" s="71">
        <v>44.91</v>
      </c>
      <c r="Z381" s="71">
        <v>243875</v>
      </c>
      <c r="AA381" s="59"/>
      <c r="AB381" s="74">
        <f>may!E381</f>
        <v>15</v>
      </c>
      <c r="AC381" s="191">
        <f>may!F381</f>
        <v>82080</v>
      </c>
      <c r="AD381" s="74">
        <f>may!G381</f>
        <v>44.91</v>
      </c>
      <c r="AE381" s="73">
        <f>may!H381</f>
        <v>243875</v>
      </c>
      <c r="AF381" s="59"/>
      <c r="AG381" s="60">
        <f t="shared" si="85"/>
        <v>0</v>
      </c>
      <c r="AH381" s="69">
        <f t="shared" si="86"/>
        <v>0</v>
      </c>
      <c r="AI381" s="60">
        <f t="shared" si="87"/>
        <v>0</v>
      </c>
      <c r="AJ381" s="69">
        <f t="shared" si="88"/>
        <v>0</v>
      </c>
      <c r="AK381" s="1"/>
      <c r="AL381" s="3">
        <v>15</v>
      </c>
      <c r="AM381" s="3">
        <v>82080</v>
      </c>
      <c r="AN381" s="1">
        <f t="shared" si="89"/>
        <v>0</v>
      </c>
      <c r="AO381" s="3">
        <v>662</v>
      </c>
      <c r="AP381" s="3">
        <v>44.91</v>
      </c>
      <c r="AQ381" s="3">
        <v>243875</v>
      </c>
      <c r="AR381" s="1">
        <f t="shared" si="90"/>
        <v>0</v>
      </c>
    </row>
    <row r="382" spans="1:44">
      <c r="A382" s="19">
        <v>665</v>
      </c>
      <c r="B382" s="19" t="s">
        <v>866</v>
      </c>
      <c r="C382" s="19">
        <v>718</v>
      </c>
      <c r="D382" s="21"/>
      <c r="E382" s="34">
        <f t="shared" si="78"/>
        <v>40.97</v>
      </c>
      <c r="F382" s="35">
        <f t="shared" si="79"/>
        <v>212263</v>
      </c>
      <c r="G382" s="34">
        <f t="shared" si="80"/>
        <v>27.250000000000004</v>
      </c>
      <c r="H382" s="36">
        <f t="shared" si="81"/>
        <v>144812</v>
      </c>
      <c r="I382" s="21"/>
      <c r="J382" s="21">
        <v>0</v>
      </c>
      <c r="K382" s="21">
        <v>0</v>
      </c>
      <c r="L382" s="21"/>
      <c r="M382" s="16"/>
      <c r="N382" s="36">
        <f t="shared" si="82"/>
        <v>212263</v>
      </c>
      <c r="O382" s="36">
        <f t="shared" si="83"/>
        <v>144812</v>
      </c>
      <c r="P382" s="16"/>
      <c r="Q382" s="18">
        <f t="shared" si="84"/>
        <v>714218.22</v>
      </c>
      <c r="R382" s="20"/>
      <c r="S382" s="15">
        <f t="shared" si="76"/>
        <v>0</v>
      </c>
      <c r="T382" s="122">
        <v>665</v>
      </c>
      <c r="U382" s="71">
        <v>40.97</v>
      </c>
      <c r="V382" s="71">
        <v>212263</v>
      </c>
      <c r="W382" s="61">
        <f t="shared" si="77"/>
        <v>0</v>
      </c>
      <c r="X382" s="122">
        <v>665</v>
      </c>
      <c r="Y382" s="71">
        <v>27.250000000000004</v>
      </c>
      <c r="Z382" s="71">
        <v>144812</v>
      </c>
      <c r="AA382" s="59"/>
      <c r="AB382" s="74">
        <f>may!E382</f>
        <v>40.97</v>
      </c>
      <c r="AC382" s="191">
        <f>may!F382</f>
        <v>212263</v>
      </c>
      <c r="AD382" s="74">
        <f>may!G382</f>
        <v>27.250000000000004</v>
      </c>
      <c r="AE382" s="73">
        <f>may!H382</f>
        <v>144812</v>
      </c>
      <c r="AF382" s="59"/>
      <c r="AG382" s="60">
        <f t="shared" si="85"/>
        <v>0</v>
      </c>
      <c r="AH382" s="69">
        <f t="shared" si="86"/>
        <v>0</v>
      </c>
      <c r="AI382" s="60">
        <f t="shared" si="87"/>
        <v>0</v>
      </c>
      <c r="AJ382" s="69">
        <f t="shared" si="88"/>
        <v>0</v>
      </c>
      <c r="AK382" s="1"/>
      <c r="AL382" s="3">
        <v>40.97</v>
      </c>
      <c r="AM382" s="3">
        <v>212263</v>
      </c>
      <c r="AN382" s="1">
        <f t="shared" si="89"/>
        <v>0</v>
      </c>
      <c r="AO382" s="3">
        <v>665</v>
      </c>
      <c r="AP382" s="3">
        <v>27.250000000000004</v>
      </c>
      <c r="AQ382" s="3">
        <v>144812</v>
      </c>
      <c r="AR382" s="1">
        <f t="shared" si="90"/>
        <v>0</v>
      </c>
    </row>
    <row r="383" spans="1:44">
      <c r="A383" s="19">
        <v>670</v>
      </c>
      <c r="B383" s="19" t="s">
        <v>524</v>
      </c>
      <c r="C383" s="19">
        <v>720</v>
      </c>
      <c r="D383" s="21"/>
      <c r="E383" s="34">
        <f t="shared" si="78"/>
        <v>129.17000000000002</v>
      </c>
      <c r="F383" s="35">
        <f t="shared" si="79"/>
        <v>1046172</v>
      </c>
      <c r="G383" s="34">
        <f t="shared" si="80"/>
        <v>55.09</v>
      </c>
      <c r="H383" s="36">
        <f t="shared" si="81"/>
        <v>325837</v>
      </c>
      <c r="I383" s="21"/>
      <c r="J383" s="21">
        <v>0</v>
      </c>
      <c r="K383" s="21">
        <v>0</v>
      </c>
      <c r="L383" s="21"/>
      <c r="M383" s="16"/>
      <c r="N383" s="36">
        <f t="shared" si="82"/>
        <v>1046172</v>
      </c>
      <c r="O383" s="36">
        <f t="shared" si="83"/>
        <v>325837</v>
      </c>
      <c r="P383" s="16"/>
      <c r="Q383" s="18">
        <f t="shared" si="84"/>
        <v>2744202.26</v>
      </c>
      <c r="R383" s="20"/>
      <c r="S383" s="15">
        <f t="shared" si="76"/>
        <v>0</v>
      </c>
      <c r="T383" s="122">
        <v>670</v>
      </c>
      <c r="U383" s="71">
        <v>129.17000000000002</v>
      </c>
      <c r="V383" s="71">
        <v>1046172</v>
      </c>
      <c r="W383" s="61">
        <f t="shared" si="77"/>
        <v>0</v>
      </c>
      <c r="X383" s="122">
        <v>670</v>
      </c>
      <c r="Y383" s="71">
        <v>55.09</v>
      </c>
      <c r="Z383" s="71">
        <v>325837</v>
      </c>
      <c r="AA383" s="59"/>
      <c r="AB383" s="74">
        <f>may!E383</f>
        <v>130.06</v>
      </c>
      <c r="AC383" s="191">
        <f>may!F383</f>
        <v>1057146</v>
      </c>
      <c r="AD383" s="74">
        <f>may!G383</f>
        <v>56.930000000000007</v>
      </c>
      <c r="AE383" s="73">
        <f>may!H383</f>
        <v>344231</v>
      </c>
      <c r="AF383" s="59"/>
      <c r="AG383" s="60">
        <f t="shared" si="85"/>
        <v>-0.88999999999998636</v>
      </c>
      <c r="AH383" s="69">
        <f t="shared" si="86"/>
        <v>-10974</v>
      </c>
      <c r="AI383" s="60">
        <f t="shared" si="87"/>
        <v>-1.8400000000000034</v>
      </c>
      <c r="AJ383" s="69">
        <f t="shared" si="88"/>
        <v>-18394</v>
      </c>
      <c r="AK383" s="1"/>
      <c r="AL383" s="3">
        <v>127.06</v>
      </c>
      <c r="AM383" s="3">
        <v>1032952</v>
      </c>
      <c r="AN383" s="1">
        <f t="shared" si="89"/>
        <v>13220</v>
      </c>
      <c r="AO383" s="3">
        <v>670</v>
      </c>
      <c r="AP383" s="3">
        <v>55.09</v>
      </c>
      <c r="AQ383" s="3">
        <v>325837</v>
      </c>
      <c r="AR383" s="1">
        <f t="shared" si="90"/>
        <v>0</v>
      </c>
    </row>
    <row r="384" spans="1:44">
      <c r="A384" s="19">
        <v>672</v>
      </c>
      <c r="B384" s="19" t="s">
        <v>1297</v>
      </c>
      <c r="C384" s="19">
        <v>721</v>
      </c>
      <c r="D384" s="21"/>
      <c r="E384" s="34">
        <f t="shared" si="78"/>
        <v>45.8</v>
      </c>
      <c r="F384" s="35">
        <f t="shared" si="79"/>
        <v>309353</v>
      </c>
      <c r="G384" s="34">
        <f t="shared" si="80"/>
        <v>73.02</v>
      </c>
      <c r="H384" s="36">
        <f t="shared" si="81"/>
        <v>489020</v>
      </c>
      <c r="I384" s="21"/>
      <c r="J384" s="21">
        <v>0</v>
      </c>
      <c r="K384" s="21">
        <v>0</v>
      </c>
      <c r="L384" s="21"/>
      <c r="M384" s="16"/>
      <c r="N384" s="36">
        <f t="shared" si="82"/>
        <v>309353</v>
      </c>
      <c r="O384" s="36">
        <f t="shared" si="83"/>
        <v>489020</v>
      </c>
      <c r="P384" s="16"/>
      <c r="Q384" s="18">
        <f t="shared" si="84"/>
        <v>1596864.82</v>
      </c>
      <c r="R384" s="20"/>
      <c r="S384" s="15">
        <f t="shared" si="76"/>
        <v>0</v>
      </c>
      <c r="T384" s="122">
        <v>672</v>
      </c>
      <c r="U384" s="71">
        <v>45.8</v>
      </c>
      <c r="V384" s="71">
        <v>309353</v>
      </c>
      <c r="W384" s="61">
        <f t="shared" si="77"/>
        <v>0</v>
      </c>
      <c r="X384" s="122">
        <v>672</v>
      </c>
      <c r="Y384" s="71">
        <v>73.02</v>
      </c>
      <c r="Z384" s="71">
        <v>489020</v>
      </c>
      <c r="AA384" s="59"/>
      <c r="AB384" s="74">
        <f>may!E384</f>
        <v>45.8</v>
      </c>
      <c r="AC384" s="191">
        <f>may!F384</f>
        <v>309353</v>
      </c>
      <c r="AD384" s="74">
        <f>may!G384</f>
        <v>75.539999999999992</v>
      </c>
      <c r="AE384" s="73">
        <f>may!H384</f>
        <v>511973</v>
      </c>
      <c r="AF384" s="59"/>
      <c r="AG384" s="60">
        <f t="shared" si="85"/>
        <v>0</v>
      </c>
      <c r="AH384" s="69">
        <f t="shared" si="86"/>
        <v>0</v>
      </c>
      <c r="AI384" s="60">
        <f t="shared" si="87"/>
        <v>-2.519999999999996</v>
      </c>
      <c r="AJ384" s="69">
        <f t="shared" si="88"/>
        <v>-22953</v>
      </c>
      <c r="AK384" s="1"/>
      <c r="AL384" s="3">
        <v>45.8</v>
      </c>
      <c r="AM384" s="3">
        <v>309353</v>
      </c>
      <c r="AN384" s="1">
        <f t="shared" si="89"/>
        <v>0</v>
      </c>
      <c r="AO384" s="3">
        <v>672</v>
      </c>
      <c r="AP384" s="3">
        <v>73.02</v>
      </c>
      <c r="AQ384" s="3">
        <v>489020</v>
      </c>
      <c r="AR384" s="1">
        <f t="shared" si="90"/>
        <v>0</v>
      </c>
    </row>
    <row r="385" spans="1:44">
      <c r="A385" s="19">
        <v>673</v>
      </c>
      <c r="B385" s="19" t="s">
        <v>853</v>
      </c>
      <c r="C385" s="19">
        <v>772</v>
      </c>
      <c r="D385" s="21"/>
      <c r="E385" s="34">
        <f t="shared" si="78"/>
        <v>44.87</v>
      </c>
      <c r="F385" s="35">
        <f t="shared" si="79"/>
        <v>247992</v>
      </c>
      <c r="G385" s="34">
        <f t="shared" si="80"/>
        <v>23.98</v>
      </c>
      <c r="H385" s="36">
        <f t="shared" si="81"/>
        <v>138405</v>
      </c>
      <c r="I385" s="21"/>
      <c r="J385" s="21">
        <v>0</v>
      </c>
      <c r="K385" s="21">
        <v>0</v>
      </c>
      <c r="L385" s="21"/>
      <c r="M385" s="16"/>
      <c r="N385" s="36">
        <f t="shared" si="82"/>
        <v>247992</v>
      </c>
      <c r="O385" s="36">
        <f t="shared" si="83"/>
        <v>138405</v>
      </c>
      <c r="P385" s="16"/>
      <c r="Q385" s="18">
        <f t="shared" si="84"/>
        <v>772862.85</v>
      </c>
      <c r="R385" s="20"/>
      <c r="S385" s="15">
        <f t="shared" si="76"/>
        <v>0</v>
      </c>
      <c r="T385" s="122">
        <v>673</v>
      </c>
      <c r="U385" s="71">
        <v>44.87</v>
      </c>
      <c r="V385" s="71">
        <v>247992</v>
      </c>
      <c r="W385" s="61">
        <f t="shared" si="77"/>
        <v>0</v>
      </c>
      <c r="X385" s="122">
        <v>673</v>
      </c>
      <c r="Y385" s="71">
        <v>23.98</v>
      </c>
      <c r="Z385" s="71">
        <v>138405</v>
      </c>
      <c r="AA385" s="59"/>
      <c r="AB385" s="74">
        <f>may!E385</f>
        <v>46</v>
      </c>
      <c r="AC385" s="191">
        <f>may!F385</f>
        <v>239169</v>
      </c>
      <c r="AD385" s="74">
        <f>may!G385</f>
        <v>23.669999999999998</v>
      </c>
      <c r="AE385" s="73">
        <f>may!H385</f>
        <v>141686</v>
      </c>
      <c r="AF385" s="59"/>
      <c r="AG385" s="60">
        <f t="shared" si="85"/>
        <v>-1.1300000000000026</v>
      </c>
      <c r="AH385" s="69">
        <f t="shared" si="86"/>
        <v>8823</v>
      </c>
      <c r="AI385" s="60">
        <f t="shared" si="87"/>
        <v>0.31000000000000227</v>
      </c>
      <c r="AJ385" s="69">
        <f t="shared" si="88"/>
        <v>-3281</v>
      </c>
      <c r="AK385" s="1"/>
      <c r="AL385" s="3">
        <v>44.87</v>
      </c>
      <c r="AM385" s="3">
        <v>247992</v>
      </c>
      <c r="AN385" s="1">
        <f t="shared" si="89"/>
        <v>0</v>
      </c>
      <c r="AO385" s="3">
        <v>673</v>
      </c>
      <c r="AP385" s="3">
        <v>23.98</v>
      </c>
      <c r="AQ385" s="3">
        <v>138405</v>
      </c>
      <c r="AR385" s="1">
        <f t="shared" si="90"/>
        <v>0</v>
      </c>
    </row>
    <row r="386" spans="1:44">
      <c r="A386" s="19">
        <v>674</v>
      </c>
      <c r="B386" s="19" t="s">
        <v>806</v>
      </c>
      <c r="C386" s="19">
        <v>764</v>
      </c>
      <c r="D386" s="21"/>
      <c r="E386" s="34">
        <f t="shared" si="78"/>
        <v>94.81</v>
      </c>
      <c r="F386" s="35">
        <f t="shared" si="79"/>
        <v>803098</v>
      </c>
      <c r="G386" s="34">
        <f t="shared" si="80"/>
        <v>239.12000000000003</v>
      </c>
      <c r="H386" s="36">
        <f t="shared" si="81"/>
        <v>1502528</v>
      </c>
      <c r="I386" s="21"/>
      <c r="J386" s="21">
        <v>0</v>
      </c>
      <c r="K386" s="21">
        <v>-7029</v>
      </c>
      <c r="L386" s="21"/>
      <c r="M386" s="16"/>
      <c r="N386" s="36">
        <f t="shared" si="82"/>
        <v>803098</v>
      </c>
      <c r="O386" s="36">
        <f t="shared" si="83"/>
        <v>1495499</v>
      </c>
      <c r="P386" s="16"/>
      <c r="Q386" s="18">
        <f t="shared" si="84"/>
        <v>4597527.93</v>
      </c>
      <c r="R386" s="20"/>
      <c r="S386" s="15">
        <f t="shared" si="76"/>
        <v>0</v>
      </c>
      <c r="T386" s="122">
        <v>674</v>
      </c>
      <c r="U386" s="71">
        <v>94.81</v>
      </c>
      <c r="V386" s="71">
        <v>803098</v>
      </c>
      <c r="W386" s="61">
        <f t="shared" si="77"/>
        <v>0</v>
      </c>
      <c r="X386" s="122">
        <v>674</v>
      </c>
      <c r="Y386" s="71">
        <v>239.12000000000003</v>
      </c>
      <c r="Z386" s="71">
        <v>1502528</v>
      </c>
      <c r="AA386" s="59"/>
      <c r="AB386" s="74">
        <f>may!E386</f>
        <v>94.81</v>
      </c>
      <c r="AC386" s="191">
        <f>may!F386</f>
        <v>803098</v>
      </c>
      <c r="AD386" s="74">
        <f>may!G386</f>
        <v>238.56</v>
      </c>
      <c r="AE386" s="73">
        <f>may!H386</f>
        <v>1480841</v>
      </c>
      <c r="AF386" s="59"/>
      <c r="AG386" s="60">
        <f t="shared" si="85"/>
        <v>0</v>
      </c>
      <c r="AH386" s="69">
        <f t="shared" si="86"/>
        <v>0</v>
      </c>
      <c r="AI386" s="60">
        <f t="shared" si="87"/>
        <v>0.5600000000000307</v>
      </c>
      <c r="AJ386" s="69">
        <f t="shared" si="88"/>
        <v>21687</v>
      </c>
      <c r="AK386" s="1"/>
      <c r="AL386" s="3">
        <v>94.81</v>
      </c>
      <c r="AM386" s="3">
        <v>803098</v>
      </c>
      <c r="AN386" s="1">
        <f t="shared" si="89"/>
        <v>0</v>
      </c>
      <c r="AO386" s="3">
        <v>674</v>
      </c>
      <c r="AP386" s="3">
        <v>240.37000000000003</v>
      </c>
      <c r="AQ386" s="3">
        <v>1508778</v>
      </c>
      <c r="AR386" s="1">
        <f t="shared" si="90"/>
        <v>-6250</v>
      </c>
    </row>
    <row r="387" spans="1:44">
      <c r="A387" s="19">
        <v>675</v>
      </c>
      <c r="B387" s="19" t="s">
        <v>774</v>
      </c>
      <c r="C387" s="19">
        <v>724</v>
      </c>
      <c r="D387" s="21"/>
      <c r="E387" s="34">
        <f t="shared" si="78"/>
        <v>90</v>
      </c>
      <c r="F387" s="35">
        <f t="shared" si="79"/>
        <v>468724</v>
      </c>
      <c r="G387" s="34">
        <f t="shared" si="80"/>
        <v>9.0299999999999994</v>
      </c>
      <c r="H387" s="36">
        <f t="shared" si="81"/>
        <v>50981</v>
      </c>
      <c r="I387" s="21"/>
      <c r="J387" s="21">
        <v>0</v>
      </c>
      <c r="K387" s="21">
        <v>0</v>
      </c>
      <c r="L387" s="21"/>
      <c r="M387" s="16"/>
      <c r="N387" s="36">
        <f t="shared" si="82"/>
        <v>468724</v>
      </c>
      <c r="O387" s="36">
        <f t="shared" si="83"/>
        <v>50981</v>
      </c>
      <c r="P387" s="16"/>
      <c r="Q387" s="18">
        <f t="shared" si="84"/>
        <v>1039509.03</v>
      </c>
      <c r="R387" s="20"/>
      <c r="S387" s="15">
        <f t="shared" si="76"/>
        <v>0</v>
      </c>
      <c r="T387" s="122">
        <v>675</v>
      </c>
      <c r="U387" s="71">
        <v>90</v>
      </c>
      <c r="V387" s="71">
        <v>468724</v>
      </c>
      <c r="W387" s="61">
        <f t="shared" si="77"/>
        <v>0</v>
      </c>
      <c r="X387" s="122">
        <v>675</v>
      </c>
      <c r="Y387" s="71">
        <v>9.0299999999999994</v>
      </c>
      <c r="Z387" s="71">
        <v>50981</v>
      </c>
      <c r="AA387" s="59"/>
      <c r="AB387" s="74">
        <f>may!E387</f>
        <v>90</v>
      </c>
      <c r="AC387" s="191">
        <f>may!F387</f>
        <v>468724</v>
      </c>
      <c r="AD387" s="74">
        <f>may!G387</f>
        <v>8.0300000000000011</v>
      </c>
      <c r="AE387" s="73">
        <f>may!H387</f>
        <v>45981</v>
      </c>
      <c r="AF387" s="59"/>
      <c r="AG387" s="60">
        <f t="shared" si="85"/>
        <v>0</v>
      </c>
      <c r="AH387" s="69">
        <f t="shared" si="86"/>
        <v>0</v>
      </c>
      <c r="AI387" s="60">
        <f t="shared" si="87"/>
        <v>0.99999999999999822</v>
      </c>
      <c r="AJ387" s="69">
        <f t="shared" si="88"/>
        <v>5000</v>
      </c>
      <c r="AK387" s="1"/>
      <c r="AL387" s="3">
        <v>90</v>
      </c>
      <c r="AM387" s="3">
        <v>468724</v>
      </c>
      <c r="AN387" s="1">
        <f t="shared" si="89"/>
        <v>0</v>
      </c>
      <c r="AO387" s="3">
        <v>675</v>
      </c>
      <c r="AP387" s="3">
        <v>9.0299999999999994</v>
      </c>
      <c r="AQ387" s="3">
        <v>50981</v>
      </c>
      <c r="AR387" s="1">
        <f t="shared" si="90"/>
        <v>0</v>
      </c>
    </row>
    <row r="388" spans="1:44">
      <c r="A388" s="19">
        <v>680</v>
      </c>
      <c r="B388" s="19" t="s">
        <v>922</v>
      </c>
      <c r="C388" s="19">
        <v>725</v>
      </c>
      <c r="D388" s="21"/>
      <c r="E388" s="34">
        <f t="shared" si="78"/>
        <v>111.35</v>
      </c>
      <c r="F388" s="35">
        <f t="shared" si="79"/>
        <v>703072</v>
      </c>
      <c r="G388" s="34">
        <f t="shared" si="80"/>
        <v>11.53</v>
      </c>
      <c r="H388" s="36">
        <f t="shared" si="81"/>
        <v>62636</v>
      </c>
      <c r="I388" s="21"/>
      <c r="J388" s="21">
        <v>0</v>
      </c>
      <c r="K388" s="21">
        <v>0</v>
      </c>
      <c r="L388" s="21"/>
      <c r="M388" s="16"/>
      <c r="N388" s="36">
        <f t="shared" si="82"/>
        <v>703072</v>
      </c>
      <c r="O388" s="36">
        <f t="shared" si="83"/>
        <v>62636</v>
      </c>
      <c r="P388" s="16"/>
      <c r="Q388" s="18">
        <f t="shared" si="84"/>
        <v>1531538.88</v>
      </c>
      <c r="R388" s="20"/>
      <c r="S388" s="15">
        <f t="shared" si="76"/>
        <v>0</v>
      </c>
      <c r="T388" s="122">
        <v>680</v>
      </c>
      <c r="U388" s="71">
        <v>111.35</v>
      </c>
      <c r="V388" s="71">
        <v>703072</v>
      </c>
      <c r="W388" s="61">
        <f t="shared" si="77"/>
        <v>0</v>
      </c>
      <c r="X388" s="122">
        <v>680</v>
      </c>
      <c r="Y388" s="71">
        <v>11.53</v>
      </c>
      <c r="Z388" s="71">
        <v>62636</v>
      </c>
      <c r="AA388" s="59"/>
      <c r="AB388" s="74">
        <f>may!E388</f>
        <v>111.35</v>
      </c>
      <c r="AC388" s="191">
        <f>may!F388</f>
        <v>703072</v>
      </c>
      <c r="AD388" s="74">
        <f>may!G388</f>
        <v>11.56</v>
      </c>
      <c r="AE388" s="73">
        <f>may!H388</f>
        <v>62786</v>
      </c>
      <c r="AF388" s="59"/>
      <c r="AG388" s="60">
        <f t="shared" si="85"/>
        <v>0</v>
      </c>
      <c r="AH388" s="69">
        <f t="shared" si="86"/>
        <v>0</v>
      </c>
      <c r="AI388" s="60">
        <f t="shared" si="87"/>
        <v>-3.0000000000001137E-2</v>
      </c>
      <c r="AJ388" s="69">
        <f t="shared" si="88"/>
        <v>-150</v>
      </c>
      <c r="AK388" s="1"/>
      <c r="AL388" s="3">
        <v>111.35</v>
      </c>
      <c r="AM388" s="3">
        <v>703072</v>
      </c>
      <c r="AN388" s="1">
        <f t="shared" si="89"/>
        <v>0</v>
      </c>
      <c r="AO388" s="3">
        <v>680</v>
      </c>
      <c r="AP388" s="3">
        <v>11.53</v>
      </c>
      <c r="AQ388" s="3">
        <v>62636</v>
      </c>
      <c r="AR388" s="1">
        <f t="shared" si="90"/>
        <v>0</v>
      </c>
    </row>
    <row r="389" spans="1:44">
      <c r="A389" s="19">
        <v>683</v>
      </c>
      <c r="B389" s="19" t="s">
        <v>907</v>
      </c>
      <c r="C389" s="19">
        <v>726</v>
      </c>
      <c r="D389" s="21"/>
      <c r="E389" s="34">
        <f t="shared" si="78"/>
        <v>97.35</v>
      </c>
      <c r="F389" s="35">
        <f t="shared" si="79"/>
        <v>769017</v>
      </c>
      <c r="G389" s="34">
        <f t="shared" si="80"/>
        <v>63.040000000000006</v>
      </c>
      <c r="H389" s="36">
        <f t="shared" si="81"/>
        <v>362893</v>
      </c>
      <c r="I389" s="21"/>
      <c r="J389" s="21">
        <v>0</v>
      </c>
      <c r="K389" s="21">
        <v>0</v>
      </c>
      <c r="L389" s="21"/>
      <c r="M389" s="16"/>
      <c r="N389" s="36">
        <f t="shared" si="82"/>
        <v>769017</v>
      </c>
      <c r="O389" s="36">
        <f t="shared" si="83"/>
        <v>362893</v>
      </c>
      <c r="P389" s="16"/>
      <c r="Q389" s="18">
        <f t="shared" si="84"/>
        <v>2263980.39</v>
      </c>
      <c r="R389" s="20"/>
      <c r="S389" s="15">
        <f t="shared" si="76"/>
        <v>0</v>
      </c>
      <c r="T389" s="122">
        <v>683</v>
      </c>
      <c r="U389" s="71">
        <v>97.35</v>
      </c>
      <c r="V389" s="71">
        <v>769017</v>
      </c>
      <c r="W389" s="61">
        <f t="shared" si="77"/>
        <v>0</v>
      </c>
      <c r="X389" s="122">
        <v>683</v>
      </c>
      <c r="Y389" s="71">
        <v>63.040000000000006</v>
      </c>
      <c r="Z389" s="71">
        <v>362893</v>
      </c>
      <c r="AA389" s="59"/>
      <c r="AB389" s="74">
        <f>may!E389</f>
        <v>97.350000000000023</v>
      </c>
      <c r="AC389" s="191">
        <f>may!F389</f>
        <v>769017</v>
      </c>
      <c r="AD389" s="74">
        <f>may!G389</f>
        <v>62.96</v>
      </c>
      <c r="AE389" s="73">
        <f>may!H389</f>
        <v>358173</v>
      </c>
      <c r="AF389" s="59"/>
      <c r="AG389" s="60">
        <f t="shared" si="85"/>
        <v>0</v>
      </c>
      <c r="AH389" s="69">
        <f t="shared" si="86"/>
        <v>0</v>
      </c>
      <c r="AI389" s="60">
        <f t="shared" si="87"/>
        <v>8.00000000000054E-2</v>
      </c>
      <c r="AJ389" s="69">
        <f t="shared" si="88"/>
        <v>4720</v>
      </c>
      <c r="AK389" s="1"/>
      <c r="AL389" s="3">
        <v>97.35</v>
      </c>
      <c r="AM389" s="3">
        <v>769017</v>
      </c>
      <c r="AN389" s="1">
        <f t="shared" si="89"/>
        <v>0</v>
      </c>
      <c r="AO389" s="3">
        <v>683</v>
      </c>
      <c r="AP389" s="3">
        <v>63.040000000000006</v>
      </c>
      <c r="AQ389" s="3">
        <v>362893</v>
      </c>
      <c r="AR389" s="1">
        <f t="shared" si="90"/>
        <v>0</v>
      </c>
    </row>
    <row r="390" spans="1:44">
      <c r="A390" s="19">
        <v>685</v>
      </c>
      <c r="B390" s="19" t="s">
        <v>885</v>
      </c>
      <c r="C390" s="19">
        <v>727</v>
      </c>
      <c r="D390" s="21"/>
      <c r="E390" s="34">
        <f t="shared" si="78"/>
        <v>15.75</v>
      </c>
      <c r="F390" s="35">
        <f t="shared" si="79"/>
        <v>107764</v>
      </c>
      <c r="G390" s="34">
        <f t="shared" si="80"/>
        <v>24.91</v>
      </c>
      <c r="H390" s="36">
        <f t="shared" si="81"/>
        <v>141979</v>
      </c>
      <c r="I390" s="21"/>
      <c r="J390" s="21">
        <v>0</v>
      </c>
      <c r="K390" s="21">
        <v>0</v>
      </c>
      <c r="L390" s="21"/>
      <c r="M390" s="16"/>
      <c r="N390" s="36">
        <f t="shared" si="82"/>
        <v>107764</v>
      </c>
      <c r="O390" s="36">
        <f t="shared" si="83"/>
        <v>141979</v>
      </c>
      <c r="P390" s="16"/>
      <c r="Q390" s="18">
        <f t="shared" si="84"/>
        <v>499526.66000000003</v>
      </c>
      <c r="R390" s="20"/>
      <c r="S390" s="15">
        <f t="shared" si="76"/>
        <v>0</v>
      </c>
      <c r="T390" s="122">
        <v>685</v>
      </c>
      <c r="U390" s="71">
        <v>15.75</v>
      </c>
      <c r="V390" s="71">
        <v>107764</v>
      </c>
      <c r="W390" s="61">
        <f t="shared" si="77"/>
        <v>0</v>
      </c>
      <c r="X390" s="122">
        <v>685</v>
      </c>
      <c r="Y390" s="71">
        <v>24.91</v>
      </c>
      <c r="Z390" s="71">
        <v>141979</v>
      </c>
      <c r="AA390" s="59"/>
      <c r="AB390" s="74">
        <f>may!E390</f>
        <v>15.75</v>
      </c>
      <c r="AC390" s="191">
        <f>may!F390</f>
        <v>107764</v>
      </c>
      <c r="AD390" s="74">
        <f>may!G390</f>
        <v>24.91</v>
      </c>
      <c r="AE390" s="73">
        <f>may!H390</f>
        <v>141979</v>
      </c>
      <c r="AF390" s="59"/>
      <c r="AG390" s="60">
        <f t="shared" si="85"/>
        <v>0</v>
      </c>
      <c r="AH390" s="69">
        <f t="shared" si="86"/>
        <v>0</v>
      </c>
      <c r="AI390" s="60">
        <f t="shared" si="87"/>
        <v>0</v>
      </c>
      <c r="AJ390" s="69">
        <f t="shared" si="88"/>
        <v>0</v>
      </c>
      <c r="AK390" s="1"/>
      <c r="AL390" s="3">
        <v>15.75</v>
      </c>
      <c r="AM390" s="3">
        <v>107764</v>
      </c>
      <c r="AN390" s="1">
        <f t="shared" si="89"/>
        <v>0</v>
      </c>
      <c r="AO390" s="3">
        <v>685</v>
      </c>
      <c r="AP390" s="3">
        <v>24.91</v>
      </c>
      <c r="AQ390" s="3">
        <v>141979</v>
      </c>
      <c r="AR390" s="1">
        <f t="shared" si="90"/>
        <v>0</v>
      </c>
    </row>
    <row r="391" spans="1:44">
      <c r="A391" s="19">
        <v>690</v>
      </c>
      <c r="B391" s="19" t="s">
        <v>1283</v>
      </c>
      <c r="C391" s="19">
        <v>728</v>
      </c>
      <c r="D391" s="21"/>
      <c r="E391" s="34">
        <f t="shared" si="78"/>
        <v>0</v>
      </c>
      <c r="F391" s="35">
        <f t="shared" si="79"/>
        <v>0</v>
      </c>
      <c r="G391" s="34">
        <f t="shared" si="80"/>
        <v>16.709999999999997</v>
      </c>
      <c r="H391" s="36">
        <f t="shared" si="81"/>
        <v>115903</v>
      </c>
      <c r="I391" s="21"/>
      <c r="J391" s="21">
        <v>0</v>
      </c>
      <c r="K391" s="21">
        <v>0</v>
      </c>
      <c r="L391" s="21"/>
      <c r="M391" s="16"/>
      <c r="N391" s="36">
        <f t="shared" si="82"/>
        <v>0</v>
      </c>
      <c r="O391" s="36">
        <f t="shared" si="83"/>
        <v>115903</v>
      </c>
      <c r="P391" s="16"/>
      <c r="Q391" s="18">
        <f t="shared" si="84"/>
        <v>231822.71000000002</v>
      </c>
      <c r="R391" s="20"/>
      <c r="S391" s="15">
        <f t="shared" si="76"/>
        <v>0</v>
      </c>
      <c r="T391">
        <v>690</v>
      </c>
      <c r="U391"/>
      <c r="V391"/>
      <c r="W391" s="61">
        <f t="shared" si="77"/>
        <v>0</v>
      </c>
      <c r="X391" s="122">
        <v>690</v>
      </c>
      <c r="Y391" s="71">
        <v>16.709999999999997</v>
      </c>
      <c r="Z391" s="71">
        <v>115903</v>
      </c>
      <c r="AA391" s="59"/>
      <c r="AB391" s="74">
        <f>may!E391</f>
        <v>0</v>
      </c>
      <c r="AC391" s="191">
        <f>may!F391</f>
        <v>0</v>
      </c>
      <c r="AD391" s="74">
        <f>may!G391</f>
        <v>18.28</v>
      </c>
      <c r="AE391" s="73">
        <f>may!H391</f>
        <v>134797</v>
      </c>
      <c r="AF391" s="59"/>
      <c r="AG391" s="60">
        <f t="shared" si="85"/>
        <v>0</v>
      </c>
      <c r="AH391" s="69">
        <f t="shared" si="86"/>
        <v>0</v>
      </c>
      <c r="AI391" s="60">
        <f t="shared" si="87"/>
        <v>-1.5700000000000038</v>
      </c>
      <c r="AJ391" s="69">
        <f t="shared" si="88"/>
        <v>-18894</v>
      </c>
      <c r="AK391" s="1"/>
      <c r="AN391" s="1">
        <f t="shared" si="89"/>
        <v>0</v>
      </c>
      <c r="AO391" s="3">
        <v>690</v>
      </c>
      <c r="AP391" s="3">
        <v>16.709999999999997</v>
      </c>
      <c r="AQ391" s="3">
        <v>115903</v>
      </c>
      <c r="AR391" s="1">
        <f t="shared" si="90"/>
        <v>0</v>
      </c>
    </row>
    <row r="392" spans="1:44">
      <c r="A392" s="19">
        <v>695</v>
      </c>
      <c r="B392" s="19" t="s">
        <v>1288</v>
      </c>
      <c r="C392" s="19">
        <v>729</v>
      </c>
      <c r="D392" s="21"/>
      <c r="E392" s="34">
        <f t="shared" si="78"/>
        <v>0</v>
      </c>
      <c r="F392" s="35">
        <f t="shared" si="79"/>
        <v>0</v>
      </c>
      <c r="G392" s="34">
        <f t="shared" si="80"/>
        <v>2.14</v>
      </c>
      <c r="H392" s="36">
        <f t="shared" si="81"/>
        <v>15500</v>
      </c>
      <c r="I392" s="21"/>
      <c r="J392" s="21">
        <v>0</v>
      </c>
      <c r="K392" s="21">
        <v>0</v>
      </c>
      <c r="L392" s="21"/>
      <c r="M392" s="16"/>
      <c r="N392" s="36">
        <f t="shared" si="82"/>
        <v>0</v>
      </c>
      <c r="O392" s="36">
        <f t="shared" si="83"/>
        <v>15500</v>
      </c>
      <c r="P392" s="16"/>
      <c r="Q392" s="18">
        <f t="shared" si="84"/>
        <v>31002.14</v>
      </c>
      <c r="R392" s="20"/>
      <c r="S392" s="15">
        <f t="shared" si="76"/>
        <v>0</v>
      </c>
      <c r="T392">
        <v>695</v>
      </c>
      <c r="U392"/>
      <c r="V392"/>
      <c r="W392" s="61">
        <f t="shared" si="77"/>
        <v>0</v>
      </c>
      <c r="X392" s="122">
        <v>695</v>
      </c>
      <c r="Y392" s="71">
        <v>2.14</v>
      </c>
      <c r="Z392" s="71">
        <v>15500</v>
      </c>
      <c r="AA392" s="59"/>
      <c r="AB392" s="74">
        <f>may!E392</f>
        <v>0</v>
      </c>
      <c r="AC392" s="191">
        <f>may!F392</f>
        <v>0</v>
      </c>
      <c r="AD392" s="74">
        <f>may!G392</f>
        <v>2.14</v>
      </c>
      <c r="AE392" s="73">
        <f>may!H392</f>
        <v>13662</v>
      </c>
      <c r="AF392" s="59"/>
      <c r="AG392" s="60">
        <f t="shared" si="85"/>
        <v>0</v>
      </c>
      <c r="AH392" s="69">
        <f t="shared" si="86"/>
        <v>0</v>
      </c>
      <c r="AI392" s="60">
        <f t="shared" si="87"/>
        <v>0</v>
      </c>
      <c r="AJ392" s="69">
        <f t="shared" si="88"/>
        <v>1838</v>
      </c>
      <c r="AK392" s="1"/>
      <c r="AN392" s="1">
        <f t="shared" si="89"/>
        <v>0</v>
      </c>
      <c r="AO392" s="3">
        <v>695</v>
      </c>
      <c r="AP392" s="3">
        <v>2.14</v>
      </c>
      <c r="AQ392" s="3">
        <v>15500</v>
      </c>
      <c r="AR392" s="1">
        <f t="shared" si="90"/>
        <v>0</v>
      </c>
    </row>
    <row r="393" spans="1:44">
      <c r="A393" s="19">
        <v>698</v>
      </c>
      <c r="B393" s="19" t="s">
        <v>551</v>
      </c>
      <c r="C393" s="19">
        <v>698</v>
      </c>
      <c r="D393" s="21"/>
      <c r="E393" s="34">
        <f t="shared" si="78"/>
        <v>71</v>
      </c>
      <c r="F393" s="35">
        <f t="shared" si="79"/>
        <v>457297</v>
      </c>
      <c r="G393" s="34">
        <f t="shared" si="80"/>
        <v>9.6400000000000023</v>
      </c>
      <c r="H393" s="36">
        <f t="shared" si="81"/>
        <v>52387</v>
      </c>
      <c r="I393" s="21"/>
      <c r="J393" s="21">
        <v>0</v>
      </c>
      <c r="K393" s="21">
        <v>0</v>
      </c>
      <c r="L393" s="21"/>
      <c r="M393" s="16"/>
      <c r="N393" s="36">
        <f t="shared" si="82"/>
        <v>457297</v>
      </c>
      <c r="O393" s="36">
        <f t="shared" si="83"/>
        <v>52387</v>
      </c>
      <c r="P393" s="16"/>
      <c r="Q393" s="18">
        <f t="shared" si="84"/>
        <v>1019448.64</v>
      </c>
      <c r="R393" s="20"/>
      <c r="S393" s="15">
        <f t="shared" si="76"/>
        <v>0</v>
      </c>
      <c r="T393" s="122">
        <v>698</v>
      </c>
      <c r="U393" s="71">
        <v>71</v>
      </c>
      <c r="V393" s="71">
        <v>457297</v>
      </c>
      <c r="W393" s="61">
        <f t="shared" si="77"/>
        <v>0</v>
      </c>
      <c r="X393" s="122">
        <v>698</v>
      </c>
      <c r="Y393" s="71">
        <v>9.6400000000000023</v>
      </c>
      <c r="Z393" s="71">
        <v>52387</v>
      </c>
      <c r="AA393" s="59"/>
      <c r="AB393" s="74">
        <f>may!E393</f>
        <v>71</v>
      </c>
      <c r="AC393" s="191">
        <f>may!F393</f>
        <v>457297</v>
      </c>
      <c r="AD393" s="74">
        <f>may!G393</f>
        <v>9.6399999999999988</v>
      </c>
      <c r="AE393" s="73">
        <f>may!H393</f>
        <v>52387</v>
      </c>
      <c r="AF393" s="59"/>
      <c r="AG393" s="60">
        <f t="shared" si="85"/>
        <v>0</v>
      </c>
      <c r="AH393" s="69">
        <f t="shared" si="86"/>
        <v>0</v>
      </c>
      <c r="AI393" s="60">
        <f t="shared" si="87"/>
        <v>0</v>
      </c>
      <c r="AJ393" s="69">
        <f t="shared" si="88"/>
        <v>0</v>
      </c>
      <c r="AK393" s="1"/>
      <c r="AL393" s="3">
        <v>71</v>
      </c>
      <c r="AM393" s="3">
        <v>457297</v>
      </c>
      <c r="AN393" s="1">
        <f t="shared" si="89"/>
        <v>0</v>
      </c>
      <c r="AO393" s="3">
        <v>698</v>
      </c>
      <c r="AP393" s="3">
        <v>9.6400000000000023</v>
      </c>
      <c r="AQ393" s="3">
        <v>52387</v>
      </c>
      <c r="AR393" s="1">
        <f t="shared" si="90"/>
        <v>0</v>
      </c>
    </row>
    <row r="394" spans="1:44" s="1" customFormat="1">
      <c r="A394" s="17">
        <v>700</v>
      </c>
      <c r="B394" s="17" t="s">
        <v>526</v>
      </c>
      <c r="C394" s="17">
        <v>731</v>
      </c>
      <c r="D394" s="21"/>
      <c r="E394" s="34">
        <f t="shared" si="78"/>
        <v>0</v>
      </c>
      <c r="F394" s="35">
        <f t="shared" si="79"/>
        <v>0</v>
      </c>
      <c r="G394" s="34">
        <f t="shared" si="80"/>
        <v>2.48</v>
      </c>
      <c r="H394" s="36">
        <f t="shared" si="81"/>
        <v>17852</v>
      </c>
      <c r="I394" s="21"/>
      <c r="J394" s="21">
        <v>0</v>
      </c>
      <c r="K394" s="21">
        <v>0</v>
      </c>
      <c r="L394" s="21"/>
      <c r="M394" s="16"/>
      <c r="N394" s="36">
        <f t="shared" si="82"/>
        <v>0</v>
      </c>
      <c r="O394" s="36">
        <f t="shared" si="83"/>
        <v>17852</v>
      </c>
      <c r="P394" s="16"/>
      <c r="Q394" s="18">
        <f t="shared" si="84"/>
        <v>35706.479999999996</v>
      </c>
      <c r="R394" s="16"/>
      <c r="S394" s="15">
        <f t="shared" ref="S394:S450" si="91">ABS(A394-T394)</f>
        <v>0</v>
      </c>
      <c r="T394">
        <v>700</v>
      </c>
      <c r="U394"/>
      <c r="V394"/>
      <c r="W394" s="61">
        <f t="shared" ref="W394:W450" si="92">ABS(X394-A394)</f>
        <v>0</v>
      </c>
      <c r="X394" s="122">
        <v>700</v>
      </c>
      <c r="Y394" s="71">
        <v>2.48</v>
      </c>
      <c r="Z394" s="71">
        <v>17852</v>
      </c>
      <c r="AA394" s="59"/>
      <c r="AB394" s="74">
        <f>may!E394</f>
        <v>0</v>
      </c>
      <c r="AC394" s="191">
        <f>may!F394</f>
        <v>0</v>
      </c>
      <c r="AD394" s="74">
        <f>may!G394</f>
        <v>2.48</v>
      </c>
      <c r="AE394" s="73">
        <f>may!H394</f>
        <v>17852</v>
      </c>
      <c r="AF394" s="59"/>
      <c r="AG394" s="60">
        <f t="shared" si="85"/>
        <v>0</v>
      </c>
      <c r="AH394" s="69">
        <f t="shared" si="86"/>
        <v>0</v>
      </c>
      <c r="AI394" s="60">
        <f t="shared" si="87"/>
        <v>0</v>
      </c>
      <c r="AJ394" s="69">
        <f t="shared" si="88"/>
        <v>0</v>
      </c>
      <c r="AN394" s="1">
        <f t="shared" si="89"/>
        <v>0</v>
      </c>
      <c r="AO394" s="1">
        <v>700</v>
      </c>
      <c r="AP394" s="1">
        <v>2.48</v>
      </c>
      <c r="AQ394" s="1">
        <v>17852</v>
      </c>
      <c r="AR394" s="1">
        <f t="shared" si="90"/>
        <v>0</v>
      </c>
    </row>
    <row r="395" spans="1:44">
      <c r="A395" s="19">
        <v>705</v>
      </c>
      <c r="B395" s="19" t="s">
        <v>810</v>
      </c>
      <c r="C395" s="19">
        <v>732</v>
      </c>
      <c r="D395" s="21"/>
      <c r="E395" s="34">
        <f t="shared" ref="E395:E450" si="93">U395</f>
        <v>0</v>
      </c>
      <c r="F395" s="35">
        <f t="shared" ref="F395:F448" si="94">V395</f>
        <v>0</v>
      </c>
      <c r="G395" s="34">
        <f t="shared" ref="G395:G448" si="95">Y395</f>
        <v>3</v>
      </c>
      <c r="H395" s="36">
        <f t="shared" ref="H395:H448" si="96">Z395</f>
        <v>16700</v>
      </c>
      <c r="I395" s="21"/>
      <c r="J395" s="21">
        <v>0</v>
      </c>
      <c r="K395" s="21">
        <v>0</v>
      </c>
      <c r="L395" s="21"/>
      <c r="M395" s="16"/>
      <c r="N395" s="36">
        <f t="shared" ref="N395:N450" si="97">F395+J395</f>
        <v>0</v>
      </c>
      <c r="O395" s="36">
        <f t="shared" ref="O395:O450" si="98">H395+K395</f>
        <v>16700</v>
      </c>
      <c r="P395" s="16"/>
      <c r="Q395" s="18">
        <f t="shared" ref="Q395:Q451" si="99">SUM(E395:O395)</f>
        <v>33403</v>
      </c>
      <c r="R395" s="20"/>
      <c r="S395" s="15">
        <f t="shared" si="91"/>
        <v>0</v>
      </c>
      <c r="T395">
        <v>705</v>
      </c>
      <c r="U395"/>
      <c r="V395"/>
      <c r="W395" s="61">
        <f t="shared" si="92"/>
        <v>0</v>
      </c>
      <c r="X395" s="122">
        <v>705</v>
      </c>
      <c r="Y395" s="71">
        <v>3</v>
      </c>
      <c r="Z395" s="71">
        <v>16700</v>
      </c>
      <c r="AA395" s="59"/>
      <c r="AB395" s="74">
        <f>may!E395</f>
        <v>0</v>
      </c>
      <c r="AC395" s="191">
        <f>may!F395</f>
        <v>0</v>
      </c>
      <c r="AD395" s="74">
        <f>may!G395</f>
        <v>3</v>
      </c>
      <c r="AE395" s="73">
        <f>may!H395</f>
        <v>16700</v>
      </c>
      <c r="AF395" s="59"/>
      <c r="AG395" s="60">
        <f t="shared" ref="AG395:AG450" si="100">U395-AB395</f>
        <v>0</v>
      </c>
      <c r="AH395" s="69">
        <f t="shared" ref="AH395:AH450" si="101">V395-AC395</f>
        <v>0</v>
      </c>
      <c r="AI395" s="60">
        <f t="shared" ref="AI395:AI450" si="102">Y395-AD395</f>
        <v>0</v>
      </c>
      <c r="AJ395" s="69">
        <f t="shared" ref="AJ395:AJ450" si="103">Z395-AE395</f>
        <v>0</v>
      </c>
      <c r="AK395" s="1"/>
      <c r="AN395" s="1">
        <f t="shared" ref="AN395:AN450" si="104">V395-AM395</f>
        <v>0</v>
      </c>
      <c r="AO395" s="3">
        <v>705</v>
      </c>
      <c r="AP395" s="3">
        <v>3</v>
      </c>
      <c r="AQ395" s="3">
        <v>16700</v>
      </c>
      <c r="AR395" s="1">
        <f t="shared" ref="AR395:AR450" si="105">Z395-AQ395</f>
        <v>0</v>
      </c>
    </row>
    <row r="396" spans="1:44">
      <c r="A396" s="19">
        <v>710</v>
      </c>
      <c r="B396" s="19" t="s">
        <v>1284</v>
      </c>
      <c r="C396" s="19">
        <v>733</v>
      </c>
      <c r="D396" s="21"/>
      <c r="E396" s="34">
        <f t="shared" si="93"/>
        <v>143.26</v>
      </c>
      <c r="F396" s="35">
        <f t="shared" si="94"/>
        <v>810615</v>
      </c>
      <c r="G396" s="34">
        <f t="shared" si="95"/>
        <v>54.35</v>
      </c>
      <c r="H396" s="36">
        <f t="shared" si="96"/>
        <v>326161</v>
      </c>
      <c r="I396" s="21"/>
      <c r="J396" s="21">
        <v>0</v>
      </c>
      <c r="K396" s="21">
        <v>0</v>
      </c>
      <c r="L396" s="21"/>
      <c r="M396" s="16"/>
      <c r="N396" s="36">
        <f t="shared" si="97"/>
        <v>810615</v>
      </c>
      <c r="O396" s="36">
        <f t="shared" si="98"/>
        <v>326161</v>
      </c>
      <c r="P396" s="16"/>
      <c r="Q396" s="18">
        <f t="shared" si="99"/>
        <v>2273749.61</v>
      </c>
      <c r="R396" s="20"/>
      <c r="S396" s="15">
        <f t="shared" si="91"/>
        <v>0</v>
      </c>
      <c r="T396" s="122">
        <v>710</v>
      </c>
      <c r="U396" s="71">
        <v>143.26</v>
      </c>
      <c r="V396" s="71">
        <v>810615</v>
      </c>
      <c r="W396" s="61">
        <f t="shared" si="92"/>
        <v>0</v>
      </c>
      <c r="X396" s="122">
        <v>710</v>
      </c>
      <c r="Y396" s="71">
        <v>54.35</v>
      </c>
      <c r="Z396" s="71">
        <v>326161</v>
      </c>
      <c r="AA396" s="59"/>
      <c r="AB396" s="74">
        <f>may!E396</f>
        <v>143.26</v>
      </c>
      <c r="AC396" s="191">
        <f>may!F396</f>
        <v>811121</v>
      </c>
      <c r="AD396" s="74">
        <f>may!G396</f>
        <v>55.010000000000005</v>
      </c>
      <c r="AE396" s="73">
        <f>may!H396</f>
        <v>335287</v>
      </c>
      <c r="AF396" s="59"/>
      <c r="AG396" s="60">
        <f t="shared" si="100"/>
        <v>0</v>
      </c>
      <c r="AH396" s="69">
        <f t="shared" si="101"/>
        <v>-506</v>
      </c>
      <c r="AI396" s="60">
        <f t="shared" si="102"/>
        <v>-0.66000000000000369</v>
      </c>
      <c r="AJ396" s="69">
        <f t="shared" si="103"/>
        <v>-9126</v>
      </c>
      <c r="AK396" s="1"/>
      <c r="AL396" s="3">
        <v>143.26</v>
      </c>
      <c r="AM396" s="3">
        <v>810615</v>
      </c>
      <c r="AN396" s="1">
        <f t="shared" si="104"/>
        <v>0</v>
      </c>
      <c r="AO396" s="3">
        <v>710</v>
      </c>
      <c r="AP396" s="3">
        <v>54.35</v>
      </c>
      <c r="AQ396" s="3">
        <v>326161</v>
      </c>
      <c r="AR396" s="1">
        <f t="shared" si="105"/>
        <v>0</v>
      </c>
    </row>
    <row r="397" spans="1:44">
      <c r="A397" s="19">
        <v>712</v>
      </c>
      <c r="B397" s="19" t="s">
        <v>1601</v>
      </c>
      <c r="C397" s="19"/>
      <c r="D397" s="21"/>
      <c r="E397" s="34">
        <f t="shared" si="93"/>
        <v>257.12</v>
      </c>
      <c r="F397" s="35">
        <f t="shared" si="94"/>
        <v>1511524</v>
      </c>
      <c r="G397" s="34">
        <f t="shared" si="95"/>
        <v>197.07</v>
      </c>
      <c r="H397" s="36">
        <f t="shared" si="96"/>
        <v>1147725</v>
      </c>
      <c r="I397" s="21"/>
      <c r="J397" s="21">
        <v>-3524</v>
      </c>
      <c r="K397" s="21">
        <v>0</v>
      </c>
      <c r="L397" s="21"/>
      <c r="M397" s="16"/>
      <c r="N397" s="36">
        <f t="shared" si="97"/>
        <v>1508000</v>
      </c>
      <c r="O397" s="36">
        <f t="shared" si="98"/>
        <v>1147725</v>
      </c>
      <c r="P397" s="16"/>
      <c r="Q397" s="18">
        <f t="shared" si="99"/>
        <v>5311904.1900000004</v>
      </c>
      <c r="R397" s="20"/>
      <c r="S397" s="15">
        <f t="shared" si="91"/>
        <v>0</v>
      </c>
      <c r="T397" s="122">
        <v>712</v>
      </c>
      <c r="U397" s="71">
        <v>257.12</v>
      </c>
      <c r="V397" s="71">
        <v>1511524</v>
      </c>
      <c r="W397" s="61">
        <f t="shared" si="92"/>
        <v>0</v>
      </c>
      <c r="X397" s="122">
        <v>712</v>
      </c>
      <c r="Y397" s="71">
        <v>197.07</v>
      </c>
      <c r="Z397" s="71">
        <v>1147725</v>
      </c>
      <c r="AA397" s="59"/>
      <c r="AB397" s="74">
        <f>may!E397</f>
        <v>257.89999999999998</v>
      </c>
      <c r="AC397" s="191">
        <f>may!F397</f>
        <v>1515424</v>
      </c>
      <c r="AD397" s="74">
        <f>may!G397</f>
        <v>197.82999999999998</v>
      </c>
      <c r="AE397" s="73">
        <f>may!H397</f>
        <v>1152727</v>
      </c>
      <c r="AF397" s="59"/>
      <c r="AG397" s="60">
        <f t="shared" si="100"/>
        <v>-0.77999999999997272</v>
      </c>
      <c r="AH397" s="69">
        <f t="shared" si="101"/>
        <v>-3900</v>
      </c>
      <c r="AI397" s="60">
        <f t="shared" si="102"/>
        <v>-0.75999999999999091</v>
      </c>
      <c r="AJ397" s="69">
        <f t="shared" si="103"/>
        <v>-5002</v>
      </c>
      <c r="AK397" s="1"/>
      <c r="AL397" s="3">
        <v>257.12</v>
      </c>
      <c r="AM397" s="3">
        <v>1511524</v>
      </c>
      <c r="AN397" s="1">
        <f t="shared" si="104"/>
        <v>0</v>
      </c>
      <c r="AO397" s="3">
        <v>712</v>
      </c>
      <c r="AP397" s="3">
        <v>197.07</v>
      </c>
      <c r="AQ397" s="3">
        <v>1147725</v>
      </c>
      <c r="AR397" s="1">
        <f t="shared" si="105"/>
        <v>0</v>
      </c>
    </row>
    <row r="398" spans="1:44">
      <c r="A398" s="19">
        <v>715</v>
      </c>
      <c r="B398" s="19" t="s">
        <v>1298</v>
      </c>
      <c r="C398" s="19">
        <v>736</v>
      </c>
      <c r="D398" s="21"/>
      <c r="E398" s="34">
        <f t="shared" si="93"/>
        <v>62.639999999999993</v>
      </c>
      <c r="F398" s="35">
        <f t="shared" si="94"/>
        <v>343658</v>
      </c>
      <c r="G398" s="34">
        <f t="shared" si="95"/>
        <v>22.509999999999998</v>
      </c>
      <c r="H398" s="36">
        <f t="shared" si="96"/>
        <v>121525</v>
      </c>
      <c r="I398" s="21"/>
      <c r="J398" s="21">
        <v>0</v>
      </c>
      <c r="K398" s="21">
        <v>0</v>
      </c>
      <c r="L398" s="21"/>
      <c r="M398" s="16"/>
      <c r="N398" s="36">
        <f t="shared" si="97"/>
        <v>343658</v>
      </c>
      <c r="O398" s="36">
        <f t="shared" si="98"/>
        <v>121525</v>
      </c>
      <c r="P398" s="16"/>
      <c r="Q398" s="18">
        <f t="shared" si="99"/>
        <v>930451.15</v>
      </c>
      <c r="R398" s="20"/>
      <c r="S398" s="15">
        <f t="shared" si="91"/>
        <v>0</v>
      </c>
      <c r="T398" s="122">
        <v>715</v>
      </c>
      <c r="U398" s="71">
        <v>62.639999999999993</v>
      </c>
      <c r="V398" s="71">
        <v>343658</v>
      </c>
      <c r="W398" s="61">
        <f t="shared" si="92"/>
        <v>0</v>
      </c>
      <c r="X398" s="122">
        <v>715</v>
      </c>
      <c r="Y398" s="71">
        <v>22.509999999999998</v>
      </c>
      <c r="Z398" s="71">
        <v>121525</v>
      </c>
      <c r="AA398" s="59"/>
      <c r="AB398" s="74">
        <f>may!E398</f>
        <v>62.639999999999993</v>
      </c>
      <c r="AC398" s="191">
        <f>may!F398</f>
        <v>343658</v>
      </c>
      <c r="AD398" s="74">
        <f>may!G398</f>
        <v>23.509999999999998</v>
      </c>
      <c r="AE398" s="73">
        <f>may!H398</f>
        <v>126525</v>
      </c>
      <c r="AF398" s="59"/>
      <c r="AG398" s="60">
        <f t="shared" si="100"/>
        <v>0</v>
      </c>
      <c r="AH398" s="69">
        <f t="shared" si="101"/>
        <v>0</v>
      </c>
      <c r="AI398" s="60">
        <f t="shared" si="102"/>
        <v>-1</v>
      </c>
      <c r="AJ398" s="69">
        <f t="shared" si="103"/>
        <v>-5000</v>
      </c>
      <c r="AK398" s="1"/>
      <c r="AL398" s="3">
        <v>62.639999999999993</v>
      </c>
      <c r="AM398" s="3">
        <v>343658</v>
      </c>
      <c r="AN398" s="1">
        <f t="shared" si="104"/>
        <v>0</v>
      </c>
      <c r="AO398" s="3">
        <v>715</v>
      </c>
      <c r="AP398" s="3">
        <v>22.509999999999998</v>
      </c>
      <c r="AQ398" s="3">
        <v>121525</v>
      </c>
      <c r="AR398" s="1">
        <f t="shared" si="105"/>
        <v>0</v>
      </c>
    </row>
    <row r="399" spans="1:44">
      <c r="A399" s="19">
        <v>717</v>
      </c>
      <c r="B399" s="19" t="s">
        <v>886</v>
      </c>
      <c r="C399" s="19">
        <v>734</v>
      </c>
      <c r="D399" s="21"/>
      <c r="E399" s="34">
        <f t="shared" si="93"/>
        <v>90.320000000000007</v>
      </c>
      <c r="F399" s="35">
        <f t="shared" si="94"/>
        <v>664959</v>
      </c>
      <c r="G399" s="34">
        <f t="shared" si="95"/>
        <v>73.830000000000013</v>
      </c>
      <c r="H399" s="36">
        <f t="shared" si="96"/>
        <v>738107</v>
      </c>
      <c r="I399" s="21"/>
      <c r="J399" s="21">
        <v>0</v>
      </c>
      <c r="K399" s="21">
        <v>-1700</v>
      </c>
      <c r="L399" s="21"/>
      <c r="M399" s="16"/>
      <c r="N399" s="36">
        <f t="shared" si="97"/>
        <v>664959</v>
      </c>
      <c r="O399" s="36">
        <f t="shared" si="98"/>
        <v>736407</v>
      </c>
      <c r="P399" s="16"/>
      <c r="Q399" s="18">
        <f t="shared" si="99"/>
        <v>2802896.15</v>
      </c>
      <c r="R399" s="20"/>
      <c r="S399" s="15">
        <f t="shared" si="91"/>
        <v>0</v>
      </c>
      <c r="T399" s="122">
        <v>717</v>
      </c>
      <c r="U399" s="71">
        <v>90.320000000000007</v>
      </c>
      <c r="V399" s="71">
        <v>664959</v>
      </c>
      <c r="W399" s="61">
        <f t="shared" si="92"/>
        <v>0</v>
      </c>
      <c r="X399" s="122">
        <v>717</v>
      </c>
      <c r="Y399" s="71">
        <v>73.830000000000013</v>
      </c>
      <c r="Z399" s="71">
        <v>738107</v>
      </c>
      <c r="AA399" s="59"/>
      <c r="AB399" s="74">
        <f>may!E399</f>
        <v>90.320000000000007</v>
      </c>
      <c r="AC399" s="191">
        <f>may!F399</f>
        <v>664959</v>
      </c>
      <c r="AD399" s="74">
        <f>may!G399</f>
        <v>79.720000000000013</v>
      </c>
      <c r="AE399" s="73">
        <f>may!H399</f>
        <v>783526</v>
      </c>
      <c r="AF399" s="59"/>
      <c r="AG399" s="60">
        <f t="shared" si="100"/>
        <v>0</v>
      </c>
      <c r="AH399" s="69">
        <f t="shared" si="101"/>
        <v>0</v>
      </c>
      <c r="AI399" s="60">
        <f t="shared" si="102"/>
        <v>-5.8900000000000006</v>
      </c>
      <c r="AJ399" s="69">
        <f t="shared" si="103"/>
        <v>-45419</v>
      </c>
      <c r="AK399" s="1"/>
      <c r="AL399" s="3">
        <v>90.320000000000007</v>
      </c>
      <c r="AM399" s="3">
        <v>664959</v>
      </c>
      <c r="AN399" s="1">
        <f t="shared" si="104"/>
        <v>0</v>
      </c>
      <c r="AO399" s="3">
        <v>717</v>
      </c>
      <c r="AP399" s="3">
        <v>72.830000000000013</v>
      </c>
      <c r="AQ399" s="3">
        <v>733107</v>
      </c>
      <c r="AR399" s="1">
        <f t="shared" si="105"/>
        <v>5000</v>
      </c>
    </row>
    <row r="400" spans="1:44">
      <c r="A400" s="19">
        <v>720</v>
      </c>
      <c r="B400" s="19" t="s">
        <v>854</v>
      </c>
      <c r="C400" s="19">
        <v>737</v>
      </c>
      <c r="D400" s="21"/>
      <c r="E400" s="34">
        <f t="shared" si="93"/>
        <v>185.68</v>
      </c>
      <c r="F400" s="35">
        <f t="shared" si="94"/>
        <v>1089601</v>
      </c>
      <c r="G400" s="34">
        <f t="shared" si="95"/>
        <v>141.63999999999993</v>
      </c>
      <c r="H400" s="36">
        <f t="shared" si="96"/>
        <v>794982</v>
      </c>
      <c r="I400" s="21"/>
      <c r="J400" s="21">
        <v>0</v>
      </c>
      <c r="K400" s="21">
        <v>0</v>
      </c>
      <c r="L400" s="21"/>
      <c r="M400" s="16"/>
      <c r="N400" s="36">
        <f t="shared" si="97"/>
        <v>1089601</v>
      </c>
      <c r="O400" s="36">
        <f t="shared" si="98"/>
        <v>794982</v>
      </c>
      <c r="P400" s="16"/>
      <c r="Q400" s="18">
        <f t="shared" si="99"/>
        <v>3769493.32</v>
      </c>
      <c r="R400" s="20"/>
      <c r="S400" s="15">
        <f t="shared" si="91"/>
        <v>0</v>
      </c>
      <c r="T400" s="122">
        <v>720</v>
      </c>
      <c r="U400" s="71">
        <v>185.68</v>
      </c>
      <c r="V400" s="71">
        <v>1089601</v>
      </c>
      <c r="W400" s="61">
        <f t="shared" si="92"/>
        <v>0</v>
      </c>
      <c r="X400" s="122">
        <v>720</v>
      </c>
      <c r="Y400" s="71">
        <v>141.63999999999993</v>
      </c>
      <c r="Z400" s="71">
        <v>794982</v>
      </c>
      <c r="AA400" s="59"/>
      <c r="AB400" s="74">
        <f>may!E400</f>
        <v>185.69</v>
      </c>
      <c r="AC400" s="191">
        <f>may!F400</f>
        <v>1089651</v>
      </c>
      <c r="AD400" s="74">
        <f>may!G400</f>
        <v>142.26</v>
      </c>
      <c r="AE400" s="73">
        <f>may!H400</f>
        <v>816803</v>
      </c>
      <c r="AF400" s="59"/>
      <c r="AG400" s="60">
        <f t="shared" si="100"/>
        <v>-9.9999999999909051E-3</v>
      </c>
      <c r="AH400" s="69">
        <f t="shared" si="101"/>
        <v>-50</v>
      </c>
      <c r="AI400" s="60">
        <f t="shared" si="102"/>
        <v>-0.62000000000006139</v>
      </c>
      <c r="AJ400" s="69">
        <f t="shared" si="103"/>
        <v>-21821</v>
      </c>
      <c r="AK400" s="1"/>
      <c r="AL400" s="3">
        <v>185.68</v>
      </c>
      <c r="AM400" s="3">
        <v>1089601</v>
      </c>
      <c r="AN400" s="1">
        <f t="shared" si="104"/>
        <v>0</v>
      </c>
      <c r="AO400" s="3">
        <v>720</v>
      </c>
      <c r="AP400" s="3">
        <v>141.63999999999993</v>
      </c>
      <c r="AQ400" s="3">
        <v>794982</v>
      </c>
      <c r="AR400" s="1">
        <f t="shared" si="105"/>
        <v>0</v>
      </c>
    </row>
    <row r="401" spans="1:44">
      <c r="A401" s="19">
        <v>725</v>
      </c>
      <c r="B401" s="19" t="s">
        <v>571</v>
      </c>
      <c r="C401" s="19">
        <v>738</v>
      </c>
      <c r="D401" s="21"/>
      <c r="E401" s="34">
        <f t="shared" si="93"/>
        <v>134.37</v>
      </c>
      <c r="F401" s="35">
        <f t="shared" si="94"/>
        <v>720154</v>
      </c>
      <c r="G401" s="34">
        <f t="shared" si="95"/>
        <v>69.38000000000001</v>
      </c>
      <c r="H401" s="36">
        <f t="shared" si="96"/>
        <v>427081</v>
      </c>
      <c r="I401" s="21"/>
      <c r="J401" s="21">
        <v>0</v>
      </c>
      <c r="K401" s="21">
        <v>3650</v>
      </c>
      <c r="L401" s="21"/>
      <c r="M401" s="16"/>
      <c r="N401" s="36">
        <f t="shared" si="97"/>
        <v>720154</v>
      </c>
      <c r="O401" s="36">
        <f t="shared" si="98"/>
        <v>430731</v>
      </c>
      <c r="P401" s="16"/>
      <c r="Q401" s="18">
        <f t="shared" si="99"/>
        <v>2301973.75</v>
      </c>
      <c r="R401" s="20"/>
      <c r="S401" s="15">
        <f t="shared" si="91"/>
        <v>0</v>
      </c>
      <c r="T401" s="122">
        <v>725</v>
      </c>
      <c r="U401" s="71">
        <v>134.37</v>
      </c>
      <c r="V401" s="71">
        <v>720154</v>
      </c>
      <c r="W401" s="61">
        <f t="shared" si="92"/>
        <v>0</v>
      </c>
      <c r="X401" s="122">
        <v>725</v>
      </c>
      <c r="Y401" s="71">
        <v>69.38000000000001</v>
      </c>
      <c r="Z401" s="71">
        <v>427081</v>
      </c>
      <c r="AA401" s="59"/>
      <c r="AB401" s="74">
        <f>may!E401</f>
        <v>135.37</v>
      </c>
      <c r="AC401" s="191">
        <f>may!F401</f>
        <v>725154</v>
      </c>
      <c r="AD401" s="74">
        <f>may!G401</f>
        <v>71.280000000000015</v>
      </c>
      <c r="AE401" s="73">
        <f>may!H401</f>
        <v>412446</v>
      </c>
      <c r="AF401" s="59"/>
      <c r="AG401" s="60">
        <f t="shared" si="100"/>
        <v>-1</v>
      </c>
      <c r="AH401" s="69">
        <f t="shared" si="101"/>
        <v>-5000</v>
      </c>
      <c r="AI401" s="60">
        <f t="shared" si="102"/>
        <v>-1.9000000000000057</v>
      </c>
      <c r="AJ401" s="69">
        <f t="shared" si="103"/>
        <v>14635</v>
      </c>
      <c r="AK401" s="1"/>
      <c r="AL401" s="3">
        <v>134.37</v>
      </c>
      <c r="AM401" s="3">
        <v>720154</v>
      </c>
      <c r="AN401" s="1">
        <f t="shared" si="104"/>
        <v>0</v>
      </c>
      <c r="AO401" s="3">
        <v>725</v>
      </c>
      <c r="AP401" s="3">
        <v>69.38000000000001</v>
      </c>
      <c r="AQ401" s="3">
        <v>427081</v>
      </c>
      <c r="AR401" s="1">
        <f t="shared" si="105"/>
        <v>0</v>
      </c>
    </row>
    <row r="402" spans="1:44">
      <c r="A402" s="19">
        <v>728</v>
      </c>
      <c r="B402" s="19" t="s">
        <v>879</v>
      </c>
      <c r="C402" s="19">
        <v>787</v>
      </c>
      <c r="D402" s="21"/>
      <c r="E402" s="34">
        <f t="shared" si="93"/>
        <v>26.96</v>
      </c>
      <c r="F402" s="35">
        <f t="shared" si="94"/>
        <v>143537</v>
      </c>
      <c r="G402" s="34">
        <f t="shared" si="95"/>
        <v>12.63</v>
      </c>
      <c r="H402" s="36">
        <f t="shared" si="96"/>
        <v>73549</v>
      </c>
      <c r="I402" s="21"/>
      <c r="J402" s="21">
        <v>0</v>
      </c>
      <c r="K402" s="21">
        <v>0</v>
      </c>
      <c r="L402" s="21"/>
      <c r="M402" s="16"/>
      <c r="N402" s="36">
        <f t="shared" si="97"/>
        <v>143537</v>
      </c>
      <c r="O402" s="36">
        <f t="shared" si="98"/>
        <v>73549</v>
      </c>
      <c r="P402" s="16"/>
      <c r="Q402" s="18">
        <f t="shared" si="99"/>
        <v>434211.58999999997</v>
      </c>
      <c r="R402" s="20"/>
      <c r="S402" s="15">
        <f t="shared" si="91"/>
        <v>0</v>
      </c>
      <c r="T402" s="122">
        <v>728</v>
      </c>
      <c r="U402" s="71">
        <v>26.96</v>
      </c>
      <c r="V402" s="71">
        <v>143537</v>
      </c>
      <c r="W402" s="61">
        <f t="shared" si="92"/>
        <v>0</v>
      </c>
      <c r="X402" s="122">
        <v>728</v>
      </c>
      <c r="Y402" s="71">
        <v>12.63</v>
      </c>
      <c r="Z402" s="71">
        <v>73549</v>
      </c>
      <c r="AA402" s="59"/>
      <c r="AB402" s="74">
        <f>may!E402</f>
        <v>26.96</v>
      </c>
      <c r="AC402" s="191">
        <f>may!F402</f>
        <v>143537</v>
      </c>
      <c r="AD402" s="74">
        <f>may!G402</f>
        <v>12.63</v>
      </c>
      <c r="AE402" s="73">
        <f>may!H402</f>
        <v>73387</v>
      </c>
      <c r="AF402" s="59"/>
      <c r="AG402" s="60">
        <f t="shared" si="100"/>
        <v>0</v>
      </c>
      <c r="AH402" s="69">
        <f t="shared" si="101"/>
        <v>0</v>
      </c>
      <c r="AI402" s="60">
        <f t="shared" si="102"/>
        <v>0</v>
      </c>
      <c r="AJ402" s="69">
        <f t="shared" si="103"/>
        <v>162</v>
      </c>
      <c r="AK402" s="1"/>
      <c r="AL402" s="3">
        <v>26.96</v>
      </c>
      <c r="AM402" s="3">
        <v>143537</v>
      </c>
      <c r="AN402" s="1">
        <f t="shared" si="104"/>
        <v>0</v>
      </c>
      <c r="AO402" s="3">
        <v>728</v>
      </c>
      <c r="AP402" s="3">
        <v>12.63</v>
      </c>
      <c r="AQ402" s="3">
        <v>73549</v>
      </c>
      <c r="AR402" s="1">
        <f t="shared" si="105"/>
        <v>0</v>
      </c>
    </row>
    <row r="403" spans="1:44">
      <c r="A403" s="19">
        <v>730</v>
      </c>
      <c r="B403" s="19" t="s">
        <v>1289</v>
      </c>
      <c r="C403" s="19">
        <v>741</v>
      </c>
      <c r="D403" s="21"/>
      <c r="E403" s="34">
        <f t="shared" si="93"/>
        <v>0</v>
      </c>
      <c r="F403" s="35">
        <f t="shared" si="94"/>
        <v>0</v>
      </c>
      <c r="G403" s="34">
        <f t="shared" si="95"/>
        <v>5.34</v>
      </c>
      <c r="H403" s="36">
        <f t="shared" si="96"/>
        <v>97558</v>
      </c>
      <c r="I403" s="21"/>
      <c r="J403" s="21">
        <v>0</v>
      </c>
      <c r="K403" s="21">
        <v>0</v>
      </c>
      <c r="L403" s="21"/>
      <c r="M403" s="16"/>
      <c r="N403" s="36">
        <f t="shared" si="97"/>
        <v>0</v>
      </c>
      <c r="O403" s="36">
        <f t="shared" si="98"/>
        <v>97558</v>
      </c>
      <c r="P403" s="16"/>
      <c r="Q403" s="18">
        <f t="shared" si="99"/>
        <v>195121.34</v>
      </c>
      <c r="R403" s="20"/>
      <c r="S403" s="15">
        <f t="shared" si="91"/>
        <v>0</v>
      </c>
      <c r="T403">
        <v>730</v>
      </c>
      <c r="U403"/>
      <c r="V403"/>
      <c r="W403" s="61">
        <f t="shared" si="92"/>
        <v>0</v>
      </c>
      <c r="X403" s="122">
        <v>730</v>
      </c>
      <c r="Y403" s="71">
        <v>5.34</v>
      </c>
      <c r="Z403" s="71">
        <v>97558</v>
      </c>
      <c r="AA403" s="59"/>
      <c r="AB403" s="74">
        <f>may!E403</f>
        <v>0</v>
      </c>
      <c r="AC403" s="191">
        <f>may!F403</f>
        <v>0</v>
      </c>
      <c r="AD403" s="74">
        <f>may!G403</f>
        <v>5.8800000000000008</v>
      </c>
      <c r="AE403" s="73">
        <f>may!H403</f>
        <v>101135</v>
      </c>
      <c r="AF403" s="59"/>
      <c r="AG403" s="60">
        <f t="shared" si="100"/>
        <v>0</v>
      </c>
      <c r="AH403" s="69">
        <f t="shared" si="101"/>
        <v>0</v>
      </c>
      <c r="AI403" s="60">
        <f t="shared" si="102"/>
        <v>-0.54000000000000092</v>
      </c>
      <c r="AJ403" s="69">
        <f t="shared" si="103"/>
        <v>-3577</v>
      </c>
      <c r="AK403" s="1"/>
      <c r="AN403" s="1">
        <f t="shared" si="104"/>
        <v>0</v>
      </c>
      <c r="AO403" s="3">
        <v>730</v>
      </c>
      <c r="AP403" s="3">
        <v>5.34</v>
      </c>
      <c r="AQ403" s="3">
        <v>97558</v>
      </c>
      <c r="AR403" s="1">
        <f t="shared" si="105"/>
        <v>0</v>
      </c>
    </row>
    <row r="404" spans="1:44">
      <c r="A404" s="19">
        <v>735</v>
      </c>
      <c r="B404" s="19" t="s">
        <v>855</v>
      </c>
      <c r="C404" s="19">
        <v>740</v>
      </c>
      <c r="D404" s="21"/>
      <c r="E404" s="34">
        <f t="shared" si="93"/>
        <v>87.059999999999988</v>
      </c>
      <c r="F404" s="35">
        <f t="shared" si="94"/>
        <v>491373</v>
      </c>
      <c r="G404" s="34">
        <f t="shared" si="95"/>
        <v>94.63000000000001</v>
      </c>
      <c r="H404" s="36">
        <f t="shared" si="96"/>
        <v>523536</v>
      </c>
      <c r="I404" s="21"/>
      <c r="J404" s="21">
        <v>0</v>
      </c>
      <c r="K404" s="21">
        <v>0</v>
      </c>
      <c r="L404" s="21"/>
      <c r="M404" s="16"/>
      <c r="N404" s="36">
        <f t="shared" si="97"/>
        <v>491373</v>
      </c>
      <c r="O404" s="36">
        <f t="shared" si="98"/>
        <v>523536</v>
      </c>
      <c r="P404" s="16"/>
      <c r="Q404" s="18">
        <f t="shared" si="99"/>
        <v>2029999.69</v>
      </c>
      <c r="R404" s="20"/>
      <c r="S404" s="15">
        <f t="shared" si="91"/>
        <v>0</v>
      </c>
      <c r="T404" s="122">
        <v>735</v>
      </c>
      <c r="U404" s="71">
        <v>87.059999999999988</v>
      </c>
      <c r="V404" s="71">
        <v>491373</v>
      </c>
      <c r="W404" s="61">
        <f t="shared" si="92"/>
        <v>0</v>
      </c>
      <c r="X404" s="122">
        <v>735</v>
      </c>
      <c r="Y404" s="71">
        <v>94.63000000000001</v>
      </c>
      <c r="Z404" s="71">
        <v>523536</v>
      </c>
      <c r="AA404" s="59"/>
      <c r="AB404" s="74">
        <f>may!E404</f>
        <v>87.06</v>
      </c>
      <c r="AC404" s="191">
        <f>may!F404</f>
        <v>491373</v>
      </c>
      <c r="AD404" s="74">
        <f>may!G404</f>
        <v>94.61999999999999</v>
      </c>
      <c r="AE404" s="73">
        <f>may!H404</f>
        <v>514206</v>
      </c>
      <c r="AF404" s="59"/>
      <c r="AG404" s="60">
        <f t="shared" si="100"/>
        <v>0</v>
      </c>
      <c r="AH404" s="69">
        <f t="shared" si="101"/>
        <v>0</v>
      </c>
      <c r="AI404" s="60">
        <f t="shared" si="102"/>
        <v>1.0000000000019327E-2</v>
      </c>
      <c r="AJ404" s="69">
        <f t="shared" si="103"/>
        <v>9330</v>
      </c>
      <c r="AK404" s="1"/>
      <c r="AL404" s="3">
        <v>87.059999999999988</v>
      </c>
      <c r="AM404" s="3">
        <v>491373</v>
      </c>
      <c r="AN404" s="1">
        <f t="shared" si="104"/>
        <v>0</v>
      </c>
      <c r="AO404" s="3">
        <v>735</v>
      </c>
      <c r="AP404" s="3">
        <v>94.63000000000001</v>
      </c>
      <c r="AQ404" s="3">
        <v>523536</v>
      </c>
      <c r="AR404" s="1">
        <f t="shared" si="105"/>
        <v>0</v>
      </c>
    </row>
    <row r="405" spans="1:44">
      <c r="A405" s="19">
        <v>740</v>
      </c>
      <c r="B405" s="19" t="s">
        <v>906</v>
      </c>
      <c r="C405" s="19">
        <v>745</v>
      </c>
      <c r="D405" s="21"/>
      <c r="E405" s="34">
        <f t="shared" si="93"/>
        <v>72.849999999999994</v>
      </c>
      <c r="F405" s="35">
        <f t="shared" si="94"/>
        <v>381316</v>
      </c>
      <c r="G405" s="34">
        <f t="shared" si="95"/>
        <v>7.82</v>
      </c>
      <c r="H405" s="36">
        <f t="shared" si="96"/>
        <v>47704</v>
      </c>
      <c r="I405" s="21"/>
      <c r="J405" s="21">
        <v>0</v>
      </c>
      <c r="K405" s="21">
        <v>0</v>
      </c>
      <c r="L405" s="21"/>
      <c r="M405" s="16"/>
      <c r="N405" s="36">
        <f t="shared" si="97"/>
        <v>381316</v>
      </c>
      <c r="O405" s="36">
        <f t="shared" si="98"/>
        <v>47704</v>
      </c>
      <c r="P405" s="16"/>
      <c r="Q405" s="18">
        <f t="shared" si="99"/>
        <v>858120.66999999993</v>
      </c>
      <c r="R405" s="20"/>
      <c r="S405" s="15">
        <f t="shared" si="91"/>
        <v>0</v>
      </c>
      <c r="T405" s="122">
        <v>740</v>
      </c>
      <c r="U405" s="71">
        <v>72.849999999999994</v>
      </c>
      <c r="V405" s="71">
        <v>381316</v>
      </c>
      <c r="W405" s="61">
        <f t="shared" si="92"/>
        <v>0</v>
      </c>
      <c r="X405" s="122">
        <v>740</v>
      </c>
      <c r="Y405" s="71">
        <v>7.82</v>
      </c>
      <c r="Z405" s="71">
        <v>47704</v>
      </c>
      <c r="AA405" s="59"/>
      <c r="AB405" s="74">
        <f>may!E405</f>
        <v>72.850000000000009</v>
      </c>
      <c r="AC405" s="191">
        <f>may!F405</f>
        <v>381316</v>
      </c>
      <c r="AD405" s="74">
        <f>may!G405</f>
        <v>7.82</v>
      </c>
      <c r="AE405" s="73">
        <f>may!H405</f>
        <v>47704</v>
      </c>
      <c r="AF405" s="59"/>
      <c r="AG405" s="60">
        <f t="shared" si="100"/>
        <v>0</v>
      </c>
      <c r="AH405" s="69">
        <f t="shared" si="101"/>
        <v>0</v>
      </c>
      <c r="AI405" s="60">
        <f t="shared" si="102"/>
        <v>0</v>
      </c>
      <c r="AJ405" s="69">
        <f t="shared" si="103"/>
        <v>0</v>
      </c>
      <c r="AK405" s="1"/>
      <c r="AL405" s="3">
        <v>72.849999999999994</v>
      </c>
      <c r="AM405" s="3">
        <v>381316</v>
      </c>
      <c r="AN405" s="1">
        <f t="shared" si="104"/>
        <v>0</v>
      </c>
      <c r="AO405" s="3">
        <v>740</v>
      </c>
      <c r="AP405" s="3">
        <v>7.82</v>
      </c>
      <c r="AQ405" s="3">
        <v>47704</v>
      </c>
      <c r="AR405" s="1">
        <f t="shared" si="105"/>
        <v>0</v>
      </c>
    </row>
    <row r="406" spans="1:44">
      <c r="A406" s="19">
        <v>745</v>
      </c>
      <c r="B406" s="19" t="s">
        <v>823</v>
      </c>
      <c r="C406" s="19">
        <v>746</v>
      </c>
      <c r="D406" s="21"/>
      <c r="E406" s="34">
        <f t="shared" si="93"/>
        <v>108.53999999999999</v>
      </c>
      <c r="F406" s="35">
        <f t="shared" si="94"/>
        <v>599768</v>
      </c>
      <c r="G406" s="34">
        <f t="shared" si="95"/>
        <v>28.94</v>
      </c>
      <c r="H406" s="36">
        <f t="shared" si="96"/>
        <v>184532</v>
      </c>
      <c r="I406" s="21"/>
      <c r="J406" s="21">
        <v>0</v>
      </c>
      <c r="K406" s="21">
        <v>0</v>
      </c>
      <c r="L406" s="21"/>
      <c r="M406" s="16"/>
      <c r="N406" s="36">
        <f t="shared" si="97"/>
        <v>599768</v>
      </c>
      <c r="O406" s="36">
        <f t="shared" si="98"/>
        <v>184532</v>
      </c>
      <c r="P406" s="16"/>
      <c r="Q406" s="18">
        <f t="shared" si="99"/>
        <v>1568737.48</v>
      </c>
      <c r="R406" s="20"/>
      <c r="S406" s="15">
        <f t="shared" si="91"/>
        <v>0</v>
      </c>
      <c r="T406" s="122">
        <v>745</v>
      </c>
      <c r="U406" s="71">
        <v>108.53999999999999</v>
      </c>
      <c r="V406" s="71">
        <v>599768</v>
      </c>
      <c r="W406" s="61">
        <f t="shared" si="92"/>
        <v>0</v>
      </c>
      <c r="X406" s="122">
        <v>745</v>
      </c>
      <c r="Y406" s="71">
        <v>28.94</v>
      </c>
      <c r="Z406" s="71">
        <v>184532</v>
      </c>
      <c r="AA406" s="59"/>
      <c r="AB406" s="74">
        <f>may!E406</f>
        <v>108.53999999999999</v>
      </c>
      <c r="AC406" s="191">
        <f>may!F406</f>
        <v>599768</v>
      </c>
      <c r="AD406" s="74">
        <f>may!G406</f>
        <v>30.54</v>
      </c>
      <c r="AE406" s="73">
        <f>may!H406</f>
        <v>192149</v>
      </c>
      <c r="AF406" s="59"/>
      <c r="AG406" s="60">
        <f t="shared" si="100"/>
        <v>0</v>
      </c>
      <c r="AH406" s="69">
        <f t="shared" si="101"/>
        <v>0</v>
      </c>
      <c r="AI406" s="60">
        <f t="shared" si="102"/>
        <v>-1.5999999999999979</v>
      </c>
      <c r="AJ406" s="69">
        <f t="shared" si="103"/>
        <v>-7617</v>
      </c>
      <c r="AK406" s="1"/>
      <c r="AL406" s="3">
        <v>108.53999999999999</v>
      </c>
      <c r="AM406" s="3">
        <v>599768</v>
      </c>
      <c r="AN406" s="1">
        <f t="shared" si="104"/>
        <v>0</v>
      </c>
      <c r="AO406" s="3">
        <v>745</v>
      </c>
      <c r="AP406" s="3">
        <v>28.94</v>
      </c>
      <c r="AQ406" s="3">
        <v>184532</v>
      </c>
      <c r="AR406" s="1">
        <f t="shared" si="105"/>
        <v>0</v>
      </c>
    </row>
    <row r="407" spans="1:44">
      <c r="A407" s="19">
        <v>750</v>
      </c>
      <c r="B407" s="19" t="s">
        <v>529</v>
      </c>
      <c r="C407" s="19">
        <v>747</v>
      </c>
      <c r="D407" s="21"/>
      <c r="E407" s="34">
        <f t="shared" si="93"/>
        <v>152.85</v>
      </c>
      <c r="F407" s="35">
        <f t="shared" si="94"/>
        <v>857073</v>
      </c>
      <c r="G407" s="34">
        <f t="shared" si="95"/>
        <v>47.9</v>
      </c>
      <c r="H407" s="36">
        <f t="shared" si="96"/>
        <v>380399</v>
      </c>
      <c r="I407" s="21"/>
      <c r="J407" s="21">
        <v>0</v>
      </c>
      <c r="K407" s="21">
        <v>0</v>
      </c>
      <c r="L407" s="21"/>
      <c r="M407" s="16"/>
      <c r="N407" s="36">
        <f t="shared" si="97"/>
        <v>857073</v>
      </c>
      <c r="O407" s="36">
        <f t="shared" si="98"/>
        <v>380399</v>
      </c>
      <c r="P407" s="16"/>
      <c r="Q407" s="18">
        <f t="shared" si="99"/>
        <v>2475144.75</v>
      </c>
      <c r="R407" s="20"/>
      <c r="S407" s="15">
        <f t="shared" si="91"/>
        <v>0</v>
      </c>
      <c r="T407" s="122">
        <v>750</v>
      </c>
      <c r="U407" s="71">
        <v>152.85</v>
      </c>
      <c r="V407" s="71">
        <v>857073</v>
      </c>
      <c r="W407" s="61">
        <f t="shared" si="92"/>
        <v>0</v>
      </c>
      <c r="X407" s="122">
        <v>750</v>
      </c>
      <c r="Y407" s="71">
        <v>47.9</v>
      </c>
      <c r="Z407" s="71">
        <v>380399</v>
      </c>
      <c r="AA407" s="59"/>
      <c r="AB407" s="74">
        <f>may!E407</f>
        <v>154</v>
      </c>
      <c r="AC407" s="191">
        <f>may!F407</f>
        <v>886731</v>
      </c>
      <c r="AD407" s="74">
        <f>may!G407</f>
        <v>47.399999999999991</v>
      </c>
      <c r="AE407" s="73">
        <f>may!H407</f>
        <v>377899</v>
      </c>
      <c r="AF407" s="59"/>
      <c r="AG407" s="60">
        <f t="shared" si="100"/>
        <v>-1.1500000000000057</v>
      </c>
      <c r="AH407" s="69">
        <f t="shared" si="101"/>
        <v>-29658</v>
      </c>
      <c r="AI407" s="60">
        <f t="shared" si="102"/>
        <v>0.50000000000000711</v>
      </c>
      <c r="AJ407" s="69">
        <f t="shared" si="103"/>
        <v>2500</v>
      </c>
      <c r="AK407" s="1"/>
      <c r="AL407" s="3">
        <v>152.85</v>
      </c>
      <c r="AM407" s="3">
        <v>857073</v>
      </c>
      <c r="AN407" s="1">
        <f t="shared" si="104"/>
        <v>0</v>
      </c>
      <c r="AO407" s="3">
        <v>750</v>
      </c>
      <c r="AP407" s="3">
        <v>47.9</v>
      </c>
      <c r="AQ407" s="3">
        <v>380399</v>
      </c>
      <c r="AR407" s="1">
        <f t="shared" si="105"/>
        <v>0</v>
      </c>
    </row>
    <row r="408" spans="1:44">
      <c r="A408" s="19">
        <v>753</v>
      </c>
      <c r="B408" s="19" t="s">
        <v>789</v>
      </c>
      <c r="C408" s="19">
        <v>749</v>
      </c>
      <c r="D408" s="21"/>
      <c r="E408" s="34">
        <f t="shared" si="93"/>
        <v>325.26</v>
      </c>
      <c r="F408" s="35">
        <f t="shared" si="94"/>
        <v>1861729</v>
      </c>
      <c r="G408" s="34">
        <f t="shared" si="95"/>
        <v>110.18000000000005</v>
      </c>
      <c r="H408" s="36">
        <f t="shared" si="96"/>
        <v>717309</v>
      </c>
      <c r="I408" s="21"/>
      <c r="J408" s="21">
        <v>0</v>
      </c>
      <c r="K408" s="21">
        <v>0</v>
      </c>
      <c r="L408" s="21"/>
      <c r="M408" s="16"/>
      <c r="N408" s="36">
        <f t="shared" si="97"/>
        <v>1861729</v>
      </c>
      <c r="O408" s="36">
        <f t="shared" si="98"/>
        <v>717309</v>
      </c>
      <c r="P408" s="16"/>
      <c r="Q408" s="18">
        <f t="shared" si="99"/>
        <v>5158511.4399999995</v>
      </c>
      <c r="R408" s="20"/>
      <c r="S408" s="15">
        <f t="shared" si="91"/>
        <v>0</v>
      </c>
      <c r="T408" s="122">
        <v>753</v>
      </c>
      <c r="U408" s="71">
        <v>325.26</v>
      </c>
      <c r="V408" s="71">
        <v>1861729</v>
      </c>
      <c r="W408" s="61">
        <f t="shared" si="92"/>
        <v>0</v>
      </c>
      <c r="X408" s="122">
        <v>753</v>
      </c>
      <c r="Y408" s="71">
        <v>110.18000000000005</v>
      </c>
      <c r="Z408" s="71">
        <v>717309</v>
      </c>
      <c r="AA408" s="59"/>
      <c r="AB408" s="74">
        <f>may!E408</f>
        <v>325.26</v>
      </c>
      <c r="AC408" s="191">
        <f>may!F408</f>
        <v>1861729</v>
      </c>
      <c r="AD408" s="74">
        <f>may!G408</f>
        <v>111.08000000000003</v>
      </c>
      <c r="AE408" s="73">
        <f>may!H408</f>
        <v>645422</v>
      </c>
      <c r="AF408" s="59"/>
      <c r="AG408" s="60">
        <f t="shared" si="100"/>
        <v>0</v>
      </c>
      <c r="AH408" s="69">
        <f t="shared" si="101"/>
        <v>0</v>
      </c>
      <c r="AI408" s="60">
        <f t="shared" si="102"/>
        <v>-0.89999999999997726</v>
      </c>
      <c r="AJ408" s="69">
        <f t="shared" si="103"/>
        <v>71887</v>
      </c>
      <c r="AK408" s="1"/>
      <c r="AL408" s="3">
        <v>325.26</v>
      </c>
      <c r="AM408" s="3">
        <v>1861729</v>
      </c>
      <c r="AN408" s="1">
        <f t="shared" si="104"/>
        <v>0</v>
      </c>
      <c r="AO408" s="3">
        <v>753</v>
      </c>
      <c r="AP408" s="3">
        <v>110.18000000000005</v>
      </c>
      <c r="AQ408" s="3">
        <v>717309</v>
      </c>
      <c r="AR408" s="1">
        <f t="shared" si="105"/>
        <v>0</v>
      </c>
    </row>
    <row r="409" spans="1:44">
      <c r="A409" s="19">
        <v>755</v>
      </c>
      <c r="B409" s="19" t="s">
        <v>807</v>
      </c>
      <c r="C409" s="19">
        <v>730</v>
      </c>
      <c r="D409" s="21"/>
      <c r="E409" s="34">
        <f t="shared" si="93"/>
        <v>245.66</v>
      </c>
      <c r="F409" s="35">
        <f t="shared" si="94"/>
        <v>1442717</v>
      </c>
      <c r="G409" s="34">
        <f t="shared" si="95"/>
        <v>54.050000000000004</v>
      </c>
      <c r="H409" s="36">
        <f t="shared" si="96"/>
        <v>321379</v>
      </c>
      <c r="I409" s="21"/>
      <c r="J409" s="21">
        <v>0</v>
      </c>
      <c r="K409" s="21">
        <v>0</v>
      </c>
      <c r="L409" s="21"/>
      <c r="M409" s="16"/>
      <c r="N409" s="36">
        <f t="shared" si="97"/>
        <v>1442717</v>
      </c>
      <c r="O409" s="36">
        <f t="shared" si="98"/>
        <v>321379</v>
      </c>
      <c r="P409" s="16"/>
      <c r="Q409" s="18">
        <f t="shared" si="99"/>
        <v>3528491.71</v>
      </c>
      <c r="R409" s="20"/>
      <c r="S409" s="15">
        <f t="shared" si="91"/>
        <v>0</v>
      </c>
      <c r="T409" s="122">
        <v>755</v>
      </c>
      <c r="U409" s="71">
        <v>245.66</v>
      </c>
      <c r="V409" s="71">
        <v>1442717</v>
      </c>
      <c r="W409" s="61">
        <f t="shared" si="92"/>
        <v>0</v>
      </c>
      <c r="X409" s="122">
        <v>755</v>
      </c>
      <c r="Y409" s="71">
        <v>54.050000000000004</v>
      </c>
      <c r="Z409" s="71">
        <v>321379</v>
      </c>
      <c r="AA409" s="59"/>
      <c r="AB409" s="74">
        <f>may!E409</f>
        <v>245.69</v>
      </c>
      <c r="AC409" s="191">
        <f>may!F409</f>
        <v>1442867</v>
      </c>
      <c r="AD409" s="74">
        <f>may!G409</f>
        <v>51.260000000000005</v>
      </c>
      <c r="AE409" s="73">
        <f>may!H409</f>
        <v>302204</v>
      </c>
      <c r="AF409" s="59"/>
      <c r="AG409" s="60">
        <f t="shared" si="100"/>
        <v>-3.0000000000001137E-2</v>
      </c>
      <c r="AH409" s="69">
        <f t="shared" si="101"/>
        <v>-150</v>
      </c>
      <c r="AI409" s="60">
        <f t="shared" si="102"/>
        <v>2.7899999999999991</v>
      </c>
      <c r="AJ409" s="69">
        <f t="shared" si="103"/>
        <v>19175</v>
      </c>
      <c r="AK409" s="1"/>
      <c r="AL409" s="3">
        <v>245.66</v>
      </c>
      <c r="AM409" s="3">
        <v>1442717</v>
      </c>
      <c r="AN409" s="1">
        <f t="shared" si="104"/>
        <v>0</v>
      </c>
      <c r="AO409" s="3">
        <v>755</v>
      </c>
      <c r="AP409" s="3">
        <v>54.050000000000004</v>
      </c>
      <c r="AQ409" s="3">
        <v>321379</v>
      </c>
      <c r="AR409" s="1">
        <f t="shared" si="105"/>
        <v>0</v>
      </c>
    </row>
    <row r="410" spans="1:44" s="1" customFormat="1">
      <c r="A410" s="17">
        <v>760</v>
      </c>
      <c r="B410" s="17" t="s">
        <v>530</v>
      </c>
      <c r="C410" s="17">
        <v>752</v>
      </c>
      <c r="D410" s="21"/>
      <c r="E410" s="34">
        <f t="shared" si="93"/>
        <v>0</v>
      </c>
      <c r="F410" s="35">
        <f t="shared" si="94"/>
        <v>0</v>
      </c>
      <c r="G410" s="34">
        <f t="shared" si="95"/>
        <v>6.9799999999999995</v>
      </c>
      <c r="H410" s="36">
        <f t="shared" si="96"/>
        <v>44856</v>
      </c>
      <c r="I410" s="21"/>
      <c r="J410" s="21">
        <v>0</v>
      </c>
      <c r="K410" s="21">
        <v>0</v>
      </c>
      <c r="L410" s="21"/>
      <c r="M410" s="16"/>
      <c r="N410" s="36">
        <f t="shared" si="97"/>
        <v>0</v>
      </c>
      <c r="O410" s="36">
        <f t="shared" si="98"/>
        <v>44856</v>
      </c>
      <c r="P410" s="16"/>
      <c r="Q410" s="18">
        <f t="shared" si="99"/>
        <v>89718.98000000001</v>
      </c>
      <c r="R410" s="16"/>
      <c r="S410" s="15">
        <f t="shared" si="91"/>
        <v>0</v>
      </c>
      <c r="T410">
        <v>760</v>
      </c>
      <c r="U410"/>
      <c r="V410"/>
      <c r="W410" s="61">
        <f t="shared" si="92"/>
        <v>0</v>
      </c>
      <c r="X410" s="122">
        <v>760</v>
      </c>
      <c r="Y410" s="71">
        <v>6.9799999999999995</v>
      </c>
      <c r="Z410" s="71">
        <v>44856</v>
      </c>
      <c r="AA410" s="59"/>
      <c r="AB410" s="74">
        <f>may!E410</f>
        <v>0</v>
      </c>
      <c r="AC410" s="191">
        <f>may!F410</f>
        <v>0</v>
      </c>
      <c r="AD410" s="74">
        <f>may!G410</f>
        <v>7.01</v>
      </c>
      <c r="AE410" s="73">
        <f>may!H410</f>
        <v>45055</v>
      </c>
      <c r="AF410" s="59"/>
      <c r="AG410" s="60">
        <f t="shared" si="100"/>
        <v>0</v>
      </c>
      <c r="AH410" s="69">
        <f t="shared" si="101"/>
        <v>0</v>
      </c>
      <c r="AI410" s="60">
        <f t="shared" si="102"/>
        <v>-3.0000000000000249E-2</v>
      </c>
      <c r="AJ410" s="69">
        <f t="shared" si="103"/>
        <v>-199</v>
      </c>
      <c r="AN410" s="1">
        <f t="shared" si="104"/>
        <v>0</v>
      </c>
      <c r="AO410" s="1">
        <v>760</v>
      </c>
      <c r="AP410" s="1">
        <v>6.9799999999999995</v>
      </c>
      <c r="AQ410" s="1">
        <v>44856</v>
      </c>
      <c r="AR410" s="1">
        <f t="shared" si="105"/>
        <v>0</v>
      </c>
    </row>
    <row r="411" spans="1:44" s="1" customFormat="1">
      <c r="A411" s="17">
        <v>763</v>
      </c>
      <c r="B411" s="17" t="s">
        <v>1514</v>
      </c>
      <c r="C411" s="17">
        <v>790</v>
      </c>
      <c r="D411" s="21"/>
      <c r="E411" s="34">
        <f t="shared" si="93"/>
        <v>50.86</v>
      </c>
      <c r="F411" s="35">
        <f t="shared" si="94"/>
        <v>293733</v>
      </c>
      <c r="G411" s="34">
        <f t="shared" si="95"/>
        <v>6.5</v>
      </c>
      <c r="H411" s="36">
        <f t="shared" si="96"/>
        <v>35006</v>
      </c>
      <c r="I411" s="21"/>
      <c r="J411" s="21">
        <v>0</v>
      </c>
      <c r="K411" s="21">
        <v>0</v>
      </c>
      <c r="L411" s="21"/>
      <c r="M411" s="16"/>
      <c r="N411" s="36">
        <f t="shared" si="97"/>
        <v>293733</v>
      </c>
      <c r="O411" s="36">
        <f t="shared" si="98"/>
        <v>35006</v>
      </c>
      <c r="P411" s="16"/>
      <c r="Q411" s="18">
        <f t="shared" si="99"/>
        <v>657535.36</v>
      </c>
      <c r="R411" s="16"/>
      <c r="S411" s="15">
        <f t="shared" si="91"/>
        <v>0</v>
      </c>
      <c r="T411" s="122">
        <v>763</v>
      </c>
      <c r="U411" s="71">
        <v>50.86</v>
      </c>
      <c r="V411" s="71">
        <v>293733</v>
      </c>
      <c r="W411" s="61">
        <f t="shared" si="92"/>
        <v>0</v>
      </c>
      <c r="X411" s="122">
        <v>763</v>
      </c>
      <c r="Y411" s="71">
        <v>6.5</v>
      </c>
      <c r="Z411" s="71">
        <v>35006</v>
      </c>
      <c r="AA411" s="59"/>
      <c r="AB411" s="74">
        <f>may!E411</f>
        <v>50.86</v>
      </c>
      <c r="AC411" s="191">
        <f>may!F411</f>
        <v>293733</v>
      </c>
      <c r="AD411" s="74">
        <f>may!G411</f>
        <v>7.5</v>
      </c>
      <c r="AE411" s="73">
        <f>may!H411</f>
        <v>40006</v>
      </c>
      <c r="AF411" s="59"/>
      <c r="AG411" s="60">
        <f t="shared" si="100"/>
        <v>0</v>
      </c>
      <c r="AH411" s="69">
        <f t="shared" si="101"/>
        <v>0</v>
      </c>
      <c r="AI411" s="60">
        <f t="shared" si="102"/>
        <v>-1</v>
      </c>
      <c r="AJ411" s="69">
        <f t="shared" si="103"/>
        <v>-5000</v>
      </c>
      <c r="AL411" s="1">
        <v>50.86</v>
      </c>
      <c r="AM411" s="1">
        <v>293733</v>
      </c>
      <c r="AN411" s="1">
        <f t="shared" si="104"/>
        <v>0</v>
      </c>
      <c r="AO411" s="1">
        <v>763</v>
      </c>
      <c r="AP411" s="1">
        <v>6.5</v>
      </c>
      <c r="AQ411" s="1">
        <v>35006</v>
      </c>
      <c r="AR411" s="1">
        <f t="shared" si="105"/>
        <v>0</v>
      </c>
    </row>
    <row r="412" spans="1:44">
      <c r="A412" s="19">
        <v>765</v>
      </c>
      <c r="B412" s="19" t="s">
        <v>1299</v>
      </c>
      <c r="C412" s="19">
        <v>755</v>
      </c>
      <c r="D412" s="21"/>
      <c r="E412" s="34">
        <f t="shared" si="93"/>
        <v>121.53</v>
      </c>
      <c r="F412" s="35">
        <f t="shared" si="94"/>
        <v>714799</v>
      </c>
      <c r="G412" s="34">
        <f t="shared" si="95"/>
        <v>113.74000000000001</v>
      </c>
      <c r="H412" s="36">
        <f t="shared" si="96"/>
        <v>600232</v>
      </c>
      <c r="I412" s="21"/>
      <c r="J412" s="21">
        <v>0</v>
      </c>
      <c r="K412" s="21">
        <v>0</v>
      </c>
      <c r="L412" s="21"/>
      <c r="M412" s="16"/>
      <c r="N412" s="36">
        <f t="shared" si="97"/>
        <v>714799</v>
      </c>
      <c r="O412" s="36">
        <f t="shared" si="98"/>
        <v>600232</v>
      </c>
      <c r="P412" s="16"/>
      <c r="Q412" s="18">
        <f t="shared" si="99"/>
        <v>2630297.27</v>
      </c>
      <c r="R412" s="20"/>
      <c r="S412" s="15">
        <f t="shared" si="91"/>
        <v>0</v>
      </c>
      <c r="T412" s="122">
        <v>765</v>
      </c>
      <c r="U412" s="71">
        <v>121.53</v>
      </c>
      <c r="V412" s="71">
        <v>714799</v>
      </c>
      <c r="W412" s="61">
        <f t="shared" si="92"/>
        <v>0</v>
      </c>
      <c r="X412" s="122">
        <v>765</v>
      </c>
      <c r="Y412" s="71">
        <v>113.74000000000001</v>
      </c>
      <c r="Z412" s="71">
        <v>600232</v>
      </c>
      <c r="AA412" s="59"/>
      <c r="AB412" s="74">
        <f>may!E412</f>
        <v>121.53</v>
      </c>
      <c r="AC412" s="191">
        <f>may!F412</f>
        <v>714799</v>
      </c>
      <c r="AD412" s="74">
        <f>may!G412</f>
        <v>110.52</v>
      </c>
      <c r="AE412" s="73">
        <f>may!H412</f>
        <v>587703</v>
      </c>
      <c r="AF412" s="59"/>
      <c r="AG412" s="60">
        <f t="shared" si="100"/>
        <v>0</v>
      </c>
      <c r="AH412" s="69">
        <f t="shared" si="101"/>
        <v>0</v>
      </c>
      <c r="AI412" s="60">
        <f t="shared" si="102"/>
        <v>3.2200000000000131</v>
      </c>
      <c r="AJ412" s="69">
        <f t="shared" si="103"/>
        <v>12529</v>
      </c>
      <c r="AK412" s="1"/>
      <c r="AL412" s="1">
        <v>121.53</v>
      </c>
      <c r="AM412" s="3">
        <v>714799</v>
      </c>
      <c r="AN412" s="1">
        <f t="shared" si="104"/>
        <v>0</v>
      </c>
      <c r="AO412" s="3">
        <v>765</v>
      </c>
      <c r="AP412" s="3">
        <v>113.74000000000001</v>
      </c>
      <c r="AQ412" s="3">
        <v>600232</v>
      </c>
      <c r="AR412" s="1">
        <f t="shared" si="105"/>
        <v>0</v>
      </c>
    </row>
    <row r="413" spans="1:44">
      <c r="A413" s="19">
        <v>766</v>
      </c>
      <c r="B413" s="19" t="s">
        <v>908</v>
      </c>
      <c r="C413" s="19">
        <v>766</v>
      </c>
      <c r="D413" s="21"/>
      <c r="E413" s="34">
        <f t="shared" si="93"/>
        <v>127.05999999999999</v>
      </c>
      <c r="F413" s="35">
        <f t="shared" si="94"/>
        <v>704096</v>
      </c>
      <c r="G413" s="34">
        <f t="shared" si="95"/>
        <v>51.75</v>
      </c>
      <c r="H413" s="36">
        <f t="shared" si="96"/>
        <v>294229</v>
      </c>
      <c r="I413" s="21"/>
      <c r="J413" s="21">
        <v>0</v>
      </c>
      <c r="K413" s="21">
        <v>0</v>
      </c>
      <c r="L413" s="21"/>
      <c r="M413" s="16"/>
      <c r="N413" s="36">
        <f t="shared" si="97"/>
        <v>704096</v>
      </c>
      <c r="O413" s="36">
        <f t="shared" si="98"/>
        <v>294229</v>
      </c>
      <c r="P413" s="16"/>
      <c r="Q413" s="18">
        <f t="shared" si="99"/>
        <v>1996828.81</v>
      </c>
      <c r="R413" s="20"/>
      <c r="S413" s="15">
        <f t="shared" si="91"/>
        <v>0</v>
      </c>
      <c r="T413" s="122">
        <v>766</v>
      </c>
      <c r="U413" s="71">
        <v>127.05999999999999</v>
      </c>
      <c r="V413" s="71">
        <v>704096</v>
      </c>
      <c r="W413" s="61">
        <f t="shared" si="92"/>
        <v>0</v>
      </c>
      <c r="X413" s="122">
        <v>766</v>
      </c>
      <c r="Y413" s="71">
        <v>51.75</v>
      </c>
      <c r="Z413" s="71">
        <v>294229</v>
      </c>
      <c r="AA413" s="59"/>
      <c r="AB413" s="74">
        <f>may!E413</f>
        <v>127.06</v>
      </c>
      <c r="AC413" s="191">
        <f>may!F413</f>
        <v>704096</v>
      </c>
      <c r="AD413" s="74">
        <f>may!G413</f>
        <v>52</v>
      </c>
      <c r="AE413" s="73">
        <f>may!H413</f>
        <v>290340</v>
      </c>
      <c r="AF413" s="59"/>
      <c r="AG413" s="60">
        <f t="shared" si="100"/>
        <v>0</v>
      </c>
      <c r="AH413" s="69">
        <f t="shared" si="101"/>
        <v>0</v>
      </c>
      <c r="AI413" s="60">
        <f t="shared" si="102"/>
        <v>-0.25</v>
      </c>
      <c r="AJ413" s="69">
        <f t="shared" si="103"/>
        <v>3889</v>
      </c>
      <c r="AK413" s="1"/>
      <c r="AL413" s="3">
        <v>127.05999999999999</v>
      </c>
      <c r="AM413" s="3">
        <v>704096</v>
      </c>
      <c r="AN413" s="1">
        <f t="shared" si="104"/>
        <v>0</v>
      </c>
      <c r="AO413" s="3">
        <v>766</v>
      </c>
      <c r="AP413" s="3">
        <v>51.75</v>
      </c>
      <c r="AQ413" s="3">
        <v>294229</v>
      </c>
      <c r="AR413" s="1">
        <f t="shared" si="105"/>
        <v>0</v>
      </c>
    </row>
    <row r="414" spans="1:44">
      <c r="A414" s="19">
        <v>767</v>
      </c>
      <c r="B414" s="19" t="s">
        <v>876</v>
      </c>
      <c r="C414" s="19">
        <v>756</v>
      </c>
      <c r="D414" s="21"/>
      <c r="E414" s="34">
        <f t="shared" si="93"/>
        <v>44.199999999999996</v>
      </c>
      <c r="F414" s="35">
        <f t="shared" si="94"/>
        <v>279486</v>
      </c>
      <c r="G414" s="34">
        <f t="shared" si="95"/>
        <v>210.14999999999998</v>
      </c>
      <c r="H414" s="36">
        <f t="shared" si="96"/>
        <v>1167779</v>
      </c>
      <c r="I414" s="21"/>
      <c r="J414" s="21">
        <v>0</v>
      </c>
      <c r="K414" s="21">
        <v>0</v>
      </c>
      <c r="L414" s="21"/>
      <c r="M414" s="16"/>
      <c r="N414" s="36">
        <f t="shared" si="97"/>
        <v>279486</v>
      </c>
      <c r="O414" s="36">
        <f t="shared" si="98"/>
        <v>1167779</v>
      </c>
      <c r="P414" s="16"/>
      <c r="Q414" s="18">
        <f t="shared" si="99"/>
        <v>2894784.35</v>
      </c>
      <c r="R414" s="20"/>
      <c r="S414" s="15">
        <f t="shared" si="91"/>
        <v>0</v>
      </c>
      <c r="T414" s="122">
        <v>767</v>
      </c>
      <c r="U414" s="71">
        <v>44.199999999999996</v>
      </c>
      <c r="V414" s="71">
        <v>279486</v>
      </c>
      <c r="W414" s="61">
        <f t="shared" si="92"/>
        <v>0</v>
      </c>
      <c r="X414" s="122">
        <v>767</v>
      </c>
      <c r="Y414" s="71">
        <v>210.14999999999998</v>
      </c>
      <c r="Z414" s="71">
        <v>1167779</v>
      </c>
      <c r="AA414" s="59"/>
      <c r="AB414" s="74">
        <f>may!E414</f>
        <v>44.16999999999998</v>
      </c>
      <c r="AC414" s="191">
        <f>may!F414</f>
        <v>279486</v>
      </c>
      <c r="AD414" s="74">
        <f>may!G414</f>
        <v>209.15999999999997</v>
      </c>
      <c r="AE414" s="73">
        <f>may!H414</f>
        <v>1188191</v>
      </c>
      <c r="AF414" s="59"/>
      <c r="AG414" s="60">
        <f t="shared" si="100"/>
        <v>3.0000000000015348E-2</v>
      </c>
      <c r="AH414" s="69">
        <f t="shared" si="101"/>
        <v>0</v>
      </c>
      <c r="AI414" s="60">
        <f t="shared" si="102"/>
        <v>0.99000000000000909</v>
      </c>
      <c r="AJ414" s="69">
        <f t="shared" si="103"/>
        <v>-20412</v>
      </c>
      <c r="AK414" s="1"/>
      <c r="AL414" s="3">
        <v>44.199999999999996</v>
      </c>
      <c r="AM414" s="3">
        <v>279486</v>
      </c>
      <c r="AN414" s="1">
        <f t="shared" si="104"/>
        <v>0</v>
      </c>
      <c r="AO414" s="3">
        <v>767</v>
      </c>
      <c r="AP414" s="3">
        <v>210.14999999999998</v>
      </c>
      <c r="AQ414" s="3">
        <v>1167779</v>
      </c>
      <c r="AR414" s="1">
        <f t="shared" si="105"/>
        <v>0</v>
      </c>
    </row>
    <row r="415" spans="1:44">
      <c r="A415" s="19">
        <v>770</v>
      </c>
      <c r="B415" s="19" t="s">
        <v>877</v>
      </c>
      <c r="C415" s="19">
        <v>757</v>
      </c>
      <c r="D415" s="21"/>
      <c r="E415" s="34">
        <f t="shared" si="93"/>
        <v>157.76999999999998</v>
      </c>
      <c r="F415" s="35">
        <f t="shared" si="94"/>
        <v>933187</v>
      </c>
      <c r="G415" s="34">
        <f t="shared" si="95"/>
        <v>25.490000000000002</v>
      </c>
      <c r="H415" s="36">
        <f t="shared" si="96"/>
        <v>163822</v>
      </c>
      <c r="I415" s="21"/>
      <c r="J415" s="21">
        <v>0</v>
      </c>
      <c r="K415" s="21">
        <v>0</v>
      </c>
      <c r="L415" s="21"/>
      <c r="M415" s="16"/>
      <c r="N415" s="36">
        <f t="shared" si="97"/>
        <v>933187</v>
      </c>
      <c r="O415" s="36">
        <f t="shared" si="98"/>
        <v>163822</v>
      </c>
      <c r="P415" s="16"/>
      <c r="Q415" s="18">
        <f t="shared" si="99"/>
        <v>2194201.2599999998</v>
      </c>
      <c r="R415" s="20"/>
      <c r="S415" s="15">
        <f t="shared" si="91"/>
        <v>0</v>
      </c>
      <c r="T415" s="122">
        <v>770</v>
      </c>
      <c r="U415" s="71">
        <v>157.76999999999998</v>
      </c>
      <c r="V415" s="71">
        <v>933187</v>
      </c>
      <c r="W415" s="61">
        <f t="shared" si="92"/>
        <v>0</v>
      </c>
      <c r="X415" s="122">
        <v>770</v>
      </c>
      <c r="Y415" s="71">
        <v>25.490000000000002</v>
      </c>
      <c r="Z415" s="71">
        <v>163822</v>
      </c>
      <c r="AA415" s="59"/>
      <c r="AB415" s="74">
        <f>may!E415</f>
        <v>157.76999999999998</v>
      </c>
      <c r="AC415" s="191">
        <f>may!F415</f>
        <v>933187</v>
      </c>
      <c r="AD415" s="74">
        <f>may!G415</f>
        <v>25.49</v>
      </c>
      <c r="AE415" s="73">
        <f>may!H415</f>
        <v>163822</v>
      </c>
      <c r="AF415" s="59"/>
      <c r="AG415" s="60">
        <f t="shared" si="100"/>
        <v>0</v>
      </c>
      <c r="AH415" s="69">
        <f t="shared" si="101"/>
        <v>0</v>
      </c>
      <c r="AI415" s="60">
        <f t="shared" si="102"/>
        <v>0</v>
      </c>
      <c r="AJ415" s="69">
        <f t="shared" si="103"/>
        <v>0</v>
      </c>
      <c r="AK415" s="1"/>
      <c r="AL415" s="3">
        <v>157.76999999999998</v>
      </c>
      <c r="AM415" s="3">
        <v>933187</v>
      </c>
      <c r="AN415" s="1">
        <f t="shared" si="104"/>
        <v>0</v>
      </c>
      <c r="AO415" s="3">
        <v>770</v>
      </c>
      <c r="AP415" s="3">
        <v>25.490000000000002</v>
      </c>
      <c r="AQ415" s="3">
        <v>163822</v>
      </c>
      <c r="AR415" s="1">
        <f t="shared" si="105"/>
        <v>0</v>
      </c>
    </row>
    <row r="416" spans="1:44">
      <c r="A416" s="19">
        <v>773</v>
      </c>
      <c r="B416" s="19" t="s">
        <v>824</v>
      </c>
      <c r="C416" s="19">
        <v>763</v>
      </c>
      <c r="D416" s="21"/>
      <c r="E416" s="34">
        <f t="shared" si="93"/>
        <v>156.34</v>
      </c>
      <c r="F416" s="35">
        <f t="shared" si="94"/>
        <v>996175</v>
      </c>
      <c r="G416" s="34">
        <f t="shared" si="95"/>
        <v>84</v>
      </c>
      <c r="H416" s="36">
        <f t="shared" si="96"/>
        <v>851495</v>
      </c>
      <c r="I416" s="21"/>
      <c r="J416" s="21">
        <v>0</v>
      </c>
      <c r="K416" s="21">
        <v>0</v>
      </c>
      <c r="L416" s="21"/>
      <c r="M416" s="16"/>
      <c r="N416" s="36">
        <f t="shared" si="97"/>
        <v>996175</v>
      </c>
      <c r="O416" s="36">
        <f t="shared" si="98"/>
        <v>851495</v>
      </c>
      <c r="P416" s="16"/>
      <c r="Q416" s="18">
        <f t="shared" si="99"/>
        <v>3695580.34</v>
      </c>
      <c r="R416" s="20"/>
      <c r="S416" s="15">
        <f t="shared" si="91"/>
        <v>0</v>
      </c>
      <c r="T416" s="122">
        <v>773</v>
      </c>
      <c r="U416" s="71">
        <v>156.34</v>
      </c>
      <c r="V416" s="71">
        <v>996175</v>
      </c>
      <c r="W416" s="61">
        <f t="shared" si="92"/>
        <v>0</v>
      </c>
      <c r="X416" s="122">
        <v>773</v>
      </c>
      <c r="Y416" s="71">
        <v>84</v>
      </c>
      <c r="Z416" s="71">
        <v>851495</v>
      </c>
      <c r="AA416" s="59"/>
      <c r="AB416" s="74">
        <f>may!E416</f>
        <v>156.34</v>
      </c>
      <c r="AC416" s="191">
        <f>may!F416</f>
        <v>996175</v>
      </c>
      <c r="AD416" s="74">
        <f>may!G416</f>
        <v>84.97999999999999</v>
      </c>
      <c r="AE416" s="73">
        <f>may!H416</f>
        <v>871631</v>
      </c>
      <c r="AF416" s="59"/>
      <c r="AG416" s="60">
        <f t="shared" si="100"/>
        <v>0</v>
      </c>
      <c r="AH416" s="69">
        <f t="shared" si="101"/>
        <v>0</v>
      </c>
      <c r="AI416" s="60">
        <f t="shared" si="102"/>
        <v>-0.97999999999998977</v>
      </c>
      <c r="AJ416" s="69">
        <f t="shared" si="103"/>
        <v>-20136</v>
      </c>
      <c r="AK416" s="1"/>
      <c r="AL416" s="3">
        <v>156.34</v>
      </c>
      <c r="AM416" s="3">
        <v>996175</v>
      </c>
      <c r="AN416" s="1">
        <f t="shared" si="104"/>
        <v>0</v>
      </c>
      <c r="AO416" s="3">
        <v>773</v>
      </c>
      <c r="AP416" s="3">
        <v>84</v>
      </c>
      <c r="AQ416" s="3">
        <v>851495</v>
      </c>
      <c r="AR416" s="1">
        <f t="shared" si="105"/>
        <v>0</v>
      </c>
    </row>
    <row r="417" spans="1:44">
      <c r="A417" s="19">
        <v>774</v>
      </c>
      <c r="B417" s="19" t="s">
        <v>540</v>
      </c>
      <c r="C417" s="19">
        <v>789</v>
      </c>
      <c r="D417" s="21"/>
      <c r="E417" s="34">
        <f t="shared" si="93"/>
        <v>56</v>
      </c>
      <c r="F417" s="35">
        <f t="shared" si="94"/>
        <v>376918</v>
      </c>
      <c r="G417" s="34">
        <f t="shared" si="95"/>
        <v>10.94</v>
      </c>
      <c r="H417" s="36">
        <f t="shared" si="96"/>
        <v>54700</v>
      </c>
      <c r="I417" s="21"/>
      <c r="J417" s="21">
        <v>0</v>
      </c>
      <c r="K417" s="21">
        <v>0</v>
      </c>
      <c r="L417" s="21"/>
      <c r="M417" s="16"/>
      <c r="N417" s="36">
        <f t="shared" si="97"/>
        <v>376918</v>
      </c>
      <c r="O417" s="36">
        <f t="shared" si="98"/>
        <v>54700</v>
      </c>
      <c r="P417" s="16"/>
      <c r="Q417" s="18">
        <f t="shared" si="99"/>
        <v>863302.94</v>
      </c>
      <c r="R417" s="20"/>
      <c r="S417" s="15">
        <f t="shared" si="91"/>
        <v>0</v>
      </c>
      <c r="T417" s="122">
        <v>774</v>
      </c>
      <c r="U417" s="71">
        <v>56</v>
      </c>
      <c r="V417" s="71">
        <v>376918</v>
      </c>
      <c r="W417" s="61">
        <f t="shared" si="92"/>
        <v>0</v>
      </c>
      <c r="X417" s="122">
        <v>774</v>
      </c>
      <c r="Y417" s="71">
        <v>10.94</v>
      </c>
      <c r="Z417" s="71">
        <v>54700</v>
      </c>
      <c r="AA417" s="59"/>
      <c r="AB417" s="74">
        <f>may!E417</f>
        <v>57</v>
      </c>
      <c r="AC417" s="191">
        <f>may!F417</f>
        <v>360039</v>
      </c>
      <c r="AD417" s="74">
        <f>may!G417</f>
        <v>13.940000000000001</v>
      </c>
      <c r="AE417" s="73">
        <f>may!H417</f>
        <v>80468</v>
      </c>
      <c r="AF417" s="59"/>
      <c r="AG417" s="60">
        <f t="shared" si="100"/>
        <v>-1</v>
      </c>
      <c r="AH417" s="69">
        <f t="shared" si="101"/>
        <v>16879</v>
      </c>
      <c r="AI417" s="60">
        <f t="shared" si="102"/>
        <v>-3.0000000000000018</v>
      </c>
      <c r="AJ417" s="69">
        <f t="shared" si="103"/>
        <v>-25768</v>
      </c>
      <c r="AK417" s="1"/>
      <c r="AL417" s="3">
        <v>56</v>
      </c>
      <c r="AM417" s="3">
        <v>376918</v>
      </c>
      <c r="AN417" s="1">
        <f t="shared" si="104"/>
        <v>0</v>
      </c>
      <c r="AO417" s="3">
        <v>774</v>
      </c>
      <c r="AP417" s="3">
        <v>10.94</v>
      </c>
      <c r="AQ417" s="3">
        <v>54700</v>
      </c>
      <c r="AR417" s="1">
        <f t="shared" si="105"/>
        <v>0</v>
      </c>
    </row>
    <row r="418" spans="1:44">
      <c r="A418" s="19">
        <v>775</v>
      </c>
      <c r="B418" s="19" t="s">
        <v>856</v>
      </c>
      <c r="C418" s="19">
        <v>759</v>
      </c>
      <c r="D418" s="21"/>
      <c r="E418" s="34">
        <f t="shared" si="93"/>
        <v>174</v>
      </c>
      <c r="F418" s="35">
        <f t="shared" si="94"/>
        <v>1012789</v>
      </c>
      <c r="G418" s="34">
        <f t="shared" si="95"/>
        <v>111.87</v>
      </c>
      <c r="H418" s="36">
        <f t="shared" si="96"/>
        <v>662132</v>
      </c>
      <c r="I418" s="21"/>
      <c r="J418" s="21">
        <v>0</v>
      </c>
      <c r="K418" s="21">
        <v>0</v>
      </c>
      <c r="L418" s="21"/>
      <c r="M418" s="16"/>
      <c r="N418" s="36">
        <f t="shared" si="97"/>
        <v>1012789</v>
      </c>
      <c r="O418" s="36">
        <f t="shared" si="98"/>
        <v>662132</v>
      </c>
      <c r="P418" s="16"/>
      <c r="Q418" s="18">
        <f t="shared" si="99"/>
        <v>3350127.87</v>
      </c>
      <c r="R418" s="20"/>
      <c r="S418" s="15">
        <f t="shared" si="91"/>
        <v>0</v>
      </c>
      <c r="T418" s="122">
        <v>775</v>
      </c>
      <c r="U418" s="71">
        <v>174</v>
      </c>
      <c r="V418" s="71">
        <v>1012789</v>
      </c>
      <c r="W418" s="61">
        <f t="shared" si="92"/>
        <v>0</v>
      </c>
      <c r="X418" s="122">
        <v>775</v>
      </c>
      <c r="Y418" s="71">
        <v>111.87</v>
      </c>
      <c r="Z418" s="71">
        <v>662132</v>
      </c>
      <c r="AA418" s="59"/>
      <c r="AB418" s="74">
        <f>may!E418</f>
        <v>176</v>
      </c>
      <c r="AC418" s="191">
        <f>may!F418</f>
        <v>955202</v>
      </c>
      <c r="AD418" s="74">
        <f>may!G418</f>
        <v>111.77999999999999</v>
      </c>
      <c r="AE418" s="73">
        <f>may!H418</f>
        <v>652099</v>
      </c>
      <c r="AF418" s="59"/>
      <c r="AG418" s="60">
        <f t="shared" si="100"/>
        <v>-2</v>
      </c>
      <c r="AH418" s="69">
        <f t="shared" si="101"/>
        <v>57587</v>
      </c>
      <c r="AI418" s="60">
        <f t="shared" si="102"/>
        <v>9.0000000000017621E-2</v>
      </c>
      <c r="AJ418" s="69">
        <f t="shared" si="103"/>
        <v>10033</v>
      </c>
      <c r="AK418" s="1"/>
      <c r="AL418" s="3">
        <v>174</v>
      </c>
      <c r="AM418" s="3">
        <v>1012789</v>
      </c>
      <c r="AN418" s="1">
        <f t="shared" si="104"/>
        <v>0</v>
      </c>
      <c r="AO418" s="3">
        <v>775</v>
      </c>
      <c r="AP418" s="3">
        <v>112.87</v>
      </c>
      <c r="AQ418" s="3">
        <v>667132</v>
      </c>
      <c r="AR418" s="1">
        <f t="shared" si="105"/>
        <v>-5000</v>
      </c>
    </row>
    <row r="419" spans="1:44">
      <c r="A419" s="19">
        <v>778</v>
      </c>
      <c r="B419" s="19" t="s">
        <v>1286</v>
      </c>
      <c r="C419" s="19">
        <v>750</v>
      </c>
      <c r="D419" s="21"/>
      <c r="E419" s="34">
        <f t="shared" si="93"/>
        <v>193.33999999999997</v>
      </c>
      <c r="F419" s="35">
        <f t="shared" si="94"/>
        <v>1035901</v>
      </c>
      <c r="G419" s="34">
        <f t="shared" si="95"/>
        <v>90.170000000000016</v>
      </c>
      <c r="H419" s="36">
        <f t="shared" si="96"/>
        <v>555672</v>
      </c>
      <c r="I419" s="21"/>
      <c r="J419" s="21">
        <v>0</v>
      </c>
      <c r="K419" s="21">
        <v>0</v>
      </c>
      <c r="L419" s="21"/>
      <c r="M419" s="16"/>
      <c r="N419" s="36">
        <f t="shared" si="97"/>
        <v>1035901</v>
      </c>
      <c r="O419" s="36">
        <f t="shared" si="98"/>
        <v>555672</v>
      </c>
      <c r="P419" s="16"/>
      <c r="Q419" s="18">
        <f t="shared" si="99"/>
        <v>3183429.51</v>
      </c>
      <c r="R419" s="20"/>
      <c r="S419" s="15">
        <f t="shared" si="91"/>
        <v>0</v>
      </c>
      <c r="T419" s="122">
        <v>778</v>
      </c>
      <c r="U419" s="71">
        <v>193.33999999999997</v>
      </c>
      <c r="V419" s="71">
        <v>1035901</v>
      </c>
      <c r="W419" s="61">
        <f t="shared" si="92"/>
        <v>0</v>
      </c>
      <c r="X419" s="122">
        <v>778</v>
      </c>
      <c r="Y419" s="71">
        <v>90.170000000000016</v>
      </c>
      <c r="Z419" s="71">
        <v>555672</v>
      </c>
      <c r="AA419" s="59"/>
      <c r="AB419" s="74">
        <f>may!E419</f>
        <v>194.34000000000006</v>
      </c>
      <c r="AC419" s="191">
        <f>may!F419</f>
        <v>1040901</v>
      </c>
      <c r="AD419" s="74">
        <f>may!G419</f>
        <v>90.190000000000012</v>
      </c>
      <c r="AE419" s="73">
        <f>may!H419</f>
        <v>555804</v>
      </c>
      <c r="AF419" s="59"/>
      <c r="AG419" s="60">
        <f t="shared" si="100"/>
        <v>-1.0000000000000853</v>
      </c>
      <c r="AH419" s="69">
        <f t="shared" si="101"/>
        <v>-5000</v>
      </c>
      <c r="AI419" s="60">
        <f t="shared" si="102"/>
        <v>-1.9999999999996021E-2</v>
      </c>
      <c r="AJ419" s="69">
        <f t="shared" si="103"/>
        <v>-132</v>
      </c>
      <c r="AK419" s="1"/>
      <c r="AL419" s="3">
        <v>193.33999999999997</v>
      </c>
      <c r="AM419" s="3">
        <v>1035901</v>
      </c>
      <c r="AN419" s="1">
        <f t="shared" si="104"/>
        <v>0</v>
      </c>
      <c r="AO419" s="3">
        <v>778</v>
      </c>
      <c r="AP419" s="3">
        <v>90.170000000000016</v>
      </c>
      <c r="AQ419" s="3">
        <v>555672</v>
      </c>
      <c r="AR419" s="1">
        <f t="shared" si="105"/>
        <v>0</v>
      </c>
    </row>
    <row r="420" spans="1:44" s="1" customFormat="1">
      <c r="A420" s="17">
        <v>780</v>
      </c>
      <c r="B420" s="17" t="s">
        <v>534</v>
      </c>
      <c r="C420" s="17">
        <v>761</v>
      </c>
      <c r="D420" s="21"/>
      <c r="E420" s="34">
        <f t="shared" si="93"/>
        <v>29.76</v>
      </c>
      <c r="F420" s="35">
        <f t="shared" si="94"/>
        <v>186073</v>
      </c>
      <c r="G420" s="34">
        <f t="shared" si="95"/>
        <v>17.78</v>
      </c>
      <c r="H420" s="36">
        <f t="shared" si="96"/>
        <v>98250</v>
      </c>
      <c r="I420" s="21"/>
      <c r="J420" s="21">
        <v>0</v>
      </c>
      <c r="K420" s="21">
        <v>0</v>
      </c>
      <c r="L420" s="21"/>
      <c r="M420" s="16"/>
      <c r="N420" s="36">
        <f t="shared" si="97"/>
        <v>186073</v>
      </c>
      <c r="O420" s="36">
        <f t="shared" si="98"/>
        <v>98250</v>
      </c>
      <c r="P420" s="16"/>
      <c r="Q420" s="18">
        <f t="shared" si="99"/>
        <v>568693.54</v>
      </c>
      <c r="R420" s="16"/>
      <c r="S420" s="15">
        <f t="shared" si="91"/>
        <v>0</v>
      </c>
      <c r="T420" s="122">
        <v>780</v>
      </c>
      <c r="U420" s="71">
        <v>29.76</v>
      </c>
      <c r="V420" s="71">
        <v>186073</v>
      </c>
      <c r="W420" s="61">
        <f t="shared" si="92"/>
        <v>0</v>
      </c>
      <c r="X420" s="122">
        <v>780</v>
      </c>
      <c r="Y420" s="71">
        <v>17.78</v>
      </c>
      <c r="Z420" s="71">
        <v>98250</v>
      </c>
      <c r="AA420" s="59"/>
      <c r="AB420" s="74">
        <f>may!E420</f>
        <v>29.76</v>
      </c>
      <c r="AC420" s="191">
        <f>may!F420</f>
        <v>186073</v>
      </c>
      <c r="AD420" s="74">
        <f>may!G420</f>
        <v>17.809999999999999</v>
      </c>
      <c r="AE420" s="73">
        <f>may!H420</f>
        <v>118449</v>
      </c>
      <c r="AF420" s="59"/>
      <c r="AG420" s="60">
        <f t="shared" si="100"/>
        <v>0</v>
      </c>
      <c r="AH420" s="69">
        <f t="shared" si="101"/>
        <v>0</v>
      </c>
      <c r="AI420" s="60">
        <f t="shared" si="102"/>
        <v>-2.9999999999997584E-2</v>
      </c>
      <c r="AJ420" s="69">
        <f t="shared" si="103"/>
        <v>-20199</v>
      </c>
      <c r="AL420" s="3">
        <v>29.76</v>
      </c>
      <c r="AM420" s="1">
        <v>186073</v>
      </c>
      <c r="AN420" s="1">
        <f t="shared" si="104"/>
        <v>0</v>
      </c>
      <c r="AO420" s="1">
        <v>780</v>
      </c>
      <c r="AP420" s="1">
        <v>17.78</v>
      </c>
      <c r="AQ420" s="1">
        <v>98250</v>
      </c>
      <c r="AR420" s="1">
        <f t="shared" si="105"/>
        <v>0</v>
      </c>
    </row>
    <row r="421" spans="1:44" s="1" customFormat="1" hidden="1">
      <c r="A421" s="17">
        <v>801</v>
      </c>
      <c r="B421" s="17" t="s">
        <v>933</v>
      </c>
      <c r="C421" s="17">
        <v>770</v>
      </c>
      <c r="D421" s="21"/>
      <c r="E421" s="34">
        <f t="shared" si="93"/>
        <v>0</v>
      </c>
      <c r="F421" s="35">
        <f t="shared" si="94"/>
        <v>0</v>
      </c>
      <c r="G421" s="34">
        <f t="shared" si="95"/>
        <v>0</v>
      </c>
      <c r="H421" s="36">
        <f t="shared" si="96"/>
        <v>0</v>
      </c>
      <c r="I421" s="21"/>
      <c r="J421" s="21">
        <v>0</v>
      </c>
      <c r="K421" s="21">
        <v>0</v>
      </c>
      <c r="L421" s="21"/>
      <c r="M421" s="16"/>
      <c r="N421" s="36">
        <f t="shared" si="97"/>
        <v>0</v>
      </c>
      <c r="O421" s="36">
        <f t="shared" si="98"/>
        <v>0</v>
      </c>
      <c r="P421" s="16"/>
      <c r="Q421" s="18">
        <f t="shared" si="99"/>
        <v>0</v>
      </c>
      <c r="R421" s="16"/>
      <c r="S421" s="15">
        <f t="shared" si="91"/>
        <v>0</v>
      </c>
      <c r="T421">
        <v>801</v>
      </c>
      <c r="U421"/>
      <c r="V421"/>
      <c r="W421" s="61">
        <f t="shared" si="92"/>
        <v>0</v>
      </c>
      <c r="X421">
        <v>801</v>
      </c>
      <c r="Y421" s="71"/>
      <c r="Z421" s="71"/>
      <c r="AA421" s="59"/>
      <c r="AB421" s="74">
        <f>may!E421</f>
        <v>0</v>
      </c>
      <c r="AC421" s="191">
        <f>may!F421</f>
        <v>0</v>
      </c>
      <c r="AD421" s="74">
        <f>may!G421</f>
        <v>0</v>
      </c>
      <c r="AE421" s="73">
        <f>may!H421</f>
        <v>0</v>
      </c>
      <c r="AF421" s="59"/>
      <c r="AG421" s="60">
        <f t="shared" si="100"/>
        <v>0</v>
      </c>
      <c r="AH421" s="69">
        <f t="shared" si="101"/>
        <v>0</v>
      </c>
      <c r="AI421" s="60">
        <f t="shared" si="102"/>
        <v>0</v>
      </c>
      <c r="AJ421" s="69">
        <f t="shared" si="103"/>
        <v>0</v>
      </c>
      <c r="AN421" s="1">
        <f t="shared" si="104"/>
        <v>0</v>
      </c>
      <c r="AO421" s="1">
        <v>801</v>
      </c>
      <c r="AR421" s="1">
        <f t="shared" si="105"/>
        <v>0</v>
      </c>
    </row>
    <row r="422" spans="1:44" s="1" customFormat="1" hidden="1">
      <c r="A422" s="17">
        <v>805</v>
      </c>
      <c r="B422" s="17" t="s">
        <v>522</v>
      </c>
      <c r="C422" s="17">
        <v>708</v>
      </c>
      <c r="D422" s="21"/>
      <c r="E422" s="34">
        <f t="shared" si="93"/>
        <v>0</v>
      </c>
      <c r="F422" s="35">
        <f t="shared" si="94"/>
        <v>0</v>
      </c>
      <c r="G422" s="34">
        <f t="shared" si="95"/>
        <v>0</v>
      </c>
      <c r="H422" s="36">
        <f t="shared" si="96"/>
        <v>0</v>
      </c>
      <c r="I422" s="21"/>
      <c r="J422" s="21">
        <v>0</v>
      </c>
      <c r="K422" s="21">
        <v>0</v>
      </c>
      <c r="L422" s="21"/>
      <c r="M422" s="16"/>
      <c r="N422" s="36">
        <f t="shared" si="97"/>
        <v>0</v>
      </c>
      <c r="O422" s="36">
        <f t="shared" si="98"/>
        <v>0</v>
      </c>
      <c r="P422" s="16"/>
      <c r="Q422" s="18">
        <f t="shared" si="99"/>
        <v>0</v>
      </c>
      <c r="R422" s="16"/>
      <c r="S422" s="15">
        <f t="shared" si="91"/>
        <v>0</v>
      </c>
      <c r="T422">
        <v>805</v>
      </c>
      <c r="U422"/>
      <c r="V422"/>
      <c r="W422" s="61">
        <f t="shared" si="92"/>
        <v>0</v>
      </c>
      <c r="X422">
        <v>805</v>
      </c>
      <c r="Y422" s="71"/>
      <c r="Z422" s="71"/>
      <c r="AA422" s="59"/>
      <c r="AB422" s="74">
        <f>may!E422</f>
        <v>0</v>
      </c>
      <c r="AC422" s="191">
        <f>may!F422</f>
        <v>0</v>
      </c>
      <c r="AD422" s="74">
        <f>may!G422</f>
        <v>0</v>
      </c>
      <c r="AE422" s="73">
        <f>may!H422</f>
        <v>0</v>
      </c>
      <c r="AF422" s="59"/>
      <c r="AG422" s="60">
        <f t="shared" si="100"/>
        <v>0</v>
      </c>
      <c r="AH422" s="69">
        <f t="shared" si="101"/>
        <v>0</v>
      </c>
      <c r="AI422" s="60">
        <f t="shared" si="102"/>
        <v>0</v>
      </c>
      <c r="AJ422" s="69">
        <f t="shared" si="103"/>
        <v>0</v>
      </c>
      <c r="AN422" s="1">
        <f t="shared" si="104"/>
        <v>0</v>
      </c>
      <c r="AO422" s="1">
        <v>805</v>
      </c>
      <c r="AR422" s="1">
        <f t="shared" si="105"/>
        <v>0</v>
      </c>
    </row>
    <row r="423" spans="1:44" s="1" customFormat="1" hidden="1">
      <c r="A423" s="17">
        <v>806</v>
      </c>
      <c r="B423" s="17" t="s">
        <v>523</v>
      </c>
      <c r="C423" s="17">
        <v>709</v>
      </c>
      <c r="D423" s="21"/>
      <c r="E423" s="34">
        <f t="shared" si="93"/>
        <v>0</v>
      </c>
      <c r="F423" s="35">
        <f t="shared" si="94"/>
        <v>0</v>
      </c>
      <c r="G423" s="34">
        <f t="shared" si="95"/>
        <v>0</v>
      </c>
      <c r="H423" s="36">
        <f t="shared" si="96"/>
        <v>0</v>
      </c>
      <c r="I423" s="21"/>
      <c r="J423" s="21">
        <v>0</v>
      </c>
      <c r="K423" s="21">
        <v>0</v>
      </c>
      <c r="L423" s="21"/>
      <c r="M423" s="16"/>
      <c r="N423" s="36">
        <f t="shared" si="97"/>
        <v>0</v>
      </c>
      <c r="O423" s="36">
        <f t="shared" si="98"/>
        <v>0</v>
      </c>
      <c r="P423" s="16"/>
      <c r="Q423" s="18">
        <f t="shared" si="99"/>
        <v>0</v>
      </c>
      <c r="R423" s="16"/>
      <c r="S423" s="15">
        <f t="shared" si="91"/>
        <v>0</v>
      </c>
      <c r="T423">
        <v>806</v>
      </c>
      <c r="U423"/>
      <c r="V423"/>
      <c r="W423" s="61">
        <f t="shared" si="92"/>
        <v>0</v>
      </c>
      <c r="X423">
        <v>806</v>
      </c>
      <c r="Y423" s="71"/>
      <c r="Z423" s="71"/>
      <c r="AA423" s="59"/>
      <c r="AB423" s="74">
        <f>may!E423</f>
        <v>0</v>
      </c>
      <c r="AC423" s="191">
        <f>may!F423</f>
        <v>0</v>
      </c>
      <c r="AD423" s="74">
        <f>may!G423</f>
        <v>0</v>
      </c>
      <c r="AE423" s="73">
        <f>may!H423</f>
        <v>0</v>
      </c>
      <c r="AF423" s="59"/>
      <c r="AG423" s="60">
        <f t="shared" si="100"/>
        <v>0</v>
      </c>
      <c r="AH423" s="69">
        <f t="shared" si="101"/>
        <v>0</v>
      </c>
      <c r="AI423" s="60">
        <f t="shared" si="102"/>
        <v>0</v>
      </c>
      <c r="AJ423" s="69">
        <f t="shared" si="103"/>
        <v>0</v>
      </c>
      <c r="AN423" s="1">
        <f t="shared" si="104"/>
        <v>0</v>
      </c>
      <c r="AO423" s="1">
        <v>806</v>
      </c>
      <c r="AR423" s="1">
        <f t="shared" si="105"/>
        <v>0</v>
      </c>
    </row>
    <row r="424" spans="1:44" s="1" customFormat="1">
      <c r="A424" s="17">
        <v>810</v>
      </c>
      <c r="B424" s="17" t="s">
        <v>536</v>
      </c>
      <c r="C424" s="17">
        <v>771</v>
      </c>
      <c r="D424" s="21"/>
      <c r="E424" s="34">
        <f t="shared" si="93"/>
        <v>0</v>
      </c>
      <c r="F424" s="35">
        <f t="shared" si="94"/>
        <v>0</v>
      </c>
      <c r="G424" s="34">
        <f t="shared" si="95"/>
        <v>6.83</v>
      </c>
      <c r="H424" s="36">
        <f t="shared" si="96"/>
        <v>34150</v>
      </c>
      <c r="I424" s="21"/>
      <c r="J424" s="21">
        <v>0</v>
      </c>
      <c r="K424" s="21">
        <v>0</v>
      </c>
      <c r="L424" s="21"/>
      <c r="M424" s="16"/>
      <c r="N424" s="36">
        <f t="shared" si="97"/>
        <v>0</v>
      </c>
      <c r="O424" s="36">
        <f t="shared" si="98"/>
        <v>34150</v>
      </c>
      <c r="P424" s="16"/>
      <c r="Q424" s="18">
        <f t="shared" si="99"/>
        <v>68306.83</v>
      </c>
      <c r="R424" s="16"/>
      <c r="S424" s="15">
        <f t="shared" si="91"/>
        <v>0</v>
      </c>
      <c r="T424">
        <v>810</v>
      </c>
      <c r="U424"/>
      <c r="V424"/>
      <c r="W424" s="61">
        <f t="shared" si="92"/>
        <v>0</v>
      </c>
      <c r="X424" s="122">
        <v>810</v>
      </c>
      <c r="Y424" s="71">
        <v>6.83</v>
      </c>
      <c r="Z424" s="71">
        <v>34150</v>
      </c>
      <c r="AA424" s="59"/>
      <c r="AB424" s="74">
        <f>may!E424</f>
        <v>0</v>
      </c>
      <c r="AC424" s="191">
        <f>may!F424</f>
        <v>0</v>
      </c>
      <c r="AD424" s="74">
        <f>may!G424</f>
        <v>6.83</v>
      </c>
      <c r="AE424" s="73">
        <f>may!H424</f>
        <v>34150</v>
      </c>
      <c r="AF424" s="59"/>
      <c r="AG424" s="60">
        <f t="shared" si="100"/>
        <v>0</v>
      </c>
      <c r="AH424" s="69">
        <f t="shared" si="101"/>
        <v>0</v>
      </c>
      <c r="AI424" s="60">
        <f t="shared" si="102"/>
        <v>0</v>
      </c>
      <c r="AJ424" s="69">
        <f t="shared" si="103"/>
        <v>0</v>
      </c>
      <c r="AN424" s="1">
        <f t="shared" si="104"/>
        <v>0</v>
      </c>
      <c r="AO424" s="1">
        <v>810</v>
      </c>
      <c r="AP424" s="1">
        <v>6.83</v>
      </c>
      <c r="AQ424" s="1">
        <v>34150</v>
      </c>
      <c r="AR424" s="1">
        <f t="shared" si="105"/>
        <v>0</v>
      </c>
    </row>
    <row r="425" spans="1:44" s="1" customFormat="1">
      <c r="A425" s="17">
        <v>815</v>
      </c>
      <c r="B425" s="17" t="s">
        <v>537</v>
      </c>
      <c r="C425" s="17">
        <v>779</v>
      </c>
      <c r="D425" s="21"/>
      <c r="E425" s="34">
        <f t="shared" si="93"/>
        <v>0</v>
      </c>
      <c r="F425" s="35">
        <f t="shared" si="94"/>
        <v>0</v>
      </c>
      <c r="G425" s="34">
        <f t="shared" si="95"/>
        <v>3.7800000000000002</v>
      </c>
      <c r="H425" s="36">
        <f t="shared" si="96"/>
        <v>26261</v>
      </c>
      <c r="I425" s="21"/>
      <c r="J425" s="21">
        <v>0</v>
      </c>
      <c r="K425" s="21">
        <v>0</v>
      </c>
      <c r="L425" s="21"/>
      <c r="M425" s="16"/>
      <c r="N425" s="36">
        <f t="shared" si="97"/>
        <v>0</v>
      </c>
      <c r="O425" s="36">
        <f t="shared" si="98"/>
        <v>26261</v>
      </c>
      <c r="P425" s="16"/>
      <c r="Q425" s="18">
        <f t="shared" si="99"/>
        <v>52525.78</v>
      </c>
      <c r="R425" s="16"/>
      <c r="S425" s="15">
        <f t="shared" si="91"/>
        <v>0</v>
      </c>
      <c r="T425">
        <v>815</v>
      </c>
      <c r="U425"/>
      <c r="V425"/>
      <c r="W425" s="61">
        <f t="shared" si="92"/>
        <v>0</v>
      </c>
      <c r="X425" s="122">
        <v>815</v>
      </c>
      <c r="Y425" s="71">
        <v>3.7800000000000002</v>
      </c>
      <c r="Z425" s="71">
        <v>26261</v>
      </c>
      <c r="AA425" s="59"/>
      <c r="AB425" s="74">
        <f>may!E425</f>
        <v>0</v>
      </c>
      <c r="AC425" s="191">
        <f>may!F425</f>
        <v>0</v>
      </c>
      <c r="AD425" s="74">
        <f>may!G425</f>
        <v>3.7800000000000002</v>
      </c>
      <c r="AE425" s="73">
        <f>may!H425</f>
        <v>26261</v>
      </c>
      <c r="AF425" s="59"/>
      <c r="AG425" s="60">
        <f t="shared" si="100"/>
        <v>0</v>
      </c>
      <c r="AH425" s="69">
        <f t="shared" si="101"/>
        <v>0</v>
      </c>
      <c r="AI425" s="60">
        <f t="shared" si="102"/>
        <v>0</v>
      </c>
      <c r="AJ425" s="69">
        <f t="shared" si="103"/>
        <v>0</v>
      </c>
      <c r="AN425" s="1">
        <f t="shared" si="104"/>
        <v>0</v>
      </c>
      <c r="AO425" s="1">
        <v>815</v>
      </c>
      <c r="AP425" s="1">
        <v>3.7800000000000002</v>
      </c>
      <c r="AQ425" s="1">
        <v>26261</v>
      </c>
      <c r="AR425" s="1">
        <f t="shared" si="105"/>
        <v>0</v>
      </c>
    </row>
    <row r="426" spans="1:44" s="1" customFormat="1">
      <c r="A426" s="17">
        <v>817</v>
      </c>
      <c r="B426" s="17" t="s">
        <v>1619</v>
      </c>
      <c r="C426" s="17">
        <v>783</v>
      </c>
      <c r="D426" s="21"/>
      <c r="E426" s="34">
        <f t="shared" si="93"/>
        <v>1</v>
      </c>
      <c r="F426" s="35">
        <f t="shared" si="94"/>
        <v>5000</v>
      </c>
      <c r="G426" s="34">
        <f t="shared" si="95"/>
        <v>21.240000000000002</v>
      </c>
      <c r="H426" s="36">
        <f t="shared" si="96"/>
        <v>119061</v>
      </c>
      <c r="I426" s="21"/>
      <c r="J426" s="21">
        <v>0</v>
      </c>
      <c r="K426" s="21">
        <v>0</v>
      </c>
      <c r="L426" s="21"/>
      <c r="M426" s="16"/>
      <c r="N426" s="36">
        <f t="shared" si="97"/>
        <v>5000</v>
      </c>
      <c r="O426" s="36">
        <f t="shared" si="98"/>
        <v>119061</v>
      </c>
      <c r="P426" s="16"/>
      <c r="Q426" s="18">
        <f t="shared" si="99"/>
        <v>248144.24</v>
      </c>
      <c r="R426" s="20"/>
      <c r="S426" s="15">
        <f t="shared" ref="S426" si="106">ABS(A426-T426)</f>
        <v>0</v>
      </c>
      <c r="T426" s="122">
        <v>817</v>
      </c>
      <c r="U426" s="71">
        <v>1</v>
      </c>
      <c r="V426" s="71">
        <v>5000</v>
      </c>
      <c r="W426" s="61">
        <f t="shared" ref="W426" si="107">ABS(X426-A426)</f>
        <v>0</v>
      </c>
      <c r="X426" s="122">
        <v>817</v>
      </c>
      <c r="Y426" s="71">
        <v>21.240000000000002</v>
      </c>
      <c r="Z426" s="71">
        <v>119061</v>
      </c>
      <c r="AA426" s="59"/>
      <c r="AB426" s="74">
        <f>may!E426</f>
        <v>1</v>
      </c>
      <c r="AC426" s="191">
        <f>may!F426</f>
        <v>5000</v>
      </c>
      <c r="AD426" s="74">
        <f>may!G426</f>
        <v>21.240000000000002</v>
      </c>
      <c r="AE426" s="73">
        <f>may!H426</f>
        <v>119061</v>
      </c>
      <c r="AF426" s="59"/>
      <c r="AG426" s="60">
        <f t="shared" si="100"/>
        <v>0</v>
      </c>
      <c r="AH426" s="69">
        <f t="shared" si="101"/>
        <v>0</v>
      </c>
      <c r="AI426" s="60">
        <f t="shared" si="102"/>
        <v>0</v>
      </c>
      <c r="AJ426" s="69">
        <f t="shared" si="103"/>
        <v>0</v>
      </c>
      <c r="AL426" s="1">
        <v>1</v>
      </c>
      <c r="AM426" s="1">
        <v>5000</v>
      </c>
      <c r="AN426" s="1">
        <f t="shared" si="104"/>
        <v>0</v>
      </c>
      <c r="AO426" s="1">
        <v>817</v>
      </c>
      <c r="AP426" s="1">
        <v>21.240000000000002</v>
      </c>
      <c r="AQ426" s="1">
        <v>119061</v>
      </c>
      <c r="AR426" s="1">
        <f t="shared" si="105"/>
        <v>0</v>
      </c>
    </row>
    <row r="427" spans="1:44">
      <c r="A427" s="19">
        <v>818</v>
      </c>
      <c r="B427" s="19" t="s">
        <v>938</v>
      </c>
      <c r="C427" s="19">
        <v>782</v>
      </c>
      <c r="D427" s="21"/>
      <c r="E427" s="34">
        <f t="shared" si="93"/>
        <v>0</v>
      </c>
      <c r="F427" s="35">
        <f t="shared" si="94"/>
        <v>0</v>
      </c>
      <c r="G427" s="34">
        <f t="shared" si="95"/>
        <v>1.52</v>
      </c>
      <c r="H427" s="36">
        <f t="shared" si="96"/>
        <v>7600</v>
      </c>
      <c r="I427" s="21"/>
      <c r="J427" s="21">
        <v>0</v>
      </c>
      <c r="K427" s="21">
        <v>0</v>
      </c>
      <c r="L427" s="21"/>
      <c r="M427" s="16"/>
      <c r="N427" s="36">
        <f t="shared" si="97"/>
        <v>0</v>
      </c>
      <c r="O427" s="36">
        <f t="shared" si="98"/>
        <v>7600</v>
      </c>
      <c r="P427" s="16"/>
      <c r="Q427" s="18">
        <f t="shared" si="99"/>
        <v>15201.52</v>
      </c>
      <c r="R427" s="20"/>
      <c r="S427" s="15">
        <f t="shared" si="91"/>
        <v>0</v>
      </c>
      <c r="T427">
        <v>818</v>
      </c>
      <c r="U427"/>
      <c r="V427"/>
      <c r="W427" s="61">
        <f t="shared" si="92"/>
        <v>0</v>
      </c>
      <c r="X427" s="122">
        <v>818</v>
      </c>
      <c r="Y427" s="71">
        <v>1.52</v>
      </c>
      <c r="Z427" s="71">
        <v>7600</v>
      </c>
      <c r="AA427" s="59"/>
      <c r="AB427" s="74">
        <f>may!E427</f>
        <v>0</v>
      </c>
      <c r="AC427" s="191">
        <f>may!F427</f>
        <v>0</v>
      </c>
      <c r="AD427" s="74">
        <f>may!G427</f>
        <v>1.52</v>
      </c>
      <c r="AE427" s="73">
        <f>may!H427</f>
        <v>7600</v>
      </c>
      <c r="AF427" s="59"/>
      <c r="AG427" s="60">
        <f t="shared" si="100"/>
        <v>0</v>
      </c>
      <c r="AH427" s="69">
        <f t="shared" si="101"/>
        <v>0</v>
      </c>
      <c r="AI427" s="60">
        <f t="shared" si="102"/>
        <v>0</v>
      </c>
      <c r="AJ427" s="69">
        <f t="shared" si="103"/>
        <v>0</v>
      </c>
      <c r="AK427" s="1"/>
      <c r="AL427" s="1"/>
      <c r="AN427" s="1">
        <f t="shared" si="104"/>
        <v>0</v>
      </c>
      <c r="AO427" s="3">
        <v>818</v>
      </c>
      <c r="AP427" s="3">
        <v>1.52</v>
      </c>
      <c r="AQ427" s="3">
        <v>7600</v>
      </c>
      <c r="AR427" s="1">
        <f t="shared" si="105"/>
        <v>0</v>
      </c>
    </row>
    <row r="428" spans="1:44" s="1" customFormat="1">
      <c r="A428" s="17">
        <v>821</v>
      </c>
      <c r="B428" s="17" t="s">
        <v>525</v>
      </c>
      <c r="C428" s="17">
        <v>722</v>
      </c>
      <c r="D428" s="21"/>
      <c r="E428" s="34">
        <f t="shared" si="93"/>
        <v>0</v>
      </c>
      <c r="F428" s="35">
        <f t="shared" si="94"/>
        <v>0</v>
      </c>
      <c r="G428" s="34">
        <f t="shared" si="95"/>
        <v>7.85</v>
      </c>
      <c r="H428" s="36">
        <f t="shared" si="96"/>
        <v>89959</v>
      </c>
      <c r="I428" s="21"/>
      <c r="J428" s="21">
        <v>0</v>
      </c>
      <c r="K428" s="21">
        <v>0</v>
      </c>
      <c r="L428" s="21"/>
      <c r="M428" s="16"/>
      <c r="N428" s="36">
        <f t="shared" si="97"/>
        <v>0</v>
      </c>
      <c r="O428" s="36">
        <f t="shared" si="98"/>
        <v>89959</v>
      </c>
      <c r="P428" s="16"/>
      <c r="Q428" s="18">
        <f t="shared" si="99"/>
        <v>179925.85</v>
      </c>
      <c r="R428" s="16"/>
      <c r="S428" s="15">
        <f t="shared" si="91"/>
        <v>0</v>
      </c>
      <c r="T428">
        <v>821</v>
      </c>
      <c r="U428"/>
      <c r="V428"/>
      <c r="W428" s="61">
        <f t="shared" si="92"/>
        <v>0</v>
      </c>
      <c r="X428" s="122">
        <v>821</v>
      </c>
      <c r="Y428" s="71">
        <v>7.85</v>
      </c>
      <c r="Z428" s="71">
        <v>89959</v>
      </c>
      <c r="AA428" s="59"/>
      <c r="AB428" s="74">
        <f>may!E428</f>
        <v>0</v>
      </c>
      <c r="AC428" s="191">
        <f>may!F428</f>
        <v>0</v>
      </c>
      <c r="AD428" s="74">
        <f>may!G428</f>
        <v>7.85</v>
      </c>
      <c r="AE428" s="73">
        <f>may!H428</f>
        <v>93959</v>
      </c>
      <c r="AF428" s="59"/>
      <c r="AG428" s="60">
        <f t="shared" si="100"/>
        <v>0</v>
      </c>
      <c r="AH428" s="69">
        <f t="shared" si="101"/>
        <v>0</v>
      </c>
      <c r="AI428" s="60">
        <f t="shared" si="102"/>
        <v>0</v>
      </c>
      <c r="AJ428" s="69">
        <f t="shared" si="103"/>
        <v>-4000</v>
      </c>
      <c r="AL428" s="3"/>
      <c r="AN428" s="1">
        <f t="shared" si="104"/>
        <v>0</v>
      </c>
      <c r="AO428" s="1">
        <v>821</v>
      </c>
      <c r="AP428" s="1">
        <v>7.85</v>
      </c>
      <c r="AQ428" s="1">
        <v>89959</v>
      </c>
      <c r="AR428" s="1">
        <f t="shared" si="105"/>
        <v>0</v>
      </c>
    </row>
    <row r="429" spans="1:44">
      <c r="A429" s="19">
        <v>823</v>
      </c>
      <c r="B429" s="19" t="s">
        <v>928</v>
      </c>
      <c r="C429" s="19">
        <v>723</v>
      </c>
      <c r="D429" s="21"/>
      <c r="E429" s="34">
        <f t="shared" si="93"/>
        <v>6.22</v>
      </c>
      <c r="F429" s="35">
        <f t="shared" si="94"/>
        <v>31991</v>
      </c>
      <c r="G429" s="34">
        <f t="shared" si="95"/>
        <v>115.58</v>
      </c>
      <c r="H429" s="36">
        <f t="shared" si="96"/>
        <v>631503</v>
      </c>
      <c r="I429" s="21"/>
      <c r="J429" s="21">
        <v>0</v>
      </c>
      <c r="K429" s="21">
        <v>0</v>
      </c>
      <c r="L429" s="21"/>
      <c r="M429" s="16"/>
      <c r="N429" s="36">
        <f t="shared" si="97"/>
        <v>31991</v>
      </c>
      <c r="O429" s="36">
        <f t="shared" si="98"/>
        <v>631503</v>
      </c>
      <c r="P429" s="16"/>
      <c r="Q429" s="18">
        <f t="shared" si="99"/>
        <v>1327109.8</v>
      </c>
      <c r="R429" s="20"/>
      <c r="S429" s="15">
        <f t="shared" si="91"/>
        <v>0</v>
      </c>
      <c r="T429" s="122">
        <v>823</v>
      </c>
      <c r="U429" s="71">
        <v>6.22</v>
      </c>
      <c r="V429" s="71">
        <v>31991</v>
      </c>
      <c r="W429" s="61">
        <f t="shared" si="92"/>
        <v>0</v>
      </c>
      <c r="X429" s="122">
        <v>823</v>
      </c>
      <c r="Y429" s="71">
        <v>115.58</v>
      </c>
      <c r="Z429" s="71">
        <v>631503</v>
      </c>
      <c r="AA429" s="59"/>
      <c r="AB429" s="74">
        <f>may!E429</f>
        <v>6.22</v>
      </c>
      <c r="AC429" s="191">
        <f>may!F429</f>
        <v>31991</v>
      </c>
      <c r="AD429" s="74">
        <f>may!G429</f>
        <v>115.58</v>
      </c>
      <c r="AE429" s="73">
        <f>may!H429</f>
        <v>631540</v>
      </c>
      <c r="AF429" s="59"/>
      <c r="AG429" s="60">
        <f t="shared" si="100"/>
        <v>0</v>
      </c>
      <c r="AH429" s="69">
        <f t="shared" si="101"/>
        <v>0</v>
      </c>
      <c r="AI429" s="60">
        <f t="shared" si="102"/>
        <v>0</v>
      </c>
      <c r="AJ429" s="69">
        <f t="shared" si="103"/>
        <v>-37</v>
      </c>
      <c r="AK429" s="1"/>
      <c r="AL429" s="1">
        <v>6.22</v>
      </c>
      <c r="AM429" s="3">
        <v>31991</v>
      </c>
      <c r="AN429" s="1">
        <f t="shared" si="104"/>
        <v>0</v>
      </c>
      <c r="AO429" s="3">
        <v>823</v>
      </c>
      <c r="AP429" s="3">
        <v>115.58</v>
      </c>
      <c r="AQ429" s="3">
        <v>631503</v>
      </c>
      <c r="AR429" s="1">
        <f t="shared" si="105"/>
        <v>0</v>
      </c>
    </row>
    <row r="430" spans="1:44" s="1" customFormat="1">
      <c r="A430" s="17">
        <v>825</v>
      </c>
      <c r="B430" s="17" t="s">
        <v>539</v>
      </c>
      <c r="C430" s="17">
        <v>786</v>
      </c>
      <c r="D430" s="21"/>
      <c r="E430" s="34">
        <f t="shared" si="93"/>
        <v>0</v>
      </c>
      <c r="F430" s="35">
        <f t="shared" si="94"/>
        <v>0</v>
      </c>
      <c r="G430" s="34">
        <f t="shared" si="95"/>
        <v>5</v>
      </c>
      <c r="H430" s="36">
        <f t="shared" si="96"/>
        <v>25000</v>
      </c>
      <c r="I430" s="21"/>
      <c r="J430" s="21">
        <v>0</v>
      </c>
      <c r="K430" s="21">
        <v>0</v>
      </c>
      <c r="L430" s="21"/>
      <c r="M430" s="16"/>
      <c r="N430" s="36">
        <f t="shared" si="97"/>
        <v>0</v>
      </c>
      <c r="O430" s="36">
        <f t="shared" si="98"/>
        <v>25000</v>
      </c>
      <c r="P430" s="16"/>
      <c r="Q430" s="18">
        <f t="shared" si="99"/>
        <v>50005</v>
      </c>
      <c r="R430" s="16"/>
      <c r="S430" s="15">
        <f t="shared" si="91"/>
        <v>0</v>
      </c>
      <c r="T430">
        <v>825</v>
      </c>
      <c r="U430"/>
      <c r="V430"/>
      <c r="W430" s="61">
        <f t="shared" si="92"/>
        <v>0</v>
      </c>
      <c r="X430" s="122">
        <v>825</v>
      </c>
      <c r="Y430" s="71">
        <v>5</v>
      </c>
      <c r="Z430" s="71">
        <v>25000</v>
      </c>
      <c r="AA430" s="59"/>
      <c r="AB430" s="74">
        <f>may!E430</f>
        <v>0</v>
      </c>
      <c r="AC430" s="191">
        <f>may!F430</f>
        <v>0</v>
      </c>
      <c r="AD430" s="74">
        <f>may!G430</f>
        <v>5</v>
      </c>
      <c r="AE430" s="73">
        <f>may!H430</f>
        <v>25000</v>
      </c>
      <c r="AF430" s="59"/>
      <c r="AG430" s="60">
        <f t="shared" si="100"/>
        <v>0</v>
      </c>
      <c r="AH430" s="69">
        <f t="shared" si="101"/>
        <v>0</v>
      </c>
      <c r="AI430" s="60">
        <f t="shared" si="102"/>
        <v>0</v>
      </c>
      <c r="AJ430" s="69">
        <f t="shared" si="103"/>
        <v>0</v>
      </c>
      <c r="AL430" s="3"/>
      <c r="AN430" s="1">
        <f t="shared" si="104"/>
        <v>0</v>
      </c>
      <c r="AO430" s="1">
        <v>825</v>
      </c>
      <c r="AP430" s="1">
        <v>5</v>
      </c>
      <c r="AQ430" s="1">
        <v>25000</v>
      </c>
      <c r="AR430" s="1">
        <f t="shared" si="105"/>
        <v>0</v>
      </c>
    </row>
    <row r="431" spans="1:44">
      <c r="A431" s="19">
        <v>828</v>
      </c>
      <c r="B431" s="19" t="s">
        <v>929</v>
      </c>
      <c r="C431" s="19">
        <v>767</v>
      </c>
      <c r="D431" s="21"/>
      <c r="E431" s="34">
        <f t="shared" si="93"/>
        <v>0</v>
      </c>
      <c r="F431" s="35">
        <f t="shared" si="94"/>
        <v>0</v>
      </c>
      <c r="G431" s="34">
        <f t="shared" si="95"/>
        <v>25.330000000000002</v>
      </c>
      <c r="H431" s="36">
        <f t="shared" si="96"/>
        <v>133200</v>
      </c>
      <c r="I431" s="21"/>
      <c r="J431" s="21">
        <v>0</v>
      </c>
      <c r="K431" s="21">
        <v>0</v>
      </c>
      <c r="L431" s="21"/>
      <c r="M431" s="16"/>
      <c r="N431" s="36">
        <f t="shared" si="97"/>
        <v>0</v>
      </c>
      <c r="O431" s="36">
        <f t="shared" si="98"/>
        <v>133200</v>
      </c>
      <c r="P431" s="16"/>
      <c r="Q431" s="18">
        <f t="shared" si="99"/>
        <v>266425.32999999996</v>
      </c>
      <c r="R431" s="20"/>
      <c r="S431" s="15">
        <f t="shared" si="91"/>
        <v>0</v>
      </c>
      <c r="T431" s="6">
        <v>828</v>
      </c>
      <c r="U431"/>
      <c r="V431"/>
      <c r="W431" s="61">
        <f t="shared" si="92"/>
        <v>0</v>
      </c>
      <c r="X431" s="122">
        <v>828</v>
      </c>
      <c r="Y431" s="71">
        <v>25.330000000000002</v>
      </c>
      <c r="Z431" s="71">
        <v>133200</v>
      </c>
      <c r="AA431" s="59"/>
      <c r="AB431" s="74">
        <f>may!E431</f>
        <v>2</v>
      </c>
      <c r="AC431" s="191">
        <f>may!F431</f>
        <v>14232</v>
      </c>
      <c r="AD431" s="74">
        <f>may!G431</f>
        <v>26.41</v>
      </c>
      <c r="AE431" s="73">
        <f>may!H431</f>
        <v>141475</v>
      </c>
      <c r="AF431" s="59"/>
      <c r="AG431" s="60">
        <f t="shared" si="100"/>
        <v>-2</v>
      </c>
      <c r="AH431" s="69">
        <f t="shared" si="101"/>
        <v>-14232</v>
      </c>
      <c r="AI431" s="60">
        <f t="shared" si="102"/>
        <v>-1.0799999999999983</v>
      </c>
      <c r="AJ431" s="69">
        <f t="shared" si="103"/>
        <v>-8275</v>
      </c>
      <c r="AK431" s="1"/>
      <c r="AL431" s="1"/>
      <c r="AN431" s="1">
        <f t="shared" si="104"/>
        <v>0</v>
      </c>
      <c r="AO431" s="3">
        <v>828</v>
      </c>
      <c r="AP431" s="3">
        <v>25.330000000000002</v>
      </c>
      <c r="AQ431" s="3">
        <v>133200</v>
      </c>
      <c r="AR431" s="1">
        <f t="shared" si="105"/>
        <v>0</v>
      </c>
    </row>
    <row r="432" spans="1:44" s="1" customFormat="1" hidden="1">
      <c r="A432" s="17">
        <v>829</v>
      </c>
      <c r="B432" s="17" t="s">
        <v>934</v>
      </c>
      <c r="C432" s="17">
        <v>778</v>
      </c>
      <c r="D432" s="21"/>
      <c r="E432" s="34">
        <f t="shared" si="93"/>
        <v>0</v>
      </c>
      <c r="F432" s="35">
        <f t="shared" si="94"/>
        <v>0</v>
      </c>
      <c r="G432" s="34">
        <f t="shared" si="95"/>
        <v>0</v>
      </c>
      <c r="H432" s="36">
        <f t="shared" si="96"/>
        <v>0</v>
      </c>
      <c r="I432" s="21"/>
      <c r="J432" s="21">
        <v>0</v>
      </c>
      <c r="K432" s="21">
        <v>0</v>
      </c>
      <c r="L432" s="21"/>
      <c r="M432" s="16"/>
      <c r="N432" s="36">
        <f t="shared" si="97"/>
        <v>0</v>
      </c>
      <c r="O432" s="36">
        <f t="shared" si="98"/>
        <v>0</v>
      </c>
      <c r="P432" s="16"/>
      <c r="Q432" s="18">
        <f t="shared" si="99"/>
        <v>0</v>
      </c>
      <c r="R432" s="16"/>
      <c r="S432" s="15">
        <f t="shared" si="91"/>
        <v>0</v>
      </c>
      <c r="T432">
        <v>829</v>
      </c>
      <c r="U432"/>
      <c r="V432"/>
      <c r="W432" s="61">
        <f t="shared" si="92"/>
        <v>0</v>
      </c>
      <c r="X432">
        <v>829</v>
      </c>
      <c r="Y432" s="71"/>
      <c r="Z432" s="71"/>
      <c r="AA432" s="59"/>
      <c r="AB432" s="74">
        <f>may!E432</f>
        <v>0</v>
      </c>
      <c r="AC432" s="191">
        <f>may!F432</f>
        <v>0</v>
      </c>
      <c r="AD432" s="74">
        <f>may!G432</f>
        <v>0</v>
      </c>
      <c r="AE432" s="73">
        <f>may!H432</f>
        <v>0</v>
      </c>
      <c r="AF432" s="59"/>
      <c r="AG432" s="60">
        <f t="shared" si="100"/>
        <v>0</v>
      </c>
      <c r="AH432" s="69">
        <f t="shared" si="101"/>
        <v>0</v>
      </c>
      <c r="AI432" s="60">
        <f t="shared" si="102"/>
        <v>0</v>
      </c>
      <c r="AJ432" s="69">
        <f t="shared" si="103"/>
        <v>0</v>
      </c>
      <c r="AL432" s="3"/>
      <c r="AN432" s="1">
        <f t="shared" si="104"/>
        <v>0</v>
      </c>
      <c r="AO432" s="1">
        <v>829</v>
      </c>
      <c r="AR432" s="1">
        <f t="shared" si="105"/>
        <v>0</v>
      </c>
    </row>
    <row r="433" spans="1:44">
      <c r="A433" s="19">
        <v>830</v>
      </c>
      <c r="B433" s="19" t="s">
        <v>931</v>
      </c>
      <c r="C433" s="19">
        <v>781</v>
      </c>
      <c r="D433" s="21"/>
      <c r="E433" s="34">
        <f t="shared" si="93"/>
        <v>0</v>
      </c>
      <c r="F433" s="35">
        <f t="shared" si="94"/>
        <v>0</v>
      </c>
      <c r="G433" s="34">
        <f t="shared" si="95"/>
        <v>1.62</v>
      </c>
      <c r="H433" s="36">
        <f t="shared" si="96"/>
        <v>8100</v>
      </c>
      <c r="I433" s="21"/>
      <c r="J433" s="21">
        <v>0</v>
      </c>
      <c r="K433" s="21">
        <v>0</v>
      </c>
      <c r="L433" s="21"/>
      <c r="M433" s="16"/>
      <c r="N433" s="36">
        <f t="shared" si="97"/>
        <v>0</v>
      </c>
      <c r="O433" s="36">
        <f t="shared" si="98"/>
        <v>8100</v>
      </c>
      <c r="P433" s="16"/>
      <c r="Q433" s="18">
        <f t="shared" si="99"/>
        <v>16201.619999999999</v>
      </c>
      <c r="R433" s="20"/>
      <c r="S433" s="15">
        <f t="shared" si="91"/>
        <v>0</v>
      </c>
      <c r="T433">
        <v>830</v>
      </c>
      <c r="U433"/>
      <c r="V433"/>
      <c r="W433" s="61">
        <f t="shared" si="92"/>
        <v>0</v>
      </c>
      <c r="X433" s="122">
        <v>830</v>
      </c>
      <c r="Y433" s="71">
        <v>1.62</v>
      </c>
      <c r="Z433" s="71">
        <v>8100</v>
      </c>
      <c r="AA433" s="59"/>
      <c r="AB433" s="74">
        <f>may!E433</f>
        <v>0</v>
      </c>
      <c r="AC433" s="191">
        <f>may!F433</f>
        <v>0</v>
      </c>
      <c r="AD433" s="74">
        <f>may!G433</f>
        <v>1</v>
      </c>
      <c r="AE433" s="73">
        <f>may!H433</f>
        <v>5000</v>
      </c>
      <c r="AF433" s="59"/>
      <c r="AG433" s="60">
        <f t="shared" si="100"/>
        <v>0</v>
      </c>
      <c r="AH433" s="69">
        <f t="shared" si="101"/>
        <v>0</v>
      </c>
      <c r="AI433" s="60">
        <f t="shared" si="102"/>
        <v>0.62000000000000011</v>
      </c>
      <c r="AJ433" s="69">
        <f t="shared" si="103"/>
        <v>3100</v>
      </c>
      <c r="AK433" s="1"/>
      <c r="AL433" s="1"/>
      <c r="AN433" s="1">
        <f t="shared" si="104"/>
        <v>0</v>
      </c>
      <c r="AO433" s="3">
        <v>830</v>
      </c>
      <c r="AP433" s="3">
        <v>1.62</v>
      </c>
      <c r="AQ433" s="3">
        <v>8100</v>
      </c>
      <c r="AR433" s="1">
        <f t="shared" si="105"/>
        <v>0</v>
      </c>
    </row>
    <row r="434" spans="1:44">
      <c r="A434" s="19">
        <v>832</v>
      </c>
      <c r="B434" s="19" t="s">
        <v>1301</v>
      </c>
      <c r="C434" s="19">
        <v>735</v>
      </c>
      <c r="D434" s="21"/>
      <c r="E434" s="34">
        <f t="shared" si="93"/>
        <v>21.089999999999996</v>
      </c>
      <c r="F434" s="35">
        <f t="shared" si="94"/>
        <v>109561</v>
      </c>
      <c r="G434" s="34">
        <f t="shared" si="95"/>
        <v>65.11</v>
      </c>
      <c r="H434" s="36">
        <f t="shared" si="96"/>
        <v>365416</v>
      </c>
      <c r="I434" s="21"/>
      <c r="J434" s="21">
        <v>0</v>
      </c>
      <c r="K434" s="21">
        <v>0</v>
      </c>
      <c r="L434" s="21"/>
      <c r="M434" s="16"/>
      <c r="N434" s="36">
        <f t="shared" si="97"/>
        <v>109561</v>
      </c>
      <c r="O434" s="36">
        <f t="shared" si="98"/>
        <v>365416</v>
      </c>
      <c r="P434" s="16"/>
      <c r="Q434" s="18">
        <f t="shared" si="99"/>
        <v>950040.2</v>
      </c>
      <c r="R434" s="20"/>
      <c r="S434" s="15">
        <f t="shared" si="91"/>
        <v>0</v>
      </c>
      <c r="T434" s="122">
        <v>832</v>
      </c>
      <c r="U434" s="71">
        <v>21.089999999999996</v>
      </c>
      <c r="V434" s="71">
        <v>109561</v>
      </c>
      <c r="W434" s="61">
        <f t="shared" si="92"/>
        <v>0</v>
      </c>
      <c r="X434" s="122">
        <v>832</v>
      </c>
      <c r="Y434" s="71">
        <v>65.11</v>
      </c>
      <c r="Z434" s="71">
        <v>365416</v>
      </c>
      <c r="AA434" s="59"/>
      <c r="AB434" s="74">
        <f>may!E434</f>
        <v>21.099999999999998</v>
      </c>
      <c r="AC434" s="191">
        <f>may!F434</f>
        <v>109611</v>
      </c>
      <c r="AD434" s="74">
        <f>may!G434</f>
        <v>63.690000000000005</v>
      </c>
      <c r="AE434" s="73">
        <f>may!H434</f>
        <v>363280</v>
      </c>
      <c r="AF434" s="59"/>
      <c r="AG434" s="60">
        <f t="shared" si="100"/>
        <v>-1.0000000000001563E-2</v>
      </c>
      <c r="AH434" s="69">
        <f t="shared" si="101"/>
        <v>-50</v>
      </c>
      <c r="AI434" s="60">
        <f t="shared" si="102"/>
        <v>1.4199999999999946</v>
      </c>
      <c r="AJ434" s="69">
        <f t="shared" si="103"/>
        <v>2136</v>
      </c>
      <c r="AK434" s="1"/>
      <c r="AL434" s="3">
        <v>21.099999999999998</v>
      </c>
      <c r="AM434" s="3">
        <v>109611</v>
      </c>
      <c r="AN434" s="1">
        <f t="shared" si="104"/>
        <v>-50</v>
      </c>
      <c r="AO434" s="3">
        <v>832</v>
      </c>
      <c r="AP434" s="3">
        <v>65.349999999999994</v>
      </c>
      <c r="AQ434" s="3">
        <v>366616</v>
      </c>
      <c r="AR434" s="1">
        <f t="shared" si="105"/>
        <v>-1200</v>
      </c>
    </row>
    <row r="435" spans="1:44" s="1" customFormat="1" hidden="1">
      <c r="A435" s="17">
        <v>851</v>
      </c>
      <c r="B435" s="17" t="s">
        <v>528</v>
      </c>
      <c r="C435" s="17">
        <v>743</v>
      </c>
      <c r="D435" s="21"/>
      <c r="E435" s="34">
        <f t="shared" si="93"/>
        <v>0</v>
      </c>
      <c r="F435" s="35">
        <f t="shared" si="94"/>
        <v>0</v>
      </c>
      <c r="G435" s="34">
        <f t="shared" si="95"/>
        <v>0</v>
      </c>
      <c r="H435" s="36">
        <f t="shared" si="96"/>
        <v>0</v>
      </c>
      <c r="I435" s="21"/>
      <c r="J435" s="21">
        <v>0</v>
      </c>
      <c r="K435" s="21">
        <v>0</v>
      </c>
      <c r="L435" s="21"/>
      <c r="M435" s="16"/>
      <c r="N435" s="36">
        <f t="shared" si="97"/>
        <v>0</v>
      </c>
      <c r="O435" s="36">
        <f t="shared" si="98"/>
        <v>0</v>
      </c>
      <c r="P435" s="16"/>
      <c r="Q435" s="18">
        <f t="shared" si="99"/>
        <v>0</v>
      </c>
      <c r="R435" s="16"/>
      <c r="S435" s="15">
        <f t="shared" si="91"/>
        <v>0</v>
      </c>
      <c r="T435">
        <v>851</v>
      </c>
      <c r="U435"/>
      <c r="V435"/>
      <c r="W435" s="61">
        <f t="shared" si="92"/>
        <v>0</v>
      </c>
      <c r="X435" s="6">
        <v>851</v>
      </c>
      <c r="Y435" s="71"/>
      <c r="Z435" s="71"/>
      <c r="AA435" s="59"/>
      <c r="AB435" s="74">
        <f>may!E435</f>
        <v>0</v>
      </c>
      <c r="AC435" s="191">
        <f>may!F435</f>
        <v>0</v>
      </c>
      <c r="AD435" s="74">
        <f>may!G435</f>
        <v>0</v>
      </c>
      <c r="AE435" s="73">
        <f>may!H435</f>
        <v>0</v>
      </c>
      <c r="AF435" s="59"/>
      <c r="AG435" s="60">
        <f t="shared" si="100"/>
        <v>0</v>
      </c>
      <c r="AH435" s="69">
        <f t="shared" si="101"/>
        <v>0</v>
      </c>
      <c r="AI435" s="60">
        <f t="shared" si="102"/>
        <v>0</v>
      </c>
      <c r="AJ435" s="69">
        <f t="shared" si="103"/>
        <v>0</v>
      </c>
      <c r="AL435" s="3"/>
      <c r="AN435" s="1">
        <f t="shared" si="104"/>
        <v>0</v>
      </c>
      <c r="AO435" s="1">
        <v>851</v>
      </c>
      <c r="AR435" s="1">
        <f t="shared" si="105"/>
        <v>0</v>
      </c>
    </row>
    <row r="436" spans="1:44">
      <c r="A436" s="19">
        <v>852</v>
      </c>
      <c r="B436" s="19" t="s">
        <v>930</v>
      </c>
      <c r="C436" s="19">
        <v>739</v>
      </c>
      <c r="D436" s="21"/>
      <c r="E436" s="34">
        <f t="shared" si="93"/>
        <v>62.510000000000005</v>
      </c>
      <c r="F436" s="35">
        <f t="shared" si="94"/>
        <v>335726</v>
      </c>
      <c r="G436" s="34">
        <f t="shared" si="95"/>
        <v>2.1100000000000003</v>
      </c>
      <c r="H436" s="36">
        <f t="shared" si="96"/>
        <v>18967</v>
      </c>
      <c r="I436" s="21"/>
      <c r="J436" s="21">
        <v>0</v>
      </c>
      <c r="K436" s="21">
        <v>0</v>
      </c>
      <c r="L436" s="21"/>
      <c r="M436" s="16"/>
      <c r="N436" s="36">
        <f t="shared" si="97"/>
        <v>335726</v>
      </c>
      <c r="O436" s="36">
        <f t="shared" si="98"/>
        <v>18967</v>
      </c>
      <c r="P436" s="16"/>
      <c r="Q436" s="18">
        <f t="shared" si="99"/>
        <v>709450.62</v>
      </c>
      <c r="R436" s="20"/>
      <c r="S436" s="15">
        <f t="shared" si="91"/>
        <v>0</v>
      </c>
      <c r="T436" s="122">
        <v>852</v>
      </c>
      <c r="U436" s="71">
        <v>62.510000000000005</v>
      </c>
      <c r="V436" s="71">
        <v>335726</v>
      </c>
      <c r="W436" s="61">
        <f t="shared" si="92"/>
        <v>0</v>
      </c>
      <c r="X436" s="122">
        <v>852</v>
      </c>
      <c r="Y436" s="71">
        <v>2.1100000000000003</v>
      </c>
      <c r="Z436" s="71">
        <v>18967</v>
      </c>
      <c r="AA436" s="59"/>
      <c r="AB436" s="74">
        <f>may!E436</f>
        <v>60</v>
      </c>
      <c r="AC436" s="191">
        <f>may!F436</f>
        <v>335948</v>
      </c>
      <c r="AD436" s="74">
        <f>may!G436</f>
        <v>4.12</v>
      </c>
      <c r="AE436" s="73">
        <f>may!H436</f>
        <v>33249</v>
      </c>
      <c r="AF436" s="59"/>
      <c r="AG436" s="60">
        <f t="shared" si="100"/>
        <v>2.5100000000000051</v>
      </c>
      <c r="AH436" s="69">
        <f t="shared" si="101"/>
        <v>-222</v>
      </c>
      <c r="AI436" s="60">
        <f t="shared" si="102"/>
        <v>-2.0099999999999998</v>
      </c>
      <c r="AJ436" s="69">
        <f t="shared" si="103"/>
        <v>-14282</v>
      </c>
      <c r="AK436" s="1"/>
      <c r="AL436" s="1">
        <v>62.510000000000005</v>
      </c>
      <c r="AM436" s="3">
        <v>335726</v>
      </c>
      <c r="AN436" s="1">
        <f t="shared" si="104"/>
        <v>0</v>
      </c>
      <c r="AO436" s="3">
        <v>852</v>
      </c>
      <c r="AP436" s="3">
        <v>2.1100000000000003</v>
      </c>
      <c r="AQ436" s="3">
        <v>18967</v>
      </c>
      <c r="AR436" s="1">
        <f t="shared" si="105"/>
        <v>0</v>
      </c>
    </row>
    <row r="437" spans="1:44">
      <c r="A437" s="19">
        <v>853</v>
      </c>
      <c r="B437" s="19" t="s">
        <v>935</v>
      </c>
      <c r="C437" s="19">
        <v>742</v>
      </c>
      <c r="D437" s="21"/>
      <c r="E437" s="34">
        <f t="shared" si="93"/>
        <v>28.83</v>
      </c>
      <c r="F437" s="35">
        <f t="shared" si="94"/>
        <v>163103</v>
      </c>
      <c r="G437" s="34">
        <f t="shared" si="95"/>
        <v>2</v>
      </c>
      <c r="H437" s="36">
        <f t="shared" si="96"/>
        <v>10748</v>
      </c>
      <c r="I437" s="21"/>
      <c r="J437" s="21">
        <v>0</v>
      </c>
      <c r="K437" s="21">
        <v>0</v>
      </c>
      <c r="L437" s="21"/>
      <c r="M437" s="16"/>
      <c r="N437" s="36">
        <f t="shared" si="97"/>
        <v>163103</v>
      </c>
      <c r="O437" s="36">
        <f t="shared" si="98"/>
        <v>10748</v>
      </c>
      <c r="P437" s="16"/>
      <c r="Q437" s="18">
        <f t="shared" si="99"/>
        <v>347732.82999999996</v>
      </c>
      <c r="R437" s="20"/>
      <c r="S437" s="15">
        <f t="shared" si="91"/>
        <v>0</v>
      </c>
      <c r="T437" s="122">
        <v>853</v>
      </c>
      <c r="U437" s="71">
        <v>28.83</v>
      </c>
      <c r="V437" s="71">
        <v>163103</v>
      </c>
      <c r="W437" s="61">
        <f t="shared" si="92"/>
        <v>0</v>
      </c>
      <c r="X437" s="122">
        <v>853</v>
      </c>
      <c r="Y437" s="71">
        <v>2</v>
      </c>
      <c r="Z437" s="71">
        <v>10748</v>
      </c>
      <c r="AA437" s="59"/>
      <c r="AB437" s="74">
        <f>may!E437</f>
        <v>28.83</v>
      </c>
      <c r="AC437" s="191">
        <f>may!F437</f>
        <v>163103</v>
      </c>
      <c r="AD437" s="74">
        <f>may!G437</f>
        <v>2</v>
      </c>
      <c r="AE437" s="73">
        <f>may!H437</f>
        <v>10748</v>
      </c>
      <c r="AF437" s="59"/>
      <c r="AG437" s="60">
        <f t="shared" si="100"/>
        <v>0</v>
      </c>
      <c r="AH437" s="69">
        <f t="shared" si="101"/>
        <v>0</v>
      </c>
      <c r="AI437" s="60">
        <f t="shared" si="102"/>
        <v>0</v>
      </c>
      <c r="AJ437" s="69">
        <f t="shared" si="103"/>
        <v>0</v>
      </c>
      <c r="AK437" s="1"/>
      <c r="AL437" s="3">
        <v>28.83</v>
      </c>
      <c r="AM437" s="3">
        <v>163103</v>
      </c>
      <c r="AN437" s="1">
        <f t="shared" si="104"/>
        <v>0</v>
      </c>
      <c r="AO437" s="3">
        <v>853</v>
      </c>
      <c r="AP437" s="3">
        <v>2</v>
      </c>
      <c r="AQ437" s="3">
        <v>10748</v>
      </c>
      <c r="AR437" s="1">
        <f t="shared" si="105"/>
        <v>0</v>
      </c>
    </row>
    <row r="438" spans="1:44" s="1" customFormat="1">
      <c r="A438" s="17">
        <v>855</v>
      </c>
      <c r="B438" s="17" t="s">
        <v>538</v>
      </c>
      <c r="C438" s="17">
        <v>784</v>
      </c>
      <c r="D438" s="21"/>
      <c r="E438" s="34">
        <f t="shared" si="93"/>
        <v>0</v>
      </c>
      <c r="F438" s="35">
        <f t="shared" si="94"/>
        <v>0</v>
      </c>
      <c r="G438" s="34">
        <f t="shared" si="95"/>
        <v>0.81</v>
      </c>
      <c r="H438" s="36">
        <f t="shared" si="96"/>
        <v>4050</v>
      </c>
      <c r="I438" s="21"/>
      <c r="J438" s="21">
        <v>0</v>
      </c>
      <c r="K438" s="21">
        <v>0</v>
      </c>
      <c r="L438" s="21"/>
      <c r="M438" s="16"/>
      <c r="N438" s="36">
        <f t="shared" si="97"/>
        <v>0</v>
      </c>
      <c r="O438" s="36">
        <f t="shared" si="98"/>
        <v>4050</v>
      </c>
      <c r="P438" s="16"/>
      <c r="Q438" s="18">
        <f t="shared" si="99"/>
        <v>8100.8099999999995</v>
      </c>
      <c r="R438" s="16"/>
      <c r="S438" s="15">
        <f t="shared" si="91"/>
        <v>0</v>
      </c>
      <c r="T438">
        <v>855</v>
      </c>
      <c r="U438"/>
      <c r="V438"/>
      <c r="W438" s="61">
        <f t="shared" si="92"/>
        <v>0</v>
      </c>
      <c r="X438" s="122">
        <v>855</v>
      </c>
      <c r="Y438" s="71">
        <v>0.81</v>
      </c>
      <c r="Z438" s="71">
        <v>4050</v>
      </c>
      <c r="AA438" s="59"/>
      <c r="AB438" s="74">
        <f>may!E438</f>
        <v>0</v>
      </c>
      <c r="AC438" s="191">
        <f>may!F438</f>
        <v>0</v>
      </c>
      <c r="AD438" s="74">
        <f>may!G438</f>
        <v>0.81</v>
      </c>
      <c r="AE438" s="73">
        <f>may!H438</f>
        <v>4050</v>
      </c>
      <c r="AF438" s="59"/>
      <c r="AG438" s="60">
        <f t="shared" si="100"/>
        <v>0</v>
      </c>
      <c r="AH438" s="69">
        <f t="shared" si="101"/>
        <v>0</v>
      </c>
      <c r="AI438" s="60">
        <f t="shared" si="102"/>
        <v>0</v>
      </c>
      <c r="AJ438" s="69">
        <f t="shared" si="103"/>
        <v>0</v>
      </c>
      <c r="AL438" s="3"/>
      <c r="AN438" s="1">
        <f t="shared" si="104"/>
        <v>0</v>
      </c>
      <c r="AO438" s="1">
        <v>855</v>
      </c>
      <c r="AP438" s="1">
        <v>0.81</v>
      </c>
      <c r="AQ438" s="1">
        <v>4050</v>
      </c>
      <c r="AR438" s="1">
        <f t="shared" si="105"/>
        <v>0</v>
      </c>
    </row>
    <row r="439" spans="1:44">
      <c r="A439" s="19">
        <v>860</v>
      </c>
      <c r="B439" s="19" t="s">
        <v>1307</v>
      </c>
      <c r="C439" s="19">
        <v>773</v>
      </c>
      <c r="D439" s="21"/>
      <c r="E439" s="34">
        <f t="shared" si="93"/>
        <v>33.700000000000003</v>
      </c>
      <c r="F439" s="35">
        <f t="shared" si="94"/>
        <v>183358</v>
      </c>
      <c r="G439" s="34">
        <f t="shared" si="95"/>
        <v>11</v>
      </c>
      <c r="H439" s="36">
        <f t="shared" si="96"/>
        <v>59162</v>
      </c>
      <c r="I439" s="21"/>
      <c r="J439" s="21">
        <v>0</v>
      </c>
      <c r="K439" s="21">
        <v>0</v>
      </c>
      <c r="L439" s="21"/>
      <c r="M439" s="16"/>
      <c r="N439" s="36">
        <f t="shared" si="97"/>
        <v>183358</v>
      </c>
      <c r="O439" s="36">
        <f t="shared" si="98"/>
        <v>59162</v>
      </c>
      <c r="P439" s="16"/>
      <c r="Q439" s="18">
        <f t="shared" si="99"/>
        <v>485084.7</v>
      </c>
      <c r="R439" s="20"/>
      <c r="S439" s="15">
        <f t="shared" si="91"/>
        <v>0</v>
      </c>
      <c r="T439" s="122">
        <v>860</v>
      </c>
      <c r="U439" s="71">
        <v>33.700000000000003</v>
      </c>
      <c r="V439" s="71">
        <v>183358</v>
      </c>
      <c r="W439" s="61">
        <f t="shared" si="92"/>
        <v>0</v>
      </c>
      <c r="X439" s="122">
        <v>860</v>
      </c>
      <c r="Y439" s="71">
        <v>11</v>
      </c>
      <c r="Z439" s="71">
        <v>59162</v>
      </c>
      <c r="AA439" s="59"/>
      <c r="AB439" s="74">
        <f>may!E439</f>
        <v>33.700000000000003</v>
      </c>
      <c r="AC439" s="191">
        <f>may!F439</f>
        <v>183358</v>
      </c>
      <c r="AD439" s="74">
        <f>may!G439</f>
        <v>11</v>
      </c>
      <c r="AE439" s="73">
        <f>may!H439</f>
        <v>59162</v>
      </c>
      <c r="AF439" s="59"/>
      <c r="AG439" s="60">
        <f t="shared" si="100"/>
        <v>0</v>
      </c>
      <c r="AH439" s="69">
        <f t="shared" si="101"/>
        <v>0</v>
      </c>
      <c r="AI439" s="60">
        <f t="shared" si="102"/>
        <v>0</v>
      </c>
      <c r="AJ439" s="69">
        <f t="shared" si="103"/>
        <v>0</v>
      </c>
      <c r="AK439" s="1"/>
      <c r="AL439" s="1">
        <v>33.700000000000003</v>
      </c>
      <c r="AM439" s="3">
        <v>183358</v>
      </c>
      <c r="AN439" s="1">
        <f t="shared" si="104"/>
        <v>0</v>
      </c>
      <c r="AO439" s="3">
        <v>860</v>
      </c>
      <c r="AP439" s="3">
        <v>11</v>
      </c>
      <c r="AQ439" s="3">
        <v>59162</v>
      </c>
      <c r="AR439" s="1">
        <f t="shared" si="105"/>
        <v>0</v>
      </c>
    </row>
    <row r="440" spans="1:44">
      <c r="A440" s="19">
        <v>871</v>
      </c>
      <c r="B440" s="19" t="s">
        <v>936</v>
      </c>
      <c r="C440" s="19">
        <v>751</v>
      </c>
      <c r="D440" s="21"/>
      <c r="E440" s="34">
        <f t="shared" si="93"/>
        <v>0</v>
      </c>
      <c r="F440" s="35">
        <f t="shared" si="94"/>
        <v>0</v>
      </c>
      <c r="G440" s="34">
        <f t="shared" si="95"/>
        <v>18.22</v>
      </c>
      <c r="H440" s="36">
        <f t="shared" si="96"/>
        <v>99451</v>
      </c>
      <c r="I440" s="21"/>
      <c r="J440" s="21">
        <v>0</v>
      </c>
      <c r="K440" s="21">
        <v>0</v>
      </c>
      <c r="L440" s="21"/>
      <c r="M440" s="16"/>
      <c r="N440" s="36">
        <f t="shared" si="97"/>
        <v>0</v>
      </c>
      <c r="O440" s="36">
        <f t="shared" si="98"/>
        <v>99451</v>
      </c>
      <c r="P440" s="16"/>
      <c r="Q440" s="18">
        <f t="shared" si="99"/>
        <v>198920.22</v>
      </c>
      <c r="R440" s="20"/>
      <c r="S440" s="15">
        <f t="shared" si="91"/>
        <v>0</v>
      </c>
      <c r="T440">
        <v>871</v>
      </c>
      <c r="U440"/>
      <c r="V440"/>
      <c r="W440" s="61">
        <f t="shared" si="92"/>
        <v>0</v>
      </c>
      <c r="X440" s="122">
        <v>871</v>
      </c>
      <c r="Y440" s="71">
        <v>18.22</v>
      </c>
      <c r="Z440" s="71">
        <v>99451</v>
      </c>
      <c r="AA440" s="59"/>
      <c r="AB440" s="74">
        <f>may!E440</f>
        <v>0</v>
      </c>
      <c r="AC440" s="191">
        <f>may!F440</f>
        <v>0</v>
      </c>
      <c r="AD440" s="74">
        <f>may!G440</f>
        <v>17.59</v>
      </c>
      <c r="AE440" s="73">
        <f>may!H440</f>
        <v>99401</v>
      </c>
      <c r="AF440" s="59"/>
      <c r="AG440" s="60">
        <f t="shared" si="100"/>
        <v>0</v>
      </c>
      <c r="AH440" s="69">
        <f t="shared" si="101"/>
        <v>0</v>
      </c>
      <c r="AI440" s="60">
        <f t="shared" si="102"/>
        <v>0.62999999999999901</v>
      </c>
      <c r="AJ440" s="69">
        <f t="shared" si="103"/>
        <v>50</v>
      </c>
      <c r="AK440" s="1"/>
      <c r="AN440" s="1">
        <f t="shared" si="104"/>
        <v>0</v>
      </c>
      <c r="AO440" s="3">
        <v>871</v>
      </c>
      <c r="AP440" s="3">
        <v>18.22</v>
      </c>
      <c r="AQ440" s="3">
        <v>99451</v>
      </c>
      <c r="AR440" s="1">
        <f t="shared" si="105"/>
        <v>0</v>
      </c>
    </row>
    <row r="441" spans="1:44" s="1" customFormat="1">
      <c r="A441" s="17">
        <v>872</v>
      </c>
      <c r="B441" s="17" t="s">
        <v>532</v>
      </c>
      <c r="C441" s="17">
        <v>754</v>
      </c>
      <c r="D441" s="21"/>
      <c r="E441" s="34">
        <f t="shared" si="93"/>
        <v>0</v>
      </c>
      <c r="F441" s="35">
        <f t="shared" si="94"/>
        <v>0</v>
      </c>
      <c r="G441" s="34">
        <f t="shared" si="95"/>
        <v>4</v>
      </c>
      <c r="H441" s="36">
        <f t="shared" si="96"/>
        <v>20000</v>
      </c>
      <c r="I441" s="21"/>
      <c r="J441" s="21">
        <v>0</v>
      </c>
      <c r="K441" s="21">
        <v>0</v>
      </c>
      <c r="L441" s="21"/>
      <c r="M441" s="16"/>
      <c r="N441" s="36">
        <f t="shared" si="97"/>
        <v>0</v>
      </c>
      <c r="O441" s="36">
        <f t="shared" si="98"/>
        <v>20000</v>
      </c>
      <c r="P441" s="16"/>
      <c r="Q441" s="18">
        <f t="shared" si="99"/>
        <v>40004</v>
      </c>
      <c r="R441" s="16"/>
      <c r="S441" s="15">
        <f t="shared" si="91"/>
        <v>0</v>
      </c>
      <c r="T441">
        <v>872</v>
      </c>
      <c r="U441"/>
      <c r="V441"/>
      <c r="W441" s="61">
        <f t="shared" si="92"/>
        <v>0</v>
      </c>
      <c r="X441" s="122">
        <v>872</v>
      </c>
      <c r="Y441" s="71">
        <v>4</v>
      </c>
      <c r="Z441" s="71">
        <v>20000</v>
      </c>
      <c r="AA441" s="59"/>
      <c r="AB441" s="74">
        <f>may!E441</f>
        <v>0</v>
      </c>
      <c r="AC441" s="191">
        <f>may!F441</f>
        <v>0</v>
      </c>
      <c r="AD441" s="74">
        <f>may!G441</f>
        <v>4</v>
      </c>
      <c r="AE441" s="73">
        <f>may!H441</f>
        <v>20000</v>
      </c>
      <c r="AF441" s="59"/>
      <c r="AG441" s="60">
        <f t="shared" si="100"/>
        <v>0</v>
      </c>
      <c r="AH441" s="69">
        <f t="shared" si="101"/>
        <v>0</v>
      </c>
      <c r="AI441" s="60">
        <f t="shared" si="102"/>
        <v>0</v>
      </c>
      <c r="AJ441" s="69">
        <f t="shared" si="103"/>
        <v>0</v>
      </c>
      <c r="AL441" s="3"/>
      <c r="AN441" s="1">
        <f t="shared" si="104"/>
        <v>0</v>
      </c>
      <c r="AO441" s="1">
        <v>872</v>
      </c>
      <c r="AP441" s="1">
        <v>4</v>
      </c>
      <c r="AQ441" s="1">
        <v>20000</v>
      </c>
      <c r="AR441" s="1">
        <f t="shared" si="105"/>
        <v>0</v>
      </c>
    </row>
    <row r="442" spans="1:44" s="1" customFormat="1">
      <c r="A442" s="17">
        <v>873</v>
      </c>
      <c r="B442" s="17" t="s">
        <v>531</v>
      </c>
      <c r="C442" s="17">
        <v>753</v>
      </c>
      <c r="D442" s="21"/>
      <c r="E442" s="34">
        <f t="shared" si="93"/>
        <v>0</v>
      </c>
      <c r="F442" s="35">
        <f t="shared" si="94"/>
        <v>0</v>
      </c>
      <c r="G442" s="34">
        <f t="shared" si="95"/>
        <v>1</v>
      </c>
      <c r="H442" s="36">
        <f t="shared" si="96"/>
        <v>5000</v>
      </c>
      <c r="I442" s="21"/>
      <c r="J442" s="21">
        <v>0</v>
      </c>
      <c r="K442" s="21">
        <v>0</v>
      </c>
      <c r="L442" s="21"/>
      <c r="M442" s="16"/>
      <c r="N442" s="36">
        <f t="shared" si="97"/>
        <v>0</v>
      </c>
      <c r="O442" s="36">
        <f t="shared" si="98"/>
        <v>5000</v>
      </c>
      <c r="P442" s="16"/>
      <c r="Q442" s="18">
        <f t="shared" si="99"/>
        <v>10001</v>
      </c>
      <c r="R442" s="16"/>
      <c r="S442" s="15">
        <f t="shared" si="91"/>
        <v>0</v>
      </c>
      <c r="T442">
        <v>873</v>
      </c>
      <c r="U442"/>
      <c r="V442"/>
      <c r="W442" s="61">
        <f t="shared" si="92"/>
        <v>0</v>
      </c>
      <c r="X442" s="122">
        <v>873</v>
      </c>
      <c r="Y442" s="71">
        <v>1</v>
      </c>
      <c r="Z442" s="71">
        <v>5000</v>
      </c>
      <c r="AA442" s="59"/>
      <c r="AB442" s="74">
        <f>may!E442</f>
        <v>0</v>
      </c>
      <c r="AC442" s="191">
        <f>may!F442</f>
        <v>0</v>
      </c>
      <c r="AD442" s="74">
        <f>may!G442</f>
        <v>1</v>
      </c>
      <c r="AE442" s="73">
        <f>may!H442</f>
        <v>5000</v>
      </c>
      <c r="AF442" s="59"/>
      <c r="AG442" s="60">
        <f t="shared" si="100"/>
        <v>0</v>
      </c>
      <c r="AH442" s="69">
        <f t="shared" si="101"/>
        <v>0</v>
      </c>
      <c r="AI442" s="60">
        <f t="shared" si="102"/>
        <v>0</v>
      </c>
      <c r="AJ442" s="69">
        <f t="shared" si="103"/>
        <v>0</v>
      </c>
      <c r="AN442" s="1">
        <f t="shared" si="104"/>
        <v>0</v>
      </c>
      <c r="AO442" s="1">
        <v>873</v>
      </c>
      <c r="AP442" s="1">
        <v>1</v>
      </c>
      <c r="AQ442" s="1">
        <v>5000</v>
      </c>
      <c r="AR442" s="1">
        <f t="shared" si="105"/>
        <v>0</v>
      </c>
    </row>
    <row r="443" spans="1:44" s="1" customFormat="1">
      <c r="A443" s="17">
        <v>876</v>
      </c>
      <c r="B443" s="17" t="s">
        <v>535</v>
      </c>
      <c r="C443" s="17">
        <v>762</v>
      </c>
      <c r="D443" s="21"/>
      <c r="E443" s="34">
        <f t="shared" si="93"/>
        <v>0</v>
      </c>
      <c r="F443" s="35">
        <f t="shared" si="94"/>
        <v>0</v>
      </c>
      <c r="G443" s="34">
        <f t="shared" si="95"/>
        <v>30.49</v>
      </c>
      <c r="H443" s="36">
        <f t="shared" si="96"/>
        <v>181431</v>
      </c>
      <c r="I443" s="21"/>
      <c r="J443" s="21">
        <v>0</v>
      </c>
      <c r="K443" s="21">
        <v>0</v>
      </c>
      <c r="L443" s="21"/>
      <c r="M443" s="16"/>
      <c r="N443" s="36">
        <f t="shared" si="97"/>
        <v>0</v>
      </c>
      <c r="O443" s="36">
        <f t="shared" si="98"/>
        <v>181431</v>
      </c>
      <c r="P443" s="16"/>
      <c r="Q443" s="18">
        <f t="shared" si="99"/>
        <v>362892.49</v>
      </c>
      <c r="R443" s="16"/>
      <c r="S443" s="15">
        <f t="shared" si="91"/>
        <v>0</v>
      </c>
      <c r="T443">
        <v>876</v>
      </c>
      <c r="U443"/>
      <c r="V443"/>
      <c r="W443" s="61">
        <f t="shared" si="92"/>
        <v>0</v>
      </c>
      <c r="X443" s="122">
        <v>876</v>
      </c>
      <c r="Y443" s="71">
        <v>30.49</v>
      </c>
      <c r="Z443" s="71">
        <v>181431</v>
      </c>
      <c r="AA443" s="59"/>
      <c r="AB443" s="74">
        <f>may!E443</f>
        <v>0</v>
      </c>
      <c r="AC443" s="191">
        <f>may!F443</f>
        <v>0</v>
      </c>
      <c r="AD443" s="74">
        <f>may!G443</f>
        <v>30.49</v>
      </c>
      <c r="AE443" s="73">
        <f>may!H443</f>
        <v>181431</v>
      </c>
      <c r="AF443" s="59"/>
      <c r="AG443" s="60">
        <f t="shared" si="100"/>
        <v>0</v>
      </c>
      <c r="AH443" s="69">
        <f t="shared" si="101"/>
        <v>0</v>
      </c>
      <c r="AI443" s="60">
        <f t="shared" si="102"/>
        <v>0</v>
      </c>
      <c r="AJ443" s="69">
        <f t="shared" si="103"/>
        <v>0</v>
      </c>
      <c r="AN443" s="1">
        <f t="shared" si="104"/>
        <v>0</v>
      </c>
      <c r="AO443" s="1">
        <v>876</v>
      </c>
      <c r="AP443" s="1">
        <v>30.49</v>
      </c>
      <c r="AQ443" s="1">
        <v>181431</v>
      </c>
      <c r="AR443" s="1">
        <f t="shared" si="105"/>
        <v>0</v>
      </c>
    </row>
    <row r="444" spans="1:44" s="1" customFormat="1">
      <c r="A444" s="17">
        <v>878</v>
      </c>
      <c r="B444" s="17" t="s">
        <v>937</v>
      </c>
      <c r="C444" s="17">
        <v>785</v>
      </c>
      <c r="D444" s="21"/>
      <c r="E444" s="34">
        <f t="shared" si="93"/>
        <v>0</v>
      </c>
      <c r="F444" s="35">
        <f t="shared" si="94"/>
        <v>0</v>
      </c>
      <c r="G444" s="34">
        <f t="shared" si="95"/>
        <v>0.69</v>
      </c>
      <c r="H444" s="36">
        <f t="shared" si="96"/>
        <v>3450</v>
      </c>
      <c r="I444" s="21"/>
      <c r="J444" s="21">
        <v>0</v>
      </c>
      <c r="K444" s="21">
        <v>0</v>
      </c>
      <c r="L444" s="21"/>
      <c r="M444" s="16"/>
      <c r="N444" s="36">
        <f t="shared" si="97"/>
        <v>0</v>
      </c>
      <c r="O444" s="36">
        <f t="shared" si="98"/>
        <v>3450</v>
      </c>
      <c r="P444" s="16"/>
      <c r="Q444" s="18">
        <f t="shared" si="99"/>
        <v>6900.6900000000005</v>
      </c>
      <c r="R444" s="16"/>
      <c r="S444" s="15">
        <f t="shared" si="91"/>
        <v>0</v>
      </c>
      <c r="T444">
        <v>878</v>
      </c>
      <c r="U444"/>
      <c r="V444"/>
      <c r="W444" s="61">
        <f t="shared" si="92"/>
        <v>0</v>
      </c>
      <c r="X444" s="122">
        <v>878</v>
      </c>
      <c r="Y444" s="71">
        <v>0.69</v>
      </c>
      <c r="Z444" s="71">
        <v>3450</v>
      </c>
      <c r="AA444" s="59"/>
      <c r="AB444" s="74">
        <f>may!E444</f>
        <v>0</v>
      </c>
      <c r="AC444" s="191">
        <f>may!F444</f>
        <v>0</v>
      </c>
      <c r="AD444" s="74">
        <f>may!G444</f>
        <v>0.69</v>
      </c>
      <c r="AE444" s="73">
        <f>may!H444</f>
        <v>3450</v>
      </c>
      <c r="AF444" s="59"/>
      <c r="AG444" s="60">
        <f t="shared" si="100"/>
        <v>0</v>
      </c>
      <c r="AH444" s="69">
        <f t="shared" si="101"/>
        <v>0</v>
      </c>
      <c r="AI444" s="60">
        <f t="shared" si="102"/>
        <v>0</v>
      </c>
      <c r="AJ444" s="69">
        <f t="shared" si="103"/>
        <v>0</v>
      </c>
      <c r="AN444" s="1">
        <f t="shared" si="104"/>
        <v>0</v>
      </c>
      <c r="AO444" s="1">
        <v>878</v>
      </c>
      <c r="AP444" s="1">
        <v>0.69</v>
      </c>
      <c r="AQ444" s="1">
        <v>3450</v>
      </c>
      <c r="AR444" s="1">
        <f t="shared" si="105"/>
        <v>0</v>
      </c>
    </row>
    <row r="445" spans="1:44" s="1" customFormat="1">
      <c r="A445" s="17">
        <v>879</v>
      </c>
      <c r="B445" s="17" t="s">
        <v>533</v>
      </c>
      <c r="C445" s="17">
        <v>758</v>
      </c>
      <c r="D445" s="21"/>
      <c r="E445" s="34">
        <f t="shared" si="93"/>
        <v>0</v>
      </c>
      <c r="F445" s="35">
        <f t="shared" si="94"/>
        <v>0</v>
      </c>
      <c r="G445" s="34">
        <f t="shared" si="95"/>
        <v>1.32</v>
      </c>
      <c r="H445" s="36">
        <f t="shared" si="96"/>
        <v>6600</v>
      </c>
      <c r="I445" s="21"/>
      <c r="J445" s="21">
        <v>0</v>
      </c>
      <c r="K445" s="21">
        <v>0</v>
      </c>
      <c r="L445" s="21"/>
      <c r="M445" s="16"/>
      <c r="N445" s="36">
        <f t="shared" si="97"/>
        <v>0</v>
      </c>
      <c r="O445" s="36">
        <f t="shared" si="98"/>
        <v>6600</v>
      </c>
      <c r="P445" s="16"/>
      <c r="Q445" s="18">
        <f t="shared" si="99"/>
        <v>13201.32</v>
      </c>
      <c r="R445" s="16"/>
      <c r="S445" s="15">
        <f t="shared" si="91"/>
        <v>0</v>
      </c>
      <c r="T445">
        <v>879</v>
      </c>
      <c r="U445"/>
      <c r="V445"/>
      <c r="W445" s="61">
        <f t="shared" si="92"/>
        <v>0</v>
      </c>
      <c r="X445" s="122">
        <v>879</v>
      </c>
      <c r="Y445" s="71">
        <v>1.32</v>
      </c>
      <c r="Z445" s="71">
        <v>6600</v>
      </c>
      <c r="AA445" s="59"/>
      <c r="AB445" s="74">
        <f>may!E445</f>
        <v>0</v>
      </c>
      <c r="AC445" s="191">
        <f>may!F445</f>
        <v>0</v>
      </c>
      <c r="AD445" s="74">
        <f>may!G445</f>
        <v>2.1100000000000003</v>
      </c>
      <c r="AE445" s="73">
        <f>may!H445</f>
        <v>10550</v>
      </c>
      <c r="AF445" s="59"/>
      <c r="AG445" s="60">
        <f t="shared" si="100"/>
        <v>0</v>
      </c>
      <c r="AH445" s="69">
        <f t="shared" si="101"/>
        <v>0</v>
      </c>
      <c r="AI445" s="60">
        <f t="shared" si="102"/>
        <v>-0.79000000000000026</v>
      </c>
      <c r="AJ445" s="69">
        <f t="shared" si="103"/>
        <v>-3950</v>
      </c>
      <c r="AN445" s="1">
        <f t="shared" si="104"/>
        <v>0</v>
      </c>
      <c r="AO445" s="1">
        <v>879</v>
      </c>
      <c r="AP445" s="1">
        <v>1.32</v>
      </c>
      <c r="AQ445" s="1">
        <v>6600</v>
      </c>
      <c r="AR445" s="1">
        <f t="shared" si="105"/>
        <v>0</v>
      </c>
    </row>
    <row r="446" spans="1:44">
      <c r="A446" s="19">
        <v>885</v>
      </c>
      <c r="B446" s="19" t="s">
        <v>942</v>
      </c>
      <c r="C446" s="19">
        <v>774</v>
      </c>
      <c r="D446" s="21"/>
      <c r="E446" s="34">
        <f t="shared" si="93"/>
        <v>114.58</v>
      </c>
      <c r="F446" s="35">
        <f t="shared" si="94"/>
        <v>628063</v>
      </c>
      <c r="G446" s="34">
        <f t="shared" si="95"/>
        <v>4.8099999999999996</v>
      </c>
      <c r="H446" s="36">
        <f t="shared" si="96"/>
        <v>24941</v>
      </c>
      <c r="I446" s="21"/>
      <c r="J446" s="21">
        <v>0</v>
      </c>
      <c r="K446" s="21">
        <v>0</v>
      </c>
      <c r="L446" s="21"/>
      <c r="M446" s="16"/>
      <c r="N446" s="36">
        <f t="shared" si="97"/>
        <v>628063</v>
      </c>
      <c r="O446" s="36">
        <f t="shared" si="98"/>
        <v>24941</v>
      </c>
      <c r="P446" s="16"/>
      <c r="Q446" s="18">
        <f t="shared" si="99"/>
        <v>1306127.3900000001</v>
      </c>
      <c r="R446" s="20"/>
      <c r="S446" s="15">
        <f t="shared" si="91"/>
        <v>0</v>
      </c>
      <c r="T446" s="122">
        <v>885</v>
      </c>
      <c r="U446" s="71">
        <v>114.58</v>
      </c>
      <c r="V446" s="71">
        <v>628063</v>
      </c>
      <c r="W446" s="61">
        <f t="shared" si="92"/>
        <v>0</v>
      </c>
      <c r="X446" s="122">
        <v>885</v>
      </c>
      <c r="Y446" s="71">
        <v>4.8099999999999996</v>
      </c>
      <c r="Z446" s="71">
        <v>24941</v>
      </c>
      <c r="AA446" s="59"/>
      <c r="AB446" s="74">
        <f>may!E446</f>
        <v>114.58</v>
      </c>
      <c r="AC446" s="191">
        <f>may!F446</f>
        <v>628063</v>
      </c>
      <c r="AD446" s="74">
        <f>may!G446</f>
        <v>4.8099999999999996</v>
      </c>
      <c r="AE446" s="73">
        <f>may!H446</f>
        <v>24941</v>
      </c>
      <c r="AF446" s="59"/>
      <c r="AG446" s="60">
        <f t="shared" si="100"/>
        <v>0</v>
      </c>
      <c r="AH446" s="69">
        <f t="shared" si="101"/>
        <v>0</v>
      </c>
      <c r="AI446" s="60">
        <f t="shared" si="102"/>
        <v>0</v>
      </c>
      <c r="AJ446" s="69">
        <f t="shared" si="103"/>
        <v>0</v>
      </c>
      <c r="AK446" s="1"/>
      <c r="AL446" s="1">
        <v>114.58</v>
      </c>
      <c r="AM446" s="3">
        <v>628063</v>
      </c>
      <c r="AN446" s="1">
        <f t="shared" si="104"/>
        <v>0</v>
      </c>
      <c r="AO446" s="3">
        <v>885</v>
      </c>
      <c r="AP446" s="3">
        <v>4.8099999999999996</v>
      </c>
      <c r="AQ446" s="3">
        <v>24941</v>
      </c>
      <c r="AR446" s="1">
        <f t="shared" si="105"/>
        <v>0</v>
      </c>
    </row>
    <row r="447" spans="1:44" s="1" customFormat="1" hidden="1">
      <c r="A447" s="17">
        <v>910</v>
      </c>
      <c r="B447" s="17" t="s">
        <v>541</v>
      </c>
      <c r="C447" s="17">
        <v>810</v>
      </c>
      <c r="D447" s="21"/>
      <c r="E447" s="34">
        <f t="shared" si="93"/>
        <v>0</v>
      </c>
      <c r="F447" s="35">
        <f t="shared" si="94"/>
        <v>0</v>
      </c>
      <c r="G447" s="34">
        <f t="shared" si="95"/>
        <v>0</v>
      </c>
      <c r="H447" s="36">
        <f t="shared" si="96"/>
        <v>0</v>
      </c>
      <c r="I447" s="21"/>
      <c r="J447" s="21">
        <v>0</v>
      </c>
      <c r="K447" s="21">
        <v>0</v>
      </c>
      <c r="L447" s="21"/>
      <c r="M447" s="16"/>
      <c r="N447" s="36">
        <f t="shared" si="97"/>
        <v>0</v>
      </c>
      <c r="O447" s="36">
        <f t="shared" si="98"/>
        <v>0</v>
      </c>
      <c r="P447" s="16"/>
      <c r="Q447" s="18">
        <f t="shared" si="99"/>
        <v>0</v>
      </c>
      <c r="R447" s="16"/>
      <c r="S447" s="15">
        <f t="shared" si="91"/>
        <v>0</v>
      </c>
      <c r="T447">
        <v>910</v>
      </c>
      <c r="U447"/>
      <c r="V447"/>
      <c r="W447" s="61">
        <f t="shared" si="92"/>
        <v>0</v>
      </c>
      <c r="X447">
        <v>910</v>
      </c>
      <c r="Y447"/>
      <c r="Z447"/>
      <c r="AA447" s="59"/>
      <c r="AB447" s="74">
        <f>may!E447</f>
        <v>0</v>
      </c>
      <c r="AC447" s="191">
        <f>may!F447</f>
        <v>0</v>
      </c>
      <c r="AD447" s="74">
        <f>may!G447</f>
        <v>0</v>
      </c>
      <c r="AE447" s="73">
        <f>may!H447</f>
        <v>0</v>
      </c>
      <c r="AF447" s="59"/>
      <c r="AG447" s="60">
        <f t="shared" si="100"/>
        <v>0</v>
      </c>
      <c r="AH447" s="69">
        <f t="shared" si="101"/>
        <v>0</v>
      </c>
      <c r="AI447" s="60">
        <f t="shared" si="102"/>
        <v>0</v>
      </c>
      <c r="AJ447" s="69">
        <f t="shared" si="103"/>
        <v>0</v>
      </c>
      <c r="AL447" s="3"/>
      <c r="AN447" s="1">
        <f t="shared" si="104"/>
        <v>0</v>
      </c>
      <c r="AO447" s="1">
        <v>910</v>
      </c>
      <c r="AR447" s="1">
        <f t="shared" si="105"/>
        <v>0</v>
      </c>
    </row>
    <row r="448" spans="1:44" s="1" customFormat="1" hidden="1">
      <c r="A448" s="17">
        <v>915</v>
      </c>
      <c r="B448" s="17" t="s">
        <v>542</v>
      </c>
      <c r="C448" s="17">
        <v>830</v>
      </c>
      <c r="D448" s="21"/>
      <c r="E448" s="34">
        <f t="shared" si="93"/>
        <v>0</v>
      </c>
      <c r="F448" s="35">
        <f t="shared" si="94"/>
        <v>0</v>
      </c>
      <c r="G448" s="34">
        <f t="shared" si="95"/>
        <v>0</v>
      </c>
      <c r="H448" s="36">
        <f t="shared" si="96"/>
        <v>0</v>
      </c>
      <c r="I448" s="21"/>
      <c r="J448" s="21">
        <v>0</v>
      </c>
      <c r="K448" s="21">
        <v>0</v>
      </c>
      <c r="L448" s="21"/>
      <c r="M448" s="16"/>
      <c r="N448" s="36">
        <f t="shared" si="97"/>
        <v>0</v>
      </c>
      <c r="O448" s="36">
        <f t="shared" si="98"/>
        <v>0</v>
      </c>
      <c r="P448" s="16"/>
      <c r="Q448" s="18">
        <f t="shared" si="99"/>
        <v>0</v>
      </c>
      <c r="R448" s="16"/>
      <c r="S448" s="15">
        <f t="shared" si="91"/>
        <v>0</v>
      </c>
      <c r="T448">
        <v>915</v>
      </c>
      <c r="U448"/>
      <c r="V448"/>
      <c r="W448" s="61">
        <f t="shared" si="92"/>
        <v>0</v>
      </c>
      <c r="X448">
        <v>915</v>
      </c>
      <c r="Y448"/>
      <c r="Z448"/>
      <c r="AA448" s="59"/>
      <c r="AB448" s="74">
        <f>may!E448</f>
        <v>0</v>
      </c>
      <c r="AC448" s="191">
        <f>may!F448</f>
        <v>0</v>
      </c>
      <c r="AD448" s="74">
        <f>may!G448</f>
        <v>0</v>
      </c>
      <c r="AE448" s="73">
        <f>may!H448</f>
        <v>0</v>
      </c>
      <c r="AF448" s="59"/>
      <c r="AG448" s="60">
        <f t="shared" si="100"/>
        <v>0</v>
      </c>
      <c r="AH448" s="69">
        <f t="shared" si="101"/>
        <v>0</v>
      </c>
      <c r="AI448" s="60">
        <f t="shared" si="102"/>
        <v>0</v>
      </c>
      <c r="AJ448" s="69">
        <f t="shared" si="103"/>
        <v>0</v>
      </c>
      <c r="AN448" s="1">
        <f t="shared" si="104"/>
        <v>0</v>
      </c>
      <c r="AO448" s="1">
        <v>915</v>
      </c>
      <c r="AR448" s="1">
        <f t="shared" si="105"/>
        <v>0</v>
      </c>
    </row>
    <row r="449" spans="1:44" s="1" customFormat="1">
      <c r="A449" s="17">
        <v>3901</v>
      </c>
      <c r="B449" s="17" t="s">
        <v>491</v>
      </c>
      <c r="C449" s="17">
        <v>950</v>
      </c>
      <c r="D449" s="21"/>
      <c r="E449" s="34">
        <f t="shared" si="93"/>
        <v>622.1099999999999</v>
      </c>
      <c r="F449" s="192">
        <f>V449-R449</f>
        <v>4307308</v>
      </c>
      <c r="G449" s="34">
        <f t="shared" ref="G449" si="108">Y449</f>
        <v>0</v>
      </c>
      <c r="H449" s="36">
        <f t="shared" ref="H449" si="109">Z449</f>
        <v>0</v>
      </c>
      <c r="I449" s="21"/>
      <c r="J449" s="21">
        <v>0</v>
      </c>
      <c r="K449" s="21">
        <v>0</v>
      </c>
      <c r="L449" s="21"/>
      <c r="M449" s="16"/>
      <c r="N449" s="36">
        <f t="shared" si="97"/>
        <v>4307308</v>
      </c>
      <c r="O449" s="36">
        <f t="shared" si="98"/>
        <v>0</v>
      </c>
      <c r="P449" s="16"/>
      <c r="Q449" s="18">
        <f t="shared" si="99"/>
        <v>8615238.1099999994</v>
      </c>
      <c r="R449" s="71">
        <v>55350</v>
      </c>
      <c r="S449" s="15">
        <f t="shared" si="91"/>
        <v>0</v>
      </c>
      <c r="T449" s="122">
        <v>3901</v>
      </c>
      <c r="U449" s="71">
        <v>622.1099999999999</v>
      </c>
      <c r="V449" s="71">
        <v>4362658</v>
      </c>
      <c r="W449" s="61">
        <f t="shared" si="92"/>
        <v>0</v>
      </c>
      <c r="X449">
        <v>3901</v>
      </c>
      <c r="Y449"/>
      <c r="Z449"/>
      <c r="AA449" s="3"/>
      <c r="AB449" s="74">
        <f>may!E449</f>
        <v>730.9499999999997</v>
      </c>
      <c r="AC449" s="191">
        <f>may!F449</f>
        <v>5027267</v>
      </c>
      <c r="AD449" s="74">
        <f>may!G449</f>
        <v>0</v>
      </c>
      <c r="AE449" s="73">
        <f>may!H449</f>
        <v>0</v>
      </c>
      <c r="AF449" s="59"/>
      <c r="AG449" s="60">
        <f t="shared" si="100"/>
        <v>-108.8399999999998</v>
      </c>
      <c r="AH449" s="69">
        <f t="shared" si="101"/>
        <v>-664609</v>
      </c>
      <c r="AI449" s="60">
        <f t="shared" si="102"/>
        <v>0</v>
      </c>
      <c r="AJ449" s="69">
        <f t="shared" si="103"/>
        <v>0</v>
      </c>
      <c r="AL449" s="1">
        <v>622.1099999999999</v>
      </c>
      <c r="AM449" s="1">
        <v>4362658</v>
      </c>
      <c r="AN449" s="1">
        <f t="shared" si="104"/>
        <v>0</v>
      </c>
      <c r="AO449" s="1">
        <v>3901</v>
      </c>
      <c r="AR449" s="1">
        <f t="shared" si="105"/>
        <v>0</v>
      </c>
    </row>
    <row r="450" spans="1:44" s="1" customFormat="1">
      <c r="A450" s="17">
        <v>3902</v>
      </c>
      <c r="B450" s="17" t="s">
        <v>1618</v>
      </c>
      <c r="C450" s="17"/>
      <c r="D450" s="21"/>
      <c r="E450" s="34">
        <f t="shared" si="93"/>
        <v>895.15000000000248</v>
      </c>
      <c r="F450" s="192">
        <f>V450-R450</f>
        <v>6136953</v>
      </c>
      <c r="G450" s="34">
        <f t="shared" ref="G450" si="110">Y450</f>
        <v>0</v>
      </c>
      <c r="H450" s="36">
        <f t="shared" ref="H450" si="111">Z450</f>
        <v>0</v>
      </c>
      <c r="I450" s="21"/>
      <c r="J450" s="21">
        <v>0</v>
      </c>
      <c r="K450" s="21">
        <v>0</v>
      </c>
      <c r="L450" s="21"/>
      <c r="M450" s="16"/>
      <c r="N450" s="36">
        <f t="shared" si="97"/>
        <v>6136953</v>
      </c>
      <c r="O450" s="36">
        <f t="shared" si="98"/>
        <v>0</v>
      </c>
      <c r="P450" s="16"/>
      <c r="Q450" s="18">
        <f t="shared" si="99"/>
        <v>12274801.15</v>
      </c>
      <c r="R450" s="71">
        <v>99525</v>
      </c>
      <c r="S450" s="15">
        <f t="shared" si="91"/>
        <v>0</v>
      </c>
      <c r="T450" s="122">
        <v>3902</v>
      </c>
      <c r="U450" s="71">
        <v>895.15000000000248</v>
      </c>
      <c r="V450" s="71">
        <v>6236478</v>
      </c>
      <c r="W450" s="61">
        <f t="shared" si="92"/>
        <v>0</v>
      </c>
      <c r="X450">
        <v>3902</v>
      </c>
      <c r="Y450"/>
      <c r="Z450"/>
      <c r="AA450" s="3"/>
      <c r="AB450" s="74">
        <f>may!E450</f>
        <v>895.26000000000295</v>
      </c>
      <c r="AC450" s="191">
        <f>may!F450</f>
        <v>6137680</v>
      </c>
      <c r="AD450" s="74">
        <f>may!G450</f>
        <v>0</v>
      </c>
      <c r="AE450" s="73">
        <f>may!H450</f>
        <v>0</v>
      </c>
      <c r="AF450" s="59"/>
      <c r="AG450" s="60">
        <f t="shared" si="100"/>
        <v>-0.11000000000046839</v>
      </c>
      <c r="AH450" s="69">
        <f t="shared" si="101"/>
        <v>98798</v>
      </c>
      <c r="AI450" s="60">
        <f t="shared" si="102"/>
        <v>0</v>
      </c>
      <c r="AJ450" s="69">
        <f t="shared" si="103"/>
        <v>0</v>
      </c>
      <c r="AL450" s="1">
        <v>895.15000000000248</v>
      </c>
      <c r="AM450" s="1">
        <v>6236478</v>
      </c>
      <c r="AN450" s="1">
        <f t="shared" si="104"/>
        <v>0</v>
      </c>
      <c r="AO450" s="1">
        <v>3902</v>
      </c>
      <c r="AR450" s="1">
        <f t="shared" si="105"/>
        <v>0</v>
      </c>
    </row>
    <row r="451" spans="1:44" s="5" customFormat="1" ht="25.9" customHeight="1">
      <c r="A451" s="23">
        <v>9999</v>
      </c>
      <c r="B451" s="23" t="s">
        <v>550</v>
      </c>
      <c r="C451" s="23"/>
      <c r="D451" s="24"/>
      <c r="E451" s="77">
        <f>SUM(E10:E450)</f>
        <v>15635.540000000006</v>
      </c>
      <c r="F451" s="24">
        <f>SUM(F10:F450)</f>
        <v>94745180</v>
      </c>
      <c r="G451" s="77">
        <f>SUM(G10:G450)</f>
        <v>15635.540000000003</v>
      </c>
      <c r="H451" s="24">
        <f>SUM(H10:H450)</f>
        <v>94900055</v>
      </c>
      <c r="I451" s="24"/>
      <c r="J451" s="24">
        <f t="shared" ref="J451:K451" si="112">SUM(J10:J450)</f>
        <v>-30213</v>
      </c>
      <c r="K451" s="24">
        <f t="shared" si="112"/>
        <v>-30213</v>
      </c>
      <c r="L451" s="24"/>
      <c r="M451" s="26"/>
      <c r="N451" s="24">
        <f t="shared" ref="N451:O451" si="113">SUM(N10:N450)</f>
        <v>94714967</v>
      </c>
      <c r="O451" s="24">
        <f t="shared" si="113"/>
        <v>94869842</v>
      </c>
      <c r="P451" s="23"/>
      <c r="Q451" s="18">
        <f t="shared" si="99"/>
        <v>379200889.08000004</v>
      </c>
      <c r="R451" s="24">
        <f t="shared" ref="R451" si="114">SUM(R10:R450)</f>
        <v>154875</v>
      </c>
      <c r="S451" s="27"/>
      <c r="T451"/>
      <c r="U451" s="60">
        <f>SUM(U10:U450)</f>
        <v>15635.540000000006</v>
      </c>
      <c r="V451" s="69">
        <f>SUM(V10:V450)</f>
        <v>94900055</v>
      </c>
      <c r="W451" s="70"/>
      <c r="X451"/>
      <c r="Y451" s="60">
        <f>SUM(Y10:Y450)</f>
        <v>15635.540000000003</v>
      </c>
      <c r="Z451" s="69">
        <f>SUM(Z10:Z450)</f>
        <v>94900055</v>
      </c>
      <c r="AA451" s="3"/>
      <c r="AB451" s="60">
        <f>SUM(AB10:AB450)</f>
        <v>15783.180000000004</v>
      </c>
      <c r="AC451" s="69">
        <f>SUM(AC10:AC450)</f>
        <v>95495863</v>
      </c>
      <c r="AD451" s="60">
        <f>SUM(AD10:AD450)</f>
        <v>15783.179999999997</v>
      </c>
      <c r="AE451" s="69">
        <f>SUM(AE10:AE450)</f>
        <v>95651113</v>
      </c>
      <c r="AF451" s="59"/>
      <c r="AG451" s="60">
        <f>SUM(AG10:AG450)</f>
        <v>-147.6400000000003</v>
      </c>
      <c r="AH451" s="69">
        <f>SUM(AH10:AH450)</f>
        <v>-595808</v>
      </c>
      <c r="AI451" s="60">
        <f>SUM(AI10:AI450)</f>
        <v>-147.63999999999993</v>
      </c>
      <c r="AJ451" s="69">
        <f>SUM(AJ10:AJ450)</f>
        <v>-751058</v>
      </c>
      <c r="AK451" s="1"/>
      <c r="AL451" s="1">
        <v>15636.790000000005</v>
      </c>
      <c r="AM451" s="5">
        <v>94904515</v>
      </c>
      <c r="AP451" s="5">
        <v>15636.790000000003</v>
      </c>
      <c r="AQ451" s="5">
        <v>94904515</v>
      </c>
    </row>
    <row r="452" spans="1:44">
      <c r="A452" s="20"/>
      <c r="B452" s="20"/>
      <c r="C452" s="20"/>
      <c r="D452" s="20"/>
      <c r="E452" s="19">
        <f>COUNTIF(E10:E448,"&gt;0")</f>
        <v>183</v>
      </c>
      <c r="F452" s="19"/>
      <c r="G452" s="19">
        <f>COUNTIF(G10:G448,"&gt;0")</f>
        <v>314</v>
      </c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/>
      <c r="U452" s="20"/>
      <c r="V452" s="20"/>
      <c r="W452"/>
      <c r="X452"/>
      <c r="AC452"/>
    </row>
    <row r="453" spans="1:44">
      <c r="E453" s="4"/>
      <c r="F453" s="4"/>
      <c r="G453" s="4"/>
      <c r="T453"/>
      <c r="W453"/>
      <c r="X453"/>
      <c r="AC453"/>
    </row>
    <row r="454" spans="1:44">
      <c r="E454" s="4"/>
      <c r="F454" s="4"/>
      <c r="T454"/>
      <c r="W454"/>
      <c r="X454"/>
      <c r="AC454"/>
    </row>
    <row r="455" spans="1:44">
      <c r="E455" s="4"/>
      <c r="F455" s="4"/>
      <c r="T455"/>
      <c r="W455"/>
      <c r="X455"/>
      <c r="AC455"/>
    </row>
    <row r="456" spans="1:44">
      <c r="E456" s="4"/>
      <c r="F456" s="4"/>
      <c r="T456"/>
      <c r="W456"/>
      <c r="X456"/>
      <c r="AC456"/>
    </row>
    <row r="457" spans="1:44">
      <c r="E457" s="4"/>
      <c r="F457" s="4"/>
      <c r="T457"/>
      <c r="W457"/>
      <c r="X457"/>
      <c r="AC457"/>
    </row>
    <row r="458" spans="1:44">
      <c r="E458" s="4"/>
      <c r="F458" s="4"/>
      <c r="T458"/>
      <c r="W458"/>
      <c r="X458"/>
      <c r="AC458"/>
    </row>
    <row r="459" spans="1:44">
      <c r="E459" s="4"/>
      <c r="F459" s="4"/>
      <c r="T459"/>
      <c r="W459"/>
      <c r="X459"/>
      <c r="AC459"/>
    </row>
    <row r="460" spans="1:44">
      <c r="E460" s="4"/>
      <c r="F460" s="4"/>
      <c r="T460"/>
      <c r="W460"/>
      <c r="X460"/>
      <c r="AC460"/>
    </row>
    <row r="461" spans="1:44">
      <c r="E461" s="4"/>
      <c r="F461" s="4"/>
      <c r="T461"/>
      <c r="W461"/>
      <c r="X461"/>
      <c r="AC461"/>
    </row>
    <row r="462" spans="1:44">
      <c r="E462" s="4"/>
      <c r="F462" s="4"/>
      <c r="T462"/>
      <c r="W462"/>
      <c r="X462"/>
      <c r="AC462"/>
    </row>
    <row r="463" spans="1:44">
      <c r="E463" s="4"/>
      <c r="F463" s="4"/>
      <c r="T463"/>
      <c r="W463"/>
      <c r="X463"/>
      <c r="AC463"/>
    </row>
    <row r="464" spans="1:44">
      <c r="E464" s="4"/>
      <c r="F464" s="4"/>
      <c r="T464"/>
      <c r="W464"/>
      <c r="X464"/>
      <c r="AC464"/>
    </row>
    <row r="465" spans="5:29">
      <c r="E465" s="4"/>
      <c r="F465" s="4"/>
      <c r="T465"/>
      <c r="W465"/>
      <c r="X465"/>
      <c r="AC465"/>
    </row>
    <row r="466" spans="5:29">
      <c r="E466" s="4"/>
      <c r="F466" s="4"/>
      <c r="T466"/>
      <c r="W466"/>
      <c r="X466"/>
      <c r="AC466"/>
    </row>
    <row r="467" spans="5:29">
      <c r="E467" s="4"/>
      <c r="F467" s="4"/>
      <c r="T467"/>
      <c r="W467"/>
      <c r="X467"/>
      <c r="AC467"/>
    </row>
    <row r="468" spans="5:29">
      <c r="E468" s="4"/>
      <c r="F468" s="4"/>
      <c r="T468"/>
      <c r="W468"/>
      <c r="X468"/>
      <c r="AC468"/>
    </row>
    <row r="469" spans="5:29">
      <c r="E469" s="4"/>
      <c r="F469" s="4"/>
      <c r="T469"/>
      <c r="W469"/>
      <c r="X469"/>
      <c r="AC469"/>
    </row>
    <row r="470" spans="5:29">
      <c r="E470" s="4"/>
      <c r="F470" s="4"/>
      <c r="T470"/>
      <c r="W470"/>
      <c r="X470"/>
      <c r="AC470"/>
    </row>
    <row r="471" spans="5:29">
      <c r="E471" s="4"/>
      <c r="F471" s="4"/>
      <c r="T471"/>
      <c r="W471"/>
      <c r="X471"/>
      <c r="AC471"/>
    </row>
    <row r="472" spans="5:29">
      <c r="E472" s="4"/>
      <c r="F472" s="4"/>
      <c r="T472"/>
      <c r="W472"/>
      <c r="X472"/>
      <c r="AC472"/>
    </row>
    <row r="473" spans="5:29">
      <c r="E473" s="4"/>
      <c r="F473" s="4"/>
      <c r="T473"/>
      <c r="W473"/>
      <c r="X473"/>
      <c r="AC473"/>
    </row>
    <row r="474" spans="5:29">
      <c r="E474" s="4"/>
      <c r="F474" s="4"/>
      <c r="T474"/>
      <c r="W474"/>
      <c r="X474"/>
      <c r="AC474"/>
    </row>
    <row r="475" spans="5:29">
      <c r="E475" s="4"/>
      <c r="F475" s="4"/>
      <c r="T475"/>
      <c r="W475"/>
      <c r="X475"/>
      <c r="AC475"/>
    </row>
    <row r="476" spans="5:29">
      <c r="E476" s="4"/>
      <c r="F476" s="4"/>
      <c r="T476"/>
      <c r="W476"/>
      <c r="X476"/>
      <c r="AC476"/>
    </row>
    <row r="477" spans="5:29">
      <c r="E477" s="4"/>
      <c r="F477" s="4"/>
      <c r="T477"/>
      <c r="W477"/>
      <c r="X477"/>
      <c r="AC477"/>
    </row>
    <row r="478" spans="5:29">
      <c r="E478" s="4"/>
      <c r="F478" s="4"/>
      <c r="T478"/>
      <c r="W478"/>
      <c r="X478"/>
      <c r="AC478"/>
    </row>
    <row r="479" spans="5:29">
      <c r="E479" s="4"/>
      <c r="F479" s="4"/>
      <c r="T479"/>
      <c r="W479"/>
      <c r="X479"/>
      <c r="AC479"/>
    </row>
    <row r="480" spans="5:29">
      <c r="E480" s="4"/>
      <c r="F480" s="4"/>
      <c r="T480"/>
      <c r="W480"/>
      <c r="X480"/>
      <c r="AC480"/>
    </row>
    <row r="481" spans="5:29">
      <c r="E481" s="4"/>
      <c r="F481" s="4"/>
      <c r="T481"/>
      <c r="W481"/>
      <c r="X481"/>
      <c r="AC481"/>
    </row>
    <row r="482" spans="5:29">
      <c r="E482" s="4"/>
      <c r="F482" s="4"/>
      <c r="T482"/>
      <c r="W482"/>
      <c r="X482"/>
      <c r="AC482"/>
    </row>
    <row r="483" spans="5:29">
      <c r="E483" s="4"/>
      <c r="F483" s="4"/>
      <c r="T483"/>
      <c r="W483"/>
      <c r="X483"/>
      <c r="AC483"/>
    </row>
    <row r="484" spans="5:29">
      <c r="E484" s="4"/>
      <c r="F484" s="4"/>
      <c r="T484"/>
      <c r="W484"/>
      <c r="X484"/>
      <c r="AC484"/>
    </row>
    <row r="485" spans="5:29">
      <c r="E485" s="4"/>
      <c r="F485" s="4"/>
      <c r="T485"/>
      <c r="W485"/>
      <c r="X485"/>
      <c r="AC485"/>
    </row>
    <row r="486" spans="5:29">
      <c r="E486" s="4"/>
      <c r="F486" s="4"/>
      <c r="T486"/>
      <c r="W486"/>
      <c r="X486"/>
      <c r="AC486"/>
    </row>
    <row r="487" spans="5:29">
      <c r="E487" s="4"/>
      <c r="F487" s="4"/>
      <c r="T487"/>
      <c r="W487"/>
      <c r="X487"/>
      <c r="AC487"/>
    </row>
    <row r="488" spans="5:29">
      <c r="E488" s="4"/>
      <c r="F488" s="4"/>
      <c r="T488"/>
      <c r="W488"/>
      <c r="X488"/>
      <c r="AC488"/>
    </row>
    <row r="489" spans="5:29">
      <c r="E489" s="4"/>
      <c r="F489" s="4"/>
      <c r="T489"/>
      <c r="W489"/>
      <c r="X489"/>
      <c r="AC489"/>
    </row>
    <row r="490" spans="5:29">
      <c r="E490" s="4"/>
      <c r="F490" s="4"/>
      <c r="T490"/>
      <c r="W490"/>
      <c r="X490"/>
      <c r="AC490"/>
    </row>
    <row r="491" spans="5:29">
      <c r="E491" s="4"/>
      <c r="F491" s="4"/>
      <c r="T491"/>
      <c r="W491"/>
      <c r="X491"/>
      <c r="AC491"/>
    </row>
    <row r="492" spans="5:29">
      <c r="E492" s="4"/>
      <c r="F492" s="4"/>
      <c r="T492"/>
      <c r="W492"/>
      <c r="X492"/>
      <c r="AC492"/>
    </row>
    <row r="493" spans="5:29">
      <c r="E493" s="4"/>
      <c r="F493" s="4"/>
      <c r="T493"/>
      <c r="W493"/>
      <c r="X493"/>
      <c r="AC493"/>
    </row>
    <row r="494" spans="5:29">
      <c r="E494" s="4"/>
      <c r="F494" s="4"/>
      <c r="T494"/>
      <c r="W494"/>
      <c r="X494"/>
      <c r="AC494"/>
    </row>
    <row r="495" spans="5:29">
      <c r="E495" s="4"/>
      <c r="F495" s="4"/>
      <c r="T495"/>
      <c r="W495"/>
      <c r="X495"/>
      <c r="AC495"/>
    </row>
    <row r="496" spans="5:29">
      <c r="E496" s="4"/>
      <c r="F496" s="4"/>
      <c r="T496"/>
      <c r="W496"/>
      <c r="X496"/>
      <c r="AC496"/>
    </row>
    <row r="497" spans="5:29">
      <c r="E497" s="4"/>
      <c r="F497" s="4"/>
      <c r="T497"/>
      <c r="W497"/>
      <c r="X497"/>
      <c r="AC497"/>
    </row>
    <row r="498" spans="5:29">
      <c r="E498" s="4"/>
      <c r="F498" s="4"/>
      <c r="T498"/>
      <c r="W498"/>
      <c r="X498"/>
      <c r="AC498"/>
    </row>
    <row r="499" spans="5:29">
      <c r="E499" s="4"/>
      <c r="F499" s="4"/>
      <c r="T499"/>
      <c r="W499"/>
      <c r="X499"/>
      <c r="AC499"/>
    </row>
    <row r="500" spans="5:29">
      <c r="E500" s="4"/>
      <c r="F500" s="4"/>
      <c r="T500"/>
      <c r="W500"/>
      <c r="X500"/>
      <c r="AC500"/>
    </row>
    <row r="501" spans="5:29">
      <c r="E501" s="4"/>
      <c r="F501" s="4"/>
      <c r="T501"/>
      <c r="W501"/>
      <c r="X501"/>
      <c r="AC501"/>
    </row>
    <row r="502" spans="5:29">
      <c r="E502" s="4"/>
      <c r="F502" s="4"/>
      <c r="T502"/>
      <c r="W502"/>
      <c r="X502"/>
      <c r="AC502"/>
    </row>
    <row r="503" spans="5:29">
      <c r="E503" s="4"/>
      <c r="F503" s="4"/>
      <c r="T503"/>
      <c r="W503"/>
      <c r="X503"/>
      <c r="AC503"/>
    </row>
    <row r="504" spans="5:29">
      <c r="E504" s="4"/>
      <c r="F504" s="4"/>
      <c r="T504"/>
      <c r="W504"/>
      <c r="X504"/>
      <c r="AC504"/>
    </row>
    <row r="505" spans="5:29">
      <c r="E505" s="4"/>
      <c r="F505" s="4"/>
      <c r="T505"/>
      <c r="W505"/>
      <c r="X505"/>
      <c r="AC505"/>
    </row>
    <row r="506" spans="5:29">
      <c r="E506" s="4"/>
      <c r="F506" s="4"/>
      <c r="T506"/>
      <c r="W506"/>
      <c r="X506"/>
      <c r="AC506"/>
    </row>
    <row r="507" spans="5:29">
      <c r="E507" s="4"/>
      <c r="F507" s="4"/>
      <c r="T507"/>
      <c r="W507"/>
      <c r="X507"/>
      <c r="AC507"/>
    </row>
    <row r="508" spans="5:29">
      <c r="E508" s="4"/>
      <c r="F508" s="4"/>
      <c r="T508"/>
      <c r="W508"/>
      <c r="X508"/>
      <c r="AC508"/>
    </row>
    <row r="509" spans="5:29">
      <c r="E509" s="4"/>
      <c r="F509" s="4"/>
      <c r="T509"/>
      <c r="W509"/>
      <c r="X509"/>
      <c r="AC509"/>
    </row>
    <row r="510" spans="5:29">
      <c r="E510" s="4"/>
      <c r="F510" s="4"/>
      <c r="T510"/>
      <c r="W510"/>
      <c r="X510"/>
      <c r="AC510"/>
    </row>
    <row r="511" spans="5:29">
      <c r="E511" s="4"/>
      <c r="F511" s="4"/>
      <c r="T511"/>
      <c r="W511"/>
      <c r="X511"/>
      <c r="AC511"/>
    </row>
    <row r="512" spans="5:29">
      <c r="E512" s="4"/>
      <c r="F512" s="4"/>
      <c r="T512"/>
      <c r="W512"/>
      <c r="X512"/>
      <c r="AC512"/>
    </row>
    <row r="513" spans="5:29">
      <c r="E513" s="4"/>
      <c r="F513" s="4"/>
      <c r="T513"/>
      <c r="W513"/>
      <c r="X513"/>
      <c r="AC513"/>
    </row>
    <row r="514" spans="5:29">
      <c r="E514" s="4"/>
      <c r="F514" s="4"/>
      <c r="T514"/>
      <c r="W514"/>
      <c r="X514"/>
      <c r="AC514"/>
    </row>
    <row r="515" spans="5:29">
      <c r="E515" s="4"/>
      <c r="F515" s="4"/>
      <c r="T515"/>
      <c r="W515"/>
      <c r="X515"/>
      <c r="AC515"/>
    </row>
    <row r="516" spans="5:29">
      <c r="E516" s="4"/>
      <c r="F516" s="4"/>
      <c r="T516"/>
      <c r="W516"/>
      <c r="X516"/>
      <c r="AC516"/>
    </row>
    <row r="517" spans="5:29">
      <c r="E517" s="4"/>
      <c r="F517" s="4"/>
      <c r="T517"/>
      <c r="W517"/>
      <c r="X517"/>
      <c r="AC517"/>
    </row>
    <row r="518" spans="5:29">
      <c r="E518" s="4"/>
      <c r="F518" s="4"/>
      <c r="T518"/>
      <c r="W518"/>
      <c r="X518"/>
      <c r="AC518"/>
    </row>
    <row r="519" spans="5:29">
      <c r="E519" s="4"/>
      <c r="F519" s="4"/>
      <c r="T519"/>
      <c r="W519"/>
      <c r="X519"/>
      <c r="AC519"/>
    </row>
    <row r="520" spans="5:29">
      <c r="E520" s="4"/>
      <c r="F520" s="4"/>
      <c r="T520"/>
      <c r="W520"/>
      <c r="X520"/>
      <c r="AC520"/>
    </row>
    <row r="521" spans="5:29">
      <c r="E521" s="4"/>
      <c r="F521" s="4"/>
      <c r="T521"/>
      <c r="W521"/>
      <c r="X521"/>
      <c r="AC521"/>
    </row>
    <row r="522" spans="5:29">
      <c r="E522" s="4"/>
      <c r="F522" s="4"/>
      <c r="T522"/>
      <c r="W522"/>
      <c r="X522"/>
      <c r="AC522"/>
    </row>
    <row r="523" spans="5:29">
      <c r="E523" s="4"/>
      <c r="F523" s="4"/>
      <c r="T523"/>
      <c r="W523"/>
      <c r="X523"/>
      <c r="AC523"/>
    </row>
    <row r="524" spans="5:29">
      <c r="E524" s="4"/>
      <c r="F524" s="4"/>
      <c r="T524"/>
      <c r="W524"/>
      <c r="X524"/>
      <c r="AC524"/>
    </row>
    <row r="525" spans="5:29">
      <c r="E525" s="4"/>
      <c r="F525" s="4"/>
      <c r="T525"/>
      <c r="W525"/>
      <c r="X525"/>
      <c r="AC525"/>
    </row>
    <row r="526" spans="5:29">
      <c r="E526" s="4"/>
      <c r="F526" s="4"/>
      <c r="T526"/>
      <c r="W526"/>
      <c r="X526"/>
      <c r="AC526"/>
    </row>
    <row r="527" spans="5:29">
      <c r="E527" s="4"/>
      <c r="F527" s="4"/>
      <c r="T527"/>
      <c r="W527"/>
      <c r="X527"/>
      <c r="AC527"/>
    </row>
    <row r="528" spans="5:29">
      <c r="E528" s="4"/>
      <c r="F528" s="4"/>
      <c r="T528"/>
      <c r="W528"/>
      <c r="X528"/>
      <c r="AC528"/>
    </row>
    <row r="529" spans="5:29">
      <c r="E529" s="4"/>
      <c r="F529" s="4"/>
      <c r="T529"/>
      <c r="W529"/>
      <c r="X529"/>
      <c r="AC529"/>
    </row>
    <row r="530" spans="5:29">
      <c r="E530" s="4"/>
      <c r="F530" s="4"/>
      <c r="T530"/>
      <c r="W530"/>
      <c r="X530"/>
      <c r="AC530"/>
    </row>
    <row r="531" spans="5:29">
      <c r="E531" s="4"/>
      <c r="F531" s="4"/>
      <c r="T531"/>
      <c r="W531"/>
      <c r="X531"/>
      <c r="AC531"/>
    </row>
    <row r="532" spans="5:29">
      <c r="E532" s="4"/>
      <c r="F532" s="4"/>
      <c r="T532"/>
      <c r="W532"/>
      <c r="X532"/>
      <c r="AC532"/>
    </row>
    <row r="533" spans="5:29">
      <c r="E533" s="4"/>
      <c r="F533" s="4"/>
      <c r="T533"/>
      <c r="W533"/>
      <c r="X533"/>
      <c r="AC533"/>
    </row>
    <row r="534" spans="5:29">
      <c r="E534" s="4"/>
      <c r="F534" s="4"/>
      <c r="T534"/>
      <c r="W534"/>
      <c r="X534"/>
      <c r="AC534"/>
    </row>
    <row r="535" spans="5:29">
      <c r="E535" s="4"/>
      <c r="F535" s="4"/>
      <c r="T535"/>
      <c r="W535"/>
      <c r="X535"/>
      <c r="AC535"/>
    </row>
    <row r="536" spans="5:29">
      <c r="E536" s="4"/>
      <c r="F536" s="4"/>
      <c r="T536"/>
      <c r="W536"/>
      <c r="X536"/>
      <c r="AC536"/>
    </row>
    <row r="537" spans="5:29">
      <c r="E537" s="4"/>
      <c r="F537" s="4"/>
      <c r="T537"/>
      <c r="W537"/>
      <c r="X537"/>
      <c r="AC537"/>
    </row>
    <row r="538" spans="5:29">
      <c r="E538" s="4"/>
      <c r="F538" s="4"/>
      <c r="T538"/>
      <c r="W538"/>
      <c r="X538"/>
      <c r="AC538"/>
    </row>
    <row r="539" spans="5:29">
      <c r="E539" s="4"/>
      <c r="F539" s="4"/>
      <c r="T539"/>
      <c r="W539"/>
      <c r="X539"/>
      <c r="AC539"/>
    </row>
    <row r="540" spans="5:29">
      <c r="E540" s="4"/>
      <c r="F540" s="4"/>
      <c r="T540"/>
      <c r="W540"/>
      <c r="X540"/>
      <c r="AC540"/>
    </row>
    <row r="541" spans="5:29">
      <c r="E541" s="4"/>
      <c r="F541" s="4"/>
      <c r="T541"/>
      <c r="W541"/>
      <c r="X541"/>
      <c r="AC541"/>
    </row>
    <row r="542" spans="5:29">
      <c r="E542" s="4"/>
      <c r="F542" s="4"/>
      <c r="T542"/>
      <c r="W542"/>
      <c r="X542"/>
      <c r="AC542"/>
    </row>
    <row r="543" spans="5:29">
      <c r="E543" s="4"/>
      <c r="F543" s="4"/>
      <c r="T543"/>
      <c r="W543"/>
      <c r="X543"/>
      <c r="AC543"/>
    </row>
    <row r="544" spans="5:29">
      <c r="E544" s="4"/>
      <c r="F544" s="4"/>
      <c r="T544"/>
      <c r="W544"/>
      <c r="X544"/>
      <c r="AC544"/>
    </row>
    <row r="545" spans="5:29">
      <c r="E545" s="4"/>
      <c r="F545" s="4"/>
      <c r="T545"/>
      <c r="W545"/>
      <c r="X545"/>
      <c r="AC545"/>
    </row>
    <row r="546" spans="5:29">
      <c r="E546" s="4"/>
      <c r="F546" s="4"/>
      <c r="T546"/>
      <c r="W546"/>
      <c r="X546"/>
      <c r="AC546"/>
    </row>
    <row r="547" spans="5:29">
      <c r="E547" s="4"/>
      <c r="F547" s="4"/>
      <c r="T547"/>
      <c r="W547"/>
      <c r="X547"/>
      <c r="AC547"/>
    </row>
    <row r="548" spans="5:29">
      <c r="E548" s="4"/>
      <c r="F548" s="4"/>
      <c r="T548"/>
      <c r="W548"/>
      <c r="X548"/>
      <c r="AC548"/>
    </row>
    <row r="549" spans="5:29">
      <c r="E549" s="4"/>
      <c r="F549" s="4"/>
      <c r="T549"/>
      <c r="W549"/>
      <c r="X549"/>
      <c r="AC549"/>
    </row>
    <row r="550" spans="5:29">
      <c r="E550" s="4"/>
      <c r="F550" s="4"/>
      <c r="T550"/>
      <c r="W550"/>
      <c r="X550"/>
      <c r="AC550"/>
    </row>
    <row r="551" spans="5:29">
      <c r="E551" s="4"/>
      <c r="F551" s="4"/>
      <c r="T551"/>
      <c r="W551"/>
      <c r="X551"/>
      <c r="AC551"/>
    </row>
    <row r="552" spans="5:29">
      <c r="E552" s="4"/>
      <c r="F552" s="4"/>
      <c r="T552"/>
      <c r="W552"/>
      <c r="X552"/>
      <c r="AC552"/>
    </row>
    <row r="553" spans="5:29">
      <c r="E553" s="4"/>
      <c r="F553" s="4"/>
      <c r="T553"/>
      <c r="W553"/>
      <c r="X553"/>
      <c r="AC553"/>
    </row>
    <row r="554" spans="5:29">
      <c r="E554" s="4"/>
      <c r="F554" s="4"/>
      <c r="T554"/>
      <c r="W554"/>
      <c r="X554"/>
      <c r="AC554"/>
    </row>
    <row r="555" spans="5:29">
      <c r="E555" s="4"/>
      <c r="F555" s="4"/>
      <c r="T555"/>
      <c r="W555"/>
      <c r="X555"/>
      <c r="AC555"/>
    </row>
    <row r="556" spans="5:29">
      <c r="E556" s="4"/>
      <c r="F556" s="4"/>
      <c r="T556"/>
      <c r="W556"/>
      <c r="X556"/>
      <c r="AC556"/>
    </row>
    <row r="557" spans="5:29">
      <c r="E557" s="4"/>
      <c r="F557" s="4"/>
      <c r="T557"/>
      <c r="W557"/>
      <c r="X557"/>
      <c r="AC557"/>
    </row>
    <row r="558" spans="5:29">
      <c r="E558" s="4"/>
      <c r="F558" s="4"/>
      <c r="T558"/>
      <c r="W558"/>
      <c r="X558"/>
      <c r="AC558"/>
    </row>
    <row r="559" spans="5:29">
      <c r="E559" s="4"/>
      <c r="F559" s="4"/>
      <c r="T559"/>
      <c r="W559"/>
      <c r="X559"/>
      <c r="AC559"/>
    </row>
    <row r="560" spans="5:29">
      <c r="E560" s="4"/>
      <c r="F560" s="4"/>
      <c r="T560"/>
      <c r="W560"/>
      <c r="X560"/>
      <c r="AC560"/>
    </row>
    <row r="561" spans="5:29">
      <c r="E561" s="4"/>
      <c r="F561" s="4"/>
      <c r="T561"/>
      <c r="W561"/>
      <c r="X561"/>
      <c r="AC561"/>
    </row>
    <row r="562" spans="5:29">
      <c r="E562" s="4"/>
      <c r="F562" s="4"/>
      <c r="T562"/>
      <c r="W562"/>
      <c r="X562"/>
      <c r="AC562"/>
    </row>
    <row r="563" spans="5:29">
      <c r="E563" s="4"/>
      <c r="F563" s="4"/>
      <c r="T563"/>
      <c r="W563"/>
      <c r="X563"/>
      <c r="AC563"/>
    </row>
    <row r="564" spans="5:29">
      <c r="E564" s="4"/>
      <c r="F564" s="4"/>
      <c r="T564"/>
      <c r="W564"/>
      <c r="X564"/>
      <c r="AC564"/>
    </row>
    <row r="565" spans="5:29">
      <c r="E565" s="4"/>
      <c r="F565" s="4"/>
      <c r="T565"/>
      <c r="W565"/>
      <c r="X565"/>
      <c r="AC565"/>
    </row>
    <row r="566" spans="5:29">
      <c r="E566" s="4"/>
      <c r="F566" s="4"/>
      <c r="T566"/>
      <c r="W566"/>
      <c r="X566"/>
      <c r="AC566"/>
    </row>
    <row r="567" spans="5:29">
      <c r="E567" s="4"/>
      <c r="F567" s="4"/>
      <c r="T567"/>
      <c r="W567"/>
      <c r="X567"/>
      <c r="AC567"/>
    </row>
    <row r="568" spans="5:29">
      <c r="E568" s="4"/>
      <c r="F568" s="4"/>
      <c r="T568"/>
      <c r="W568"/>
      <c r="X568"/>
      <c r="AC568"/>
    </row>
    <row r="569" spans="5:29">
      <c r="E569" s="4"/>
      <c r="F569" s="4"/>
      <c r="T569"/>
      <c r="W569"/>
      <c r="X569"/>
      <c r="AC569"/>
    </row>
    <row r="570" spans="5:29">
      <c r="E570" s="4"/>
      <c r="F570" s="4"/>
      <c r="T570"/>
      <c r="W570"/>
      <c r="X570"/>
      <c r="AC570"/>
    </row>
    <row r="571" spans="5:29">
      <c r="E571" s="4"/>
      <c r="F571" s="4"/>
      <c r="T571"/>
      <c r="W571"/>
      <c r="X571"/>
      <c r="AC571"/>
    </row>
    <row r="572" spans="5:29">
      <c r="E572" s="4"/>
      <c r="F572" s="4"/>
      <c r="T572"/>
      <c r="W572"/>
      <c r="X572"/>
      <c r="AC572"/>
    </row>
    <row r="573" spans="5:29">
      <c r="E573" s="4"/>
      <c r="F573" s="4"/>
      <c r="T573"/>
      <c r="W573"/>
      <c r="X573"/>
      <c r="AC573"/>
    </row>
    <row r="574" spans="5:29">
      <c r="E574" s="4"/>
      <c r="F574" s="4"/>
      <c r="T574"/>
      <c r="W574"/>
      <c r="X574"/>
      <c r="AC574"/>
    </row>
    <row r="575" spans="5:29">
      <c r="E575" s="4"/>
      <c r="F575" s="4"/>
      <c r="T575"/>
      <c r="W575"/>
      <c r="X575"/>
      <c r="AC575"/>
    </row>
    <row r="576" spans="5:29">
      <c r="E576" s="4"/>
      <c r="F576" s="4"/>
      <c r="T576"/>
      <c r="W576"/>
      <c r="X576"/>
      <c r="AC576"/>
    </row>
    <row r="577" spans="5:29">
      <c r="E577" s="4"/>
      <c r="F577" s="4"/>
      <c r="T577"/>
      <c r="W577"/>
      <c r="X577"/>
      <c r="AC577"/>
    </row>
    <row r="578" spans="5:29">
      <c r="E578" s="4"/>
      <c r="F578" s="4"/>
      <c r="T578"/>
      <c r="W578"/>
      <c r="X578"/>
      <c r="AC578"/>
    </row>
    <row r="579" spans="5:29">
      <c r="E579" s="4"/>
      <c r="F579" s="4"/>
      <c r="T579"/>
      <c r="W579"/>
      <c r="X579"/>
      <c r="AC579"/>
    </row>
    <row r="580" spans="5:29">
      <c r="E580" s="4"/>
      <c r="F580" s="4"/>
      <c r="T580"/>
      <c r="W580"/>
      <c r="X580"/>
      <c r="AC580"/>
    </row>
    <row r="581" spans="5:29">
      <c r="E581" s="4"/>
      <c r="F581" s="4"/>
      <c r="T581"/>
      <c r="W581"/>
      <c r="X581"/>
      <c r="AC581"/>
    </row>
    <row r="582" spans="5:29">
      <c r="E582" s="4"/>
      <c r="F582" s="4"/>
      <c r="T582"/>
      <c r="W582"/>
      <c r="X582"/>
      <c r="AC582"/>
    </row>
    <row r="583" spans="5:29">
      <c r="E583" s="4"/>
      <c r="F583" s="4"/>
      <c r="T583"/>
      <c r="W583"/>
      <c r="X583"/>
      <c r="AC583"/>
    </row>
    <row r="584" spans="5:29">
      <c r="E584" s="4"/>
      <c r="F584" s="4"/>
      <c r="T584"/>
      <c r="W584"/>
      <c r="X584"/>
      <c r="AC584"/>
    </row>
    <row r="585" spans="5:29">
      <c r="E585" s="4"/>
      <c r="F585" s="4"/>
      <c r="T585"/>
      <c r="W585"/>
      <c r="X585"/>
      <c r="AC585"/>
    </row>
    <row r="586" spans="5:29">
      <c r="E586" s="4"/>
      <c r="F586" s="4"/>
      <c r="T586"/>
      <c r="W586"/>
      <c r="X586"/>
      <c r="AC586"/>
    </row>
    <row r="587" spans="5:29">
      <c r="E587" s="4"/>
      <c r="F587" s="4"/>
      <c r="T587"/>
      <c r="W587"/>
      <c r="X587"/>
      <c r="AC587"/>
    </row>
    <row r="588" spans="5:29">
      <c r="E588" s="4"/>
      <c r="F588" s="4"/>
      <c r="T588"/>
      <c r="W588"/>
      <c r="X588"/>
      <c r="AC588"/>
    </row>
    <row r="589" spans="5:29">
      <c r="E589" s="4"/>
      <c r="F589" s="4"/>
      <c r="T589"/>
      <c r="W589"/>
      <c r="X589"/>
      <c r="AC589"/>
    </row>
    <row r="590" spans="5:29">
      <c r="E590" s="4"/>
      <c r="F590" s="4"/>
      <c r="T590"/>
      <c r="W590"/>
      <c r="X590"/>
      <c r="AC590"/>
    </row>
    <row r="591" spans="5:29">
      <c r="E591" s="4"/>
      <c r="F591" s="4"/>
      <c r="T591"/>
      <c r="W591"/>
      <c r="X591"/>
      <c r="AC591"/>
    </row>
    <row r="592" spans="5:29">
      <c r="E592" s="4"/>
      <c r="F592" s="4"/>
      <c r="T592"/>
      <c r="W592"/>
      <c r="X592"/>
      <c r="AC592"/>
    </row>
    <row r="593" spans="5:29">
      <c r="E593" s="4"/>
      <c r="F593" s="4"/>
      <c r="T593"/>
      <c r="W593"/>
      <c r="X593"/>
      <c r="AC593"/>
    </row>
    <row r="594" spans="5:29">
      <c r="E594" s="4"/>
      <c r="F594" s="4"/>
      <c r="T594"/>
      <c r="W594"/>
      <c r="X594"/>
      <c r="AC594"/>
    </row>
    <row r="595" spans="5:29">
      <c r="E595" s="4"/>
      <c r="F595" s="4"/>
      <c r="T595"/>
      <c r="W595"/>
      <c r="X595"/>
      <c r="AC595"/>
    </row>
    <row r="596" spans="5:29">
      <c r="E596" s="4"/>
      <c r="F596" s="4"/>
      <c r="T596"/>
      <c r="W596"/>
      <c r="X596"/>
      <c r="AC596"/>
    </row>
    <row r="597" spans="5:29">
      <c r="E597" s="4"/>
      <c r="F597" s="4"/>
      <c r="T597"/>
      <c r="W597"/>
      <c r="X597"/>
      <c r="AC597"/>
    </row>
    <row r="598" spans="5:29">
      <c r="E598" s="4"/>
      <c r="F598" s="4"/>
      <c r="T598"/>
      <c r="W598"/>
      <c r="X598"/>
      <c r="AC598"/>
    </row>
    <row r="599" spans="5:29">
      <c r="E599" s="4"/>
      <c r="F599" s="4"/>
      <c r="T599"/>
      <c r="W599"/>
      <c r="X599"/>
      <c r="AC599"/>
    </row>
    <row r="600" spans="5:29">
      <c r="E600" s="4"/>
      <c r="F600" s="4"/>
      <c r="T600"/>
      <c r="W600"/>
      <c r="X600"/>
      <c r="AC600"/>
    </row>
    <row r="601" spans="5:29">
      <c r="E601" s="4"/>
      <c r="F601" s="4"/>
      <c r="T601"/>
      <c r="W601"/>
      <c r="X601"/>
      <c r="AC601"/>
    </row>
    <row r="602" spans="5:29">
      <c r="E602" s="4"/>
      <c r="F602" s="4"/>
      <c r="T602"/>
      <c r="W602"/>
      <c r="X602"/>
      <c r="AC602"/>
    </row>
    <row r="603" spans="5:29">
      <c r="E603" s="4"/>
      <c r="F603" s="4"/>
      <c r="T603"/>
      <c r="W603"/>
      <c r="X603"/>
      <c r="AC603"/>
    </row>
    <row r="604" spans="5:29">
      <c r="E604" s="4"/>
      <c r="F604" s="4"/>
      <c r="T604"/>
      <c r="W604"/>
      <c r="X604"/>
      <c r="AC604"/>
    </row>
    <row r="605" spans="5:29">
      <c r="E605" s="4"/>
      <c r="F605" s="4"/>
      <c r="T605"/>
      <c r="W605"/>
      <c r="X605"/>
      <c r="AC605"/>
    </row>
    <row r="606" spans="5:29">
      <c r="E606" s="4"/>
      <c r="F606" s="4"/>
      <c r="T606"/>
      <c r="W606"/>
      <c r="X606"/>
      <c r="AC606"/>
    </row>
    <row r="607" spans="5:29">
      <c r="E607" s="4"/>
      <c r="F607" s="4"/>
      <c r="T607"/>
      <c r="W607"/>
      <c r="X607"/>
      <c r="AC607"/>
    </row>
    <row r="608" spans="5:29">
      <c r="E608" s="4"/>
      <c r="F608" s="4"/>
      <c r="T608"/>
      <c r="W608"/>
      <c r="X608"/>
      <c r="AC608"/>
    </row>
    <row r="609" spans="5:29">
      <c r="E609" s="4"/>
      <c r="F609" s="4"/>
      <c r="T609"/>
      <c r="W609"/>
      <c r="X609"/>
      <c r="AC609"/>
    </row>
    <row r="610" spans="5:29">
      <c r="E610" s="4"/>
      <c r="F610" s="4"/>
      <c r="T610"/>
      <c r="W610"/>
      <c r="X610"/>
      <c r="AC610"/>
    </row>
    <row r="611" spans="5:29">
      <c r="E611" s="4"/>
      <c r="F611" s="4"/>
      <c r="T611"/>
      <c r="W611"/>
      <c r="X611"/>
      <c r="AC611"/>
    </row>
    <row r="612" spans="5:29">
      <c r="E612" s="4"/>
      <c r="F612" s="4"/>
      <c r="T612"/>
      <c r="W612"/>
      <c r="X612"/>
      <c r="AC612"/>
    </row>
    <row r="613" spans="5:29">
      <c r="E613" s="4"/>
      <c r="F613" s="4"/>
      <c r="T613"/>
      <c r="W613"/>
      <c r="X613"/>
      <c r="AC613"/>
    </row>
    <row r="614" spans="5:29">
      <c r="E614" s="4"/>
      <c r="F614" s="4"/>
      <c r="T614"/>
      <c r="W614"/>
      <c r="X614"/>
      <c r="AC614"/>
    </row>
    <row r="615" spans="5:29">
      <c r="E615" s="4"/>
      <c r="F615" s="4"/>
      <c r="T615"/>
      <c r="W615"/>
      <c r="X615"/>
      <c r="AC615"/>
    </row>
    <row r="616" spans="5:29">
      <c r="E616" s="4"/>
      <c r="F616" s="4"/>
      <c r="T616"/>
      <c r="W616"/>
      <c r="X616"/>
      <c r="AC616"/>
    </row>
    <row r="617" spans="5:29">
      <c r="E617" s="4"/>
      <c r="F617" s="4"/>
      <c r="T617"/>
      <c r="W617"/>
      <c r="X617"/>
      <c r="AC617"/>
    </row>
    <row r="618" spans="5:29">
      <c r="E618" s="4"/>
      <c r="F618" s="4"/>
      <c r="T618"/>
      <c r="W618"/>
      <c r="X618"/>
      <c r="AC618"/>
    </row>
    <row r="619" spans="5:29">
      <c r="E619" s="4"/>
      <c r="F619" s="4"/>
      <c r="T619"/>
      <c r="W619"/>
      <c r="X619"/>
      <c r="AC619"/>
    </row>
    <row r="620" spans="5:29">
      <c r="E620" s="4"/>
      <c r="F620" s="4"/>
      <c r="T620"/>
      <c r="W620"/>
      <c r="X620"/>
      <c r="AC620"/>
    </row>
    <row r="621" spans="5:29">
      <c r="E621" s="4"/>
      <c r="F621" s="4"/>
      <c r="T621"/>
      <c r="W621"/>
      <c r="X621"/>
      <c r="AC621"/>
    </row>
    <row r="622" spans="5:29">
      <c r="E622" s="4"/>
      <c r="F622" s="4"/>
      <c r="T622"/>
      <c r="W622"/>
      <c r="X622"/>
      <c r="AC622"/>
    </row>
    <row r="623" spans="5:29">
      <c r="E623" s="4"/>
      <c r="F623" s="4"/>
      <c r="T623"/>
      <c r="W623"/>
      <c r="X623"/>
      <c r="AC623"/>
    </row>
    <row r="624" spans="5:29">
      <c r="E624" s="4"/>
      <c r="F624" s="4"/>
      <c r="T624"/>
      <c r="W624"/>
      <c r="X624"/>
      <c r="AC624"/>
    </row>
    <row r="625" spans="5:29">
      <c r="E625" s="4"/>
      <c r="F625" s="4"/>
      <c r="T625"/>
      <c r="W625"/>
      <c r="X625"/>
      <c r="AC625"/>
    </row>
    <row r="626" spans="5:29">
      <c r="E626" s="4"/>
      <c r="F626" s="4"/>
      <c r="T626"/>
      <c r="W626"/>
      <c r="X626"/>
      <c r="AC626"/>
    </row>
    <row r="627" spans="5:29">
      <c r="E627" s="4"/>
      <c r="F627" s="4"/>
      <c r="T627"/>
      <c r="W627"/>
      <c r="X627"/>
      <c r="AC627"/>
    </row>
    <row r="628" spans="5:29">
      <c r="E628" s="4"/>
      <c r="F628" s="4"/>
      <c r="T628"/>
      <c r="W628"/>
      <c r="X628"/>
      <c r="AC628"/>
    </row>
    <row r="629" spans="5:29">
      <c r="E629" s="4"/>
      <c r="F629" s="4"/>
      <c r="T629"/>
      <c r="W629"/>
      <c r="X629"/>
      <c r="AC629"/>
    </row>
    <row r="630" spans="5:29">
      <c r="E630" s="4"/>
      <c r="F630" s="4"/>
      <c r="T630"/>
      <c r="W630"/>
      <c r="X630"/>
      <c r="AC630"/>
    </row>
    <row r="631" spans="5:29">
      <c r="E631" s="4"/>
      <c r="F631" s="4"/>
      <c r="T631"/>
      <c r="W631"/>
      <c r="X631"/>
      <c r="AC631"/>
    </row>
    <row r="632" spans="5:29">
      <c r="E632" s="4"/>
      <c r="F632" s="4"/>
      <c r="T632"/>
      <c r="W632"/>
      <c r="X632"/>
      <c r="AC632"/>
    </row>
    <row r="633" spans="5:29">
      <c r="E633" s="4"/>
      <c r="F633" s="4"/>
      <c r="T633"/>
      <c r="W633"/>
      <c r="X633"/>
      <c r="AC633"/>
    </row>
    <row r="634" spans="5:29">
      <c r="E634" s="4"/>
      <c r="F634" s="4"/>
      <c r="T634"/>
      <c r="W634"/>
      <c r="X634"/>
      <c r="AC634"/>
    </row>
    <row r="635" spans="5:29">
      <c r="E635" s="4"/>
      <c r="F635" s="4"/>
      <c r="T635"/>
      <c r="W635"/>
      <c r="X635"/>
      <c r="AC635"/>
    </row>
    <row r="636" spans="5:29">
      <c r="E636" s="4"/>
      <c r="F636" s="4"/>
      <c r="T636"/>
      <c r="W636"/>
      <c r="X636"/>
      <c r="AC636"/>
    </row>
    <row r="637" spans="5:29">
      <c r="E637" s="4"/>
      <c r="F637" s="4"/>
      <c r="T637"/>
      <c r="W637"/>
      <c r="X637"/>
      <c r="AC637"/>
    </row>
    <row r="638" spans="5:29">
      <c r="E638" s="4"/>
      <c r="F638" s="4"/>
      <c r="T638"/>
      <c r="W638"/>
      <c r="X638"/>
      <c r="AC638"/>
    </row>
    <row r="639" spans="5:29">
      <c r="E639" s="4"/>
      <c r="F639" s="4"/>
      <c r="T639"/>
      <c r="W639"/>
      <c r="X639"/>
      <c r="AC639"/>
    </row>
    <row r="640" spans="5:29">
      <c r="E640" s="4"/>
      <c r="F640" s="4"/>
      <c r="T640"/>
      <c r="W640"/>
      <c r="X640"/>
      <c r="AC640"/>
    </row>
    <row r="641" spans="5:29">
      <c r="E641" s="4"/>
      <c r="F641" s="4"/>
      <c r="T641"/>
      <c r="W641"/>
      <c r="X641"/>
      <c r="AC641"/>
    </row>
    <row r="642" spans="5:29">
      <c r="E642" s="4"/>
      <c r="F642" s="4"/>
      <c r="T642"/>
      <c r="W642"/>
      <c r="X642"/>
      <c r="AC642"/>
    </row>
    <row r="643" spans="5:29">
      <c r="E643" s="4"/>
      <c r="F643" s="4"/>
      <c r="T643"/>
      <c r="W643"/>
      <c r="X643"/>
      <c r="AC643"/>
    </row>
    <row r="644" spans="5:29">
      <c r="E644" s="4"/>
      <c r="F644" s="4"/>
      <c r="T644"/>
      <c r="W644"/>
      <c r="X644"/>
      <c r="AC644"/>
    </row>
    <row r="645" spans="5:29">
      <c r="E645" s="4"/>
      <c r="F645" s="4"/>
      <c r="T645"/>
      <c r="W645"/>
      <c r="X645"/>
      <c r="AC645"/>
    </row>
    <row r="646" spans="5:29">
      <c r="E646" s="4"/>
      <c r="F646" s="4"/>
      <c r="T646"/>
      <c r="W646"/>
      <c r="X646"/>
      <c r="AC646"/>
    </row>
    <row r="647" spans="5:29">
      <c r="E647" s="4"/>
      <c r="F647" s="4"/>
      <c r="T647"/>
      <c r="W647"/>
      <c r="X647"/>
      <c r="AC647"/>
    </row>
    <row r="648" spans="5:29">
      <c r="E648" s="4"/>
      <c r="F648" s="4"/>
      <c r="T648"/>
      <c r="W648"/>
      <c r="X648"/>
      <c r="AC648"/>
    </row>
    <row r="649" spans="5:29">
      <c r="E649" s="4"/>
      <c r="F649" s="4"/>
      <c r="T649"/>
      <c r="W649"/>
      <c r="X649"/>
      <c r="AC649"/>
    </row>
    <row r="650" spans="5:29">
      <c r="E650" s="4"/>
      <c r="F650" s="4"/>
      <c r="T650"/>
      <c r="W650"/>
      <c r="X650"/>
      <c r="AC650"/>
    </row>
    <row r="651" spans="5:29">
      <c r="E651" s="4"/>
      <c r="F651" s="4"/>
      <c r="T651"/>
      <c r="W651"/>
      <c r="X651"/>
      <c r="AC651"/>
    </row>
    <row r="652" spans="5:29">
      <c r="E652" s="4"/>
      <c r="F652" s="4"/>
      <c r="T652"/>
      <c r="W652"/>
      <c r="X652"/>
      <c r="AC652"/>
    </row>
    <row r="653" spans="5:29">
      <c r="E653" s="4"/>
      <c r="F653" s="4"/>
      <c r="T653"/>
      <c r="W653"/>
      <c r="X653"/>
      <c r="AC653"/>
    </row>
    <row r="654" spans="5:29">
      <c r="E654" s="4"/>
      <c r="F654" s="4"/>
      <c r="T654"/>
      <c r="W654"/>
      <c r="X654"/>
      <c r="AC654"/>
    </row>
    <row r="655" spans="5:29">
      <c r="E655" s="4"/>
      <c r="F655" s="4"/>
      <c r="T655"/>
      <c r="W655"/>
      <c r="X655"/>
      <c r="AC655"/>
    </row>
    <row r="656" spans="5:29">
      <c r="E656" s="4"/>
      <c r="F656" s="4"/>
      <c r="T656"/>
      <c r="W656"/>
      <c r="X656"/>
      <c r="AC656"/>
    </row>
    <row r="657" spans="5:29">
      <c r="E657" s="4"/>
      <c r="F657" s="4"/>
      <c r="T657"/>
      <c r="W657"/>
      <c r="X657"/>
      <c r="AC657"/>
    </row>
    <row r="658" spans="5:29">
      <c r="E658" s="4"/>
      <c r="F658" s="4"/>
      <c r="T658"/>
      <c r="W658"/>
      <c r="X658"/>
      <c r="AC658"/>
    </row>
    <row r="659" spans="5:29">
      <c r="E659" s="4"/>
      <c r="F659" s="4"/>
      <c r="T659"/>
      <c r="W659"/>
      <c r="X659"/>
      <c r="AC659"/>
    </row>
    <row r="660" spans="5:29">
      <c r="E660" s="4"/>
      <c r="F660" s="4"/>
      <c r="T660"/>
      <c r="W660"/>
      <c r="X660"/>
      <c r="AC660"/>
    </row>
    <row r="661" spans="5:29">
      <c r="E661" s="4"/>
      <c r="F661" s="4"/>
      <c r="T661"/>
      <c r="W661"/>
      <c r="X661"/>
      <c r="AC661"/>
    </row>
    <row r="662" spans="5:29">
      <c r="E662" s="4"/>
      <c r="F662" s="4"/>
      <c r="T662"/>
      <c r="W662"/>
      <c r="X662"/>
      <c r="AC662"/>
    </row>
    <row r="663" spans="5:29">
      <c r="E663" s="4"/>
      <c r="F663" s="4"/>
      <c r="T663"/>
      <c r="W663"/>
      <c r="X663"/>
      <c r="AC663"/>
    </row>
    <row r="664" spans="5:29">
      <c r="E664" s="4"/>
      <c r="F664" s="4"/>
      <c r="T664"/>
      <c r="W664"/>
      <c r="X664"/>
      <c r="AC664"/>
    </row>
    <row r="665" spans="5:29">
      <c r="E665" s="4"/>
      <c r="F665" s="4"/>
      <c r="T665"/>
      <c r="W665"/>
      <c r="X665"/>
      <c r="AC665"/>
    </row>
    <row r="666" spans="5:29">
      <c r="E666" s="4"/>
      <c r="F666" s="4"/>
      <c r="T666"/>
      <c r="W666"/>
      <c r="X666"/>
      <c r="AC666"/>
    </row>
    <row r="667" spans="5:29">
      <c r="E667" s="4"/>
      <c r="F667" s="4"/>
      <c r="T667"/>
      <c r="W667"/>
      <c r="X667"/>
      <c r="AC667"/>
    </row>
    <row r="668" spans="5:29">
      <c r="E668" s="4"/>
      <c r="F668" s="4"/>
      <c r="T668"/>
      <c r="W668"/>
      <c r="X668"/>
      <c r="AC668"/>
    </row>
    <row r="669" spans="5:29">
      <c r="E669" s="4"/>
      <c r="F669" s="4"/>
      <c r="T669"/>
      <c r="W669"/>
      <c r="X669"/>
      <c r="AC669"/>
    </row>
    <row r="670" spans="5:29">
      <c r="E670" s="4"/>
      <c r="F670" s="4"/>
      <c r="T670"/>
      <c r="W670"/>
      <c r="X670"/>
      <c r="AC670"/>
    </row>
    <row r="671" spans="5:29">
      <c r="E671" s="4"/>
      <c r="F671" s="4"/>
      <c r="T671"/>
      <c r="W671"/>
      <c r="X671"/>
      <c r="AC671"/>
    </row>
    <row r="672" spans="5:29">
      <c r="E672" s="4"/>
      <c r="F672" s="4"/>
      <c r="T672"/>
      <c r="W672"/>
      <c r="X672"/>
      <c r="AC672"/>
    </row>
    <row r="673" spans="5:29">
      <c r="E673" s="4"/>
      <c r="F673" s="4"/>
      <c r="T673"/>
      <c r="W673"/>
      <c r="X673"/>
      <c r="AC673"/>
    </row>
    <row r="674" spans="5:29">
      <c r="E674" s="4"/>
      <c r="F674" s="4"/>
      <c r="T674"/>
      <c r="W674"/>
      <c r="X674"/>
      <c r="AC674"/>
    </row>
    <row r="675" spans="5:29">
      <c r="E675" s="4"/>
      <c r="F675" s="4"/>
      <c r="T675"/>
      <c r="W675"/>
      <c r="X675"/>
      <c r="AC675"/>
    </row>
    <row r="676" spans="5:29">
      <c r="E676" s="4"/>
      <c r="F676" s="4"/>
      <c r="T676"/>
      <c r="W676"/>
      <c r="X676"/>
      <c r="AC676"/>
    </row>
    <row r="677" spans="5:29">
      <c r="E677" s="4"/>
      <c r="F677" s="4"/>
      <c r="T677"/>
      <c r="W677"/>
      <c r="X677"/>
      <c r="AC677"/>
    </row>
    <row r="678" spans="5:29">
      <c r="E678" s="4"/>
      <c r="F678" s="4"/>
      <c r="T678"/>
      <c r="W678"/>
      <c r="X678"/>
      <c r="AC678"/>
    </row>
    <row r="679" spans="5:29">
      <c r="E679" s="4"/>
      <c r="F679" s="4"/>
      <c r="T679"/>
      <c r="W679"/>
      <c r="X679"/>
      <c r="AC679"/>
    </row>
    <row r="680" spans="5:29">
      <c r="E680" s="4"/>
      <c r="F680" s="4"/>
      <c r="T680"/>
      <c r="W680"/>
      <c r="X680"/>
      <c r="AC680"/>
    </row>
    <row r="681" spans="5:29">
      <c r="E681" s="4"/>
      <c r="F681" s="4"/>
      <c r="T681"/>
      <c r="W681"/>
      <c r="X681"/>
      <c r="AC681"/>
    </row>
    <row r="682" spans="5:29">
      <c r="E682" s="4"/>
      <c r="F682" s="4"/>
      <c r="T682"/>
      <c r="W682"/>
      <c r="X682"/>
      <c r="AC682"/>
    </row>
    <row r="683" spans="5:29">
      <c r="E683" s="4"/>
      <c r="F683" s="4"/>
      <c r="T683"/>
      <c r="W683"/>
      <c r="X683"/>
      <c r="AC683"/>
    </row>
    <row r="684" spans="5:29">
      <c r="E684" s="4"/>
      <c r="F684" s="4"/>
      <c r="T684"/>
      <c r="W684"/>
      <c r="X684"/>
      <c r="AC684"/>
    </row>
    <row r="685" spans="5:29">
      <c r="E685" s="4"/>
      <c r="F685" s="4"/>
      <c r="T685"/>
      <c r="W685"/>
      <c r="X685"/>
      <c r="AC685"/>
    </row>
    <row r="686" spans="5:29">
      <c r="E686" s="4"/>
      <c r="F686" s="4"/>
      <c r="T686"/>
      <c r="W686"/>
      <c r="X686"/>
      <c r="AC686"/>
    </row>
    <row r="687" spans="5:29">
      <c r="E687" s="4"/>
      <c r="F687" s="4"/>
      <c r="T687"/>
      <c r="W687"/>
      <c r="X687"/>
      <c r="AC687"/>
    </row>
    <row r="688" spans="5:29">
      <c r="T688"/>
      <c r="W688"/>
      <c r="X688"/>
      <c r="AC688"/>
    </row>
    <row r="689" spans="20:29">
      <c r="T689"/>
      <c r="W689"/>
      <c r="X689"/>
      <c r="AC689"/>
    </row>
    <row r="690" spans="20:29">
      <c r="T690"/>
      <c r="W690"/>
      <c r="X690"/>
      <c r="AC690"/>
    </row>
    <row r="691" spans="20:29">
      <c r="T691"/>
      <c r="W691"/>
      <c r="X691"/>
      <c r="AC691"/>
    </row>
    <row r="692" spans="20:29">
      <c r="T692"/>
      <c r="W692"/>
      <c r="X692"/>
      <c r="AC692"/>
    </row>
    <row r="693" spans="20:29">
      <c r="T693"/>
      <c r="W693"/>
      <c r="X693"/>
      <c r="AC693"/>
    </row>
    <row r="694" spans="20:29">
      <c r="T694"/>
      <c r="W694"/>
      <c r="X694"/>
      <c r="AC694"/>
    </row>
    <row r="695" spans="20:29">
      <c r="T695"/>
      <c r="W695"/>
      <c r="X695"/>
      <c r="AC695"/>
    </row>
    <row r="696" spans="20:29">
      <c r="T696"/>
      <c r="W696"/>
      <c r="X696"/>
      <c r="AC696"/>
    </row>
    <row r="697" spans="20:29">
      <c r="T697"/>
      <c r="W697"/>
      <c r="X697"/>
      <c r="AC697"/>
    </row>
    <row r="698" spans="20:29">
      <c r="T698"/>
      <c r="X698"/>
      <c r="AC698"/>
    </row>
    <row r="699" spans="20:29">
      <c r="T699"/>
      <c r="X699"/>
      <c r="AC699"/>
    </row>
    <row r="700" spans="20:29">
      <c r="T700"/>
      <c r="X700"/>
      <c r="AC700"/>
    </row>
    <row r="701" spans="20:29">
      <c r="T701"/>
      <c r="X701"/>
    </row>
    <row r="702" spans="20:29">
      <c r="T702"/>
      <c r="X702"/>
    </row>
    <row r="703" spans="20:29">
      <c r="T703"/>
      <c r="X703"/>
    </row>
    <row r="704" spans="20:29">
      <c r="T704"/>
      <c r="X704"/>
    </row>
    <row r="705" spans="20:24">
      <c r="T705"/>
      <c r="X705"/>
    </row>
    <row r="706" spans="20:24">
      <c r="T706"/>
      <c r="X706"/>
    </row>
    <row r="707" spans="20:24">
      <c r="T707"/>
      <c r="X707"/>
    </row>
    <row r="708" spans="20:24">
      <c r="T708"/>
      <c r="X708"/>
    </row>
    <row r="709" spans="20:24">
      <c r="T709"/>
      <c r="X709"/>
    </row>
    <row r="710" spans="20:24">
      <c r="T710"/>
      <c r="X710"/>
    </row>
    <row r="711" spans="20:24">
      <c r="T711"/>
      <c r="X711"/>
    </row>
    <row r="712" spans="20:24">
      <c r="T712"/>
      <c r="X712"/>
    </row>
    <row r="713" spans="20:24">
      <c r="T713"/>
      <c r="X713"/>
    </row>
    <row r="714" spans="20:24">
      <c r="T714"/>
      <c r="X714"/>
    </row>
    <row r="715" spans="20:24">
      <c r="T715"/>
      <c r="X715"/>
    </row>
    <row r="716" spans="20:24">
      <c r="T716"/>
      <c r="X716"/>
    </row>
    <row r="717" spans="20:24">
      <c r="T717"/>
      <c r="X717"/>
    </row>
    <row r="718" spans="20:24">
      <c r="T718"/>
      <c r="X718"/>
    </row>
    <row r="719" spans="20:24">
      <c r="T719"/>
      <c r="X719"/>
    </row>
    <row r="720" spans="20:24">
      <c r="T720"/>
      <c r="X720"/>
    </row>
    <row r="721" spans="20:24">
      <c r="T721"/>
      <c r="X721"/>
    </row>
    <row r="722" spans="20:24">
      <c r="T722"/>
      <c r="X722"/>
    </row>
    <row r="723" spans="20:24">
      <c r="T723"/>
      <c r="X723"/>
    </row>
    <row r="724" spans="20:24">
      <c r="T724"/>
      <c r="X724"/>
    </row>
    <row r="725" spans="20:24">
      <c r="T725"/>
      <c r="X725"/>
    </row>
    <row r="726" spans="20:24">
      <c r="T726"/>
      <c r="X726"/>
    </row>
    <row r="727" spans="20:24">
      <c r="T727"/>
      <c r="X727"/>
    </row>
    <row r="728" spans="20:24">
      <c r="T728"/>
      <c r="X728"/>
    </row>
    <row r="729" spans="20:24">
      <c r="T729"/>
      <c r="X729"/>
    </row>
    <row r="730" spans="20:24">
      <c r="T730"/>
      <c r="X730"/>
    </row>
    <row r="731" spans="20:24">
      <c r="T731"/>
      <c r="X731"/>
    </row>
    <row r="732" spans="20:24">
      <c r="T732"/>
      <c r="X732"/>
    </row>
    <row r="733" spans="20:24">
      <c r="T733"/>
      <c r="X733"/>
    </row>
    <row r="734" spans="20:24">
      <c r="X734"/>
    </row>
    <row r="735" spans="20:24">
      <c r="X735"/>
    </row>
    <row r="736" spans="20:24">
      <c r="X736"/>
    </row>
    <row r="737" spans="24:24">
      <c r="X737"/>
    </row>
    <row r="738" spans="24:24">
      <c r="X738"/>
    </row>
    <row r="739" spans="24:24">
      <c r="X739"/>
    </row>
    <row r="740" spans="24:24">
      <c r="X740"/>
    </row>
    <row r="741" spans="24:24">
      <c r="X741"/>
    </row>
    <row r="742" spans="24:24">
      <c r="X742"/>
    </row>
    <row r="743" spans="24:24">
      <c r="X743"/>
    </row>
    <row r="744" spans="24:24">
      <c r="X744"/>
    </row>
    <row r="745" spans="24:24">
      <c r="X745"/>
    </row>
    <row r="746" spans="24:24">
      <c r="X746"/>
    </row>
    <row r="747" spans="24:24">
      <c r="X747"/>
    </row>
  </sheetData>
  <autoFilter ref="A9:AJ451">
    <filterColumn colId="16">
      <filters>
        <filter val="10001.0"/>
        <filter val="100177.0"/>
        <filter val="1006899.0"/>
        <filter val="10192.7"/>
        <filter val="1019448.6"/>
        <filter val="1020538.8"/>
        <filter val="103679.5"/>
        <filter val="1039509.0"/>
        <filter val="104037.7"/>
        <filter val="104749.4"/>
        <filter val="1051498.7"/>
        <filter val="1060206.0"/>
        <filter val="1065985.4"/>
        <filter val="107574.6"/>
        <filter val="1100.1"/>
        <filter val="1117274.4"/>
        <filter val="112032.3"/>
        <filter val="114176.3"/>
        <filter val="1150117.0"/>
        <filter val="1150992.6"/>
        <filter val="117418.4"/>
        <filter val="1208525.3"/>
        <filter val="1219513.9"/>
        <filter val="122195.5"/>
        <filter val="122317.9"/>
        <filter val="122617.1"/>
        <filter val="12274801.2"/>
        <filter val="122803.9"/>
        <filter val="1233643.1"/>
        <filter val="125239.4"/>
        <filter val="125323.1"/>
        <filter val="1281387.6"/>
        <filter val="1306127.4"/>
        <filter val="13201.3"/>
        <filter val="1327109.8"/>
        <filter val="1337061.4"/>
        <filter val="13401.0"/>
        <filter val="134363.0"/>
        <filter val="134790.3"/>
        <filter val="135184.0"/>
        <filter val="136255.1"/>
        <filter val="1376299.7"/>
        <filter val="13883.0"/>
        <filter val="145669.9"/>
        <filter val="1460072.1"/>
        <filter val="146365.7"/>
        <filter val="1478996.7"/>
        <filter val="14801.5"/>
        <filter val="1481357.1"/>
        <filter val="1507874.3"/>
        <filter val="1515563.4"/>
        <filter val="15201.5"/>
        <filter val="1520465.9"/>
        <filter val="152279.4"/>
        <filter val="1527281.5"/>
        <filter val="1529480.5"/>
        <filter val="1531538.9"/>
        <filter val="154416.0"/>
        <filter val="1551238.2"/>
        <filter val="1553981.9"/>
        <filter val="155932.5"/>
        <filter val="156168.0"/>
        <filter val="1564622.1"/>
        <filter val="1568737.5"/>
        <filter val="1569478.4"/>
        <filter val="15805.2"/>
        <filter val="159439.6"/>
        <filter val="1596864.8"/>
        <filter val="16083.1"/>
        <filter val="1611393.7"/>
        <filter val="1611529.7"/>
        <filter val="16201.6"/>
        <filter val="164050.0"/>
        <filter val="1651567.9"/>
        <filter val="1726528.8"/>
        <filter val="173291.2"/>
        <filter val="174080.0"/>
        <filter val="17659.3"/>
        <filter val="1776664.0"/>
        <filter val="17841.3"/>
        <filter val="1784604.2"/>
        <filter val="1797358.3"/>
        <filter val="1798645.3"/>
        <filter val="179925.9"/>
        <filter val="1812918.8"/>
        <filter val="18163.3"/>
        <filter val="183060.0"/>
        <filter val="1851458.0"/>
        <filter val="1867245.7"/>
        <filter val="1869686.6"/>
        <filter val="1890292.0"/>
        <filter val="1947513.2"/>
        <filter val="194904.0"/>
        <filter val="195121.3"/>
        <filter val="1952961.1"/>
        <filter val="19673.4"/>
        <filter val="197188.6"/>
        <filter val="1976845.3"/>
        <filter val="1981663.9"/>
        <filter val="198920.2"/>
        <filter val="198968.2"/>
        <filter val="1996828.8"/>
        <filter val="20002.0"/>
        <filter val="2006567.2"/>
        <filter val="2029999.7"/>
        <filter val="2116202.0"/>
        <filter val="212510.2"/>
        <filter val="2125973.0"/>
        <filter val="2185217.2"/>
        <filter val="2194201.3"/>
        <filter val="2206323.2"/>
        <filter val="222829.9"/>
        <filter val="2228371.6"/>
        <filter val="222946.4"/>
        <filter val="2254620.6"/>
        <filter val="2263980.4"/>
        <filter val="2273749.6"/>
        <filter val="2298126.8"/>
        <filter val="2301973.8"/>
        <filter val="231822.7"/>
        <filter val="234522.0"/>
        <filter val="238644.0"/>
        <filter val="23904.0"/>
        <filter val="246367.2"/>
        <filter val="2475144.8"/>
        <filter val="248144.2"/>
        <filter val="24955.8"/>
        <filter val="25485.9"/>
        <filter val="2582054.4"/>
        <filter val="2605900.9"/>
        <filter val="2630297.3"/>
        <filter val="26538.0"/>
        <filter val="2658997.8"/>
        <filter val="266425.3"/>
        <filter val="2669728.1"/>
        <filter val="26802.0"/>
        <filter val="2731104.5"/>
        <filter val="27402.7"/>
        <filter val="2741573.5"/>
        <filter val="2744202.3"/>
        <filter val="2784831.2"/>
        <filter val="2802896.2"/>
        <filter val="2822279.2"/>
        <filter val="287286.6"/>
        <filter val="2894784.4"/>
        <filter val="2898943.8"/>
        <filter val="2935411.7"/>
        <filter val="29614.0"/>
        <filter val="29868.2"/>
        <filter val="298700.7"/>
        <filter val="2994083.1"/>
        <filter val="30003.0"/>
        <filter val="3020197.1"/>
        <filter val="30225.5"/>
        <filter val="3049773.3"/>
        <filter val="3052373.6"/>
        <filter val="305662.4"/>
        <filter val="308339.4"/>
        <filter val="31002.1"/>
        <filter val="3111479.2"/>
        <filter val="3126123.8"/>
        <filter val="3151306.2"/>
        <filter val="315282.3"/>
        <filter val="3183429.5"/>
        <filter val="325736.7"/>
        <filter val="326808.3"/>
        <filter val="3290863.8"/>
        <filter val="33403.0"/>
        <filter val="3348141.1"/>
        <filter val="3350127.9"/>
        <filter val="336928.6"/>
        <filter val="3410999.6"/>
        <filter val="341342.8"/>
        <filter val="345398.6"/>
        <filter val="347732.8"/>
        <filter val="3528491.7"/>
        <filter val="35706.5"/>
        <filter val="35709.2"/>
        <filter val="35715.0"/>
        <filter val="359041.9"/>
        <filter val="362892.5"/>
        <filter val="3655258.1"/>
        <filter val="36645.5"/>
        <filter val="367966.8"/>
        <filter val="3695580.3"/>
        <filter val="3710074.5"/>
        <filter val="3721188.4"/>
        <filter val="3721517.8"/>
        <filter val="376407.2"/>
        <filter val="3769493.3"/>
        <filter val="379200889.1"/>
        <filter val="382681.2"/>
        <filter val="389237.6"/>
        <filter val="390824.3"/>
        <filter val="397597.6"/>
        <filter val="40004.0"/>
        <filter val="4001682.3"/>
        <filter val="408413.4"/>
        <filter val="4151452.7"/>
        <filter val="415276.5"/>
        <filter val="41704.2"/>
        <filter val="419205.8"/>
        <filter val="4233162.4"/>
        <filter val="434211.6"/>
        <filter val="436584.6"/>
        <filter val="45109.0"/>
        <filter val="4597527.9"/>
        <filter val="48347.5"/>
        <filter val="483867.1"/>
        <filter val="485084.7"/>
        <filter val="4855675.7"/>
        <filter val="4933102.8"/>
        <filter val="499526.7"/>
        <filter val="50005.0"/>
        <filter val="506193.0"/>
        <filter val="5158511.4"/>
        <filter val="517405.3"/>
        <filter val="52525.8"/>
        <filter val="5261548.6"/>
        <filter val="52938.0"/>
        <filter val="5311904.2"/>
        <filter val="53334.2"/>
        <filter val="53411.0"/>
        <filter val="53604.0"/>
        <filter val="561295.0"/>
        <filter val="56369.8"/>
        <filter val="565699.7"/>
        <filter val="56782.7"/>
        <filter val="56805.0"/>
        <filter val="568693.5"/>
        <filter val="579327.1"/>
        <filter val="584437.9"/>
        <filter val="5870992.8"/>
        <filter val="59640.2"/>
        <filter val="607005.1"/>
        <filter val="6122989.1"/>
        <filter val="61626.6"/>
        <filter val="625657.5"/>
        <filter val="626306.7"/>
        <filter val="631082.9"/>
        <filter val="6414199.7"/>
        <filter val="6459429.9"/>
        <filter val="646545.3"/>
        <filter val="651969.9"/>
        <filter val="655830.7"/>
        <filter val="6567831.4"/>
        <filter val="657535.4"/>
        <filter val="660897.9"/>
        <filter val="66411.4"/>
        <filter val="66665.2"/>
        <filter val="666817.9"/>
        <filter val="669238.5"/>
        <filter val="673947.2"/>
        <filter val="67479.3"/>
        <filter val="680849.7"/>
        <filter val="68253.4"/>
        <filter val="6828564.4"/>
        <filter val="68306.8"/>
        <filter val="686763.5"/>
        <filter val="6900.7"/>
        <filter val="69897.7"/>
        <filter val="70007.0"/>
        <filter val="70133.5"/>
        <filter val="709450.6"/>
        <filter val="713149.3"/>
        <filter val="714218.2"/>
        <filter val="720482.5"/>
        <filter val="72587.4"/>
        <filter val="73267.3"/>
        <filter val="741791.5"/>
        <filter val="741854.4"/>
        <filter val="74506.4"/>
        <filter val="755173.5"/>
        <filter val="76415.9"/>
        <filter val="765183.4"/>
        <filter val="769020.7"/>
        <filter val="772862.9"/>
        <filter val="784528.9"/>
        <filter val="788105.9"/>
        <filter val="79520.5"/>
        <filter val="7968.7"/>
        <filter val="8100.8"/>
        <filter val="81564.4"/>
        <filter val="81662.3"/>
        <filter val="824826.5"/>
        <filter val="839150.5"/>
        <filter val="84562.0"/>
        <filter val="852119.9"/>
        <filter val="858120.7"/>
        <filter val="860145.9"/>
        <filter val="8615238.1"/>
        <filter val="863302.9"/>
        <filter val="87265.5"/>
        <filter val="873875.4"/>
        <filter val="887624.7"/>
        <filter val="89719.0"/>
        <filter val="9117765.3"/>
        <filter val="924710.6"/>
        <filter val="92565.9"/>
        <filter val="930451.2"/>
        <filter val="93611.5"/>
        <filter val="948060.1"/>
        <filter val="950040.2"/>
        <filter val="951233.5"/>
        <filter val="960041.3"/>
        <filter val="96305.1"/>
        <filter val="97573.3"/>
        <filter val="978665.2"/>
        <filter val="989007.7"/>
        <filter val="991027.7"/>
      </filters>
    </filterColumn>
    <filterColumn colId="32"/>
  </autoFilter>
  <sortState ref="X10:Z450">
    <sortCondition ref="X10:X450"/>
  </sortState>
  <mergeCells count="3">
    <mergeCell ref="A2:O2"/>
    <mergeCell ref="A3:O3"/>
    <mergeCell ref="A5:O5"/>
  </mergeCells>
  <phoneticPr fontId="0" type="noConversion"/>
  <pageMargins left="0.75" right="0.75" top="1" bottom="1" header="0.5" footer="0.5"/>
  <pageSetup scale="8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9"/>
  <dimension ref="A1:Q451"/>
  <sheetViews>
    <sheetView topLeftCell="A2" workbookViewId="0">
      <selection activeCell="B1" sqref="B1"/>
    </sheetView>
  </sheetViews>
  <sheetFormatPr defaultColWidth="8.88671875" defaultRowHeight="15" customHeight="1"/>
  <cols>
    <col min="1" max="1" width="8.88671875" style="76"/>
    <col min="2" max="2" width="6.5546875" style="76" bestFit="1" customWidth="1"/>
    <col min="3" max="3" width="22.44140625" style="76" bestFit="1" customWidth="1"/>
    <col min="4" max="5" width="17.88671875" style="76" customWidth="1"/>
    <col min="6" max="16384" width="8.88671875" style="76"/>
  </cols>
  <sheetData>
    <row r="1" spans="1:17" ht="15" customHeight="1">
      <c r="A1" s="76">
        <v>1</v>
      </c>
      <c r="B1" s="112"/>
      <c r="C1" s="112" t="s">
        <v>1401</v>
      </c>
      <c r="D1" s="76" t="s">
        <v>1402</v>
      </c>
    </row>
    <row r="2" spans="1:17" ht="15" customHeight="1">
      <c r="A2" s="76">
        <v>2</v>
      </c>
      <c r="B2" s="17" t="s">
        <v>1432</v>
      </c>
      <c r="C2" s="17" t="s">
        <v>890</v>
      </c>
      <c r="D2" s="76" t="str">
        <f>B2&amp;" "&amp;C2</f>
        <v xml:space="preserve">001 ABINGTON                     </v>
      </c>
    </row>
    <row r="3" spans="1:17" ht="15" customHeight="1">
      <c r="A3" s="76">
        <v>3</v>
      </c>
      <c r="B3" s="19" t="s">
        <v>1433</v>
      </c>
      <c r="C3" s="19" t="s">
        <v>558</v>
      </c>
      <c r="D3" s="76" t="str">
        <f t="shared" ref="D3:D66" si="0">B3&amp;" "&amp;C3</f>
        <v xml:space="preserve">002 ACTON                        </v>
      </c>
    </row>
    <row r="4" spans="1:17" ht="15" customHeight="1">
      <c r="A4" s="76">
        <v>4</v>
      </c>
      <c r="B4" s="17" t="s">
        <v>1434</v>
      </c>
      <c r="C4" s="17" t="s">
        <v>1310</v>
      </c>
      <c r="D4" s="76" t="str">
        <f t="shared" si="0"/>
        <v xml:space="preserve">003 ACUSHNET                     </v>
      </c>
    </row>
    <row r="5" spans="1:17" ht="15" customHeight="1">
      <c r="A5" s="76">
        <v>5</v>
      </c>
      <c r="B5" s="17" t="s">
        <v>1435</v>
      </c>
      <c r="C5" s="17" t="s">
        <v>1311</v>
      </c>
      <c r="D5" s="76" t="str">
        <f t="shared" si="0"/>
        <v xml:space="preserve">004 ADAMS                        </v>
      </c>
    </row>
    <row r="6" spans="1:17" ht="15" customHeight="1">
      <c r="A6" s="76">
        <v>6</v>
      </c>
      <c r="B6" s="19" t="s">
        <v>1403</v>
      </c>
      <c r="C6" s="19" t="s">
        <v>572</v>
      </c>
      <c r="D6" s="76" t="str">
        <f t="shared" si="0"/>
        <v xml:space="preserve">005 AGAWAM                       </v>
      </c>
    </row>
    <row r="7" spans="1:17" ht="15" customHeight="1">
      <c r="A7" s="76">
        <v>7</v>
      </c>
      <c r="B7" s="17" t="s">
        <v>1436</v>
      </c>
      <c r="C7" s="17" t="s">
        <v>1312</v>
      </c>
      <c r="D7" s="76" t="str">
        <f t="shared" si="0"/>
        <v xml:space="preserve">006 ALFORD                       </v>
      </c>
    </row>
    <row r="8" spans="1:17" ht="15" customHeight="1">
      <c r="A8" s="76">
        <v>8</v>
      </c>
      <c r="B8" s="19" t="s">
        <v>1404</v>
      </c>
      <c r="C8" s="19" t="s">
        <v>578</v>
      </c>
      <c r="D8" s="76" t="str">
        <f t="shared" si="0"/>
        <v xml:space="preserve">007 AMESBURY                     </v>
      </c>
    </row>
    <row r="9" spans="1:17" ht="15" customHeight="1">
      <c r="A9" s="76">
        <v>9</v>
      </c>
      <c r="B9" s="19" t="s">
        <v>1437</v>
      </c>
      <c r="C9" s="19" t="s">
        <v>887</v>
      </c>
      <c r="D9" s="76" t="str">
        <f t="shared" si="0"/>
        <v xml:space="preserve">008 AMHERST                      </v>
      </c>
    </row>
    <row r="10" spans="1:17" ht="15" customHeight="1">
      <c r="A10" s="76">
        <v>10</v>
      </c>
      <c r="B10" s="19" t="s">
        <v>1438</v>
      </c>
      <c r="C10" s="19" t="s">
        <v>808</v>
      </c>
      <c r="D10" s="76" t="str">
        <f t="shared" si="0"/>
        <v xml:space="preserve">009 ANDOVER                      </v>
      </c>
      <c r="Q10" s="76">
        <f>SUM(E10:O10)</f>
        <v>0</v>
      </c>
    </row>
    <row r="11" spans="1:17" ht="15" customHeight="1">
      <c r="A11" s="76">
        <v>11</v>
      </c>
      <c r="B11" s="19" t="s">
        <v>1439</v>
      </c>
      <c r="C11" s="19" t="s">
        <v>1305</v>
      </c>
      <c r="D11" s="76" t="str">
        <f t="shared" si="0"/>
        <v xml:space="preserve">010 ARLINGTON                    </v>
      </c>
      <c r="Q11" s="76">
        <f t="shared" ref="Q11:Q74" si="1">SUM(E11:O11)</f>
        <v>0</v>
      </c>
    </row>
    <row r="12" spans="1:17" ht="15" customHeight="1">
      <c r="A12" s="76">
        <v>12</v>
      </c>
      <c r="B12" s="17" t="s">
        <v>1440</v>
      </c>
      <c r="C12" s="17" t="s">
        <v>1313</v>
      </c>
      <c r="D12" s="76" t="str">
        <f t="shared" si="0"/>
        <v xml:space="preserve">011 ASHBURNHAM                   </v>
      </c>
      <c r="Q12" s="76">
        <f t="shared" si="1"/>
        <v>0</v>
      </c>
    </row>
    <row r="13" spans="1:17" ht="15" customHeight="1">
      <c r="A13" s="76">
        <v>13</v>
      </c>
      <c r="B13" s="17" t="s">
        <v>1441</v>
      </c>
      <c r="C13" s="17" t="s">
        <v>1314</v>
      </c>
      <c r="D13" s="76" t="str">
        <f t="shared" si="0"/>
        <v xml:space="preserve">012 ASHBY                        </v>
      </c>
      <c r="Q13" s="76">
        <f t="shared" si="1"/>
        <v>0</v>
      </c>
    </row>
    <row r="14" spans="1:17" ht="15" customHeight="1">
      <c r="A14" s="76">
        <v>14</v>
      </c>
      <c r="B14" s="17" t="s">
        <v>1442</v>
      </c>
      <c r="C14" s="17" t="s">
        <v>1315</v>
      </c>
      <c r="D14" s="76" t="str">
        <f t="shared" si="0"/>
        <v xml:space="preserve">013 ASHFIELD                     </v>
      </c>
      <c r="Q14" s="76">
        <f t="shared" si="1"/>
        <v>0</v>
      </c>
    </row>
    <row r="15" spans="1:17" ht="15" customHeight="1">
      <c r="A15" s="76">
        <v>15</v>
      </c>
      <c r="B15" s="19" t="s">
        <v>1405</v>
      </c>
      <c r="C15" s="19" t="s">
        <v>825</v>
      </c>
      <c r="D15" s="76" t="str">
        <f t="shared" si="0"/>
        <v xml:space="preserve">014 ASHLAND                      </v>
      </c>
      <c r="Q15" s="76">
        <f t="shared" si="1"/>
        <v>0</v>
      </c>
    </row>
    <row r="16" spans="1:17" ht="15" customHeight="1">
      <c r="A16" s="76">
        <v>16</v>
      </c>
      <c r="B16" s="17" t="s">
        <v>1443</v>
      </c>
      <c r="C16" s="17" t="s">
        <v>1316</v>
      </c>
      <c r="D16" s="76" t="str">
        <f t="shared" si="0"/>
        <v xml:space="preserve">015 ATHOL                        </v>
      </c>
      <c r="Q16" s="76">
        <f t="shared" si="1"/>
        <v>0</v>
      </c>
    </row>
    <row r="17" spans="1:17" ht="15" customHeight="1">
      <c r="A17" s="76">
        <v>17</v>
      </c>
      <c r="B17" s="17" t="s">
        <v>1444</v>
      </c>
      <c r="C17" s="17" t="s">
        <v>1317</v>
      </c>
      <c r="D17" s="76" t="str">
        <f t="shared" si="0"/>
        <v xml:space="preserve">016 ATTLEBORO                    </v>
      </c>
      <c r="Q17" s="76">
        <f t="shared" si="1"/>
        <v>0</v>
      </c>
    </row>
    <row r="18" spans="1:17" ht="15" customHeight="1">
      <c r="A18" s="76">
        <v>18</v>
      </c>
      <c r="B18" s="19" t="s">
        <v>1406</v>
      </c>
      <c r="C18" s="19" t="s">
        <v>1274</v>
      </c>
      <c r="D18" s="76" t="str">
        <f t="shared" si="0"/>
        <v xml:space="preserve">017 AUBURN                       </v>
      </c>
      <c r="Q18" s="76">
        <f t="shared" si="1"/>
        <v>0</v>
      </c>
    </row>
    <row r="19" spans="1:17" ht="15" customHeight="1">
      <c r="A19" s="76">
        <v>19</v>
      </c>
      <c r="B19" s="19" t="s">
        <v>1407</v>
      </c>
      <c r="C19" s="19" t="s">
        <v>832</v>
      </c>
      <c r="D19" s="76" t="str">
        <f t="shared" si="0"/>
        <v xml:space="preserve">018 AVON                         </v>
      </c>
      <c r="Q19" s="76">
        <f t="shared" si="1"/>
        <v>0</v>
      </c>
    </row>
    <row r="20" spans="1:17" ht="15" customHeight="1">
      <c r="A20" s="76">
        <v>20</v>
      </c>
      <c r="B20" s="19" t="s">
        <v>1408</v>
      </c>
      <c r="C20" s="19" t="s">
        <v>559</v>
      </c>
      <c r="D20" s="76" t="str">
        <f t="shared" si="0"/>
        <v xml:space="preserve">019 AYER                         </v>
      </c>
      <c r="Q20" s="76">
        <f t="shared" si="1"/>
        <v>0</v>
      </c>
    </row>
    <row r="21" spans="1:17" ht="15" customHeight="1">
      <c r="A21" s="76">
        <v>21</v>
      </c>
      <c r="B21" s="19" t="s">
        <v>1409</v>
      </c>
      <c r="C21" s="19" t="s">
        <v>776</v>
      </c>
      <c r="D21" s="76" t="str">
        <f t="shared" si="0"/>
        <v xml:space="preserve">020 BARNSTABLE                   </v>
      </c>
      <c r="Q21" s="76">
        <f t="shared" si="1"/>
        <v>0</v>
      </c>
    </row>
    <row r="22" spans="1:17" ht="15" customHeight="1">
      <c r="A22" s="76">
        <v>22</v>
      </c>
      <c r="B22" s="17" t="s">
        <v>1445</v>
      </c>
      <c r="C22" s="17" t="s">
        <v>1318</v>
      </c>
      <c r="D22" s="76" t="str">
        <f t="shared" si="0"/>
        <v xml:space="preserve">021 BARRE                        </v>
      </c>
      <c r="Q22" s="76">
        <f t="shared" si="1"/>
        <v>0</v>
      </c>
    </row>
    <row r="23" spans="1:17" ht="15" customHeight="1">
      <c r="A23" s="76">
        <v>23</v>
      </c>
      <c r="B23" s="19" t="s">
        <v>1446</v>
      </c>
      <c r="C23" s="19" t="s">
        <v>1293</v>
      </c>
      <c r="D23" s="76" t="str">
        <f t="shared" si="0"/>
        <v xml:space="preserve">022 BECKET                       </v>
      </c>
      <c r="Q23" s="76">
        <f t="shared" si="1"/>
        <v>0</v>
      </c>
    </row>
    <row r="24" spans="1:17" ht="15" customHeight="1">
      <c r="A24" s="76">
        <v>24</v>
      </c>
      <c r="B24" s="19" t="s">
        <v>1447</v>
      </c>
      <c r="C24" s="19" t="s">
        <v>843</v>
      </c>
      <c r="D24" s="76" t="str">
        <f t="shared" si="0"/>
        <v xml:space="preserve">023 BEDFORD                      </v>
      </c>
      <c r="Q24" s="76">
        <f t="shared" si="1"/>
        <v>0</v>
      </c>
    </row>
    <row r="25" spans="1:17" ht="15" customHeight="1">
      <c r="A25" s="76">
        <v>25</v>
      </c>
      <c r="B25" s="19" t="s">
        <v>1410</v>
      </c>
      <c r="C25" s="19" t="s">
        <v>813</v>
      </c>
      <c r="D25" s="76" t="str">
        <f t="shared" si="0"/>
        <v xml:space="preserve">024 BELCHERTOWN                  </v>
      </c>
      <c r="Q25" s="76">
        <f t="shared" si="1"/>
        <v>0</v>
      </c>
    </row>
    <row r="26" spans="1:17" ht="15" customHeight="1">
      <c r="A26" s="76">
        <v>26</v>
      </c>
      <c r="B26" s="19" t="s">
        <v>1411</v>
      </c>
      <c r="C26" s="19" t="s">
        <v>792</v>
      </c>
      <c r="D26" s="76" t="str">
        <f t="shared" si="0"/>
        <v xml:space="preserve">025 BELLINGHAM                   </v>
      </c>
      <c r="Q26" s="76">
        <f t="shared" si="1"/>
        <v>0</v>
      </c>
    </row>
    <row r="27" spans="1:17" ht="15" customHeight="1">
      <c r="A27" s="76">
        <v>27</v>
      </c>
      <c r="B27" s="19" t="s">
        <v>1448</v>
      </c>
      <c r="C27" s="19" t="s">
        <v>1319</v>
      </c>
      <c r="D27" s="76" t="str">
        <f t="shared" si="0"/>
        <v xml:space="preserve">026 BELMONT                      </v>
      </c>
      <c r="Q27" s="76">
        <f t="shared" si="1"/>
        <v>0</v>
      </c>
    </row>
    <row r="28" spans="1:17" ht="15" customHeight="1">
      <c r="A28" s="76">
        <v>28</v>
      </c>
      <c r="B28" s="19" t="s">
        <v>1412</v>
      </c>
      <c r="C28" s="19" t="s">
        <v>891</v>
      </c>
      <c r="D28" s="76" t="str">
        <f t="shared" si="0"/>
        <v xml:space="preserve">027 BERKLEY                      </v>
      </c>
      <c r="Q28" s="76">
        <f t="shared" si="1"/>
        <v>0</v>
      </c>
    </row>
    <row r="29" spans="1:17" ht="15" customHeight="1">
      <c r="A29" s="76">
        <v>29</v>
      </c>
      <c r="B29" s="19" t="s">
        <v>1413</v>
      </c>
      <c r="C29" s="19" t="s">
        <v>560</v>
      </c>
      <c r="D29" s="76" t="str">
        <f t="shared" si="0"/>
        <v xml:space="preserve">028 BERLIN                       </v>
      </c>
      <c r="Q29" s="76">
        <f t="shared" si="1"/>
        <v>0</v>
      </c>
    </row>
    <row r="30" spans="1:17" ht="15" customHeight="1">
      <c r="A30" s="76">
        <v>30</v>
      </c>
      <c r="B30" s="17" t="s">
        <v>1449</v>
      </c>
      <c r="C30" s="17" t="s">
        <v>1320</v>
      </c>
      <c r="D30" s="76" t="str">
        <f t="shared" si="0"/>
        <v xml:space="preserve">029 BERNARDSTON                  </v>
      </c>
      <c r="Q30" s="76">
        <f t="shared" si="1"/>
        <v>0</v>
      </c>
    </row>
    <row r="31" spans="1:17" ht="15" customHeight="1">
      <c r="A31" s="76">
        <v>31</v>
      </c>
      <c r="B31" s="19" t="s">
        <v>1414</v>
      </c>
      <c r="C31" s="19" t="s">
        <v>858</v>
      </c>
      <c r="D31" s="76" t="str">
        <f t="shared" si="0"/>
        <v xml:space="preserve">030 BEVERLY                      </v>
      </c>
      <c r="Q31" s="76">
        <f t="shared" si="1"/>
        <v>0</v>
      </c>
    </row>
    <row r="32" spans="1:17" ht="15" customHeight="1">
      <c r="A32" s="76">
        <v>32</v>
      </c>
      <c r="B32" s="19" t="s">
        <v>1450</v>
      </c>
      <c r="C32" s="19" t="s">
        <v>912</v>
      </c>
      <c r="D32" s="76" t="str">
        <f t="shared" si="0"/>
        <v xml:space="preserve">031 BILLERICA                    </v>
      </c>
      <c r="Q32" s="76">
        <f t="shared" si="1"/>
        <v>0</v>
      </c>
    </row>
    <row r="33" spans="1:17" ht="15" customHeight="1">
      <c r="A33" s="76">
        <v>33</v>
      </c>
      <c r="B33" s="17" t="s">
        <v>1451</v>
      </c>
      <c r="C33" s="17" t="s">
        <v>1321</v>
      </c>
      <c r="D33" s="76" t="str">
        <f t="shared" si="0"/>
        <v xml:space="preserve">032 BLACKSTONE                   </v>
      </c>
      <c r="Q33" s="76">
        <f t="shared" si="1"/>
        <v>0</v>
      </c>
    </row>
    <row r="34" spans="1:17" ht="15" customHeight="1">
      <c r="A34" s="76">
        <v>34</v>
      </c>
      <c r="B34" s="17" t="s">
        <v>1452</v>
      </c>
      <c r="C34" s="17" t="s">
        <v>1322</v>
      </c>
      <c r="D34" s="76" t="str">
        <f t="shared" si="0"/>
        <v xml:space="preserve">033 BLANDFORD                    </v>
      </c>
      <c r="Q34" s="76">
        <f t="shared" si="1"/>
        <v>0</v>
      </c>
    </row>
    <row r="35" spans="1:17" ht="15" customHeight="1">
      <c r="A35" s="76">
        <v>35</v>
      </c>
      <c r="B35" s="17" t="s">
        <v>1453</v>
      </c>
      <c r="C35" s="17" t="s">
        <v>1323</v>
      </c>
      <c r="D35" s="76" t="str">
        <f t="shared" si="0"/>
        <v xml:space="preserve">034 BOLTON                       </v>
      </c>
      <c r="Q35" s="76">
        <f t="shared" si="1"/>
        <v>0</v>
      </c>
    </row>
    <row r="36" spans="1:17" ht="15" customHeight="1">
      <c r="A36" s="76">
        <v>36</v>
      </c>
      <c r="B36" s="19" t="s">
        <v>1454</v>
      </c>
      <c r="C36" s="19" t="s">
        <v>833</v>
      </c>
      <c r="D36" s="76" t="str">
        <f t="shared" si="0"/>
        <v xml:space="preserve">035 BOSTON                       </v>
      </c>
      <c r="Q36" s="76">
        <f t="shared" si="1"/>
        <v>0</v>
      </c>
    </row>
    <row r="37" spans="1:17" ht="15" customHeight="1">
      <c r="A37" s="76">
        <v>37</v>
      </c>
      <c r="B37" s="19" t="s">
        <v>1415</v>
      </c>
      <c r="C37" s="19" t="s">
        <v>902</v>
      </c>
      <c r="D37" s="76" t="str">
        <f t="shared" si="0"/>
        <v xml:space="preserve">036 BOURNE                       </v>
      </c>
      <c r="Q37" s="76">
        <f t="shared" si="1"/>
        <v>0</v>
      </c>
    </row>
    <row r="38" spans="1:17" ht="15" customHeight="1">
      <c r="A38" s="76">
        <v>38</v>
      </c>
      <c r="B38" s="19" t="s">
        <v>1416</v>
      </c>
      <c r="C38" s="19" t="s">
        <v>561</v>
      </c>
      <c r="D38" s="76" t="str">
        <f t="shared" si="0"/>
        <v xml:space="preserve">037 BOXBOROUGH                   </v>
      </c>
      <c r="Q38" s="76">
        <f t="shared" si="1"/>
        <v>0</v>
      </c>
    </row>
    <row r="39" spans="1:17" ht="15" customHeight="1">
      <c r="A39" s="76">
        <v>39</v>
      </c>
      <c r="B39" s="17" t="s">
        <v>1455</v>
      </c>
      <c r="C39" s="17" t="s">
        <v>809</v>
      </c>
      <c r="D39" s="76" t="str">
        <f t="shared" si="0"/>
        <v xml:space="preserve">038 BOXFORD                      </v>
      </c>
      <c r="Q39" s="76">
        <f t="shared" si="1"/>
        <v>0</v>
      </c>
    </row>
    <row r="40" spans="1:17" ht="15" customHeight="1">
      <c r="A40" s="76">
        <v>40</v>
      </c>
      <c r="B40" s="19" t="s">
        <v>1417</v>
      </c>
      <c r="C40" s="19" t="s">
        <v>786</v>
      </c>
      <c r="D40" s="76" t="str">
        <f t="shared" si="0"/>
        <v xml:space="preserve">039 BOYLSTON                     </v>
      </c>
      <c r="Q40" s="76">
        <f t="shared" si="1"/>
        <v>0</v>
      </c>
    </row>
    <row r="41" spans="1:17" ht="15" customHeight="1">
      <c r="A41" s="76">
        <v>41</v>
      </c>
      <c r="B41" s="19" t="s">
        <v>1456</v>
      </c>
      <c r="C41" s="19" t="s">
        <v>834</v>
      </c>
      <c r="D41" s="76" t="str">
        <f t="shared" si="0"/>
        <v xml:space="preserve">040 BRAINTREE                    </v>
      </c>
      <c r="Q41" s="76">
        <f t="shared" si="1"/>
        <v>0</v>
      </c>
    </row>
    <row r="42" spans="1:17" ht="15" customHeight="1">
      <c r="A42" s="76">
        <v>42</v>
      </c>
      <c r="B42" s="19" t="s">
        <v>1457</v>
      </c>
      <c r="C42" s="19" t="s">
        <v>777</v>
      </c>
      <c r="D42" s="76" t="str">
        <f t="shared" si="0"/>
        <v xml:space="preserve">041 BREWSTER                     </v>
      </c>
      <c r="Q42" s="76">
        <f t="shared" si="1"/>
        <v>0</v>
      </c>
    </row>
    <row r="43" spans="1:17" ht="15" customHeight="1">
      <c r="A43" s="76">
        <v>43</v>
      </c>
      <c r="B43" s="17" t="s">
        <v>1458</v>
      </c>
      <c r="C43" s="17" t="s">
        <v>1324</v>
      </c>
      <c r="D43" s="76" t="str">
        <f t="shared" si="0"/>
        <v xml:space="preserve">042 BRIDGEWATER                  </v>
      </c>
      <c r="Q43" s="76">
        <f t="shared" si="1"/>
        <v>0</v>
      </c>
    </row>
    <row r="44" spans="1:17" ht="15" customHeight="1">
      <c r="A44" s="76">
        <v>44</v>
      </c>
      <c r="B44" s="17" t="s">
        <v>1459</v>
      </c>
      <c r="C44" s="17" t="s">
        <v>1325</v>
      </c>
      <c r="D44" s="76" t="str">
        <f t="shared" si="0"/>
        <v xml:space="preserve">043 BRIMFIELD                    </v>
      </c>
      <c r="Q44" s="76">
        <f t="shared" si="1"/>
        <v>0</v>
      </c>
    </row>
    <row r="45" spans="1:17" ht="15" customHeight="1">
      <c r="A45" s="76">
        <v>45</v>
      </c>
      <c r="B45" s="19" t="s">
        <v>1418</v>
      </c>
      <c r="C45" s="19" t="s">
        <v>835</v>
      </c>
      <c r="D45" s="76" t="str">
        <f t="shared" si="0"/>
        <v xml:space="preserve">044 BROCKTON                     </v>
      </c>
      <c r="Q45" s="76">
        <f t="shared" si="1"/>
        <v>0</v>
      </c>
    </row>
    <row r="46" spans="1:17" ht="15" customHeight="1">
      <c r="A46" s="76">
        <v>46</v>
      </c>
      <c r="B46" s="19" t="s">
        <v>1419</v>
      </c>
      <c r="C46" s="19" t="s">
        <v>898</v>
      </c>
      <c r="D46" s="76" t="str">
        <f t="shared" si="0"/>
        <v xml:space="preserve">045 BROOKFIELD                   </v>
      </c>
      <c r="Q46" s="76">
        <f t="shared" si="1"/>
        <v>0</v>
      </c>
    </row>
    <row r="47" spans="1:17" ht="15" customHeight="1">
      <c r="A47" s="76">
        <v>47</v>
      </c>
      <c r="B47" s="17" t="s">
        <v>1460</v>
      </c>
      <c r="C47" s="17" t="s">
        <v>1326</v>
      </c>
      <c r="D47" s="76" t="str">
        <f t="shared" si="0"/>
        <v xml:space="preserve">046 BROOKLINE                    </v>
      </c>
      <c r="Q47" s="76">
        <f t="shared" si="1"/>
        <v>0</v>
      </c>
    </row>
    <row r="48" spans="1:17" ht="15" customHeight="1">
      <c r="A48" s="76">
        <v>48</v>
      </c>
      <c r="B48" s="17" t="s">
        <v>1461</v>
      </c>
      <c r="C48" s="17" t="s">
        <v>1327</v>
      </c>
      <c r="D48" s="76" t="str">
        <f t="shared" si="0"/>
        <v xml:space="preserve">047 BUCKLAND                     </v>
      </c>
      <c r="Q48" s="76">
        <f t="shared" si="1"/>
        <v>0</v>
      </c>
    </row>
    <row r="49" spans="1:17" ht="15" customHeight="1">
      <c r="A49" s="76">
        <v>49</v>
      </c>
      <c r="B49" s="19" t="s">
        <v>1462</v>
      </c>
      <c r="C49" s="19" t="s">
        <v>1328</v>
      </c>
      <c r="D49" s="76" t="str">
        <f t="shared" si="0"/>
        <v xml:space="preserve">048 BURLINGTON                   </v>
      </c>
      <c r="Q49" s="76">
        <f t="shared" si="1"/>
        <v>0</v>
      </c>
    </row>
    <row r="50" spans="1:17" ht="15" customHeight="1">
      <c r="A50" s="76">
        <v>50</v>
      </c>
      <c r="B50" s="19" t="s">
        <v>1463</v>
      </c>
      <c r="C50" s="19" t="s">
        <v>562</v>
      </c>
      <c r="D50" s="76" t="str">
        <f t="shared" si="0"/>
        <v xml:space="preserve">049 CAMBRIDGE                    </v>
      </c>
      <c r="Q50" s="76">
        <f t="shared" si="1"/>
        <v>0</v>
      </c>
    </row>
    <row r="51" spans="1:17" ht="15" customHeight="1">
      <c r="A51" s="76">
        <v>51</v>
      </c>
      <c r="B51" s="17" t="s">
        <v>1464</v>
      </c>
      <c r="C51" s="17" t="s">
        <v>871</v>
      </c>
      <c r="D51" s="76" t="str">
        <f t="shared" si="0"/>
        <v xml:space="preserve">050 CANTON                       </v>
      </c>
      <c r="Q51" s="76">
        <f t="shared" si="1"/>
        <v>0</v>
      </c>
    </row>
    <row r="52" spans="1:17" ht="15" customHeight="1">
      <c r="A52" s="76">
        <v>52</v>
      </c>
      <c r="B52" s="17" t="s">
        <v>1465</v>
      </c>
      <c r="C52" s="17" t="s">
        <v>1269</v>
      </c>
      <c r="D52" s="76" t="str">
        <f t="shared" si="0"/>
        <v xml:space="preserve">051 CARLISLE                     </v>
      </c>
      <c r="Q52" s="76">
        <f t="shared" si="1"/>
        <v>0</v>
      </c>
    </row>
    <row r="53" spans="1:17" ht="15" customHeight="1">
      <c r="A53" s="76">
        <v>53</v>
      </c>
      <c r="B53" s="17" t="s">
        <v>1466</v>
      </c>
      <c r="C53" s="17" t="s">
        <v>863</v>
      </c>
      <c r="D53" s="76" t="str">
        <f t="shared" si="0"/>
        <v xml:space="preserve">052 CARVER                       </v>
      </c>
      <c r="Q53" s="76">
        <f t="shared" si="1"/>
        <v>0</v>
      </c>
    </row>
    <row r="54" spans="1:17" ht="15" customHeight="1">
      <c r="A54" s="76">
        <v>54</v>
      </c>
      <c r="B54" s="17" t="s">
        <v>1467</v>
      </c>
      <c r="C54" s="17" t="s">
        <v>1329</v>
      </c>
      <c r="D54" s="76" t="str">
        <f t="shared" si="0"/>
        <v xml:space="preserve">053 CHARLEMONT                   </v>
      </c>
      <c r="Q54" s="76">
        <f t="shared" si="1"/>
        <v>0</v>
      </c>
    </row>
    <row r="55" spans="1:17" ht="15" customHeight="1">
      <c r="A55" s="76">
        <v>55</v>
      </c>
      <c r="B55" s="17" t="s">
        <v>1468</v>
      </c>
      <c r="C55" s="17" t="s">
        <v>1330</v>
      </c>
      <c r="D55" s="76" t="str">
        <f t="shared" si="0"/>
        <v xml:space="preserve">054 CHARLTON                     </v>
      </c>
      <c r="Q55" s="76">
        <f t="shared" si="1"/>
        <v>0</v>
      </c>
    </row>
    <row r="56" spans="1:17" ht="15" customHeight="1">
      <c r="A56" s="76">
        <v>56</v>
      </c>
      <c r="B56" s="19" t="s">
        <v>1420</v>
      </c>
      <c r="C56" s="19" t="s">
        <v>775</v>
      </c>
      <c r="D56" s="76" t="str">
        <f t="shared" si="0"/>
        <v xml:space="preserve">055 CHATHAM                      </v>
      </c>
      <c r="Q56" s="76">
        <f t="shared" si="1"/>
        <v>0</v>
      </c>
    </row>
    <row r="57" spans="1:17" ht="15" customHeight="1">
      <c r="A57" s="76">
        <v>57</v>
      </c>
      <c r="B57" s="19" t="s">
        <v>1469</v>
      </c>
      <c r="C57" s="19" t="s">
        <v>784</v>
      </c>
      <c r="D57" s="76" t="str">
        <f t="shared" si="0"/>
        <v xml:space="preserve">056 CHELMSFORD                   </v>
      </c>
      <c r="Q57" s="76">
        <f t="shared" si="1"/>
        <v>0</v>
      </c>
    </row>
    <row r="58" spans="1:17" ht="15" customHeight="1">
      <c r="A58" s="76">
        <v>58</v>
      </c>
      <c r="B58" s="17" t="s">
        <v>1470</v>
      </c>
      <c r="C58" s="17" t="s">
        <v>1331</v>
      </c>
      <c r="D58" s="76" t="str">
        <f t="shared" si="0"/>
        <v xml:space="preserve">057 CHELSEA                      </v>
      </c>
      <c r="Q58" s="76">
        <f t="shared" si="1"/>
        <v>0</v>
      </c>
    </row>
    <row r="59" spans="1:17" ht="15" customHeight="1">
      <c r="A59" s="76">
        <v>59</v>
      </c>
      <c r="B59" s="17" t="s">
        <v>1471</v>
      </c>
      <c r="C59" s="17" t="s">
        <v>1332</v>
      </c>
      <c r="D59" s="76" t="str">
        <f t="shared" si="0"/>
        <v xml:space="preserve">058 CHESHIRE                     </v>
      </c>
      <c r="Q59" s="76">
        <f t="shared" si="1"/>
        <v>0</v>
      </c>
    </row>
    <row r="60" spans="1:17" ht="15" customHeight="1">
      <c r="A60" s="76">
        <v>60</v>
      </c>
      <c r="B60" s="17" t="s">
        <v>1472</v>
      </c>
      <c r="C60" s="17" t="s">
        <v>1333</v>
      </c>
      <c r="D60" s="76" t="str">
        <f t="shared" si="0"/>
        <v xml:space="preserve">059 CHESTER                      </v>
      </c>
      <c r="Q60" s="76">
        <f t="shared" si="1"/>
        <v>0</v>
      </c>
    </row>
    <row r="61" spans="1:17" ht="15" customHeight="1">
      <c r="A61" s="76">
        <v>61</v>
      </c>
      <c r="B61" s="17" t="s">
        <v>1473</v>
      </c>
      <c r="C61" s="17" t="s">
        <v>1334</v>
      </c>
      <c r="D61" s="76" t="str">
        <f t="shared" si="0"/>
        <v xml:space="preserve">060 CHESTERFIELD                 </v>
      </c>
      <c r="Q61" s="76">
        <f t="shared" si="1"/>
        <v>0</v>
      </c>
    </row>
    <row r="62" spans="1:17" ht="15" customHeight="1">
      <c r="A62" s="76">
        <v>62</v>
      </c>
      <c r="B62" s="19" t="s">
        <v>1421</v>
      </c>
      <c r="C62" s="19" t="s">
        <v>573</v>
      </c>
      <c r="D62" s="76" t="str">
        <f t="shared" si="0"/>
        <v xml:space="preserve">061 CHICOPEE                     </v>
      </c>
      <c r="Q62" s="76">
        <f t="shared" si="1"/>
        <v>0</v>
      </c>
    </row>
    <row r="63" spans="1:17" ht="15" customHeight="1">
      <c r="A63" s="76">
        <v>63</v>
      </c>
      <c r="B63" s="17" t="s">
        <v>1474</v>
      </c>
      <c r="C63" s="17" t="s">
        <v>1335</v>
      </c>
      <c r="D63" s="76" t="str">
        <f t="shared" si="0"/>
        <v xml:space="preserve">062 CHILMARK                     </v>
      </c>
      <c r="Q63" s="76">
        <f t="shared" si="1"/>
        <v>0</v>
      </c>
    </row>
    <row r="64" spans="1:17" ht="15" customHeight="1">
      <c r="A64" s="76">
        <v>64</v>
      </c>
      <c r="B64" s="19" t="s">
        <v>1475</v>
      </c>
      <c r="C64" s="19" t="s">
        <v>911</v>
      </c>
      <c r="D64" s="76" t="str">
        <f t="shared" si="0"/>
        <v xml:space="preserve">063 CLARKSBURG                   </v>
      </c>
      <c r="Q64" s="76">
        <f t="shared" si="1"/>
        <v>0</v>
      </c>
    </row>
    <row r="65" spans="1:17" ht="15" customHeight="1">
      <c r="A65" s="76">
        <v>65</v>
      </c>
      <c r="B65" s="19" t="s">
        <v>1422</v>
      </c>
      <c r="C65" s="19" t="s">
        <v>844</v>
      </c>
      <c r="D65" s="76" t="str">
        <f t="shared" si="0"/>
        <v xml:space="preserve">064 CLINTON                      </v>
      </c>
      <c r="Q65" s="76">
        <f t="shared" si="1"/>
        <v>0</v>
      </c>
    </row>
    <row r="66" spans="1:17" ht="15" customHeight="1">
      <c r="A66" s="76">
        <v>66</v>
      </c>
      <c r="B66" s="17" t="s">
        <v>1476</v>
      </c>
      <c r="C66" s="17" t="s">
        <v>1336</v>
      </c>
      <c r="D66" s="76" t="str">
        <f t="shared" si="0"/>
        <v xml:space="preserve">065 COHASSET                     </v>
      </c>
      <c r="Q66" s="76">
        <f t="shared" si="1"/>
        <v>0</v>
      </c>
    </row>
    <row r="67" spans="1:17" ht="15" customHeight="1">
      <c r="A67" s="76">
        <v>67</v>
      </c>
      <c r="B67" s="17" t="s">
        <v>1477</v>
      </c>
      <c r="C67" s="17" t="s">
        <v>1337</v>
      </c>
      <c r="D67" s="76" t="str">
        <f t="shared" ref="D67:D130" si="2">B67&amp;" "&amp;C67</f>
        <v xml:space="preserve">066 COLRAIN                      </v>
      </c>
      <c r="Q67" s="76">
        <f t="shared" si="1"/>
        <v>0</v>
      </c>
    </row>
    <row r="68" spans="1:17" ht="15" customHeight="1">
      <c r="A68" s="76">
        <v>68</v>
      </c>
      <c r="B68" s="19" t="s">
        <v>1478</v>
      </c>
      <c r="C68" s="19" t="s">
        <v>845</v>
      </c>
      <c r="D68" s="76" t="str">
        <f t="shared" si="2"/>
        <v xml:space="preserve">067 CONCORD                      </v>
      </c>
      <c r="Q68" s="76">
        <f t="shared" si="1"/>
        <v>0</v>
      </c>
    </row>
    <row r="69" spans="1:17" ht="15" customHeight="1">
      <c r="A69" s="76">
        <v>69</v>
      </c>
      <c r="B69" s="17" t="s">
        <v>1423</v>
      </c>
      <c r="C69" s="17" t="s">
        <v>1338</v>
      </c>
      <c r="D69" s="76" t="str">
        <f t="shared" si="2"/>
        <v xml:space="preserve">068 CONWAY                       </v>
      </c>
      <c r="Q69" s="76">
        <f t="shared" si="1"/>
        <v>0</v>
      </c>
    </row>
    <row r="70" spans="1:17" ht="15" customHeight="1">
      <c r="A70" s="76">
        <v>70</v>
      </c>
      <c r="B70" s="17" t="s">
        <v>1479</v>
      </c>
      <c r="C70" s="17" t="s">
        <v>1339</v>
      </c>
      <c r="D70" s="76" t="str">
        <f t="shared" si="2"/>
        <v xml:space="preserve">069 CUMMINGTON                   </v>
      </c>
      <c r="Q70" s="76">
        <f t="shared" si="1"/>
        <v>0</v>
      </c>
    </row>
    <row r="71" spans="1:17" ht="15" customHeight="1">
      <c r="A71" s="76">
        <v>71</v>
      </c>
      <c r="B71" s="19" t="s">
        <v>1480</v>
      </c>
      <c r="C71" s="19" t="s">
        <v>1340</v>
      </c>
      <c r="D71" s="76" t="str">
        <f t="shared" si="2"/>
        <v xml:space="preserve">070 DALTON                       </v>
      </c>
      <c r="Q71" s="76">
        <f t="shared" si="1"/>
        <v>0</v>
      </c>
    </row>
    <row r="72" spans="1:17" ht="15" customHeight="1">
      <c r="A72" s="76">
        <v>72</v>
      </c>
      <c r="B72" s="19" t="s">
        <v>1481</v>
      </c>
      <c r="C72" s="19" t="s">
        <v>859</v>
      </c>
      <c r="D72" s="76" t="str">
        <f t="shared" si="2"/>
        <v xml:space="preserve">071 DANVERS                      </v>
      </c>
      <c r="Q72" s="76">
        <f t="shared" si="1"/>
        <v>0</v>
      </c>
    </row>
    <row r="73" spans="1:17" ht="15" customHeight="1">
      <c r="A73" s="76">
        <v>73</v>
      </c>
      <c r="B73" s="19" t="s">
        <v>1482</v>
      </c>
      <c r="C73" s="19" t="s">
        <v>1341</v>
      </c>
      <c r="D73" s="76" t="str">
        <f t="shared" si="2"/>
        <v xml:space="preserve">072 DARTMOUTH                    </v>
      </c>
      <c r="Q73" s="76">
        <f t="shared" si="1"/>
        <v>0</v>
      </c>
    </row>
    <row r="74" spans="1:17" ht="15" customHeight="1">
      <c r="A74" s="76">
        <v>74</v>
      </c>
      <c r="B74" s="19" t="s">
        <v>1483</v>
      </c>
      <c r="C74" s="19" t="s">
        <v>1342</v>
      </c>
      <c r="D74" s="76" t="str">
        <f t="shared" si="2"/>
        <v xml:space="preserve">073 DEDHAM                       </v>
      </c>
      <c r="Q74" s="76">
        <f t="shared" si="1"/>
        <v>0</v>
      </c>
    </row>
    <row r="75" spans="1:17" ht="15" customHeight="1">
      <c r="A75" s="76">
        <v>75</v>
      </c>
      <c r="B75" s="19" t="s">
        <v>1424</v>
      </c>
      <c r="C75" s="19" t="s">
        <v>1343</v>
      </c>
      <c r="D75" s="76" t="str">
        <f t="shared" si="2"/>
        <v xml:space="preserve">074 DEERFIELD                    </v>
      </c>
      <c r="Q75" s="76">
        <f t="shared" ref="Q75:Q138" si="3">SUM(E75:O75)</f>
        <v>0</v>
      </c>
    </row>
    <row r="76" spans="1:17" ht="15" customHeight="1">
      <c r="A76" s="76">
        <v>76</v>
      </c>
      <c r="B76" s="17" t="s">
        <v>1484</v>
      </c>
      <c r="C76" s="17" t="s">
        <v>1344</v>
      </c>
      <c r="D76" s="76" t="str">
        <f t="shared" si="2"/>
        <v xml:space="preserve">075 DENNIS                       </v>
      </c>
      <c r="Q76" s="76">
        <f t="shared" si="3"/>
        <v>0</v>
      </c>
    </row>
    <row r="77" spans="1:17" ht="15" customHeight="1">
      <c r="A77" s="76">
        <v>77</v>
      </c>
      <c r="B77" s="17" t="s">
        <v>1485</v>
      </c>
      <c r="C77" s="17" t="s">
        <v>1345</v>
      </c>
      <c r="D77" s="76" t="str">
        <f t="shared" si="2"/>
        <v xml:space="preserve">076 DIGHTON                      </v>
      </c>
      <c r="Q77" s="76">
        <f t="shared" si="3"/>
        <v>0</v>
      </c>
    </row>
    <row r="78" spans="1:17" ht="15" customHeight="1">
      <c r="A78" s="76">
        <v>78</v>
      </c>
      <c r="B78" s="19" t="s">
        <v>1425</v>
      </c>
      <c r="C78" s="19" t="s">
        <v>791</v>
      </c>
      <c r="D78" s="76" t="str">
        <f t="shared" si="2"/>
        <v xml:space="preserve">077 DOUGLAS                      </v>
      </c>
      <c r="Q78" s="76">
        <f t="shared" si="3"/>
        <v>0</v>
      </c>
    </row>
    <row r="79" spans="1:17" ht="15" customHeight="1">
      <c r="A79" s="76">
        <v>79</v>
      </c>
      <c r="B79" s="17" t="s">
        <v>1486</v>
      </c>
      <c r="C79" s="17" t="s">
        <v>1346</v>
      </c>
      <c r="D79" s="76" t="str">
        <f t="shared" si="2"/>
        <v xml:space="preserve">078 DOVER                        </v>
      </c>
      <c r="Q79" s="76">
        <f t="shared" si="3"/>
        <v>0</v>
      </c>
    </row>
    <row r="80" spans="1:17" ht="15" customHeight="1">
      <c r="A80" s="76">
        <v>80</v>
      </c>
      <c r="B80" s="19" t="s">
        <v>1426</v>
      </c>
      <c r="C80" s="19" t="s">
        <v>785</v>
      </c>
      <c r="D80" s="76" t="str">
        <f t="shared" si="2"/>
        <v xml:space="preserve">079 DRACUT                       </v>
      </c>
      <c r="Q80" s="76">
        <f t="shared" si="3"/>
        <v>0</v>
      </c>
    </row>
    <row r="81" spans="1:17" ht="15" customHeight="1">
      <c r="A81" s="76">
        <v>81</v>
      </c>
      <c r="B81" s="17" t="s">
        <v>1487</v>
      </c>
      <c r="C81" s="17" t="s">
        <v>1347</v>
      </c>
      <c r="D81" s="76" t="str">
        <f t="shared" si="2"/>
        <v xml:space="preserve">080 DUDLEY                       </v>
      </c>
      <c r="Q81" s="76">
        <f t="shared" si="3"/>
        <v>0</v>
      </c>
    </row>
    <row r="82" spans="1:17" ht="15" customHeight="1">
      <c r="A82" s="76">
        <v>82</v>
      </c>
      <c r="B82" s="17" t="s">
        <v>1488</v>
      </c>
      <c r="C82" s="17" t="s">
        <v>1348</v>
      </c>
      <c r="D82" s="76" t="str">
        <f t="shared" si="2"/>
        <v xml:space="preserve">081 DUNSTABLE                    </v>
      </c>
      <c r="Q82" s="76">
        <f t="shared" si="3"/>
        <v>0</v>
      </c>
    </row>
    <row r="83" spans="1:17" ht="15" customHeight="1">
      <c r="A83" s="76">
        <v>83</v>
      </c>
      <c r="B83" s="17" t="s">
        <v>1489</v>
      </c>
      <c r="C83" s="17" t="s">
        <v>1349</v>
      </c>
      <c r="D83" s="76" t="str">
        <f t="shared" si="2"/>
        <v xml:space="preserve">082 DUXBURY                      </v>
      </c>
      <c r="Q83" s="76">
        <f t="shared" si="3"/>
        <v>0</v>
      </c>
    </row>
    <row r="84" spans="1:17" ht="15" customHeight="1">
      <c r="A84" s="76">
        <v>84</v>
      </c>
      <c r="B84" s="17" t="s">
        <v>1490</v>
      </c>
      <c r="C84" s="17" t="s">
        <v>1350</v>
      </c>
      <c r="D84" s="76" t="str">
        <f t="shared" si="2"/>
        <v xml:space="preserve">083 EAST BRIDGEWATER             </v>
      </c>
      <c r="Q84" s="76">
        <f t="shared" si="3"/>
        <v>0</v>
      </c>
    </row>
    <row r="85" spans="1:17" ht="15" customHeight="1">
      <c r="A85" s="76">
        <v>85</v>
      </c>
      <c r="B85" s="17" t="s">
        <v>1491</v>
      </c>
      <c r="C85" s="17" t="s">
        <v>1351</v>
      </c>
      <c r="D85" s="76" t="str">
        <f t="shared" si="2"/>
        <v xml:space="preserve">084 EAST BROOKFIELD              </v>
      </c>
      <c r="Q85" s="76">
        <f t="shared" si="3"/>
        <v>0</v>
      </c>
    </row>
    <row r="86" spans="1:17" ht="15" customHeight="1">
      <c r="A86" s="76">
        <v>86</v>
      </c>
      <c r="B86" s="19" t="s">
        <v>1492</v>
      </c>
      <c r="C86" s="19" t="s">
        <v>778</v>
      </c>
      <c r="D86" s="76" t="str">
        <f t="shared" si="2"/>
        <v xml:space="preserve">085 EASTHAM                      </v>
      </c>
      <c r="Q86" s="76">
        <f t="shared" si="3"/>
        <v>0</v>
      </c>
    </row>
    <row r="87" spans="1:17" ht="15" customHeight="1">
      <c r="A87" s="76">
        <v>87</v>
      </c>
      <c r="B87" s="19" t="s">
        <v>1427</v>
      </c>
      <c r="C87" s="19" t="s">
        <v>814</v>
      </c>
      <c r="D87" s="76" t="str">
        <f t="shared" si="2"/>
        <v xml:space="preserve">086 EASTHAMPTON                  </v>
      </c>
      <c r="Q87" s="76">
        <f t="shared" si="3"/>
        <v>0</v>
      </c>
    </row>
    <row r="88" spans="1:17" ht="15" customHeight="1">
      <c r="A88" s="76">
        <v>88</v>
      </c>
      <c r="B88" s="19" t="s">
        <v>1493</v>
      </c>
      <c r="C88" s="19" t="s">
        <v>801</v>
      </c>
      <c r="D88" s="76" t="str">
        <f t="shared" si="2"/>
        <v xml:space="preserve">087 EAST LONGMEADOW              </v>
      </c>
      <c r="Q88" s="76">
        <f t="shared" si="3"/>
        <v>0</v>
      </c>
    </row>
    <row r="89" spans="1:17" ht="15" customHeight="1">
      <c r="A89" s="76">
        <v>89</v>
      </c>
      <c r="B89" s="17" t="s">
        <v>1494</v>
      </c>
      <c r="C89" s="17" t="s">
        <v>1352</v>
      </c>
      <c r="D89" s="76" t="str">
        <f t="shared" si="2"/>
        <v xml:space="preserve">088 EASTON                       </v>
      </c>
      <c r="Q89" s="76">
        <f t="shared" si="3"/>
        <v>0</v>
      </c>
    </row>
    <row r="90" spans="1:17" ht="15" customHeight="1">
      <c r="A90" s="76">
        <v>90</v>
      </c>
      <c r="B90" s="19" t="s">
        <v>1428</v>
      </c>
      <c r="C90" s="19" t="s">
        <v>1353</v>
      </c>
      <c r="D90" s="76" t="str">
        <f t="shared" si="2"/>
        <v xml:space="preserve">089 EDGARTOWN                    </v>
      </c>
      <c r="Q90" s="76">
        <f t="shared" si="3"/>
        <v>0</v>
      </c>
    </row>
    <row r="91" spans="1:17" ht="15" customHeight="1">
      <c r="A91" s="76">
        <v>91</v>
      </c>
      <c r="B91" s="17" t="s">
        <v>1495</v>
      </c>
      <c r="C91" s="17" t="s">
        <v>1355</v>
      </c>
      <c r="D91" s="76" t="str">
        <f t="shared" si="2"/>
        <v xml:space="preserve">090 EGREMONT                     </v>
      </c>
      <c r="Q91" s="76">
        <f t="shared" si="3"/>
        <v>0</v>
      </c>
    </row>
    <row r="92" spans="1:17" ht="15" customHeight="1">
      <c r="A92" s="76">
        <v>92</v>
      </c>
      <c r="B92" s="19" t="s">
        <v>1496</v>
      </c>
      <c r="C92" s="19" t="s">
        <v>1356</v>
      </c>
      <c r="D92" s="76" t="str">
        <f t="shared" si="2"/>
        <v xml:space="preserve">091 ERVING                       </v>
      </c>
      <c r="Q92" s="76">
        <f t="shared" si="3"/>
        <v>0</v>
      </c>
    </row>
    <row r="93" spans="1:17" ht="15" customHeight="1">
      <c r="A93" s="76">
        <v>93</v>
      </c>
      <c r="B93" s="19" t="s">
        <v>1497</v>
      </c>
      <c r="C93" s="19" t="s">
        <v>802</v>
      </c>
      <c r="D93" s="76" t="str">
        <f t="shared" si="2"/>
        <v xml:space="preserve">092 ESSEX                        </v>
      </c>
      <c r="Q93" s="76">
        <f t="shared" si="3"/>
        <v>0</v>
      </c>
    </row>
    <row r="94" spans="1:17" ht="15" customHeight="1">
      <c r="A94" s="76">
        <v>94</v>
      </c>
      <c r="B94" s="19" t="s">
        <v>1498</v>
      </c>
      <c r="C94" s="19" t="s">
        <v>940</v>
      </c>
      <c r="D94" s="76" t="str">
        <f t="shared" si="2"/>
        <v xml:space="preserve">093 EVERETT                      </v>
      </c>
      <c r="Q94" s="76">
        <f t="shared" si="3"/>
        <v>0</v>
      </c>
    </row>
    <row r="95" spans="1:17" ht="15" customHeight="1">
      <c r="A95" s="76">
        <v>95</v>
      </c>
      <c r="B95" s="17" t="s">
        <v>1499</v>
      </c>
      <c r="C95" s="17" t="s">
        <v>1357</v>
      </c>
      <c r="D95" s="76" t="str">
        <f t="shared" si="2"/>
        <v xml:space="preserve">094 FAIRHAVEN                    </v>
      </c>
      <c r="Q95" s="76">
        <f t="shared" si="3"/>
        <v>0</v>
      </c>
    </row>
    <row r="96" spans="1:17" ht="15" customHeight="1">
      <c r="A96" s="76">
        <v>96</v>
      </c>
      <c r="B96" s="19" t="s">
        <v>1429</v>
      </c>
      <c r="C96" s="19" t="s">
        <v>892</v>
      </c>
      <c r="D96" s="76" t="str">
        <f t="shared" si="2"/>
        <v xml:space="preserve">095 FALL RIVER                   </v>
      </c>
      <c r="Q96" s="76">
        <f t="shared" si="3"/>
        <v>0</v>
      </c>
    </row>
    <row r="97" spans="1:17" ht="15" customHeight="1">
      <c r="A97" s="76">
        <v>97</v>
      </c>
      <c r="B97" s="19" t="s">
        <v>1430</v>
      </c>
      <c r="C97" s="19" t="s">
        <v>865</v>
      </c>
      <c r="D97" s="76" t="str">
        <f t="shared" si="2"/>
        <v xml:space="preserve">096 FALMOUTH                     </v>
      </c>
      <c r="Q97" s="76">
        <f t="shared" si="3"/>
        <v>0</v>
      </c>
    </row>
    <row r="98" spans="1:17" ht="15" customHeight="1">
      <c r="A98" s="76">
        <v>98</v>
      </c>
      <c r="B98" s="19" t="s">
        <v>1431</v>
      </c>
      <c r="C98" s="19" t="s">
        <v>846</v>
      </c>
      <c r="D98" s="76" t="str">
        <f t="shared" si="2"/>
        <v xml:space="preserve">097 FITCHBURG                    </v>
      </c>
      <c r="Q98" s="76">
        <f t="shared" si="3"/>
        <v>0</v>
      </c>
    </row>
    <row r="99" spans="1:17" ht="15" customHeight="1">
      <c r="A99" s="76">
        <v>99</v>
      </c>
      <c r="B99" s="19" t="s">
        <v>1500</v>
      </c>
      <c r="C99" s="19" t="s">
        <v>1358</v>
      </c>
      <c r="D99" s="76" t="str">
        <f t="shared" si="2"/>
        <v xml:space="preserve">098 FLORIDA                      </v>
      </c>
      <c r="Q99" s="76">
        <f t="shared" si="3"/>
        <v>0</v>
      </c>
    </row>
    <row r="100" spans="1:17" ht="15" customHeight="1">
      <c r="A100" s="76">
        <v>100</v>
      </c>
      <c r="B100" s="17" t="s">
        <v>1501</v>
      </c>
      <c r="C100" s="17" t="s">
        <v>1359</v>
      </c>
      <c r="D100" s="76" t="str">
        <f t="shared" si="2"/>
        <v xml:space="preserve">099 FOXBOROUGH                   </v>
      </c>
      <c r="Q100" s="76">
        <f t="shared" si="3"/>
        <v>0</v>
      </c>
    </row>
    <row r="101" spans="1:17" ht="15" customHeight="1">
      <c r="A101" s="76">
        <v>101</v>
      </c>
      <c r="B101" s="19">
        <v>100</v>
      </c>
      <c r="C101" s="19" t="s">
        <v>826</v>
      </c>
      <c r="D101" s="76" t="str">
        <f t="shared" si="2"/>
        <v xml:space="preserve">100 FRAMINGHAM                   </v>
      </c>
      <c r="Q101" s="76">
        <f t="shared" si="3"/>
        <v>0</v>
      </c>
    </row>
    <row r="102" spans="1:17" ht="15" customHeight="1">
      <c r="A102" s="76">
        <v>102</v>
      </c>
      <c r="B102" s="19">
        <v>101</v>
      </c>
      <c r="C102" s="19" t="s">
        <v>1275</v>
      </c>
      <c r="D102" s="76" t="str">
        <f t="shared" si="2"/>
        <v xml:space="preserve">101 FRANKLIN                     </v>
      </c>
      <c r="Q102" s="76">
        <f t="shared" si="3"/>
        <v>0</v>
      </c>
    </row>
    <row r="103" spans="1:17" ht="15" customHeight="1">
      <c r="A103" s="76">
        <v>103</v>
      </c>
      <c r="B103" s="17">
        <v>102</v>
      </c>
      <c r="C103" s="17" t="s">
        <v>893</v>
      </c>
      <c r="D103" s="76" t="str">
        <f t="shared" si="2"/>
        <v xml:space="preserve">102 FREETOWN                     </v>
      </c>
      <c r="Q103" s="76">
        <f t="shared" si="3"/>
        <v>0</v>
      </c>
    </row>
    <row r="104" spans="1:17" ht="15" customHeight="1">
      <c r="A104" s="76">
        <v>104</v>
      </c>
      <c r="B104" s="19">
        <v>103</v>
      </c>
      <c r="C104" s="19" t="s">
        <v>804</v>
      </c>
      <c r="D104" s="76" t="str">
        <f t="shared" si="2"/>
        <v xml:space="preserve">103 GARDNER                      </v>
      </c>
      <c r="Q104" s="76">
        <f t="shared" si="3"/>
        <v>0</v>
      </c>
    </row>
    <row r="105" spans="1:17" ht="15" customHeight="1">
      <c r="A105" s="76">
        <v>105</v>
      </c>
      <c r="B105" s="17">
        <v>104</v>
      </c>
      <c r="C105" s="17" t="s">
        <v>1360</v>
      </c>
      <c r="D105" s="76" t="str">
        <f t="shared" si="2"/>
        <v xml:space="preserve">104 GAY HEAD                     </v>
      </c>
      <c r="Q105" s="76">
        <f t="shared" si="3"/>
        <v>0</v>
      </c>
    </row>
    <row r="106" spans="1:17" ht="15" customHeight="1">
      <c r="A106" s="76">
        <v>106</v>
      </c>
      <c r="B106" s="19">
        <v>105</v>
      </c>
      <c r="C106" s="19" t="s">
        <v>579</v>
      </c>
      <c r="D106" s="76" t="str">
        <f t="shared" si="2"/>
        <v xml:space="preserve">105 GEORGETOWN                   </v>
      </c>
      <c r="Q106" s="76">
        <f t="shared" si="3"/>
        <v>0</v>
      </c>
    </row>
    <row r="107" spans="1:17" ht="15" customHeight="1">
      <c r="A107" s="76">
        <v>107</v>
      </c>
      <c r="B107" s="17">
        <v>106</v>
      </c>
      <c r="C107" s="17" t="s">
        <v>1361</v>
      </c>
      <c r="D107" s="76" t="str">
        <f t="shared" si="2"/>
        <v xml:space="preserve">106 GILL                         </v>
      </c>
      <c r="Q107" s="76">
        <f t="shared" si="3"/>
        <v>0</v>
      </c>
    </row>
    <row r="108" spans="1:17" ht="15" customHeight="1">
      <c r="A108" s="76">
        <v>108</v>
      </c>
      <c r="B108" s="19">
        <v>107</v>
      </c>
      <c r="C108" s="19" t="s">
        <v>860</v>
      </c>
      <c r="D108" s="76" t="str">
        <f t="shared" si="2"/>
        <v xml:space="preserve">107 GLOUCESTER                   </v>
      </c>
      <c r="Q108" s="76">
        <f t="shared" si="3"/>
        <v>0</v>
      </c>
    </row>
    <row r="109" spans="1:17" ht="15" customHeight="1">
      <c r="A109" s="76">
        <v>109</v>
      </c>
      <c r="B109" s="17">
        <v>108</v>
      </c>
      <c r="C109" s="17" t="s">
        <v>1362</v>
      </c>
      <c r="D109" s="76" t="str">
        <f t="shared" si="2"/>
        <v xml:space="preserve">108 GOSHEN                       </v>
      </c>
      <c r="Q109" s="76">
        <f t="shared" si="3"/>
        <v>0</v>
      </c>
    </row>
    <row r="110" spans="1:17" ht="15" customHeight="1">
      <c r="A110" s="76">
        <v>110</v>
      </c>
      <c r="B110" s="17">
        <v>109</v>
      </c>
      <c r="C110" s="17" t="s">
        <v>1363</v>
      </c>
      <c r="D110" s="76" t="str">
        <f t="shared" si="2"/>
        <v xml:space="preserve">109 GOSNOLD                      </v>
      </c>
      <c r="Q110" s="76">
        <f t="shared" si="3"/>
        <v>0</v>
      </c>
    </row>
    <row r="111" spans="1:17" ht="15" customHeight="1">
      <c r="A111" s="76">
        <v>111</v>
      </c>
      <c r="B111" s="19">
        <v>110</v>
      </c>
      <c r="C111" s="19" t="s">
        <v>793</v>
      </c>
      <c r="D111" s="76" t="str">
        <f t="shared" si="2"/>
        <v xml:space="preserve">110 GRAFTON                      </v>
      </c>
      <c r="Q111" s="76">
        <f t="shared" si="3"/>
        <v>0</v>
      </c>
    </row>
    <row r="112" spans="1:17" ht="15" customHeight="1">
      <c r="A112" s="76">
        <v>112</v>
      </c>
      <c r="B112" s="19">
        <v>111</v>
      </c>
      <c r="C112" s="19" t="s">
        <v>812</v>
      </c>
      <c r="D112" s="76" t="str">
        <f t="shared" si="2"/>
        <v xml:space="preserve">111 GRANBY                       </v>
      </c>
      <c r="Q112" s="76">
        <f t="shared" si="3"/>
        <v>0</v>
      </c>
    </row>
    <row r="113" spans="1:17" ht="15" customHeight="1">
      <c r="A113" s="76">
        <v>113</v>
      </c>
      <c r="B113" s="19">
        <v>112</v>
      </c>
      <c r="C113" s="19" t="s">
        <v>926</v>
      </c>
      <c r="D113" s="76" t="str">
        <f t="shared" si="2"/>
        <v xml:space="preserve">112 GRANVILLE                    </v>
      </c>
      <c r="Q113" s="76">
        <f t="shared" si="3"/>
        <v>0</v>
      </c>
    </row>
    <row r="114" spans="1:17" ht="15" customHeight="1">
      <c r="A114" s="76">
        <v>114</v>
      </c>
      <c r="B114" s="17">
        <v>113</v>
      </c>
      <c r="C114" s="17" t="s">
        <v>1364</v>
      </c>
      <c r="D114" s="76" t="str">
        <f t="shared" si="2"/>
        <v xml:space="preserve">113 GREAT BARRINGTON             </v>
      </c>
      <c r="Q114" s="76">
        <f t="shared" si="3"/>
        <v>0</v>
      </c>
    </row>
    <row r="115" spans="1:17" ht="15" customHeight="1">
      <c r="A115" s="76">
        <v>115</v>
      </c>
      <c r="B115" s="19">
        <v>114</v>
      </c>
      <c r="C115" s="19" t="s">
        <v>815</v>
      </c>
      <c r="D115" s="76" t="str">
        <f t="shared" si="2"/>
        <v xml:space="preserve">114 GREENFIELD                   </v>
      </c>
      <c r="Q115" s="76">
        <f t="shared" si="3"/>
        <v>0</v>
      </c>
    </row>
    <row r="116" spans="1:17" ht="15" customHeight="1">
      <c r="A116" s="76">
        <v>116</v>
      </c>
      <c r="B116" s="17">
        <v>115</v>
      </c>
      <c r="C116" s="17" t="s">
        <v>1365</v>
      </c>
      <c r="D116" s="76" t="str">
        <f t="shared" si="2"/>
        <v xml:space="preserve">115 GROTON                       </v>
      </c>
      <c r="Q116" s="76">
        <f t="shared" si="3"/>
        <v>0</v>
      </c>
    </row>
    <row r="117" spans="1:17" ht="15" customHeight="1">
      <c r="A117" s="76">
        <v>117</v>
      </c>
      <c r="B117" s="17">
        <v>116</v>
      </c>
      <c r="C117" s="17" t="s">
        <v>1366</v>
      </c>
      <c r="D117" s="76" t="str">
        <f t="shared" si="2"/>
        <v xml:space="preserve">116 GROVELAND                    </v>
      </c>
      <c r="Q117" s="76">
        <f t="shared" si="3"/>
        <v>0</v>
      </c>
    </row>
    <row r="118" spans="1:17" ht="15" customHeight="1">
      <c r="A118" s="76">
        <v>118</v>
      </c>
      <c r="B118" s="19">
        <v>117</v>
      </c>
      <c r="C118" s="19" t="s">
        <v>1367</v>
      </c>
      <c r="D118" s="76" t="str">
        <f t="shared" si="2"/>
        <v xml:space="preserve">117 HADLEY                       </v>
      </c>
      <c r="Q118" s="76">
        <f t="shared" si="3"/>
        <v>0</v>
      </c>
    </row>
    <row r="119" spans="1:17" ht="15" customHeight="1">
      <c r="A119" s="76">
        <v>119</v>
      </c>
      <c r="B119" s="17">
        <v>118</v>
      </c>
      <c r="C119" s="17" t="s">
        <v>1368</v>
      </c>
      <c r="D119" s="76" t="str">
        <f t="shared" si="2"/>
        <v xml:space="preserve">118 HALIFAX                      </v>
      </c>
      <c r="Q119" s="76">
        <f t="shared" si="3"/>
        <v>0</v>
      </c>
    </row>
    <row r="120" spans="1:17" ht="15" customHeight="1">
      <c r="A120" s="76">
        <v>120</v>
      </c>
      <c r="B120" s="17">
        <v>119</v>
      </c>
      <c r="C120" s="17" t="s">
        <v>1369</v>
      </c>
      <c r="D120" s="76" t="str">
        <f t="shared" si="2"/>
        <v xml:space="preserve">119 HAMILTON                     </v>
      </c>
      <c r="Q120" s="76">
        <f t="shared" si="3"/>
        <v>0</v>
      </c>
    </row>
    <row r="121" spans="1:17" ht="15" customHeight="1">
      <c r="A121" s="76">
        <v>121</v>
      </c>
      <c r="B121" s="17">
        <v>120</v>
      </c>
      <c r="C121" s="17" t="s">
        <v>1370</v>
      </c>
      <c r="D121" s="76" t="str">
        <f t="shared" si="2"/>
        <v xml:space="preserve">120 HAMPDEN                      </v>
      </c>
      <c r="Q121" s="76">
        <f t="shared" si="3"/>
        <v>0</v>
      </c>
    </row>
    <row r="122" spans="1:17" ht="15" customHeight="1">
      <c r="A122" s="76">
        <v>122</v>
      </c>
      <c r="B122" s="19">
        <v>121</v>
      </c>
      <c r="C122" s="19" t="s">
        <v>820</v>
      </c>
      <c r="D122" s="76" t="str">
        <f t="shared" si="2"/>
        <v xml:space="preserve">121 HANCOCK                      </v>
      </c>
      <c r="Q122" s="76">
        <f t="shared" si="3"/>
        <v>0</v>
      </c>
    </row>
    <row r="123" spans="1:17" ht="15" customHeight="1">
      <c r="A123" s="76">
        <v>123</v>
      </c>
      <c r="B123" s="17">
        <v>122</v>
      </c>
      <c r="C123" s="17" t="s">
        <v>1372</v>
      </c>
      <c r="D123" s="76" t="str">
        <f t="shared" si="2"/>
        <v xml:space="preserve">122 HANOVER                      </v>
      </c>
      <c r="Q123" s="76">
        <f t="shared" si="3"/>
        <v>0</v>
      </c>
    </row>
    <row r="124" spans="1:17" ht="15" customHeight="1">
      <c r="A124" s="76">
        <v>124</v>
      </c>
      <c r="B124" s="17">
        <v>123</v>
      </c>
      <c r="C124" s="17" t="s">
        <v>1373</v>
      </c>
      <c r="D124" s="76" t="str">
        <f t="shared" si="2"/>
        <v xml:space="preserve">123 HANSON                       </v>
      </c>
      <c r="Q124" s="76">
        <f t="shared" si="3"/>
        <v>0</v>
      </c>
    </row>
    <row r="125" spans="1:17" ht="15" customHeight="1">
      <c r="A125" s="76">
        <v>125</v>
      </c>
      <c r="B125" s="17">
        <v>124</v>
      </c>
      <c r="C125" s="17" t="s">
        <v>1374</v>
      </c>
      <c r="D125" s="76" t="str">
        <f t="shared" si="2"/>
        <v xml:space="preserve">124 HARDWICK                     </v>
      </c>
      <c r="Q125" s="76">
        <f t="shared" si="3"/>
        <v>0</v>
      </c>
    </row>
    <row r="126" spans="1:17" ht="15" customHeight="1">
      <c r="A126" s="76">
        <v>126</v>
      </c>
      <c r="B126" s="19">
        <v>125</v>
      </c>
      <c r="C126" s="19" t="s">
        <v>1268</v>
      </c>
      <c r="D126" s="76" t="str">
        <f t="shared" si="2"/>
        <v xml:space="preserve">125 HARVARD                      </v>
      </c>
      <c r="Q126" s="76">
        <f t="shared" si="3"/>
        <v>0</v>
      </c>
    </row>
    <row r="127" spans="1:17" ht="15" customHeight="1">
      <c r="A127" s="76">
        <v>127</v>
      </c>
      <c r="B127" s="19">
        <v>126</v>
      </c>
      <c r="C127" s="19" t="s">
        <v>779</v>
      </c>
      <c r="D127" s="76" t="str">
        <f t="shared" si="2"/>
        <v xml:space="preserve">126 HARWICH                      </v>
      </c>
      <c r="Q127" s="76">
        <f t="shared" si="3"/>
        <v>0</v>
      </c>
    </row>
    <row r="128" spans="1:17" ht="15" customHeight="1">
      <c r="A128" s="76">
        <v>128</v>
      </c>
      <c r="B128" s="17">
        <v>127</v>
      </c>
      <c r="C128" s="17" t="s">
        <v>1375</v>
      </c>
      <c r="D128" s="76" t="str">
        <f t="shared" si="2"/>
        <v xml:space="preserve">127 HATFIELD                     </v>
      </c>
      <c r="Q128" s="76">
        <f t="shared" si="3"/>
        <v>0</v>
      </c>
    </row>
    <row r="129" spans="1:17" ht="15" customHeight="1">
      <c r="A129" s="76">
        <v>129</v>
      </c>
      <c r="B129" s="19">
        <v>128</v>
      </c>
      <c r="C129" s="19" t="s">
        <v>580</v>
      </c>
      <c r="D129" s="76" t="str">
        <f t="shared" si="2"/>
        <v xml:space="preserve">128 HAVERHILL                    </v>
      </c>
      <c r="Q129" s="76">
        <f t="shared" si="3"/>
        <v>0</v>
      </c>
    </row>
    <row r="130" spans="1:17" ht="15" customHeight="1">
      <c r="A130" s="76">
        <v>130</v>
      </c>
      <c r="B130" s="17">
        <v>129</v>
      </c>
      <c r="C130" s="17" t="s">
        <v>1376</v>
      </c>
      <c r="D130" s="76" t="str">
        <f t="shared" si="2"/>
        <v xml:space="preserve">129 HAWLEY                       </v>
      </c>
      <c r="Q130" s="76">
        <f t="shared" si="3"/>
        <v>0</v>
      </c>
    </row>
    <row r="131" spans="1:17" ht="15" customHeight="1">
      <c r="A131" s="76">
        <v>131</v>
      </c>
      <c r="B131" s="17">
        <v>130</v>
      </c>
      <c r="C131" s="17" t="s">
        <v>1377</v>
      </c>
      <c r="D131" s="76" t="str">
        <f t="shared" ref="D131:D194" si="4">B131&amp;" "&amp;C131</f>
        <v xml:space="preserve">130 HEATH                        </v>
      </c>
      <c r="Q131" s="76">
        <f t="shared" si="3"/>
        <v>0</v>
      </c>
    </row>
    <row r="132" spans="1:17" ht="15" customHeight="1">
      <c r="A132" s="76">
        <v>132</v>
      </c>
      <c r="B132" s="17">
        <v>131</v>
      </c>
      <c r="C132" s="17" t="s">
        <v>1378</v>
      </c>
      <c r="D132" s="76" t="str">
        <f t="shared" si="4"/>
        <v xml:space="preserve">131 HINGHAM                      </v>
      </c>
      <c r="Q132" s="76">
        <f t="shared" si="3"/>
        <v>0</v>
      </c>
    </row>
    <row r="133" spans="1:17" ht="15" customHeight="1">
      <c r="A133" s="76">
        <v>133</v>
      </c>
      <c r="B133" s="17">
        <v>132</v>
      </c>
      <c r="C133" s="17" t="s">
        <v>1379</v>
      </c>
      <c r="D133" s="76" t="str">
        <f t="shared" si="4"/>
        <v xml:space="preserve">132 HINSDALE                     </v>
      </c>
      <c r="Q133" s="76">
        <f t="shared" si="3"/>
        <v>0</v>
      </c>
    </row>
    <row r="134" spans="1:17" ht="15" customHeight="1">
      <c r="A134" s="76">
        <v>134</v>
      </c>
      <c r="B134" s="19">
        <v>133</v>
      </c>
      <c r="C134" s="19" t="s">
        <v>836</v>
      </c>
      <c r="D134" s="76" t="str">
        <f t="shared" si="4"/>
        <v xml:space="preserve">133 HOLBROOK                     </v>
      </c>
      <c r="Q134" s="76">
        <f t="shared" si="3"/>
        <v>0</v>
      </c>
    </row>
    <row r="135" spans="1:17" ht="15" customHeight="1">
      <c r="A135" s="76">
        <v>135</v>
      </c>
      <c r="B135" s="17">
        <v>134</v>
      </c>
      <c r="C135" s="17" t="s">
        <v>1380</v>
      </c>
      <c r="D135" s="76" t="str">
        <f t="shared" si="4"/>
        <v xml:space="preserve">134 HOLDEN                       </v>
      </c>
      <c r="Q135" s="76">
        <f t="shared" si="3"/>
        <v>0</v>
      </c>
    </row>
    <row r="136" spans="1:17" ht="15" customHeight="1">
      <c r="A136" s="76">
        <v>136</v>
      </c>
      <c r="B136" s="17">
        <v>135</v>
      </c>
      <c r="C136" s="17" t="s">
        <v>1381</v>
      </c>
      <c r="D136" s="76" t="str">
        <f t="shared" si="4"/>
        <v xml:space="preserve">135 HOLLAND                      </v>
      </c>
      <c r="Q136" s="76">
        <f t="shared" si="3"/>
        <v>0</v>
      </c>
    </row>
    <row r="137" spans="1:17" ht="15" customHeight="1">
      <c r="A137" s="76">
        <v>137</v>
      </c>
      <c r="B137" s="19">
        <v>136</v>
      </c>
      <c r="C137" s="19" t="s">
        <v>827</v>
      </c>
      <c r="D137" s="76" t="str">
        <f t="shared" si="4"/>
        <v xml:space="preserve">136 HOLLISTON                    </v>
      </c>
      <c r="Q137" s="76">
        <f t="shared" si="3"/>
        <v>0</v>
      </c>
    </row>
    <row r="138" spans="1:17" ht="15" customHeight="1">
      <c r="A138" s="76">
        <v>138</v>
      </c>
      <c r="B138" s="19">
        <v>137</v>
      </c>
      <c r="C138" s="19" t="s">
        <v>574</v>
      </c>
      <c r="D138" s="76" t="str">
        <f t="shared" si="4"/>
        <v xml:space="preserve">137 HOLYOKE                      </v>
      </c>
      <c r="Q138" s="76">
        <f t="shared" si="3"/>
        <v>0</v>
      </c>
    </row>
    <row r="139" spans="1:17" ht="15" customHeight="1">
      <c r="A139" s="76">
        <v>139</v>
      </c>
      <c r="B139" s="19">
        <v>138</v>
      </c>
      <c r="C139" s="19" t="s">
        <v>794</v>
      </c>
      <c r="D139" s="76" t="str">
        <f t="shared" si="4"/>
        <v xml:space="preserve">138 HOPEDALE                     </v>
      </c>
      <c r="Q139" s="76">
        <f t="shared" ref="Q139:Q202" si="5">SUM(E139:O139)</f>
        <v>0</v>
      </c>
    </row>
    <row r="140" spans="1:17" ht="15" customHeight="1">
      <c r="A140" s="76">
        <v>140</v>
      </c>
      <c r="B140" s="19">
        <v>139</v>
      </c>
      <c r="C140" s="19" t="s">
        <v>828</v>
      </c>
      <c r="D140" s="76" t="str">
        <f t="shared" si="4"/>
        <v xml:space="preserve">139 HOPKINTON                    </v>
      </c>
      <c r="Q140" s="76">
        <f t="shared" si="5"/>
        <v>0</v>
      </c>
    </row>
    <row r="141" spans="1:17" ht="15" customHeight="1">
      <c r="A141" s="76">
        <v>141</v>
      </c>
      <c r="B141" s="17">
        <v>140</v>
      </c>
      <c r="C141" s="17" t="s">
        <v>1382</v>
      </c>
      <c r="D141" s="76" t="str">
        <f t="shared" si="4"/>
        <v xml:space="preserve">140 HUBBARDSTON                  </v>
      </c>
      <c r="Q141" s="76">
        <f t="shared" si="5"/>
        <v>0</v>
      </c>
    </row>
    <row r="142" spans="1:17" ht="15" customHeight="1">
      <c r="A142" s="76">
        <v>142</v>
      </c>
      <c r="B142" s="19">
        <v>141</v>
      </c>
      <c r="C142" s="19" t="s">
        <v>563</v>
      </c>
      <c r="D142" s="76" t="str">
        <f t="shared" si="4"/>
        <v xml:space="preserve">141 HUDSON                       </v>
      </c>
      <c r="Q142" s="76">
        <f t="shared" si="5"/>
        <v>0</v>
      </c>
    </row>
    <row r="143" spans="1:17" ht="15" customHeight="1">
      <c r="A143" s="76">
        <v>143</v>
      </c>
      <c r="B143" s="17">
        <v>142</v>
      </c>
      <c r="C143" s="17" t="s">
        <v>1383</v>
      </c>
      <c r="D143" s="76" t="str">
        <f t="shared" si="4"/>
        <v xml:space="preserve">142 HULL                         </v>
      </c>
      <c r="Q143" s="76">
        <f t="shared" si="5"/>
        <v>0</v>
      </c>
    </row>
    <row r="144" spans="1:17" ht="15" customHeight="1">
      <c r="A144" s="76">
        <v>144</v>
      </c>
      <c r="B144" s="17">
        <v>143</v>
      </c>
      <c r="C144" s="17" t="s">
        <v>1384</v>
      </c>
      <c r="D144" s="76" t="str">
        <f t="shared" si="4"/>
        <v xml:space="preserve">143 HUNTINGTON                   </v>
      </c>
      <c r="Q144" s="76">
        <f t="shared" si="5"/>
        <v>0</v>
      </c>
    </row>
    <row r="145" spans="1:17" ht="15" customHeight="1">
      <c r="A145" s="76">
        <v>145</v>
      </c>
      <c r="B145" s="19">
        <v>144</v>
      </c>
      <c r="C145" s="19" t="s">
        <v>861</v>
      </c>
      <c r="D145" s="76" t="str">
        <f t="shared" si="4"/>
        <v xml:space="preserve">144 IPSWICH                      </v>
      </c>
      <c r="Q145" s="76">
        <f t="shared" si="5"/>
        <v>0</v>
      </c>
    </row>
    <row r="146" spans="1:17" ht="15" customHeight="1">
      <c r="A146" s="76">
        <v>146</v>
      </c>
      <c r="B146" s="19">
        <v>145</v>
      </c>
      <c r="C146" s="19" t="s">
        <v>1385</v>
      </c>
      <c r="D146" s="76" t="str">
        <f t="shared" si="4"/>
        <v xml:space="preserve">145 KINGSTON                     </v>
      </c>
      <c r="Q146" s="76">
        <f t="shared" si="5"/>
        <v>0</v>
      </c>
    </row>
    <row r="147" spans="1:17" ht="15" customHeight="1">
      <c r="A147" s="76">
        <v>147</v>
      </c>
      <c r="B147" s="19">
        <v>146</v>
      </c>
      <c r="C147" s="19" t="s">
        <v>894</v>
      </c>
      <c r="D147" s="76" t="str">
        <f t="shared" si="4"/>
        <v xml:space="preserve">146 LAKEVILLE                    </v>
      </c>
      <c r="Q147" s="76">
        <f t="shared" si="5"/>
        <v>0</v>
      </c>
    </row>
    <row r="148" spans="1:17" ht="15" customHeight="1">
      <c r="A148" s="76">
        <v>148</v>
      </c>
      <c r="B148" s="17">
        <v>147</v>
      </c>
      <c r="C148" s="17" t="s">
        <v>1386</v>
      </c>
      <c r="D148" s="76" t="str">
        <f t="shared" si="4"/>
        <v xml:space="preserve">147 LANCASTER                    </v>
      </c>
      <c r="Q148" s="76">
        <f t="shared" si="5"/>
        <v>0</v>
      </c>
    </row>
    <row r="149" spans="1:17" ht="15" customHeight="1">
      <c r="A149" s="76">
        <v>149</v>
      </c>
      <c r="B149" s="19">
        <v>148</v>
      </c>
      <c r="C149" s="19" t="s">
        <v>1265</v>
      </c>
      <c r="D149" s="76" t="str">
        <f t="shared" si="4"/>
        <v xml:space="preserve">148 LANESBOROUGH                 </v>
      </c>
      <c r="Q149" s="76">
        <f t="shared" si="5"/>
        <v>0</v>
      </c>
    </row>
    <row r="150" spans="1:17" ht="15" customHeight="1">
      <c r="A150" s="76">
        <v>150</v>
      </c>
      <c r="B150" s="19">
        <v>149</v>
      </c>
      <c r="C150" s="19" t="s">
        <v>581</v>
      </c>
      <c r="D150" s="76" t="str">
        <f t="shared" si="4"/>
        <v xml:space="preserve">149 LAWRENCE                     </v>
      </c>
      <c r="Q150" s="76">
        <f t="shared" si="5"/>
        <v>0</v>
      </c>
    </row>
    <row r="151" spans="1:17" ht="15" customHeight="1">
      <c r="A151" s="76">
        <v>151</v>
      </c>
      <c r="B151" s="19">
        <v>150</v>
      </c>
      <c r="C151" s="19" t="s">
        <v>1292</v>
      </c>
      <c r="D151" s="76" t="str">
        <f t="shared" si="4"/>
        <v xml:space="preserve">150 LEE                          </v>
      </c>
      <c r="Q151" s="76">
        <f t="shared" si="5"/>
        <v>0</v>
      </c>
    </row>
    <row r="152" spans="1:17" ht="15" customHeight="1">
      <c r="A152" s="76">
        <v>152</v>
      </c>
      <c r="B152" s="19">
        <v>151</v>
      </c>
      <c r="C152" s="19" t="s">
        <v>921</v>
      </c>
      <c r="D152" s="76" t="str">
        <f t="shared" si="4"/>
        <v xml:space="preserve">151 LEICESTER                    </v>
      </c>
      <c r="Q152" s="76">
        <f t="shared" si="5"/>
        <v>0</v>
      </c>
    </row>
    <row r="153" spans="1:17" ht="15" customHeight="1">
      <c r="A153" s="76">
        <v>153</v>
      </c>
      <c r="B153" s="19">
        <v>152</v>
      </c>
      <c r="C153" s="19" t="s">
        <v>1294</v>
      </c>
      <c r="D153" s="76" t="str">
        <f t="shared" si="4"/>
        <v xml:space="preserve">152 LENOX                        </v>
      </c>
      <c r="Q153" s="76">
        <f t="shared" si="5"/>
        <v>0</v>
      </c>
    </row>
    <row r="154" spans="1:17" ht="15" customHeight="1">
      <c r="A154" s="76">
        <v>154</v>
      </c>
      <c r="B154" s="19">
        <v>153</v>
      </c>
      <c r="C154" s="19" t="s">
        <v>847</v>
      </c>
      <c r="D154" s="76" t="str">
        <f t="shared" si="4"/>
        <v xml:space="preserve">153 LEOMINSTER                   </v>
      </c>
      <c r="Q154" s="76">
        <f t="shared" si="5"/>
        <v>0</v>
      </c>
    </row>
    <row r="155" spans="1:17" ht="15" customHeight="1">
      <c r="A155" s="76">
        <v>155</v>
      </c>
      <c r="B155" s="17">
        <v>154</v>
      </c>
      <c r="C155" s="17" t="s">
        <v>1387</v>
      </c>
      <c r="D155" s="76" t="str">
        <f t="shared" si="4"/>
        <v xml:space="preserve">154 LEVERETT                     </v>
      </c>
      <c r="Q155" s="76">
        <f t="shared" si="5"/>
        <v>0</v>
      </c>
    </row>
    <row r="156" spans="1:17" ht="15" customHeight="1">
      <c r="A156" s="76">
        <v>156</v>
      </c>
      <c r="B156" s="19">
        <v>155</v>
      </c>
      <c r="C156" s="19" t="s">
        <v>913</v>
      </c>
      <c r="D156" s="76" t="str">
        <f t="shared" si="4"/>
        <v xml:space="preserve">155 LEXINGTON                    </v>
      </c>
      <c r="Q156" s="76">
        <f t="shared" si="5"/>
        <v>0</v>
      </c>
    </row>
    <row r="157" spans="1:17" ht="15" customHeight="1">
      <c r="A157" s="76">
        <v>157</v>
      </c>
      <c r="B157" s="17">
        <v>156</v>
      </c>
      <c r="C157" s="17" t="s">
        <v>1388</v>
      </c>
      <c r="D157" s="76" t="str">
        <f t="shared" si="4"/>
        <v xml:space="preserve">156 LEYDEN                       </v>
      </c>
      <c r="Q157" s="76">
        <f t="shared" si="5"/>
        <v>0</v>
      </c>
    </row>
    <row r="158" spans="1:17" ht="15" customHeight="1">
      <c r="A158" s="76">
        <v>158</v>
      </c>
      <c r="B158" s="17">
        <v>157</v>
      </c>
      <c r="C158" s="17" t="s">
        <v>919</v>
      </c>
      <c r="D158" s="76" t="str">
        <f t="shared" si="4"/>
        <v xml:space="preserve">157 LINCOLN                      </v>
      </c>
      <c r="Q158" s="76">
        <f t="shared" si="5"/>
        <v>0</v>
      </c>
    </row>
    <row r="159" spans="1:17" ht="15" customHeight="1">
      <c r="A159" s="76">
        <v>159</v>
      </c>
      <c r="B159" s="19">
        <v>158</v>
      </c>
      <c r="C159" s="19" t="s">
        <v>564</v>
      </c>
      <c r="D159" s="76" t="str">
        <f t="shared" si="4"/>
        <v xml:space="preserve">158 LITTLETON                    </v>
      </c>
      <c r="Q159" s="76">
        <f t="shared" si="5"/>
        <v>0</v>
      </c>
    </row>
    <row r="160" spans="1:17" ht="15" customHeight="1">
      <c r="A160" s="76">
        <v>160</v>
      </c>
      <c r="B160" s="19">
        <v>159</v>
      </c>
      <c r="C160" s="19" t="s">
        <v>1303</v>
      </c>
      <c r="D160" s="76" t="str">
        <f t="shared" si="4"/>
        <v xml:space="preserve">159 LONGMEADOW                   </v>
      </c>
      <c r="Q160" s="76">
        <f t="shared" si="5"/>
        <v>0</v>
      </c>
    </row>
    <row r="161" spans="1:17" ht="15" customHeight="1">
      <c r="A161" s="76">
        <v>161</v>
      </c>
      <c r="B161" s="19">
        <v>160</v>
      </c>
      <c r="C161" s="19" t="s">
        <v>582</v>
      </c>
      <c r="D161" s="76" t="str">
        <f t="shared" si="4"/>
        <v xml:space="preserve">160 LOWELL                       </v>
      </c>
      <c r="Q161" s="76">
        <f t="shared" si="5"/>
        <v>0</v>
      </c>
    </row>
    <row r="162" spans="1:17" ht="15" customHeight="1">
      <c r="A162" s="76">
        <v>162</v>
      </c>
      <c r="B162" s="19">
        <v>161</v>
      </c>
      <c r="C162" s="19" t="s">
        <v>816</v>
      </c>
      <c r="D162" s="76" t="str">
        <f t="shared" si="4"/>
        <v xml:space="preserve">161 LUDLOW                       </v>
      </c>
      <c r="Q162" s="76">
        <f t="shared" si="5"/>
        <v>0</v>
      </c>
    </row>
    <row r="163" spans="1:17" ht="15" customHeight="1">
      <c r="A163" s="76">
        <v>163</v>
      </c>
      <c r="B163" s="19">
        <v>162</v>
      </c>
      <c r="C163" s="19" t="s">
        <v>848</v>
      </c>
      <c r="D163" s="76" t="str">
        <f t="shared" si="4"/>
        <v xml:space="preserve">162 LUNENBURG                    </v>
      </c>
      <c r="Q163" s="76">
        <f t="shared" si="5"/>
        <v>0</v>
      </c>
    </row>
    <row r="164" spans="1:17" ht="15" customHeight="1">
      <c r="A164" s="76">
        <v>164</v>
      </c>
      <c r="B164" s="19">
        <v>163</v>
      </c>
      <c r="C164" s="19" t="s">
        <v>862</v>
      </c>
      <c r="D164" s="76" t="str">
        <f t="shared" si="4"/>
        <v xml:space="preserve">163 LYNN                         </v>
      </c>
      <c r="Q164" s="76">
        <f t="shared" si="5"/>
        <v>0</v>
      </c>
    </row>
    <row r="165" spans="1:17" ht="15" customHeight="1">
      <c r="A165" s="76">
        <v>165</v>
      </c>
      <c r="B165" s="19">
        <v>164</v>
      </c>
      <c r="C165" s="19" t="s">
        <v>1389</v>
      </c>
      <c r="D165" s="76" t="str">
        <f t="shared" si="4"/>
        <v xml:space="preserve">164 LYNNFIELD                    </v>
      </c>
      <c r="Q165" s="76">
        <f t="shared" si="5"/>
        <v>0</v>
      </c>
    </row>
    <row r="166" spans="1:17" ht="15" customHeight="1">
      <c r="A166" s="76">
        <v>166</v>
      </c>
      <c r="B166" s="19">
        <v>165</v>
      </c>
      <c r="C166" s="19" t="s">
        <v>565</v>
      </c>
      <c r="D166" s="76" t="str">
        <f t="shared" si="4"/>
        <v xml:space="preserve">165 MALDEN                       </v>
      </c>
      <c r="Q166" s="76">
        <f t="shared" si="5"/>
        <v>0</v>
      </c>
    </row>
    <row r="167" spans="1:17" ht="15" customHeight="1">
      <c r="A167" s="76">
        <v>167</v>
      </c>
      <c r="B167" s="19">
        <v>166</v>
      </c>
      <c r="C167" s="19" t="s">
        <v>803</v>
      </c>
      <c r="D167" s="76" t="str">
        <f t="shared" si="4"/>
        <v xml:space="preserve">166 MANCHESTER                   </v>
      </c>
      <c r="Q167" s="76">
        <f t="shared" si="5"/>
        <v>0</v>
      </c>
    </row>
    <row r="168" spans="1:17" ht="15" customHeight="1">
      <c r="A168" s="76">
        <v>168</v>
      </c>
      <c r="B168" s="19">
        <v>167</v>
      </c>
      <c r="C168" s="19" t="s">
        <v>1390</v>
      </c>
      <c r="D168" s="76" t="str">
        <f t="shared" si="4"/>
        <v xml:space="preserve">167 MANSFIELD                    </v>
      </c>
      <c r="Q168" s="76">
        <f t="shared" si="5"/>
        <v>0</v>
      </c>
    </row>
    <row r="169" spans="1:17" ht="15" customHeight="1">
      <c r="A169" s="76">
        <v>169</v>
      </c>
      <c r="B169" s="19">
        <v>168</v>
      </c>
      <c r="C169" s="19" t="s">
        <v>790</v>
      </c>
      <c r="D169" s="76" t="str">
        <f t="shared" si="4"/>
        <v xml:space="preserve">168 MARBLEHEAD                   </v>
      </c>
      <c r="Q169" s="76">
        <f t="shared" si="5"/>
        <v>0</v>
      </c>
    </row>
    <row r="170" spans="1:17" ht="15" customHeight="1">
      <c r="A170" s="76">
        <v>170</v>
      </c>
      <c r="B170" s="17">
        <v>169</v>
      </c>
      <c r="C170" s="17" t="s">
        <v>1391</v>
      </c>
      <c r="D170" s="76" t="str">
        <f t="shared" si="4"/>
        <v xml:space="preserve">169 MARION                       </v>
      </c>
      <c r="Q170" s="76">
        <f t="shared" si="5"/>
        <v>0</v>
      </c>
    </row>
    <row r="171" spans="1:17" ht="15" customHeight="1">
      <c r="A171" s="76">
        <v>171</v>
      </c>
      <c r="B171" s="19">
        <v>170</v>
      </c>
      <c r="C171" s="19" t="s">
        <v>566</v>
      </c>
      <c r="D171" s="76" t="str">
        <f t="shared" si="4"/>
        <v xml:space="preserve">170 MARLBOROUGH                  </v>
      </c>
      <c r="Q171" s="76">
        <f t="shared" si="5"/>
        <v>0</v>
      </c>
    </row>
    <row r="172" spans="1:17" ht="15" customHeight="1">
      <c r="A172" s="76">
        <v>172</v>
      </c>
      <c r="B172" s="17">
        <v>171</v>
      </c>
      <c r="C172" s="17" t="s">
        <v>1392</v>
      </c>
      <c r="D172" s="76" t="str">
        <f t="shared" si="4"/>
        <v xml:space="preserve">171 MARSHFIELD                   </v>
      </c>
      <c r="Q172" s="76">
        <f t="shared" si="5"/>
        <v>0</v>
      </c>
    </row>
    <row r="173" spans="1:17" ht="15" customHeight="1">
      <c r="A173" s="76">
        <v>173</v>
      </c>
      <c r="B173" s="19">
        <v>172</v>
      </c>
      <c r="C173" s="19" t="s">
        <v>903</v>
      </c>
      <c r="D173" s="76" t="str">
        <f t="shared" si="4"/>
        <v xml:space="preserve">172 MASHPEE                      </v>
      </c>
      <c r="Q173" s="76">
        <f t="shared" si="5"/>
        <v>0</v>
      </c>
    </row>
    <row r="174" spans="1:17" ht="15" customHeight="1">
      <c r="A174" s="76">
        <v>174</v>
      </c>
      <c r="B174" s="17">
        <v>173</v>
      </c>
      <c r="C174" s="17" t="s">
        <v>1393</v>
      </c>
      <c r="D174" s="76" t="str">
        <f t="shared" si="4"/>
        <v xml:space="preserve">173 MATTAPOISETT                 </v>
      </c>
      <c r="Q174" s="76">
        <f t="shared" si="5"/>
        <v>0</v>
      </c>
    </row>
    <row r="175" spans="1:17" ht="15" customHeight="1">
      <c r="A175" s="76">
        <v>175</v>
      </c>
      <c r="B175" s="19">
        <v>174</v>
      </c>
      <c r="C175" s="19" t="s">
        <v>567</v>
      </c>
      <c r="D175" s="76" t="str">
        <f t="shared" si="4"/>
        <v xml:space="preserve">174 MAYNARD                      </v>
      </c>
      <c r="Q175" s="76">
        <f t="shared" si="5"/>
        <v>0</v>
      </c>
    </row>
    <row r="176" spans="1:17" ht="15" customHeight="1">
      <c r="A176" s="76">
        <v>176</v>
      </c>
      <c r="B176" s="19">
        <v>175</v>
      </c>
      <c r="C176" s="19" t="s">
        <v>1276</v>
      </c>
      <c r="D176" s="76" t="str">
        <f t="shared" si="4"/>
        <v xml:space="preserve">175 MEDFIELD                     </v>
      </c>
      <c r="Q176" s="76">
        <f t="shared" si="5"/>
        <v>0</v>
      </c>
    </row>
    <row r="177" spans="1:17" ht="15" customHeight="1">
      <c r="A177" s="76">
        <v>177</v>
      </c>
      <c r="B177" s="19">
        <v>176</v>
      </c>
      <c r="C177" s="19" t="s">
        <v>914</v>
      </c>
      <c r="D177" s="76" t="str">
        <f t="shared" si="4"/>
        <v xml:space="preserve">176 MEDFORD                      </v>
      </c>
      <c r="Q177" s="76">
        <f t="shared" si="5"/>
        <v>0</v>
      </c>
    </row>
    <row r="178" spans="1:17" ht="15" customHeight="1">
      <c r="A178" s="76">
        <v>178</v>
      </c>
      <c r="B178" s="19">
        <v>177</v>
      </c>
      <c r="C178" s="19" t="s">
        <v>1277</v>
      </c>
      <c r="D178" s="76" t="str">
        <f t="shared" si="4"/>
        <v xml:space="preserve">177 MEDWAY                       </v>
      </c>
      <c r="Q178" s="76">
        <f t="shared" si="5"/>
        <v>0</v>
      </c>
    </row>
    <row r="179" spans="1:17" ht="15" customHeight="1">
      <c r="A179" s="76">
        <v>179</v>
      </c>
      <c r="B179" s="19">
        <v>178</v>
      </c>
      <c r="C179" s="19" t="s">
        <v>880</v>
      </c>
      <c r="D179" s="76" t="str">
        <f t="shared" si="4"/>
        <v xml:space="preserve">178 MELROSE                      </v>
      </c>
      <c r="Q179" s="76">
        <f t="shared" si="5"/>
        <v>0</v>
      </c>
    </row>
    <row r="180" spans="1:17" ht="15" customHeight="1">
      <c r="A180" s="76">
        <v>180</v>
      </c>
      <c r="B180" s="17">
        <v>179</v>
      </c>
      <c r="C180" s="17" t="s">
        <v>1394</v>
      </c>
      <c r="D180" s="76" t="str">
        <f t="shared" si="4"/>
        <v xml:space="preserve">179 MENDON                       </v>
      </c>
      <c r="Q180" s="76">
        <f t="shared" si="5"/>
        <v>0</v>
      </c>
    </row>
    <row r="181" spans="1:17" ht="15" customHeight="1">
      <c r="A181" s="76">
        <v>181</v>
      </c>
      <c r="B181" s="17">
        <v>180</v>
      </c>
      <c r="C181" s="17" t="s">
        <v>1395</v>
      </c>
      <c r="D181" s="76" t="str">
        <f t="shared" si="4"/>
        <v xml:space="preserve">180 MERRIMAC                     </v>
      </c>
      <c r="Q181" s="76">
        <f t="shared" si="5"/>
        <v>0</v>
      </c>
    </row>
    <row r="182" spans="1:17" ht="15" customHeight="1">
      <c r="A182" s="76">
        <v>182</v>
      </c>
      <c r="B182" s="19">
        <v>181</v>
      </c>
      <c r="C182" s="19" t="s">
        <v>583</v>
      </c>
      <c r="D182" s="76" t="str">
        <f t="shared" si="4"/>
        <v xml:space="preserve">181 METHUEN                      </v>
      </c>
      <c r="Q182" s="76">
        <f t="shared" si="5"/>
        <v>0</v>
      </c>
    </row>
    <row r="183" spans="1:17" ht="15" customHeight="1">
      <c r="A183" s="76">
        <v>183</v>
      </c>
      <c r="B183" s="19">
        <v>182</v>
      </c>
      <c r="C183" s="19" t="s">
        <v>1306</v>
      </c>
      <c r="D183" s="76" t="str">
        <f t="shared" si="4"/>
        <v xml:space="preserve">182 MIDDLEBOROUGH                </v>
      </c>
      <c r="Q183" s="76">
        <f t="shared" si="5"/>
        <v>0</v>
      </c>
    </row>
    <row r="184" spans="1:17" ht="15" customHeight="1">
      <c r="A184" s="76">
        <v>184</v>
      </c>
      <c r="B184" s="17">
        <v>183</v>
      </c>
      <c r="C184" s="17" t="s">
        <v>1396</v>
      </c>
      <c r="D184" s="76" t="str">
        <f t="shared" si="4"/>
        <v xml:space="preserve">183 MIDDLEFIELD                  </v>
      </c>
      <c r="Q184" s="76">
        <f t="shared" si="5"/>
        <v>0</v>
      </c>
    </row>
    <row r="185" spans="1:17" ht="15" customHeight="1">
      <c r="A185" s="76">
        <v>185</v>
      </c>
      <c r="B185" s="17">
        <v>184</v>
      </c>
      <c r="C185" s="17" t="s">
        <v>1397</v>
      </c>
      <c r="D185" s="76" t="str">
        <f t="shared" si="4"/>
        <v xml:space="preserve">184 MIDDLETON                    </v>
      </c>
      <c r="Q185" s="76">
        <f t="shared" si="5"/>
        <v>0</v>
      </c>
    </row>
    <row r="186" spans="1:17" ht="15" customHeight="1">
      <c r="A186" s="76">
        <v>186</v>
      </c>
      <c r="B186" s="19">
        <v>185</v>
      </c>
      <c r="C186" s="19" t="s">
        <v>829</v>
      </c>
      <c r="D186" s="76" t="str">
        <f t="shared" si="4"/>
        <v xml:space="preserve">185 MILFORD                      </v>
      </c>
      <c r="Q186" s="76">
        <f t="shared" si="5"/>
        <v>0</v>
      </c>
    </row>
    <row r="187" spans="1:17" ht="15" customHeight="1">
      <c r="A187" s="76">
        <v>187</v>
      </c>
      <c r="B187" s="19">
        <v>186</v>
      </c>
      <c r="C187" s="19" t="s">
        <v>873</v>
      </c>
      <c r="D187" s="76" t="str">
        <f t="shared" si="4"/>
        <v xml:space="preserve">186 MILLBURY                     </v>
      </c>
      <c r="Q187" s="76">
        <f t="shared" si="5"/>
        <v>0</v>
      </c>
    </row>
    <row r="188" spans="1:17" ht="15" customHeight="1">
      <c r="A188" s="76">
        <v>188</v>
      </c>
      <c r="B188" s="19">
        <v>187</v>
      </c>
      <c r="C188" s="19" t="s">
        <v>1278</v>
      </c>
      <c r="D188" s="76" t="str">
        <f t="shared" si="4"/>
        <v xml:space="preserve">187 MILLIS                       </v>
      </c>
      <c r="Q188" s="76">
        <f t="shared" si="5"/>
        <v>0</v>
      </c>
    </row>
    <row r="189" spans="1:17" ht="15" customHeight="1">
      <c r="A189" s="76">
        <v>189</v>
      </c>
      <c r="B189" s="17">
        <v>188</v>
      </c>
      <c r="C189" s="17" t="s">
        <v>943</v>
      </c>
      <c r="D189" s="76" t="str">
        <f t="shared" si="4"/>
        <v xml:space="preserve">188 MILLVILLE                    </v>
      </c>
      <c r="Q189" s="76">
        <f t="shared" si="5"/>
        <v>0</v>
      </c>
    </row>
    <row r="190" spans="1:17" ht="15" customHeight="1">
      <c r="A190" s="76">
        <v>190</v>
      </c>
      <c r="B190" s="17">
        <v>189</v>
      </c>
      <c r="C190" s="17" t="s">
        <v>837</v>
      </c>
      <c r="D190" s="76" t="str">
        <f t="shared" si="4"/>
        <v xml:space="preserve">189 MILTON                       </v>
      </c>
      <c r="Q190" s="76">
        <f t="shared" si="5"/>
        <v>0</v>
      </c>
    </row>
    <row r="191" spans="1:17" ht="15" customHeight="1">
      <c r="A191" s="76">
        <v>191</v>
      </c>
      <c r="B191" s="19">
        <v>190</v>
      </c>
      <c r="C191" s="19" t="s">
        <v>925</v>
      </c>
      <c r="D191" s="76" t="str">
        <f t="shared" si="4"/>
        <v xml:space="preserve">190 MONROE                       </v>
      </c>
      <c r="Q191" s="76">
        <f t="shared" si="5"/>
        <v>0</v>
      </c>
    </row>
    <row r="192" spans="1:17" ht="15" customHeight="1">
      <c r="A192" s="76">
        <v>192</v>
      </c>
      <c r="B192" s="19">
        <v>191</v>
      </c>
      <c r="C192" s="19" t="s">
        <v>899</v>
      </c>
      <c r="D192" s="76" t="str">
        <f t="shared" si="4"/>
        <v xml:space="preserve">191 MONSON                       </v>
      </c>
      <c r="Q192" s="76">
        <f t="shared" si="5"/>
        <v>0</v>
      </c>
    </row>
    <row r="193" spans="1:17" ht="15" customHeight="1">
      <c r="A193" s="76">
        <v>193</v>
      </c>
      <c r="B193" s="17">
        <v>192</v>
      </c>
      <c r="C193" s="17" t="s">
        <v>944</v>
      </c>
      <c r="D193" s="76" t="str">
        <f t="shared" si="4"/>
        <v xml:space="preserve">192 MONTAGUE                     </v>
      </c>
      <c r="Q193" s="76">
        <f t="shared" si="5"/>
        <v>0</v>
      </c>
    </row>
    <row r="194" spans="1:17" ht="15" customHeight="1">
      <c r="A194" s="76">
        <v>194</v>
      </c>
      <c r="B194" s="17">
        <v>193</v>
      </c>
      <c r="C194" s="17" t="s">
        <v>945</v>
      </c>
      <c r="D194" s="76" t="str">
        <f t="shared" si="4"/>
        <v xml:space="preserve">193 MONTEREY                     </v>
      </c>
      <c r="Q194" s="76">
        <f t="shared" si="5"/>
        <v>0</v>
      </c>
    </row>
    <row r="195" spans="1:17" ht="15" customHeight="1">
      <c r="A195" s="76">
        <v>195</v>
      </c>
      <c r="B195" s="17">
        <v>194</v>
      </c>
      <c r="C195" s="17" t="s">
        <v>946</v>
      </c>
      <c r="D195" s="76" t="str">
        <f t="shared" ref="D195:D258" si="6">B195&amp;" "&amp;C195</f>
        <v xml:space="preserve">194 MONTGOMERY                   </v>
      </c>
      <c r="Q195" s="76">
        <f t="shared" si="5"/>
        <v>0</v>
      </c>
    </row>
    <row r="196" spans="1:17" ht="15" customHeight="1">
      <c r="A196" s="76">
        <v>196</v>
      </c>
      <c r="B196" s="17">
        <v>195</v>
      </c>
      <c r="C196" s="17" t="s">
        <v>918</v>
      </c>
      <c r="D196" s="76" t="str">
        <f t="shared" si="6"/>
        <v xml:space="preserve">195 MOUNT WASHINGTON             </v>
      </c>
      <c r="Q196" s="76">
        <f t="shared" si="5"/>
        <v>0</v>
      </c>
    </row>
    <row r="197" spans="1:17" ht="15" customHeight="1">
      <c r="A197" s="76">
        <v>197</v>
      </c>
      <c r="B197" s="17">
        <v>196</v>
      </c>
      <c r="C197" s="17" t="s">
        <v>947</v>
      </c>
      <c r="D197" s="76" t="str">
        <f t="shared" si="6"/>
        <v xml:space="preserve">196 NAHANT                       </v>
      </c>
      <c r="Q197" s="76">
        <f t="shared" si="5"/>
        <v>0</v>
      </c>
    </row>
    <row r="198" spans="1:17" ht="15" customHeight="1">
      <c r="A198" s="76">
        <v>198</v>
      </c>
      <c r="B198" s="17">
        <v>197</v>
      </c>
      <c r="C198" s="17" t="s">
        <v>948</v>
      </c>
      <c r="D198" s="76" t="str">
        <f t="shared" si="6"/>
        <v xml:space="preserve">197 NANTUCKET                    </v>
      </c>
      <c r="Q198" s="76">
        <f t="shared" si="5"/>
        <v>0</v>
      </c>
    </row>
    <row r="199" spans="1:17" ht="15" customHeight="1">
      <c r="A199" s="76">
        <v>199</v>
      </c>
      <c r="B199" s="19">
        <v>198</v>
      </c>
      <c r="C199" s="19" t="s">
        <v>830</v>
      </c>
      <c r="D199" s="76" t="str">
        <f t="shared" si="6"/>
        <v xml:space="preserve">198 NATICK                       </v>
      </c>
      <c r="Q199" s="76">
        <f t="shared" si="5"/>
        <v>0</v>
      </c>
    </row>
    <row r="200" spans="1:17" ht="15" customHeight="1">
      <c r="A200" s="76">
        <v>200</v>
      </c>
      <c r="B200" s="17">
        <v>199</v>
      </c>
      <c r="C200" s="17" t="s">
        <v>889</v>
      </c>
      <c r="D200" s="76" t="str">
        <f t="shared" si="6"/>
        <v xml:space="preserve">199 NEEDHAM                      </v>
      </c>
      <c r="Q200" s="76">
        <f t="shared" si="5"/>
        <v>0</v>
      </c>
    </row>
    <row r="201" spans="1:17" ht="15" customHeight="1">
      <c r="A201" s="76">
        <v>201</v>
      </c>
      <c r="B201" s="17">
        <v>200</v>
      </c>
      <c r="C201" s="17" t="s">
        <v>949</v>
      </c>
      <c r="D201" s="76" t="str">
        <f t="shared" si="6"/>
        <v xml:space="preserve">200 NEW ASHFORD                  </v>
      </c>
      <c r="Q201" s="76">
        <f t="shared" si="5"/>
        <v>0</v>
      </c>
    </row>
    <row r="202" spans="1:17" ht="15" customHeight="1">
      <c r="A202" s="76">
        <v>202</v>
      </c>
      <c r="B202" s="19">
        <v>201</v>
      </c>
      <c r="C202" s="19" t="s">
        <v>950</v>
      </c>
      <c r="D202" s="76" t="str">
        <f t="shared" si="6"/>
        <v xml:space="preserve">201 NEW BEDFORD                  </v>
      </c>
      <c r="Q202" s="76">
        <f t="shared" si="5"/>
        <v>0</v>
      </c>
    </row>
    <row r="203" spans="1:17" ht="15" customHeight="1">
      <c r="A203" s="76">
        <v>203</v>
      </c>
      <c r="B203" s="17">
        <v>202</v>
      </c>
      <c r="C203" s="17" t="s">
        <v>951</v>
      </c>
      <c r="D203" s="76" t="str">
        <f t="shared" si="6"/>
        <v xml:space="preserve">202 NEW BRAINTREE                </v>
      </c>
      <c r="Q203" s="76">
        <f t="shared" ref="Q203:Q266" si="7">SUM(E203:O203)</f>
        <v>0</v>
      </c>
    </row>
    <row r="204" spans="1:17" ht="15" customHeight="1">
      <c r="A204" s="76">
        <v>204</v>
      </c>
      <c r="B204" s="17">
        <v>203</v>
      </c>
      <c r="C204" s="17" t="s">
        <v>954</v>
      </c>
      <c r="D204" s="76" t="str">
        <f t="shared" si="6"/>
        <v xml:space="preserve">203 NEWBURY                      </v>
      </c>
      <c r="Q204" s="76">
        <f t="shared" si="7"/>
        <v>0</v>
      </c>
    </row>
    <row r="205" spans="1:17" ht="15" customHeight="1">
      <c r="A205" s="76">
        <v>205</v>
      </c>
      <c r="B205" s="19">
        <v>204</v>
      </c>
      <c r="C205" s="19" t="s">
        <v>821</v>
      </c>
      <c r="D205" s="76" t="str">
        <f t="shared" si="6"/>
        <v xml:space="preserve">204 NEWBURYPORT                  </v>
      </c>
      <c r="Q205" s="76">
        <f t="shared" si="7"/>
        <v>0</v>
      </c>
    </row>
    <row r="206" spans="1:17" ht="15" customHeight="1">
      <c r="A206" s="76">
        <v>206</v>
      </c>
      <c r="B206" s="17">
        <v>205</v>
      </c>
      <c r="C206" s="17" t="s">
        <v>952</v>
      </c>
      <c r="D206" s="76" t="str">
        <f t="shared" si="6"/>
        <v xml:space="preserve">205 NEW MARLBOROUGH              </v>
      </c>
      <c r="Q206" s="76">
        <f t="shared" si="7"/>
        <v>0</v>
      </c>
    </row>
    <row r="207" spans="1:17" ht="15" customHeight="1">
      <c r="A207" s="76">
        <v>207</v>
      </c>
      <c r="B207" s="17">
        <v>206</v>
      </c>
      <c r="C207" s="17" t="s">
        <v>953</v>
      </c>
      <c r="D207" s="76" t="str">
        <f t="shared" si="6"/>
        <v xml:space="preserve">206 NEW SALEM                    </v>
      </c>
      <c r="Q207" s="76">
        <f t="shared" si="7"/>
        <v>0</v>
      </c>
    </row>
    <row r="208" spans="1:17" ht="15" customHeight="1">
      <c r="A208" s="76">
        <v>208</v>
      </c>
      <c r="B208" s="19">
        <v>207</v>
      </c>
      <c r="C208" s="19" t="s">
        <v>568</v>
      </c>
      <c r="D208" s="76" t="str">
        <f t="shared" si="6"/>
        <v xml:space="preserve">207 NEWTON                       </v>
      </c>
      <c r="Q208" s="76">
        <f t="shared" si="7"/>
        <v>0</v>
      </c>
    </row>
    <row r="209" spans="1:17" ht="15" customHeight="1">
      <c r="A209" s="76">
        <v>209</v>
      </c>
      <c r="B209" s="19">
        <v>208</v>
      </c>
      <c r="C209" s="19" t="s">
        <v>795</v>
      </c>
      <c r="D209" s="76" t="str">
        <f t="shared" si="6"/>
        <v xml:space="preserve">208 NORFOLK                      </v>
      </c>
      <c r="Q209" s="76">
        <f t="shared" si="7"/>
        <v>0</v>
      </c>
    </row>
    <row r="210" spans="1:17" ht="15" customHeight="1">
      <c r="A210" s="76">
        <v>210</v>
      </c>
      <c r="B210" s="19">
        <v>209</v>
      </c>
      <c r="C210" s="19" t="s">
        <v>1266</v>
      </c>
      <c r="D210" s="76" t="str">
        <f t="shared" si="6"/>
        <v xml:space="preserve">209 NORTH ADAMS                  </v>
      </c>
      <c r="Q210" s="76">
        <f t="shared" si="7"/>
        <v>0</v>
      </c>
    </row>
    <row r="211" spans="1:17" ht="15" customHeight="1">
      <c r="A211" s="76">
        <v>211</v>
      </c>
      <c r="B211" s="19">
        <v>210</v>
      </c>
      <c r="C211" s="19" t="s">
        <v>888</v>
      </c>
      <c r="D211" s="76" t="str">
        <f t="shared" si="6"/>
        <v xml:space="preserve">210 NORTHAMPTON                  </v>
      </c>
      <c r="Q211" s="76">
        <f t="shared" si="7"/>
        <v>0</v>
      </c>
    </row>
    <row r="212" spans="1:17" ht="15" customHeight="1">
      <c r="A212" s="76">
        <v>212</v>
      </c>
      <c r="B212" s="19">
        <v>211</v>
      </c>
      <c r="C212" s="19" t="s">
        <v>1272</v>
      </c>
      <c r="D212" s="76" t="str">
        <f t="shared" si="6"/>
        <v xml:space="preserve">211 NORTH ANDOVER                </v>
      </c>
      <c r="Q212" s="76">
        <f t="shared" si="7"/>
        <v>0</v>
      </c>
    </row>
    <row r="213" spans="1:17" ht="15" customHeight="1">
      <c r="A213" s="76">
        <v>213</v>
      </c>
      <c r="B213" s="17">
        <v>212</v>
      </c>
      <c r="C213" s="17" t="s">
        <v>867</v>
      </c>
      <c r="D213" s="76" t="str">
        <f t="shared" si="6"/>
        <v xml:space="preserve">212 NORTH ATTLEBOROUGH           </v>
      </c>
      <c r="Q213" s="76">
        <f t="shared" si="7"/>
        <v>0</v>
      </c>
    </row>
    <row r="214" spans="1:17" ht="15" customHeight="1">
      <c r="A214" s="76">
        <v>214</v>
      </c>
      <c r="B214" s="19">
        <v>213</v>
      </c>
      <c r="C214" s="19" t="s">
        <v>868</v>
      </c>
      <c r="D214" s="76" t="str">
        <f t="shared" si="6"/>
        <v xml:space="preserve">213 NORTHBOROUGH                 </v>
      </c>
      <c r="Q214" s="76">
        <f t="shared" si="7"/>
        <v>0</v>
      </c>
    </row>
    <row r="215" spans="1:17" ht="15" customHeight="1">
      <c r="A215" s="76">
        <v>215</v>
      </c>
      <c r="B215" s="19">
        <v>214</v>
      </c>
      <c r="C215" s="19" t="s">
        <v>796</v>
      </c>
      <c r="D215" s="76" t="str">
        <f t="shared" si="6"/>
        <v xml:space="preserve">214 NORTHBRIDGE                  </v>
      </c>
      <c r="Q215" s="76">
        <f t="shared" si="7"/>
        <v>0</v>
      </c>
    </row>
    <row r="216" spans="1:17" ht="15" customHeight="1">
      <c r="A216" s="76">
        <v>216</v>
      </c>
      <c r="B216" s="19">
        <v>215</v>
      </c>
      <c r="C216" s="19" t="s">
        <v>874</v>
      </c>
      <c r="D216" s="76" t="str">
        <f t="shared" si="6"/>
        <v xml:space="preserve">215 NORTH BROOKFIELD             </v>
      </c>
      <c r="Q216" s="76">
        <f t="shared" si="7"/>
        <v>0</v>
      </c>
    </row>
    <row r="217" spans="1:17" ht="15" customHeight="1">
      <c r="A217" s="76">
        <v>217</v>
      </c>
      <c r="B217" s="17">
        <v>216</v>
      </c>
      <c r="C217" s="17" t="s">
        <v>955</v>
      </c>
      <c r="D217" s="76" t="str">
        <f t="shared" si="6"/>
        <v xml:space="preserve">216 NORTHFIELD                   </v>
      </c>
      <c r="Q217" s="76">
        <f t="shared" si="7"/>
        <v>0</v>
      </c>
    </row>
    <row r="218" spans="1:17" ht="15" customHeight="1">
      <c r="A218" s="76">
        <v>218</v>
      </c>
      <c r="B218" s="17">
        <v>217</v>
      </c>
      <c r="C218" s="17" t="s">
        <v>923</v>
      </c>
      <c r="D218" s="76" t="str">
        <f t="shared" si="6"/>
        <v xml:space="preserve">217 NORTH READING                </v>
      </c>
      <c r="Q218" s="76">
        <f t="shared" si="7"/>
        <v>0</v>
      </c>
    </row>
    <row r="219" spans="1:17" ht="15" customHeight="1">
      <c r="A219" s="76">
        <v>219</v>
      </c>
      <c r="B219" s="19">
        <v>218</v>
      </c>
      <c r="C219" s="19" t="s">
        <v>1218</v>
      </c>
      <c r="D219" s="76" t="str">
        <f t="shared" si="6"/>
        <v xml:space="preserve">218 NORTON                       </v>
      </c>
      <c r="Q219" s="76">
        <f t="shared" si="7"/>
        <v>0</v>
      </c>
    </row>
    <row r="220" spans="1:17" ht="15" customHeight="1">
      <c r="A220" s="76">
        <v>220</v>
      </c>
      <c r="B220" s="17">
        <v>219</v>
      </c>
      <c r="C220" s="17" t="s">
        <v>1219</v>
      </c>
      <c r="D220" s="76" t="str">
        <f t="shared" si="6"/>
        <v xml:space="preserve">219 NORWELL                      </v>
      </c>
      <c r="Q220" s="76">
        <f t="shared" si="7"/>
        <v>0</v>
      </c>
    </row>
    <row r="221" spans="1:17" ht="15" customHeight="1">
      <c r="A221" s="76">
        <v>221</v>
      </c>
      <c r="B221" s="19">
        <v>220</v>
      </c>
      <c r="C221" s="19" t="s">
        <v>872</v>
      </c>
      <c r="D221" s="76" t="str">
        <f t="shared" si="6"/>
        <v xml:space="preserve">220 NORWOOD                      </v>
      </c>
      <c r="Q221" s="76">
        <f t="shared" si="7"/>
        <v>0</v>
      </c>
    </row>
    <row r="222" spans="1:17" ht="15" customHeight="1">
      <c r="A222" s="76">
        <v>222</v>
      </c>
      <c r="B222" s="19">
        <v>221</v>
      </c>
      <c r="C222" s="19" t="s">
        <v>1220</v>
      </c>
      <c r="D222" s="76" t="str">
        <f t="shared" si="6"/>
        <v xml:space="preserve">221 OAK BLUFFS                   </v>
      </c>
      <c r="Q222" s="76">
        <f t="shared" si="7"/>
        <v>0</v>
      </c>
    </row>
    <row r="223" spans="1:17" ht="15" customHeight="1">
      <c r="A223" s="76">
        <v>223</v>
      </c>
      <c r="B223" s="17">
        <v>222</v>
      </c>
      <c r="C223" s="17" t="s">
        <v>1221</v>
      </c>
      <c r="D223" s="76" t="str">
        <f t="shared" si="6"/>
        <v xml:space="preserve">222 OAKHAM                       </v>
      </c>
      <c r="Q223" s="76">
        <f t="shared" si="7"/>
        <v>0</v>
      </c>
    </row>
    <row r="224" spans="1:17" ht="15" customHeight="1">
      <c r="A224" s="76">
        <v>224</v>
      </c>
      <c r="B224" s="19">
        <v>223</v>
      </c>
      <c r="C224" s="19" t="s">
        <v>1222</v>
      </c>
      <c r="D224" s="76" t="str">
        <f t="shared" si="6"/>
        <v xml:space="preserve">223 ORANGE                       </v>
      </c>
      <c r="Q224" s="76">
        <f t="shared" si="7"/>
        <v>0</v>
      </c>
    </row>
    <row r="225" spans="1:17" ht="15" customHeight="1">
      <c r="A225" s="76">
        <v>225</v>
      </c>
      <c r="B225" s="19">
        <v>224</v>
      </c>
      <c r="C225" s="19" t="s">
        <v>1223</v>
      </c>
      <c r="D225" s="76" t="str">
        <f t="shared" si="6"/>
        <v xml:space="preserve">224 ORLEANS                      </v>
      </c>
      <c r="Q225" s="76">
        <f t="shared" si="7"/>
        <v>0</v>
      </c>
    </row>
    <row r="226" spans="1:17" ht="15" customHeight="1">
      <c r="A226" s="76">
        <v>226</v>
      </c>
      <c r="B226" s="17">
        <v>225</v>
      </c>
      <c r="C226" s="17" t="s">
        <v>1224</v>
      </c>
      <c r="D226" s="76" t="str">
        <f t="shared" si="6"/>
        <v xml:space="preserve">225 OTIS                         </v>
      </c>
      <c r="Q226" s="76">
        <f t="shared" si="7"/>
        <v>0</v>
      </c>
    </row>
    <row r="227" spans="1:17" ht="15" customHeight="1">
      <c r="A227" s="76">
        <v>227</v>
      </c>
      <c r="B227" s="19">
        <v>226</v>
      </c>
      <c r="C227" s="19" t="s">
        <v>797</v>
      </c>
      <c r="D227" s="76" t="str">
        <f t="shared" si="6"/>
        <v xml:space="preserve">226 OXFORD                       </v>
      </c>
      <c r="Q227" s="76">
        <f t="shared" si="7"/>
        <v>0</v>
      </c>
    </row>
    <row r="228" spans="1:17" ht="15" customHeight="1">
      <c r="A228" s="76">
        <v>228</v>
      </c>
      <c r="B228" s="19">
        <v>227</v>
      </c>
      <c r="C228" s="19" t="s">
        <v>900</v>
      </c>
      <c r="D228" s="76" t="str">
        <f t="shared" si="6"/>
        <v xml:space="preserve">227 PALMER                       </v>
      </c>
      <c r="Q228" s="76">
        <f t="shared" si="7"/>
        <v>0</v>
      </c>
    </row>
    <row r="229" spans="1:17" ht="15" customHeight="1">
      <c r="A229" s="76">
        <v>229</v>
      </c>
      <c r="B229" s="17">
        <v>228</v>
      </c>
      <c r="C229" s="17" t="s">
        <v>939</v>
      </c>
      <c r="D229" s="76" t="str">
        <f t="shared" si="6"/>
        <v xml:space="preserve">228 PAXTON                       </v>
      </c>
      <c r="Q229" s="76">
        <f t="shared" si="7"/>
        <v>0</v>
      </c>
    </row>
    <row r="230" spans="1:17" ht="15" customHeight="1">
      <c r="A230" s="76">
        <v>230</v>
      </c>
      <c r="B230" s="19">
        <v>229</v>
      </c>
      <c r="C230" s="19" t="s">
        <v>770</v>
      </c>
      <c r="D230" s="76" t="str">
        <f t="shared" si="6"/>
        <v xml:space="preserve">229 PEABODY                      </v>
      </c>
      <c r="Q230" s="76">
        <f t="shared" si="7"/>
        <v>0</v>
      </c>
    </row>
    <row r="231" spans="1:17" ht="15" customHeight="1">
      <c r="A231" s="76">
        <v>231</v>
      </c>
      <c r="B231" s="17">
        <v>230</v>
      </c>
      <c r="C231" s="17" t="s">
        <v>1225</v>
      </c>
      <c r="D231" s="76" t="str">
        <f t="shared" si="6"/>
        <v xml:space="preserve">230 PELHAM                       </v>
      </c>
      <c r="Q231" s="76">
        <f t="shared" si="7"/>
        <v>0</v>
      </c>
    </row>
    <row r="232" spans="1:17" ht="15" customHeight="1">
      <c r="A232" s="76">
        <v>232</v>
      </c>
      <c r="B232" s="17">
        <v>231</v>
      </c>
      <c r="C232" s="17" t="s">
        <v>1226</v>
      </c>
      <c r="D232" s="76" t="str">
        <f t="shared" si="6"/>
        <v xml:space="preserve">231 PEMBROKE                     </v>
      </c>
      <c r="Q232" s="76">
        <f t="shared" si="7"/>
        <v>0</v>
      </c>
    </row>
    <row r="233" spans="1:17" ht="15" customHeight="1">
      <c r="A233" s="76">
        <v>233</v>
      </c>
      <c r="B233" s="17">
        <v>232</v>
      </c>
      <c r="C233" s="17" t="s">
        <v>1227</v>
      </c>
      <c r="D233" s="76" t="str">
        <f t="shared" si="6"/>
        <v xml:space="preserve">232 PEPPERELL                    </v>
      </c>
      <c r="Q233" s="76">
        <f t="shared" si="7"/>
        <v>0</v>
      </c>
    </row>
    <row r="234" spans="1:17" ht="15" customHeight="1">
      <c r="A234" s="76">
        <v>234</v>
      </c>
      <c r="B234" s="17">
        <v>233</v>
      </c>
      <c r="C234" s="17" t="s">
        <v>1228</v>
      </c>
      <c r="D234" s="76" t="str">
        <f t="shared" si="6"/>
        <v xml:space="preserve">233 PERU                         </v>
      </c>
      <c r="Q234" s="76">
        <f t="shared" si="7"/>
        <v>0</v>
      </c>
    </row>
    <row r="235" spans="1:17" ht="15" customHeight="1">
      <c r="A235" s="76">
        <v>235</v>
      </c>
      <c r="B235" s="19">
        <v>234</v>
      </c>
      <c r="C235" s="19" t="s">
        <v>878</v>
      </c>
      <c r="D235" s="76" t="str">
        <f t="shared" si="6"/>
        <v xml:space="preserve">234 PETERSHAM                    </v>
      </c>
      <c r="Q235" s="76">
        <f t="shared" si="7"/>
        <v>0</v>
      </c>
    </row>
    <row r="236" spans="1:17" ht="15" customHeight="1">
      <c r="A236" s="76">
        <v>236</v>
      </c>
      <c r="B236" s="17">
        <v>235</v>
      </c>
      <c r="C236" s="17" t="s">
        <v>1229</v>
      </c>
      <c r="D236" s="76" t="str">
        <f t="shared" si="6"/>
        <v xml:space="preserve">235 PHILLIPSTON                  </v>
      </c>
      <c r="Q236" s="76">
        <f t="shared" si="7"/>
        <v>0</v>
      </c>
    </row>
    <row r="237" spans="1:17" ht="15" customHeight="1">
      <c r="A237" s="76">
        <v>237</v>
      </c>
      <c r="B237" s="19">
        <v>236</v>
      </c>
      <c r="C237" s="19" t="s">
        <v>1267</v>
      </c>
      <c r="D237" s="76" t="str">
        <f t="shared" si="6"/>
        <v xml:space="preserve">236 PITTSFIELD                   </v>
      </c>
      <c r="Q237" s="76">
        <f t="shared" si="7"/>
        <v>0</v>
      </c>
    </row>
    <row r="238" spans="1:17" ht="15" customHeight="1">
      <c r="A238" s="76">
        <v>238</v>
      </c>
      <c r="B238" s="17">
        <v>237</v>
      </c>
      <c r="C238" s="17" t="s">
        <v>1230</v>
      </c>
      <c r="D238" s="76" t="str">
        <f t="shared" si="6"/>
        <v xml:space="preserve">237 PLAINFIELD                   </v>
      </c>
      <c r="Q238" s="76">
        <f t="shared" si="7"/>
        <v>0</v>
      </c>
    </row>
    <row r="239" spans="1:17" ht="15" customHeight="1">
      <c r="A239" s="76">
        <v>239</v>
      </c>
      <c r="B239" s="17">
        <v>238</v>
      </c>
      <c r="C239" s="17" t="s">
        <v>1231</v>
      </c>
      <c r="D239" s="76" t="str">
        <f t="shared" si="6"/>
        <v xml:space="preserve">238 PLAINVILLE                   </v>
      </c>
      <c r="Q239" s="76">
        <f t="shared" si="7"/>
        <v>0</v>
      </c>
    </row>
    <row r="240" spans="1:17" ht="15" customHeight="1">
      <c r="A240" s="76">
        <v>240</v>
      </c>
      <c r="B240" s="19">
        <v>239</v>
      </c>
      <c r="C240" s="19" t="s">
        <v>904</v>
      </c>
      <c r="D240" s="76" t="str">
        <f t="shared" si="6"/>
        <v xml:space="preserve">239 PLYMOUTH                     </v>
      </c>
      <c r="Q240" s="76">
        <f t="shared" si="7"/>
        <v>0</v>
      </c>
    </row>
    <row r="241" spans="1:17" ht="15" customHeight="1">
      <c r="A241" s="76">
        <v>241</v>
      </c>
      <c r="B241" s="19">
        <v>240</v>
      </c>
      <c r="C241" s="19" t="s">
        <v>1233</v>
      </c>
      <c r="D241" s="76" t="str">
        <f t="shared" si="6"/>
        <v xml:space="preserve">240 PLYMPTON                     </v>
      </c>
      <c r="Q241" s="76">
        <f t="shared" si="7"/>
        <v>0</v>
      </c>
    </row>
    <row r="242" spans="1:17" ht="15" customHeight="1">
      <c r="A242" s="76">
        <v>242</v>
      </c>
      <c r="B242" s="17">
        <v>241</v>
      </c>
      <c r="C242" s="17" t="s">
        <v>1234</v>
      </c>
      <c r="D242" s="76" t="str">
        <f t="shared" si="6"/>
        <v xml:space="preserve">241 PRINCETON                    </v>
      </c>
      <c r="Q242" s="76">
        <f t="shared" si="7"/>
        <v>0</v>
      </c>
    </row>
    <row r="243" spans="1:17" ht="15" customHeight="1">
      <c r="A243" s="76">
        <v>243</v>
      </c>
      <c r="B243" s="19">
        <v>242</v>
      </c>
      <c r="C243" s="19" t="s">
        <v>882</v>
      </c>
      <c r="D243" s="76" t="str">
        <f t="shared" si="6"/>
        <v xml:space="preserve">242 PROVINCETOWN                 </v>
      </c>
      <c r="Q243" s="76">
        <f t="shared" si="7"/>
        <v>0</v>
      </c>
    </row>
    <row r="244" spans="1:17" ht="15" customHeight="1">
      <c r="A244" s="76">
        <v>244</v>
      </c>
      <c r="B244" s="19">
        <v>243</v>
      </c>
      <c r="C244" s="19" t="s">
        <v>1235</v>
      </c>
      <c r="D244" s="76" t="str">
        <f t="shared" si="6"/>
        <v xml:space="preserve">243 QUINCY                       </v>
      </c>
      <c r="Q244" s="76">
        <f t="shared" si="7"/>
        <v>0</v>
      </c>
    </row>
    <row r="245" spans="1:17" ht="15" customHeight="1">
      <c r="A245" s="76">
        <v>245</v>
      </c>
      <c r="B245" s="19">
        <v>244</v>
      </c>
      <c r="C245" s="19" t="s">
        <v>838</v>
      </c>
      <c r="D245" s="76" t="str">
        <f t="shared" si="6"/>
        <v xml:space="preserve">244 RANDOLPH                     </v>
      </c>
      <c r="Q245" s="76">
        <f t="shared" si="7"/>
        <v>0</v>
      </c>
    </row>
    <row r="246" spans="1:17" ht="15" customHeight="1">
      <c r="A246" s="76">
        <v>246</v>
      </c>
      <c r="B246" s="17">
        <v>245</v>
      </c>
      <c r="C246" s="17" t="s">
        <v>1236</v>
      </c>
      <c r="D246" s="76" t="str">
        <f t="shared" si="6"/>
        <v xml:space="preserve">245 RAYNHAM                      </v>
      </c>
      <c r="Q246" s="76">
        <f t="shared" si="7"/>
        <v>0</v>
      </c>
    </row>
    <row r="247" spans="1:17" ht="15" customHeight="1">
      <c r="A247" s="76">
        <v>247</v>
      </c>
      <c r="B247" s="17">
        <v>246</v>
      </c>
      <c r="C247" s="17" t="s">
        <v>1273</v>
      </c>
      <c r="D247" s="76" t="str">
        <f t="shared" si="6"/>
        <v xml:space="preserve">246 READING                      </v>
      </c>
      <c r="Q247" s="76">
        <f t="shared" si="7"/>
        <v>0</v>
      </c>
    </row>
    <row r="248" spans="1:17" ht="15" customHeight="1">
      <c r="A248" s="76">
        <v>248</v>
      </c>
      <c r="B248" s="17">
        <v>247</v>
      </c>
      <c r="C248" s="17" t="s">
        <v>1237</v>
      </c>
      <c r="D248" s="76" t="str">
        <f t="shared" si="6"/>
        <v xml:space="preserve">247 REHOBOTH                     </v>
      </c>
      <c r="Q248" s="76">
        <f t="shared" si="7"/>
        <v>0</v>
      </c>
    </row>
    <row r="249" spans="1:17" ht="15" customHeight="1">
      <c r="A249" s="76">
        <v>249</v>
      </c>
      <c r="B249" s="19">
        <v>248</v>
      </c>
      <c r="C249" s="19" t="s">
        <v>1304</v>
      </c>
      <c r="D249" s="76" t="str">
        <f t="shared" si="6"/>
        <v xml:space="preserve">248 REVERE                       </v>
      </c>
      <c r="Q249" s="76">
        <f t="shared" si="7"/>
        <v>0</v>
      </c>
    </row>
    <row r="250" spans="1:17" ht="15" customHeight="1">
      <c r="A250" s="76">
        <v>250</v>
      </c>
      <c r="B250" s="19">
        <v>249</v>
      </c>
      <c r="C250" s="19" t="s">
        <v>881</v>
      </c>
      <c r="D250" s="76" t="str">
        <f t="shared" si="6"/>
        <v xml:space="preserve">249 RICHMOND                     </v>
      </c>
      <c r="Q250" s="76">
        <f t="shared" si="7"/>
        <v>0</v>
      </c>
    </row>
    <row r="251" spans="1:17" ht="15" customHeight="1">
      <c r="A251" s="76">
        <v>251</v>
      </c>
      <c r="B251" s="17">
        <v>250</v>
      </c>
      <c r="C251" s="17" t="s">
        <v>905</v>
      </c>
      <c r="D251" s="76" t="str">
        <f t="shared" si="6"/>
        <v xml:space="preserve">250 ROCHESTER                    </v>
      </c>
      <c r="Q251" s="76">
        <f t="shared" si="7"/>
        <v>0</v>
      </c>
    </row>
    <row r="252" spans="1:17" ht="15" customHeight="1">
      <c r="A252" s="76">
        <v>252</v>
      </c>
      <c r="B252" s="17">
        <v>251</v>
      </c>
      <c r="C252" s="17" t="s">
        <v>1238</v>
      </c>
      <c r="D252" s="76" t="str">
        <f t="shared" si="6"/>
        <v xml:space="preserve">251 ROCKLAND                     </v>
      </c>
      <c r="Q252" s="76">
        <f t="shared" si="7"/>
        <v>0</v>
      </c>
    </row>
    <row r="253" spans="1:17" ht="15" customHeight="1">
      <c r="A253" s="76">
        <v>253</v>
      </c>
      <c r="B253" s="19">
        <v>252</v>
      </c>
      <c r="C253" s="19" t="s">
        <v>811</v>
      </c>
      <c r="D253" s="76" t="str">
        <f t="shared" si="6"/>
        <v xml:space="preserve">252 ROCKPORT                     </v>
      </c>
      <c r="Q253" s="76">
        <f t="shared" si="7"/>
        <v>0</v>
      </c>
    </row>
    <row r="254" spans="1:17" ht="15" customHeight="1">
      <c r="A254" s="76">
        <v>254</v>
      </c>
      <c r="B254" s="19">
        <v>253</v>
      </c>
      <c r="C254" s="19" t="s">
        <v>884</v>
      </c>
      <c r="D254" s="76" t="str">
        <f t="shared" si="6"/>
        <v xml:space="preserve">253 ROWE                         </v>
      </c>
      <c r="Q254" s="76">
        <f t="shared" si="7"/>
        <v>0</v>
      </c>
    </row>
    <row r="255" spans="1:17" ht="15" customHeight="1">
      <c r="A255" s="76">
        <v>255</v>
      </c>
      <c r="B255" s="17">
        <v>254</v>
      </c>
      <c r="C255" s="17" t="s">
        <v>1239</v>
      </c>
      <c r="D255" s="76" t="str">
        <f t="shared" si="6"/>
        <v xml:space="preserve">254 ROWLEY                       </v>
      </c>
      <c r="Q255" s="76">
        <f t="shared" si="7"/>
        <v>0</v>
      </c>
    </row>
    <row r="256" spans="1:17" ht="15" customHeight="1">
      <c r="A256" s="76">
        <v>256</v>
      </c>
      <c r="B256" s="17">
        <v>255</v>
      </c>
      <c r="C256" s="17" t="s">
        <v>1240</v>
      </c>
      <c r="D256" s="76" t="str">
        <f t="shared" si="6"/>
        <v xml:space="preserve">255 ROYALSTON                    </v>
      </c>
      <c r="Q256" s="76">
        <f t="shared" si="7"/>
        <v>0</v>
      </c>
    </row>
    <row r="257" spans="1:17" ht="15" customHeight="1">
      <c r="A257" s="76">
        <v>257</v>
      </c>
      <c r="B257" s="17">
        <v>256</v>
      </c>
      <c r="C257" s="17" t="s">
        <v>1241</v>
      </c>
      <c r="D257" s="76" t="str">
        <f t="shared" si="6"/>
        <v xml:space="preserve">256 RUSSELL                      </v>
      </c>
      <c r="Q257" s="76">
        <f t="shared" si="7"/>
        <v>0</v>
      </c>
    </row>
    <row r="258" spans="1:17" ht="15" customHeight="1">
      <c r="A258" s="76">
        <v>258</v>
      </c>
      <c r="B258" s="17">
        <v>257</v>
      </c>
      <c r="C258" s="17" t="s">
        <v>1242</v>
      </c>
      <c r="D258" s="76" t="str">
        <f t="shared" si="6"/>
        <v xml:space="preserve">257 RUTLAND                      </v>
      </c>
      <c r="Q258" s="76">
        <f t="shared" si="7"/>
        <v>0</v>
      </c>
    </row>
    <row r="259" spans="1:17" ht="15" customHeight="1">
      <c r="A259" s="76">
        <v>259</v>
      </c>
      <c r="B259" s="19">
        <v>258</v>
      </c>
      <c r="C259" s="19" t="s">
        <v>771</v>
      </c>
      <c r="D259" s="76" t="str">
        <f t="shared" ref="D259:D322" si="8">B259&amp;" "&amp;C259</f>
        <v xml:space="preserve">258 SALEM                        </v>
      </c>
      <c r="Q259" s="76">
        <f t="shared" si="7"/>
        <v>0</v>
      </c>
    </row>
    <row r="260" spans="1:17" ht="15" customHeight="1">
      <c r="A260" s="76">
        <v>260</v>
      </c>
      <c r="B260" s="17">
        <v>259</v>
      </c>
      <c r="C260" s="17" t="s">
        <v>1243</v>
      </c>
      <c r="D260" s="76" t="str">
        <f t="shared" si="8"/>
        <v xml:space="preserve">259 SALISBURY                    </v>
      </c>
      <c r="Q260" s="76">
        <f t="shared" si="7"/>
        <v>0</v>
      </c>
    </row>
    <row r="261" spans="1:17" ht="15" customHeight="1">
      <c r="A261" s="76">
        <v>261</v>
      </c>
      <c r="B261" s="17">
        <v>260</v>
      </c>
      <c r="C261" s="17" t="s">
        <v>1244</v>
      </c>
      <c r="D261" s="76" t="str">
        <f t="shared" si="8"/>
        <v xml:space="preserve">260 SANDISFIELD                  </v>
      </c>
      <c r="Q261" s="76">
        <f t="shared" si="7"/>
        <v>0</v>
      </c>
    </row>
    <row r="262" spans="1:17" ht="15" customHeight="1">
      <c r="A262" s="76">
        <v>262</v>
      </c>
      <c r="B262" s="19">
        <v>261</v>
      </c>
      <c r="C262" s="19" t="s">
        <v>780</v>
      </c>
      <c r="D262" s="76" t="str">
        <f t="shared" si="8"/>
        <v xml:space="preserve">261 SANDWICH                     </v>
      </c>
      <c r="Q262" s="76">
        <f t="shared" si="7"/>
        <v>0</v>
      </c>
    </row>
    <row r="263" spans="1:17" ht="15" customHeight="1">
      <c r="A263" s="76">
        <v>263</v>
      </c>
      <c r="B263" s="19">
        <v>262</v>
      </c>
      <c r="C263" s="19" t="s">
        <v>822</v>
      </c>
      <c r="D263" s="76" t="str">
        <f t="shared" si="8"/>
        <v xml:space="preserve">262 SAUGUS                       </v>
      </c>
      <c r="Q263" s="76">
        <f t="shared" si="7"/>
        <v>0</v>
      </c>
    </row>
    <row r="264" spans="1:17" ht="15" customHeight="1">
      <c r="A264" s="76">
        <v>264</v>
      </c>
      <c r="B264" s="19">
        <v>263</v>
      </c>
      <c r="C264" s="19" t="s">
        <v>917</v>
      </c>
      <c r="D264" s="76" t="str">
        <f t="shared" si="8"/>
        <v xml:space="preserve">263 SAVOY                        </v>
      </c>
      <c r="Q264" s="76">
        <f t="shared" si="7"/>
        <v>0</v>
      </c>
    </row>
    <row r="265" spans="1:17" ht="15" customHeight="1">
      <c r="A265" s="76">
        <v>265</v>
      </c>
      <c r="B265" s="19">
        <v>264</v>
      </c>
      <c r="C265" s="19" t="s">
        <v>1245</v>
      </c>
      <c r="D265" s="76" t="str">
        <f t="shared" si="8"/>
        <v xml:space="preserve">264 SCITUATE                     </v>
      </c>
      <c r="Q265" s="76">
        <f t="shared" si="7"/>
        <v>0</v>
      </c>
    </row>
    <row r="266" spans="1:17" ht="15" customHeight="1">
      <c r="A266" s="76">
        <v>266</v>
      </c>
      <c r="B266" s="17">
        <v>265</v>
      </c>
      <c r="C266" s="17" t="s">
        <v>1246</v>
      </c>
      <c r="D266" s="76" t="str">
        <f t="shared" si="8"/>
        <v xml:space="preserve">265 SEEKONK                      </v>
      </c>
      <c r="Q266" s="76">
        <f t="shared" si="7"/>
        <v>0</v>
      </c>
    </row>
    <row r="267" spans="1:17" ht="15" customHeight="1">
      <c r="A267" s="76">
        <v>267</v>
      </c>
      <c r="B267" s="17">
        <v>266</v>
      </c>
      <c r="C267" s="17" t="s">
        <v>1247</v>
      </c>
      <c r="D267" s="76" t="str">
        <f t="shared" si="8"/>
        <v xml:space="preserve">266 SHARON                       </v>
      </c>
      <c r="Q267" s="76">
        <f t="shared" ref="Q267:Q330" si="9">SUM(E267:O267)</f>
        <v>0</v>
      </c>
    </row>
    <row r="268" spans="1:17" ht="15" customHeight="1">
      <c r="A268" s="76">
        <v>268</v>
      </c>
      <c r="B268" s="17">
        <v>267</v>
      </c>
      <c r="C268" s="17" t="s">
        <v>1248</v>
      </c>
      <c r="D268" s="76" t="str">
        <f t="shared" si="8"/>
        <v xml:space="preserve">267 SHEFFIELD                    </v>
      </c>
      <c r="Q268" s="76">
        <f t="shared" si="9"/>
        <v>0</v>
      </c>
    </row>
    <row r="269" spans="1:17" ht="15" customHeight="1">
      <c r="A269" s="76">
        <v>269</v>
      </c>
      <c r="B269" s="17">
        <v>268</v>
      </c>
      <c r="C269" s="17" t="s">
        <v>1249</v>
      </c>
      <c r="D269" s="76" t="str">
        <f t="shared" si="8"/>
        <v xml:space="preserve">268 SHELBURNE                    </v>
      </c>
      <c r="Q269" s="76">
        <f t="shared" si="9"/>
        <v>0</v>
      </c>
    </row>
    <row r="270" spans="1:17" ht="15" customHeight="1">
      <c r="A270" s="76">
        <v>270</v>
      </c>
      <c r="B270" s="17">
        <v>269</v>
      </c>
      <c r="C270" s="17" t="s">
        <v>1279</v>
      </c>
      <c r="D270" s="76" t="str">
        <f t="shared" si="8"/>
        <v xml:space="preserve">269 SHERBORN                     </v>
      </c>
      <c r="Q270" s="76">
        <f t="shared" si="9"/>
        <v>0</v>
      </c>
    </row>
    <row r="271" spans="1:17" ht="15" customHeight="1">
      <c r="A271" s="76">
        <v>271</v>
      </c>
      <c r="B271" s="19">
        <v>270</v>
      </c>
      <c r="C271" s="19" t="s">
        <v>849</v>
      </c>
      <c r="D271" s="76" t="str">
        <f t="shared" si="8"/>
        <v xml:space="preserve">270 SHIRLEY                      </v>
      </c>
      <c r="Q271" s="76">
        <f t="shared" si="9"/>
        <v>0</v>
      </c>
    </row>
    <row r="272" spans="1:17" ht="15" customHeight="1">
      <c r="A272" s="76">
        <v>272</v>
      </c>
      <c r="B272" s="19">
        <v>271</v>
      </c>
      <c r="C272" s="19" t="s">
        <v>1285</v>
      </c>
      <c r="D272" s="76" t="str">
        <f t="shared" si="8"/>
        <v xml:space="preserve">271 SHREWSBURY                   </v>
      </c>
      <c r="Q272" s="76">
        <f t="shared" si="9"/>
        <v>0</v>
      </c>
    </row>
    <row r="273" spans="1:17" ht="15" customHeight="1">
      <c r="A273" s="76">
        <v>273</v>
      </c>
      <c r="B273" s="17">
        <v>272</v>
      </c>
      <c r="C273" s="17" t="s">
        <v>1250</v>
      </c>
      <c r="D273" s="76" t="str">
        <f t="shared" si="8"/>
        <v xml:space="preserve">272 SHUTESBURY                   </v>
      </c>
      <c r="Q273" s="76">
        <f t="shared" si="9"/>
        <v>0</v>
      </c>
    </row>
    <row r="274" spans="1:17" ht="15" customHeight="1">
      <c r="A274" s="76">
        <v>274</v>
      </c>
      <c r="B274" s="17">
        <v>273</v>
      </c>
      <c r="C274" s="17" t="s">
        <v>895</v>
      </c>
      <c r="D274" s="76" t="str">
        <f t="shared" si="8"/>
        <v xml:space="preserve">273 SOMERSET                     </v>
      </c>
      <c r="Q274" s="76">
        <f t="shared" si="9"/>
        <v>0</v>
      </c>
    </row>
    <row r="275" spans="1:17" ht="15" customHeight="1">
      <c r="A275" s="76">
        <v>275</v>
      </c>
      <c r="B275" s="19">
        <v>274</v>
      </c>
      <c r="C275" s="19" t="s">
        <v>932</v>
      </c>
      <c r="D275" s="76" t="str">
        <f t="shared" si="8"/>
        <v xml:space="preserve">274 SOMERVILLE                   </v>
      </c>
      <c r="Q275" s="76">
        <f t="shared" si="9"/>
        <v>0</v>
      </c>
    </row>
    <row r="276" spans="1:17" ht="15" customHeight="1">
      <c r="A276" s="76">
        <v>276</v>
      </c>
      <c r="B276" s="17">
        <v>275</v>
      </c>
      <c r="C276" s="17" t="s">
        <v>1251</v>
      </c>
      <c r="D276" s="76" t="str">
        <f t="shared" si="8"/>
        <v xml:space="preserve">275 SOUTHAMPTON                  </v>
      </c>
      <c r="Q276" s="76">
        <f t="shared" si="9"/>
        <v>0</v>
      </c>
    </row>
    <row r="277" spans="1:17" ht="15" customHeight="1">
      <c r="A277" s="76">
        <v>277</v>
      </c>
      <c r="B277" s="19">
        <v>276</v>
      </c>
      <c r="C277" s="19" t="s">
        <v>831</v>
      </c>
      <c r="D277" s="76" t="str">
        <f t="shared" si="8"/>
        <v xml:space="preserve">276 SOUTHBOROUGH                 </v>
      </c>
      <c r="Q277" s="76">
        <f t="shared" si="9"/>
        <v>0</v>
      </c>
    </row>
    <row r="278" spans="1:17" ht="15" customHeight="1">
      <c r="A278" s="76">
        <v>278</v>
      </c>
      <c r="B278" s="19">
        <v>277</v>
      </c>
      <c r="C278" s="19" t="s">
        <v>869</v>
      </c>
      <c r="D278" s="76" t="str">
        <f t="shared" si="8"/>
        <v xml:space="preserve">277 SOUTHBRIDGE                  </v>
      </c>
      <c r="Q278" s="76">
        <f t="shared" si="9"/>
        <v>0</v>
      </c>
    </row>
    <row r="279" spans="1:17" ht="15" customHeight="1">
      <c r="A279" s="76">
        <v>279</v>
      </c>
      <c r="B279" s="19">
        <v>278</v>
      </c>
      <c r="C279" s="19" t="s">
        <v>817</v>
      </c>
      <c r="D279" s="76" t="str">
        <f t="shared" si="8"/>
        <v xml:space="preserve">278 SOUTH HADLEY                 </v>
      </c>
      <c r="Q279" s="76">
        <f t="shared" si="9"/>
        <v>0</v>
      </c>
    </row>
    <row r="280" spans="1:17" ht="15" customHeight="1">
      <c r="A280" s="76">
        <v>280</v>
      </c>
      <c r="B280" s="17">
        <v>279</v>
      </c>
      <c r="C280" s="17" t="s">
        <v>1252</v>
      </c>
      <c r="D280" s="76" t="str">
        <f t="shared" si="8"/>
        <v xml:space="preserve">279 SOUTHWICK                    </v>
      </c>
      <c r="Q280" s="76">
        <f t="shared" si="9"/>
        <v>0</v>
      </c>
    </row>
    <row r="281" spans="1:17" ht="15" customHeight="1">
      <c r="A281" s="76">
        <v>281</v>
      </c>
      <c r="B281" s="17">
        <v>280</v>
      </c>
      <c r="C281" s="17" t="s">
        <v>1253</v>
      </c>
      <c r="D281" s="76" t="str">
        <f t="shared" si="8"/>
        <v xml:space="preserve">280 SPENCER                      </v>
      </c>
      <c r="Q281" s="76">
        <f t="shared" si="9"/>
        <v>0</v>
      </c>
    </row>
    <row r="282" spans="1:17" ht="15" customHeight="1">
      <c r="A282" s="76">
        <v>282</v>
      </c>
      <c r="B282" s="19">
        <v>281</v>
      </c>
      <c r="C282" s="19" t="s">
        <v>575</v>
      </c>
      <c r="D282" s="76" t="str">
        <f t="shared" si="8"/>
        <v xml:space="preserve">281 SPRINGFIELD                  </v>
      </c>
      <c r="Q282" s="76">
        <f t="shared" si="9"/>
        <v>0</v>
      </c>
    </row>
    <row r="283" spans="1:17" ht="15" customHeight="1">
      <c r="A283" s="76">
        <v>283</v>
      </c>
      <c r="B283" s="17">
        <v>282</v>
      </c>
      <c r="C283" s="17" t="s">
        <v>1254</v>
      </c>
      <c r="D283" s="76" t="str">
        <f t="shared" si="8"/>
        <v xml:space="preserve">282 STERLING                     </v>
      </c>
      <c r="Q283" s="76">
        <f t="shared" si="9"/>
        <v>0</v>
      </c>
    </row>
    <row r="284" spans="1:17" ht="15" customHeight="1">
      <c r="A284" s="76">
        <v>284</v>
      </c>
      <c r="B284" s="17">
        <v>283</v>
      </c>
      <c r="C284" s="17" t="s">
        <v>1255</v>
      </c>
      <c r="D284" s="76" t="str">
        <f t="shared" si="8"/>
        <v xml:space="preserve">283 STOCKBRIDGE                  </v>
      </c>
      <c r="Q284" s="76">
        <f t="shared" si="9"/>
        <v>0</v>
      </c>
    </row>
    <row r="285" spans="1:17" ht="15" customHeight="1">
      <c r="A285" s="76">
        <v>285</v>
      </c>
      <c r="B285" s="17">
        <v>284</v>
      </c>
      <c r="C285" s="17" t="s">
        <v>772</v>
      </c>
      <c r="D285" s="76" t="str">
        <f t="shared" si="8"/>
        <v xml:space="preserve">284 STONEHAM                     </v>
      </c>
      <c r="Q285" s="76">
        <f t="shared" si="9"/>
        <v>0</v>
      </c>
    </row>
    <row r="286" spans="1:17" ht="15" customHeight="1">
      <c r="A286" s="76">
        <v>286</v>
      </c>
      <c r="B286" s="19">
        <v>285</v>
      </c>
      <c r="C286" s="19" t="s">
        <v>839</v>
      </c>
      <c r="D286" s="76" t="str">
        <f t="shared" si="8"/>
        <v xml:space="preserve">285 STOUGHTON                    </v>
      </c>
      <c r="Q286" s="76">
        <f t="shared" si="9"/>
        <v>0</v>
      </c>
    </row>
    <row r="287" spans="1:17" ht="15" customHeight="1">
      <c r="A287" s="76">
        <v>287</v>
      </c>
      <c r="B287" s="17">
        <v>286</v>
      </c>
      <c r="C287" s="17" t="s">
        <v>1256</v>
      </c>
      <c r="D287" s="76" t="str">
        <f t="shared" si="8"/>
        <v xml:space="preserve">286 STOW                         </v>
      </c>
      <c r="Q287" s="76">
        <f t="shared" si="9"/>
        <v>0</v>
      </c>
    </row>
    <row r="288" spans="1:17" ht="15" customHeight="1">
      <c r="A288" s="76">
        <v>288</v>
      </c>
      <c r="B288" s="17">
        <v>287</v>
      </c>
      <c r="C288" s="17" t="s">
        <v>1257</v>
      </c>
      <c r="D288" s="76" t="str">
        <f t="shared" si="8"/>
        <v xml:space="preserve">287 STURBRIDGE                   </v>
      </c>
      <c r="Q288" s="76">
        <f t="shared" si="9"/>
        <v>0</v>
      </c>
    </row>
    <row r="289" spans="1:17" ht="15" customHeight="1">
      <c r="A289" s="76">
        <v>289</v>
      </c>
      <c r="B289" s="17">
        <v>288</v>
      </c>
      <c r="C289" s="17" t="s">
        <v>1258</v>
      </c>
      <c r="D289" s="76" t="str">
        <f t="shared" si="8"/>
        <v xml:space="preserve">288 SUDBURY                      </v>
      </c>
      <c r="Q289" s="76">
        <f t="shared" si="9"/>
        <v>0</v>
      </c>
    </row>
    <row r="290" spans="1:17" ht="15" customHeight="1">
      <c r="A290" s="76">
        <v>290</v>
      </c>
      <c r="B290" s="19">
        <v>289</v>
      </c>
      <c r="C290" s="19" t="s">
        <v>1259</v>
      </c>
      <c r="D290" s="76" t="str">
        <f t="shared" si="8"/>
        <v xml:space="preserve">289 SUNDERLAND                   </v>
      </c>
      <c r="Q290" s="76">
        <f t="shared" si="9"/>
        <v>0</v>
      </c>
    </row>
    <row r="291" spans="1:17" ht="15" customHeight="1">
      <c r="A291" s="76">
        <v>291</v>
      </c>
      <c r="B291" s="19">
        <v>290</v>
      </c>
      <c r="C291" s="19" t="s">
        <v>798</v>
      </c>
      <c r="D291" s="76" t="str">
        <f t="shared" si="8"/>
        <v xml:space="preserve">290 SUTTON                       </v>
      </c>
      <c r="Q291" s="76">
        <f t="shared" si="9"/>
        <v>0</v>
      </c>
    </row>
    <row r="292" spans="1:17" ht="15" customHeight="1">
      <c r="A292" s="76">
        <v>292</v>
      </c>
      <c r="B292" s="19">
        <v>291</v>
      </c>
      <c r="C292" s="19" t="s">
        <v>773</v>
      </c>
      <c r="D292" s="76" t="str">
        <f t="shared" si="8"/>
        <v xml:space="preserve">291 SWAMPSCOTT                   </v>
      </c>
      <c r="Q292" s="76">
        <f t="shared" si="9"/>
        <v>0</v>
      </c>
    </row>
    <row r="293" spans="1:17" ht="15" customHeight="1">
      <c r="A293" s="76">
        <v>293</v>
      </c>
      <c r="B293" s="17">
        <v>292</v>
      </c>
      <c r="C293" s="17" t="s">
        <v>1260</v>
      </c>
      <c r="D293" s="76" t="str">
        <f t="shared" si="8"/>
        <v xml:space="preserve">292 SWANSEA                      </v>
      </c>
      <c r="Q293" s="76">
        <f t="shared" si="9"/>
        <v>0</v>
      </c>
    </row>
    <row r="294" spans="1:17" ht="15" customHeight="1">
      <c r="A294" s="76">
        <v>294</v>
      </c>
      <c r="B294" s="19">
        <v>293</v>
      </c>
      <c r="C294" s="19" t="s">
        <v>840</v>
      </c>
      <c r="D294" s="76" t="str">
        <f t="shared" si="8"/>
        <v xml:space="preserve">293 TAUNTON                      </v>
      </c>
      <c r="Q294" s="76">
        <f t="shared" si="9"/>
        <v>0</v>
      </c>
    </row>
    <row r="295" spans="1:17" ht="15" customHeight="1">
      <c r="A295" s="76">
        <v>295</v>
      </c>
      <c r="B295" s="17">
        <v>294</v>
      </c>
      <c r="C295" s="17" t="s">
        <v>1261</v>
      </c>
      <c r="D295" s="76" t="str">
        <f t="shared" si="8"/>
        <v xml:space="preserve">294 TEMPLETON                    </v>
      </c>
      <c r="Q295" s="76">
        <f t="shared" si="9"/>
        <v>0</v>
      </c>
    </row>
    <row r="296" spans="1:17" ht="15" customHeight="1">
      <c r="A296" s="76">
        <v>296</v>
      </c>
      <c r="B296" s="19">
        <v>295</v>
      </c>
      <c r="C296" s="19" t="s">
        <v>1280</v>
      </c>
      <c r="D296" s="76" t="str">
        <f t="shared" si="8"/>
        <v xml:space="preserve">295 TEWKSBURY                    </v>
      </c>
      <c r="Q296" s="76">
        <f t="shared" si="9"/>
        <v>0</v>
      </c>
    </row>
    <row r="297" spans="1:17" ht="15" customHeight="1">
      <c r="A297" s="76">
        <v>297</v>
      </c>
      <c r="B297" s="19">
        <v>296</v>
      </c>
      <c r="C297" s="19" t="s">
        <v>1262</v>
      </c>
      <c r="D297" s="76" t="str">
        <f t="shared" si="8"/>
        <v xml:space="preserve">296 TISBURY                      </v>
      </c>
      <c r="Q297" s="76">
        <f t="shared" si="9"/>
        <v>0</v>
      </c>
    </row>
    <row r="298" spans="1:17" ht="15" customHeight="1">
      <c r="A298" s="76">
        <v>298</v>
      </c>
      <c r="B298" s="17">
        <v>297</v>
      </c>
      <c r="C298" s="17" t="s">
        <v>1263</v>
      </c>
      <c r="D298" s="76" t="str">
        <f t="shared" si="8"/>
        <v xml:space="preserve">297 TOLLAND                      </v>
      </c>
      <c r="Q298" s="76">
        <f t="shared" si="9"/>
        <v>0</v>
      </c>
    </row>
    <row r="299" spans="1:17" ht="15" customHeight="1">
      <c r="A299" s="76">
        <v>299</v>
      </c>
      <c r="B299" s="17">
        <v>298</v>
      </c>
      <c r="C299" s="17" t="s">
        <v>927</v>
      </c>
      <c r="D299" s="76" t="str">
        <f t="shared" si="8"/>
        <v xml:space="preserve">298 TOPSFIELD                    </v>
      </c>
      <c r="Q299" s="76">
        <f t="shared" si="9"/>
        <v>0</v>
      </c>
    </row>
    <row r="300" spans="1:17" ht="15" customHeight="1">
      <c r="A300" s="76">
        <v>300</v>
      </c>
      <c r="B300" s="17">
        <v>299</v>
      </c>
      <c r="C300" s="17" t="s">
        <v>1264</v>
      </c>
      <c r="D300" s="76" t="str">
        <f t="shared" si="8"/>
        <v xml:space="preserve">299 TOWNSEND                     </v>
      </c>
      <c r="Q300" s="76">
        <f t="shared" si="9"/>
        <v>0</v>
      </c>
    </row>
    <row r="301" spans="1:17" ht="15" customHeight="1">
      <c r="A301" s="76">
        <v>301</v>
      </c>
      <c r="B301" s="19">
        <v>300</v>
      </c>
      <c r="C301" s="19" t="s">
        <v>781</v>
      </c>
      <c r="D301" s="76" t="str">
        <f t="shared" si="8"/>
        <v xml:space="preserve">300 TRURO                        </v>
      </c>
      <c r="Q301" s="76">
        <f t="shared" si="9"/>
        <v>0</v>
      </c>
    </row>
    <row r="302" spans="1:17" ht="15" customHeight="1">
      <c r="A302" s="76">
        <v>302</v>
      </c>
      <c r="B302" s="19">
        <v>301</v>
      </c>
      <c r="C302" s="19" t="s">
        <v>569</v>
      </c>
      <c r="D302" s="76" t="str">
        <f t="shared" si="8"/>
        <v xml:space="preserve">301 TYNGSBOROUGH                 </v>
      </c>
      <c r="Q302" s="76">
        <f t="shared" si="9"/>
        <v>0</v>
      </c>
    </row>
    <row r="303" spans="1:17" ht="15" customHeight="1">
      <c r="A303" s="76">
        <v>303</v>
      </c>
      <c r="B303" s="19">
        <v>302</v>
      </c>
      <c r="C303" s="19" t="s">
        <v>1300</v>
      </c>
      <c r="D303" s="76" t="str">
        <f t="shared" si="8"/>
        <v xml:space="preserve">302 TYRINGHAM                    </v>
      </c>
      <c r="Q303" s="76">
        <f t="shared" si="9"/>
        <v>0</v>
      </c>
    </row>
    <row r="304" spans="1:17" ht="15" customHeight="1">
      <c r="A304" s="76">
        <v>304</v>
      </c>
      <c r="B304" s="17">
        <v>303</v>
      </c>
      <c r="C304" s="17" t="s">
        <v>1398</v>
      </c>
      <c r="D304" s="76" t="str">
        <f t="shared" si="8"/>
        <v xml:space="preserve">303 UPTON                        </v>
      </c>
      <c r="Q304" s="76">
        <f t="shared" si="9"/>
        <v>0</v>
      </c>
    </row>
    <row r="305" spans="1:17" ht="15" customHeight="1">
      <c r="A305" s="76">
        <v>305</v>
      </c>
      <c r="B305" s="19">
        <v>304</v>
      </c>
      <c r="C305" s="19" t="s">
        <v>799</v>
      </c>
      <c r="D305" s="76" t="str">
        <f t="shared" si="8"/>
        <v xml:space="preserve">304 UXBRIDGE                     </v>
      </c>
      <c r="Q305" s="76">
        <f t="shared" si="9"/>
        <v>0</v>
      </c>
    </row>
    <row r="306" spans="1:17" ht="15" customHeight="1">
      <c r="A306" s="76">
        <v>306</v>
      </c>
      <c r="B306" s="17">
        <v>305</v>
      </c>
      <c r="C306" s="17" t="s">
        <v>924</v>
      </c>
      <c r="D306" s="76" t="str">
        <f t="shared" si="8"/>
        <v xml:space="preserve">305 WAKEFIELD                    </v>
      </c>
      <c r="Q306" s="76">
        <f t="shared" si="9"/>
        <v>0</v>
      </c>
    </row>
    <row r="307" spans="1:17" ht="15" customHeight="1">
      <c r="A307" s="76">
        <v>307</v>
      </c>
      <c r="B307" s="19">
        <v>306</v>
      </c>
      <c r="C307" s="19" t="s">
        <v>897</v>
      </c>
      <c r="D307" s="76" t="str">
        <f t="shared" si="8"/>
        <v xml:space="preserve">306 WALES                        </v>
      </c>
      <c r="Q307" s="76">
        <f t="shared" si="9"/>
        <v>0</v>
      </c>
    </row>
    <row r="308" spans="1:17" ht="15" customHeight="1">
      <c r="A308" s="76">
        <v>308</v>
      </c>
      <c r="B308" s="17">
        <v>307</v>
      </c>
      <c r="C308" s="17" t="s">
        <v>495</v>
      </c>
      <c r="D308" s="76" t="str">
        <f t="shared" si="8"/>
        <v xml:space="preserve">307 WALPOLE                      </v>
      </c>
      <c r="Q308" s="76">
        <f t="shared" si="9"/>
        <v>0</v>
      </c>
    </row>
    <row r="309" spans="1:17" ht="15" customHeight="1">
      <c r="A309" s="76">
        <v>309</v>
      </c>
      <c r="B309" s="19">
        <v>308</v>
      </c>
      <c r="C309" s="19" t="s">
        <v>1302</v>
      </c>
      <c r="D309" s="76" t="str">
        <f t="shared" si="8"/>
        <v xml:space="preserve">308 WALTHAM                      </v>
      </c>
      <c r="Q309" s="76">
        <f t="shared" si="9"/>
        <v>0</v>
      </c>
    </row>
    <row r="310" spans="1:17" ht="15" customHeight="1">
      <c r="A310" s="76">
        <v>310</v>
      </c>
      <c r="B310" s="19">
        <v>309</v>
      </c>
      <c r="C310" s="19" t="s">
        <v>818</v>
      </c>
      <c r="D310" s="76" t="str">
        <f t="shared" si="8"/>
        <v xml:space="preserve">309 WARE                         </v>
      </c>
      <c r="Q310" s="76">
        <f t="shared" si="9"/>
        <v>0</v>
      </c>
    </row>
    <row r="311" spans="1:17" ht="15" customHeight="1">
      <c r="A311" s="76">
        <v>311</v>
      </c>
      <c r="B311" s="19">
        <v>310</v>
      </c>
      <c r="C311" s="19" t="s">
        <v>901</v>
      </c>
      <c r="D311" s="76" t="str">
        <f t="shared" si="8"/>
        <v xml:space="preserve">310 WAREHAM                      </v>
      </c>
      <c r="Q311" s="76">
        <f t="shared" si="9"/>
        <v>0</v>
      </c>
    </row>
    <row r="312" spans="1:17" ht="15" customHeight="1">
      <c r="A312" s="76">
        <v>312</v>
      </c>
      <c r="B312" s="17">
        <v>311</v>
      </c>
      <c r="C312" s="17" t="s">
        <v>496</v>
      </c>
      <c r="D312" s="76" t="str">
        <f t="shared" si="8"/>
        <v xml:space="preserve">311 WARREN                       </v>
      </c>
      <c r="Q312" s="76">
        <f t="shared" si="9"/>
        <v>0</v>
      </c>
    </row>
    <row r="313" spans="1:17" ht="15" customHeight="1">
      <c r="A313" s="76">
        <v>313</v>
      </c>
      <c r="B313" s="17">
        <v>312</v>
      </c>
      <c r="C313" s="17" t="s">
        <v>497</v>
      </c>
      <c r="D313" s="76" t="str">
        <f t="shared" si="8"/>
        <v xml:space="preserve">312 WARWICK                      </v>
      </c>
      <c r="Q313" s="76">
        <f t="shared" si="9"/>
        <v>0</v>
      </c>
    </row>
    <row r="314" spans="1:17" ht="15" customHeight="1">
      <c r="A314" s="76">
        <v>314</v>
      </c>
      <c r="B314" s="17">
        <v>313</v>
      </c>
      <c r="C314" s="17" t="s">
        <v>498</v>
      </c>
      <c r="D314" s="76" t="str">
        <f t="shared" si="8"/>
        <v xml:space="preserve">313 WASHINGTON                   </v>
      </c>
      <c r="Q314" s="76">
        <f t="shared" si="9"/>
        <v>0</v>
      </c>
    </row>
    <row r="315" spans="1:17" ht="15" customHeight="1">
      <c r="A315" s="76">
        <v>315</v>
      </c>
      <c r="B315" s="17">
        <v>314</v>
      </c>
      <c r="C315" s="17" t="s">
        <v>1287</v>
      </c>
      <c r="D315" s="76" t="str">
        <f t="shared" si="8"/>
        <v xml:space="preserve">314 WATERTOWN                    </v>
      </c>
      <c r="Q315" s="76">
        <f t="shared" si="9"/>
        <v>0</v>
      </c>
    </row>
    <row r="316" spans="1:17" ht="15" customHeight="1">
      <c r="A316" s="76">
        <v>316</v>
      </c>
      <c r="B316" s="19">
        <v>315</v>
      </c>
      <c r="C316" s="19" t="s">
        <v>915</v>
      </c>
      <c r="D316" s="76" t="str">
        <f t="shared" si="8"/>
        <v xml:space="preserve">315 WAYLAND                      </v>
      </c>
      <c r="Q316" s="76">
        <f t="shared" si="9"/>
        <v>0</v>
      </c>
    </row>
    <row r="317" spans="1:17" ht="15" customHeight="1">
      <c r="A317" s="76">
        <v>317</v>
      </c>
      <c r="B317" s="19">
        <v>316</v>
      </c>
      <c r="C317" s="19" t="s">
        <v>870</v>
      </c>
      <c r="D317" s="76" t="str">
        <f t="shared" si="8"/>
        <v xml:space="preserve">316 WEBSTER                      </v>
      </c>
      <c r="Q317" s="76">
        <f t="shared" si="9"/>
        <v>0</v>
      </c>
    </row>
    <row r="318" spans="1:17" ht="15" customHeight="1">
      <c r="A318" s="76">
        <v>318</v>
      </c>
      <c r="B318" s="17">
        <v>317</v>
      </c>
      <c r="C318" s="17" t="s">
        <v>499</v>
      </c>
      <c r="D318" s="76" t="str">
        <f t="shared" si="8"/>
        <v xml:space="preserve">317 WELLESLEY                    </v>
      </c>
      <c r="Q318" s="76">
        <f t="shared" si="9"/>
        <v>0</v>
      </c>
    </row>
    <row r="319" spans="1:17" ht="15" customHeight="1">
      <c r="A319" s="76">
        <v>319</v>
      </c>
      <c r="B319" s="19">
        <v>318</v>
      </c>
      <c r="C319" s="19" t="s">
        <v>883</v>
      </c>
      <c r="D319" s="76" t="str">
        <f t="shared" si="8"/>
        <v xml:space="preserve">318 WELLFLEET                    </v>
      </c>
      <c r="Q319" s="76">
        <f t="shared" si="9"/>
        <v>0</v>
      </c>
    </row>
    <row r="320" spans="1:17" ht="15" customHeight="1">
      <c r="A320" s="76">
        <v>320</v>
      </c>
      <c r="B320" s="17">
        <v>319</v>
      </c>
      <c r="C320" s="17" t="s">
        <v>500</v>
      </c>
      <c r="D320" s="76" t="str">
        <f t="shared" si="8"/>
        <v xml:space="preserve">319 WENDELL                      </v>
      </c>
      <c r="Q320" s="76">
        <f t="shared" si="9"/>
        <v>0</v>
      </c>
    </row>
    <row r="321" spans="1:17" ht="15" customHeight="1">
      <c r="A321" s="76">
        <v>321</v>
      </c>
      <c r="B321" s="17">
        <v>320</v>
      </c>
      <c r="C321" s="17" t="s">
        <v>501</v>
      </c>
      <c r="D321" s="76" t="str">
        <f t="shared" si="8"/>
        <v xml:space="preserve">320 WENHAM                       </v>
      </c>
      <c r="Q321" s="76">
        <f t="shared" si="9"/>
        <v>0</v>
      </c>
    </row>
    <row r="322" spans="1:17" ht="15" customHeight="1">
      <c r="A322" s="76">
        <v>322</v>
      </c>
      <c r="B322" s="19">
        <v>321</v>
      </c>
      <c r="C322" s="19" t="s">
        <v>850</v>
      </c>
      <c r="D322" s="76" t="str">
        <f t="shared" si="8"/>
        <v xml:space="preserve">321 WESTBOROUGH                  </v>
      </c>
      <c r="Q322" s="76">
        <f t="shared" si="9"/>
        <v>0</v>
      </c>
    </row>
    <row r="323" spans="1:17" ht="15" customHeight="1">
      <c r="A323" s="76">
        <v>323</v>
      </c>
      <c r="B323" s="19">
        <v>322</v>
      </c>
      <c r="C323" s="19" t="s">
        <v>787</v>
      </c>
      <c r="D323" s="76" t="str">
        <f t="shared" ref="D323:D360" si="10">B323&amp;" "&amp;C323</f>
        <v xml:space="preserve">322 WEST BOYLSTON                </v>
      </c>
      <c r="Q323" s="76">
        <f t="shared" si="9"/>
        <v>0</v>
      </c>
    </row>
    <row r="324" spans="1:17" ht="15" customHeight="1">
      <c r="A324" s="76">
        <v>324</v>
      </c>
      <c r="B324" s="17">
        <v>323</v>
      </c>
      <c r="C324" s="17" t="s">
        <v>502</v>
      </c>
      <c r="D324" s="76" t="str">
        <f t="shared" si="10"/>
        <v xml:space="preserve">323 WEST BRIDGEWATER             </v>
      </c>
      <c r="Q324" s="76">
        <f t="shared" si="9"/>
        <v>0</v>
      </c>
    </row>
    <row r="325" spans="1:17" ht="15" customHeight="1">
      <c r="A325" s="76">
        <v>325</v>
      </c>
      <c r="B325" s="17">
        <v>324</v>
      </c>
      <c r="C325" s="17" t="s">
        <v>503</v>
      </c>
      <c r="D325" s="76" t="str">
        <f t="shared" si="10"/>
        <v xml:space="preserve">324 WEST BROOKFIELD              </v>
      </c>
      <c r="Q325" s="76">
        <f t="shared" si="9"/>
        <v>0</v>
      </c>
    </row>
    <row r="326" spans="1:17" ht="15" customHeight="1">
      <c r="A326" s="76">
        <v>326</v>
      </c>
      <c r="B326" s="19">
        <v>325</v>
      </c>
      <c r="C326" s="19" t="s">
        <v>576</v>
      </c>
      <c r="D326" s="76" t="str">
        <f t="shared" si="10"/>
        <v xml:space="preserve">325 WESTFIELD                    </v>
      </c>
      <c r="Q326" s="76">
        <f t="shared" si="9"/>
        <v>0</v>
      </c>
    </row>
    <row r="327" spans="1:17" ht="15" customHeight="1">
      <c r="A327" s="76">
        <v>327</v>
      </c>
      <c r="B327" s="19">
        <v>326</v>
      </c>
      <c r="C327" s="19" t="s">
        <v>570</v>
      </c>
      <c r="D327" s="76" t="str">
        <f t="shared" si="10"/>
        <v xml:space="preserve">326 WESTFORD                     </v>
      </c>
      <c r="Q327" s="76">
        <f t="shared" si="9"/>
        <v>0</v>
      </c>
    </row>
    <row r="328" spans="1:17" ht="15" customHeight="1">
      <c r="A328" s="76">
        <v>328</v>
      </c>
      <c r="B328" s="17">
        <v>327</v>
      </c>
      <c r="C328" s="17" t="s">
        <v>920</v>
      </c>
      <c r="D328" s="76" t="str">
        <f t="shared" si="10"/>
        <v xml:space="preserve">327 WESTHAMPTON                  </v>
      </c>
      <c r="Q328" s="76">
        <f t="shared" si="9"/>
        <v>0</v>
      </c>
    </row>
    <row r="329" spans="1:17" ht="15" customHeight="1">
      <c r="A329" s="76">
        <v>329</v>
      </c>
      <c r="B329" s="17">
        <v>328</v>
      </c>
      <c r="C329" s="17" t="s">
        <v>507</v>
      </c>
      <c r="D329" s="76" t="str">
        <f t="shared" si="10"/>
        <v xml:space="preserve">328 WESTMINSTER                  </v>
      </c>
      <c r="Q329" s="76">
        <f t="shared" si="9"/>
        <v>0</v>
      </c>
    </row>
    <row r="330" spans="1:17" ht="15" customHeight="1">
      <c r="A330" s="76">
        <v>330</v>
      </c>
      <c r="B330" s="17">
        <v>329</v>
      </c>
      <c r="C330" s="17" t="s">
        <v>504</v>
      </c>
      <c r="D330" s="76" t="str">
        <f t="shared" si="10"/>
        <v xml:space="preserve">329 WEST NEWBURY                 </v>
      </c>
      <c r="Q330" s="76">
        <f t="shared" si="9"/>
        <v>0</v>
      </c>
    </row>
    <row r="331" spans="1:17" ht="15" customHeight="1">
      <c r="A331" s="76">
        <v>331</v>
      </c>
      <c r="B331" s="17">
        <v>330</v>
      </c>
      <c r="C331" s="17" t="s">
        <v>508</v>
      </c>
      <c r="D331" s="76" t="str">
        <f t="shared" si="10"/>
        <v xml:space="preserve">330 WESTON                       </v>
      </c>
      <c r="Q331" s="76">
        <f t="shared" ref="Q331:Q394" si="11">SUM(E331:O331)</f>
        <v>0</v>
      </c>
    </row>
    <row r="332" spans="1:17" ht="15" customHeight="1">
      <c r="A332" s="76">
        <v>332</v>
      </c>
      <c r="B332" s="19">
        <v>331</v>
      </c>
      <c r="C332" s="19" t="s">
        <v>509</v>
      </c>
      <c r="D332" s="76" t="str">
        <f t="shared" si="10"/>
        <v xml:space="preserve">331 WESTPORT                     </v>
      </c>
      <c r="Q332" s="76">
        <f t="shared" si="11"/>
        <v>0</v>
      </c>
    </row>
    <row r="333" spans="1:17" ht="15" customHeight="1">
      <c r="A333" s="76">
        <v>333</v>
      </c>
      <c r="B333" s="19">
        <v>332</v>
      </c>
      <c r="C333" s="19" t="s">
        <v>577</v>
      </c>
      <c r="D333" s="76" t="str">
        <f t="shared" si="10"/>
        <v xml:space="preserve">332 WEST SPRINGFIELD             </v>
      </c>
      <c r="Q333" s="76">
        <f t="shared" si="11"/>
        <v>0</v>
      </c>
    </row>
    <row r="334" spans="1:17" ht="15" customHeight="1">
      <c r="A334" s="76">
        <v>334</v>
      </c>
      <c r="B334" s="17">
        <v>333</v>
      </c>
      <c r="C334" s="17" t="s">
        <v>505</v>
      </c>
      <c r="D334" s="76" t="str">
        <f t="shared" si="10"/>
        <v xml:space="preserve">333 WEST STOCKBRIDGE             </v>
      </c>
      <c r="Q334" s="76">
        <f t="shared" si="11"/>
        <v>0</v>
      </c>
    </row>
    <row r="335" spans="1:17" ht="15" customHeight="1">
      <c r="A335" s="76">
        <v>335</v>
      </c>
      <c r="B335" s="17">
        <v>334</v>
      </c>
      <c r="C335" s="17" t="s">
        <v>506</v>
      </c>
      <c r="D335" s="76" t="str">
        <f t="shared" si="10"/>
        <v xml:space="preserve">334 WEST TISBURY                 </v>
      </c>
      <c r="Q335" s="76">
        <f t="shared" si="11"/>
        <v>0</v>
      </c>
    </row>
    <row r="336" spans="1:17" ht="15" customHeight="1">
      <c r="A336" s="76">
        <v>336</v>
      </c>
      <c r="B336" s="17">
        <v>335</v>
      </c>
      <c r="C336" s="17" t="s">
        <v>510</v>
      </c>
      <c r="D336" s="76" t="str">
        <f t="shared" si="10"/>
        <v xml:space="preserve">335 WESTWOOD                     </v>
      </c>
      <c r="Q336" s="76">
        <f t="shared" si="11"/>
        <v>0</v>
      </c>
    </row>
    <row r="337" spans="1:17" ht="15" customHeight="1">
      <c r="A337" s="76">
        <v>337</v>
      </c>
      <c r="B337" s="19">
        <v>336</v>
      </c>
      <c r="C337" s="19" t="s">
        <v>841</v>
      </c>
      <c r="D337" s="76" t="str">
        <f t="shared" si="10"/>
        <v xml:space="preserve">336 WEYMOUTH                     </v>
      </c>
      <c r="Q337" s="76">
        <f t="shared" si="11"/>
        <v>0</v>
      </c>
    </row>
    <row r="338" spans="1:17" ht="15" customHeight="1">
      <c r="A338" s="76">
        <v>338</v>
      </c>
      <c r="B338" s="17">
        <v>337</v>
      </c>
      <c r="C338" s="17" t="s">
        <v>511</v>
      </c>
      <c r="D338" s="76" t="str">
        <f t="shared" si="10"/>
        <v xml:space="preserve">337 WHATELY                      </v>
      </c>
      <c r="Q338" s="76">
        <f t="shared" si="11"/>
        <v>0</v>
      </c>
    </row>
    <row r="339" spans="1:17" ht="15" customHeight="1">
      <c r="A339" s="76">
        <v>339</v>
      </c>
      <c r="B339" s="17">
        <v>338</v>
      </c>
      <c r="C339" s="17" t="s">
        <v>512</v>
      </c>
      <c r="D339" s="76" t="str">
        <f t="shared" si="10"/>
        <v xml:space="preserve">338 WHITMAN                      </v>
      </c>
      <c r="Q339" s="76">
        <f t="shared" si="11"/>
        <v>0</v>
      </c>
    </row>
    <row r="340" spans="1:17" ht="15" customHeight="1">
      <c r="A340" s="76">
        <v>340</v>
      </c>
      <c r="B340" s="17">
        <v>339</v>
      </c>
      <c r="C340" s="17" t="s">
        <v>513</v>
      </c>
      <c r="D340" s="76" t="str">
        <f t="shared" si="10"/>
        <v xml:space="preserve">339 WILBRAHAM                    </v>
      </c>
      <c r="Q340" s="76">
        <f t="shared" si="11"/>
        <v>0</v>
      </c>
    </row>
    <row r="341" spans="1:17" ht="15" customHeight="1">
      <c r="A341" s="76">
        <v>341</v>
      </c>
      <c r="B341" s="19">
        <v>340</v>
      </c>
      <c r="C341" s="19" t="s">
        <v>909</v>
      </c>
      <c r="D341" s="76" t="str">
        <f t="shared" si="10"/>
        <v xml:space="preserve">340 WILLIAMSBURG                 </v>
      </c>
      <c r="Q341" s="76">
        <f t="shared" si="11"/>
        <v>0</v>
      </c>
    </row>
    <row r="342" spans="1:17" ht="15" customHeight="1">
      <c r="A342" s="76">
        <v>342</v>
      </c>
      <c r="B342" s="19">
        <v>341</v>
      </c>
      <c r="C342" s="19" t="s">
        <v>910</v>
      </c>
      <c r="D342" s="76" t="str">
        <f t="shared" si="10"/>
        <v xml:space="preserve">341 WILLIAMSTOWN                 </v>
      </c>
      <c r="Q342" s="76">
        <f t="shared" si="11"/>
        <v>0</v>
      </c>
    </row>
    <row r="343" spans="1:17" ht="15" customHeight="1">
      <c r="A343" s="76">
        <v>343</v>
      </c>
      <c r="B343" s="17">
        <v>342</v>
      </c>
      <c r="C343" s="17" t="s">
        <v>514</v>
      </c>
      <c r="D343" s="76" t="str">
        <f t="shared" si="10"/>
        <v xml:space="preserve">342 WILMINGTON                   </v>
      </c>
      <c r="Q343" s="76">
        <f t="shared" si="11"/>
        <v>0</v>
      </c>
    </row>
    <row r="344" spans="1:17" ht="15" customHeight="1">
      <c r="A344" s="76">
        <v>344</v>
      </c>
      <c r="B344" s="19">
        <v>343</v>
      </c>
      <c r="C344" s="19" t="s">
        <v>788</v>
      </c>
      <c r="D344" s="76" t="str">
        <f t="shared" si="10"/>
        <v xml:space="preserve">343 WINCHENDON                   </v>
      </c>
      <c r="Q344" s="76">
        <f t="shared" si="11"/>
        <v>0</v>
      </c>
    </row>
    <row r="345" spans="1:17" ht="15" customHeight="1">
      <c r="A345" s="76">
        <v>345</v>
      </c>
      <c r="B345" s="17">
        <v>344</v>
      </c>
      <c r="C345" s="17" t="s">
        <v>515</v>
      </c>
      <c r="D345" s="76" t="str">
        <f t="shared" si="10"/>
        <v xml:space="preserve">344 WINCHESTER                   </v>
      </c>
      <c r="Q345" s="76">
        <f t="shared" si="11"/>
        <v>0</v>
      </c>
    </row>
    <row r="346" spans="1:17" ht="15" customHeight="1">
      <c r="A346" s="76">
        <v>346</v>
      </c>
      <c r="B346" s="17">
        <v>345</v>
      </c>
      <c r="C346" s="17" t="s">
        <v>516</v>
      </c>
      <c r="D346" s="76" t="str">
        <f t="shared" si="10"/>
        <v xml:space="preserve">345 WINDSOR                      </v>
      </c>
      <c r="Q346" s="76">
        <f t="shared" si="11"/>
        <v>0</v>
      </c>
    </row>
    <row r="347" spans="1:17" ht="15" customHeight="1">
      <c r="A347" s="76">
        <v>347</v>
      </c>
      <c r="B347" s="17">
        <v>346</v>
      </c>
      <c r="C347" s="17" t="s">
        <v>517</v>
      </c>
      <c r="D347" s="76" t="str">
        <f t="shared" si="10"/>
        <v xml:space="preserve">346 WINTHROP                     </v>
      </c>
      <c r="Q347" s="76">
        <f t="shared" si="11"/>
        <v>0</v>
      </c>
    </row>
    <row r="348" spans="1:17" ht="15" customHeight="1">
      <c r="A348" s="76">
        <v>348</v>
      </c>
      <c r="B348" s="19">
        <v>347</v>
      </c>
      <c r="C348" s="19" t="s">
        <v>1270</v>
      </c>
      <c r="D348" s="76" t="str">
        <f t="shared" si="10"/>
        <v>347 WOBURN</v>
      </c>
      <c r="Q348" s="76">
        <f t="shared" si="11"/>
        <v>0</v>
      </c>
    </row>
    <row r="349" spans="1:17" ht="15" customHeight="1">
      <c r="A349" s="76">
        <v>349</v>
      </c>
      <c r="B349" s="19">
        <v>348</v>
      </c>
      <c r="C349" s="19" t="s">
        <v>857</v>
      </c>
      <c r="D349" s="76" t="str">
        <f t="shared" si="10"/>
        <v xml:space="preserve">348 WORCESTER                    </v>
      </c>
      <c r="Q349" s="76">
        <f t="shared" si="11"/>
        <v>0</v>
      </c>
    </row>
    <row r="350" spans="1:17" ht="15" customHeight="1">
      <c r="A350" s="76">
        <v>350</v>
      </c>
      <c r="B350" s="17">
        <v>349</v>
      </c>
      <c r="C350" s="17" t="s">
        <v>518</v>
      </c>
      <c r="D350" s="76" t="str">
        <f t="shared" si="10"/>
        <v xml:space="preserve">349 WORTHINGTON                  </v>
      </c>
      <c r="Q350" s="76">
        <f t="shared" si="11"/>
        <v>0</v>
      </c>
    </row>
    <row r="351" spans="1:17" ht="15" customHeight="1">
      <c r="A351" s="76">
        <v>351</v>
      </c>
      <c r="B351" s="19">
        <v>350</v>
      </c>
      <c r="C351" s="19" t="s">
        <v>1281</v>
      </c>
      <c r="D351" s="76" t="str">
        <f t="shared" si="10"/>
        <v xml:space="preserve">350 WRENTHAM                     </v>
      </c>
      <c r="Q351" s="76">
        <f t="shared" si="11"/>
        <v>0</v>
      </c>
    </row>
    <row r="352" spans="1:17" ht="15" customHeight="1">
      <c r="A352" s="76">
        <v>352</v>
      </c>
      <c r="B352" s="17">
        <v>351</v>
      </c>
      <c r="C352" s="17" t="s">
        <v>519</v>
      </c>
      <c r="D352" s="76" t="str">
        <f t="shared" si="10"/>
        <v xml:space="preserve">351 YARMOUTH                     </v>
      </c>
      <c r="Q352" s="76">
        <f t="shared" si="11"/>
        <v>0</v>
      </c>
    </row>
    <row r="353" spans="1:17" ht="15" customHeight="1">
      <c r="A353" s="76">
        <v>353</v>
      </c>
      <c r="B353" s="17">
        <v>352</v>
      </c>
      <c r="C353" s="17" t="s">
        <v>557</v>
      </c>
      <c r="D353" s="76" t="str">
        <f t="shared" si="10"/>
        <v>352 DEVENS</v>
      </c>
      <c r="Q353" s="76">
        <f t="shared" si="11"/>
        <v>0</v>
      </c>
    </row>
    <row r="354" spans="1:17" ht="15" customHeight="1">
      <c r="A354" s="76">
        <v>354</v>
      </c>
      <c r="B354" s="17">
        <v>406</v>
      </c>
      <c r="C354" s="17" t="s">
        <v>520</v>
      </c>
      <c r="D354" s="76" t="str">
        <f t="shared" si="10"/>
        <v xml:space="preserve">406 NORTHAMPTON SMITH            </v>
      </c>
      <c r="Q354" s="76">
        <f t="shared" si="11"/>
        <v>0</v>
      </c>
    </row>
    <row r="355" spans="1:17" ht="15" customHeight="1">
      <c r="A355" s="76">
        <v>355</v>
      </c>
      <c r="B355" s="19">
        <v>600</v>
      </c>
      <c r="C355" s="19" t="s">
        <v>851</v>
      </c>
      <c r="D355" s="76" t="str">
        <f t="shared" si="10"/>
        <v xml:space="preserve">600 ACTON BOXBOROUGH             </v>
      </c>
      <c r="Q355" s="76">
        <f t="shared" si="11"/>
        <v>0</v>
      </c>
    </row>
    <row r="356" spans="1:17" ht="15" customHeight="1">
      <c r="A356" s="76">
        <v>356</v>
      </c>
      <c r="B356" s="19">
        <v>603</v>
      </c>
      <c r="C356" s="19" t="s">
        <v>1290</v>
      </c>
      <c r="D356" s="76" t="str">
        <f t="shared" si="10"/>
        <v xml:space="preserve">603 ADAMS CHESHIRE               </v>
      </c>
      <c r="Q356" s="76">
        <f t="shared" si="11"/>
        <v>0</v>
      </c>
    </row>
    <row r="357" spans="1:17" ht="15" customHeight="1">
      <c r="A357" s="76">
        <v>357</v>
      </c>
      <c r="B357" s="19">
        <v>605</v>
      </c>
      <c r="C357" s="19" t="s">
        <v>521</v>
      </c>
      <c r="D357" s="76" t="str">
        <f t="shared" si="10"/>
        <v xml:space="preserve">605 AMHERST PELHAM               </v>
      </c>
      <c r="Q357" s="76">
        <f t="shared" si="11"/>
        <v>0</v>
      </c>
    </row>
    <row r="358" spans="1:17" ht="15" customHeight="1">
      <c r="A358" s="76">
        <v>358</v>
      </c>
      <c r="B358" s="19">
        <v>610</v>
      </c>
      <c r="C358" s="19" t="s">
        <v>852</v>
      </c>
      <c r="D358" s="76" t="str">
        <f t="shared" si="10"/>
        <v xml:space="preserve">610 ASHBURNHAM WESTMINSTER       </v>
      </c>
      <c r="Q358" s="76">
        <f t="shared" si="11"/>
        <v>0</v>
      </c>
    </row>
    <row r="359" spans="1:17" ht="15" customHeight="1">
      <c r="A359" s="76">
        <v>359</v>
      </c>
      <c r="B359" s="19">
        <v>615</v>
      </c>
      <c r="C359" s="19" t="s">
        <v>805</v>
      </c>
      <c r="D359" s="76" t="str">
        <f t="shared" si="10"/>
        <v xml:space="preserve">615 ATHOL ROYALSTON              </v>
      </c>
      <c r="Q359" s="76">
        <f t="shared" si="11"/>
        <v>0</v>
      </c>
    </row>
    <row r="360" spans="1:17" ht="15" customHeight="1">
      <c r="A360" s="76">
        <v>360</v>
      </c>
      <c r="B360" s="19">
        <v>616</v>
      </c>
      <c r="C360" s="19" t="s">
        <v>1513</v>
      </c>
      <c r="D360" s="76" t="str">
        <f t="shared" si="10"/>
        <v>616 AYER SHIRLEY</v>
      </c>
      <c r="Q360" s="76">
        <f t="shared" si="11"/>
        <v>0</v>
      </c>
    </row>
    <row r="361" spans="1:17" ht="15" customHeight="1">
      <c r="A361" s="76">
        <v>361</v>
      </c>
      <c r="B361" s="19">
        <v>618</v>
      </c>
      <c r="C361" s="19" t="s">
        <v>1295</v>
      </c>
      <c r="D361" s="76" t="str">
        <f t="shared" ref="D361:D389" si="12">B361&amp;" "&amp;C361</f>
        <v xml:space="preserve">618 BERKSHIRE HILLS              </v>
      </c>
      <c r="Q361" s="76">
        <f t="shared" si="11"/>
        <v>0</v>
      </c>
    </row>
    <row r="362" spans="1:17" ht="15" customHeight="1">
      <c r="A362" s="76">
        <v>362</v>
      </c>
      <c r="B362" s="19">
        <v>620</v>
      </c>
      <c r="C362" s="19" t="s">
        <v>1271</v>
      </c>
      <c r="D362" s="76" t="str">
        <f t="shared" si="12"/>
        <v xml:space="preserve">620 BERLIN BOYLSTON              </v>
      </c>
      <c r="Q362" s="76">
        <f t="shared" si="11"/>
        <v>0</v>
      </c>
    </row>
    <row r="363" spans="1:17" ht="15" customHeight="1">
      <c r="A363" s="76">
        <v>363</v>
      </c>
      <c r="B363" s="19">
        <v>622</v>
      </c>
      <c r="C363" s="19" t="s">
        <v>800</v>
      </c>
      <c r="D363" s="76" t="str">
        <f t="shared" si="12"/>
        <v xml:space="preserve">622 BLACKSTONE MILLVILLE         </v>
      </c>
      <c r="Q363" s="76">
        <f t="shared" si="11"/>
        <v>0</v>
      </c>
    </row>
    <row r="364" spans="1:17" ht="15" customHeight="1">
      <c r="A364" s="76">
        <v>364</v>
      </c>
      <c r="B364" s="19">
        <v>625</v>
      </c>
      <c r="C364" s="19" t="s">
        <v>842</v>
      </c>
      <c r="D364" s="76" t="str">
        <f t="shared" si="12"/>
        <v xml:space="preserve">625 BRIDGEWATER RAYNHAM          </v>
      </c>
      <c r="Q364" s="76">
        <f t="shared" si="11"/>
        <v>0</v>
      </c>
    </row>
    <row r="365" spans="1:17" ht="15" customHeight="1">
      <c r="A365" s="76">
        <v>365</v>
      </c>
      <c r="B365" s="19">
        <v>632</v>
      </c>
      <c r="C365" s="19" t="s">
        <v>819</v>
      </c>
      <c r="D365" s="76" t="str">
        <f t="shared" si="12"/>
        <v>632 CHESTERFIELD GOSHEN</v>
      </c>
      <c r="Q365" s="76">
        <f t="shared" si="11"/>
        <v>0</v>
      </c>
    </row>
    <row r="366" spans="1:17" ht="15" customHeight="1">
      <c r="A366" s="76">
        <v>366</v>
      </c>
      <c r="B366" s="19">
        <v>635</v>
      </c>
      <c r="C366" s="19" t="s">
        <v>1291</v>
      </c>
      <c r="D366" s="76" t="str">
        <f t="shared" si="12"/>
        <v xml:space="preserve">635 CENTRAL BERKSHIRE            </v>
      </c>
      <c r="Q366" s="76">
        <f t="shared" si="11"/>
        <v>0</v>
      </c>
    </row>
    <row r="367" spans="1:17" ht="15" customHeight="1">
      <c r="A367" s="76">
        <v>367</v>
      </c>
      <c r="B367" s="19">
        <v>640</v>
      </c>
      <c r="C367" s="19" t="s">
        <v>916</v>
      </c>
      <c r="D367" s="76" t="str">
        <f t="shared" si="12"/>
        <v xml:space="preserve">640 CONCORD CARLISLE             </v>
      </c>
      <c r="Q367" s="76">
        <f t="shared" si="11"/>
        <v>0</v>
      </c>
    </row>
    <row r="368" spans="1:17" ht="15" customHeight="1">
      <c r="A368" s="76">
        <v>368</v>
      </c>
      <c r="B368" s="19">
        <v>645</v>
      </c>
      <c r="C368" s="19" t="s">
        <v>782</v>
      </c>
      <c r="D368" s="76" t="str">
        <f t="shared" si="12"/>
        <v xml:space="preserve">645 DENNIS YARMOUTH              </v>
      </c>
      <c r="Q368" s="76">
        <f t="shared" si="11"/>
        <v>0</v>
      </c>
    </row>
    <row r="369" spans="1:17" ht="15" customHeight="1">
      <c r="A369" s="76">
        <v>369</v>
      </c>
      <c r="B369" s="19">
        <v>650</v>
      </c>
      <c r="C369" s="19" t="s">
        <v>896</v>
      </c>
      <c r="D369" s="76" t="str">
        <f t="shared" si="12"/>
        <v xml:space="preserve">650 DIGHTON REHOBOTH             </v>
      </c>
      <c r="Q369" s="76">
        <f t="shared" si="11"/>
        <v>0</v>
      </c>
    </row>
    <row r="370" spans="1:17" ht="15" customHeight="1">
      <c r="A370" s="76">
        <v>370</v>
      </c>
      <c r="B370" s="19">
        <v>655</v>
      </c>
      <c r="C370" s="19" t="s">
        <v>1282</v>
      </c>
      <c r="D370" s="76" t="str">
        <f t="shared" si="12"/>
        <v xml:space="preserve">655 DOVER SHERBORN               </v>
      </c>
      <c r="Q370" s="76">
        <f t="shared" si="11"/>
        <v>0</v>
      </c>
    </row>
    <row r="371" spans="1:17" ht="15" customHeight="1">
      <c r="A371" s="76">
        <v>371</v>
      </c>
      <c r="B371" s="19">
        <v>658</v>
      </c>
      <c r="C371" s="19" t="s">
        <v>875</v>
      </c>
      <c r="D371" s="76" t="str">
        <f t="shared" si="12"/>
        <v xml:space="preserve">658 DUDLEY CHARLTON              </v>
      </c>
      <c r="Q371" s="76">
        <f t="shared" si="11"/>
        <v>0</v>
      </c>
    </row>
    <row r="372" spans="1:17" ht="15" customHeight="1">
      <c r="A372" s="76">
        <v>372</v>
      </c>
      <c r="B372" s="19">
        <v>660</v>
      </c>
      <c r="C372" s="19" t="s">
        <v>783</v>
      </c>
      <c r="D372" s="76" t="str">
        <f t="shared" si="12"/>
        <v xml:space="preserve">660 NAUSET                       </v>
      </c>
      <c r="Q372" s="76">
        <f t="shared" si="11"/>
        <v>0</v>
      </c>
    </row>
    <row r="373" spans="1:17" ht="15" customHeight="1">
      <c r="A373" s="76">
        <v>373</v>
      </c>
      <c r="B373" s="19">
        <v>662</v>
      </c>
      <c r="C373" s="19" t="s">
        <v>1296</v>
      </c>
      <c r="D373" s="76" t="str">
        <f t="shared" si="12"/>
        <v>662 FARMINGTON RIVER</v>
      </c>
      <c r="Q373" s="76">
        <f t="shared" si="11"/>
        <v>0</v>
      </c>
    </row>
    <row r="374" spans="1:17" ht="15" customHeight="1">
      <c r="A374" s="76">
        <v>374</v>
      </c>
      <c r="B374" s="19">
        <v>665</v>
      </c>
      <c r="C374" s="19" t="s">
        <v>866</v>
      </c>
      <c r="D374" s="76" t="str">
        <f t="shared" si="12"/>
        <v xml:space="preserve">665 FREETOWN LAKEVILLE           </v>
      </c>
      <c r="Q374" s="76">
        <f t="shared" si="11"/>
        <v>0</v>
      </c>
    </row>
    <row r="375" spans="1:17" ht="15" customHeight="1">
      <c r="A375" s="76">
        <v>375</v>
      </c>
      <c r="B375" s="19">
        <v>670</v>
      </c>
      <c r="C375" s="19" t="s">
        <v>524</v>
      </c>
      <c r="D375" s="76" t="str">
        <f t="shared" si="12"/>
        <v xml:space="preserve">670 FRONTIER                     </v>
      </c>
      <c r="Q375" s="76">
        <f t="shared" si="11"/>
        <v>0</v>
      </c>
    </row>
    <row r="376" spans="1:17" ht="15" customHeight="1">
      <c r="A376" s="76">
        <v>376</v>
      </c>
      <c r="B376" s="19">
        <v>672</v>
      </c>
      <c r="C376" s="19" t="s">
        <v>1297</v>
      </c>
      <c r="D376" s="76" t="str">
        <f t="shared" si="12"/>
        <v xml:space="preserve">672 GATEWAY                      </v>
      </c>
      <c r="Q376" s="76">
        <f t="shared" si="11"/>
        <v>0</v>
      </c>
    </row>
    <row r="377" spans="1:17" ht="15" customHeight="1">
      <c r="A377" s="76">
        <v>377</v>
      </c>
      <c r="B377" s="19">
        <v>673</v>
      </c>
      <c r="C377" s="19" t="s">
        <v>853</v>
      </c>
      <c r="D377" s="76" t="str">
        <f t="shared" si="12"/>
        <v xml:space="preserve">673 GROTON DUNSTABLE             </v>
      </c>
      <c r="Q377" s="76">
        <f t="shared" si="11"/>
        <v>0</v>
      </c>
    </row>
    <row r="378" spans="1:17" ht="15" customHeight="1">
      <c r="A378" s="76">
        <v>378</v>
      </c>
      <c r="B378" s="19">
        <v>674</v>
      </c>
      <c r="C378" s="19" t="s">
        <v>806</v>
      </c>
      <c r="D378" s="76" t="str">
        <f t="shared" si="12"/>
        <v xml:space="preserve">674 GILL MONTAGUE                </v>
      </c>
      <c r="Q378" s="76">
        <f t="shared" si="11"/>
        <v>0</v>
      </c>
    </row>
    <row r="379" spans="1:17" ht="15" customHeight="1">
      <c r="A379" s="76">
        <v>379</v>
      </c>
      <c r="B379" s="19">
        <v>675</v>
      </c>
      <c r="C379" s="19" t="s">
        <v>774</v>
      </c>
      <c r="D379" s="76" t="str">
        <f t="shared" si="12"/>
        <v xml:space="preserve">675 HAMILTON WENHAM              </v>
      </c>
      <c r="Q379" s="76">
        <f t="shared" si="11"/>
        <v>0</v>
      </c>
    </row>
    <row r="380" spans="1:17" ht="15" customHeight="1">
      <c r="A380" s="76">
        <v>380</v>
      </c>
      <c r="B380" s="19">
        <v>680</v>
      </c>
      <c r="C380" s="19" t="s">
        <v>922</v>
      </c>
      <c r="D380" s="76" t="str">
        <f t="shared" si="12"/>
        <v xml:space="preserve">680 HAMPDEN WILBRAHAM            </v>
      </c>
      <c r="Q380" s="76">
        <f t="shared" si="11"/>
        <v>0</v>
      </c>
    </row>
    <row r="381" spans="1:17" ht="15" customHeight="1">
      <c r="A381" s="76">
        <v>381</v>
      </c>
      <c r="B381" s="19">
        <v>683</v>
      </c>
      <c r="C381" s="19" t="s">
        <v>907</v>
      </c>
      <c r="D381" s="76" t="str">
        <f t="shared" si="12"/>
        <v xml:space="preserve">683 HAMPSHIRE                    </v>
      </c>
      <c r="Q381" s="76">
        <f t="shared" si="11"/>
        <v>0</v>
      </c>
    </row>
    <row r="382" spans="1:17" ht="15" customHeight="1">
      <c r="A382" s="76">
        <v>382</v>
      </c>
      <c r="B382" s="19">
        <v>685</v>
      </c>
      <c r="C382" s="19" t="s">
        <v>885</v>
      </c>
      <c r="D382" s="76" t="str">
        <f t="shared" si="12"/>
        <v xml:space="preserve">685 HAWLEMONT                    </v>
      </c>
      <c r="Q382" s="76">
        <f t="shared" si="11"/>
        <v>0</v>
      </c>
    </row>
    <row r="383" spans="1:17" ht="15" customHeight="1">
      <c r="A383" s="76">
        <v>383</v>
      </c>
      <c r="B383" s="19">
        <v>690</v>
      </c>
      <c r="C383" s="19" t="s">
        <v>1283</v>
      </c>
      <c r="D383" s="76" t="str">
        <f t="shared" si="12"/>
        <v xml:space="preserve">690 KING PHILIP                  </v>
      </c>
      <c r="Q383" s="76">
        <f t="shared" si="11"/>
        <v>0</v>
      </c>
    </row>
    <row r="384" spans="1:17" ht="15" customHeight="1">
      <c r="A384" s="76">
        <v>384</v>
      </c>
      <c r="B384" s="19">
        <v>695</v>
      </c>
      <c r="C384" s="19" t="s">
        <v>1288</v>
      </c>
      <c r="D384" s="76" t="str">
        <f t="shared" si="12"/>
        <v xml:space="preserve">695 LINCOLN SUDBURY              </v>
      </c>
      <c r="Q384" s="76">
        <f t="shared" si="11"/>
        <v>0</v>
      </c>
    </row>
    <row r="385" spans="1:17" ht="15" customHeight="1">
      <c r="A385" s="76">
        <v>385</v>
      </c>
      <c r="B385" s="19">
        <v>698</v>
      </c>
      <c r="C385" s="19" t="s">
        <v>551</v>
      </c>
      <c r="D385" s="76" t="str">
        <f t="shared" si="12"/>
        <v>698 MANCHESTER ESSEX</v>
      </c>
      <c r="Q385" s="76">
        <f t="shared" si="11"/>
        <v>0</v>
      </c>
    </row>
    <row r="386" spans="1:17" ht="15" customHeight="1">
      <c r="A386" s="76">
        <v>386</v>
      </c>
      <c r="B386" s="17">
        <v>700</v>
      </c>
      <c r="C386" s="17" t="s">
        <v>526</v>
      </c>
      <c r="D386" s="76" t="str">
        <f t="shared" si="12"/>
        <v xml:space="preserve">700 MARTHAS VINEYARD             </v>
      </c>
      <c r="Q386" s="76">
        <f t="shared" si="11"/>
        <v>0</v>
      </c>
    </row>
    <row r="387" spans="1:17" ht="15" customHeight="1">
      <c r="A387" s="76">
        <v>387</v>
      </c>
      <c r="B387" s="19">
        <v>705</v>
      </c>
      <c r="C387" s="19" t="s">
        <v>810</v>
      </c>
      <c r="D387" s="76" t="str">
        <f t="shared" si="12"/>
        <v xml:space="preserve">705 MASCONOMET                   </v>
      </c>
      <c r="Q387" s="76">
        <f t="shared" si="11"/>
        <v>0</v>
      </c>
    </row>
    <row r="388" spans="1:17" ht="15" customHeight="1">
      <c r="A388" s="76">
        <v>388</v>
      </c>
      <c r="B388" s="19">
        <v>710</v>
      </c>
      <c r="C388" s="19" t="s">
        <v>1284</v>
      </c>
      <c r="D388" s="76" t="str">
        <f t="shared" si="12"/>
        <v xml:space="preserve">710 MENDON UPTON                 </v>
      </c>
      <c r="Q388" s="76">
        <f t="shared" si="11"/>
        <v>0</v>
      </c>
    </row>
    <row r="389" spans="1:17" ht="15" customHeight="1">
      <c r="A389" s="76">
        <v>389</v>
      </c>
      <c r="B389" s="19">
        <v>712</v>
      </c>
      <c r="C389" s="19" t="s">
        <v>1601</v>
      </c>
      <c r="D389" s="76" t="str">
        <f t="shared" si="12"/>
        <v>712 MONOMOY</v>
      </c>
      <c r="Q389" s="76">
        <f t="shared" si="11"/>
        <v>0</v>
      </c>
    </row>
    <row r="390" spans="1:17" ht="15" customHeight="1">
      <c r="A390" s="76">
        <v>390</v>
      </c>
      <c r="B390" s="19">
        <v>715</v>
      </c>
      <c r="C390" s="19" t="s">
        <v>1298</v>
      </c>
      <c r="D390" s="76" t="str">
        <f t="shared" ref="D390:D442" si="13">B390&amp;" "&amp;C390</f>
        <v xml:space="preserve">715 MOUNT GREYLOCK               </v>
      </c>
      <c r="Q390" s="76">
        <f t="shared" si="11"/>
        <v>0</v>
      </c>
    </row>
    <row r="391" spans="1:17" ht="15" customHeight="1">
      <c r="A391" s="76">
        <v>391</v>
      </c>
      <c r="B391" s="19">
        <v>717</v>
      </c>
      <c r="C391" s="19" t="s">
        <v>886</v>
      </c>
      <c r="D391" s="76" t="str">
        <f t="shared" si="13"/>
        <v xml:space="preserve">717 MOHAWK TRAIL                 </v>
      </c>
      <c r="Q391" s="76">
        <f t="shared" si="11"/>
        <v>0</v>
      </c>
    </row>
    <row r="392" spans="1:17" ht="15" customHeight="1">
      <c r="A392" s="76">
        <v>392</v>
      </c>
      <c r="B392" s="19">
        <v>720</v>
      </c>
      <c r="C392" s="19" t="s">
        <v>854</v>
      </c>
      <c r="D392" s="76" t="str">
        <f t="shared" si="13"/>
        <v xml:space="preserve">720 NARRAGANSETT                 </v>
      </c>
      <c r="Q392" s="76">
        <f t="shared" si="11"/>
        <v>0</v>
      </c>
    </row>
    <row r="393" spans="1:17" ht="15" customHeight="1">
      <c r="A393" s="76">
        <v>393</v>
      </c>
      <c r="B393" s="19">
        <v>725</v>
      </c>
      <c r="C393" s="19" t="s">
        <v>571</v>
      </c>
      <c r="D393" s="76" t="str">
        <f t="shared" si="13"/>
        <v xml:space="preserve">725 NASHOBA                      </v>
      </c>
      <c r="Q393" s="76">
        <f t="shared" si="11"/>
        <v>0</v>
      </c>
    </row>
    <row r="394" spans="1:17" ht="15" customHeight="1">
      <c r="A394" s="76">
        <v>394</v>
      </c>
      <c r="B394" s="19">
        <v>728</v>
      </c>
      <c r="C394" s="19" t="s">
        <v>879</v>
      </c>
      <c r="D394" s="76" t="str">
        <f t="shared" si="13"/>
        <v xml:space="preserve">728 NEW SALEM WENDELL            </v>
      </c>
      <c r="Q394" s="76">
        <f t="shared" si="11"/>
        <v>0</v>
      </c>
    </row>
    <row r="395" spans="1:17" ht="15" customHeight="1">
      <c r="A395" s="76">
        <v>395</v>
      </c>
      <c r="B395" s="19">
        <v>730</v>
      </c>
      <c r="C395" s="19" t="s">
        <v>1289</v>
      </c>
      <c r="D395" s="76" t="str">
        <f t="shared" si="13"/>
        <v xml:space="preserve">730 NORTHBORO SOUTHBORO          </v>
      </c>
      <c r="Q395" s="76">
        <f t="shared" ref="Q395:Q451" si="14">SUM(E395:O395)</f>
        <v>0</v>
      </c>
    </row>
    <row r="396" spans="1:17" ht="15" customHeight="1">
      <c r="A396" s="76">
        <v>396</v>
      </c>
      <c r="B396" s="19">
        <v>735</v>
      </c>
      <c r="C396" s="19" t="s">
        <v>855</v>
      </c>
      <c r="D396" s="76" t="str">
        <f t="shared" si="13"/>
        <v xml:space="preserve">735 NORTH MIDDLESEX              </v>
      </c>
      <c r="Q396" s="76">
        <f t="shared" si="14"/>
        <v>0</v>
      </c>
    </row>
    <row r="397" spans="1:17" ht="15" customHeight="1">
      <c r="A397" s="76">
        <v>397</v>
      </c>
      <c r="B397" s="19">
        <v>740</v>
      </c>
      <c r="C397" s="19" t="s">
        <v>906</v>
      </c>
      <c r="D397" s="76" t="str">
        <f t="shared" si="13"/>
        <v xml:space="preserve">740 OLD ROCHESTER                </v>
      </c>
      <c r="Q397" s="76">
        <f t="shared" si="14"/>
        <v>0</v>
      </c>
    </row>
    <row r="398" spans="1:17" ht="15" customHeight="1">
      <c r="A398" s="76">
        <v>398</v>
      </c>
      <c r="B398" s="19">
        <v>745</v>
      </c>
      <c r="C398" s="19" t="s">
        <v>823</v>
      </c>
      <c r="D398" s="76" t="str">
        <f t="shared" si="13"/>
        <v xml:space="preserve">745 PENTUCKET                    </v>
      </c>
      <c r="Q398" s="76">
        <f t="shared" si="14"/>
        <v>0</v>
      </c>
    </row>
    <row r="399" spans="1:17" ht="15" customHeight="1">
      <c r="A399" s="76">
        <v>399</v>
      </c>
      <c r="B399" s="19">
        <v>750</v>
      </c>
      <c r="C399" s="19" t="s">
        <v>529</v>
      </c>
      <c r="D399" s="76" t="str">
        <f t="shared" si="13"/>
        <v xml:space="preserve">750 PIONEER                      </v>
      </c>
      <c r="Q399" s="76">
        <f t="shared" si="14"/>
        <v>0</v>
      </c>
    </row>
    <row r="400" spans="1:17" ht="15" customHeight="1">
      <c r="A400" s="76">
        <v>400</v>
      </c>
      <c r="B400" s="19">
        <v>753</v>
      </c>
      <c r="C400" s="19" t="s">
        <v>789</v>
      </c>
      <c r="D400" s="76" t="str">
        <f t="shared" si="13"/>
        <v xml:space="preserve">753 QUABBIN                      </v>
      </c>
      <c r="Q400" s="76">
        <f t="shared" si="14"/>
        <v>0</v>
      </c>
    </row>
    <row r="401" spans="1:17" ht="15" customHeight="1">
      <c r="A401" s="76">
        <v>401</v>
      </c>
      <c r="B401" s="19">
        <v>755</v>
      </c>
      <c r="C401" s="19" t="s">
        <v>807</v>
      </c>
      <c r="D401" s="76" t="str">
        <f t="shared" si="13"/>
        <v xml:space="preserve">755 RALPH C MAHAR                </v>
      </c>
      <c r="Q401" s="76">
        <f t="shared" si="14"/>
        <v>0</v>
      </c>
    </row>
    <row r="402" spans="1:17" ht="15" customHeight="1">
      <c r="A402" s="76">
        <v>402</v>
      </c>
      <c r="B402" s="17">
        <v>760</v>
      </c>
      <c r="C402" s="17" t="s">
        <v>530</v>
      </c>
      <c r="D402" s="76" t="str">
        <f t="shared" si="13"/>
        <v xml:space="preserve">760 SILVER LAKE                  </v>
      </c>
      <c r="Q402" s="76">
        <f t="shared" si="14"/>
        <v>0</v>
      </c>
    </row>
    <row r="403" spans="1:17" ht="15" customHeight="1">
      <c r="A403" s="76">
        <v>403</v>
      </c>
      <c r="B403" s="19">
        <v>765</v>
      </c>
      <c r="C403" s="19" t="s">
        <v>1299</v>
      </c>
      <c r="D403" s="76" t="str">
        <f t="shared" si="13"/>
        <v xml:space="preserve">765 SOUTHERN BERKSHIRE           </v>
      </c>
      <c r="Q403" s="76">
        <f t="shared" si="14"/>
        <v>0</v>
      </c>
    </row>
    <row r="404" spans="1:17" ht="15" customHeight="1">
      <c r="A404" s="76">
        <v>404</v>
      </c>
      <c r="B404" s="19">
        <v>766</v>
      </c>
      <c r="C404" s="19" t="s">
        <v>908</v>
      </c>
      <c r="D404" s="76" t="str">
        <f t="shared" si="13"/>
        <v>766 SOUTHWICK TOLLAND</v>
      </c>
      <c r="Q404" s="76">
        <f t="shared" si="14"/>
        <v>0</v>
      </c>
    </row>
    <row r="405" spans="1:17" ht="15" customHeight="1">
      <c r="A405" s="76">
        <v>405</v>
      </c>
      <c r="B405" s="19">
        <v>767</v>
      </c>
      <c r="C405" s="19" t="s">
        <v>876</v>
      </c>
      <c r="D405" s="76" t="str">
        <f t="shared" si="13"/>
        <v xml:space="preserve">767 SPENCER EAST BROOKFIELD      </v>
      </c>
      <c r="Q405" s="76">
        <f t="shared" si="14"/>
        <v>0</v>
      </c>
    </row>
    <row r="406" spans="1:17" ht="15" customHeight="1">
      <c r="A406" s="76">
        <v>406</v>
      </c>
      <c r="B406" s="19">
        <v>770</v>
      </c>
      <c r="C406" s="19" t="s">
        <v>877</v>
      </c>
      <c r="D406" s="76" t="str">
        <f t="shared" si="13"/>
        <v xml:space="preserve">770 TANTASQUA                    </v>
      </c>
      <c r="Q406" s="76">
        <f t="shared" si="14"/>
        <v>0</v>
      </c>
    </row>
    <row r="407" spans="1:17" ht="15" customHeight="1">
      <c r="A407" s="76">
        <v>407</v>
      </c>
      <c r="B407" s="19">
        <v>773</v>
      </c>
      <c r="C407" s="19" t="s">
        <v>824</v>
      </c>
      <c r="D407" s="76" t="str">
        <f t="shared" si="13"/>
        <v xml:space="preserve">773 TRITON                       </v>
      </c>
      <c r="Q407" s="76">
        <f t="shared" si="14"/>
        <v>0</v>
      </c>
    </row>
    <row r="408" spans="1:17" ht="15" customHeight="1">
      <c r="A408" s="76">
        <v>408</v>
      </c>
      <c r="B408" s="19">
        <v>774</v>
      </c>
      <c r="C408" s="19" t="s">
        <v>540</v>
      </c>
      <c r="D408" s="76" t="str">
        <f t="shared" si="13"/>
        <v>774 UPISLAND</v>
      </c>
      <c r="Q408" s="76">
        <f t="shared" si="14"/>
        <v>0</v>
      </c>
    </row>
    <row r="409" spans="1:17" ht="15" customHeight="1">
      <c r="A409" s="76">
        <v>409</v>
      </c>
      <c r="B409" s="19">
        <v>775</v>
      </c>
      <c r="C409" s="19" t="s">
        <v>856</v>
      </c>
      <c r="D409" s="76" t="str">
        <f t="shared" si="13"/>
        <v xml:space="preserve">775 WACHUSETT                    </v>
      </c>
      <c r="Q409" s="76">
        <f t="shared" si="14"/>
        <v>0</v>
      </c>
    </row>
    <row r="410" spans="1:17" ht="15" customHeight="1">
      <c r="A410" s="76">
        <v>410</v>
      </c>
      <c r="B410" s="19">
        <v>778</v>
      </c>
      <c r="C410" s="19" t="s">
        <v>1286</v>
      </c>
      <c r="D410" s="76" t="str">
        <f t="shared" si="13"/>
        <v>778 QUABOAG</v>
      </c>
      <c r="Q410" s="76">
        <f t="shared" si="14"/>
        <v>0</v>
      </c>
    </row>
    <row r="411" spans="1:17" ht="15" customHeight="1">
      <c r="A411" s="76">
        <v>411</v>
      </c>
      <c r="B411" s="17">
        <v>780</v>
      </c>
      <c r="C411" s="17" t="s">
        <v>534</v>
      </c>
      <c r="D411" s="76" t="str">
        <f t="shared" si="13"/>
        <v xml:space="preserve">780 WHITMAN HANSON               </v>
      </c>
      <c r="Q411" s="76">
        <f t="shared" si="14"/>
        <v>0</v>
      </c>
    </row>
    <row r="412" spans="1:17" ht="15" customHeight="1">
      <c r="A412" s="76">
        <v>412</v>
      </c>
      <c r="B412" s="17">
        <v>801</v>
      </c>
      <c r="C412" s="17" t="s">
        <v>933</v>
      </c>
      <c r="D412" s="76" t="str">
        <f t="shared" si="13"/>
        <v xml:space="preserve">801 ASSABET VALLEY               </v>
      </c>
      <c r="Q412" s="76">
        <f t="shared" si="14"/>
        <v>0</v>
      </c>
    </row>
    <row r="413" spans="1:17" ht="15" customHeight="1">
      <c r="A413" s="76">
        <v>413</v>
      </c>
      <c r="B413" s="17">
        <v>805</v>
      </c>
      <c r="C413" s="17" t="s">
        <v>522</v>
      </c>
      <c r="D413" s="76" t="str">
        <f t="shared" si="13"/>
        <v xml:space="preserve">805 BLACKSTONE VALLEY            </v>
      </c>
      <c r="Q413" s="76">
        <f t="shared" si="14"/>
        <v>0</v>
      </c>
    </row>
    <row r="414" spans="1:17" ht="15" customHeight="1">
      <c r="A414" s="76">
        <v>414</v>
      </c>
      <c r="B414" s="17">
        <v>806</v>
      </c>
      <c r="C414" s="17" t="s">
        <v>523</v>
      </c>
      <c r="D414" s="76" t="str">
        <f t="shared" si="13"/>
        <v xml:space="preserve">806 BLUE HILLS                   </v>
      </c>
      <c r="Q414" s="76">
        <f t="shared" si="14"/>
        <v>0</v>
      </c>
    </row>
    <row r="415" spans="1:17" ht="15" customHeight="1">
      <c r="A415" s="76">
        <v>415</v>
      </c>
      <c r="B415" s="17">
        <v>810</v>
      </c>
      <c r="C415" s="17" t="s">
        <v>536</v>
      </c>
      <c r="D415" s="76" t="str">
        <f t="shared" si="13"/>
        <v xml:space="preserve">810 BRISTOL PLYMOUTH             </v>
      </c>
      <c r="Q415" s="76">
        <f t="shared" si="14"/>
        <v>0</v>
      </c>
    </row>
    <row r="416" spans="1:17" ht="15" customHeight="1">
      <c r="A416" s="76">
        <v>416</v>
      </c>
      <c r="B416" s="17">
        <v>815</v>
      </c>
      <c r="C416" s="17" t="s">
        <v>537</v>
      </c>
      <c r="D416" s="76" t="str">
        <f t="shared" si="13"/>
        <v xml:space="preserve">815 CAPE COD                     </v>
      </c>
      <c r="Q416" s="76">
        <f t="shared" si="14"/>
        <v>0</v>
      </c>
    </row>
    <row r="417" spans="1:17" ht="15" customHeight="1">
      <c r="A417" s="76">
        <v>417</v>
      </c>
      <c r="B417" s="17">
        <v>817</v>
      </c>
      <c r="C417" s="17" t="s">
        <v>1619</v>
      </c>
      <c r="D417" s="76" t="str">
        <f t="shared" si="13"/>
        <v>817 ESSEX NORTH SHORE</v>
      </c>
      <c r="Q417" s="76">
        <f t="shared" si="14"/>
        <v>0</v>
      </c>
    </row>
    <row r="418" spans="1:17" ht="15" customHeight="1">
      <c r="A418" s="76">
        <v>418</v>
      </c>
      <c r="B418" s="19">
        <v>818</v>
      </c>
      <c r="C418" s="19" t="s">
        <v>938</v>
      </c>
      <c r="D418" s="76" t="str">
        <f t="shared" si="13"/>
        <v xml:space="preserve">818 FRANKLIN COUNTY              </v>
      </c>
      <c r="Q418" s="76">
        <f t="shared" si="14"/>
        <v>0</v>
      </c>
    </row>
    <row r="419" spans="1:17" ht="15" customHeight="1">
      <c r="A419" s="76">
        <v>419</v>
      </c>
      <c r="B419" s="17">
        <v>821</v>
      </c>
      <c r="C419" s="17" t="s">
        <v>525</v>
      </c>
      <c r="D419" s="76" t="str">
        <f t="shared" si="13"/>
        <v xml:space="preserve">821 GREATER FALL RIVER           </v>
      </c>
      <c r="Q419" s="76">
        <f t="shared" si="14"/>
        <v>0</v>
      </c>
    </row>
    <row r="420" spans="1:17" ht="15" customHeight="1">
      <c r="A420" s="76">
        <v>420</v>
      </c>
      <c r="B420" s="19">
        <v>823</v>
      </c>
      <c r="C420" s="19" t="s">
        <v>928</v>
      </c>
      <c r="D420" s="76" t="str">
        <f t="shared" si="13"/>
        <v xml:space="preserve">823 GREATER LAWRENCE             </v>
      </c>
      <c r="Q420" s="76">
        <f t="shared" si="14"/>
        <v>0</v>
      </c>
    </row>
    <row r="421" spans="1:17" ht="15" customHeight="1">
      <c r="A421" s="76">
        <v>421</v>
      </c>
      <c r="B421" s="17">
        <v>825</v>
      </c>
      <c r="C421" s="17" t="s">
        <v>539</v>
      </c>
      <c r="D421" s="76" t="str">
        <f t="shared" si="13"/>
        <v xml:space="preserve">825 GREATER NEW BEDFORD          </v>
      </c>
      <c r="Q421" s="76">
        <f t="shared" si="14"/>
        <v>0</v>
      </c>
    </row>
    <row r="422" spans="1:17" ht="15" customHeight="1">
      <c r="A422" s="76">
        <v>422</v>
      </c>
      <c r="B422" s="19">
        <v>828</v>
      </c>
      <c r="C422" s="19" t="s">
        <v>929</v>
      </c>
      <c r="D422" s="76" t="str">
        <f t="shared" si="13"/>
        <v xml:space="preserve">828 GREATER LOWELL               </v>
      </c>
      <c r="Q422" s="76">
        <f t="shared" si="14"/>
        <v>0</v>
      </c>
    </row>
    <row r="423" spans="1:17" ht="15" customHeight="1">
      <c r="A423" s="76">
        <v>423</v>
      </c>
      <c r="B423" s="17">
        <v>829</v>
      </c>
      <c r="C423" s="17" t="s">
        <v>934</v>
      </c>
      <c r="D423" s="76" t="str">
        <f t="shared" si="13"/>
        <v xml:space="preserve">829 SOUTH MIDDLESEX              </v>
      </c>
      <c r="Q423" s="76">
        <f t="shared" si="14"/>
        <v>0</v>
      </c>
    </row>
    <row r="424" spans="1:17" ht="15" customHeight="1">
      <c r="A424" s="76">
        <v>424</v>
      </c>
      <c r="B424" s="19">
        <v>830</v>
      </c>
      <c r="C424" s="19" t="s">
        <v>931</v>
      </c>
      <c r="D424" s="76" t="str">
        <f t="shared" si="13"/>
        <v xml:space="preserve">830 MINUTEMAN                    </v>
      </c>
      <c r="Q424" s="76">
        <f t="shared" si="14"/>
        <v>0</v>
      </c>
    </row>
    <row r="425" spans="1:17" ht="15" customHeight="1">
      <c r="A425" s="76">
        <v>425</v>
      </c>
      <c r="B425" s="19">
        <v>832</v>
      </c>
      <c r="C425" s="19" t="s">
        <v>1301</v>
      </c>
      <c r="D425" s="76" t="str">
        <f t="shared" si="13"/>
        <v xml:space="preserve">832 MONTACHUSETT                 </v>
      </c>
      <c r="Q425" s="76">
        <f t="shared" si="14"/>
        <v>0</v>
      </c>
    </row>
    <row r="426" spans="1:17" ht="15" customHeight="1">
      <c r="A426" s="76">
        <v>426</v>
      </c>
      <c r="B426" s="17">
        <v>851</v>
      </c>
      <c r="C426" s="17" t="s">
        <v>528</v>
      </c>
      <c r="D426" s="76" t="str">
        <f t="shared" si="13"/>
        <v xml:space="preserve">851 NORTHERN BERKSHIRE           </v>
      </c>
      <c r="Q426" s="76">
        <f t="shared" si="14"/>
        <v>0</v>
      </c>
    </row>
    <row r="427" spans="1:17" ht="15" customHeight="1">
      <c r="A427" s="76">
        <v>427</v>
      </c>
      <c r="B427" s="19">
        <v>852</v>
      </c>
      <c r="C427" s="19" t="s">
        <v>930</v>
      </c>
      <c r="D427" s="76" t="str">
        <f t="shared" si="13"/>
        <v xml:space="preserve">852 NASHOBA VALLEY               </v>
      </c>
      <c r="Q427" s="76">
        <f t="shared" si="14"/>
        <v>0</v>
      </c>
    </row>
    <row r="428" spans="1:17" ht="15" customHeight="1">
      <c r="A428" s="76">
        <v>428</v>
      </c>
      <c r="B428" s="19">
        <v>853</v>
      </c>
      <c r="C428" s="19" t="s">
        <v>935</v>
      </c>
      <c r="D428" s="76" t="str">
        <f t="shared" si="13"/>
        <v xml:space="preserve">853 NORTHEAST METROPOLITAN       </v>
      </c>
      <c r="Q428" s="76">
        <f t="shared" si="14"/>
        <v>0</v>
      </c>
    </row>
    <row r="429" spans="1:17" ht="15" customHeight="1">
      <c r="A429" s="76">
        <v>429</v>
      </c>
      <c r="B429" s="17">
        <v>855</v>
      </c>
      <c r="C429" s="17" t="s">
        <v>538</v>
      </c>
      <c r="D429" s="76" t="str">
        <f t="shared" si="13"/>
        <v xml:space="preserve">855 OLD COLONY                   </v>
      </c>
      <c r="Q429" s="76">
        <f t="shared" si="14"/>
        <v>0</v>
      </c>
    </row>
    <row r="430" spans="1:17" ht="15" customHeight="1">
      <c r="A430" s="76">
        <v>430</v>
      </c>
      <c r="B430" s="19">
        <v>860</v>
      </c>
      <c r="C430" s="19" t="s">
        <v>1307</v>
      </c>
      <c r="D430" s="76" t="str">
        <f t="shared" si="13"/>
        <v xml:space="preserve">860 PATHFINDER                   </v>
      </c>
      <c r="Q430" s="76">
        <f t="shared" si="14"/>
        <v>0</v>
      </c>
    </row>
    <row r="431" spans="1:17" ht="15" customHeight="1">
      <c r="A431" s="76">
        <v>431</v>
      </c>
      <c r="B431" s="19">
        <v>871</v>
      </c>
      <c r="C431" s="19" t="s">
        <v>936</v>
      </c>
      <c r="D431" s="76" t="str">
        <f t="shared" si="13"/>
        <v xml:space="preserve">871 SHAWSHEEN VALLEY             </v>
      </c>
      <c r="Q431" s="76">
        <f t="shared" si="14"/>
        <v>0</v>
      </c>
    </row>
    <row r="432" spans="1:17" ht="15" customHeight="1">
      <c r="A432" s="76">
        <v>432</v>
      </c>
      <c r="B432" s="17">
        <v>872</v>
      </c>
      <c r="C432" s="17" t="s">
        <v>532</v>
      </c>
      <c r="D432" s="76" t="str">
        <f t="shared" si="13"/>
        <v xml:space="preserve">872 SOUTHEASTERN                 </v>
      </c>
      <c r="Q432" s="76">
        <f t="shared" si="14"/>
        <v>0</v>
      </c>
    </row>
    <row r="433" spans="1:17" ht="15" customHeight="1">
      <c r="A433" s="76">
        <v>433</v>
      </c>
      <c r="B433" s="17">
        <v>873</v>
      </c>
      <c r="C433" s="17" t="s">
        <v>531</v>
      </c>
      <c r="D433" s="76" t="str">
        <f t="shared" si="13"/>
        <v xml:space="preserve">873 SOUTH SHORE                  </v>
      </c>
      <c r="Q433" s="76">
        <f t="shared" si="14"/>
        <v>0</v>
      </c>
    </row>
    <row r="434" spans="1:17" ht="15" customHeight="1">
      <c r="A434" s="76">
        <v>434</v>
      </c>
      <c r="B434" s="17">
        <v>876</v>
      </c>
      <c r="C434" s="17" t="s">
        <v>535</v>
      </c>
      <c r="D434" s="76" t="str">
        <f t="shared" si="13"/>
        <v xml:space="preserve">876 SOUTHERN WORCESTER           </v>
      </c>
      <c r="Q434" s="76">
        <f t="shared" si="14"/>
        <v>0</v>
      </c>
    </row>
    <row r="435" spans="1:17" ht="15" customHeight="1">
      <c r="A435" s="76">
        <v>435</v>
      </c>
      <c r="B435" s="17">
        <v>878</v>
      </c>
      <c r="C435" s="17" t="s">
        <v>937</v>
      </c>
      <c r="D435" s="76" t="str">
        <f t="shared" si="13"/>
        <v xml:space="preserve">878 TRI COUNTY                   </v>
      </c>
      <c r="Q435" s="76">
        <f t="shared" si="14"/>
        <v>0</v>
      </c>
    </row>
    <row r="436" spans="1:17" ht="15" customHeight="1">
      <c r="A436" s="76">
        <v>436</v>
      </c>
      <c r="B436" s="17">
        <v>879</v>
      </c>
      <c r="C436" s="17" t="s">
        <v>533</v>
      </c>
      <c r="D436" s="76" t="str">
        <f t="shared" si="13"/>
        <v xml:space="preserve">879 UPPER CAPE COD               </v>
      </c>
      <c r="Q436" s="76">
        <f t="shared" si="14"/>
        <v>0</v>
      </c>
    </row>
    <row r="437" spans="1:17" ht="15" customHeight="1">
      <c r="A437" s="76">
        <v>437</v>
      </c>
      <c r="B437" s="19">
        <v>885</v>
      </c>
      <c r="C437" s="19" t="s">
        <v>942</v>
      </c>
      <c r="D437" s="76" t="str">
        <f t="shared" si="13"/>
        <v xml:space="preserve">885 WHITTIER                     </v>
      </c>
      <c r="Q437" s="76">
        <f t="shared" si="14"/>
        <v>0</v>
      </c>
    </row>
    <row r="438" spans="1:17" ht="15" customHeight="1">
      <c r="A438" s="76">
        <v>438</v>
      </c>
      <c r="B438" s="17">
        <v>910</v>
      </c>
      <c r="C438" s="17" t="s">
        <v>541</v>
      </c>
      <c r="D438" s="76" t="str">
        <f t="shared" si="13"/>
        <v xml:space="preserve">910 BRISTOL COUNTY               </v>
      </c>
      <c r="Q438" s="76">
        <f t="shared" si="14"/>
        <v>0</v>
      </c>
    </row>
    <row r="439" spans="1:17" ht="15" customHeight="1">
      <c r="A439" s="76">
        <v>439</v>
      </c>
      <c r="B439" s="17">
        <v>915</v>
      </c>
      <c r="C439" s="17" t="s">
        <v>542</v>
      </c>
      <c r="D439" s="76" t="str">
        <f t="shared" si="13"/>
        <v xml:space="preserve">915 NORFOLK COUNTY               </v>
      </c>
      <c r="Q439" s="76">
        <f t="shared" si="14"/>
        <v>0</v>
      </c>
    </row>
    <row r="440" spans="1:17" ht="15" customHeight="1">
      <c r="A440" s="76">
        <v>440</v>
      </c>
      <c r="B440" s="17">
        <v>3901</v>
      </c>
      <c r="C440" s="17" t="s">
        <v>491</v>
      </c>
      <c r="D440" s="76" t="str">
        <f t="shared" si="13"/>
        <v>3901 MA VIRTUAL ACADEMY</v>
      </c>
      <c r="Q440" s="76">
        <f t="shared" si="14"/>
        <v>0</v>
      </c>
    </row>
    <row r="441" spans="1:17" ht="15" customHeight="1">
      <c r="A441" s="76">
        <v>441</v>
      </c>
      <c r="B441" s="17">
        <v>3902</v>
      </c>
      <c r="C441" s="17" t="s">
        <v>1618</v>
      </c>
      <c r="D441" s="76" t="str">
        <f t="shared" si="13"/>
        <v>3902 TECCA</v>
      </c>
      <c r="Q441" s="76">
        <f t="shared" si="14"/>
        <v>0</v>
      </c>
    </row>
    <row r="442" spans="1:17" ht="15" customHeight="1">
      <c r="A442" s="76">
        <v>442</v>
      </c>
      <c r="B442" s="23">
        <v>9999</v>
      </c>
      <c r="C442" s="23" t="s">
        <v>550</v>
      </c>
      <c r="D442" s="76" t="str">
        <f t="shared" si="13"/>
        <v>9999 State Total</v>
      </c>
      <c r="Q442" s="76">
        <f t="shared" si="14"/>
        <v>0</v>
      </c>
    </row>
    <row r="443" spans="1:17" ht="15" customHeight="1">
      <c r="Q443" s="76">
        <f t="shared" si="14"/>
        <v>0</v>
      </c>
    </row>
    <row r="444" spans="1:17" ht="15" customHeight="1">
      <c r="Q444" s="76">
        <f t="shared" si="14"/>
        <v>0</v>
      </c>
    </row>
    <row r="445" spans="1:17" ht="15" customHeight="1">
      <c r="Q445" s="76">
        <f t="shared" si="14"/>
        <v>0</v>
      </c>
    </row>
    <row r="446" spans="1:17" ht="15" customHeight="1">
      <c r="Q446" s="76">
        <f t="shared" si="14"/>
        <v>0</v>
      </c>
    </row>
    <row r="447" spans="1:17" ht="15" customHeight="1">
      <c r="Q447" s="76">
        <f t="shared" si="14"/>
        <v>0</v>
      </c>
    </row>
    <row r="448" spans="1:17" ht="15" customHeight="1">
      <c r="Q448" s="76">
        <f t="shared" si="14"/>
        <v>0</v>
      </c>
    </row>
    <row r="449" spans="17:17" ht="15" customHeight="1">
      <c r="Q449" s="76">
        <f t="shared" si="14"/>
        <v>0</v>
      </c>
    </row>
    <row r="450" spans="17:17" ht="15" customHeight="1">
      <c r="Q450" s="76">
        <f t="shared" si="14"/>
        <v>0</v>
      </c>
    </row>
    <row r="451" spans="17:17" ht="15" customHeight="1">
      <c r="Q451" s="76">
        <f t="shared" si="14"/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4"/>
  <dimension ref="A1:L327"/>
  <sheetViews>
    <sheetView tabSelected="1" zoomScale="75" zoomScaleNormal="75" workbookViewId="0">
      <selection activeCell="B11" sqref="B11"/>
    </sheetView>
  </sheetViews>
  <sheetFormatPr defaultRowHeight="18.75"/>
  <cols>
    <col min="1" max="1" width="6.109375" style="3" customWidth="1"/>
    <col min="2" max="2" width="17.109375" style="3" customWidth="1"/>
    <col min="3" max="3" width="11.21875" style="3" customWidth="1"/>
    <col min="4" max="4" width="13.109375" style="3" customWidth="1"/>
    <col min="5" max="5" width="10.33203125" style="3" customWidth="1"/>
    <col min="6" max="6" width="11.33203125" style="3" customWidth="1"/>
    <col min="7" max="7" width="4.109375" style="3" customWidth="1"/>
    <col min="8" max="8" width="7.6640625" style="3" customWidth="1"/>
    <col min="9" max="9" width="9.5546875" customWidth="1"/>
    <col min="10" max="10" width="5.21875" customWidth="1"/>
    <col min="11" max="11" width="11.6640625" customWidth="1"/>
    <col min="12" max="12" width="12.109375" customWidth="1"/>
  </cols>
  <sheetData>
    <row r="1" spans="1:12">
      <c r="A1" s="2"/>
      <c r="B1" s="2"/>
      <c r="C1"/>
      <c r="D1" s="2"/>
      <c r="E1"/>
      <c r="F1" s="2"/>
      <c r="G1" s="2"/>
      <c r="H1" s="2"/>
      <c r="L1" s="266">
        <v>42536</v>
      </c>
    </row>
    <row r="2" spans="1:12" ht="23.25">
      <c r="A2" s="267" t="s">
        <v>1354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</row>
    <row r="3" spans="1:12">
      <c r="A3" s="270" t="s">
        <v>548</v>
      </c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</row>
    <row r="5" spans="1:12" ht="23.25">
      <c r="A5" s="269" t="s">
        <v>2053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</row>
    <row r="6" spans="1:12" ht="22.5" customHeight="1">
      <c r="A6" s="79"/>
      <c r="B6" s="79"/>
      <c r="C6" s="260"/>
      <c r="D6" s="79"/>
      <c r="E6" s="261"/>
      <c r="F6" s="261"/>
      <c r="G6" s="262"/>
      <c r="H6" s="260" t="s">
        <v>546</v>
      </c>
      <c r="I6" s="262" t="s">
        <v>546</v>
      </c>
      <c r="J6" s="262"/>
      <c r="K6" s="260" t="s">
        <v>552</v>
      </c>
      <c r="L6" s="260" t="s">
        <v>552</v>
      </c>
    </row>
    <row r="7" spans="1:12">
      <c r="A7" s="79"/>
      <c r="B7" s="79"/>
      <c r="C7" s="79" t="s">
        <v>1671</v>
      </c>
      <c r="D7" s="79" t="s">
        <v>1671</v>
      </c>
      <c r="E7" s="263" t="s">
        <v>1671</v>
      </c>
      <c r="F7" s="263" t="s">
        <v>1671</v>
      </c>
      <c r="G7" s="262"/>
      <c r="H7" s="79" t="s">
        <v>1622</v>
      </c>
      <c r="I7" s="262" t="s">
        <v>1622</v>
      </c>
      <c r="J7" s="262"/>
      <c r="K7" s="260" t="s">
        <v>543</v>
      </c>
      <c r="L7" s="260" t="s">
        <v>544</v>
      </c>
    </row>
    <row r="8" spans="1:12">
      <c r="A8" s="79"/>
      <c r="B8" s="79"/>
      <c r="C8" s="79" t="s">
        <v>543</v>
      </c>
      <c r="D8" s="79" t="s">
        <v>543</v>
      </c>
      <c r="E8" s="263" t="s">
        <v>544</v>
      </c>
      <c r="F8" s="263" t="s">
        <v>544</v>
      </c>
      <c r="G8" s="262"/>
      <c r="H8" s="79" t="s">
        <v>543</v>
      </c>
      <c r="I8" s="262" t="s">
        <v>544</v>
      </c>
      <c r="J8" s="262"/>
      <c r="K8" s="260" t="s">
        <v>545</v>
      </c>
      <c r="L8" s="260" t="s">
        <v>545</v>
      </c>
    </row>
    <row r="9" spans="1:12">
      <c r="A9" s="264" t="s">
        <v>554</v>
      </c>
      <c r="B9" s="264" t="s">
        <v>547</v>
      </c>
      <c r="C9" s="80" t="s">
        <v>549</v>
      </c>
      <c r="D9" s="80" t="s">
        <v>545</v>
      </c>
      <c r="E9" s="265" t="s">
        <v>549</v>
      </c>
      <c r="F9" s="265" t="s">
        <v>545</v>
      </c>
      <c r="G9" s="262"/>
      <c r="H9" s="79" t="s">
        <v>545</v>
      </c>
      <c r="I9" s="262" t="s">
        <v>545</v>
      </c>
      <c r="J9" s="262"/>
      <c r="K9" s="260" t="s">
        <v>1671</v>
      </c>
      <c r="L9" s="260" t="s">
        <v>1671</v>
      </c>
    </row>
    <row r="10" spans="1:12" ht="27" customHeight="1">
      <c r="A10" s="29">
        <v>1</v>
      </c>
      <c r="B10" s="29" t="s">
        <v>890</v>
      </c>
      <c r="C10" s="256">
        <v>1</v>
      </c>
      <c r="D10" s="257">
        <v>5000</v>
      </c>
      <c r="E10" s="256">
        <v>33.489999999999995</v>
      </c>
      <c r="F10" s="257">
        <v>202621</v>
      </c>
      <c r="G10" s="29"/>
      <c r="H10" s="257">
        <v>0</v>
      </c>
      <c r="I10" s="257">
        <v>0</v>
      </c>
      <c r="J10" s="29"/>
      <c r="K10" s="257">
        <v>5000</v>
      </c>
      <c r="L10" s="257">
        <v>202621</v>
      </c>
    </row>
    <row r="11" spans="1:12">
      <c r="A11" s="29">
        <v>3</v>
      </c>
      <c r="B11" s="29" t="s">
        <v>1310</v>
      </c>
      <c r="C11" s="256">
        <v>0</v>
      </c>
      <c r="D11" s="257">
        <v>0</v>
      </c>
      <c r="E11" s="256">
        <v>18.63</v>
      </c>
      <c r="F11" s="257">
        <v>98585</v>
      </c>
      <c r="G11" s="29"/>
      <c r="H11" s="257">
        <v>0</v>
      </c>
      <c r="I11" s="257">
        <v>0</v>
      </c>
      <c r="J11" s="29"/>
      <c r="K11" s="257">
        <v>0</v>
      </c>
      <c r="L11" s="257">
        <v>98585</v>
      </c>
    </row>
    <row r="12" spans="1:12">
      <c r="A12" s="29">
        <v>5</v>
      </c>
      <c r="B12" s="29" t="s">
        <v>572</v>
      </c>
      <c r="C12" s="256">
        <v>76.02</v>
      </c>
      <c r="D12" s="257">
        <v>437916</v>
      </c>
      <c r="E12" s="256">
        <v>46.1</v>
      </c>
      <c r="F12" s="257">
        <v>292059</v>
      </c>
      <c r="G12" s="29"/>
      <c r="H12" s="257">
        <v>0</v>
      </c>
      <c r="I12" s="257">
        <v>0</v>
      </c>
      <c r="J12" s="29"/>
      <c r="K12" s="257">
        <v>437916</v>
      </c>
      <c r="L12" s="257">
        <v>292059</v>
      </c>
    </row>
    <row r="13" spans="1:12">
      <c r="A13" s="29">
        <v>7</v>
      </c>
      <c r="B13" s="29" t="s">
        <v>578</v>
      </c>
      <c r="C13" s="256">
        <v>12.360000000000001</v>
      </c>
      <c r="D13" s="257">
        <v>94513</v>
      </c>
      <c r="E13" s="256">
        <v>59.69</v>
      </c>
      <c r="F13" s="257">
        <v>379481</v>
      </c>
      <c r="G13" s="29"/>
      <c r="H13" s="257">
        <v>0</v>
      </c>
      <c r="I13" s="257">
        <v>0</v>
      </c>
      <c r="J13" s="29"/>
      <c r="K13" s="257">
        <v>94513</v>
      </c>
      <c r="L13" s="257">
        <v>379481</v>
      </c>
    </row>
    <row r="14" spans="1:12">
      <c r="A14" s="29">
        <v>8</v>
      </c>
      <c r="B14" s="29" t="s">
        <v>887</v>
      </c>
      <c r="C14" s="256">
        <v>49.96</v>
      </c>
      <c r="D14" s="257">
        <v>336133</v>
      </c>
      <c r="E14" s="256">
        <v>25.07</v>
      </c>
      <c r="F14" s="257">
        <v>238888</v>
      </c>
      <c r="G14" s="29"/>
      <c r="H14" s="257">
        <v>0</v>
      </c>
      <c r="I14" s="257">
        <v>0</v>
      </c>
      <c r="J14" s="29"/>
      <c r="K14" s="257">
        <v>336133</v>
      </c>
      <c r="L14" s="257">
        <v>238888</v>
      </c>
    </row>
    <row r="15" spans="1:12">
      <c r="A15" s="29">
        <v>9</v>
      </c>
      <c r="B15" s="29" t="s">
        <v>808</v>
      </c>
      <c r="C15" s="256">
        <v>0</v>
      </c>
      <c r="D15" s="257">
        <v>0</v>
      </c>
      <c r="E15" s="256">
        <v>4</v>
      </c>
      <c r="F15" s="257">
        <v>26467</v>
      </c>
      <c r="G15" s="29"/>
      <c r="H15" s="257">
        <v>0</v>
      </c>
      <c r="I15" s="257">
        <v>0</v>
      </c>
      <c r="J15" s="29"/>
      <c r="K15" s="257">
        <v>0</v>
      </c>
      <c r="L15" s="257">
        <v>26467</v>
      </c>
    </row>
    <row r="16" spans="1:12">
      <c r="A16" s="29">
        <v>10</v>
      </c>
      <c r="B16" s="29" t="s">
        <v>1305</v>
      </c>
      <c r="C16" s="256">
        <v>0</v>
      </c>
      <c r="D16" s="257">
        <v>0</v>
      </c>
      <c r="E16" s="256">
        <v>1.96</v>
      </c>
      <c r="F16" s="257">
        <v>14806</v>
      </c>
      <c r="G16" s="29"/>
      <c r="H16" s="257">
        <v>0</v>
      </c>
      <c r="I16" s="257">
        <v>0</v>
      </c>
      <c r="J16" s="29"/>
      <c r="K16" s="257">
        <v>0</v>
      </c>
      <c r="L16" s="257">
        <v>14806</v>
      </c>
    </row>
    <row r="17" spans="1:12">
      <c r="A17" s="29">
        <v>14</v>
      </c>
      <c r="B17" s="29" t="s">
        <v>825</v>
      </c>
      <c r="C17" s="256">
        <v>43.43</v>
      </c>
      <c r="D17" s="257">
        <v>266615</v>
      </c>
      <c r="E17" s="256">
        <v>13.860000000000001</v>
      </c>
      <c r="F17" s="257">
        <v>89931</v>
      </c>
      <c r="G17" s="29"/>
      <c r="H17" s="257">
        <v>0</v>
      </c>
      <c r="I17" s="257">
        <v>0</v>
      </c>
      <c r="J17" s="29"/>
      <c r="K17" s="257">
        <v>266615</v>
      </c>
      <c r="L17" s="257">
        <v>89931</v>
      </c>
    </row>
    <row r="18" spans="1:12">
      <c r="A18" s="29">
        <v>16</v>
      </c>
      <c r="B18" s="29" t="s">
        <v>1317</v>
      </c>
      <c r="C18" s="256">
        <v>0</v>
      </c>
      <c r="D18" s="257">
        <v>0</v>
      </c>
      <c r="E18" s="256">
        <v>26.330000000000002</v>
      </c>
      <c r="F18" s="257">
        <v>163391</v>
      </c>
      <c r="G18" s="29"/>
      <c r="H18" s="257">
        <v>0</v>
      </c>
      <c r="I18" s="257">
        <v>0</v>
      </c>
      <c r="J18" s="29"/>
      <c r="K18" s="257">
        <v>0</v>
      </c>
      <c r="L18" s="257">
        <v>163391</v>
      </c>
    </row>
    <row r="19" spans="1:12">
      <c r="A19" s="29">
        <v>17</v>
      </c>
      <c r="B19" s="29" t="s">
        <v>1274</v>
      </c>
      <c r="C19" s="256">
        <v>62.089999999999996</v>
      </c>
      <c r="D19" s="257">
        <v>327610</v>
      </c>
      <c r="E19" s="256">
        <v>17.799999999999997</v>
      </c>
      <c r="F19" s="257">
        <v>102423</v>
      </c>
      <c r="G19" s="29"/>
      <c r="H19" s="257">
        <v>0</v>
      </c>
      <c r="I19" s="257">
        <v>0</v>
      </c>
      <c r="J19" s="29"/>
      <c r="K19" s="257">
        <v>327610</v>
      </c>
      <c r="L19" s="257">
        <v>102423</v>
      </c>
    </row>
    <row r="20" spans="1:12">
      <c r="A20" s="29">
        <v>18</v>
      </c>
      <c r="B20" s="29" t="s">
        <v>832</v>
      </c>
      <c r="C20" s="256">
        <v>188.18</v>
      </c>
      <c r="D20" s="257">
        <v>980670</v>
      </c>
      <c r="E20" s="256">
        <v>1.69</v>
      </c>
      <c r="F20" s="257">
        <v>10067</v>
      </c>
      <c r="G20" s="29"/>
      <c r="H20" s="257">
        <v>0</v>
      </c>
      <c r="I20" s="257">
        <v>0</v>
      </c>
      <c r="J20" s="29"/>
      <c r="K20" s="257">
        <v>980670</v>
      </c>
      <c r="L20" s="257">
        <v>10067</v>
      </c>
    </row>
    <row r="21" spans="1:12">
      <c r="A21" s="29">
        <v>20</v>
      </c>
      <c r="B21" s="29" t="s">
        <v>776</v>
      </c>
      <c r="C21" s="256">
        <v>101.78000000000002</v>
      </c>
      <c r="D21" s="257">
        <v>650718</v>
      </c>
      <c r="E21" s="256">
        <v>155.45000000000005</v>
      </c>
      <c r="F21" s="257">
        <v>904893</v>
      </c>
      <c r="G21" s="29"/>
      <c r="H21" s="257">
        <v>0</v>
      </c>
      <c r="I21" s="257">
        <v>0</v>
      </c>
      <c r="J21" s="29"/>
      <c r="K21" s="257">
        <v>650718</v>
      </c>
      <c r="L21" s="257">
        <v>904893</v>
      </c>
    </row>
    <row r="22" spans="1:12">
      <c r="A22" s="29">
        <v>22</v>
      </c>
      <c r="B22" s="29" t="s">
        <v>1293</v>
      </c>
      <c r="C22" s="256">
        <v>0</v>
      </c>
      <c r="D22" s="257">
        <v>0</v>
      </c>
      <c r="E22" s="256">
        <v>3</v>
      </c>
      <c r="F22" s="257">
        <v>15000</v>
      </c>
      <c r="G22" s="29"/>
      <c r="H22" s="257">
        <v>0</v>
      </c>
      <c r="I22" s="257">
        <v>0</v>
      </c>
      <c r="J22" s="29"/>
      <c r="K22" s="257">
        <v>0</v>
      </c>
      <c r="L22" s="257">
        <v>15000</v>
      </c>
    </row>
    <row r="23" spans="1:12">
      <c r="A23" s="29">
        <v>23</v>
      </c>
      <c r="B23" s="29" t="s">
        <v>843</v>
      </c>
      <c r="C23" s="256">
        <v>0</v>
      </c>
      <c r="D23" s="257">
        <v>0</v>
      </c>
      <c r="E23" s="256">
        <v>4.16</v>
      </c>
      <c r="F23" s="257">
        <v>26665</v>
      </c>
      <c r="G23" s="29"/>
      <c r="H23" s="257">
        <v>0</v>
      </c>
      <c r="I23" s="257">
        <v>0</v>
      </c>
      <c r="J23" s="29"/>
      <c r="K23" s="257">
        <v>0</v>
      </c>
      <c r="L23" s="257">
        <v>26665</v>
      </c>
    </row>
    <row r="24" spans="1:12">
      <c r="A24" s="29">
        <v>24</v>
      </c>
      <c r="B24" s="29" t="s">
        <v>813</v>
      </c>
      <c r="C24" s="256">
        <v>123.48999999999998</v>
      </c>
      <c r="D24" s="257">
        <v>749311</v>
      </c>
      <c r="E24" s="256">
        <v>95.69</v>
      </c>
      <c r="F24" s="257">
        <v>661719</v>
      </c>
      <c r="G24" s="29"/>
      <c r="H24" s="257">
        <v>0</v>
      </c>
      <c r="I24" s="257">
        <v>0</v>
      </c>
      <c r="J24" s="29"/>
      <c r="K24" s="257">
        <v>749311</v>
      </c>
      <c r="L24" s="257">
        <v>661719</v>
      </c>
    </row>
    <row r="25" spans="1:12">
      <c r="A25" s="29">
        <v>25</v>
      </c>
      <c r="B25" s="29" t="s">
        <v>792</v>
      </c>
      <c r="C25" s="256">
        <v>39.19</v>
      </c>
      <c r="D25" s="257">
        <v>218670</v>
      </c>
      <c r="E25" s="256">
        <v>135.84999999999997</v>
      </c>
      <c r="F25" s="257">
        <v>844393</v>
      </c>
      <c r="G25" s="29"/>
      <c r="H25" s="257">
        <v>0</v>
      </c>
      <c r="I25" s="257">
        <v>-164</v>
      </c>
      <c r="J25" s="29"/>
      <c r="K25" s="257">
        <v>218670</v>
      </c>
      <c r="L25" s="257">
        <v>844229</v>
      </c>
    </row>
    <row r="26" spans="1:12">
      <c r="A26" s="29">
        <v>26</v>
      </c>
      <c r="B26" s="29" t="s">
        <v>1319</v>
      </c>
      <c r="C26" s="256">
        <v>0</v>
      </c>
      <c r="D26" s="257">
        <v>0</v>
      </c>
      <c r="E26" s="256">
        <v>1.3</v>
      </c>
      <c r="F26" s="257">
        <v>8920</v>
      </c>
      <c r="G26" s="29"/>
      <c r="H26" s="257">
        <v>0</v>
      </c>
      <c r="I26" s="257">
        <v>0</v>
      </c>
      <c r="J26" s="29"/>
      <c r="K26" s="257">
        <v>0</v>
      </c>
      <c r="L26" s="257">
        <v>8920</v>
      </c>
    </row>
    <row r="27" spans="1:12">
      <c r="A27" s="29">
        <v>27</v>
      </c>
      <c r="B27" s="29" t="s">
        <v>891</v>
      </c>
      <c r="C27" s="256">
        <v>104.15999999999997</v>
      </c>
      <c r="D27" s="257">
        <v>520800</v>
      </c>
      <c r="E27" s="256">
        <v>1.8499999999999999</v>
      </c>
      <c r="F27" s="257">
        <v>9250</v>
      </c>
      <c r="G27" s="29"/>
      <c r="H27" s="257">
        <v>0</v>
      </c>
      <c r="I27" s="257">
        <v>0</v>
      </c>
      <c r="J27" s="29"/>
      <c r="K27" s="257">
        <v>520800</v>
      </c>
      <c r="L27" s="257">
        <v>9250</v>
      </c>
    </row>
    <row r="28" spans="1:12">
      <c r="A28" s="29">
        <v>28</v>
      </c>
      <c r="B28" s="29" t="s">
        <v>560</v>
      </c>
      <c r="C28" s="256">
        <v>19.41</v>
      </c>
      <c r="D28" s="257">
        <v>147821</v>
      </c>
      <c r="E28" s="256">
        <v>1</v>
      </c>
      <c r="F28" s="257">
        <v>5000</v>
      </c>
      <c r="G28" s="29"/>
      <c r="H28" s="257">
        <v>0</v>
      </c>
      <c r="I28" s="257">
        <v>0</v>
      </c>
      <c r="J28" s="29"/>
      <c r="K28" s="257">
        <v>147821</v>
      </c>
      <c r="L28" s="257">
        <v>5000</v>
      </c>
    </row>
    <row r="29" spans="1:12">
      <c r="A29" s="29">
        <v>30</v>
      </c>
      <c r="B29" s="29" t="s">
        <v>858</v>
      </c>
      <c r="C29" s="256">
        <v>103.3</v>
      </c>
      <c r="D29" s="257">
        <v>596078</v>
      </c>
      <c r="E29" s="256">
        <v>59.339999999999996</v>
      </c>
      <c r="F29" s="257">
        <v>338684</v>
      </c>
      <c r="G29" s="29"/>
      <c r="H29" s="257">
        <v>0</v>
      </c>
      <c r="I29" s="257">
        <v>0</v>
      </c>
      <c r="J29" s="29"/>
      <c r="K29" s="257">
        <v>596078</v>
      </c>
      <c r="L29" s="257">
        <v>338684</v>
      </c>
    </row>
    <row r="30" spans="1:12">
      <c r="A30" s="29">
        <v>31</v>
      </c>
      <c r="B30" s="29" t="s">
        <v>912</v>
      </c>
      <c r="C30" s="256">
        <v>0</v>
      </c>
      <c r="D30" s="257">
        <v>0</v>
      </c>
      <c r="E30" s="256">
        <v>17.97</v>
      </c>
      <c r="F30" s="257">
        <v>117252</v>
      </c>
      <c r="G30" s="29"/>
      <c r="H30" s="257">
        <v>0</v>
      </c>
      <c r="I30" s="257">
        <v>0</v>
      </c>
      <c r="J30" s="29"/>
      <c r="K30" s="257">
        <v>0</v>
      </c>
      <c r="L30" s="257">
        <v>117252</v>
      </c>
    </row>
    <row r="31" spans="1:12">
      <c r="A31" s="29">
        <v>33</v>
      </c>
      <c r="B31" s="29" t="s">
        <v>1322</v>
      </c>
      <c r="C31" s="256">
        <v>0</v>
      </c>
      <c r="D31" s="257">
        <v>0</v>
      </c>
      <c r="E31" s="256">
        <v>2</v>
      </c>
      <c r="F31" s="257">
        <v>11951</v>
      </c>
      <c r="G31" s="29"/>
      <c r="H31" s="257">
        <v>0</v>
      </c>
      <c r="I31" s="257">
        <v>0</v>
      </c>
      <c r="J31" s="29"/>
      <c r="K31" s="257">
        <v>0</v>
      </c>
      <c r="L31" s="257">
        <v>11951</v>
      </c>
    </row>
    <row r="32" spans="1:12">
      <c r="A32" s="29">
        <v>35</v>
      </c>
      <c r="B32" s="29" t="s">
        <v>833</v>
      </c>
      <c r="C32" s="256">
        <v>0</v>
      </c>
      <c r="D32" s="257">
        <v>0</v>
      </c>
      <c r="E32" s="256">
        <v>93.08</v>
      </c>
      <c r="F32" s="257">
        <v>616775</v>
      </c>
      <c r="G32" s="29"/>
      <c r="H32" s="257">
        <v>0</v>
      </c>
      <c r="I32" s="257">
        <v>0</v>
      </c>
      <c r="J32" s="29"/>
      <c r="K32" s="257">
        <v>0</v>
      </c>
      <c r="L32" s="257">
        <v>616775</v>
      </c>
    </row>
    <row r="33" spans="1:12">
      <c r="A33" s="29">
        <v>36</v>
      </c>
      <c r="B33" s="29" t="s">
        <v>902</v>
      </c>
      <c r="C33" s="256">
        <v>134.9</v>
      </c>
      <c r="D33" s="257">
        <v>800520</v>
      </c>
      <c r="E33" s="256">
        <v>95.580000000000013</v>
      </c>
      <c r="F33" s="257">
        <v>564917</v>
      </c>
      <c r="G33" s="29"/>
      <c r="H33" s="257">
        <v>0</v>
      </c>
      <c r="I33" s="257">
        <v>0</v>
      </c>
      <c r="J33" s="29"/>
      <c r="K33" s="257">
        <v>800520</v>
      </c>
      <c r="L33" s="257">
        <v>564917</v>
      </c>
    </row>
    <row r="34" spans="1:12">
      <c r="A34" s="29">
        <v>38</v>
      </c>
      <c r="B34" s="29" t="s">
        <v>809</v>
      </c>
      <c r="C34" s="256">
        <v>0</v>
      </c>
      <c r="D34" s="257">
        <v>0</v>
      </c>
      <c r="E34" s="256">
        <v>3</v>
      </c>
      <c r="F34" s="257">
        <v>16700</v>
      </c>
      <c r="G34" s="29"/>
      <c r="H34" s="257">
        <v>0</v>
      </c>
      <c r="I34" s="257">
        <v>0</v>
      </c>
      <c r="J34" s="29"/>
      <c r="K34" s="257">
        <v>0</v>
      </c>
      <c r="L34" s="257">
        <v>16700</v>
      </c>
    </row>
    <row r="35" spans="1:12">
      <c r="A35" s="29">
        <v>39</v>
      </c>
      <c r="B35" s="29" t="s">
        <v>786</v>
      </c>
      <c r="C35" s="256">
        <v>17</v>
      </c>
      <c r="D35" s="257">
        <v>94765</v>
      </c>
      <c r="E35" s="256">
        <v>5.6000000000000005</v>
      </c>
      <c r="F35" s="257">
        <v>73688</v>
      </c>
      <c r="G35" s="29"/>
      <c r="H35" s="257">
        <v>0</v>
      </c>
      <c r="I35" s="257">
        <v>0</v>
      </c>
      <c r="J35" s="29"/>
      <c r="K35" s="257">
        <v>94765</v>
      </c>
      <c r="L35" s="257">
        <v>73688</v>
      </c>
    </row>
    <row r="36" spans="1:12">
      <c r="A36" s="29">
        <v>40</v>
      </c>
      <c r="B36" s="29" t="s">
        <v>834</v>
      </c>
      <c r="C36" s="256">
        <v>0</v>
      </c>
      <c r="D36" s="257">
        <v>0</v>
      </c>
      <c r="E36" s="256">
        <v>5.19</v>
      </c>
      <c r="F36" s="257">
        <v>33330</v>
      </c>
      <c r="G36" s="29"/>
      <c r="H36" s="257">
        <v>0</v>
      </c>
      <c r="I36" s="257">
        <v>0</v>
      </c>
      <c r="J36" s="29"/>
      <c r="K36" s="257">
        <v>0</v>
      </c>
      <c r="L36" s="257">
        <v>33330</v>
      </c>
    </row>
    <row r="37" spans="1:12">
      <c r="A37" s="29">
        <v>41</v>
      </c>
      <c r="B37" s="29" t="s">
        <v>777</v>
      </c>
      <c r="C37" s="256">
        <v>0</v>
      </c>
      <c r="D37" s="257">
        <v>0</v>
      </c>
      <c r="E37" s="256">
        <v>32.25</v>
      </c>
      <c r="F37" s="257">
        <v>195396</v>
      </c>
      <c r="G37" s="29"/>
      <c r="H37" s="257">
        <v>0</v>
      </c>
      <c r="I37" s="257">
        <v>0</v>
      </c>
      <c r="J37" s="29"/>
      <c r="K37" s="257">
        <v>0</v>
      </c>
      <c r="L37" s="257">
        <v>195396</v>
      </c>
    </row>
    <row r="38" spans="1:12">
      <c r="A38" s="29">
        <v>43</v>
      </c>
      <c r="B38" s="29" t="s">
        <v>1325</v>
      </c>
      <c r="C38" s="256">
        <v>0</v>
      </c>
      <c r="D38" s="257">
        <v>0</v>
      </c>
      <c r="E38" s="256">
        <v>7.13</v>
      </c>
      <c r="F38" s="257">
        <v>62760</v>
      </c>
      <c r="G38" s="29"/>
      <c r="H38" s="257">
        <v>0</v>
      </c>
      <c r="I38" s="257">
        <v>-102</v>
      </c>
      <c r="J38" s="29"/>
      <c r="K38" s="257">
        <v>0</v>
      </c>
      <c r="L38" s="257">
        <v>62658</v>
      </c>
    </row>
    <row r="39" spans="1:12">
      <c r="A39" s="29">
        <v>44</v>
      </c>
      <c r="B39" s="29" t="s">
        <v>835</v>
      </c>
      <c r="C39" s="256">
        <v>23.43</v>
      </c>
      <c r="D39" s="257">
        <v>227944</v>
      </c>
      <c r="E39" s="256">
        <v>235.67</v>
      </c>
      <c r="F39" s="257">
        <v>1268968</v>
      </c>
      <c r="G39" s="29"/>
      <c r="H39" s="257">
        <v>0</v>
      </c>
      <c r="I39" s="257">
        <v>0</v>
      </c>
      <c r="J39" s="29"/>
      <c r="K39" s="257">
        <v>227944</v>
      </c>
      <c r="L39" s="257">
        <v>1268968</v>
      </c>
    </row>
    <row r="40" spans="1:12">
      <c r="A40" s="29">
        <v>45</v>
      </c>
      <c r="B40" s="29" t="s">
        <v>898</v>
      </c>
      <c r="C40" s="256">
        <v>56.91</v>
      </c>
      <c r="D40" s="257">
        <v>354773</v>
      </c>
      <c r="E40" s="256">
        <v>2.63</v>
      </c>
      <c r="F40" s="257">
        <v>22784</v>
      </c>
      <c r="G40" s="29"/>
      <c r="H40" s="257">
        <v>0</v>
      </c>
      <c r="I40" s="257">
        <v>0</v>
      </c>
      <c r="J40" s="29"/>
      <c r="K40" s="257">
        <v>354773</v>
      </c>
      <c r="L40" s="257">
        <v>22784</v>
      </c>
    </row>
    <row r="41" spans="1:12">
      <c r="A41" s="29">
        <v>46</v>
      </c>
      <c r="B41" s="29" t="s">
        <v>1326</v>
      </c>
      <c r="C41" s="256">
        <v>0</v>
      </c>
      <c r="D41" s="257">
        <v>0</v>
      </c>
      <c r="E41" s="256">
        <v>1.31</v>
      </c>
      <c r="F41" s="257">
        <v>8829</v>
      </c>
      <c r="G41" s="29"/>
      <c r="H41" s="257">
        <v>0</v>
      </c>
      <c r="I41" s="257">
        <v>0</v>
      </c>
      <c r="J41" s="29"/>
      <c r="K41" s="257">
        <v>0</v>
      </c>
      <c r="L41" s="257">
        <v>8829</v>
      </c>
    </row>
    <row r="42" spans="1:12">
      <c r="A42" s="29">
        <v>48</v>
      </c>
      <c r="B42" s="29" t="s">
        <v>1328</v>
      </c>
      <c r="C42" s="256">
        <v>28.93</v>
      </c>
      <c r="D42" s="257">
        <v>144650</v>
      </c>
      <c r="E42" s="256">
        <v>3.88</v>
      </c>
      <c r="F42" s="257">
        <v>26005</v>
      </c>
      <c r="G42" s="29"/>
      <c r="H42" s="257">
        <v>0</v>
      </c>
      <c r="I42" s="257">
        <v>0</v>
      </c>
      <c r="J42" s="29"/>
      <c r="K42" s="257">
        <v>144650</v>
      </c>
      <c r="L42" s="257">
        <v>26005</v>
      </c>
    </row>
    <row r="43" spans="1:12">
      <c r="A43" s="29">
        <v>49</v>
      </c>
      <c r="B43" s="29" t="s">
        <v>562</v>
      </c>
      <c r="C43" s="256">
        <v>0</v>
      </c>
      <c r="D43" s="257">
        <v>0</v>
      </c>
      <c r="E43" s="256">
        <v>5.41</v>
      </c>
      <c r="F43" s="257">
        <v>36291</v>
      </c>
      <c r="G43" s="29"/>
      <c r="H43" s="257">
        <v>0</v>
      </c>
      <c r="I43" s="257">
        <v>0</v>
      </c>
      <c r="J43" s="29"/>
      <c r="K43" s="257">
        <v>0</v>
      </c>
      <c r="L43" s="257">
        <v>36291</v>
      </c>
    </row>
    <row r="44" spans="1:12">
      <c r="A44" s="29">
        <v>50</v>
      </c>
      <c r="B44" s="29" t="s">
        <v>871</v>
      </c>
      <c r="C44" s="256">
        <v>0</v>
      </c>
      <c r="D44" s="257">
        <v>0</v>
      </c>
      <c r="E44" s="256">
        <v>1.4</v>
      </c>
      <c r="F44" s="257">
        <v>9836</v>
      </c>
      <c r="G44" s="29"/>
      <c r="H44" s="257">
        <v>0</v>
      </c>
      <c r="I44" s="257">
        <v>0</v>
      </c>
      <c r="J44" s="29"/>
      <c r="K44" s="257">
        <v>0</v>
      </c>
      <c r="L44" s="257">
        <v>9836</v>
      </c>
    </row>
    <row r="45" spans="1:12">
      <c r="A45" s="29">
        <v>52</v>
      </c>
      <c r="B45" s="29" t="s">
        <v>863</v>
      </c>
      <c r="C45" s="256">
        <v>22.560000000000002</v>
      </c>
      <c r="D45" s="257">
        <v>174142</v>
      </c>
      <c r="E45" s="256">
        <v>4.8099999999999996</v>
      </c>
      <c r="F45" s="257">
        <v>30051</v>
      </c>
      <c r="G45" s="29"/>
      <c r="H45" s="257">
        <v>0</v>
      </c>
      <c r="I45" s="257">
        <v>0</v>
      </c>
      <c r="J45" s="29"/>
      <c r="K45" s="257">
        <v>174142</v>
      </c>
      <c r="L45" s="257">
        <v>30051</v>
      </c>
    </row>
    <row r="46" spans="1:12">
      <c r="A46" s="29">
        <v>56</v>
      </c>
      <c r="B46" s="29" t="s">
        <v>784</v>
      </c>
      <c r="C46" s="256">
        <v>57.89</v>
      </c>
      <c r="D46" s="257">
        <v>425721</v>
      </c>
      <c r="E46" s="256">
        <v>29.66</v>
      </c>
      <c r="F46" s="257">
        <v>214929</v>
      </c>
      <c r="G46" s="29"/>
      <c r="H46" s="257">
        <v>0</v>
      </c>
      <c r="I46" s="257">
        <v>0</v>
      </c>
      <c r="J46" s="29"/>
      <c r="K46" s="257">
        <v>425721</v>
      </c>
      <c r="L46" s="257">
        <v>214929</v>
      </c>
    </row>
    <row r="47" spans="1:12">
      <c r="A47" s="29">
        <v>57</v>
      </c>
      <c r="B47" s="29" t="s">
        <v>1331</v>
      </c>
      <c r="C47" s="256">
        <v>0</v>
      </c>
      <c r="D47" s="257">
        <v>0</v>
      </c>
      <c r="E47" s="256">
        <v>10.27</v>
      </c>
      <c r="F47" s="257">
        <v>67390</v>
      </c>
      <c r="G47" s="29"/>
      <c r="H47" s="257">
        <v>0</v>
      </c>
      <c r="I47" s="257">
        <v>0</v>
      </c>
      <c r="J47" s="29"/>
      <c r="K47" s="257">
        <v>0</v>
      </c>
      <c r="L47" s="257">
        <v>67390</v>
      </c>
    </row>
    <row r="48" spans="1:12">
      <c r="A48" s="29">
        <v>61</v>
      </c>
      <c r="B48" s="29" t="s">
        <v>573</v>
      </c>
      <c r="C48" s="256">
        <v>190.44</v>
      </c>
      <c r="D48" s="257">
        <v>988909</v>
      </c>
      <c r="E48" s="256">
        <v>139.67000000000002</v>
      </c>
      <c r="F48" s="257">
        <v>838974</v>
      </c>
      <c r="G48" s="29"/>
      <c r="H48" s="257">
        <v>0</v>
      </c>
      <c r="I48" s="257">
        <v>-419</v>
      </c>
      <c r="J48" s="29"/>
      <c r="K48" s="257">
        <v>988909</v>
      </c>
      <c r="L48" s="257">
        <v>838555</v>
      </c>
    </row>
    <row r="49" spans="1:12">
      <c r="A49" s="29">
        <v>63</v>
      </c>
      <c r="B49" s="29" t="s">
        <v>911</v>
      </c>
      <c r="C49" s="256">
        <v>35.39</v>
      </c>
      <c r="D49" s="257">
        <v>203013</v>
      </c>
      <c r="E49" s="256">
        <v>17.78</v>
      </c>
      <c r="F49" s="257">
        <v>133934</v>
      </c>
      <c r="G49" s="29"/>
      <c r="H49" s="257">
        <v>0</v>
      </c>
      <c r="I49" s="257">
        <v>0</v>
      </c>
      <c r="J49" s="29"/>
      <c r="K49" s="257">
        <v>203013</v>
      </c>
      <c r="L49" s="257">
        <v>133934</v>
      </c>
    </row>
    <row r="50" spans="1:12">
      <c r="A50" s="29">
        <v>64</v>
      </c>
      <c r="B50" s="29" t="s">
        <v>844</v>
      </c>
      <c r="C50" s="256">
        <v>82.430000000000035</v>
      </c>
      <c r="D50" s="257">
        <v>640152</v>
      </c>
      <c r="E50" s="256">
        <v>117.37</v>
      </c>
      <c r="F50" s="257">
        <v>685597</v>
      </c>
      <c r="G50" s="29"/>
      <c r="H50" s="257">
        <v>3650</v>
      </c>
      <c r="I50" s="257">
        <v>0</v>
      </c>
      <c r="J50" s="29"/>
      <c r="K50" s="257">
        <v>643802</v>
      </c>
      <c r="L50" s="257">
        <v>685597</v>
      </c>
    </row>
    <row r="51" spans="1:12">
      <c r="A51" s="29">
        <v>67</v>
      </c>
      <c r="B51" s="29" t="s">
        <v>845</v>
      </c>
      <c r="C51" s="256">
        <v>0</v>
      </c>
      <c r="D51" s="257">
        <v>0</v>
      </c>
      <c r="E51" s="256">
        <v>2</v>
      </c>
      <c r="F51" s="257">
        <v>13400</v>
      </c>
      <c r="G51" s="29"/>
      <c r="H51" s="257">
        <v>0</v>
      </c>
      <c r="I51" s="257">
        <v>0</v>
      </c>
      <c r="J51" s="29"/>
      <c r="K51" s="257">
        <v>0</v>
      </c>
      <c r="L51" s="257">
        <v>13400</v>
      </c>
    </row>
    <row r="52" spans="1:12">
      <c r="A52" s="29">
        <v>68</v>
      </c>
      <c r="B52" s="29" t="s">
        <v>1338</v>
      </c>
      <c r="C52" s="256">
        <v>19.21</v>
      </c>
      <c r="D52" s="257">
        <v>124095</v>
      </c>
      <c r="E52" s="256">
        <v>10.58</v>
      </c>
      <c r="F52" s="257">
        <v>87193</v>
      </c>
      <c r="G52" s="29"/>
      <c r="H52" s="257">
        <v>-1700</v>
      </c>
      <c r="I52" s="257">
        <v>0</v>
      </c>
      <c r="J52" s="29"/>
      <c r="K52" s="257">
        <v>122395</v>
      </c>
      <c r="L52" s="257">
        <v>87193</v>
      </c>
    </row>
    <row r="53" spans="1:12">
      <c r="A53" s="29">
        <v>71</v>
      </c>
      <c r="B53" s="29" t="s">
        <v>859</v>
      </c>
      <c r="C53" s="256">
        <v>0</v>
      </c>
      <c r="D53" s="257">
        <v>0</v>
      </c>
      <c r="E53" s="256">
        <v>55.1</v>
      </c>
      <c r="F53" s="257">
        <v>303475</v>
      </c>
      <c r="G53" s="29"/>
      <c r="H53" s="257">
        <v>0</v>
      </c>
      <c r="I53" s="257">
        <v>0</v>
      </c>
      <c r="J53" s="29"/>
      <c r="K53" s="257">
        <v>0</v>
      </c>
      <c r="L53" s="257">
        <v>303475</v>
      </c>
    </row>
    <row r="54" spans="1:12">
      <c r="A54" s="29">
        <v>72</v>
      </c>
      <c r="B54" s="29" t="s">
        <v>1341</v>
      </c>
      <c r="C54" s="256">
        <v>0</v>
      </c>
      <c r="D54" s="257">
        <v>0</v>
      </c>
      <c r="E54" s="256">
        <v>5.4699999999999989</v>
      </c>
      <c r="F54" s="257">
        <v>35064</v>
      </c>
      <c r="G54" s="29"/>
      <c r="H54" s="257">
        <v>0</v>
      </c>
      <c r="I54" s="257">
        <v>0</v>
      </c>
      <c r="J54" s="29"/>
      <c r="K54" s="257">
        <v>0</v>
      </c>
      <c r="L54" s="257">
        <v>35064</v>
      </c>
    </row>
    <row r="55" spans="1:12">
      <c r="A55" s="29">
        <v>73</v>
      </c>
      <c r="B55" s="29" t="s">
        <v>1342</v>
      </c>
      <c r="C55" s="256">
        <v>0</v>
      </c>
      <c r="D55" s="257">
        <v>0</v>
      </c>
      <c r="E55" s="256">
        <v>3.17</v>
      </c>
      <c r="F55" s="257">
        <v>17853</v>
      </c>
      <c r="G55" s="29"/>
      <c r="H55" s="257">
        <v>0</v>
      </c>
      <c r="I55" s="257">
        <v>0</v>
      </c>
      <c r="J55" s="29"/>
      <c r="K55" s="257">
        <v>0</v>
      </c>
      <c r="L55" s="257">
        <v>17853</v>
      </c>
    </row>
    <row r="56" spans="1:12">
      <c r="A56" s="29">
        <v>74</v>
      </c>
      <c r="B56" s="29" t="s">
        <v>1343</v>
      </c>
      <c r="C56" s="256">
        <v>89.79</v>
      </c>
      <c r="D56" s="257">
        <v>647624</v>
      </c>
      <c r="E56" s="256">
        <v>22.41</v>
      </c>
      <c r="F56" s="257">
        <v>127939</v>
      </c>
      <c r="G56" s="29"/>
      <c r="H56" s="257">
        <v>0</v>
      </c>
      <c r="I56" s="257">
        <v>0</v>
      </c>
      <c r="J56" s="29"/>
      <c r="K56" s="257">
        <v>647624</v>
      </c>
      <c r="L56" s="257">
        <v>127939</v>
      </c>
    </row>
    <row r="57" spans="1:12">
      <c r="A57" s="29">
        <v>77</v>
      </c>
      <c r="B57" s="29" t="s">
        <v>791</v>
      </c>
      <c r="C57" s="256">
        <v>116.61000000000001</v>
      </c>
      <c r="D57" s="257">
        <v>656288</v>
      </c>
      <c r="E57" s="256">
        <v>47.12</v>
      </c>
      <c r="F57" s="257">
        <v>277253</v>
      </c>
      <c r="G57" s="29"/>
      <c r="H57" s="257">
        <v>0</v>
      </c>
      <c r="I57" s="257">
        <v>0</v>
      </c>
      <c r="J57" s="29"/>
      <c r="K57" s="257">
        <v>656288</v>
      </c>
      <c r="L57" s="257">
        <v>277253</v>
      </c>
    </row>
    <row r="58" spans="1:12">
      <c r="A58" s="29">
        <v>79</v>
      </c>
      <c r="B58" s="29" t="s">
        <v>785</v>
      </c>
      <c r="C58" s="256">
        <v>35.849999999999994</v>
      </c>
      <c r="D58" s="257">
        <v>201370</v>
      </c>
      <c r="E58" s="256">
        <v>25.61</v>
      </c>
      <c r="F58" s="257">
        <v>169495</v>
      </c>
      <c r="G58" s="29"/>
      <c r="H58" s="257">
        <v>0</v>
      </c>
      <c r="I58" s="257">
        <v>0</v>
      </c>
      <c r="J58" s="29"/>
      <c r="K58" s="257">
        <v>201370</v>
      </c>
      <c r="L58" s="257">
        <v>169495</v>
      </c>
    </row>
    <row r="59" spans="1:12">
      <c r="A59" s="29">
        <v>82</v>
      </c>
      <c r="B59" s="29" t="s">
        <v>1349</v>
      </c>
      <c r="C59" s="256">
        <v>0</v>
      </c>
      <c r="D59" s="257">
        <v>0</v>
      </c>
      <c r="E59" s="256">
        <v>1.77</v>
      </c>
      <c r="F59" s="257">
        <v>12477</v>
      </c>
      <c r="G59" s="29"/>
      <c r="H59" s="257">
        <v>0</v>
      </c>
      <c r="I59" s="257">
        <v>0</v>
      </c>
      <c r="J59" s="29"/>
      <c r="K59" s="257">
        <v>0</v>
      </c>
      <c r="L59" s="257">
        <v>12477</v>
      </c>
    </row>
    <row r="60" spans="1:12">
      <c r="A60" s="29">
        <v>83</v>
      </c>
      <c r="B60" s="29" t="s">
        <v>1350</v>
      </c>
      <c r="C60" s="256">
        <v>26.009999999999998</v>
      </c>
      <c r="D60" s="257">
        <v>130050</v>
      </c>
      <c r="E60" s="256">
        <v>19.68</v>
      </c>
      <c r="F60" s="257">
        <v>152777</v>
      </c>
      <c r="G60" s="29"/>
      <c r="H60" s="257">
        <v>0</v>
      </c>
      <c r="I60" s="257">
        <v>0</v>
      </c>
      <c r="J60" s="29"/>
      <c r="K60" s="257">
        <v>130050</v>
      </c>
      <c r="L60" s="257">
        <v>152777</v>
      </c>
    </row>
    <row r="61" spans="1:12">
      <c r="A61" s="29">
        <v>84</v>
      </c>
      <c r="B61" s="29" t="s">
        <v>1351</v>
      </c>
      <c r="C61" s="256">
        <v>0</v>
      </c>
      <c r="D61" s="257">
        <v>0</v>
      </c>
      <c r="E61" s="256">
        <v>5</v>
      </c>
      <c r="F61" s="257">
        <v>25000</v>
      </c>
      <c r="G61" s="29"/>
      <c r="H61" s="257">
        <v>0</v>
      </c>
      <c r="I61" s="257">
        <v>0</v>
      </c>
      <c r="J61" s="29"/>
      <c r="K61" s="257">
        <v>0</v>
      </c>
      <c r="L61" s="257">
        <v>25000</v>
      </c>
    </row>
    <row r="62" spans="1:12">
      <c r="A62" s="29">
        <v>85</v>
      </c>
      <c r="B62" s="29" t="s">
        <v>778</v>
      </c>
      <c r="C62" s="256">
        <v>0</v>
      </c>
      <c r="D62" s="257">
        <v>0</v>
      </c>
      <c r="E62" s="256">
        <v>7.91</v>
      </c>
      <c r="F62" s="257">
        <v>46279</v>
      </c>
      <c r="G62" s="29"/>
      <c r="H62" s="257">
        <v>0</v>
      </c>
      <c r="I62" s="257">
        <v>0</v>
      </c>
      <c r="J62" s="29"/>
      <c r="K62" s="257">
        <v>0</v>
      </c>
      <c r="L62" s="257">
        <v>46279</v>
      </c>
    </row>
    <row r="63" spans="1:12">
      <c r="A63" s="29">
        <v>86</v>
      </c>
      <c r="B63" s="29" t="s">
        <v>814</v>
      </c>
      <c r="C63" s="256">
        <v>86.100000000000009</v>
      </c>
      <c r="D63" s="257">
        <v>490764</v>
      </c>
      <c r="E63" s="256">
        <v>174.98</v>
      </c>
      <c r="F63" s="257">
        <v>1183176</v>
      </c>
      <c r="G63" s="29"/>
      <c r="H63" s="257">
        <v>0</v>
      </c>
      <c r="I63" s="257">
        <v>0</v>
      </c>
      <c r="J63" s="29"/>
      <c r="K63" s="257">
        <v>490764</v>
      </c>
      <c r="L63" s="257">
        <v>1183176</v>
      </c>
    </row>
    <row r="64" spans="1:12">
      <c r="A64" s="29">
        <v>87</v>
      </c>
      <c r="B64" s="29" t="s">
        <v>801</v>
      </c>
      <c r="C64" s="256">
        <v>0</v>
      </c>
      <c r="D64" s="257">
        <v>0</v>
      </c>
      <c r="E64" s="256">
        <v>9.9700000000000006</v>
      </c>
      <c r="F64" s="257">
        <v>91525</v>
      </c>
      <c r="G64" s="29"/>
      <c r="H64" s="257">
        <v>0</v>
      </c>
      <c r="I64" s="257">
        <v>0</v>
      </c>
      <c r="J64" s="29"/>
      <c r="K64" s="257">
        <v>0</v>
      </c>
      <c r="L64" s="257">
        <v>91525</v>
      </c>
    </row>
    <row r="65" spans="1:12">
      <c r="A65" s="29">
        <v>88</v>
      </c>
      <c r="B65" s="29" t="s">
        <v>1352</v>
      </c>
      <c r="C65" s="256">
        <v>0</v>
      </c>
      <c r="D65" s="257">
        <v>0</v>
      </c>
      <c r="E65" s="256">
        <v>8.64</v>
      </c>
      <c r="F65" s="257">
        <v>53783</v>
      </c>
      <c r="G65" s="29"/>
      <c r="H65" s="257">
        <v>0</v>
      </c>
      <c r="I65" s="257">
        <v>0</v>
      </c>
      <c r="J65" s="29"/>
      <c r="K65" s="257">
        <v>0</v>
      </c>
      <c r="L65" s="257">
        <v>53783</v>
      </c>
    </row>
    <row r="66" spans="1:12">
      <c r="A66" s="29">
        <v>89</v>
      </c>
      <c r="B66" s="29" t="s">
        <v>1353</v>
      </c>
      <c r="C66" s="256">
        <v>8</v>
      </c>
      <c r="D66" s="257">
        <v>63812</v>
      </c>
      <c r="E66" s="256">
        <v>33</v>
      </c>
      <c r="F66" s="257">
        <v>189264</v>
      </c>
      <c r="G66" s="29"/>
      <c r="H66" s="257">
        <v>0</v>
      </c>
      <c r="I66" s="257">
        <v>0</v>
      </c>
      <c r="J66" s="29"/>
      <c r="K66" s="257">
        <v>63812</v>
      </c>
      <c r="L66" s="257">
        <v>189264</v>
      </c>
    </row>
    <row r="67" spans="1:12">
      <c r="A67" s="29">
        <v>91</v>
      </c>
      <c r="B67" s="29" t="s">
        <v>1356</v>
      </c>
      <c r="C67" s="256">
        <v>0</v>
      </c>
      <c r="D67" s="257">
        <v>0</v>
      </c>
      <c r="E67" s="256">
        <v>35.159999999999997</v>
      </c>
      <c r="F67" s="257">
        <v>191798</v>
      </c>
      <c r="G67" s="29"/>
      <c r="H67" s="257">
        <v>0</v>
      </c>
      <c r="I67" s="257">
        <v>-475</v>
      </c>
      <c r="J67" s="29"/>
      <c r="K67" s="257">
        <v>0</v>
      </c>
      <c r="L67" s="257">
        <v>191323</v>
      </c>
    </row>
    <row r="68" spans="1:12">
      <c r="A68" s="29">
        <v>93</v>
      </c>
      <c r="B68" s="29" t="s">
        <v>940</v>
      </c>
      <c r="C68" s="256">
        <v>0</v>
      </c>
      <c r="D68" s="257">
        <v>0</v>
      </c>
      <c r="E68" s="256">
        <v>16.22</v>
      </c>
      <c r="F68" s="257">
        <v>99476</v>
      </c>
      <c r="G68" s="29"/>
      <c r="H68" s="257">
        <v>0</v>
      </c>
      <c r="I68" s="257">
        <v>0</v>
      </c>
      <c r="J68" s="29"/>
      <c r="K68" s="257">
        <v>0</v>
      </c>
      <c r="L68" s="257">
        <v>99476</v>
      </c>
    </row>
    <row r="69" spans="1:12">
      <c r="A69" s="29">
        <v>94</v>
      </c>
      <c r="B69" s="29" t="s">
        <v>1357</v>
      </c>
      <c r="C69" s="256">
        <v>0</v>
      </c>
      <c r="D69" s="257">
        <v>0</v>
      </c>
      <c r="E69" s="256">
        <v>13.35</v>
      </c>
      <c r="F69" s="257">
        <v>76133</v>
      </c>
      <c r="G69" s="29"/>
      <c r="H69" s="257">
        <v>0</v>
      </c>
      <c r="I69" s="257">
        <v>0</v>
      </c>
      <c r="J69" s="29"/>
      <c r="K69" s="257">
        <v>0</v>
      </c>
      <c r="L69" s="257">
        <v>76133</v>
      </c>
    </row>
    <row r="70" spans="1:12">
      <c r="A70" s="29">
        <v>95</v>
      </c>
      <c r="B70" s="29" t="s">
        <v>892</v>
      </c>
      <c r="C70" s="256">
        <v>26.349999999999998</v>
      </c>
      <c r="D70" s="257">
        <v>131750</v>
      </c>
      <c r="E70" s="256">
        <v>102.33999999999997</v>
      </c>
      <c r="F70" s="257">
        <v>607684</v>
      </c>
      <c r="G70" s="29"/>
      <c r="H70" s="257">
        <v>0</v>
      </c>
      <c r="I70" s="257">
        <v>0</v>
      </c>
      <c r="J70" s="29"/>
      <c r="K70" s="257">
        <v>131750</v>
      </c>
      <c r="L70" s="257">
        <v>607684</v>
      </c>
    </row>
    <row r="71" spans="1:12">
      <c r="A71" s="29">
        <v>96</v>
      </c>
      <c r="B71" s="29" t="s">
        <v>865</v>
      </c>
      <c r="C71" s="256">
        <v>112.14999999999999</v>
      </c>
      <c r="D71" s="257">
        <v>662349</v>
      </c>
      <c r="E71" s="256">
        <v>40.19</v>
      </c>
      <c r="F71" s="257">
        <v>239349</v>
      </c>
      <c r="G71" s="29"/>
      <c r="H71" s="257">
        <v>-3095</v>
      </c>
      <c r="I71" s="257">
        <v>0</v>
      </c>
      <c r="J71" s="29"/>
      <c r="K71" s="257">
        <v>659254</v>
      </c>
      <c r="L71" s="257">
        <v>239349</v>
      </c>
    </row>
    <row r="72" spans="1:12">
      <c r="A72" s="29">
        <v>97</v>
      </c>
      <c r="B72" s="29" t="s">
        <v>846</v>
      </c>
      <c r="C72" s="256">
        <v>175.74999999999983</v>
      </c>
      <c r="D72" s="257">
        <v>1014558</v>
      </c>
      <c r="E72" s="256">
        <v>430.6099999999999</v>
      </c>
      <c r="F72" s="257">
        <v>2450726</v>
      </c>
      <c r="G72" s="29"/>
      <c r="H72" s="257">
        <v>0</v>
      </c>
      <c r="I72" s="257">
        <v>-51305</v>
      </c>
      <c r="J72" s="29"/>
      <c r="K72" s="257">
        <v>1014558</v>
      </c>
      <c r="L72" s="257">
        <v>2399421</v>
      </c>
    </row>
    <row r="73" spans="1:12">
      <c r="A73" s="29">
        <v>98</v>
      </c>
      <c r="B73" s="29" t="s">
        <v>1358</v>
      </c>
      <c r="C73" s="256">
        <v>3.42</v>
      </c>
      <c r="D73" s="257">
        <v>19506</v>
      </c>
      <c r="E73" s="256">
        <v>7</v>
      </c>
      <c r="F73" s="257">
        <v>39198</v>
      </c>
      <c r="G73" s="29"/>
      <c r="H73" s="257">
        <v>0</v>
      </c>
      <c r="I73" s="257">
        <v>0</v>
      </c>
      <c r="J73" s="29"/>
      <c r="K73" s="257">
        <v>19506</v>
      </c>
      <c r="L73" s="257">
        <v>39198</v>
      </c>
    </row>
    <row r="74" spans="1:12">
      <c r="A74" s="29">
        <v>99</v>
      </c>
      <c r="B74" s="29" t="s">
        <v>1359</v>
      </c>
      <c r="C74" s="256">
        <v>0</v>
      </c>
      <c r="D74" s="257">
        <v>0</v>
      </c>
      <c r="E74" s="256">
        <v>4.7</v>
      </c>
      <c r="F74" s="257">
        <v>28389</v>
      </c>
      <c r="G74" s="29"/>
      <c r="H74" s="257">
        <v>0</v>
      </c>
      <c r="I74" s="257">
        <v>0</v>
      </c>
      <c r="J74" s="29"/>
      <c r="K74" s="257">
        <v>0</v>
      </c>
      <c r="L74" s="257">
        <v>28389</v>
      </c>
    </row>
    <row r="75" spans="1:12">
      <c r="A75" s="29">
        <v>100</v>
      </c>
      <c r="B75" s="29" t="s">
        <v>826</v>
      </c>
      <c r="C75" s="256">
        <v>0</v>
      </c>
      <c r="D75" s="257">
        <v>0</v>
      </c>
      <c r="E75" s="256">
        <v>54.689999999999991</v>
      </c>
      <c r="F75" s="257">
        <v>327888</v>
      </c>
      <c r="G75" s="29"/>
      <c r="H75" s="257">
        <v>0</v>
      </c>
      <c r="I75" s="257">
        <v>0</v>
      </c>
      <c r="J75" s="29"/>
      <c r="K75" s="257">
        <v>0</v>
      </c>
      <c r="L75" s="257">
        <v>327888</v>
      </c>
    </row>
    <row r="76" spans="1:12">
      <c r="A76" s="29">
        <v>101</v>
      </c>
      <c r="B76" s="29" t="s">
        <v>1275</v>
      </c>
      <c r="C76" s="256">
        <v>7</v>
      </c>
      <c r="D76" s="257">
        <v>40017</v>
      </c>
      <c r="E76" s="256">
        <v>34.289999999999992</v>
      </c>
      <c r="F76" s="257">
        <v>208665</v>
      </c>
      <c r="G76" s="29"/>
      <c r="H76" s="257">
        <v>0</v>
      </c>
      <c r="I76" s="257">
        <v>10000</v>
      </c>
      <c r="J76" s="29"/>
      <c r="K76" s="257">
        <v>40017</v>
      </c>
      <c r="L76" s="257">
        <v>218665</v>
      </c>
    </row>
    <row r="77" spans="1:12">
      <c r="A77" s="29">
        <v>102</v>
      </c>
      <c r="B77" s="29" t="s">
        <v>893</v>
      </c>
      <c r="C77" s="256">
        <v>0</v>
      </c>
      <c r="D77" s="257">
        <v>0</v>
      </c>
      <c r="E77" s="256">
        <v>2</v>
      </c>
      <c r="F77" s="257">
        <v>10000</v>
      </c>
      <c r="G77" s="29"/>
      <c r="H77" s="257">
        <v>0</v>
      </c>
      <c r="I77" s="257">
        <v>0</v>
      </c>
      <c r="J77" s="29"/>
      <c r="K77" s="257">
        <v>0</v>
      </c>
      <c r="L77" s="257">
        <v>10000</v>
      </c>
    </row>
    <row r="78" spans="1:12">
      <c r="A78" s="29">
        <v>103</v>
      </c>
      <c r="B78" s="29" t="s">
        <v>804</v>
      </c>
      <c r="C78" s="256">
        <v>121.98000000000003</v>
      </c>
      <c r="D78" s="257">
        <v>681949</v>
      </c>
      <c r="E78" s="256">
        <v>252.39999999999998</v>
      </c>
      <c r="F78" s="257">
        <v>1434445</v>
      </c>
      <c r="G78" s="29"/>
      <c r="H78" s="257">
        <v>0</v>
      </c>
      <c r="I78" s="257">
        <v>0</v>
      </c>
      <c r="J78" s="29"/>
      <c r="K78" s="257">
        <v>681949</v>
      </c>
      <c r="L78" s="257">
        <v>1434445</v>
      </c>
    </row>
    <row r="79" spans="1:12">
      <c r="A79" s="29">
        <v>105</v>
      </c>
      <c r="B79" s="29" t="s">
        <v>579</v>
      </c>
      <c r="C79" s="256">
        <v>40</v>
      </c>
      <c r="D79" s="257">
        <v>203823</v>
      </c>
      <c r="E79" s="256">
        <v>23.87</v>
      </c>
      <c r="F79" s="257">
        <v>190198</v>
      </c>
      <c r="G79" s="29"/>
      <c r="H79" s="257">
        <v>0</v>
      </c>
      <c r="I79" s="257">
        <v>0</v>
      </c>
      <c r="J79" s="29"/>
      <c r="K79" s="257">
        <v>203823</v>
      </c>
      <c r="L79" s="257">
        <v>190198</v>
      </c>
    </row>
    <row r="80" spans="1:12">
      <c r="A80" s="29">
        <v>107</v>
      </c>
      <c r="B80" s="29" t="s">
        <v>860</v>
      </c>
      <c r="C80" s="256">
        <v>38.54</v>
      </c>
      <c r="D80" s="257">
        <v>201875</v>
      </c>
      <c r="E80" s="256">
        <v>312.14000000000004</v>
      </c>
      <c r="F80" s="257">
        <v>1873676</v>
      </c>
      <c r="G80" s="29"/>
      <c r="H80" s="257">
        <v>0</v>
      </c>
      <c r="I80" s="257">
        <v>0</v>
      </c>
      <c r="J80" s="29"/>
      <c r="K80" s="257">
        <v>201875</v>
      </c>
      <c r="L80" s="257">
        <v>1873676</v>
      </c>
    </row>
    <row r="81" spans="1:12">
      <c r="A81" s="29">
        <v>110</v>
      </c>
      <c r="B81" s="29" t="s">
        <v>793</v>
      </c>
      <c r="C81" s="256">
        <v>42.559999999999995</v>
      </c>
      <c r="D81" s="257">
        <v>286180</v>
      </c>
      <c r="E81" s="256">
        <v>37.1</v>
      </c>
      <c r="F81" s="257">
        <v>209294</v>
      </c>
      <c r="G81" s="29"/>
      <c r="H81" s="257">
        <v>0</v>
      </c>
      <c r="I81" s="257">
        <v>0</v>
      </c>
      <c r="J81" s="29"/>
      <c r="K81" s="257">
        <v>286180</v>
      </c>
      <c r="L81" s="257">
        <v>209294</v>
      </c>
    </row>
    <row r="82" spans="1:12">
      <c r="A82" s="29">
        <v>111</v>
      </c>
      <c r="B82" s="29" t="s">
        <v>812</v>
      </c>
      <c r="C82" s="256">
        <v>117.09</v>
      </c>
      <c r="D82" s="257">
        <v>662813</v>
      </c>
      <c r="E82" s="256">
        <v>52.089999999999989</v>
      </c>
      <c r="F82" s="257">
        <v>310859</v>
      </c>
      <c r="G82" s="29"/>
      <c r="H82" s="257">
        <v>0</v>
      </c>
      <c r="I82" s="257">
        <v>0</v>
      </c>
      <c r="J82" s="29"/>
      <c r="K82" s="257">
        <v>662813</v>
      </c>
      <c r="L82" s="257">
        <v>310859</v>
      </c>
    </row>
    <row r="83" spans="1:12">
      <c r="A83" s="29">
        <v>114</v>
      </c>
      <c r="B83" s="29" t="s">
        <v>815</v>
      </c>
      <c r="C83" s="256">
        <v>116.54999999999997</v>
      </c>
      <c r="D83" s="257">
        <v>710935</v>
      </c>
      <c r="E83" s="256">
        <v>323.16000000000003</v>
      </c>
      <c r="F83" s="257">
        <v>2503449</v>
      </c>
      <c r="G83" s="29"/>
      <c r="H83" s="257">
        <v>-7504</v>
      </c>
      <c r="I83" s="257">
        <v>0</v>
      </c>
      <c r="J83" s="29"/>
      <c r="K83" s="257">
        <v>703431</v>
      </c>
      <c r="L83" s="257">
        <v>2503449</v>
      </c>
    </row>
    <row r="84" spans="1:12">
      <c r="A84" s="29">
        <v>117</v>
      </c>
      <c r="B84" s="29" t="s">
        <v>1367</v>
      </c>
      <c r="C84" s="256">
        <v>98.469999999999985</v>
      </c>
      <c r="D84" s="257">
        <v>622679</v>
      </c>
      <c r="E84" s="256">
        <v>47.480000000000004</v>
      </c>
      <c r="F84" s="257">
        <v>302977</v>
      </c>
      <c r="G84" s="29"/>
      <c r="H84" s="257">
        <v>0</v>
      </c>
      <c r="I84" s="257">
        <v>0</v>
      </c>
      <c r="J84" s="29"/>
      <c r="K84" s="257">
        <v>622679</v>
      </c>
      <c r="L84" s="257">
        <v>302977</v>
      </c>
    </row>
    <row r="85" spans="1:12">
      <c r="A85" s="29">
        <v>118</v>
      </c>
      <c r="B85" s="29" t="s">
        <v>1368</v>
      </c>
      <c r="C85" s="256">
        <v>0</v>
      </c>
      <c r="D85" s="257">
        <v>0</v>
      </c>
      <c r="E85" s="256">
        <v>1</v>
      </c>
      <c r="F85" s="257">
        <v>5000</v>
      </c>
      <c r="G85" s="29"/>
      <c r="H85" s="257">
        <v>0</v>
      </c>
      <c r="I85" s="257">
        <v>0</v>
      </c>
      <c r="J85" s="29"/>
      <c r="K85" s="257">
        <v>0</v>
      </c>
      <c r="L85" s="257">
        <v>5000</v>
      </c>
    </row>
    <row r="86" spans="1:12">
      <c r="A86" s="29">
        <v>121</v>
      </c>
      <c r="B86" s="29" t="s">
        <v>820</v>
      </c>
      <c r="C86" s="256">
        <v>5</v>
      </c>
      <c r="D86" s="257">
        <v>28564</v>
      </c>
      <c r="E86" s="256">
        <v>4.6899999999999995</v>
      </c>
      <c r="F86" s="257">
        <v>23450</v>
      </c>
      <c r="G86" s="29"/>
      <c r="H86" s="257">
        <v>0</v>
      </c>
      <c r="I86" s="257">
        <v>0</v>
      </c>
      <c r="J86" s="29"/>
      <c r="K86" s="257">
        <v>28564</v>
      </c>
      <c r="L86" s="257">
        <v>23450</v>
      </c>
    </row>
    <row r="87" spans="1:12">
      <c r="A87" s="29">
        <v>122</v>
      </c>
      <c r="B87" s="29" t="s">
        <v>1372</v>
      </c>
      <c r="C87" s="256">
        <v>0</v>
      </c>
      <c r="D87" s="257">
        <v>0</v>
      </c>
      <c r="E87" s="256">
        <v>2.74</v>
      </c>
      <c r="F87" s="257">
        <v>13700</v>
      </c>
      <c r="G87" s="29"/>
      <c r="H87" s="257">
        <v>0</v>
      </c>
      <c r="I87" s="257">
        <v>0</v>
      </c>
      <c r="J87" s="29"/>
      <c r="K87" s="257">
        <v>0</v>
      </c>
      <c r="L87" s="257">
        <v>13700</v>
      </c>
    </row>
    <row r="88" spans="1:12">
      <c r="A88" s="29">
        <v>125</v>
      </c>
      <c r="B88" s="29" t="s">
        <v>1268</v>
      </c>
      <c r="C88" s="256">
        <v>67.38</v>
      </c>
      <c r="D88" s="257">
        <v>355892</v>
      </c>
      <c r="E88" s="256">
        <v>3</v>
      </c>
      <c r="F88" s="257">
        <v>15000</v>
      </c>
      <c r="G88" s="29"/>
      <c r="H88" s="257">
        <v>0</v>
      </c>
      <c r="I88" s="257">
        <v>0</v>
      </c>
      <c r="J88" s="29"/>
      <c r="K88" s="257">
        <v>355892</v>
      </c>
      <c r="L88" s="257">
        <v>15000</v>
      </c>
    </row>
    <row r="89" spans="1:12">
      <c r="A89" s="29">
        <v>127</v>
      </c>
      <c r="B89" s="29" t="s">
        <v>1375</v>
      </c>
      <c r="C89" s="256">
        <v>130.80000000000001</v>
      </c>
      <c r="D89" s="257">
        <v>919191</v>
      </c>
      <c r="E89" s="256">
        <v>30.78</v>
      </c>
      <c r="F89" s="257">
        <v>194914</v>
      </c>
      <c r="G89" s="29"/>
      <c r="H89" s="257">
        <v>0</v>
      </c>
      <c r="I89" s="257">
        <v>0</v>
      </c>
      <c r="J89" s="29"/>
      <c r="K89" s="257">
        <v>919191</v>
      </c>
      <c r="L89" s="257">
        <v>194914</v>
      </c>
    </row>
    <row r="90" spans="1:12">
      <c r="A90" s="29">
        <v>128</v>
      </c>
      <c r="B90" s="29" t="s">
        <v>580</v>
      </c>
      <c r="C90" s="256">
        <v>36.6</v>
      </c>
      <c r="D90" s="257">
        <v>206775</v>
      </c>
      <c r="E90" s="256">
        <v>189.82</v>
      </c>
      <c r="F90" s="257">
        <v>1084139</v>
      </c>
      <c r="G90" s="29"/>
      <c r="H90" s="257">
        <v>0</v>
      </c>
      <c r="I90" s="257">
        <v>0</v>
      </c>
      <c r="J90" s="29"/>
      <c r="K90" s="257">
        <v>206775</v>
      </c>
      <c r="L90" s="257">
        <v>1084139</v>
      </c>
    </row>
    <row r="91" spans="1:12">
      <c r="A91" s="29">
        <v>131</v>
      </c>
      <c r="B91" s="29" t="s">
        <v>1378</v>
      </c>
      <c r="C91" s="256">
        <v>0</v>
      </c>
      <c r="D91" s="257">
        <v>0</v>
      </c>
      <c r="E91" s="256">
        <v>3.48</v>
      </c>
      <c r="F91" s="257">
        <v>24172</v>
      </c>
      <c r="G91" s="29"/>
      <c r="H91" s="257">
        <v>0</v>
      </c>
      <c r="I91" s="257">
        <v>0</v>
      </c>
      <c r="J91" s="29"/>
      <c r="K91" s="257">
        <v>0</v>
      </c>
      <c r="L91" s="257">
        <v>24172</v>
      </c>
    </row>
    <row r="92" spans="1:12">
      <c r="A92" s="29">
        <v>133</v>
      </c>
      <c r="B92" s="29" t="s">
        <v>836</v>
      </c>
      <c r="C92" s="256">
        <v>57.87</v>
      </c>
      <c r="D92" s="257">
        <v>316096</v>
      </c>
      <c r="E92" s="256">
        <v>17.499999999999996</v>
      </c>
      <c r="F92" s="257">
        <v>120804</v>
      </c>
      <c r="G92" s="29"/>
      <c r="H92" s="257">
        <v>0</v>
      </c>
      <c r="I92" s="257">
        <v>0</v>
      </c>
      <c r="J92" s="29"/>
      <c r="K92" s="257">
        <v>316096</v>
      </c>
      <c r="L92" s="257">
        <v>120804</v>
      </c>
    </row>
    <row r="93" spans="1:12">
      <c r="A93" s="29">
        <v>135</v>
      </c>
      <c r="B93" s="29" t="s">
        <v>1381</v>
      </c>
      <c r="C93" s="256">
        <v>52.93</v>
      </c>
      <c r="D93" s="257">
        <v>299281</v>
      </c>
      <c r="E93" s="256">
        <v>2.52</v>
      </c>
      <c r="F93" s="257">
        <v>13520</v>
      </c>
      <c r="G93" s="29"/>
      <c r="H93" s="257">
        <v>0</v>
      </c>
      <c r="I93" s="257">
        <v>0</v>
      </c>
      <c r="J93" s="29"/>
      <c r="K93" s="257">
        <v>299281</v>
      </c>
      <c r="L93" s="257">
        <v>13520</v>
      </c>
    </row>
    <row r="94" spans="1:12">
      <c r="A94" s="29">
        <v>136</v>
      </c>
      <c r="B94" s="29" t="s">
        <v>827</v>
      </c>
      <c r="C94" s="256">
        <v>158.46</v>
      </c>
      <c r="D94" s="257">
        <v>1077427</v>
      </c>
      <c r="E94" s="256">
        <v>14.330000000000002</v>
      </c>
      <c r="F94" s="257">
        <v>84214</v>
      </c>
      <c r="G94" s="29"/>
      <c r="H94" s="257">
        <v>-12664</v>
      </c>
      <c r="I94" s="257">
        <v>0</v>
      </c>
      <c r="J94" s="29"/>
      <c r="K94" s="257">
        <v>1064763</v>
      </c>
      <c r="L94" s="257">
        <v>84214</v>
      </c>
    </row>
    <row r="95" spans="1:12">
      <c r="A95" s="29">
        <v>137</v>
      </c>
      <c r="B95" s="29" t="s">
        <v>574</v>
      </c>
      <c r="C95" s="256">
        <v>52.690000000000005</v>
      </c>
      <c r="D95" s="257">
        <v>293066</v>
      </c>
      <c r="E95" s="256">
        <v>337.02</v>
      </c>
      <c r="F95" s="257">
        <v>2134577</v>
      </c>
      <c r="G95" s="29"/>
      <c r="H95" s="257">
        <v>0</v>
      </c>
      <c r="I95" s="257">
        <v>0</v>
      </c>
      <c r="J95" s="29"/>
      <c r="K95" s="257">
        <v>293066</v>
      </c>
      <c r="L95" s="257">
        <v>2134577</v>
      </c>
    </row>
    <row r="96" spans="1:12">
      <c r="A96" s="29">
        <v>138</v>
      </c>
      <c r="B96" s="29" t="s">
        <v>794</v>
      </c>
      <c r="C96" s="256">
        <v>122.77</v>
      </c>
      <c r="D96" s="257">
        <v>694534</v>
      </c>
      <c r="E96" s="256">
        <v>48.56</v>
      </c>
      <c r="F96" s="257">
        <v>293803</v>
      </c>
      <c r="G96" s="29"/>
      <c r="H96" s="257">
        <v>0</v>
      </c>
      <c r="I96" s="257">
        <v>0</v>
      </c>
      <c r="J96" s="29"/>
      <c r="K96" s="257">
        <v>694534</v>
      </c>
      <c r="L96" s="257">
        <v>293803</v>
      </c>
    </row>
    <row r="97" spans="1:12">
      <c r="A97" s="29">
        <v>139</v>
      </c>
      <c r="B97" s="29" t="s">
        <v>828</v>
      </c>
      <c r="C97" s="256">
        <v>0</v>
      </c>
      <c r="D97" s="257">
        <v>0</v>
      </c>
      <c r="E97" s="256">
        <v>18.369999999999997</v>
      </c>
      <c r="F97" s="257">
        <v>111464</v>
      </c>
      <c r="G97" s="29"/>
      <c r="H97" s="257">
        <v>0</v>
      </c>
      <c r="I97" s="257">
        <v>0</v>
      </c>
      <c r="J97" s="29"/>
      <c r="K97" s="257">
        <v>0</v>
      </c>
      <c r="L97" s="257">
        <v>111464</v>
      </c>
    </row>
    <row r="98" spans="1:12">
      <c r="A98" s="29">
        <v>141</v>
      </c>
      <c r="B98" s="29" t="s">
        <v>563</v>
      </c>
      <c r="C98" s="256">
        <v>96.140000000000015</v>
      </c>
      <c r="D98" s="257">
        <v>617483</v>
      </c>
      <c r="E98" s="256">
        <v>21.259999999999998</v>
      </c>
      <c r="F98" s="257">
        <v>140240</v>
      </c>
      <c r="G98" s="29"/>
      <c r="H98" s="257">
        <v>0</v>
      </c>
      <c r="I98" s="257">
        <v>0</v>
      </c>
      <c r="J98" s="29"/>
      <c r="K98" s="257">
        <v>617483</v>
      </c>
      <c r="L98" s="257">
        <v>140240</v>
      </c>
    </row>
    <row r="99" spans="1:12">
      <c r="A99" s="29">
        <v>142</v>
      </c>
      <c r="B99" s="29" t="s">
        <v>1383</v>
      </c>
      <c r="C99" s="256">
        <v>0</v>
      </c>
      <c r="D99" s="257">
        <v>0</v>
      </c>
      <c r="E99" s="256">
        <v>6</v>
      </c>
      <c r="F99" s="257">
        <v>42278</v>
      </c>
      <c r="G99" s="29"/>
      <c r="H99" s="257">
        <v>0</v>
      </c>
      <c r="I99" s="257">
        <v>0</v>
      </c>
      <c r="J99" s="29"/>
      <c r="K99" s="257">
        <v>0</v>
      </c>
      <c r="L99" s="257">
        <v>42278</v>
      </c>
    </row>
    <row r="100" spans="1:12">
      <c r="A100" s="29">
        <v>144</v>
      </c>
      <c r="B100" s="29" t="s">
        <v>861</v>
      </c>
      <c r="C100" s="256">
        <v>67.97</v>
      </c>
      <c r="D100" s="257">
        <v>367074</v>
      </c>
      <c r="E100" s="256">
        <v>16.66</v>
      </c>
      <c r="F100" s="257">
        <v>95239</v>
      </c>
      <c r="G100" s="29"/>
      <c r="H100" s="257">
        <v>0</v>
      </c>
      <c r="I100" s="257">
        <v>0</v>
      </c>
      <c r="J100" s="29"/>
      <c r="K100" s="257">
        <v>367074</v>
      </c>
      <c r="L100" s="257">
        <v>95239</v>
      </c>
    </row>
    <row r="101" spans="1:12">
      <c r="A101" s="29">
        <v>148</v>
      </c>
      <c r="B101" s="29" t="s">
        <v>1265</v>
      </c>
      <c r="C101" s="256">
        <v>19</v>
      </c>
      <c r="D101" s="257">
        <v>109804</v>
      </c>
      <c r="E101" s="256">
        <v>24.09</v>
      </c>
      <c r="F101" s="257">
        <v>132108</v>
      </c>
      <c r="G101" s="29"/>
      <c r="H101" s="257">
        <v>0</v>
      </c>
      <c r="I101" s="257">
        <v>0</v>
      </c>
      <c r="J101" s="29"/>
      <c r="K101" s="257">
        <v>109804</v>
      </c>
      <c r="L101" s="257">
        <v>132108</v>
      </c>
    </row>
    <row r="102" spans="1:12">
      <c r="A102" s="29">
        <v>149</v>
      </c>
      <c r="B102" s="29" t="s">
        <v>581</v>
      </c>
      <c r="C102" s="256">
        <v>0</v>
      </c>
      <c r="D102" s="257">
        <v>0</v>
      </c>
      <c r="E102" s="256">
        <v>65.930000000000007</v>
      </c>
      <c r="F102" s="257">
        <v>426027</v>
      </c>
      <c r="G102" s="29"/>
      <c r="H102" s="257">
        <v>0</v>
      </c>
      <c r="I102" s="257">
        <v>0</v>
      </c>
      <c r="J102" s="29"/>
      <c r="K102" s="257">
        <v>0</v>
      </c>
      <c r="L102" s="257">
        <v>426027</v>
      </c>
    </row>
    <row r="103" spans="1:12">
      <c r="A103" s="29">
        <v>150</v>
      </c>
      <c r="B103" s="29" t="s">
        <v>1292</v>
      </c>
      <c r="C103" s="256">
        <v>128.54000000000002</v>
      </c>
      <c r="D103" s="257">
        <v>743454</v>
      </c>
      <c r="E103" s="256">
        <v>98.38</v>
      </c>
      <c r="F103" s="257">
        <v>559383</v>
      </c>
      <c r="G103" s="29"/>
      <c r="H103" s="257">
        <v>0</v>
      </c>
      <c r="I103" s="257">
        <v>0</v>
      </c>
      <c r="J103" s="29"/>
      <c r="K103" s="257">
        <v>743454</v>
      </c>
      <c r="L103" s="257">
        <v>559383</v>
      </c>
    </row>
    <row r="104" spans="1:12">
      <c r="A104" s="29">
        <v>151</v>
      </c>
      <c r="B104" s="29" t="s">
        <v>921</v>
      </c>
      <c r="C104" s="256">
        <v>103.14</v>
      </c>
      <c r="D104" s="257">
        <v>564881</v>
      </c>
      <c r="E104" s="256">
        <v>35.340000000000003</v>
      </c>
      <c r="F104" s="257">
        <v>199790</v>
      </c>
      <c r="G104" s="29"/>
      <c r="H104" s="257">
        <v>0</v>
      </c>
      <c r="I104" s="257">
        <v>0</v>
      </c>
      <c r="J104" s="29"/>
      <c r="K104" s="257">
        <v>564881</v>
      </c>
      <c r="L104" s="257">
        <v>199790</v>
      </c>
    </row>
    <row r="105" spans="1:12">
      <c r="A105" s="29">
        <v>152</v>
      </c>
      <c r="B105" s="29" t="s">
        <v>1294</v>
      </c>
      <c r="C105" s="256">
        <v>253.16</v>
      </c>
      <c r="D105" s="257">
        <v>1310194</v>
      </c>
      <c r="E105" s="256">
        <v>47.019999999999996</v>
      </c>
      <c r="F105" s="257">
        <v>266359</v>
      </c>
      <c r="G105" s="29"/>
      <c r="H105" s="257">
        <v>0</v>
      </c>
      <c r="I105" s="257">
        <v>-1050</v>
      </c>
      <c r="J105" s="29"/>
      <c r="K105" s="257">
        <v>1310194</v>
      </c>
      <c r="L105" s="257">
        <v>265309</v>
      </c>
    </row>
    <row r="106" spans="1:12">
      <c r="A106" s="29">
        <v>153</v>
      </c>
      <c r="B106" s="29" t="s">
        <v>847</v>
      </c>
      <c r="C106" s="256">
        <v>246.15999999999997</v>
      </c>
      <c r="D106" s="257">
        <v>1350496</v>
      </c>
      <c r="E106" s="256">
        <v>323.70000000000005</v>
      </c>
      <c r="F106" s="257">
        <v>1878934</v>
      </c>
      <c r="G106" s="29"/>
      <c r="H106" s="257">
        <v>0</v>
      </c>
      <c r="I106" s="257">
        <v>0</v>
      </c>
      <c r="J106" s="29"/>
      <c r="K106" s="257">
        <v>1350496</v>
      </c>
      <c r="L106" s="257">
        <v>1878934</v>
      </c>
    </row>
    <row r="107" spans="1:12">
      <c r="A107" s="29">
        <v>154</v>
      </c>
      <c r="B107" s="29" t="s">
        <v>1387</v>
      </c>
      <c r="C107" s="256">
        <v>21.2</v>
      </c>
      <c r="D107" s="257">
        <v>145160</v>
      </c>
      <c r="E107" s="256">
        <v>5.37</v>
      </c>
      <c r="F107" s="257">
        <v>27526</v>
      </c>
      <c r="G107" s="29"/>
      <c r="H107" s="257">
        <v>0</v>
      </c>
      <c r="I107" s="257">
        <v>0</v>
      </c>
      <c r="J107" s="29"/>
      <c r="K107" s="257">
        <v>145160</v>
      </c>
      <c r="L107" s="257">
        <v>27526</v>
      </c>
    </row>
    <row r="108" spans="1:12">
      <c r="A108" s="29">
        <v>155</v>
      </c>
      <c r="B108" s="29" t="s">
        <v>913</v>
      </c>
      <c r="C108" s="256">
        <v>0</v>
      </c>
      <c r="D108" s="257">
        <v>0</v>
      </c>
      <c r="E108" s="256">
        <v>6.34</v>
      </c>
      <c r="F108" s="257">
        <v>40828</v>
      </c>
      <c r="G108" s="29"/>
      <c r="H108" s="257">
        <v>0</v>
      </c>
      <c r="I108" s="257">
        <v>0</v>
      </c>
      <c r="J108" s="29"/>
      <c r="K108" s="257">
        <v>0</v>
      </c>
      <c r="L108" s="257">
        <v>40828</v>
      </c>
    </row>
    <row r="109" spans="1:12">
      <c r="A109" s="29">
        <v>157</v>
      </c>
      <c r="B109" s="29" t="s">
        <v>919</v>
      </c>
      <c r="C109" s="256">
        <v>0</v>
      </c>
      <c r="D109" s="257">
        <v>0</v>
      </c>
      <c r="E109" s="256">
        <v>2.2200000000000002</v>
      </c>
      <c r="F109" s="257">
        <v>14933</v>
      </c>
      <c r="G109" s="29"/>
      <c r="H109" s="257">
        <v>0</v>
      </c>
      <c r="I109" s="257">
        <v>0</v>
      </c>
      <c r="J109" s="29"/>
      <c r="K109" s="257">
        <v>0</v>
      </c>
      <c r="L109" s="257">
        <v>14933</v>
      </c>
    </row>
    <row r="110" spans="1:12">
      <c r="A110" s="29">
        <v>158</v>
      </c>
      <c r="B110" s="29" t="s">
        <v>564</v>
      </c>
      <c r="C110" s="256">
        <v>78.39</v>
      </c>
      <c r="D110" s="257">
        <v>431572</v>
      </c>
      <c r="E110" s="256">
        <v>22.16</v>
      </c>
      <c r="F110" s="257">
        <v>143874</v>
      </c>
      <c r="G110" s="29"/>
      <c r="H110" s="257">
        <v>0</v>
      </c>
      <c r="I110" s="257">
        <v>0</v>
      </c>
      <c r="J110" s="29"/>
      <c r="K110" s="257">
        <v>431572</v>
      </c>
      <c r="L110" s="257">
        <v>143874</v>
      </c>
    </row>
    <row r="111" spans="1:12">
      <c r="A111" s="29">
        <v>159</v>
      </c>
      <c r="B111" s="29" t="s">
        <v>1303</v>
      </c>
      <c r="C111" s="256">
        <v>39.630000000000003</v>
      </c>
      <c r="D111" s="257">
        <v>328156</v>
      </c>
      <c r="E111" s="256">
        <v>2.06</v>
      </c>
      <c r="F111" s="257">
        <v>12248</v>
      </c>
      <c r="G111" s="29"/>
      <c r="H111" s="257">
        <v>0</v>
      </c>
      <c r="I111" s="257">
        <v>0</v>
      </c>
      <c r="J111" s="29"/>
      <c r="K111" s="257">
        <v>328156</v>
      </c>
      <c r="L111" s="257">
        <v>12248</v>
      </c>
    </row>
    <row r="112" spans="1:12">
      <c r="A112" s="29">
        <v>160</v>
      </c>
      <c r="B112" s="29" t="s">
        <v>582</v>
      </c>
      <c r="C112" s="256">
        <v>0</v>
      </c>
      <c r="D112" s="257">
        <v>0</v>
      </c>
      <c r="E112" s="256">
        <v>141.94999999999996</v>
      </c>
      <c r="F112" s="257">
        <v>945075</v>
      </c>
      <c r="G112" s="29"/>
      <c r="H112" s="257">
        <v>0</v>
      </c>
      <c r="I112" s="257">
        <v>0</v>
      </c>
      <c r="J112" s="29"/>
      <c r="K112" s="257">
        <v>0</v>
      </c>
      <c r="L112" s="257">
        <v>945075</v>
      </c>
    </row>
    <row r="113" spans="1:12">
      <c r="A113" s="29">
        <v>161</v>
      </c>
      <c r="B113" s="29" t="s">
        <v>816</v>
      </c>
      <c r="C113" s="256">
        <v>93.99</v>
      </c>
      <c r="D113" s="257">
        <v>562404</v>
      </c>
      <c r="E113" s="256">
        <v>40.08</v>
      </c>
      <c r="F113" s="257">
        <v>219840</v>
      </c>
      <c r="G113" s="29"/>
      <c r="H113" s="257">
        <v>0</v>
      </c>
      <c r="I113" s="257">
        <v>0</v>
      </c>
      <c r="J113" s="29"/>
      <c r="K113" s="257">
        <v>562404</v>
      </c>
      <c r="L113" s="257">
        <v>219840</v>
      </c>
    </row>
    <row r="114" spans="1:12">
      <c r="A114" s="29">
        <v>162</v>
      </c>
      <c r="B114" s="29" t="s">
        <v>848</v>
      </c>
      <c r="C114" s="256">
        <v>51.269999999999996</v>
      </c>
      <c r="D114" s="257">
        <v>286673</v>
      </c>
      <c r="E114" s="256">
        <v>80.180000000000007</v>
      </c>
      <c r="F114" s="257">
        <v>476902</v>
      </c>
      <c r="G114" s="29"/>
      <c r="H114" s="257">
        <v>0</v>
      </c>
      <c r="I114" s="257">
        <v>0</v>
      </c>
      <c r="J114" s="29"/>
      <c r="K114" s="257">
        <v>286673</v>
      </c>
      <c r="L114" s="257">
        <v>476902</v>
      </c>
    </row>
    <row r="115" spans="1:12">
      <c r="A115" s="29">
        <v>163</v>
      </c>
      <c r="B115" s="29" t="s">
        <v>862</v>
      </c>
      <c r="C115" s="256">
        <v>0</v>
      </c>
      <c r="D115" s="257">
        <v>0</v>
      </c>
      <c r="E115" s="256">
        <v>99.25</v>
      </c>
      <c r="F115" s="257">
        <v>604213</v>
      </c>
      <c r="G115" s="29"/>
      <c r="H115" s="257">
        <v>0</v>
      </c>
      <c r="I115" s="257">
        <v>0</v>
      </c>
      <c r="J115" s="29"/>
      <c r="K115" s="257">
        <v>0</v>
      </c>
      <c r="L115" s="257">
        <v>604213</v>
      </c>
    </row>
    <row r="116" spans="1:12">
      <c r="A116" s="29">
        <v>165</v>
      </c>
      <c r="B116" s="29" t="s">
        <v>565</v>
      </c>
      <c r="C116" s="256">
        <v>0</v>
      </c>
      <c r="D116" s="257">
        <v>0</v>
      </c>
      <c r="E116" s="256">
        <v>9.9400000000000013</v>
      </c>
      <c r="F116" s="257">
        <v>61397</v>
      </c>
      <c r="G116" s="29"/>
      <c r="H116" s="257">
        <v>0</v>
      </c>
      <c r="I116" s="257">
        <v>0</v>
      </c>
      <c r="J116" s="29"/>
      <c r="K116" s="257">
        <v>0</v>
      </c>
      <c r="L116" s="257">
        <v>61397</v>
      </c>
    </row>
    <row r="117" spans="1:12">
      <c r="A117" s="29">
        <v>167</v>
      </c>
      <c r="B117" s="29" t="s">
        <v>1390</v>
      </c>
      <c r="C117" s="256">
        <v>0</v>
      </c>
      <c r="D117" s="257">
        <v>0</v>
      </c>
      <c r="E117" s="256">
        <v>6.43</v>
      </c>
      <c r="F117" s="257">
        <v>37250</v>
      </c>
      <c r="G117" s="29"/>
      <c r="H117" s="257">
        <v>0</v>
      </c>
      <c r="I117" s="257">
        <v>0</v>
      </c>
      <c r="J117" s="29"/>
      <c r="K117" s="257">
        <v>0</v>
      </c>
      <c r="L117" s="257">
        <v>37250</v>
      </c>
    </row>
    <row r="118" spans="1:12">
      <c r="A118" s="29">
        <v>168</v>
      </c>
      <c r="B118" s="29" t="s">
        <v>790</v>
      </c>
      <c r="C118" s="256">
        <v>0</v>
      </c>
      <c r="D118" s="257">
        <v>0</v>
      </c>
      <c r="E118" s="256">
        <v>5.41</v>
      </c>
      <c r="F118" s="257">
        <v>34124</v>
      </c>
      <c r="G118" s="29"/>
      <c r="H118" s="257">
        <v>0</v>
      </c>
      <c r="I118" s="257">
        <v>0</v>
      </c>
      <c r="J118" s="29"/>
      <c r="K118" s="257">
        <v>0</v>
      </c>
      <c r="L118" s="257">
        <v>34124</v>
      </c>
    </row>
    <row r="119" spans="1:12">
      <c r="A119" s="29">
        <v>169</v>
      </c>
      <c r="B119" s="29" t="s">
        <v>1391</v>
      </c>
      <c r="C119" s="256">
        <v>0</v>
      </c>
      <c r="D119" s="257">
        <v>0</v>
      </c>
      <c r="E119" s="256">
        <v>0.72</v>
      </c>
      <c r="F119" s="257">
        <v>5096</v>
      </c>
      <c r="G119" s="29"/>
      <c r="H119" s="257">
        <v>0</v>
      </c>
      <c r="I119" s="257">
        <v>0</v>
      </c>
      <c r="J119" s="29"/>
      <c r="K119" s="257">
        <v>0</v>
      </c>
      <c r="L119" s="257">
        <v>5096</v>
      </c>
    </row>
    <row r="120" spans="1:12">
      <c r="A120" s="29">
        <v>170</v>
      </c>
      <c r="B120" s="29" t="s">
        <v>566</v>
      </c>
      <c r="C120" s="256">
        <v>0</v>
      </c>
      <c r="D120" s="257">
        <v>0</v>
      </c>
      <c r="E120" s="256">
        <v>91.36</v>
      </c>
      <c r="F120" s="257">
        <v>532947</v>
      </c>
      <c r="G120" s="29"/>
      <c r="H120" s="257">
        <v>0</v>
      </c>
      <c r="I120" s="257">
        <v>0</v>
      </c>
      <c r="J120" s="29"/>
      <c r="K120" s="257">
        <v>0</v>
      </c>
      <c r="L120" s="257">
        <v>532947</v>
      </c>
    </row>
    <row r="121" spans="1:12">
      <c r="A121" s="29">
        <v>171</v>
      </c>
      <c r="B121" s="29" t="s">
        <v>1392</v>
      </c>
      <c r="C121" s="256">
        <v>5</v>
      </c>
      <c r="D121" s="257">
        <v>25000</v>
      </c>
      <c r="E121" s="256">
        <v>6.14</v>
      </c>
      <c r="F121" s="257">
        <v>43122</v>
      </c>
      <c r="G121" s="29"/>
      <c r="H121" s="257">
        <v>0</v>
      </c>
      <c r="I121" s="257">
        <v>0</v>
      </c>
      <c r="J121" s="29"/>
      <c r="K121" s="257">
        <v>25000</v>
      </c>
      <c r="L121" s="257">
        <v>43122</v>
      </c>
    </row>
    <row r="122" spans="1:12">
      <c r="A122" s="29">
        <v>172</v>
      </c>
      <c r="B122" s="29" t="s">
        <v>903</v>
      </c>
      <c r="C122" s="256">
        <v>64.75</v>
      </c>
      <c r="D122" s="257">
        <v>385020</v>
      </c>
      <c r="E122" s="256">
        <v>81.100000000000023</v>
      </c>
      <c r="F122" s="257">
        <v>443786</v>
      </c>
      <c r="G122" s="29"/>
      <c r="H122" s="257">
        <v>0</v>
      </c>
      <c r="I122" s="257">
        <v>-3095</v>
      </c>
      <c r="J122" s="29"/>
      <c r="K122" s="257">
        <v>385020</v>
      </c>
      <c r="L122" s="257">
        <v>440691</v>
      </c>
    </row>
    <row r="123" spans="1:12">
      <c r="A123" s="29">
        <v>173</v>
      </c>
      <c r="B123" s="29" t="s">
        <v>1393</v>
      </c>
      <c r="C123" s="256">
        <v>2</v>
      </c>
      <c r="D123" s="257">
        <v>38577</v>
      </c>
      <c r="E123" s="256">
        <v>1.33</v>
      </c>
      <c r="F123" s="257">
        <v>10208</v>
      </c>
      <c r="G123" s="29"/>
      <c r="H123" s="257">
        <v>0</v>
      </c>
      <c r="I123" s="257">
        <v>0</v>
      </c>
      <c r="J123" s="29"/>
      <c r="K123" s="257">
        <v>38577</v>
      </c>
      <c r="L123" s="257">
        <v>10208</v>
      </c>
    </row>
    <row r="124" spans="1:12">
      <c r="A124" s="29">
        <v>174</v>
      </c>
      <c r="B124" s="29" t="s">
        <v>567</v>
      </c>
      <c r="C124" s="256">
        <v>39.520000000000003</v>
      </c>
      <c r="D124" s="257">
        <v>288123</v>
      </c>
      <c r="E124" s="256">
        <v>9</v>
      </c>
      <c r="F124" s="257">
        <v>46472</v>
      </c>
      <c r="G124" s="29"/>
      <c r="H124" s="257">
        <v>0</v>
      </c>
      <c r="I124" s="257">
        <v>0</v>
      </c>
      <c r="J124" s="29"/>
      <c r="K124" s="257">
        <v>288123</v>
      </c>
      <c r="L124" s="257">
        <v>46472</v>
      </c>
    </row>
    <row r="125" spans="1:12">
      <c r="A125" s="29">
        <v>175</v>
      </c>
      <c r="B125" s="29" t="s">
        <v>1276</v>
      </c>
      <c r="C125" s="256">
        <v>0</v>
      </c>
      <c r="D125" s="257">
        <v>0</v>
      </c>
      <c r="E125" s="256">
        <v>7.4500000000000011</v>
      </c>
      <c r="F125" s="257">
        <v>46802</v>
      </c>
      <c r="G125" s="29"/>
      <c r="H125" s="257">
        <v>0</v>
      </c>
      <c r="I125" s="257">
        <v>0</v>
      </c>
      <c r="J125" s="29"/>
      <c r="K125" s="257">
        <v>0</v>
      </c>
      <c r="L125" s="257">
        <v>46802</v>
      </c>
    </row>
    <row r="126" spans="1:12">
      <c r="A126" s="29">
        <v>176</v>
      </c>
      <c r="B126" s="29" t="s">
        <v>914</v>
      </c>
      <c r="C126" s="256">
        <v>0</v>
      </c>
      <c r="D126" s="257">
        <v>0</v>
      </c>
      <c r="E126" s="256">
        <v>7.4099999999999993</v>
      </c>
      <c r="F126" s="257">
        <v>52371</v>
      </c>
      <c r="G126" s="29"/>
      <c r="H126" s="257">
        <v>0</v>
      </c>
      <c r="I126" s="257">
        <v>0</v>
      </c>
      <c r="J126" s="29"/>
      <c r="K126" s="257">
        <v>0</v>
      </c>
      <c r="L126" s="257">
        <v>52371</v>
      </c>
    </row>
    <row r="127" spans="1:12">
      <c r="A127" s="29">
        <v>177</v>
      </c>
      <c r="B127" s="29" t="s">
        <v>1277</v>
      </c>
      <c r="C127" s="256">
        <v>89.180000000000021</v>
      </c>
      <c r="D127" s="257">
        <v>499230</v>
      </c>
      <c r="E127" s="256">
        <v>49.629999999999995</v>
      </c>
      <c r="F127" s="257">
        <v>316465</v>
      </c>
      <c r="G127" s="29"/>
      <c r="H127" s="257">
        <v>47500</v>
      </c>
      <c r="I127" s="257">
        <v>0</v>
      </c>
      <c r="J127" s="29"/>
      <c r="K127" s="257">
        <v>546730</v>
      </c>
      <c r="L127" s="257">
        <v>316465</v>
      </c>
    </row>
    <row r="128" spans="1:12">
      <c r="A128" s="29">
        <v>178</v>
      </c>
      <c r="B128" s="29" t="s">
        <v>880</v>
      </c>
      <c r="C128" s="256">
        <v>25.29</v>
      </c>
      <c r="D128" s="257">
        <v>140055</v>
      </c>
      <c r="E128" s="256">
        <v>2.08</v>
      </c>
      <c r="F128" s="257">
        <v>14101</v>
      </c>
      <c r="G128" s="29"/>
      <c r="H128" s="257">
        <v>0</v>
      </c>
      <c r="I128" s="257">
        <v>0</v>
      </c>
      <c r="J128" s="29"/>
      <c r="K128" s="257">
        <v>140055</v>
      </c>
      <c r="L128" s="257">
        <v>14101</v>
      </c>
    </row>
    <row r="129" spans="1:12">
      <c r="A129" s="29">
        <v>181</v>
      </c>
      <c r="B129" s="29" t="s">
        <v>583</v>
      </c>
      <c r="C129" s="256">
        <v>0</v>
      </c>
      <c r="D129" s="257">
        <v>0</v>
      </c>
      <c r="E129" s="256">
        <v>24.69</v>
      </c>
      <c r="F129" s="257">
        <v>149338</v>
      </c>
      <c r="G129" s="29"/>
      <c r="H129" s="257">
        <v>0</v>
      </c>
      <c r="I129" s="257">
        <v>0</v>
      </c>
      <c r="J129" s="29"/>
      <c r="K129" s="257">
        <v>0</v>
      </c>
      <c r="L129" s="257">
        <v>149338</v>
      </c>
    </row>
    <row r="130" spans="1:12">
      <c r="A130" s="29">
        <v>182</v>
      </c>
      <c r="B130" s="29" t="s">
        <v>1306</v>
      </c>
      <c r="C130" s="256">
        <v>3</v>
      </c>
      <c r="D130" s="257">
        <v>15000</v>
      </c>
      <c r="E130" s="256">
        <v>51.73</v>
      </c>
      <c r="F130" s="257">
        <v>298126</v>
      </c>
      <c r="G130" s="29"/>
      <c r="H130" s="257">
        <v>0</v>
      </c>
      <c r="I130" s="257">
        <v>0</v>
      </c>
      <c r="J130" s="29"/>
      <c r="K130" s="257">
        <v>15000</v>
      </c>
      <c r="L130" s="257">
        <v>298126</v>
      </c>
    </row>
    <row r="131" spans="1:12">
      <c r="A131" s="29">
        <v>184</v>
      </c>
      <c r="B131" s="29" t="s">
        <v>1397</v>
      </c>
      <c r="C131" s="256">
        <v>0</v>
      </c>
      <c r="D131" s="257">
        <v>0</v>
      </c>
      <c r="E131" s="256">
        <v>1</v>
      </c>
      <c r="F131" s="257">
        <v>6700</v>
      </c>
      <c r="G131" s="29"/>
      <c r="H131" s="257">
        <v>0</v>
      </c>
      <c r="I131" s="257">
        <v>0</v>
      </c>
      <c r="J131" s="29"/>
      <c r="K131" s="257">
        <v>0</v>
      </c>
      <c r="L131" s="257">
        <v>6700</v>
      </c>
    </row>
    <row r="132" spans="1:12">
      <c r="A132" s="29">
        <v>185</v>
      </c>
      <c r="B132" s="29" t="s">
        <v>829</v>
      </c>
      <c r="C132" s="256">
        <v>86.799999999999983</v>
      </c>
      <c r="D132" s="257">
        <v>513108</v>
      </c>
      <c r="E132" s="256">
        <v>198.76000000000002</v>
      </c>
      <c r="F132" s="257">
        <v>1182249</v>
      </c>
      <c r="G132" s="29"/>
      <c r="H132" s="257">
        <v>0</v>
      </c>
      <c r="I132" s="257">
        <v>10000</v>
      </c>
      <c r="J132" s="29"/>
      <c r="K132" s="257">
        <v>513108</v>
      </c>
      <c r="L132" s="257">
        <v>1192249</v>
      </c>
    </row>
    <row r="133" spans="1:12">
      <c r="A133" s="29">
        <v>186</v>
      </c>
      <c r="B133" s="29" t="s">
        <v>873</v>
      </c>
      <c r="C133" s="256">
        <v>0</v>
      </c>
      <c r="D133" s="257">
        <v>0</v>
      </c>
      <c r="E133" s="256">
        <v>24.34</v>
      </c>
      <c r="F133" s="257">
        <v>157629</v>
      </c>
      <c r="G133" s="29"/>
      <c r="H133" s="257">
        <v>0</v>
      </c>
      <c r="I133" s="257">
        <v>0</v>
      </c>
      <c r="J133" s="29"/>
      <c r="K133" s="257">
        <v>0</v>
      </c>
      <c r="L133" s="257">
        <v>157629</v>
      </c>
    </row>
    <row r="134" spans="1:12">
      <c r="A134" s="29">
        <v>187</v>
      </c>
      <c r="B134" s="29" t="s">
        <v>1278</v>
      </c>
      <c r="C134" s="256">
        <v>79.259999999999991</v>
      </c>
      <c r="D134" s="257">
        <v>423920</v>
      </c>
      <c r="E134" s="256">
        <v>28.61</v>
      </c>
      <c r="F134" s="257">
        <v>170783</v>
      </c>
      <c r="G134" s="29"/>
      <c r="H134" s="257">
        <v>0</v>
      </c>
      <c r="I134" s="257">
        <v>15000</v>
      </c>
      <c r="J134" s="29"/>
      <c r="K134" s="257">
        <v>423920</v>
      </c>
      <c r="L134" s="257">
        <v>185783</v>
      </c>
    </row>
    <row r="135" spans="1:12">
      <c r="A135" s="29">
        <v>189</v>
      </c>
      <c r="B135" s="29" t="s">
        <v>837</v>
      </c>
      <c r="C135" s="256">
        <v>0</v>
      </c>
      <c r="D135" s="257">
        <v>0</v>
      </c>
      <c r="E135" s="256">
        <v>4</v>
      </c>
      <c r="F135" s="257">
        <v>26800</v>
      </c>
      <c r="G135" s="29"/>
      <c r="H135" s="257">
        <v>0</v>
      </c>
      <c r="I135" s="257">
        <v>0</v>
      </c>
      <c r="J135" s="29"/>
      <c r="K135" s="257">
        <v>0</v>
      </c>
      <c r="L135" s="257">
        <v>26800</v>
      </c>
    </row>
    <row r="136" spans="1:12">
      <c r="A136" s="29">
        <v>190</v>
      </c>
      <c r="B136" s="29" t="s">
        <v>925</v>
      </c>
      <c r="C136" s="256">
        <v>0</v>
      </c>
      <c r="D136" s="257">
        <v>0</v>
      </c>
      <c r="E136" s="256">
        <v>0.74</v>
      </c>
      <c r="F136" s="257">
        <v>3984</v>
      </c>
      <c r="G136" s="29"/>
      <c r="H136" s="257">
        <v>0</v>
      </c>
      <c r="I136" s="257">
        <v>0</v>
      </c>
      <c r="J136" s="29"/>
      <c r="K136" s="257">
        <v>0</v>
      </c>
      <c r="L136" s="257">
        <v>3984</v>
      </c>
    </row>
    <row r="137" spans="1:12">
      <c r="A137" s="29">
        <v>191</v>
      </c>
      <c r="B137" s="29" t="s">
        <v>899</v>
      </c>
      <c r="C137" s="256">
        <v>52</v>
      </c>
      <c r="D137" s="257">
        <v>323728</v>
      </c>
      <c r="E137" s="256">
        <v>36.680000000000007</v>
      </c>
      <c r="F137" s="257">
        <v>201977</v>
      </c>
      <c r="G137" s="29"/>
      <c r="H137" s="257">
        <v>0</v>
      </c>
      <c r="I137" s="257">
        <v>0</v>
      </c>
      <c r="J137" s="29"/>
      <c r="K137" s="257">
        <v>323728</v>
      </c>
      <c r="L137" s="257">
        <v>201977</v>
      </c>
    </row>
    <row r="138" spans="1:12">
      <c r="A138" s="29">
        <v>195</v>
      </c>
      <c r="B138" s="29" t="s">
        <v>918</v>
      </c>
      <c r="C138" s="256">
        <v>0</v>
      </c>
      <c r="D138" s="257">
        <v>0</v>
      </c>
      <c r="E138" s="256">
        <v>1</v>
      </c>
      <c r="F138" s="257">
        <v>5000</v>
      </c>
      <c r="G138" s="29"/>
      <c r="H138" s="257">
        <v>0</v>
      </c>
      <c r="I138" s="257">
        <v>0</v>
      </c>
      <c r="J138" s="29"/>
      <c r="K138" s="257">
        <v>0</v>
      </c>
      <c r="L138" s="257">
        <v>5000</v>
      </c>
    </row>
    <row r="139" spans="1:12">
      <c r="A139" s="29">
        <v>196</v>
      </c>
      <c r="B139" s="29" t="s">
        <v>947</v>
      </c>
      <c r="C139" s="256">
        <v>0</v>
      </c>
      <c r="D139" s="257">
        <v>0</v>
      </c>
      <c r="E139" s="256">
        <v>1.48</v>
      </c>
      <c r="F139" s="257">
        <v>7400</v>
      </c>
      <c r="G139" s="29"/>
      <c r="H139" s="257">
        <v>0</v>
      </c>
      <c r="I139" s="257">
        <v>0</v>
      </c>
      <c r="J139" s="29"/>
      <c r="K139" s="257">
        <v>0</v>
      </c>
      <c r="L139" s="257">
        <v>7400</v>
      </c>
    </row>
    <row r="140" spans="1:12">
      <c r="A140" s="29">
        <v>197</v>
      </c>
      <c r="B140" s="29" t="s">
        <v>948</v>
      </c>
      <c r="C140" s="256">
        <v>0</v>
      </c>
      <c r="D140" s="257">
        <v>0</v>
      </c>
      <c r="E140" s="256">
        <v>1.17</v>
      </c>
      <c r="F140" s="257">
        <v>7902</v>
      </c>
      <c r="G140" s="29"/>
      <c r="H140" s="257">
        <v>0</v>
      </c>
      <c r="I140" s="257">
        <v>0</v>
      </c>
      <c r="J140" s="29"/>
      <c r="K140" s="257">
        <v>0</v>
      </c>
      <c r="L140" s="257">
        <v>7902</v>
      </c>
    </row>
    <row r="141" spans="1:12">
      <c r="A141" s="29">
        <v>198</v>
      </c>
      <c r="B141" s="29" t="s">
        <v>830</v>
      </c>
      <c r="C141" s="256">
        <v>38.89</v>
      </c>
      <c r="D141" s="257">
        <v>306642</v>
      </c>
      <c r="E141" s="256">
        <v>11.770000000000003</v>
      </c>
      <c r="F141" s="257">
        <v>77843</v>
      </c>
      <c r="G141" s="29"/>
      <c r="H141" s="257">
        <v>0</v>
      </c>
      <c r="I141" s="257">
        <v>0</v>
      </c>
      <c r="J141" s="29"/>
      <c r="K141" s="257">
        <v>306642</v>
      </c>
      <c r="L141" s="257">
        <v>77843</v>
      </c>
    </row>
    <row r="142" spans="1:12">
      <c r="A142" s="29">
        <v>199</v>
      </c>
      <c r="B142" s="29" t="s">
        <v>889</v>
      </c>
      <c r="C142" s="256">
        <v>0</v>
      </c>
      <c r="D142" s="257">
        <v>0</v>
      </c>
      <c r="E142" s="256">
        <v>5.9099999999999993</v>
      </c>
      <c r="F142" s="257">
        <v>38205</v>
      </c>
      <c r="G142" s="29"/>
      <c r="H142" s="257">
        <v>0</v>
      </c>
      <c r="I142" s="257">
        <v>0</v>
      </c>
      <c r="J142" s="29"/>
      <c r="K142" s="257">
        <v>0</v>
      </c>
      <c r="L142" s="257">
        <v>38205</v>
      </c>
    </row>
    <row r="143" spans="1:12">
      <c r="A143" s="29">
        <v>200</v>
      </c>
      <c r="B143" s="29" t="s">
        <v>949</v>
      </c>
      <c r="C143" s="256">
        <v>0</v>
      </c>
      <c r="D143" s="257">
        <v>0</v>
      </c>
      <c r="E143" s="256">
        <v>1</v>
      </c>
      <c r="F143" s="257">
        <v>5000</v>
      </c>
      <c r="G143" s="29"/>
      <c r="H143" s="257">
        <v>0</v>
      </c>
      <c r="I143" s="257">
        <v>0</v>
      </c>
      <c r="J143" s="29"/>
      <c r="K143" s="257">
        <v>0</v>
      </c>
      <c r="L143" s="257">
        <v>5000</v>
      </c>
    </row>
    <row r="144" spans="1:12">
      <c r="A144" s="29">
        <v>201</v>
      </c>
      <c r="B144" s="29" t="s">
        <v>950</v>
      </c>
      <c r="C144" s="256">
        <v>0</v>
      </c>
      <c r="D144" s="257">
        <v>0</v>
      </c>
      <c r="E144" s="256">
        <v>90.39</v>
      </c>
      <c r="F144" s="257">
        <v>558592</v>
      </c>
      <c r="G144" s="29"/>
      <c r="H144" s="257">
        <v>0</v>
      </c>
      <c r="I144" s="257">
        <v>0</v>
      </c>
      <c r="J144" s="29"/>
      <c r="K144" s="257">
        <v>0</v>
      </c>
      <c r="L144" s="257">
        <v>558592</v>
      </c>
    </row>
    <row r="145" spans="1:12">
      <c r="A145" s="29">
        <v>204</v>
      </c>
      <c r="B145" s="29" t="s">
        <v>821</v>
      </c>
      <c r="C145" s="256">
        <v>42.019999999999996</v>
      </c>
      <c r="D145" s="257">
        <v>641809</v>
      </c>
      <c r="E145" s="256">
        <v>42.73</v>
      </c>
      <c r="F145" s="257">
        <v>264608</v>
      </c>
      <c r="G145" s="29"/>
      <c r="H145" s="257">
        <v>0</v>
      </c>
      <c r="I145" s="257">
        <v>0</v>
      </c>
      <c r="J145" s="29"/>
      <c r="K145" s="257">
        <v>641809</v>
      </c>
      <c r="L145" s="257">
        <v>264608</v>
      </c>
    </row>
    <row r="146" spans="1:12">
      <c r="A146" s="29">
        <v>207</v>
      </c>
      <c r="B146" s="29" t="s">
        <v>568</v>
      </c>
      <c r="C146" s="256">
        <v>0</v>
      </c>
      <c r="D146" s="257">
        <v>0</v>
      </c>
      <c r="E146" s="256">
        <v>4.5599999999999996</v>
      </c>
      <c r="F146" s="257">
        <v>30811</v>
      </c>
      <c r="G146" s="29"/>
      <c r="H146" s="257">
        <v>0</v>
      </c>
      <c r="I146" s="257">
        <v>0</v>
      </c>
      <c r="J146" s="29"/>
      <c r="K146" s="257">
        <v>0</v>
      </c>
      <c r="L146" s="257">
        <v>30811</v>
      </c>
    </row>
    <row r="147" spans="1:12">
      <c r="A147" s="29">
        <v>208</v>
      </c>
      <c r="B147" s="29" t="s">
        <v>795</v>
      </c>
      <c r="C147" s="256">
        <v>0</v>
      </c>
      <c r="D147" s="257">
        <v>0</v>
      </c>
      <c r="E147" s="256">
        <v>3</v>
      </c>
      <c r="F147" s="257">
        <v>16700</v>
      </c>
      <c r="G147" s="29"/>
      <c r="H147" s="257">
        <v>0</v>
      </c>
      <c r="I147" s="257">
        <v>0</v>
      </c>
      <c r="J147" s="29"/>
      <c r="K147" s="257">
        <v>0</v>
      </c>
      <c r="L147" s="257">
        <v>16700</v>
      </c>
    </row>
    <row r="148" spans="1:12">
      <c r="A148" s="29">
        <v>209</v>
      </c>
      <c r="B148" s="29" t="s">
        <v>1266</v>
      </c>
      <c r="C148" s="256">
        <v>44.169999999999995</v>
      </c>
      <c r="D148" s="257">
        <v>323759</v>
      </c>
      <c r="E148" s="256">
        <v>112.9</v>
      </c>
      <c r="F148" s="257">
        <v>652643</v>
      </c>
      <c r="G148" s="29"/>
      <c r="H148" s="257">
        <v>0</v>
      </c>
      <c r="I148" s="257">
        <v>0</v>
      </c>
      <c r="J148" s="29"/>
      <c r="K148" s="257">
        <v>323759</v>
      </c>
      <c r="L148" s="257">
        <v>652643</v>
      </c>
    </row>
    <row r="149" spans="1:12">
      <c r="A149" s="29">
        <v>210</v>
      </c>
      <c r="B149" s="29" t="s">
        <v>888</v>
      </c>
      <c r="C149" s="256">
        <v>221.36</v>
      </c>
      <c r="D149" s="257">
        <v>1829052</v>
      </c>
      <c r="E149" s="256">
        <v>83.42</v>
      </c>
      <c r="F149" s="257">
        <v>637347</v>
      </c>
      <c r="G149" s="29"/>
      <c r="H149" s="257">
        <v>0</v>
      </c>
      <c r="I149" s="257">
        <v>0</v>
      </c>
      <c r="J149" s="29"/>
      <c r="K149" s="257">
        <v>1829052</v>
      </c>
      <c r="L149" s="257">
        <v>637347</v>
      </c>
    </row>
    <row r="150" spans="1:12">
      <c r="A150" s="29">
        <v>212</v>
      </c>
      <c r="B150" s="29" t="s">
        <v>867</v>
      </c>
      <c r="C150" s="256">
        <v>0</v>
      </c>
      <c r="D150" s="257">
        <v>0</v>
      </c>
      <c r="E150" s="256">
        <v>13.17</v>
      </c>
      <c r="F150" s="257">
        <v>86639</v>
      </c>
      <c r="G150" s="29"/>
      <c r="H150" s="257">
        <v>0</v>
      </c>
      <c r="I150" s="257">
        <v>0</v>
      </c>
      <c r="J150" s="29"/>
      <c r="K150" s="257">
        <v>0</v>
      </c>
      <c r="L150" s="257">
        <v>86639</v>
      </c>
    </row>
    <row r="151" spans="1:12">
      <c r="A151" s="29">
        <v>213</v>
      </c>
      <c r="B151" s="29" t="s">
        <v>868</v>
      </c>
      <c r="C151" s="256">
        <v>0</v>
      </c>
      <c r="D151" s="257">
        <v>0</v>
      </c>
      <c r="E151" s="256">
        <v>1.98</v>
      </c>
      <c r="F151" s="257">
        <v>13268</v>
      </c>
      <c r="G151" s="29"/>
      <c r="H151" s="257">
        <v>0</v>
      </c>
      <c r="I151" s="257">
        <v>0</v>
      </c>
      <c r="J151" s="29"/>
      <c r="K151" s="257">
        <v>0</v>
      </c>
      <c r="L151" s="257">
        <v>13268</v>
      </c>
    </row>
    <row r="152" spans="1:12">
      <c r="A152" s="29">
        <v>214</v>
      </c>
      <c r="B152" s="29" t="s">
        <v>796</v>
      </c>
      <c r="C152" s="256">
        <v>104.2</v>
      </c>
      <c r="D152" s="257">
        <v>568378</v>
      </c>
      <c r="E152" s="256">
        <v>127.59000000000003</v>
      </c>
      <c r="F152" s="257">
        <v>880978</v>
      </c>
      <c r="G152" s="29"/>
      <c r="H152" s="257">
        <v>0</v>
      </c>
      <c r="I152" s="257">
        <v>0</v>
      </c>
      <c r="J152" s="29"/>
      <c r="K152" s="257">
        <v>568378</v>
      </c>
      <c r="L152" s="257">
        <v>880978</v>
      </c>
    </row>
    <row r="153" spans="1:12">
      <c r="A153" s="29">
        <v>215</v>
      </c>
      <c r="B153" s="29" t="s">
        <v>874</v>
      </c>
      <c r="C153" s="256">
        <v>64.580000000000013</v>
      </c>
      <c r="D153" s="257">
        <v>347580</v>
      </c>
      <c r="E153" s="256">
        <v>112.61</v>
      </c>
      <c r="F153" s="257">
        <v>655615</v>
      </c>
      <c r="G153" s="29"/>
      <c r="H153" s="257">
        <v>0</v>
      </c>
      <c r="I153" s="257">
        <v>0</v>
      </c>
      <c r="J153" s="29"/>
      <c r="K153" s="257">
        <v>347580</v>
      </c>
      <c r="L153" s="257">
        <v>655615</v>
      </c>
    </row>
    <row r="154" spans="1:12">
      <c r="A154" s="29">
        <v>217</v>
      </c>
      <c r="B154" s="29" t="s">
        <v>923</v>
      </c>
      <c r="C154" s="256">
        <v>0</v>
      </c>
      <c r="D154" s="257">
        <v>0</v>
      </c>
      <c r="E154" s="256">
        <v>5.72</v>
      </c>
      <c r="F154" s="257">
        <v>34946</v>
      </c>
      <c r="G154" s="29"/>
      <c r="H154" s="257">
        <v>0</v>
      </c>
      <c r="I154" s="257">
        <v>0</v>
      </c>
      <c r="J154" s="29"/>
      <c r="K154" s="257">
        <v>0</v>
      </c>
      <c r="L154" s="257">
        <v>34946</v>
      </c>
    </row>
    <row r="155" spans="1:12">
      <c r="A155" s="29">
        <v>218</v>
      </c>
      <c r="B155" s="29" t="s">
        <v>1218</v>
      </c>
      <c r="C155" s="256">
        <v>34.950000000000003</v>
      </c>
      <c r="D155" s="257">
        <v>174750</v>
      </c>
      <c r="E155" s="256">
        <v>18.979999999999997</v>
      </c>
      <c r="F155" s="257">
        <v>117442</v>
      </c>
      <c r="G155" s="29"/>
      <c r="H155" s="257">
        <v>0</v>
      </c>
      <c r="I155" s="257">
        <v>0</v>
      </c>
      <c r="J155" s="29"/>
      <c r="K155" s="257">
        <v>174750</v>
      </c>
      <c r="L155" s="257">
        <v>117442</v>
      </c>
    </row>
    <row r="156" spans="1:12">
      <c r="A156" s="29">
        <v>219</v>
      </c>
      <c r="B156" s="29" t="s">
        <v>1219</v>
      </c>
      <c r="C156" s="256">
        <v>0</v>
      </c>
      <c r="D156" s="257">
        <v>0</v>
      </c>
      <c r="E156" s="256">
        <v>1</v>
      </c>
      <c r="F156" s="257">
        <v>6941</v>
      </c>
      <c r="G156" s="29"/>
      <c r="H156" s="257">
        <v>0</v>
      </c>
      <c r="I156" s="257">
        <v>0</v>
      </c>
      <c r="J156" s="29"/>
      <c r="K156" s="257">
        <v>0</v>
      </c>
      <c r="L156" s="257">
        <v>6941</v>
      </c>
    </row>
    <row r="157" spans="1:12">
      <c r="A157" s="29">
        <v>220</v>
      </c>
      <c r="B157" s="29" t="s">
        <v>872</v>
      </c>
      <c r="C157" s="256">
        <v>0</v>
      </c>
      <c r="D157" s="257">
        <v>0</v>
      </c>
      <c r="E157" s="256">
        <v>9.370000000000001</v>
      </c>
      <c r="F157" s="257">
        <v>62615</v>
      </c>
      <c r="G157" s="29"/>
      <c r="H157" s="257">
        <v>0</v>
      </c>
      <c r="I157" s="257">
        <v>0</v>
      </c>
      <c r="J157" s="29"/>
      <c r="K157" s="257">
        <v>0</v>
      </c>
      <c r="L157" s="257">
        <v>62615</v>
      </c>
    </row>
    <row r="158" spans="1:12">
      <c r="A158" s="29">
        <v>221</v>
      </c>
      <c r="B158" s="29" t="s">
        <v>1220</v>
      </c>
      <c r="C158" s="256">
        <v>35.450000000000003</v>
      </c>
      <c r="D158" s="257">
        <v>177250</v>
      </c>
      <c r="E158" s="256">
        <v>31.089999999999996</v>
      </c>
      <c r="F158" s="257">
        <v>235130</v>
      </c>
      <c r="G158" s="29"/>
      <c r="H158" s="257">
        <v>0</v>
      </c>
      <c r="I158" s="257">
        <v>0</v>
      </c>
      <c r="J158" s="29"/>
      <c r="K158" s="257">
        <v>177250</v>
      </c>
      <c r="L158" s="257">
        <v>235130</v>
      </c>
    </row>
    <row r="159" spans="1:12">
      <c r="A159" s="29">
        <v>223</v>
      </c>
      <c r="B159" s="29" t="s">
        <v>1222</v>
      </c>
      <c r="C159" s="256">
        <v>61.23</v>
      </c>
      <c r="D159" s="257">
        <v>414143</v>
      </c>
      <c r="E159" s="256">
        <v>66.44</v>
      </c>
      <c r="F159" s="257">
        <v>391558</v>
      </c>
      <c r="G159" s="29"/>
      <c r="H159" s="257">
        <v>0</v>
      </c>
      <c r="I159" s="257">
        <v>0</v>
      </c>
      <c r="J159" s="29"/>
      <c r="K159" s="257">
        <v>414143</v>
      </c>
      <c r="L159" s="257">
        <v>391558</v>
      </c>
    </row>
    <row r="160" spans="1:12">
      <c r="A160" s="29">
        <v>224</v>
      </c>
      <c r="B160" s="29" t="s">
        <v>1223</v>
      </c>
      <c r="C160" s="256">
        <v>1</v>
      </c>
      <c r="D160" s="257">
        <v>5000</v>
      </c>
      <c r="E160" s="256">
        <v>2.4900000000000002</v>
      </c>
      <c r="F160" s="257">
        <v>13321</v>
      </c>
      <c r="G160" s="29"/>
      <c r="H160" s="257">
        <v>0</v>
      </c>
      <c r="I160" s="257">
        <v>0</v>
      </c>
      <c r="J160" s="29"/>
      <c r="K160" s="257">
        <v>5000</v>
      </c>
      <c r="L160" s="257">
        <v>13321</v>
      </c>
    </row>
    <row r="161" spans="1:12">
      <c r="A161" s="29">
        <v>226</v>
      </c>
      <c r="B161" s="29" t="s">
        <v>797</v>
      </c>
      <c r="C161" s="256">
        <v>5.93</v>
      </c>
      <c r="D161" s="257">
        <v>29650</v>
      </c>
      <c r="E161" s="256">
        <v>79.399999999999963</v>
      </c>
      <c r="F161" s="257">
        <v>450328</v>
      </c>
      <c r="G161" s="29"/>
      <c r="H161" s="257">
        <v>0</v>
      </c>
      <c r="I161" s="257">
        <v>0</v>
      </c>
      <c r="J161" s="29"/>
      <c r="K161" s="257">
        <v>29650</v>
      </c>
      <c r="L161" s="257">
        <v>450328</v>
      </c>
    </row>
    <row r="162" spans="1:12">
      <c r="A162" s="29">
        <v>227</v>
      </c>
      <c r="B162" s="29" t="s">
        <v>900</v>
      </c>
      <c r="C162" s="256">
        <v>27.340000000000003</v>
      </c>
      <c r="D162" s="257">
        <v>148882</v>
      </c>
      <c r="E162" s="256">
        <v>84.030000000000015</v>
      </c>
      <c r="F162" s="257">
        <v>519593</v>
      </c>
      <c r="G162" s="29"/>
      <c r="H162" s="257">
        <v>0</v>
      </c>
      <c r="I162" s="257">
        <v>0</v>
      </c>
      <c r="J162" s="29"/>
      <c r="K162" s="257">
        <v>148882</v>
      </c>
      <c r="L162" s="257">
        <v>519593</v>
      </c>
    </row>
    <row r="163" spans="1:12">
      <c r="A163" s="29">
        <v>229</v>
      </c>
      <c r="B163" s="29" t="s">
        <v>770</v>
      </c>
      <c r="C163" s="256">
        <v>91.090000000000046</v>
      </c>
      <c r="D163" s="257">
        <v>486595</v>
      </c>
      <c r="E163" s="256">
        <v>48.01</v>
      </c>
      <c r="F163" s="257">
        <v>254014</v>
      </c>
      <c r="G163" s="29"/>
      <c r="H163" s="257">
        <v>0</v>
      </c>
      <c r="I163" s="257">
        <v>0</v>
      </c>
      <c r="J163" s="29"/>
      <c r="K163" s="257">
        <v>486595</v>
      </c>
      <c r="L163" s="257">
        <v>254014</v>
      </c>
    </row>
    <row r="164" spans="1:12">
      <c r="A164" s="29">
        <v>230</v>
      </c>
      <c r="B164" s="29" t="s">
        <v>1225</v>
      </c>
      <c r="C164" s="256">
        <v>52.919999999999995</v>
      </c>
      <c r="D164" s="257">
        <v>382237</v>
      </c>
      <c r="E164" s="256">
        <v>2</v>
      </c>
      <c r="F164" s="257">
        <v>10000</v>
      </c>
      <c r="G164" s="29"/>
      <c r="H164" s="257">
        <v>0</v>
      </c>
      <c r="I164" s="257">
        <v>0</v>
      </c>
      <c r="J164" s="29"/>
      <c r="K164" s="257">
        <v>382237</v>
      </c>
      <c r="L164" s="257">
        <v>10000</v>
      </c>
    </row>
    <row r="165" spans="1:12">
      <c r="A165" s="29">
        <v>231</v>
      </c>
      <c r="B165" s="29" t="s">
        <v>1226</v>
      </c>
      <c r="C165" s="256">
        <v>0</v>
      </c>
      <c r="D165" s="257">
        <v>0</v>
      </c>
      <c r="E165" s="256">
        <v>7.51</v>
      </c>
      <c r="F165" s="257">
        <v>43629</v>
      </c>
      <c r="G165" s="29"/>
      <c r="H165" s="257">
        <v>0</v>
      </c>
      <c r="I165" s="257">
        <v>0</v>
      </c>
      <c r="J165" s="29"/>
      <c r="K165" s="257">
        <v>0</v>
      </c>
      <c r="L165" s="257">
        <v>43629</v>
      </c>
    </row>
    <row r="166" spans="1:12">
      <c r="A166" s="29">
        <v>234</v>
      </c>
      <c r="B166" s="29" t="s">
        <v>878</v>
      </c>
      <c r="C166" s="256">
        <v>66.670000000000016</v>
      </c>
      <c r="D166" s="257">
        <v>403775</v>
      </c>
      <c r="E166" s="256">
        <v>8</v>
      </c>
      <c r="F166" s="257">
        <v>40000</v>
      </c>
      <c r="G166" s="29"/>
      <c r="H166" s="257">
        <v>0</v>
      </c>
      <c r="I166" s="257">
        <v>0</v>
      </c>
      <c r="J166" s="29"/>
      <c r="K166" s="257">
        <v>403775</v>
      </c>
      <c r="L166" s="257">
        <v>40000</v>
      </c>
    </row>
    <row r="167" spans="1:12">
      <c r="A167" s="29">
        <v>236</v>
      </c>
      <c r="B167" s="29" t="s">
        <v>1267</v>
      </c>
      <c r="C167" s="256">
        <v>101.65999999999998</v>
      </c>
      <c r="D167" s="257">
        <v>564099</v>
      </c>
      <c r="E167" s="256">
        <v>477.73000000000013</v>
      </c>
      <c r="F167" s="257">
        <v>2719527</v>
      </c>
      <c r="G167" s="29"/>
      <c r="H167" s="257">
        <v>0</v>
      </c>
      <c r="I167" s="257">
        <v>0</v>
      </c>
      <c r="J167" s="29"/>
      <c r="K167" s="257">
        <v>564099</v>
      </c>
      <c r="L167" s="257">
        <v>2719527</v>
      </c>
    </row>
    <row r="168" spans="1:12">
      <c r="A168" s="29">
        <v>239</v>
      </c>
      <c r="B168" s="29" t="s">
        <v>904</v>
      </c>
      <c r="C168" s="256">
        <v>0</v>
      </c>
      <c r="D168" s="257">
        <v>0</v>
      </c>
      <c r="E168" s="256">
        <v>53.060000000000009</v>
      </c>
      <c r="F168" s="257">
        <v>289637</v>
      </c>
      <c r="G168" s="29"/>
      <c r="H168" s="257">
        <v>0</v>
      </c>
      <c r="I168" s="257">
        <v>0</v>
      </c>
      <c r="J168" s="29"/>
      <c r="K168" s="257">
        <v>0</v>
      </c>
      <c r="L168" s="257">
        <v>289637</v>
      </c>
    </row>
    <row r="169" spans="1:12">
      <c r="A169" s="29">
        <v>240</v>
      </c>
      <c r="B169" s="29" t="s">
        <v>1233</v>
      </c>
      <c r="C169" s="256">
        <v>6</v>
      </c>
      <c r="D169" s="257">
        <v>30000</v>
      </c>
      <c r="E169" s="256">
        <v>1</v>
      </c>
      <c r="F169" s="257">
        <v>5000</v>
      </c>
      <c r="G169" s="29"/>
      <c r="H169" s="257">
        <v>0</v>
      </c>
      <c r="I169" s="257">
        <v>0</v>
      </c>
      <c r="J169" s="29"/>
      <c r="K169" s="257">
        <v>30000</v>
      </c>
      <c r="L169" s="257">
        <v>5000</v>
      </c>
    </row>
    <row r="170" spans="1:12">
      <c r="A170" s="29">
        <v>242</v>
      </c>
      <c r="B170" s="29" t="s">
        <v>882</v>
      </c>
      <c r="C170" s="256">
        <v>42.53</v>
      </c>
      <c r="D170" s="257">
        <v>368932</v>
      </c>
      <c r="E170" s="256">
        <v>19</v>
      </c>
      <c r="F170" s="257">
        <v>106654</v>
      </c>
      <c r="G170" s="29"/>
      <c r="H170" s="257">
        <v>0</v>
      </c>
      <c r="I170" s="257">
        <v>0</v>
      </c>
      <c r="J170" s="29"/>
      <c r="K170" s="257">
        <v>368932</v>
      </c>
      <c r="L170" s="257">
        <v>106654</v>
      </c>
    </row>
    <row r="171" spans="1:12">
      <c r="A171" s="29">
        <v>243</v>
      </c>
      <c r="B171" s="29" t="s">
        <v>1235</v>
      </c>
      <c r="C171" s="256">
        <v>0</v>
      </c>
      <c r="D171" s="257">
        <v>0</v>
      </c>
      <c r="E171" s="256">
        <v>9.8899999999999988</v>
      </c>
      <c r="F171" s="257">
        <v>72830</v>
      </c>
      <c r="G171" s="29"/>
      <c r="H171" s="257">
        <v>0</v>
      </c>
      <c r="I171" s="257">
        <v>0</v>
      </c>
      <c r="J171" s="29"/>
      <c r="K171" s="257">
        <v>0</v>
      </c>
      <c r="L171" s="257">
        <v>72830</v>
      </c>
    </row>
    <row r="172" spans="1:12">
      <c r="A172" s="29">
        <v>244</v>
      </c>
      <c r="B172" s="29" t="s">
        <v>838</v>
      </c>
      <c r="C172" s="256">
        <v>7</v>
      </c>
      <c r="D172" s="257">
        <v>38519</v>
      </c>
      <c r="E172" s="256">
        <v>158.96000000000004</v>
      </c>
      <c r="F172" s="257">
        <v>849730</v>
      </c>
      <c r="G172" s="29"/>
      <c r="H172" s="257">
        <v>0</v>
      </c>
      <c r="I172" s="257">
        <v>0</v>
      </c>
      <c r="J172" s="29"/>
      <c r="K172" s="257">
        <v>38519</v>
      </c>
      <c r="L172" s="257">
        <v>849730</v>
      </c>
    </row>
    <row r="173" spans="1:12">
      <c r="A173" s="29">
        <v>246</v>
      </c>
      <c r="B173" s="29" t="s">
        <v>1273</v>
      </c>
      <c r="C173" s="256">
        <v>0</v>
      </c>
      <c r="D173" s="257">
        <v>0</v>
      </c>
      <c r="E173" s="256">
        <v>7.1</v>
      </c>
      <c r="F173" s="257">
        <v>48149</v>
      </c>
      <c r="G173" s="29"/>
      <c r="H173" s="257">
        <v>0</v>
      </c>
      <c r="I173" s="257">
        <v>0</v>
      </c>
      <c r="J173" s="29"/>
      <c r="K173" s="257">
        <v>0</v>
      </c>
      <c r="L173" s="257">
        <v>48149</v>
      </c>
    </row>
    <row r="174" spans="1:12">
      <c r="A174" s="29">
        <v>248</v>
      </c>
      <c r="B174" s="29" t="s">
        <v>1304</v>
      </c>
      <c r="C174" s="256">
        <v>0</v>
      </c>
      <c r="D174" s="257">
        <v>0</v>
      </c>
      <c r="E174" s="256">
        <v>13.559999999999999</v>
      </c>
      <c r="F174" s="257">
        <v>79713</v>
      </c>
      <c r="G174" s="29"/>
      <c r="H174" s="257">
        <v>0</v>
      </c>
      <c r="I174" s="257">
        <v>0</v>
      </c>
      <c r="J174" s="29"/>
      <c r="K174" s="257">
        <v>0</v>
      </c>
      <c r="L174" s="257">
        <v>79713</v>
      </c>
    </row>
    <row r="175" spans="1:12">
      <c r="A175" s="29">
        <v>249</v>
      </c>
      <c r="B175" s="29" t="s">
        <v>881</v>
      </c>
      <c r="C175" s="256">
        <v>79.5</v>
      </c>
      <c r="D175" s="257">
        <v>404770</v>
      </c>
      <c r="E175" s="256">
        <v>15.739999999999998</v>
      </c>
      <c r="F175" s="257">
        <v>84515</v>
      </c>
      <c r="G175" s="29"/>
      <c r="H175" s="257">
        <v>0</v>
      </c>
      <c r="I175" s="257">
        <v>0</v>
      </c>
      <c r="J175" s="29"/>
      <c r="K175" s="257">
        <v>404770</v>
      </c>
      <c r="L175" s="257">
        <v>84515</v>
      </c>
    </row>
    <row r="176" spans="1:12">
      <c r="A176" s="29">
        <v>250</v>
      </c>
      <c r="B176" s="29" t="s">
        <v>905</v>
      </c>
      <c r="C176" s="256">
        <v>0</v>
      </c>
      <c r="D176" s="257">
        <v>0</v>
      </c>
      <c r="E176" s="256">
        <v>1</v>
      </c>
      <c r="F176" s="257">
        <v>5000</v>
      </c>
      <c r="G176" s="29"/>
      <c r="H176" s="257">
        <v>0</v>
      </c>
      <c r="I176" s="257">
        <v>0</v>
      </c>
      <c r="J176" s="29"/>
      <c r="K176" s="257">
        <v>0</v>
      </c>
      <c r="L176" s="257">
        <v>5000</v>
      </c>
    </row>
    <row r="177" spans="1:12">
      <c r="A177" s="29">
        <v>251</v>
      </c>
      <c r="B177" s="29" t="s">
        <v>1238</v>
      </c>
      <c r="C177" s="256">
        <v>37.120000000000005</v>
      </c>
      <c r="D177" s="257">
        <v>192819</v>
      </c>
      <c r="E177" s="256">
        <v>13.910000000000002</v>
      </c>
      <c r="F177" s="257">
        <v>87803</v>
      </c>
      <c r="G177" s="29"/>
      <c r="H177" s="257">
        <v>0</v>
      </c>
      <c r="I177" s="257">
        <v>0</v>
      </c>
      <c r="J177" s="29"/>
      <c r="K177" s="257">
        <v>192819</v>
      </c>
      <c r="L177" s="257">
        <v>87803</v>
      </c>
    </row>
    <row r="178" spans="1:12">
      <c r="A178" s="29">
        <v>252</v>
      </c>
      <c r="B178" s="29" t="s">
        <v>811</v>
      </c>
      <c r="C178" s="256">
        <v>237.83</v>
      </c>
      <c r="D178" s="257">
        <v>1386244</v>
      </c>
      <c r="E178" s="256">
        <v>27.48</v>
      </c>
      <c r="F178" s="257">
        <v>138510</v>
      </c>
      <c r="G178" s="29"/>
      <c r="H178" s="257">
        <v>0</v>
      </c>
      <c r="I178" s="257">
        <v>0</v>
      </c>
      <c r="J178" s="29"/>
      <c r="K178" s="257">
        <v>1386244</v>
      </c>
      <c r="L178" s="257">
        <v>138510</v>
      </c>
    </row>
    <row r="179" spans="1:12">
      <c r="A179" s="29">
        <v>253</v>
      </c>
      <c r="B179" s="29" t="s">
        <v>884</v>
      </c>
      <c r="C179" s="256">
        <v>19</v>
      </c>
      <c r="D179" s="257">
        <v>97354</v>
      </c>
      <c r="E179" s="256">
        <v>3</v>
      </c>
      <c r="F179" s="257">
        <v>21957</v>
      </c>
      <c r="G179" s="29"/>
      <c r="H179" s="257">
        <v>0</v>
      </c>
      <c r="I179" s="257">
        <v>0</v>
      </c>
      <c r="J179" s="29"/>
      <c r="K179" s="257">
        <v>97354</v>
      </c>
      <c r="L179" s="257">
        <v>21957</v>
      </c>
    </row>
    <row r="180" spans="1:12">
      <c r="A180" s="29">
        <v>258</v>
      </c>
      <c r="B180" s="29" t="s">
        <v>771</v>
      </c>
      <c r="C180" s="256">
        <v>0</v>
      </c>
      <c r="D180" s="257">
        <v>0</v>
      </c>
      <c r="E180" s="256">
        <v>74.459999999999994</v>
      </c>
      <c r="F180" s="257">
        <v>419538</v>
      </c>
      <c r="G180" s="29"/>
      <c r="H180" s="257">
        <v>0</v>
      </c>
      <c r="I180" s="257">
        <v>0</v>
      </c>
      <c r="J180" s="29"/>
      <c r="K180" s="257">
        <v>0</v>
      </c>
      <c r="L180" s="257">
        <v>419538</v>
      </c>
    </row>
    <row r="181" spans="1:12">
      <c r="A181" s="29">
        <v>261</v>
      </c>
      <c r="B181" s="29" t="s">
        <v>780</v>
      </c>
      <c r="C181" s="256">
        <v>76.400000000000006</v>
      </c>
      <c r="D181" s="257">
        <v>412038</v>
      </c>
      <c r="E181" s="256">
        <v>64.03</v>
      </c>
      <c r="F181" s="257">
        <v>372631</v>
      </c>
      <c r="G181" s="29"/>
      <c r="H181" s="257">
        <v>0</v>
      </c>
      <c r="I181" s="257">
        <v>0</v>
      </c>
      <c r="J181" s="29"/>
      <c r="K181" s="257">
        <v>412038</v>
      </c>
      <c r="L181" s="257">
        <v>372631</v>
      </c>
    </row>
    <row r="182" spans="1:12">
      <c r="A182" s="29">
        <v>262</v>
      </c>
      <c r="B182" s="29" t="s">
        <v>822</v>
      </c>
      <c r="C182" s="256">
        <v>0</v>
      </c>
      <c r="D182" s="257">
        <v>0</v>
      </c>
      <c r="E182" s="256">
        <v>15.97</v>
      </c>
      <c r="F182" s="257">
        <v>97444</v>
      </c>
      <c r="G182" s="29"/>
      <c r="H182" s="257">
        <v>0</v>
      </c>
      <c r="I182" s="257">
        <v>0</v>
      </c>
      <c r="J182" s="29"/>
      <c r="K182" s="257">
        <v>0</v>
      </c>
      <c r="L182" s="257">
        <v>97444</v>
      </c>
    </row>
    <row r="183" spans="1:12">
      <c r="A183" s="29">
        <v>263</v>
      </c>
      <c r="B183" s="29" t="s">
        <v>917</v>
      </c>
      <c r="C183" s="256">
        <v>11</v>
      </c>
      <c r="D183" s="257">
        <v>57305</v>
      </c>
      <c r="E183" s="256">
        <v>24.15</v>
      </c>
      <c r="F183" s="257">
        <v>130881</v>
      </c>
      <c r="G183" s="29"/>
      <c r="H183" s="257">
        <v>0</v>
      </c>
      <c r="I183" s="257">
        <v>0</v>
      </c>
      <c r="J183" s="29"/>
      <c r="K183" s="257">
        <v>57305</v>
      </c>
      <c r="L183" s="257">
        <v>130881</v>
      </c>
    </row>
    <row r="184" spans="1:12">
      <c r="A184" s="29">
        <v>264</v>
      </c>
      <c r="B184" s="29" t="s">
        <v>1245</v>
      </c>
      <c r="C184" s="256">
        <v>0</v>
      </c>
      <c r="D184" s="257">
        <v>0</v>
      </c>
      <c r="E184" s="256">
        <v>1.3</v>
      </c>
      <c r="F184" s="257">
        <v>9081</v>
      </c>
      <c r="G184" s="29"/>
      <c r="H184" s="257">
        <v>0</v>
      </c>
      <c r="I184" s="257">
        <v>0</v>
      </c>
      <c r="J184" s="29"/>
      <c r="K184" s="257">
        <v>0</v>
      </c>
      <c r="L184" s="257">
        <v>9081</v>
      </c>
    </row>
    <row r="185" spans="1:12">
      <c r="A185" s="29">
        <v>265</v>
      </c>
      <c r="B185" s="29" t="s">
        <v>1246</v>
      </c>
      <c r="C185" s="256">
        <v>0</v>
      </c>
      <c r="D185" s="257">
        <v>0</v>
      </c>
      <c r="E185" s="256">
        <v>5.3</v>
      </c>
      <c r="F185" s="257">
        <v>36631</v>
      </c>
      <c r="G185" s="29"/>
      <c r="H185" s="257">
        <v>0</v>
      </c>
      <c r="I185" s="257">
        <v>0</v>
      </c>
      <c r="J185" s="29"/>
      <c r="K185" s="257">
        <v>0</v>
      </c>
      <c r="L185" s="257">
        <v>36631</v>
      </c>
    </row>
    <row r="186" spans="1:12">
      <c r="A186" s="29">
        <v>266</v>
      </c>
      <c r="B186" s="29" t="s">
        <v>1247</v>
      </c>
      <c r="C186" s="256">
        <v>0</v>
      </c>
      <c r="D186" s="257">
        <v>0</v>
      </c>
      <c r="E186" s="256">
        <v>3</v>
      </c>
      <c r="F186" s="257">
        <v>17856</v>
      </c>
      <c r="G186" s="29"/>
      <c r="H186" s="257">
        <v>0</v>
      </c>
      <c r="I186" s="257">
        <v>0</v>
      </c>
      <c r="J186" s="29"/>
      <c r="K186" s="257">
        <v>0</v>
      </c>
      <c r="L186" s="257">
        <v>17856</v>
      </c>
    </row>
    <row r="187" spans="1:12">
      <c r="A187" s="29">
        <v>271</v>
      </c>
      <c r="B187" s="29" t="s">
        <v>1285</v>
      </c>
      <c r="C187" s="256">
        <v>0</v>
      </c>
      <c r="D187" s="257">
        <v>0</v>
      </c>
      <c r="E187" s="256">
        <v>26.689999999999998</v>
      </c>
      <c r="F187" s="257">
        <v>162855</v>
      </c>
      <c r="G187" s="29"/>
      <c r="H187" s="257">
        <v>0</v>
      </c>
      <c r="I187" s="257">
        <v>0</v>
      </c>
      <c r="J187" s="29"/>
      <c r="K187" s="257">
        <v>0</v>
      </c>
      <c r="L187" s="257">
        <v>162855</v>
      </c>
    </row>
    <row r="188" spans="1:12">
      <c r="A188" s="29">
        <v>272</v>
      </c>
      <c r="B188" s="29" t="s">
        <v>1250</v>
      </c>
      <c r="C188" s="256">
        <v>0</v>
      </c>
      <c r="D188" s="257">
        <v>0</v>
      </c>
      <c r="E188" s="256">
        <v>11.459999999999999</v>
      </c>
      <c r="F188" s="257">
        <v>61092</v>
      </c>
      <c r="G188" s="29"/>
      <c r="H188" s="257">
        <v>0</v>
      </c>
      <c r="I188" s="257">
        <v>0</v>
      </c>
      <c r="J188" s="29"/>
      <c r="K188" s="257">
        <v>0</v>
      </c>
      <c r="L188" s="257">
        <v>61092</v>
      </c>
    </row>
    <row r="189" spans="1:12">
      <c r="A189" s="29">
        <v>273</v>
      </c>
      <c r="B189" s="29" t="s">
        <v>895</v>
      </c>
      <c r="C189" s="256">
        <v>0</v>
      </c>
      <c r="D189" s="257">
        <v>0</v>
      </c>
      <c r="E189" s="256">
        <v>13.68</v>
      </c>
      <c r="F189" s="257">
        <v>73176</v>
      </c>
      <c r="G189" s="29"/>
      <c r="H189" s="257">
        <v>0</v>
      </c>
      <c r="I189" s="257">
        <v>0</v>
      </c>
      <c r="J189" s="29"/>
      <c r="K189" s="257">
        <v>0</v>
      </c>
      <c r="L189" s="257">
        <v>73176</v>
      </c>
    </row>
    <row r="190" spans="1:12">
      <c r="A190" s="29">
        <v>274</v>
      </c>
      <c r="B190" s="29" t="s">
        <v>932</v>
      </c>
      <c r="C190" s="256">
        <v>0</v>
      </c>
      <c r="D190" s="257">
        <v>0</v>
      </c>
      <c r="E190" s="256">
        <v>5</v>
      </c>
      <c r="F190" s="257">
        <v>28400</v>
      </c>
      <c r="G190" s="29"/>
      <c r="H190" s="257">
        <v>0</v>
      </c>
      <c r="I190" s="257">
        <v>0</v>
      </c>
      <c r="J190" s="29"/>
      <c r="K190" s="257">
        <v>0</v>
      </c>
      <c r="L190" s="257">
        <v>28400</v>
      </c>
    </row>
    <row r="191" spans="1:12">
      <c r="A191" s="29">
        <v>275</v>
      </c>
      <c r="B191" s="29" t="s">
        <v>1251</v>
      </c>
      <c r="C191" s="256">
        <v>70.88</v>
      </c>
      <c r="D191" s="257">
        <v>435026</v>
      </c>
      <c r="E191" s="256">
        <v>9.9499999999999993</v>
      </c>
      <c r="F191" s="257">
        <v>75203</v>
      </c>
      <c r="G191" s="29"/>
      <c r="H191" s="257">
        <v>0</v>
      </c>
      <c r="I191" s="257">
        <v>0</v>
      </c>
      <c r="J191" s="29"/>
      <c r="K191" s="257">
        <v>435026</v>
      </c>
      <c r="L191" s="257">
        <v>75203</v>
      </c>
    </row>
    <row r="192" spans="1:12">
      <c r="A192" s="29">
        <v>276</v>
      </c>
      <c r="B192" s="29" t="s">
        <v>831</v>
      </c>
      <c r="C192" s="256">
        <v>0</v>
      </c>
      <c r="D192" s="257">
        <v>0</v>
      </c>
      <c r="E192" s="256">
        <v>4.17</v>
      </c>
      <c r="F192" s="257">
        <v>29818</v>
      </c>
      <c r="G192" s="29"/>
      <c r="H192" s="257">
        <v>0</v>
      </c>
      <c r="I192" s="257">
        <v>0</v>
      </c>
      <c r="J192" s="29"/>
      <c r="K192" s="257">
        <v>0</v>
      </c>
      <c r="L192" s="257">
        <v>29818</v>
      </c>
    </row>
    <row r="193" spans="1:12">
      <c r="A193" s="29">
        <v>277</v>
      </c>
      <c r="B193" s="29" t="s">
        <v>869</v>
      </c>
      <c r="C193" s="256">
        <v>7.3100000000000005</v>
      </c>
      <c r="D193" s="257">
        <v>36550</v>
      </c>
      <c r="E193" s="256">
        <v>262.32999999999993</v>
      </c>
      <c r="F193" s="257">
        <v>1489502</v>
      </c>
      <c r="G193" s="29"/>
      <c r="H193" s="257">
        <v>0</v>
      </c>
      <c r="I193" s="257">
        <v>0</v>
      </c>
      <c r="J193" s="29"/>
      <c r="K193" s="257">
        <v>36550</v>
      </c>
      <c r="L193" s="257">
        <v>1489502</v>
      </c>
    </row>
    <row r="194" spans="1:12">
      <c r="A194" s="29">
        <v>278</v>
      </c>
      <c r="B194" s="29" t="s">
        <v>817</v>
      </c>
      <c r="C194" s="256">
        <v>162.38999999999999</v>
      </c>
      <c r="D194" s="257">
        <v>903146</v>
      </c>
      <c r="E194" s="256">
        <v>113.36000000000003</v>
      </c>
      <c r="F194" s="257">
        <v>742567</v>
      </c>
      <c r="G194" s="29"/>
      <c r="H194" s="257">
        <v>-419</v>
      </c>
      <c r="I194" s="257">
        <v>0</v>
      </c>
      <c r="J194" s="29"/>
      <c r="K194" s="257">
        <v>902727</v>
      </c>
      <c r="L194" s="257">
        <v>742567</v>
      </c>
    </row>
    <row r="195" spans="1:12">
      <c r="A195" s="29">
        <v>281</v>
      </c>
      <c r="B195" s="29" t="s">
        <v>575</v>
      </c>
      <c r="C195" s="256">
        <v>14</v>
      </c>
      <c r="D195" s="257">
        <v>78352</v>
      </c>
      <c r="E195" s="256">
        <v>757.32000000000016</v>
      </c>
      <c r="F195" s="257">
        <v>4480145</v>
      </c>
      <c r="G195" s="29"/>
      <c r="H195" s="257">
        <v>0</v>
      </c>
      <c r="I195" s="257">
        <v>0</v>
      </c>
      <c r="J195" s="29"/>
      <c r="K195" s="257">
        <v>78352</v>
      </c>
      <c r="L195" s="257">
        <v>4480145</v>
      </c>
    </row>
    <row r="196" spans="1:12">
      <c r="A196" s="29">
        <v>284</v>
      </c>
      <c r="B196" s="29" t="s">
        <v>772</v>
      </c>
      <c r="C196" s="256">
        <v>0</v>
      </c>
      <c r="D196" s="257">
        <v>0</v>
      </c>
      <c r="E196" s="256">
        <v>7.4899999999999993</v>
      </c>
      <c r="F196" s="257">
        <v>51836</v>
      </c>
      <c r="G196" s="29"/>
      <c r="H196" s="257">
        <v>0</v>
      </c>
      <c r="I196" s="257">
        <v>0</v>
      </c>
      <c r="J196" s="29"/>
      <c r="K196" s="257">
        <v>0</v>
      </c>
      <c r="L196" s="257">
        <v>51836</v>
      </c>
    </row>
    <row r="197" spans="1:12">
      <c r="A197" s="29">
        <v>285</v>
      </c>
      <c r="B197" s="29" t="s">
        <v>839</v>
      </c>
      <c r="C197" s="256">
        <v>0</v>
      </c>
      <c r="D197" s="257">
        <v>0</v>
      </c>
      <c r="E197" s="256">
        <v>16.630000000000003</v>
      </c>
      <c r="F197" s="257">
        <v>143635</v>
      </c>
      <c r="G197" s="29"/>
      <c r="H197" s="257">
        <v>0</v>
      </c>
      <c r="I197" s="257">
        <v>0</v>
      </c>
      <c r="J197" s="29"/>
      <c r="K197" s="257">
        <v>0</v>
      </c>
      <c r="L197" s="257">
        <v>143635</v>
      </c>
    </row>
    <row r="198" spans="1:12">
      <c r="A198" s="29">
        <v>287</v>
      </c>
      <c r="B198" s="29" t="s">
        <v>1257</v>
      </c>
      <c r="C198" s="256">
        <v>0</v>
      </c>
      <c r="D198" s="257">
        <v>0</v>
      </c>
      <c r="E198" s="256">
        <v>7.01</v>
      </c>
      <c r="F198" s="257">
        <v>50085</v>
      </c>
      <c r="G198" s="29"/>
      <c r="H198" s="257">
        <v>0</v>
      </c>
      <c r="I198" s="257">
        <v>0</v>
      </c>
      <c r="J198" s="29"/>
      <c r="K198" s="257">
        <v>0</v>
      </c>
      <c r="L198" s="257">
        <v>50085</v>
      </c>
    </row>
    <row r="199" spans="1:12">
      <c r="A199" s="29">
        <v>288</v>
      </c>
      <c r="B199" s="29" t="s">
        <v>1258</v>
      </c>
      <c r="C199" s="256">
        <v>0</v>
      </c>
      <c r="D199" s="257">
        <v>0</v>
      </c>
      <c r="E199" s="256">
        <v>1.5</v>
      </c>
      <c r="F199" s="257">
        <v>15112</v>
      </c>
      <c r="G199" s="29"/>
      <c r="H199" s="257">
        <v>0</v>
      </c>
      <c r="I199" s="257">
        <v>0</v>
      </c>
      <c r="J199" s="29"/>
      <c r="K199" s="257">
        <v>0</v>
      </c>
      <c r="L199" s="257">
        <v>15112</v>
      </c>
    </row>
    <row r="200" spans="1:12">
      <c r="A200" s="29">
        <v>289</v>
      </c>
      <c r="B200" s="29" t="s">
        <v>1259</v>
      </c>
      <c r="C200" s="256">
        <v>41.51</v>
      </c>
      <c r="D200" s="257">
        <v>303357</v>
      </c>
      <c r="E200" s="256">
        <v>8</v>
      </c>
      <c r="F200" s="257">
        <v>40000</v>
      </c>
      <c r="G200" s="29"/>
      <c r="H200" s="257">
        <v>0</v>
      </c>
      <c r="I200" s="257">
        <v>0</v>
      </c>
      <c r="J200" s="29"/>
      <c r="K200" s="257">
        <v>303357</v>
      </c>
      <c r="L200" s="257">
        <v>40000</v>
      </c>
    </row>
    <row r="201" spans="1:12">
      <c r="A201" s="29">
        <v>290</v>
      </c>
      <c r="B201" s="29" t="s">
        <v>798</v>
      </c>
      <c r="C201" s="256">
        <v>39</v>
      </c>
      <c r="D201" s="257">
        <v>219083</v>
      </c>
      <c r="E201" s="256">
        <v>17.899999999999999</v>
      </c>
      <c r="F201" s="257">
        <v>96430</v>
      </c>
      <c r="G201" s="29"/>
      <c r="H201" s="257">
        <v>0</v>
      </c>
      <c r="I201" s="257">
        <v>0</v>
      </c>
      <c r="J201" s="29"/>
      <c r="K201" s="257">
        <v>219083</v>
      </c>
      <c r="L201" s="257">
        <v>96430</v>
      </c>
    </row>
    <row r="202" spans="1:12">
      <c r="A202" s="29">
        <v>291</v>
      </c>
      <c r="B202" s="29" t="s">
        <v>773</v>
      </c>
      <c r="C202" s="256">
        <v>0</v>
      </c>
      <c r="D202" s="257">
        <v>0</v>
      </c>
      <c r="E202" s="256">
        <v>5.26</v>
      </c>
      <c r="F202" s="257">
        <v>33737</v>
      </c>
      <c r="G202" s="29"/>
      <c r="H202" s="257">
        <v>0</v>
      </c>
      <c r="I202" s="257">
        <v>0</v>
      </c>
      <c r="J202" s="29"/>
      <c r="K202" s="257">
        <v>0</v>
      </c>
      <c r="L202" s="257">
        <v>33737</v>
      </c>
    </row>
    <row r="203" spans="1:12">
      <c r="A203" s="29">
        <v>292</v>
      </c>
      <c r="B203" s="29" t="s">
        <v>1260</v>
      </c>
      <c r="C203" s="256">
        <v>0</v>
      </c>
      <c r="D203" s="257">
        <v>0</v>
      </c>
      <c r="E203" s="256">
        <v>14</v>
      </c>
      <c r="F203" s="257">
        <v>77201</v>
      </c>
      <c r="G203" s="29"/>
      <c r="H203" s="257">
        <v>0</v>
      </c>
      <c r="I203" s="257">
        <v>0</v>
      </c>
      <c r="J203" s="29"/>
      <c r="K203" s="257">
        <v>0</v>
      </c>
      <c r="L203" s="257">
        <v>77201</v>
      </c>
    </row>
    <row r="204" spans="1:12">
      <c r="A204" s="29">
        <v>293</v>
      </c>
      <c r="B204" s="29" t="s">
        <v>840</v>
      </c>
      <c r="C204" s="256">
        <v>90.62</v>
      </c>
      <c r="D204" s="257">
        <v>473718</v>
      </c>
      <c r="E204" s="256">
        <v>112.57</v>
      </c>
      <c r="F204" s="257">
        <v>629342</v>
      </c>
      <c r="G204" s="29"/>
      <c r="H204" s="257">
        <v>0</v>
      </c>
      <c r="I204" s="257">
        <v>0</v>
      </c>
      <c r="J204" s="29"/>
      <c r="K204" s="257">
        <v>473718</v>
      </c>
      <c r="L204" s="257">
        <v>629342</v>
      </c>
    </row>
    <row r="205" spans="1:12">
      <c r="A205" s="29">
        <v>295</v>
      </c>
      <c r="B205" s="29" t="s">
        <v>1280</v>
      </c>
      <c r="C205" s="256">
        <v>0</v>
      </c>
      <c r="D205" s="257">
        <v>0</v>
      </c>
      <c r="E205" s="256">
        <v>6.35</v>
      </c>
      <c r="F205" s="257">
        <v>40779</v>
      </c>
      <c r="G205" s="29"/>
      <c r="H205" s="257">
        <v>0</v>
      </c>
      <c r="I205" s="257">
        <v>0</v>
      </c>
      <c r="J205" s="29"/>
      <c r="K205" s="257">
        <v>0</v>
      </c>
      <c r="L205" s="257">
        <v>40779</v>
      </c>
    </row>
    <row r="206" spans="1:12">
      <c r="A206" s="29">
        <v>296</v>
      </c>
      <c r="B206" s="29" t="s">
        <v>1262</v>
      </c>
      <c r="C206" s="256">
        <v>21.03</v>
      </c>
      <c r="D206" s="257">
        <v>110661</v>
      </c>
      <c r="E206" s="256">
        <v>45.45</v>
      </c>
      <c r="F206" s="257">
        <v>249547</v>
      </c>
      <c r="G206" s="29"/>
      <c r="H206" s="257">
        <v>0</v>
      </c>
      <c r="I206" s="257">
        <v>0</v>
      </c>
      <c r="J206" s="29"/>
      <c r="K206" s="257">
        <v>110661</v>
      </c>
      <c r="L206" s="257">
        <v>249547</v>
      </c>
    </row>
    <row r="207" spans="1:12">
      <c r="A207" s="29">
        <v>300</v>
      </c>
      <c r="B207" s="29" t="s">
        <v>781</v>
      </c>
      <c r="C207" s="256">
        <v>14.870000000000001</v>
      </c>
      <c r="D207" s="257">
        <v>80283</v>
      </c>
      <c r="E207" s="256">
        <v>23.009999999999998</v>
      </c>
      <c r="F207" s="257">
        <v>253107</v>
      </c>
      <c r="G207" s="29"/>
      <c r="H207" s="257">
        <v>0</v>
      </c>
      <c r="I207" s="257">
        <v>0</v>
      </c>
      <c r="J207" s="29"/>
      <c r="K207" s="257">
        <v>80283</v>
      </c>
      <c r="L207" s="257">
        <v>253107</v>
      </c>
    </row>
    <row r="208" spans="1:12">
      <c r="A208" s="29">
        <v>301</v>
      </c>
      <c r="B208" s="29" t="s">
        <v>569</v>
      </c>
      <c r="C208" s="256">
        <v>42.78</v>
      </c>
      <c r="D208" s="257">
        <v>243391</v>
      </c>
      <c r="E208" s="256">
        <v>26.63</v>
      </c>
      <c r="F208" s="257">
        <v>139166</v>
      </c>
      <c r="G208" s="29"/>
      <c r="H208" s="257">
        <v>0</v>
      </c>
      <c r="I208" s="257">
        <v>0</v>
      </c>
      <c r="J208" s="29"/>
      <c r="K208" s="257">
        <v>243391</v>
      </c>
      <c r="L208" s="257">
        <v>139166</v>
      </c>
    </row>
    <row r="209" spans="1:12">
      <c r="A209" s="29">
        <v>302</v>
      </c>
      <c r="B209" s="29" t="s">
        <v>1300</v>
      </c>
      <c r="C209" s="256">
        <v>0</v>
      </c>
      <c r="D209" s="257">
        <v>0</v>
      </c>
      <c r="E209" s="256">
        <v>13</v>
      </c>
      <c r="F209" s="257">
        <v>67175</v>
      </c>
      <c r="G209" s="29"/>
      <c r="H209" s="257">
        <v>0</v>
      </c>
      <c r="I209" s="257">
        <v>0</v>
      </c>
      <c r="J209" s="29"/>
      <c r="K209" s="257">
        <v>0</v>
      </c>
      <c r="L209" s="257">
        <v>67175</v>
      </c>
    </row>
    <row r="210" spans="1:12">
      <c r="A210" s="29">
        <v>304</v>
      </c>
      <c r="B210" s="29" t="s">
        <v>799</v>
      </c>
      <c r="C210" s="256">
        <v>136.07000000000002</v>
      </c>
      <c r="D210" s="257">
        <v>869573</v>
      </c>
      <c r="E210" s="256">
        <v>178.47000000000003</v>
      </c>
      <c r="F210" s="257">
        <v>985307</v>
      </c>
      <c r="G210" s="29"/>
      <c r="H210" s="257">
        <v>0</v>
      </c>
      <c r="I210" s="257">
        <v>0</v>
      </c>
      <c r="J210" s="29"/>
      <c r="K210" s="257">
        <v>869573</v>
      </c>
      <c r="L210" s="257">
        <v>985307</v>
      </c>
    </row>
    <row r="211" spans="1:12">
      <c r="A211" s="29">
        <v>305</v>
      </c>
      <c r="B211" s="29" t="s">
        <v>924</v>
      </c>
      <c r="C211" s="256">
        <v>0</v>
      </c>
      <c r="D211" s="257">
        <v>0</v>
      </c>
      <c r="E211" s="256">
        <v>12.450000000000003</v>
      </c>
      <c r="F211" s="257">
        <v>77960</v>
      </c>
      <c r="G211" s="29"/>
      <c r="H211" s="257">
        <v>0</v>
      </c>
      <c r="I211" s="257">
        <v>0</v>
      </c>
      <c r="J211" s="29"/>
      <c r="K211" s="257">
        <v>0</v>
      </c>
      <c r="L211" s="257">
        <v>77960</v>
      </c>
    </row>
    <row r="212" spans="1:12">
      <c r="A212" s="29">
        <v>306</v>
      </c>
      <c r="B212" s="29" t="s">
        <v>897</v>
      </c>
      <c r="C212" s="256">
        <v>6.17</v>
      </c>
      <c r="D212" s="257">
        <v>30850</v>
      </c>
      <c r="E212" s="256">
        <v>14</v>
      </c>
      <c r="F212" s="257">
        <v>75395</v>
      </c>
      <c r="G212" s="29"/>
      <c r="H212" s="257">
        <v>0</v>
      </c>
      <c r="I212" s="257">
        <v>0</v>
      </c>
      <c r="J212" s="29"/>
      <c r="K212" s="257">
        <v>30850</v>
      </c>
      <c r="L212" s="257">
        <v>75395</v>
      </c>
    </row>
    <row r="213" spans="1:12">
      <c r="A213" s="29">
        <v>307</v>
      </c>
      <c r="B213" s="29" t="s">
        <v>495</v>
      </c>
      <c r="C213" s="256">
        <v>0</v>
      </c>
      <c r="D213" s="257">
        <v>0</v>
      </c>
      <c r="E213" s="256">
        <v>9.879999999999999</v>
      </c>
      <c r="F213" s="257">
        <v>61154</v>
      </c>
      <c r="G213" s="29"/>
      <c r="H213" s="257">
        <v>0</v>
      </c>
      <c r="I213" s="257">
        <v>0</v>
      </c>
      <c r="J213" s="29"/>
      <c r="K213" s="257">
        <v>0</v>
      </c>
      <c r="L213" s="257">
        <v>61154</v>
      </c>
    </row>
    <row r="214" spans="1:12">
      <c r="A214" s="29">
        <v>308</v>
      </c>
      <c r="B214" s="29" t="s">
        <v>1302</v>
      </c>
      <c r="C214" s="256">
        <v>0</v>
      </c>
      <c r="D214" s="257">
        <v>0</v>
      </c>
      <c r="E214" s="256">
        <v>8.33</v>
      </c>
      <c r="F214" s="257">
        <v>56012</v>
      </c>
      <c r="G214" s="29"/>
      <c r="H214" s="257">
        <v>0</v>
      </c>
      <c r="I214" s="257">
        <v>0</v>
      </c>
      <c r="J214" s="29"/>
      <c r="K214" s="257">
        <v>0</v>
      </c>
      <c r="L214" s="257">
        <v>56012</v>
      </c>
    </row>
    <row r="215" spans="1:12">
      <c r="A215" s="29">
        <v>309</v>
      </c>
      <c r="B215" s="29" t="s">
        <v>818</v>
      </c>
      <c r="C215" s="256">
        <v>49.810000000000009</v>
      </c>
      <c r="D215" s="257">
        <v>312803</v>
      </c>
      <c r="E215" s="256">
        <v>183.72</v>
      </c>
      <c r="F215" s="257">
        <v>1057969</v>
      </c>
      <c r="G215" s="29"/>
      <c r="H215" s="257">
        <v>-102</v>
      </c>
      <c r="I215" s="257">
        <v>0</v>
      </c>
      <c r="J215" s="29"/>
      <c r="K215" s="257">
        <v>312701</v>
      </c>
      <c r="L215" s="257">
        <v>1057969</v>
      </c>
    </row>
    <row r="216" spans="1:12">
      <c r="A216" s="29">
        <v>310</v>
      </c>
      <c r="B216" s="29" t="s">
        <v>901</v>
      </c>
      <c r="C216" s="256">
        <v>26.95</v>
      </c>
      <c r="D216" s="257">
        <v>146058</v>
      </c>
      <c r="E216" s="256">
        <v>185.13000000000002</v>
      </c>
      <c r="F216" s="257">
        <v>1188700</v>
      </c>
      <c r="G216" s="29"/>
      <c r="H216" s="257">
        <v>0</v>
      </c>
      <c r="I216" s="257">
        <v>0</v>
      </c>
      <c r="J216" s="29"/>
      <c r="K216" s="257">
        <v>146058</v>
      </c>
      <c r="L216" s="257">
        <v>1188700</v>
      </c>
    </row>
    <row r="217" spans="1:12">
      <c r="A217" s="29">
        <v>314</v>
      </c>
      <c r="B217" s="29" t="s">
        <v>1287</v>
      </c>
      <c r="C217" s="256">
        <v>0</v>
      </c>
      <c r="D217" s="257">
        <v>0</v>
      </c>
      <c r="E217" s="256">
        <v>8.32</v>
      </c>
      <c r="F217" s="257">
        <v>57084</v>
      </c>
      <c r="G217" s="29"/>
      <c r="H217" s="257">
        <v>0</v>
      </c>
      <c r="I217" s="257">
        <v>0</v>
      </c>
      <c r="J217" s="29"/>
      <c r="K217" s="257">
        <v>0</v>
      </c>
      <c r="L217" s="257">
        <v>57084</v>
      </c>
    </row>
    <row r="218" spans="1:12">
      <c r="A218" s="29">
        <v>315</v>
      </c>
      <c r="B218" s="29" t="s">
        <v>915</v>
      </c>
      <c r="C218" s="256">
        <v>0</v>
      </c>
      <c r="D218" s="257">
        <v>0</v>
      </c>
      <c r="E218" s="256">
        <v>3.95</v>
      </c>
      <c r="F218" s="257">
        <v>82023</v>
      </c>
      <c r="G218" s="29"/>
      <c r="H218" s="257">
        <v>0</v>
      </c>
      <c r="I218" s="257">
        <v>0</v>
      </c>
      <c r="J218" s="29"/>
      <c r="K218" s="257">
        <v>0</v>
      </c>
      <c r="L218" s="257">
        <v>82023</v>
      </c>
    </row>
    <row r="219" spans="1:12">
      <c r="A219" s="29">
        <v>316</v>
      </c>
      <c r="B219" s="29" t="s">
        <v>870</v>
      </c>
      <c r="C219" s="256">
        <v>28.67</v>
      </c>
      <c r="D219" s="257">
        <v>145981</v>
      </c>
      <c r="E219" s="256">
        <v>113.26</v>
      </c>
      <c r="F219" s="257">
        <v>630939</v>
      </c>
      <c r="G219" s="29"/>
      <c r="H219" s="257">
        <v>0</v>
      </c>
      <c r="I219" s="257">
        <v>0</v>
      </c>
      <c r="J219" s="29"/>
      <c r="K219" s="257">
        <v>145981</v>
      </c>
      <c r="L219" s="257">
        <v>630939</v>
      </c>
    </row>
    <row r="220" spans="1:12">
      <c r="A220" s="29">
        <v>317</v>
      </c>
      <c r="B220" s="29" t="s">
        <v>499</v>
      </c>
      <c r="C220" s="256">
        <v>0</v>
      </c>
      <c r="D220" s="257">
        <v>0</v>
      </c>
      <c r="E220" s="256">
        <v>0.11</v>
      </c>
      <c r="F220" s="257">
        <v>550</v>
      </c>
      <c r="G220" s="29"/>
      <c r="H220" s="257">
        <v>0</v>
      </c>
      <c r="I220" s="257">
        <v>0</v>
      </c>
      <c r="J220" s="29"/>
      <c r="K220" s="257">
        <v>0</v>
      </c>
      <c r="L220" s="257">
        <v>550</v>
      </c>
    </row>
    <row r="221" spans="1:12">
      <c r="A221" s="29">
        <v>318</v>
      </c>
      <c r="B221" s="29" t="s">
        <v>883</v>
      </c>
      <c r="C221" s="256">
        <v>0</v>
      </c>
      <c r="D221" s="257">
        <v>0</v>
      </c>
      <c r="E221" s="256">
        <v>10.02</v>
      </c>
      <c r="F221" s="257">
        <v>67587</v>
      </c>
      <c r="G221" s="29"/>
      <c r="H221" s="257">
        <v>0</v>
      </c>
      <c r="I221" s="257">
        <v>0</v>
      </c>
      <c r="J221" s="29"/>
      <c r="K221" s="257">
        <v>0</v>
      </c>
      <c r="L221" s="257">
        <v>67587</v>
      </c>
    </row>
    <row r="222" spans="1:12">
      <c r="A222" s="29">
        <v>321</v>
      </c>
      <c r="B222" s="29" t="s">
        <v>850</v>
      </c>
      <c r="C222" s="256">
        <v>0</v>
      </c>
      <c r="D222" s="257">
        <v>0</v>
      </c>
      <c r="E222" s="256">
        <v>6.52</v>
      </c>
      <c r="F222" s="257">
        <v>39757</v>
      </c>
      <c r="G222" s="29"/>
      <c r="H222" s="257">
        <v>0</v>
      </c>
      <c r="I222" s="257">
        <v>0</v>
      </c>
      <c r="J222" s="29"/>
      <c r="K222" s="257">
        <v>0</v>
      </c>
      <c r="L222" s="257">
        <v>39757</v>
      </c>
    </row>
    <row r="223" spans="1:12">
      <c r="A223" s="29">
        <v>322</v>
      </c>
      <c r="B223" s="29" t="s">
        <v>787</v>
      </c>
      <c r="C223" s="256">
        <v>161.24</v>
      </c>
      <c r="D223" s="257">
        <v>897277</v>
      </c>
      <c r="E223" s="256">
        <v>31.95</v>
      </c>
      <c r="F223" s="257">
        <v>195235</v>
      </c>
      <c r="G223" s="29"/>
      <c r="H223" s="257">
        <v>0</v>
      </c>
      <c r="I223" s="257">
        <v>0</v>
      </c>
      <c r="J223" s="29"/>
      <c r="K223" s="257">
        <v>897277</v>
      </c>
      <c r="L223" s="257">
        <v>195235</v>
      </c>
    </row>
    <row r="224" spans="1:12">
      <c r="A224" s="29">
        <v>323</v>
      </c>
      <c r="B224" s="29" t="s">
        <v>502</v>
      </c>
      <c r="C224" s="256">
        <v>246.23</v>
      </c>
      <c r="D224" s="257">
        <v>1425839</v>
      </c>
      <c r="E224" s="256">
        <v>7.44</v>
      </c>
      <c r="F224" s="257">
        <v>41740</v>
      </c>
      <c r="G224" s="29"/>
      <c r="H224" s="257">
        <v>0</v>
      </c>
      <c r="I224" s="257">
        <v>0</v>
      </c>
      <c r="J224" s="29"/>
      <c r="K224" s="257">
        <v>1425839</v>
      </c>
      <c r="L224" s="257">
        <v>41740</v>
      </c>
    </row>
    <row r="225" spans="1:12">
      <c r="A225" s="29">
        <v>324</v>
      </c>
      <c r="B225" s="29" t="s">
        <v>503</v>
      </c>
      <c r="C225" s="256">
        <v>0</v>
      </c>
      <c r="D225" s="257">
        <v>0</v>
      </c>
      <c r="E225" s="256">
        <v>11.049999999999999</v>
      </c>
      <c r="F225" s="257">
        <v>61303</v>
      </c>
      <c r="G225" s="29"/>
      <c r="H225" s="257">
        <v>0</v>
      </c>
      <c r="I225" s="257">
        <v>0</v>
      </c>
      <c r="J225" s="29"/>
      <c r="K225" s="257">
        <v>0</v>
      </c>
      <c r="L225" s="257">
        <v>61303</v>
      </c>
    </row>
    <row r="226" spans="1:12">
      <c r="A226" s="29">
        <v>325</v>
      </c>
      <c r="B226" s="29" t="s">
        <v>576</v>
      </c>
      <c r="C226" s="256">
        <v>129.81</v>
      </c>
      <c r="D226" s="257">
        <v>776499</v>
      </c>
      <c r="E226" s="256">
        <v>133.95999999999995</v>
      </c>
      <c r="F226" s="257">
        <v>786431</v>
      </c>
      <c r="G226" s="29"/>
      <c r="H226" s="257">
        <v>0</v>
      </c>
      <c r="I226" s="257">
        <v>0</v>
      </c>
      <c r="J226" s="29"/>
      <c r="K226" s="257">
        <v>776499</v>
      </c>
      <c r="L226" s="257">
        <v>786431</v>
      </c>
    </row>
    <row r="227" spans="1:12">
      <c r="A227" s="29">
        <v>326</v>
      </c>
      <c r="B227" s="29" t="s">
        <v>570</v>
      </c>
      <c r="C227" s="256">
        <v>68.490000000000009</v>
      </c>
      <c r="D227" s="257">
        <v>416682</v>
      </c>
      <c r="E227" s="256">
        <v>12.51</v>
      </c>
      <c r="F227" s="257">
        <v>86727</v>
      </c>
      <c r="G227" s="29"/>
      <c r="H227" s="257">
        <v>0</v>
      </c>
      <c r="I227" s="257">
        <v>0</v>
      </c>
      <c r="J227" s="29"/>
      <c r="K227" s="257">
        <v>416682</v>
      </c>
      <c r="L227" s="257">
        <v>86727</v>
      </c>
    </row>
    <row r="228" spans="1:12">
      <c r="A228" s="29">
        <v>327</v>
      </c>
      <c r="B228" s="29" t="s">
        <v>920</v>
      </c>
      <c r="C228" s="256">
        <v>18.600000000000001</v>
      </c>
      <c r="D228" s="257">
        <v>148579</v>
      </c>
      <c r="E228" s="256">
        <v>7</v>
      </c>
      <c r="F228" s="257">
        <v>46027</v>
      </c>
      <c r="G228" s="29"/>
      <c r="H228" s="257">
        <v>0</v>
      </c>
      <c r="I228" s="257">
        <v>0</v>
      </c>
      <c r="J228" s="29"/>
      <c r="K228" s="257">
        <v>148579</v>
      </c>
      <c r="L228" s="257">
        <v>46027</v>
      </c>
    </row>
    <row r="229" spans="1:12">
      <c r="A229" s="29">
        <v>330</v>
      </c>
      <c r="B229" s="29" t="s">
        <v>508</v>
      </c>
      <c r="C229" s="256">
        <v>0</v>
      </c>
      <c r="D229" s="257">
        <v>0</v>
      </c>
      <c r="E229" s="256">
        <v>3</v>
      </c>
      <c r="F229" s="257">
        <v>22553</v>
      </c>
      <c r="G229" s="29"/>
      <c r="H229" s="257">
        <v>0</v>
      </c>
      <c r="I229" s="257">
        <v>0</v>
      </c>
      <c r="J229" s="29"/>
      <c r="K229" s="257">
        <v>0</v>
      </c>
      <c r="L229" s="257">
        <v>22553</v>
      </c>
    </row>
    <row r="230" spans="1:12">
      <c r="A230" s="29">
        <v>331</v>
      </c>
      <c r="B230" s="29" t="s">
        <v>509</v>
      </c>
      <c r="C230" s="256">
        <v>0</v>
      </c>
      <c r="D230" s="257">
        <v>0</v>
      </c>
      <c r="E230" s="256">
        <v>14.01</v>
      </c>
      <c r="F230" s="257">
        <v>78077</v>
      </c>
      <c r="G230" s="29"/>
      <c r="H230" s="257">
        <v>0</v>
      </c>
      <c r="I230" s="257">
        <v>0</v>
      </c>
      <c r="J230" s="29"/>
      <c r="K230" s="257">
        <v>0</v>
      </c>
      <c r="L230" s="257">
        <v>78077</v>
      </c>
    </row>
    <row r="231" spans="1:12">
      <c r="A231" s="29">
        <v>332</v>
      </c>
      <c r="B231" s="29" t="s">
        <v>577</v>
      </c>
      <c r="C231" s="256">
        <v>108.1</v>
      </c>
      <c r="D231" s="257">
        <v>624831</v>
      </c>
      <c r="E231" s="256">
        <v>42.06</v>
      </c>
      <c r="F231" s="257">
        <v>267396</v>
      </c>
      <c r="G231" s="29"/>
      <c r="H231" s="257">
        <v>0</v>
      </c>
      <c r="I231" s="257">
        <v>0</v>
      </c>
      <c r="J231" s="29"/>
      <c r="K231" s="257">
        <v>624831</v>
      </c>
      <c r="L231" s="257">
        <v>267396</v>
      </c>
    </row>
    <row r="232" spans="1:12">
      <c r="A232" s="29">
        <v>336</v>
      </c>
      <c r="B232" s="29" t="s">
        <v>841</v>
      </c>
      <c r="C232" s="256">
        <v>0</v>
      </c>
      <c r="D232" s="257">
        <v>0</v>
      </c>
      <c r="E232" s="256">
        <v>19.21</v>
      </c>
      <c r="F232" s="257">
        <v>123174</v>
      </c>
      <c r="G232" s="29"/>
      <c r="H232" s="257">
        <v>0</v>
      </c>
      <c r="I232" s="257">
        <v>0</v>
      </c>
      <c r="J232" s="29"/>
      <c r="K232" s="257">
        <v>0</v>
      </c>
      <c r="L232" s="257">
        <v>123174</v>
      </c>
    </row>
    <row r="233" spans="1:12">
      <c r="A233" s="29">
        <v>337</v>
      </c>
      <c r="B233" s="29" t="s">
        <v>511</v>
      </c>
      <c r="C233" s="256">
        <v>44.86</v>
      </c>
      <c r="D233" s="257">
        <v>264213</v>
      </c>
      <c r="E233" s="256">
        <v>5</v>
      </c>
      <c r="F233" s="257">
        <v>66211</v>
      </c>
      <c r="G233" s="29"/>
      <c r="H233" s="257">
        <v>0</v>
      </c>
      <c r="I233" s="257">
        <v>0</v>
      </c>
      <c r="J233" s="29"/>
      <c r="K233" s="257">
        <v>264213</v>
      </c>
      <c r="L233" s="257">
        <v>66211</v>
      </c>
    </row>
    <row r="234" spans="1:12">
      <c r="A234" s="29">
        <v>340</v>
      </c>
      <c r="B234" s="29" t="s">
        <v>909</v>
      </c>
      <c r="C234" s="256">
        <v>18.41</v>
      </c>
      <c r="D234" s="257">
        <v>102805</v>
      </c>
      <c r="E234" s="256">
        <v>17.189999999999998</v>
      </c>
      <c r="F234" s="257">
        <v>95976</v>
      </c>
      <c r="G234" s="29"/>
      <c r="H234" s="257">
        <v>0</v>
      </c>
      <c r="I234" s="257">
        <v>0</v>
      </c>
      <c r="J234" s="29"/>
      <c r="K234" s="257">
        <v>102805</v>
      </c>
      <c r="L234" s="257">
        <v>95976</v>
      </c>
    </row>
    <row r="235" spans="1:12">
      <c r="A235" s="29">
        <v>341</v>
      </c>
      <c r="B235" s="29" t="s">
        <v>910</v>
      </c>
      <c r="C235" s="256">
        <v>31.92</v>
      </c>
      <c r="D235" s="257">
        <v>169504</v>
      </c>
      <c r="E235" s="256">
        <v>2</v>
      </c>
      <c r="F235" s="257">
        <v>10000</v>
      </c>
      <c r="G235" s="29"/>
      <c r="H235" s="257">
        <v>0</v>
      </c>
      <c r="I235" s="257">
        <v>0</v>
      </c>
      <c r="J235" s="29"/>
      <c r="K235" s="257">
        <v>169504</v>
      </c>
      <c r="L235" s="257">
        <v>10000</v>
      </c>
    </row>
    <row r="236" spans="1:12">
      <c r="A236" s="29">
        <v>342</v>
      </c>
      <c r="B236" s="29" t="s">
        <v>514</v>
      </c>
      <c r="C236" s="256">
        <v>0</v>
      </c>
      <c r="D236" s="257">
        <v>0</v>
      </c>
      <c r="E236" s="256">
        <v>1.08</v>
      </c>
      <c r="F236" s="257">
        <v>8041</v>
      </c>
      <c r="G236" s="29"/>
      <c r="H236" s="257">
        <v>0</v>
      </c>
      <c r="I236" s="257">
        <v>0</v>
      </c>
      <c r="J236" s="29"/>
      <c r="K236" s="257">
        <v>0</v>
      </c>
      <c r="L236" s="257">
        <v>8041</v>
      </c>
    </row>
    <row r="237" spans="1:12">
      <c r="A237" s="29">
        <v>343</v>
      </c>
      <c r="B237" s="29" t="s">
        <v>788</v>
      </c>
      <c r="C237" s="256">
        <v>29</v>
      </c>
      <c r="D237" s="257">
        <v>145000</v>
      </c>
      <c r="E237" s="256">
        <v>140.28000000000006</v>
      </c>
      <c r="F237" s="257">
        <v>805543</v>
      </c>
      <c r="G237" s="29"/>
      <c r="H237" s="257">
        <v>-51305</v>
      </c>
      <c r="I237" s="257">
        <v>0</v>
      </c>
      <c r="J237" s="29"/>
      <c r="K237" s="257">
        <v>93695</v>
      </c>
      <c r="L237" s="257">
        <v>805543</v>
      </c>
    </row>
    <row r="238" spans="1:12">
      <c r="A238" s="29">
        <v>344</v>
      </c>
      <c r="B238" s="29" t="s">
        <v>515</v>
      </c>
      <c r="C238" s="256">
        <v>0</v>
      </c>
      <c r="D238" s="257">
        <v>0</v>
      </c>
      <c r="E238" s="256">
        <v>3.8</v>
      </c>
      <c r="F238" s="257">
        <v>28183</v>
      </c>
      <c r="G238" s="29"/>
      <c r="H238" s="257">
        <v>0</v>
      </c>
      <c r="I238" s="257">
        <v>0</v>
      </c>
      <c r="J238" s="29"/>
      <c r="K238" s="257">
        <v>0</v>
      </c>
      <c r="L238" s="257">
        <v>28183</v>
      </c>
    </row>
    <row r="239" spans="1:12">
      <c r="A239" s="29">
        <v>346</v>
      </c>
      <c r="B239" s="29" t="s">
        <v>517</v>
      </c>
      <c r="C239" s="256">
        <v>16</v>
      </c>
      <c r="D239" s="257">
        <v>87223</v>
      </c>
      <c r="E239" s="256">
        <v>3.8499999999999996</v>
      </c>
      <c r="F239" s="257">
        <v>24182</v>
      </c>
      <c r="G239" s="29"/>
      <c r="H239" s="257">
        <v>0</v>
      </c>
      <c r="I239" s="257">
        <v>0</v>
      </c>
      <c r="J239" s="29"/>
      <c r="K239" s="257">
        <v>87223</v>
      </c>
      <c r="L239" s="257">
        <v>24182</v>
      </c>
    </row>
    <row r="240" spans="1:12">
      <c r="A240" s="29">
        <v>347</v>
      </c>
      <c r="B240" s="29" t="s">
        <v>1270</v>
      </c>
      <c r="C240" s="256">
        <v>0</v>
      </c>
      <c r="D240" s="257">
        <v>0</v>
      </c>
      <c r="E240" s="256">
        <v>16.020000000000003</v>
      </c>
      <c r="F240" s="257">
        <v>87032</v>
      </c>
      <c r="G240" s="29"/>
      <c r="H240" s="257">
        <v>0</v>
      </c>
      <c r="I240" s="257">
        <v>0</v>
      </c>
      <c r="J240" s="29"/>
      <c r="K240" s="257">
        <v>0</v>
      </c>
      <c r="L240" s="257">
        <v>87032</v>
      </c>
    </row>
    <row r="241" spans="1:12">
      <c r="A241" s="29">
        <v>348</v>
      </c>
      <c r="B241" s="29" t="s">
        <v>857</v>
      </c>
      <c r="C241" s="256">
        <v>69.150000000000006</v>
      </c>
      <c r="D241" s="257">
        <v>391327</v>
      </c>
      <c r="E241" s="256">
        <v>473.96000000000009</v>
      </c>
      <c r="F241" s="257">
        <v>2669896</v>
      </c>
      <c r="G241" s="29"/>
      <c r="H241" s="257">
        <v>0</v>
      </c>
      <c r="I241" s="257">
        <v>0</v>
      </c>
      <c r="J241" s="29"/>
      <c r="K241" s="257">
        <v>391327</v>
      </c>
      <c r="L241" s="257">
        <v>2669896</v>
      </c>
    </row>
    <row r="242" spans="1:12">
      <c r="A242" s="29">
        <v>349</v>
      </c>
      <c r="B242" s="29" t="s">
        <v>518</v>
      </c>
      <c r="C242" s="256">
        <v>5.37</v>
      </c>
      <c r="D242" s="257">
        <v>26850</v>
      </c>
      <c r="E242" s="256">
        <v>54.339999999999996</v>
      </c>
      <c r="F242" s="257">
        <v>467624</v>
      </c>
      <c r="G242" s="29"/>
      <c r="H242" s="257">
        <v>0</v>
      </c>
      <c r="I242" s="257">
        <v>0</v>
      </c>
      <c r="J242" s="29"/>
      <c r="K242" s="257">
        <v>26850</v>
      </c>
      <c r="L242" s="257">
        <v>467624</v>
      </c>
    </row>
    <row r="243" spans="1:12">
      <c r="A243" s="29">
        <v>350</v>
      </c>
      <c r="B243" s="29" t="s">
        <v>1281</v>
      </c>
      <c r="C243" s="256">
        <v>0</v>
      </c>
      <c r="D243" s="257">
        <v>0</v>
      </c>
      <c r="E243" s="256">
        <v>4.17</v>
      </c>
      <c r="F243" s="257">
        <v>20850</v>
      </c>
      <c r="G243" s="29"/>
      <c r="H243" s="257">
        <v>0</v>
      </c>
      <c r="I243" s="257">
        <v>0</v>
      </c>
      <c r="J243" s="29"/>
      <c r="K243" s="257">
        <v>0</v>
      </c>
      <c r="L243" s="257">
        <v>20850</v>
      </c>
    </row>
    <row r="244" spans="1:12">
      <c r="A244" s="29">
        <v>352</v>
      </c>
      <c r="B244" s="29" t="s">
        <v>557</v>
      </c>
      <c r="C244" s="256">
        <v>0</v>
      </c>
      <c r="D244" s="257">
        <v>0</v>
      </c>
      <c r="E244" s="256">
        <v>5</v>
      </c>
      <c r="F244" s="257">
        <v>26703</v>
      </c>
      <c r="G244" s="29"/>
      <c r="H244" s="257">
        <v>0</v>
      </c>
      <c r="I244" s="257">
        <v>0</v>
      </c>
      <c r="J244" s="29"/>
      <c r="K244" s="257">
        <v>0</v>
      </c>
      <c r="L244" s="257">
        <v>26703</v>
      </c>
    </row>
    <row r="245" spans="1:12">
      <c r="A245" s="29">
        <v>600</v>
      </c>
      <c r="B245" s="29" t="s">
        <v>851</v>
      </c>
      <c r="C245" s="256">
        <v>39</v>
      </c>
      <c r="D245" s="257">
        <v>224191</v>
      </c>
      <c r="E245" s="256">
        <v>14.27</v>
      </c>
      <c r="F245" s="257">
        <v>99055</v>
      </c>
      <c r="G245" s="29"/>
      <c r="H245" s="257">
        <v>0</v>
      </c>
      <c r="I245" s="257">
        <v>0</v>
      </c>
      <c r="J245" s="29"/>
      <c r="K245" s="257">
        <v>224191</v>
      </c>
      <c r="L245" s="257">
        <v>99055</v>
      </c>
    </row>
    <row r="246" spans="1:12">
      <c r="A246" s="29">
        <v>603</v>
      </c>
      <c r="B246" s="29" t="s">
        <v>1290</v>
      </c>
      <c r="C246" s="256">
        <v>54.550000000000004</v>
      </c>
      <c r="D246" s="257">
        <v>309389</v>
      </c>
      <c r="E246" s="256">
        <v>79.16</v>
      </c>
      <c r="F246" s="257">
        <v>496241</v>
      </c>
      <c r="G246" s="29"/>
      <c r="H246" s="257">
        <v>0</v>
      </c>
      <c r="I246" s="257">
        <v>0</v>
      </c>
      <c r="J246" s="29"/>
      <c r="K246" s="257">
        <v>309389</v>
      </c>
      <c r="L246" s="257">
        <v>496241</v>
      </c>
    </row>
    <row r="247" spans="1:12">
      <c r="A247" s="29">
        <v>605</v>
      </c>
      <c r="B247" s="29" t="s">
        <v>521</v>
      </c>
      <c r="C247" s="256">
        <v>69.400000000000006</v>
      </c>
      <c r="D247" s="257">
        <v>485602</v>
      </c>
      <c r="E247" s="256">
        <v>34.470000000000006</v>
      </c>
      <c r="F247" s="257">
        <v>274579</v>
      </c>
      <c r="G247" s="29"/>
      <c r="H247" s="257">
        <v>0</v>
      </c>
      <c r="I247" s="257">
        <v>0</v>
      </c>
      <c r="J247" s="29"/>
      <c r="K247" s="257">
        <v>485602</v>
      </c>
      <c r="L247" s="257">
        <v>274579</v>
      </c>
    </row>
    <row r="248" spans="1:12">
      <c r="A248" s="29">
        <v>610</v>
      </c>
      <c r="B248" s="29" t="s">
        <v>852</v>
      </c>
      <c r="C248" s="256">
        <v>200.22</v>
      </c>
      <c r="D248" s="257">
        <v>1066295</v>
      </c>
      <c r="E248" s="256">
        <v>60.95</v>
      </c>
      <c r="F248" s="257">
        <v>325990</v>
      </c>
      <c r="G248" s="29"/>
      <c r="H248" s="257">
        <v>0</v>
      </c>
      <c r="I248" s="257">
        <v>0</v>
      </c>
      <c r="J248" s="29"/>
      <c r="K248" s="257">
        <v>1066295</v>
      </c>
      <c r="L248" s="257">
        <v>325990</v>
      </c>
    </row>
    <row r="249" spans="1:12">
      <c r="A249" s="29">
        <v>615</v>
      </c>
      <c r="B249" s="29" t="s">
        <v>805</v>
      </c>
      <c r="C249" s="256">
        <v>66.070000000000007</v>
      </c>
      <c r="D249" s="257">
        <v>386650</v>
      </c>
      <c r="E249" s="256">
        <v>364.54000000000008</v>
      </c>
      <c r="F249" s="257">
        <v>2243909</v>
      </c>
      <c r="G249" s="29"/>
      <c r="H249" s="257">
        <v>0</v>
      </c>
      <c r="I249" s="257">
        <v>0</v>
      </c>
      <c r="J249" s="29"/>
      <c r="K249" s="257">
        <v>386650</v>
      </c>
      <c r="L249" s="257">
        <v>2243909</v>
      </c>
    </row>
    <row r="250" spans="1:12">
      <c r="A250" s="29">
        <v>616</v>
      </c>
      <c r="B250" s="29" t="s">
        <v>1513</v>
      </c>
      <c r="C250" s="256">
        <v>135.34</v>
      </c>
      <c r="D250" s="257">
        <v>797878</v>
      </c>
      <c r="E250" s="256">
        <v>127.73999999999998</v>
      </c>
      <c r="F250" s="257">
        <v>712089</v>
      </c>
      <c r="G250" s="29"/>
      <c r="H250" s="257">
        <v>0</v>
      </c>
      <c r="I250" s="257">
        <v>0</v>
      </c>
      <c r="J250" s="29"/>
      <c r="K250" s="257">
        <v>797878</v>
      </c>
      <c r="L250" s="257">
        <v>712089</v>
      </c>
    </row>
    <row r="251" spans="1:12">
      <c r="A251" s="29">
        <v>618</v>
      </c>
      <c r="B251" s="29" t="s">
        <v>1295</v>
      </c>
      <c r="C251" s="256">
        <v>225.2</v>
      </c>
      <c r="D251" s="257">
        <v>1272636</v>
      </c>
      <c r="E251" s="256">
        <v>103.19</v>
      </c>
      <c r="F251" s="257">
        <v>588844</v>
      </c>
      <c r="G251" s="29"/>
      <c r="H251" s="257">
        <v>-1050</v>
      </c>
      <c r="I251" s="257">
        <v>0</v>
      </c>
      <c r="J251" s="29"/>
      <c r="K251" s="257">
        <v>1271586</v>
      </c>
      <c r="L251" s="257">
        <v>588844</v>
      </c>
    </row>
    <row r="252" spans="1:12">
      <c r="A252" s="29">
        <v>620</v>
      </c>
      <c r="B252" s="29" t="s">
        <v>1271</v>
      </c>
      <c r="C252" s="256">
        <v>90</v>
      </c>
      <c r="D252" s="257">
        <v>532024</v>
      </c>
      <c r="E252" s="256">
        <v>27.689999999999998</v>
      </c>
      <c r="F252" s="257">
        <v>156067</v>
      </c>
      <c r="G252" s="29"/>
      <c r="H252" s="257">
        <v>0</v>
      </c>
      <c r="I252" s="257">
        <v>0</v>
      </c>
      <c r="J252" s="29"/>
      <c r="K252" s="257">
        <v>532024</v>
      </c>
      <c r="L252" s="257">
        <v>156067</v>
      </c>
    </row>
    <row r="253" spans="1:12">
      <c r="A253" s="29">
        <v>622</v>
      </c>
      <c r="B253" s="29" t="s">
        <v>800</v>
      </c>
      <c r="C253" s="256">
        <v>45.800000000000011</v>
      </c>
      <c r="D253" s="257">
        <v>246347</v>
      </c>
      <c r="E253" s="256">
        <v>90.539999999999992</v>
      </c>
      <c r="F253" s="257">
        <v>507522</v>
      </c>
      <c r="G253" s="29"/>
      <c r="H253" s="257">
        <v>0</v>
      </c>
      <c r="I253" s="257">
        <v>0</v>
      </c>
      <c r="J253" s="29"/>
      <c r="K253" s="257">
        <v>246347</v>
      </c>
      <c r="L253" s="257">
        <v>507522</v>
      </c>
    </row>
    <row r="254" spans="1:12">
      <c r="A254" s="29">
        <v>625</v>
      </c>
      <c r="B254" s="29" t="s">
        <v>842</v>
      </c>
      <c r="C254" s="256">
        <v>28.09</v>
      </c>
      <c r="D254" s="257">
        <v>154948</v>
      </c>
      <c r="E254" s="256">
        <v>155.88</v>
      </c>
      <c r="F254" s="257">
        <v>903061</v>
      </c>
      <c r="G254" s="29"/>
      <c r="H254" s="257">
        <v>0</v>
      </c>
      <c r="I254" s="257">
        <v>0</v>
      </c>
      <c r="J254" s="29"/>
      <c r="K254" s="257">
        <v>154948</v>
      </c>
      <c r="L254" s="257">
        <v>903061</v>
      </c>
    </row>
    <row r="255" spans="1:12">
      <c r="A255" s="29">
        <v>632</v>
      </c>
      <c r="B255" s="29" t="s">
        <v>819</v>
      </c>
      <c r="C255" s="256">
        <v>23.58</v>
      </c>
      <c r="D255" s="257">
        <v>155514</v>
      </c>
      <c r="E255" s="256">
        <v>11</v>
      </c>
      <c r="F255" s="257">
        <v>62761</v>
      </c>
      <c r="G255" s="29"/>
      <c r="H255" s="257">
        <v>0</v>
      </c>
      <c r="I255" s="257">
        <v>0</v>
      </c>
      <c r="J255" s="29"/>
      <c r="K255" s="257">
        <v>155514</v>
      </c>
      <c r="L255" s="257">
        <v>62761</v>
      </c>
    </row>
    <row r="256" spans="1:12">
      <c r="A256" s="29">
        <v>635</v>
      </c>
      <c r="B256" s="29" t="s">
        <v>1291</v>
      </c>
      <c r="C256" s="256">
        <v>162.89000000000001</v>
      </c>
      <c r="D256" s="257">
        <v>1035125</v>
      </c>
      <c r="E256" s="256">
        <v>167.41999999999996</v>
      </c>
      <c r="F256" s="257">
        <v>965551</v>
      </c>
      <c r="G256" s="29"/>
      <c r="H256" s="257">
        <v>0</v>
      </c>
      <c r="I256" s="257">
        <v>0</v>
      </c>
      <c r="J256" s="29"/>
      <c r="K256" s="257">
        <v>1035125</v>
      </c>
      <c r="L256" s="257">
        <v>965551</v>
      </c>
    </row>
    <row r="257" spans="1:12">
      <c r="A257" s="29">
        <v>640</v>
      </c>
      <c r="B257" s="29" t="s">
        <v>916</v>
      </c>
      <c r="C257" s="256">
        <v>0</v>
      </c>
      <c r="D257" s="257">
        <v>0</v>
      </c>
      <c r="E257" s="256">
        <v>1.88</v>
      </c>
      <c r="F257" s="257">
        <v>12742</v>
      </c>
      <c r="G257" s="29"/>
      <c r="H257" s="257">
        <v>0</v>
      </c>
      <c r="I257" s="257">
        <v>0</v>
      </c>
      <c r="J257" s="29"/>
      <c r="K257" s="257">
        <v>0</v>
      </c>
      <c r="L257" s="257">
        <v>12742</v>
      </c>
    </row>
    <row r="258" spans="1:12">
      <c r="A258" s="29">
        <v>645</v>
      </c>
      <c r="B258" s="29" t="s">
        <v>782</v>
      </c>
      <c r="C258" s="256">
        <v>121.98</v>
      </c>
      <c r="D258" s="257">
        <v>792724</v>
      </c>
      <c r="E258" s="256">
        <v>352.82000000000022</v>
      </c>
      <c r="F258" s="257">
        <v>2142965</v>
      </c>
      <c r="G258" s="29"/>
      <c r="H258" s="257">
        <v>0</v>
      </c>
      <c r="I258" s="257">
        <v>-430</v>
      </c>
      <c r="J258" s="29"/>
      <c r="K258" s="257">
        <v>792724</v>
      </c>
      <c r="L258" s="257">
        <v>2142535</v>
      </c>
    </row>
    <row r="259" spans="1:12">
      <c r="A259" s="29">
        <v>650</v>
      </c>
      <c r="B259" s="29" t="s">
        <v>896</v>
      </c>
      <c r="C259" s="256">
        <v>10</v>
      </c>
      <c r="D259" s="257">
        <v>50000</v>
      </c>
      <c r="E259" s="256">
        <v>24.790000000000003</v>
      </c>
      <c r="F259" s="257">
        <v>133966</v>
      </c>
      <c r="G259" s="29"/>
      <c r="H259" s="257">
        <v>0</v>
      </c>
      <c r="I259" s="257">
        <v>0</v>
      </c>
      <c r="J259" s="29"/>
      <c r="K259" s="257">
        <v>50000</v>
      </c>
      <c r="L259" s="257">
        <v>133966</v>
      </c>
    </row>
    <row r="260" spans="1:12">
      <c r="A260" s="29">
        <v>655</v>
      </c>
      <c r="B260" s="29" t="s">
        <v>1282</v>
      </c>
      <c r="C260" s="256">
        <v>0</v>
      </c>
      <c r="D260" s="257">
        <v>0</v>
      </c>
      <c r="E260" s="256">
        <v>5.43</v>
      </c>
      <c r="F260" s="257">
        <v>33203</v>
      </c>
      <c r="G260" s="29"/>
      <c r="H260" s="257">
        <v>0</v>
      </c>
      <c r="I260" s="257">
        <v>0</v>
      </c>
      <c r="J260" s="29"/>
      <c r="K260" s="257">
        <v>0</v>
      </c>
      <c r="L260" s="257">
        <v>33203</v>
      </c>
    </row>
    <row r="261" spans="1:12">
      <c r="A261" s="29">
        <v>658</v>
      </c>
      <c r="B261" s="29" t="s">
        <v>875</v>
      </c>
      <c r="C261" s="256">
        <v>144.54000000000002</v>
      </c>
      <c r="D261" s="257">
        <v>809841</v>
      </c>
      <c r="E261" s="256">
        <v>56.080000000000005</v>
      </c>
      <c r="F261" s="257">
        <v>317369</v>
      </c>
      <c r="G261" s="29"/>
      <c r="H261" s="257">
        <v>0</v>
      </c>
      <c r="I261" s="257">
        <v>0</v>
      </c>
      <c r="J261" s="29"/>
      <c r="K261" s="257">
        <v>809841</v>
      </c>
      <c r="L261" s="257">
        <v>317369</v>
      </c>
    </row>
    <row r="262" spans="1:12">
      <c r="A262" s="29">
        <v>660</v>
      </c>
      <c r="B262" s="29" t="s">
        <v>783</v>
      </c>
      <c r="C262" s="256">
        <v>279.53999999999996</v>
      </c>
      <c r="D262" s="257">
        <v>1611078</v>
      </c>
      <c r="E262" s="256">
        <v>32.26</v>
      </c>
      <c r="F262" s="257">
        <v>252619</v>
      </c>
      <c r="G262" s="29"/>
      <c r="H262" s="257">
        <v>0</v>
      </c>
      <c r="I262" s="257">
        <v>-3094</v>
      </c>
      <c r="J262" s="29"/>
      <c r="K262" s="257">
        <v>1611078</v>
      </c>
      <c r="L262" s="257">
        <v>249525</v>
      </c>
    </row>
    <row r="263" spans="1:12">
      <c r="A263" s="29">
        <v>662</v>
      </c>
      <c r="B263" s="29" t="s">
        <v>1296</v>
      </c>
      <c r="C263" s="256">
        <v>15</v>
      </c>
      <c r="D263" s="257">
        <v>82080</v>
      </c>
      <c r="E263" s="256">
        <v>44.91</v>
      </c>
      <c r="F263" s="257">
        <v>243875</v>
      </c>
      <c r="G263" s="29"/>
      <c r="H263" s="257">
        <v>0</v>
      </c>
      <c r="I263" s="257">
        <v>0</v>
      </c>
      <c r="J263" s="29"/>
      <c r="K263" s="257">
        <v>82080</v>
      </c>
      <c r="L263" s="257">
        <v>243875</v>
      </c>
    </row>
    <row r="264" spans="1:12">
      <c r="A264" s="29">
        <v>665</v>
      </c>
      <c r="B264" s="29" t="s">
        <v>866</v>
      </c>
      <c r="C264" s="256">
        <v>40.97</v>
      </c>
      <c r="D264" s="257">
        <v>212263</v>
      </c>
      <c r="E264" s="256">
        <v>27.250000000000004</v>
      </c>
      <c r="F264" s="257">
        <v>144812</v>
      </c>
      <c r="G264" s="29"/>
      <c r="H264" s="257">
        <v>0</v>
      </c>
      <c r="I264" s="257">
        <v>0</v>
      </c>
      <c r="J264" s="29"/>
      <c r="K264" s="257">
        <v>212263</v>
      </c>
      <c r="L264" s="257">
        <v>144812</v>
      </c>
    </row>
    <row r="265" spans="1:12">
      <c r="A265" s="29">
        <v>670</v>
      </c>
      <c r="B265" s="29" t="s">
        <v>524</v>
      </c>
      <c r="C265" s="256">
        <v>129.17000000000002</v>
      </c>
      <c r="D265" s="257">
        <v>1046172</v>
      </c>
      <c r="E265" s="256">
        <v>55.09</v>
      </c>
      <c r="F265" s="257">
        <v>325837</v>
      </c>
      <c r="G265" s="29"/>
      <c r="H265" s="257">
        <v>0</v>
      </c>
      <c r="I265" s="257">
        <v>0</v>
      </c>
      <c r="J265" s="29"/>
      <c r="K265" s="257">
        <v>1046172</v>
      </c>
      <c r="L265" s="257">
        <v>325837</v>
      </c>
    </row>
    <row r="266" spans="1:12">
      <c r="A266" s="29">
        <v>672</v>
      </c>
      <c r="B266" s="29" t="s">
        <v>1297</v>
      </c>
      <c r="C266" s="256">
        <v>45.8</v>
      </c>
      <c r="D266" s="257">
        <v>309353</v>
      </c>
      <c r="E266" s="256">
        <v>73.02</v>
      </c>
      <c r="F266" s="257">
        <v>489020</v>
      </c>
      <c r="G266" s="29"/>
      <c r="H266" s="257">
        <v>0</v>
      </c>
      <c r="I266" s="257">
        <v>0</v>
      </c>
      <c r="J266" s="29"/>
      <c r="K266" s="257">
        <v>309353</v>
      </c>
      <c r="L266" s="257">
        <v>489020</v>
      </c>
    </row>
    <row r="267" spans="1:12">
      <c r="A267" s="29">
        <v>673</v>
      </c>
      <c r="B267" s="29" t="s">
        <v>853</v>
      </c>
      <c r="C267" s="256">
        <v>44.87</v>
      </c>
      <c r="D267" s="257">
        <v>247992</v>
      </c>
      <c r="E267" s="256">
        <v>23.98</v>
      </c>
      <c r="F267" s="257">
        <v>138405</v>
      </c>
      <c r="G267" s="29"/>
      <c r="H267" s="257">
        <v>0</v>
      </c>
      <c r="I267" s="257">
        <v>0</v>
      </c>
      <c r="J267" s="29"/>
      <c r="K267" s="257">
        <v>247992</v>
      </c>
      <c r="L267" s="257">
        <v>138405</v>
      </c>
    </row>
    <row r="268" spans="1:12">
      <c r="A268" s="29">
        <v>674</v>
      </c>
      <c r="B268" s="29" t="s">
        <v>806</v>
      </c>
      <c r="C268" s="256">
        <v>94.81</v>
      </c>
      <c r="D268" s="257">
        <v>803098</v>
      </c>
      <c r="E268" s="256">
        <v>239.12000000000003</v>
      </c>
      <c r="F268" s="257">
        <v>1502528</v>
      </c>
      <c r="G268" s="29"/>
      <c r="H268" s="257">
        <v>0</v>
      </c>
      <c r="I268" s="257">
        <v>-7029</v>
      </c>
      <c r="J268" s="29"/>
      <c r="K268" s="257">
        <v>803098</v>
      </c>
      <c r="L268" s="257">
        <v>1495499</v>
      </c>
    </row>
    <row r="269" spans="1:12">
      <c r="A269" s="29">
        <v>675</v>
      </c>
      <c r="B269" s="29" t="s">
        <v>774</v>
      </c>
      <c r="C269" s="256">
        <v>90</v>
      </c>
      <c r="D269" s="257">
        <v>468724</v>
      </c>
      <c r="E269" s="256">
        <v>9.0299999999999994</v>
      </c>
      <c r="F269" s="257">
        <v>50981</v>
      </c>
      <c r="G269" s="29"/>
      <c r="H269" s="257">
        <v>0</v>
      </c>
      <c r="I269" s="257">
        <v>0</v>
      </c>
      <c r="J269" s="29"/>
      <c r="K269" s="257">
        <v>468724</v>
      </c>
      <c r="L269" s="257">
        <v>50981</v>
      </c>
    </row>
    <row r="270" spans="1:12">
      <c r="A270" s="29">
        <v>680</v>
      </c>
      <c r="B270" s="29" t="s">
        <v>922</v>
      </c>
      <c r="C270" s="256">
        <v>111.35</v>
      </c>
      <c r="D270" s="257">
        <v>703072</v>
      </c>
      <c r="E270" s="256">
        <v>11.53</v>
      </c>
      <c r="F270" s="257">
        <v>62636</v>
      </c>
      <c r="G270" s="29"/>
      <c r="H270" s="257">
        <v>0</v>
      </c>
      <c r="I270" s="257">
        <v>0</v>
      </c>
      <c r="J270" s="29"/>
      <c r="K270" s="257">
        <v>703072</v>
      </c>
      <c r="L270" s="257">
        <v>62636</v>
      </c>
    </row>
    <row r="271" spans="1:12">
      <c r="A271" s="29">
        <v>683</v>
      </c>
      <c r="B271" s="29" t="s">
        <v>907</v>
      </c>
      <c r="C271" s="256">
        <v>97.35</v>
      </c>
      <c r="D271" s="257">
        <v>769017</v>
      </c>
      <c r="E271" s="256">
        <v>63.040000000000006</v>
      </c>
      <c r="F271" s="257">
        <v>362893</v>
      </c>
      <c r="G271" s="29"/>
      <c r="H271" s="257">
        <v>0</v>
      </c>
      <c r="I271" s="257">
        <v>0</v>
      </c>
      <c r="J271" s="29"/>
      <c r="K271" s="257">
        <v>769017</v>
      </c>
      <c r="L271" s="257">
        <v>362893</v>
      </c>
    </row>
    <row r="272" spans="1:12">
      <c r="A272" s="29">
        <v>685</v>
      </c>
      <c r="B272" s="29" t="s">
        <v>885</v>
      </c>
      <c r="C272" s="256">
        <v>15.75</v>
      </c>
      <c r="D272" s="257">
        <v>107764</v>
      </c>
      <c r="E272" s="256">
        <v>24.91</v>
      </c>
      <c r="F272" s="257">
        <v>141979</v>
      </c>
      <c r="G272" s="29"/>
      <c r="H272" s="257">
        <v>0</v>
      </c>
      <c r="I272" s="257">
        <v>0</v>
      </c>
      <c r="J272" s="29"/>
      <c r="K272" s="257">
        <v>107764</v>
      </c>
      <c r="L272" s="257">
        <v>141979</v>
      </c>
    </row>
    <row r="273" spans="1:12">
      <c r="A273" s="29">
        <v>690</v>
      </c>
      <c r="B273" s="29" t="s">
        <v>1283</v>
      </c>
      <c r="C273" s="256">
        <v>0</v>
      </c>
      <c r="D273" s="257">
        <v>0</v>
      </c>
      <c r="E273" s="256">
        <v>16.709999999999997</v>
      </c>
      <c r="F273" s="257">
        <v>115903</v>
      </c>
      <c r="G273" s="29"/>
      <c r="H273" s="257">
        <v>0</v>
      </c>
      <c r="I273" s="257">
        <v>0</v>
      </c>
      <c r="J273" s="29"/>
      <c r="K273" s="257">
        <v>0</v>
      </c>
      <c r="L273" s="257">
        <v>115903</v>
      </c>
    </row>
    <row r="274" spans="1:12">
      <c r="A274" s="29">
        <v>695</v>
      </c>
      <c r="B274" s="29" t="s">
        <v>1288</v>
      </c>
      <c r="C274" s="256">
        <v>0</v>
      </c>
      <c r="D274" s="257">
        <v>0</v>
      </c>
      <c r="E274" s="256">
        <v>2.14</v>
      </c>
      <c r="F274" s="257">
        <v>15500</v>
      </c>
      <c r="G274" s="29"/>
      <c r="H274" s="257">
        <v>0</v>
      </c>
      <c r="I274" s="257">
        <v>0</v>
      </c>
      <c r="J274" s="29"/>
      <c r="K274" s="257">
        <v>0</v>
      </c>
      <c r="L274" s="257">
        <v>15500</v>
      </c>
    </row>
    <row r="275" spans="1:12">
      <c r="A275" s="29">
        <v>698</v>
      </c>
      <c r="B275" s="29" t="s">
        <v>551</v>
      </c>
      <c r="C275" s="256">
        <v>71</v>
      </c>
      <c r="D275" s="257">
        <v>457297</v>
      </c>
      <c r="E275" s="256">
        <v>9.6400000000000023</v>
      </c>
      <c r="F275" s="257">
        <v>52387</v>
      </c>
      <c r="G275" s="29"/>
      <c r="H275" s="257">
        <v>0</v>
      </c>
      <c r="I275" s="257">
        <v>0</v>
      </c>
      <c r="J275" s="29"/>
      <c r="K275" s="257">
        <v>457297</v>
      </c>
      <c r="L275" s="257">
        <v>52387</v>
      </c>
    </row>
    <row r="276" spans="1:12">
      <c r="A276" s="29">
        <v>700</v>
      </c>
      <c r="B276" s="29" t="s">
        <v>526</v>
      </c>
      <c r="C276" s="256">
        <v>0</v>
      </c>
      <c r="D276" s="257">
        <v>0</v>
      </c>
      <c r="E276" s="256">
        <v>2.48</v>
      </c>
      <c r="F276" s="257">
        <v>17852</v>
      </c>
      <c r="G276" s="29"/>
      <c r="H276" s="257">
        <v>0</v>
      </c>
      <c r="I276" s="257">
        <v>0</v>
      </c>
      <c r="J276" s="29"/>
      <c r="K276" s="257">
        <v>0</v>
      </c>
      <c r="L276" s="257">
        <v>17852</v>
      </c>
    </row>
    <row r="277" spans="1:12">
      <c r="A277" s="29">
        <v>705</v>
      </c>
      <c r="B277" s="29" t="s">
        <v>810</v>
      </c>
      <c r="C277" s="256">
        <v>0</v>
      </c>
      <c r="D277" s="257">
        <v>0</v>
      </c>
      <c r="E277" s="256">
        <v>3</v>
      </c>
      <c r="F277" s="257">
        <v>16700</v>
      </c>
      <c r="G277" s="29"/>
      <c r="H277" s="257">
        <v>0</v>
      </c>
      <c r="I277" s="257">
        <v>0</v>
      </c>
      <c r="J277" s="29"/>
      <c r="K277" s="257">
        <v>0</v>
      </c>
      <c r="L277" s="257">
        <v>16700</v>
      </c>
    </row>
    <row r="278" spans="1:12">
      <c r="A278" s="29">
        <v>710</v>
      </c>
      <c r="B278" s="29" t="s">
        <v>1284</v>
      </c>
      <c r="C278" s="256">
        <v>143.26</v>
      </c>
      <c r="D278" s="257">
        <v>810615</v>
      </c>
      <c r="E278" s="256">
        <v>54.35</v>
      </c>
      <c r="F278" s="257">
        <v>326161</v>
      </c>
      <c r="G278" s="29"/>
      <c r="H278" s="257">
        <v>0</v>
      </c>
      <c r="I278" s="257">
        <v>0</v>
      </c>
      <c r="J278" s="29"/>
      <c r="K278" s="257">
        <v>810615</v>
      </c>
      <c r="L278" s="257">
        <v>326161</v>
      </c>
    </row>
    <row r="279" spans="1:12">
      <c r="A279" s="29">
        <v>712</v>
      </c>
      <c r="B279" s="29" t="s">
        <v>1601</v>
      </c>
      <c r="C279" s="256">
        <v>257.12</v>
      </c>
      <c r="D279" s="257">
        <v>1511524</v>
      </c>
      <c r="E279" s="256">
        <v>197.07</v>
      </c>
      <c r="F279" s="257">
        <v>1147725</v>
      </c>
      <c r="G279" s="29"/>
      <c r="H279" s="257">
        <v>-3524</v>
      </c>
      <c r="I279" s="257">
        <v>0</v>
      </c>
      <c r="J279" s="29"/>
      <c r="K279" s="257">
        <v>1508000</v>
      </c>
      <c r="L279" s="257">
        <v>1147725</v>
      </c>
    </row>
    <row r="280" spans="1:12">
      <c r="A280" s="29">
        <v>715</v>
      </c>
      <c r="B280" s="29" t="s">
        <v>1298</v>
      </c>
      <c r="C280" s="256">
        <v>62.639999999999993</v>
      </c>
      <c r="D280" s="257">
        <v>343658</v>
      </c>
      <c r="E280" s="256">
        <v>22.509999999999998</v>
      </c>
      <c r="F280" s="257">
        <v>121525</v>
      </c>
      <c r="G280" s="29"/>
      <c r="H280" s="257">
        <v>0</v>
      </c>
      <c r="I280" s="257">
        <v>0</v>
      </c>
      <c r="J280" s="29"/>
      <c r="K280" s="257">
        <v>343658</v>
      </c>
      <c r="L280" s="257">
        <v>121525</v>
      </c>
    </row>
    <row r="281" spans="1:12">
      <c r="A281" s="29">
        <v>717</v>
      </c>
      <c r="B281" s="29" t="s">
        <v>886</v>
      </c>
      <c r="C281" s="256">
        <v>90.320000000000007</v>
      </c>
      <c r="D281" s="257">
        <v>664959</v>
      </c>
      <c r="E281" s="256">
        <v>73.830000000000013</v>
      </c>
      <c r="F281" s="257">
        <v>738107</v>
      </c>
      <c r="G281" s="29"/>
      <c r="H281" s="257">
        <v>0</v>
      </c>
      <c r="I281" s="257">
        <v>-1700</v>
      </c>
      <c r="J281" s="29"/>
      <c r="K281" s="257">
        <v>664959</v>
      </c>
      <c r="L281" s="257">
        <v>736407</v>
      </c>
    </row>
    <row r="282" spans="1:12">
      <c r="A282" s="29">
        <v>720</v>
      </c>
      <c r="B282" s="29" t="s">
        <v>854</v>
      </c>
      <c r="C282" s="256">
        <v>185.68</v>
      </c>
      <c r="D282" s="257">
        <v>1089601</v>
      </c>
      <c r="E282" s="256">
        <v>141.63999999999993</v>
      </c>
      <c r="F282" s="257">
        <v>794982</v>
      </c>
      <c r="G282" s="29"/>
      <c r="H282" s="257">
        <v>0</v>
      </c>
      <c r="I282" s="257">
        <v>0</v>
      </c>
      <c r="J282" s="29"/>
      <c r="K282" s="257">
        <v>1089601</v>
      </c>
      <c r="L282" s="257">
        <v>794982</v>
      </c>
    </row>
    <row r="283" spans="1:12">
      <c r="A283" s="29">
        <v>725</v>
      </c>
      <c r="B283" s="29" t="s">
        <v>571</v>
      </c>
      <c r="C283" s="256">
        <v>134.37</v>
      </c>
      <c r="D283" s="257">
        <v>720154</v>
      </c>
      <c r="E283" s="256">
        <v>69.38000000000001</v>
      </c>
      <c r="F283" s="257">
        <v>427081</v>
      </c>
      <c r="G283" s="29"/>
      <c r="H283" s="257">
        <v>0</v>
      </c>
      <c r="I283" s="257">
        <v>3650</v>
      </c>
      <c r="J283" s="29"/>
      <c r="K283" s="257">
        <v>720154</v>
      </c>
      <c r="L283" s="257">
        <v>430731</v>
      </c>
    </row>
    <row r="284" spans="1:12">
      <c r="A284" s="29">
        <v>728</v>
      </c>
      <c r="B284" s="29" t="s">
        <v>879</v>
      </c>
      <c r="C284" s="256">
        <v>26.96</v>
      </c>
      <c r="D284" s="257">
        <v>143537</v>
      </c>
      <c r="E284" s="256">
        <v>12.63</v>
      </c>
      <c r="F284" s="257">
        <v>73549</v>
      </c>
      <c r="G284" s="29"/>
      <c r="H284" s="257">
        <v>0</v>
      </c>
      <c r="I284" s="257">
        <v>0</v>
      </c>
      <c r="J284" s="29"/>
      <c r="K284" s="257">
        <v>143537</v>
      </c>
      <c r="L284" s="257">
        <v>73549</v>
      </c>
    </row>
    <row r="285" spans="1:12">
      <c r="A285" s="29">
        <v>730</v>
      </c>
      <c r="B285" s="29" t="s">
        <v>1289</v>
      </c>
      <c r="C285" s="256">
        <v>0</v>
      </c>
      <c r="D285" s="257">
        <v>0</v>
      </c>
      <c r="E285" s="256">
        <v>5.34</v>
      </c>
      <c r="F285" s="257">
        <v>97558</v>
      </c>
      <c r="G285" s="29"/>
      <c r="H285" s="257">
        <v>0</v>
      </c>
      <c r="I285" s="257">
        <v>0</v>
      </c>
      <c r="J285" s="29"/>
      <c r="K285" s="257">
        <v>0</v>
      </c>
      <c r="L285" s="257">
        <v>97558</v>
      </c>
    </row>
    <row r="286" spans="1:12">
      <c r="A286" s="29">
        <v>735</v>
      </c>
      <c r="B286" s="29" t="s">
        <v>855</v>
      </c>
      <c r="C286" s="256">
        <v>87.059999999999988</v>
      </c>
      <c r="D286" s="257">
        <v>491373</v>
      </c>
      <c r="E286" s="256">
        <v>94.63000000000001</v>
      </c>
      <c r="F286" s="257">
        <v>523536</v>
      </c>
      <c r="G286" s="29"/>
      <c r="H286" s="257">
        <v>0</v>
      </c>
      <c r="I286" s="257">
        <v>0</v>
      </c>
      <c r="J286" s="29"/>
      <c r="K286" s="257">
        <v>491373</v>
      </c>
      <c r="L286" s="257">
        <v>523536</v>
      </c>
    </row>
    <row r="287" spans="1:12">
      <c r="A287" s="29">
        <v>740</v>
      </c>
      <c r="B287" s="29" t="s">
        <v>906</v>
      </c>
      <c r="C287" s="256">
        <v>72.849999999999994</v>
      </c>
      <c r="D287" s="257">
        <v>381316</v>
      </c>
      <c r="E287" s="256">
        <v>7.82</v>
      </c>
      <c r="F287" s="257">
        <v>47704</v>
      </c>
      <c r="G287" s="29"/>
      <c r="H287" s="257">
        <v>0</v>
      </c>
      <c r="I287" s="257">
        <v>0</v>
      </c>
      <c r="J287" s="29"/>
      <c r="K287" s="257">
        <v>381316</v>
      </c>
      <c r="L287" s="257">
        <v>47704</v>
      </c>
    </row>
    <row r="288" spans="1:12">
      <c r="A288" s="29">
        <v>745</v>
      </c>
      <c r="B288" s="29" t="s">
        <v>823</v>
      </c>
      <c r="C288" s="256">
        <v>108.53999999999999</v>
      </c>
      <c r="D288" s="257">
        <v>599768</v>
      </c>
      <c r="E288" s="256">
        <v>28.94</v>
      </c>
      <c r="F288" s="257">
        <v>184532</v>
      </c>
      <c r="G288" s="29"/>
      <c r="H288" s="257">
        <v>0</v>
      </c>
      <c r="I288" s="257">
        <v>0</v>
      </c>
      <c r="J288" s="29"/>
      <c r="K288" s="257">
        <v>599768</v>
      </c>
      <c r="L288" s="257">
        <v>184532</v>
      </c>
    </row>
    <row r="289" spans="1:12">
      <c r="A289" s="29">
        <v>750</v>
      </c>
      <c r="B289" s="29" t="s">
        <v>529</v>
      </c>
      <c r="C289" s="256">
        <v>152.85</v>
      </c>
      <c r="D289" s="257">
        <v>857073</v>
      </c>
      <c r="E289" s="256">
        <v>47.9</v>
      </c>
      <c r="F289" s="257">
        <v>380399</v>
      </c>
      <c r="G289" s="29"/>
      <c r="H289" s="257">
        <v>0</v>
      </c>
      <c r="I289" s="257">
        <v>0</v>
      </c>
      <c r="J289" s="29"/>
      <c r="K289" s="257">
        <v>857073</v>
      </c>
      <c r="L289" s="257">
        <v>380399</v>
      </c>
    </row>
    <row r="290" spans="1:12">
      <c r="A290" s="29">
        <v>753</v>
      </c>
      <c r="B290" s="29" t="s">
        <v>789</v>
      </c>
      <c r="C290" s="256">
        <v>325.26</v>
      </c>
      <c r="D290" s="257">
        <v>1861729</v>
      </c>
      <c r="E290" s="256">
        <v>110.18000000000005</v>
      </c>
      <c r="F290" s="257">
        <v>717309</v>
      </c>
      <c r="G290" s="29"/>
      <c r="H290" s="257">
        <v>0</v>
      </c>
      <c r="I290" s="257">
        <v>0</v>
      </c>
      <c r="J290" s="29"/>
      <c r="K290" s="257">
        <v>1861729</v>
      </c>
      <c r="L290" s="257">
        <v>717309</v>
      </c>
    </row>
    <row r="291" spans="1:12">
      <c r="A291" s="29">
        <v>755</v>
      </c>
      <c r="B291" s="29" t="s">
        <v>807</v>
      </c>
      <c r="C291" s="256">
        <v>245.66</v>
      </c>
      <c r="D291" s="257">
        <v>1442717</v>
      </c>
      <c r="E291" s="256">
        <v>54.050000000000004</v>
      </c>
      <c r="F291" s="257">
        <v>321379</v>
      </c>
      <c r="G291" s="29"/>
      <c r="H291" s="257">
        <v>0</v>
      </c>
      <c r="I291" s="257">
        <v>0</v>
      </c>
      <c r="J291" s="29"/>
      <c r="K291" s="257">
        <v>1442717</v>
      </c>
      <c r="L291" s="257">
        <v>321379</v>
      </c>
    </row>
    <row r="292" spans="1:12">
      <c r="A292" s="29">
        <v>760</v>
      </c>
      <c r="B292" s="29" t="s">
        <v>530</v>
      </c>
      <c r="C292" s="256">
        <v>0</v>
      </c>
      <c r="D292" s="257">
        <v>0</v>
      </c>
      <c r="E292" s="256">
        <v>6.9799999999999995</v>
      </c>
      <c r="F292" s="257">
        <v>44856</v>
      </c>
      <c r="G292" s="29"/>
      <c r="H292" s="257">
        <v>0</v>
      </c>
      <c r="I292" s="257">
        <v>0</v>
      </c>
      <c r="J292" s="29"/>
      <c r="K292" s="257">
        <v>0</v>
      </c>
      <c r="L292" s="257">
        <v>44856</v>
      </c>
    </row>
    <row r="293" spans="1:12">
      <c r="A293" s="29">
        <v>763</v>
      </c>
      <c r="B293" s="29" t="s">
        <v>1514</v>
      </c>
      <c r="C293" s="256">
        <v>50.86</v>
      </c>
      <c r="D293" s="257">
        <v>293733</v>
      </c>
      <c r="E293" s="256">
        <v>6.5</v>
      </c>
      <c r="F293" s="257">
        <v>35006</v>
      </c>
      <c r="G293" s="29"/>
      <c r="H293" s="257">
        <v>0</v>
      </c>
      <c r="I293" s="257">
        <v>0</v>
      </c>
      <c r="J293" s="29"/>
      <c r="K293" s="257">
        <v>293733</v>
      </c>
      <c r="L293" s="257">
        <v>35006</v>
      </c>
    </row>
    <row r="294" spans="1:12">
      <c r="A294" s="29">
        <v>765</v>
      </c>
      <c r="B294" s="29" t="s">
        <v>1299</v>
      </c>
      <c r="C294" s="256">
        <v>121.53</v>
      </c>
      <c r="D294" s="257">
        <v>714799</v>
      </c>
      <c r="E294" s="256">
        <v>113.74000000000001</v>
      </c>
      <c r="F294" s="257">
        <v>600232</v>
      </c>
      <c r="G294" s="29"/>
      <c r="H294" s="257">
        <v>0</v>
      </c>
      <c r="I294" s="257">
        <v>0</v>
      </c>
      <c r="J294" s="29"/>
      <c r="K294" s="257">
        <v>714799</v>
      </c>
      <c r="L294" s="257">
        <v>600232</v>
      </c>
    </row>
    <row r="295" spans="1:12">
      <c r="A295" s="29">
        <v>766</v>
      </c>
      <c r="B295" s="29" t="s">
        <v>908</v>
      </c>
      <c r="C295" s="256">
        <v>127.05999999999999</v>
      </c>
      <c r="D295" s="257">
        <v>704096</v>
      </c>
      <c r="E295" s="256">
        <v>51.75</v>
      </c>
      <c r="F295" s="257">
        <v>294229</v>
      </c>
      <c r="G295" s="29"/>
      <c r="H295" s="257">
        <v>0</v>
      </c>
      <c r="I295" s="257">
        <v>0</v>
      </c>
      <c r="J295" s="29"/>
      <c r="K295" s="257">
        <v>704096</v>
      </c>
      <c r="L295" s="257">
        <v>294229</v>
      </c>
    </row>
    <row r="296" spans="1:12">
      <c r="A296" s="29">
        <v>767</v>
      </c>
      <c r="B296" s="29" t="s">
        <v>876</v>
      </c>
      <c r="C296" s="256">
        <v>44.199999999999996</v>
      </c>
      <c r="D296" s="257">
        <v>279486</v>
      </c>
      <c r="E296" s="256">
        <v>210.14999999999998</v>
      </c>
      <c r="F296" s="257">
        <v>1167779</v>
      </c>
      <c r="G296" s="29"/>
      <c r="H296" s="257">
        <v>0</v>
      </c>
      <c r="I296" s="257">
        <v>0</v>
      </c>
      <c r="J296" s="29"/>
      <c r="K296" s="257">
        <v>279486</v>
      </c>
      <c r="L296" s="257">
        <v>1167779</v>
      </c>
    </row>
    <row r="297" spans="1:12">
      <c r="A297" s="29">
        <v>770</v>
      </c>
      <c r="B297" s="29" t="s">
        <v>877</v>
      </c>
      <c r="C297" s="256">
        <v>157.76999999999998</v>
      </c>
      <c r="D297" s="257">
        <v>933187</v>
      </c>
      <c r="E297" s="256">
        <v>25.490000000000002</v>
      </c>
      <c r="F297" s="257">
        <v>163822</v>
      </c>
      <c r="G297" s="29"/>
      <c r="H297" s="257">
        <v>0</v>
      </c>
      <c r="I297" s="257">
        <v>0</v>
      </c>
      <c r="J297" s="29"/>
      <c r="K297" s="257">
        <v>933187</v>
      </c>
      <c r="L297" s="257">
        <v>163822</v>
      </c>
    </row>
    <row r="298" spans="1:12">
      <c r="A298" s="29">
        <v>773</v>
      </c>
      <c r="B298" s="29" t="s">
        <v>824</v>
      </c>
      <c r="C298" s="256">
        <v>156.34</v>
      </c>
      <c r="D298" s="257">
        <v>996175</v>
      </c>
      <c r="E298" s="256">
        <v>84</v>
      </c>
      <c r="F298" s="257">
        <v>851495</v>
      </c>
      <c r="G298" s="29"/>
      <c r="H298" s="257">
        <v>0</v>
      </c>
      <c r="I298" s="257">
        <v>0</v>
      </c>
      <c r="J298" s="29"/>
      <c r="K298" s="257">
        <v>996175</v>
      </c>
      <c r="L298" s="257">
        <v>851495</v>
      </c>
    </row>
    <row r="299" spans="1:12">
      <c r="A299" s="29">
        <v>774</v>
      </c>
      <c r="B299" s="29" t="s">
        <v>540</v>
      </c>
      <c r="C299" s="256">
        <v>56</v>
      </c>
      <c r="D299" s="257">
        <v>376918</v>
      </c>
      <c r="E299" s="256">
        <v>10.94</v>
      </c>
      <c r="F299" s="257">
        <v>54700</v>
      </c>
      <c r="G299" s="29"/>
      <c r="H299" s="257">
        <v>0</v>
      </c>
      <c r="I299" s="257">
        <v>0</v>
      </c>
      <c r="J299" s="29"/>
      <c r="K299" s="257">
        <v>376918</v>
      </c>
      <c r="L299" s="257">
        <v>54700</v>
      </c>
    </row>
    <row r="300" spans="1:12">
      <c r="A300" s="29">
        <v>775</v>
      </c>
      <c r="B300" s="29" t="s">
        <v>856</v>
      </c>
      <c r="C300" s="256">
        <v>174</v>
      </c>
      <c r="D300" s="257">
        <v>1012789</v>
      </c>
      <c r="E300" s="256">
        <v>111.87</v>
      </c>
      <c r="F300" s="257">
        <v>662132</v>
      </c>
      <c r="G300" s="29"/>
      <c r="H300" s="257">
        <v>0</v>
      </c>
      <c r="I300" s="257">
        <v>0</v>
      </c>
      <c r="J300" s="29"/>
      <c r="K300" s="257">
        <v>1012789</v>
      </c>
      <c r="L300" s="257">
        <v>662132</v>
      </c>
    </row>
    <row r="301" spans="1:12">
      <c r="A301" s="29">
        <v>778</v>
      </c>
      <c r="B301" s="29" t="s">
        <v>1286</v>
      </c>
      <c r="C301" s="256">
        <v>193.33999999999997</v>
      </c>
      <c r="D301" s="257">
        <v>1035901</v>
      </c>
      <c r="E301" s="256">
        <v>90.170000000000016</v>
      </c>
      <c r="F301" s="257">
        <v>555672</v>
      </c>
      <c r="G301" s="29"/>
      <c r="H301" s="257">
        <v>0</v>
      </c>
      <c r="I301" s="257">
        <v>0</v>
      </c>
      <c r="J301" s="29"/>
      <c r="K301" s="257">
        <v>1035901</v>
      </c>
      <c r="L301" s="257">
        <v>555672</v>
      </c>
    </row>
    <row r="302" spans="1:12">
      <c r="A302" s="29">
        <v>780</v>
      </c>
      <c r="B302" s="29" t="s">
        <v>534</v>
      </c>
      <c r="C302" s="256">
        <v>29.76</v>
      </c>
      <c r="D302" s="257">
        <v>186073</v>
      </c>
      <c r="E302" s="256">
        <v>17.78</v>
      </c>
      <c r="F302" s="257">
        <v>98250</v>
      </c>
      <c r="G302" s="29"/>
      <c r="H302" s="257">
        <v>0</v>
      </c>
      <c r="I302" s="257">
        <v>0</v>
      </c>
      <c r="J302" s="29"/>
      <c r="K302" s="257">
        <v>186073</v>
      </c>
      <c r="L302" s="257">
        <v>98250</v>
      </c>
    </row>
    <row r="303" spans="1:12">
      <c r="A303" s="29">
        <v>810</v>
      </c>
      <c r="B303" s="29" t="s">
        <v>536</v>
      </c>
      <c r="C303" s="256">
        <v>0</v>
      </c>
      <c r="D303" s="257">
        <v>0</v>
      </c>
      <c r="E303" s="256">
        <v>6.83</v>
      </c>
      <c r="F303" s="257">
        <v>34150</v>
      </c>
      <c r="G303" s="29"/>
      <c r="H303" s="257">
        <v>0</v>
      </c>
      <c r="I303" s="257">
        <v>0</v>
      </c>
      <c r="J303" s="29"/>
      <c r="K303" s="257">
        <v>0</v>
      </c>
      <c r="L303" s="257">
        <v>34150</v>
      </c>
    </row>
    <row r="304" spans="1:12">
      <c r="A304" s="29">
        <v>815</v>
      </c>
      <c r="B304" s="29" t="s">
        <v>537</v>
      </c>
      <c r="C304" s="256">
        <v>0</v>
      </c>
      <c r="D304" s="257">
        <v>0</v>
      </c>
      <c r="E304" s="256">
        <v>3.7800000000000002</v>
      </c>
      <c r="F304" s="257">
        <v>26261</v>
      </c>
      <c r="G304" s="29"/>
      <c r="H304" s="257">
        <v>0</v>
      </c>
      <c r="I304" s="257">
        <v>0</v>
      </c>
      <c r="J304" s="29"/>
      <c r="K304" s="257">
        <v>0</v>
      </c>
      <c r="L304" s="257">
        <v>26261</v>
      </c>
    </row>
    <row r="305" spans="1:12">
      <c r="A305" s="29">
        <v>817</v>
      </c>
      <c r="B305" s="29" t="s">
        <v>1619</v>
      </c>
      <c r="C305" s="256">
        <v>1</v>
      </c>
      <c r="D305" s="257">
        <v>5000</v>
      </c>
      <c r="E305" s="256">
        <v>21.240000000000002</v>
      </c>
      <c r="F305" s="257">
        <v>119061</v>
      </c>
      <c r="G305" s="29"/>
      <c r="H305" s="257">
        <v>0</v>
      </c>
      <c r="I305" s="257">
        <v>0</v>
      </c>
      <c r="J305" s="29"/>
      <c r="K305" s="257">
        <v>5000</v>
      </c>
      <c r="L305" s="257">
        <v>119061</v>
      </c>
    </row>
    <row r="306" spans="1:12">
      <c r="A306" s="29">
        <v>818</v>
      </c>
      <c r="B306" s="29" t="s">
        <v>938</v>
      </c>
      <c r="C306" s="256">
        <v>0</v>
      </c>
      <c r="D306" s="257">
        <v>0</v>
      </c>
      <c r="E306" s="256">
        <v>1.52</v>
      </c>
      <c r="F306" s="257">
        <v>7600</v>
      </c>
      <c r="G306" s="29"/>
      <c r="H306" s="257">
        <v>0</v>
      </c>
      <c r="I306" s="257">
        <v>0</v>
      </c>
      <c r="J306" s="29"/>
      <c r="K306" s="257">
        <v>0</v>
      </c>
      <c r="L306" s="257">
        <v>7600</v>
      </c>
    </row>
    <row r="307" spans="1:12">
      <c r="A307" s="29">
        <v>821</v>
      </c>
      <c r="B307" s="29" t="s">
        <v>525</v>
      </c>
      <c r="C307" s="256">
        <v>0</v>
      </c>
      <c r="D307" s="257">
        <v>0</v>
      </c>
      <c r="E307" s="256">
        <v>7.85</v>
      </c>
      <c r="F307" s="257">
        <v>89959</v>
      </c>
      <c r="G307" s="29"/>
      <c r="H307" s="257">
        <v>0</v>
      </c>
      <c r="I307" s="257">
        <v>0</v>
      </c>
      <c r="J307" s="29"/>
      <c r="K307" s="257">
        <v>0</v>
      </c>
      <c r="L307" s="257">
        <v>89959</v>
      </c>
    </row>
    <row r="308" spans="1:12">
      <c r="A308" s="29">
        <v>823</v>
      </c>
      <c r="B308" s="29" t="s">
        <v>928</v>
      </c>
      <c r="C308" s="256">
        <v>6.22</v>
      </c>
      <c r="D308" s="257">
        <v>31991</v>
      </c>
      <c r="E308" s="256">
        <v>115.58</v>
      </c>
      <c r="F308" s="257">
        <v>631503</v>
      </c>
      <c r="G308" s="29"/>
      <c r="H308" s="257">
        <v>0</v>
      </c>
      <c r="I308" s="257">
        <v>0</v>
      </c>
      <c r="J308" s="29"/>
      <c r="K308" s="257">
        <v>31991</v>
      </c>
      <c r="L308" s="257">
        <v>631503</v>
      </c>
    </row>
    <row r="309" spans="1:12">
      <c r="A309" s="29">
        <v>825</v>
      </c>
      <c r="B309" s="29" t="s">
        <v>539</v>
      </c>
      <c r="C309" s="256">
        <v>0</v>
      </c>
      <c r="D309" s="257">
        <v>0</v>
      </c>
      <c r="E309" s="256">
        <v>5</v>
      </c>
      <c r="F309" s="257">
        <v>25000</v>
      </c>
      <c r="G309" s="29"/>
      <c r="H309" s="257">
        <v>0</v>
      </c>
      <c r="I309" s="257">
        <v>0</v>
      </c>
      <c r="J309" s="29"/>
      <c r="K309" s="257">
        <v>0</v>
      </c>
      <c r="L309" s="257">
        <v>25000</v>
      </c>
    </row>
    <row r="310" spans="1:12">
      <c r="A310" s="29">
        <v>828</v>
      </c>
      <c r="B310" s="29" t="s">
        <v>929</v>
      </c>
      <c r="C310" s="256">
        <v>0</v>
      </c>
      <c r="D310" s="257">
        <v>0</v>
      </c>
      <c r="E310" s="256">
        <v>25.330000000000002</v>
      </c>
      <c r="F310" s="257">
        <v>133200</v>
      </c>
      <c r="G310" s="29"/>
      <c r="H310" s="257">
        <v>0</v>
      </c>
      <c r="I310" s="257">
        <v>0</v>
      </c>
      <c r="J310" s="29"/>
      <c r="K310" s="257">
        <v>0</v>
      </c>
      <c r="L310" s="257">
        <v>133200</v>
      </c>
    </row>
    <row r="311" spans="1:12">
      <c r="A311" s="29">
        <v>830</v>
      </c>
      <c r="B311" s="29" t="s">
        <v>931</v>
      </c>
      <c r="C311" s="256">
        <v>0</v>
      </c>
      <c r="D311" s="257">
        <v>0</v>
      </c>
      <c r="E311" s="256">
        <v>1.62</v>
      </c>
      <c r="F311" s="257">
        <v>8100</v>
      </c>
      <c r="G311" s="29"/>
      <c r="H311" s="257">
        <v>0</v>
      </c>
      <c r="I311" s="257">
        <v>0</v>
      </c>
      <c r="J311" s="29"/>
      <c r="K311" s="257">
        <v>0</v>
      </c>
      <c r="L311" s="257">
        <v>8100</v>
      </c>
    </row>
    <row r="312" spans="1:12">
      <c r="A312" s="29">
        <v>832</v>
      </c>
      <c r="B312" s="29" t="s">
        <v>1301</v>
      </c>
      <c r="C312" s="256">
        <v>21.089999999999996</v>
      </c>
      <c r="D312" s="257">
        <v>109561</v>
      </c>
      <c r="E312" s="256">
        <v>65.11</v>
      </c>
      <c r="F312" s="257">
        <v>365416</v>
      </c>
      <c r="G312" s="29"/>
      <c r="H312" s="257">
        <v>0</v>
      </c>
      <c r="I312" s="257">
        <v>0</v>
      </c>
      <c r="J312" s="29"/>
      <c r="K312" s="257">
        <v>109561</v>
      </c>
      <c r="L312" s="257">
        <v>365416</v>
      </c>
    </row>
    <row r="313" spans="1:12">
      <c r="A313" s="29">
        <v>852</v>
      </c>
      <c r="B313" s="29" t="s">
        <v>930</v>
      </c>
      <c r="C313" s="256">
        <v>62.510000000000005</v>
      </c>
      <c r="D313" s="257">
        <v>335726</v>
      </c>
      <c r="E313" s="256">
        <v>2.1100000000000003</v>
      </c>
      <c r="F313" s="257">
        <v>18967</v>
      </c>
      <c r="G313" s="29"/>
      <c r="H313" s="257">
        <v>0</v>
      </c>
      <c r="I313" s="257">
        <v>0</v>
      </c>
      <c r="J313" s="29"/>
      <c r="K313" s="257">
        <v>335726</v>
      </c>
      <c r="L313" s="257">
        <v>18967</v>
      </c>
    </row>
    <row r="314" spans="1:12">
      <c r="A314" s="29">
        <v>853</v>
      </c>
      <c r="B314" s="29" t="s">
        <v>935</v>
      </c>
      <c r="C314" s="256">
        <v>28.83</v>
      </c>
      <c r="D314" s="257">
        <v>163103</v>
      </c>
      <c r="E314" s="256">
        <v>2</v>
      </c>
      <c r="F314" s="257">
        <v>10748</v>
      </c>
      <c r="G314" s="29"/>
      <c r="H314" s="257">
        <v>0</v>
      </c>
      <c r="I314" s="257">
        <v>0</v>
      </c>
      <c r="J314" s="29"/>
      <c r="K314" s="257">
        <v>163103</v>
      </c>
      <c r="L314" s="257">
        <v>10748</v>
      </c>
    </row>
    <row r="315" spans="1:12">
      <c r="A315" s="29">
        <v>855</v>
      </c>
      <c r="B315" s="29" t="s">
        <v>538</v>
      </c>
      <c r="C315" s="256">
        <v>0</v>
      </c>
      <c r="D315" s="257">
        <v>0</v>
      </c>
      <c r="E315" s="256">
        <v>0.81</v>
      </c>
      <c r="F315" s="257">
        <v>4050</v>
      </c>
      <c r="G315" s="29"/>
      <c r="H315" s="257">
        <v>0</v>
      </c>
      <c r="I315" s="257">
        <v>0</v>
      </c>
      <c r="J315" s="29"/>
      <c r="K315" s="257">
        <v>0</v>
      </c>
      <c r="L315" s="257">
        <v>4050</v>
      </c>
    </row>
    <row r="316" spans="1:12">
      <c r="A316" s="29">
        <v>860</v>
      </c>
      <c r="B316" s="29" t="s">
        <v>1307</v>
      </c>
      <c r="C316" s="256">
        <v>33.700000000000003</v>
      </c>
      <c r="D316" s="257">
        <v>183358</v>
      </c>
      <c r="E316" s="256">
        <v>11</v>
      </c>
      <c r="F316" s="257">
        <v>59162</v>
      </c>
      <c r="G316" s="29"/>
      <c r="H316" s="257">
        <v>0</v>
      </c>
      <c r="I316" s="257">
        <v>0</v>
      </c>
      <c r="J316" s="29"/>
      <c r="K316" s="257">
        <v>183358</v>
      </c>
      <c r="L316" s="257">
        <v>59162</v>
      </c>
    </row>
    <row r="317" spans="1:12" s="148" customFormat="1">
      <c r="A317" s="29">
        <v>871</v>
      </c>
      <c r="B317" s="29" t="s">
        <v>936</v>
      </c>
      <c r="C317" s="256">
        <v>0</v>
      </c>
      <c r="D317" s="257">
        <v>0</v>
      </c>
      <c r="E317" s="256">
        <v>18.22</v>
      </c>
      <c r="F317" s="257">
        <v>99451</v>
      </c>
      <c r="G317" s="29"/>
      <c r="H317" s="257">
        <v>0</v>
      </c>
      <c r="I317" s="257">
        <v>0</v>
      </c>
      <c r="J317" s="29"/>
      <c r="K317" s="257">
        <v>0</v>
      </c>
      <c r="L317" s="257">
        <v>99451</v>
      </c>
    </row>
    <row r="318" spans="1:12">
      <c r="A318" s="29">
        <v>872</v>
      </c>
      <c r="B318" s="29" t="s">
        <v>532</v>
      </c>
      <c r="C318" s="256">
        <v>0</v>
      </c>
      <c r="D318" s="257">
        <v>0</v>
      </c>
      <c r="E318" s="256">
        <v>4</v>
      </c>
      <c r="F318" s="257">
        <v>20000</v>
      </c>
      <c r="G318" s="29"/>
      <c r="H318" s="257">
        <v>0</v>
      </c>
      <c r="I318" s="257">
        <v>0</v>
      </c>
      <c r="J318" s="29"/>
      <c r="K318" s="257">
        <v>0</v>
      </c>
      <c r="L318" s="257">
        <v>20000</v>
      </c>
    </row>
    <row r="319" spans="1:12">
      <c r="A319" s="29">
        <v>873</v>
      </c>
      <c r="B319" s="29" t="s">
        <v>531</v>
      </c>
      <c r="C319" s="256">
        <v>0</v>
      </c>
      <c r="D319" s="257">
        <v>0</v>
      </c>
      <c r="E319" s="256">
        <v>1</v>
      </c>
      <c r="F319" s="257">
        <v>5000</v>
      </c>
      <c r="G319" s="29"/>
      <c r="H319" s="257">
        <v>0</v>
      </c>
      <c r="I319" s="257">
        <v>0</v>
      </c>
      <c r="J319" s="29"/>
      <c r="K319" s="257">
        <v>0</v>
      </c>
      <c r="L319" s="257">
        <v>5000</v>
      </c>
    </row>
    <row r="320" spans="1:12">
      <c r="A320" s="29">
        <v>876</v>
      </c>
      <c r="B320" s="29" t="s">
        <v>535</v>
      </c>
      <c r="C320" s="256">
        <v>0</v>
      </c>
      <c r="D320" s="257">
        <v>0</v>
      </c>
      <c r="E320" s="256">
        <v>30.49</v>
      </c>
      <c r="F320" s="257">
        <v>181431</v>
      </c>
      <c r="G320" s="29"/>
      <c r="H320" s="257">
        <v>0</v>
      </c>
      <c r="I320" s="257">
        <v>0</v>
      </c>
      <c r="J320" s="29"/>
      <c r="K320" s="257">
        <v>0</v>
      </c>
      <c r="L320" s="257">
        <v>181431</v>
      </c>
    </row>
    <row r="321" spans="1:12">
      <c r="A321" s="29">
        <v>878</v>
      </c>
      <c r="B321" s="29" t="s">
        <v>937</v>
      </c>
      <c r="C321" s="256">
        <v>0</v>
      </c>
      <c r="D321" s="257">
        <v>0</v>
      </c>
      <c r="E321" s="256">
        <v>0.69</v>
      </c>
      <c r="F321" s="257">
        <v>3450</v>
      </c>
      <c r="G321" s="29"/>
      <c r="H321" s="257">
        <v>0</v>
      </c>
      <c r="I321" s="257">
        <v>0</v>
      </c>
      <c r="J321" s="29"/>
      <c r="K321" s="257">
        <v>0</v>
      </c>
      <c r="L321" s="257">
        <v>3450</v>
      </c>
    </row>
    <row r="322" spans="1:12">
      <c r="A322" s="29">
        <v>879</v>
      </c>
      <c r="B322" s="29" t="s">
        <v>533</v>
      </c>
      <c r="C322" s="256">
        <v>0</v>
      </c>
      <c r="D322" s="257">
        <v>0</v>
      </c>
      <c r="E322" s="256">
        <v>1.32</v>
      </c>
      <c r="F322" s="257">
        <v>6600</v>
      </c>
      <c r="G322" s="29"/>
      <c r="H322" s="257">
        <v>0</v>
      </c>
      <c r="I322" s="257">
        <v>0</v>
      </c>
      <c r="J322" s="29"/>
      <c r="K322" s="257">
        <v>0</v>
      </c>
      <c r="L322" s="257">
        <v>6600</v>
      </c>
    </row>
    <row r="323" spans="1:12" s="27" customFormat="1">
      <c r="A323" s="29">
        <v>885</v>
      </c>
      <c r="B323" s="29" t="s">
        <v>942</v>
      </c>
      <c r="C323" s="256">
        <v>114.58</v>
      </c>
      <c r="D323" s="257">
        <v>628063</v>
      </c>
      <c r="E323" s="256">
        <v>4.8099999999999996</v>
      </c>
      <c r="F323" s="257">
        <v>24941</v>
      </c>
      <c r="G323" s="29"/>
      <c r="H323" s="257">
        <v>0</v>
      </c>
      <c r="I323" s="257">
        <v>0</v>
      </c>
      <c r="J323" s="29"/>
      <c r="K323" s="257">
        <v>628063</v>
      </c>
      <c r="L323" s="257">
        <v>24941</v>
      </c>
    </row>
    <row r="324" spans="1:12">
      <c r="A324" s="29">
        <v>3901</v>
      </c>
      <c r="B324" s="29" t="s">
        <v>491</v>
      </c>
      <c r="C324" s="256">
        <v>622.1099999999999</v>
      </c>
      <c r="D324" s="257">
        <v>4307308</v>
      </c>
      <c r="E324" s="256">
        <v>0</v>
      </c>
      <c r="F324" s="257">
        <v>0</v>
      </c>
      <c r="G324" s="29"/>
      <c r="H324" s="257">
        <v>0</v>
      </c>
      <c r="I324" s="257">
        <v>0</v>
      </c>
      <c r="J324" s="29"/>
      <c r="K324" s="257">
        <v>4307308</v>
      </c>
      <c r="L324" s="257">
        <v>0</v>
      </c>
    </row>
    <row r="325" spans="1:12">
      <c r="A325" s="29">
        <v>3902</v>
      </c>
      <c r="B325" s="29" t="s">
        <v>1618</v>
      </c>
      <c r="C325" s="256">
        <v>895.15000000000248</v>
      </c>
      <c r="D325" s="257">
        <v>6136953</v>
      </c>
      <c r="E325" s="256">
        <v>0</v>
      </c>
      <c r="F325" s="257">
        <v>0</v>
      </c>
      <c r="G325" s="29"/>
      <c r="H325" s="257">
        <v>0</v>
      </c>
      <c r="I325" s="257">
        <v>0</v>
      </c>
      <c r="J325" s="29"/>
      <c r="K325" s="257">
        <v>6136953</v>
      </c>
      <c r="L325" s="257">
        <v>0</v>
      </c>
    </row>
    <row r="326" spans="1:12">
      <c r="A326" s="118">
        <v>9999</v>
      </c>
      <c r="B326" s="118" t="s">
        <v>550</v>
      </c>
      <c r="C326" s="258">
        <v>15635.540000000006</v>
      </c>
      <c r="D326" s="259">
        <v>94745180</v>
      </c>
      <c r="E326" s="258">
        <v>15635.540000000003</v>
      </c>
      <c r="F326" s="259">
        <v>94900055</v>
      </c>
      <c r="G326" s="118"/>
      <c r="H326" s="259">
        <v>-30213</v>
      </c>
      <c r="I326" s="259">
        <v>-30213</v>
      </c>
      <c r="J326" s="118"/>
      <c r="K326" s="259">
        <v>94714967</v>
      </c>
      <c r="L326" s="259">
        <v>94869842</v>
      </c>
    </row>
    <row r="327" spans="1:12">
      <c r="B327"/>
      <c r="C327"/>
      <c r="D327"/>
      <c r="E327"/>
      <c r="F327"/>
      <c r="G327"/>
      <c r="H327"/>
    </row>
  </sheetData>
  <mergeCells count="3">
    <mergeCell ref="A2:L2"/>
    <mergeCell ref="A3:L3"/>
    <mergeCell ref="A5:L5"/>
  </mergeCells>
  <pageMargins left="0.3" right="0.3" top="0.2" bottom="0.4" header="0.2" footer="0.2"/>
  <pageSetup scale="85" orientation="landscape" r:id="rId1"/>
  <headerFooter>
    <oddFooter>&amp;C&amp;"Arial,Regular"Page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1"/>
  <dimension ref="A1:BB516"/>
  <sheetViews>
    <sheetView showGridLines="0" showZeros="0" zoomScale="86" zoomScaleNormal="86" workbookViewId="0">
      <pane xSplit="2" ySplit="9" topLeftCell="I10" activePane="bottomRight" state="frozen"/>
      <selection activeCell="B1" sqref="B1"/>
      <selection pane="topRight" activeCell="B1" sqref="B1"/>
      <selection pane="bottomLeft" activeCell="B1" sqref="B1"/>
      <selection pane="bottomRight" activeCell="K10" sqref="K10"/>
    </sheetView>
  </sheetViews>
  <sheetFormatPr defaultColWidth="8.88671875" defaultRowHeight="18.75"/>
  <cols>
    <col min="1" max="1" width="4.77734375" style="29" customWidth="1"/>
    <col min="2" max="2" width="13.6640625" style="29" customWidth="1"/>
    <col min="3" max="6" width="8.88671875" style="29"/>
    <col min="7" max="7" width="7.77734375" style="29" customWidth="1"/>
    <col min="8" max="18" width="8.88671875" style="29"/>
    <col min="19" max="19" width="8.88671875" style="158"/>
    <col min="20" max="20" width="8.33203125" style="29" customWidth="1"/>
    <col min="21" max="21" width="8.88671875" style="29"/>
    <col min="22" max="22" width="8.77734375" style="29" customWidth="1"/>
    <col min="23" max="32" width="8.6640625" style="29" customWidth="1"/>
    <col min="33" max="36" width="8.33203125" style="29" customWidth="1"/>
    <col min="37" max="37" width="8.88671875" style="6"/>
    <col min="38" max="38" width="11.33203125" style="6" customWidth="1"/>
    <col min="39" max="39" width="8.88671875" style="6"/>
    <col min="40" max="40" width="11.44140625" style="6" customWidth="1"/>
    <col min="41" max="43" width="8.88671875" style="6"/>
    <col min="44" max="44" width="16" customWidth="1"/>
    <col min="45" max="45" width="22.33203125" customWidth="1"/>
    <col min="46" max="47" width="8.77734375"/>
    <col min="48" max="48" width="8.88671875" style="6"/>
    <col min="49" max="49" width="7.44140625" style="3" customWidth="1"/>
    <col min="50" max="50" width="11.109375" style="3" customWidth="1"/>
    <col min="51" max="51" width="11" style="3" customWidth="1"/>
    <col min="52" max="52" width="8.109375" style="3" customWidth="1"/>
    <col min="53" max="53" width="8.88671875" style="6"/>
    <col min="54" max="16384" width="8.88671875" style="29"/>
  </cols>
  <sheetData>
    <row r="1" spans="1:53" ht="18" hidden="1">
      <c r="AR1" s="6"/>
      <c r="AS1" s="7"/>
      <c r="AT1" s="6"/>
      <c r="AU1" s="6"/>
      <c r="AW1" s="2"/>
      <c r="AX1" s="2"/>
      <c r="AY1" s="2"/>
      <c r="AZ1" s="2"/>
    </row>
    <row r="2" spans="1:53" ht="18" hidden="1">
      <c r="AR2" s="6"/>
      <c r="AS2" s="7"/>
      <c r="AT2" s="6"/>
      <c r="AU2" s="6"/>
      <c r="AW2" s="6"/>
      <c r="AX2" s="6"/>
      <c r="AY2" s="6"/>
      <c r="AZ2" s="6"/>
    </row>
    <row r="3" spans="1:53" ht="18" hidden="1">
      <c r="AR3" s="6"/>
      <c r="AS3" s="7"/>
      <c r="AT3" s="6"/>
      <c r="AU3" s="6"/>
      <c r="AW3" s="6"/>
      <c r="AX3" s="6"/>
      <c r="AY3" s="6"/>
      <c r="AZ3" s="6"/>
    </row>
    <row r="4" spans="1:53" ht="18">
      <c r="AR4" s="6" t="s">
        <v>2039</v>
      </c>
      <c r="AS4" s="7"/>
      <c r="AT4" s="6"/>
      <c r="AU4" s="6"/>
    </row>
    <row r="5" spans="1:53">
      <c r="E5" s="38" t="s">
        <v>1666</v>
      </c>
      <c r="V5" s="38" t="s">
        <v>1665</v>
      </c>
      <c r="AR5" s="6" t="s">
        <v>2040</v>
      </c>
      <c r="AS5" s="94"/>
      <c r="AT5" s="95"/>
      <c r="AU5" s="95"/>
      <c r="AW5" s="6"/>
      <c r="AX5" s="6"/>
      <c r="AY5" s="6"/>
      <c r="AZ5" s="6"/>
    </row>
    <row r="6" spans="1:53" ht="65.25">
      <c r="E6" s="38"/>
      <c r="L6" s="141" t="s">
        <v>1686</v>
      </c>
      <c r="V6" s="38"/>
      <c r="AC6" s="141" t="s">
        <v>1686</v>
      </c>
      <c r="AR6" s="6" t="s">
        <v>1637</v>
      </c>
      <c r="AS6" s="7"/>
      <c r="AT6" s="6"/>
      <c r="AU6" s="6"/>
      <c r="AW6" s="8"/>
      <c r="AX6" s="8"/>
      <c r="AY6" s="8"/>
      <c r="AZ6" s="8"/>
    </row>
    <row r="7" spans="1:53">
      <c r="E7" s="38"/>
      <c r="L7" s="187" t="s">
        <v>1626</v>
      </c>
      <c r="V7" s="38"/>
      <c r="AC7" s="187" t="s">
        <v>1687</v>
      </c>
      <c r="AG7"/>
      <c r="AH7"/>
      <c r="AI7"/>
      <c r="AJ7"/>
      <c r="AR7" s="6" t="s">
        <v>1633</v>
      </c>
      <c r="AS7" s="7"/>
      <c r="AT7" s="6"/>
      <c r="AU7" s="6"/>
      <c r="AW7" s="8"/>
      <c r="AX7" s="8"/>
      <c r="AY7" s="8"/>
      <c r="AZ7" s="8"/>
    </row>
    <row r="8" spans="1:53" ht="20.25" customHeight="1">
      <c r="H8" s="160"/>
      <c r="Y8" s="160"/>
      <c r="AO8" s="6" t="s">
        <v>2041</v>
      </c>
      <c r="AV8" s="95"/>
      <c r="AW8"/>
      <c r="AX8"/>
      <c r="AY8"/>
      <c r="AZ8"/>
      <c r="BA8"/>
    </row>
    <row r="9" spans="1:53" s="30" customFormat="1" ht="75">
      <c r="C9" s="44" t="s">
        <v>958</v>
      </c>
      <c r="D9" s="44" t="s">
        <v>959</v>
      </c>
      <c r="E9" s="44" t="s">
        <v>1640</v>
      </c>
      <c r="F9" s="44" t="s">
        <v>745</v>
      </c>
      <c r="G9" s="141" t="s">
        <v>20</v>
      </c>
      <c r="H9" s="141" t="s">
        <v>21</v>
      </c>
      <c r="I9" s="141" t="s">
        <v>22</v>
      </c>
      <c r="J9" s="141" t="s">
        <v>23</v>
      </c>
      <c r="K9" s="141" t="s">
        <v>24</v>
      </c>
      <c r="L9" s="141" t="s">
        <v>25</v>
      </c>
      <c r="M9" s="141" t="s">
        <v>26</v>
      </c>
      <c r="N9" s="141" t="s">
        <v>27</v>
      </c>
      <c r="O9" s="141" t="s">
        <v>28</v>
      </c>
      <c r="P9" s="141" t="s">
        <v>29</v>
      </c>
      <c r="Q9" s="141" t="s">
        <v>30</v>
      </c>
      <c r="R9" s="141" t="s">
        <v>1614</v>
      </c>
      <c r="S9" s="141"/>
      <c r="T9" s="44" t="s">
        <v>958</v>
      </c>
      <c r="U9" s="44" t="s">
        <v>7</v>
      </c>
      <c r="V9" s="44" t="s">
        <v>1641</v>
      </c>
      <c r="W9" s="44" t="s">
        <v>8</v>
      </c>
      <c r="X9" s="141" t="s">
        <v>9</v>
      </c>
      <c r="Y9" s="141" t="s">
        <v>10</v>
      </c>
      <c r="Z9" s="141" t="s">
        <v>11</v>
      </c>
      <c r="AA9" s="141" t="s">
        <v>12</v>
      </c>
      <c r="AB9" s="141" t="s">
        <v>13</v>
      </c>
      <c r="AC9" s="141" t="s">
        <v>14</v>
      </c>
      <c r="AD9" s="141" t="s">
        <v>15</v>
      </c>
      <c r="AE9" s="141" t="s">
        <v>16</v>
      </c>
      <c r="AF9" s="141" t="s">
        <v>17</v>
      </c>
      <c r="AG9" s="141" t="s">
        <v>18</v>
      </c>
      <c r="AH9" s="141" t="s">
        <v>19</v>
      </c>
      <c r="AI9" s="141" t="s">
        <v>1615</v>
      </c>
      <c r="AJ9" s="141"/>
      <c r="AK9" s="30" t="s">
        <v>1308</v>
      </c>
      <c r="AL9" s="30" t="s">
        <v>547</v>
      </c>
      <c r="AM9" s="30" t="s">
        <v>1309</v>
      </c>
      <c r="AN9" s="30" t="s">
        <v>483</v>
      </c>
      <c r="AO9" s="30" t="s">
        <v>586</v>
      </c>
      <c r="AP9" s="44"/>
      <c r="AQ9" s="44"/>
      <c r="AR9" s="189" t="s">
        <v>45</v>
      </c>
      <c r="AS9" s="94" t="s">
        <v>1512</v>
      </c>
      <c r="AT9" s="95" t="s">
        <v>1610</v>
      </c>
      <c r="AU9" s="95" t="s">
        <v>1688</v>
      </c>
      <c r="AV9" s="96"/>
      <c r="AW9" s="96"/>
      <c r="AX9"/>
      <c r="AY9"/>
      <c r="AZ9"/>
      <c r="BA9"/>
    </row>
    <row r="10" spans="1:53" ht="17.100000000000001" customHeight="1">
      <c r="A10" s="31">
        <v>1</v>
      </c>
      <c r="B10" s="31" t="s">
        <v>890</v>
      </c>
      <c r="C10" s="72">
        <f>proj16jul!D10</f>
        <v>10000</v>
      </c>
      <c r="D10" s="45">
        <f>dec!N10</f>
        <v>5000</v>
      </c>
      <c r="E10" s="45">
        <f>may!N10</f>
        <v>5000</v>
      </c>
      <c r="F10" s="45">
        <f>june!N10</f>
        <v>5000</v>
      </c>
      <c r="G10" s="196">
        <v>833</v>
      </c>
      <c r="H10" s="196">
        <v>833</v>
      </c>
      <c r="I10" s="196">
        <v>834</v>
      </c>
      <c r="J10" s="196">
        <v>833</v>
      </c>
      <c r="K10" s="196">
        <v>833</v>
      </c>
      <c r="L10" s="196">
        <v>119</v>
      </c>
      <c r="M10" s="196">
        <v>119</v>
      </c>
      <c r="N10" s="196">
        <v>119</v>
      </c>
      <c r="O10" s="6"/>
      <c r="P10" s="6"/>
      <c r="Q10"/>
      <c r="R10"/>
      <c r="S10" s="33"/>
      <c r="T10" s="45">
        <f>proj16jul!F10</f>
        <v>141707</v>
      </c>
      <c r="U10" s="45">
        <f>dec!O10</f>
        <v>231077</v>
      </c>
      <c r="V10" s="45">
        <f>may!O10</f>
        <v>228621</v>
      </c>
      <c r="W10" s="45">
        <f>june!O10</f>
        <v>202621</v>
      </c>
      <c r="X10" s="196">
        <v>11809</v>
      </c>
      <c r="Y10" s="196">
        <v>11809</v>
      </c>
      <c r="Z10" s="196">
        <v>11809</v>
      </c>
      <c r="AA10" s="196">
        <v>11809</v>
      </c>
      <c r="AB10" s="196">
        <v>11809</v>
      </c>
      <c r="AC10" s="196">
        <v>24576</v>
      </c>
      <c r="AD10" s="196">
        <v>24576</v>
      </c>
      <c r="AE10" s="196">
        <v>24576</v>
      </c>
      <c r="AF10" s="196"/>
      <c r="AG10" s="196"/>
      <c r="AH10" s="196"/>
      <c r="AI10"/>
      <c r="AJ10" s="188">
        <f>IF(MID(B10,1,6)&lt;&gt;MID(AL10,1,6),1,0)</f>
        <v>0</v>
      </c>
      <c r="AK10" s="31">
        <v>1</v>
      </c>
      <c r="AL10" s="31" t="s">
        <v>962</v>
      </c>
      <c r="AM10" s="31">
        <v>1</v>
      </c>
      <c r="AN10" s="31" t="s">
        <v>46</v>
      </c>
      <c r="AO10" s="6">
        <f t="shared" ref="AO10:AO73" si="0">IF(MID(AS10,9,6)&lt;&gt;MID(AL10,1,6),1,0)</f>
        <v>0</v>
      </c>
      <c r="AR10" s="247" t="s">
        <v>46</v>
      </c>
      <c r="AS10" s="162" t="s">
        <v>1689</v>
      </c>
      <c r="AT10" s="209">
        <v>119</v>
      </c>
      <c r="AU10" s="209">
        <v>24576</v>
      </c>
      <c r="AV10" s="96"/>
      <c r="AW10" s="209"/>
      <c r="AX10" s="209"/>
      <c r="AY10" s="209"/>
      <c r="AZ10"/>
      <c r="BA10"/>
    </row>
    <row r="11" spans="1:53" ht="17.100000000000001" customHeight="1">
      <c r="A11" s="32">
        <v>2</v>
      </c>
      <c r="B11" s="32" t="s">
        <v>558</v>
      </c>
      <c r="C11" s="72">
        <f>proj16jul!D11</f>
        <v>0</v>
      </c>
      <c r="D11" s="45">
        <f>dec!N11</f>
        <v>0</v>
      </c>
      <c r="E11" s="45">
        <f>may!N11</f>
        <v>0</v>
      </c>
      <c r="F11" s="45">
        <f>june!N11</f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6"/>
      <c r="P11" s="6"/>
      <c r="Q11"/>
      <c r="R11"/>
      <c r="S11" s="33"/>
      <c r="T11" s="45">
        <f>proj16jul!F11</f>
        <v>5561</v>
      </c>
      <c r="U11" s="45">
        <f>dec!O11</f>
        <v>0</v>
      </c>
      <c r="V11" s="45">
        <f>may!O11</f>
        <v>0</v>
      </c>
      <c r="W11" s="45">
        <f>june!O11</f>
        <v>0</v>
      </c>
      <c r="X11" s="196">
        <v>464</v>
      </c>
      <c r="Y11" s="196">
        <v>464</v>
      </c>
      <c r="Z11" s="196">
        <v>464</v>
      </c>
      <c r="AA11" s="196">
        <v>464</v>
      </c>
      <c r="AB11" s="196">
        <v>464</v>
      </c>
      <c r="AC11" s="196">
        <v>-332</v>
      </c>
      <c r="AD11" s="196">
        <v>-332</v>
      </c>
      <c r="AE11" s="196">
        <v>-332</v>
      </c>
      <c r="AF11" s="196"/>
      <c r="AG11" s="196"/>
      <c r="AH11" s="196"/>
      <c r="AI11"/>
      <c r="AJ11" s="188">
        <f t="shared" ref="AJ11:AJ74" si="1">IF(MID(B11,1,6)&lt;&gt;MID(AL11,1,6),1,0)</f>
        <v>1</v>
      </c>
      <c r="AK11" s="31">
        <v>2</v>
      </c>
      <c r="AL11" s="31" t="s">
        <v>963</v>
      </c>
      <c r="AM11" s="31">
        <v>2</v>
      </c>
      <c r="AN11" s="31" t="s">
        <v>47</v>
      </c>
      <c r="AO11" s="6">
        <f t="shared" si="0"/>
        <v>0</v>
      </c>
      <c r="AR11" s="157" t="s">
        <v>47</v>
      </c>
      <c r="AS11" s="162" t="s">
        <v>1690</v>
      </c>
      <c r="AT11" s="209">
        <v>0</v>
      </c>
      <c r="AU11" s="209">
        <v>-332</v>
      </c>
      <c r="AV11" s="96"/>
      <c r="AW11" s="209"/>
      <c r="AX11" s="209"/>
      <c r="AY11" s="209"/>
      <c r="AZ11"/>
      <c r="BA11"/>
    </row>
    <row r="12" spans="1:53" ht="17.100000000000001" customHeight="1">
      <c r="A12" s="31">
        <v>3</v>
      </c>
      <c r="B12" s="31" t="s">
        <v>1310</v>
      </c>
      <c r="C12" s="72">
        <f>proj16jul!D12</f>
        <v>0</v>
      </c>
      <c r="D12" s="45">
        <f>dec!N12</f>
        <v>0</v>
      </c>
      <c r="E12" s="45">
        <f>may!N12</f>
        <v>0</v>
      </c>
      <c r="F12" s="45">
        <f>june!N12</f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6"/>
      <c r="P12" s="6"/>
      <c r="Q12"/>
      <c r="R12"/>
      <c r="S12" s="33"/>
      <c r="T12" s="45">
        <f>proj16jul!F12</f>
        <v>62652</v>
      </c>
      <c r="U12" s="45">
        <f>dec!O12</f>
        <v>76700</v>
      </c>
      <c r="V12" s="45">
        <f>may!O12</f>
        <v>98585</v>
      </c>
      <c r="W12" s="45">
        <f>june!O12</f>
        <v>98585</v>
      </c>
      <c r="X12" s="196">
        <v>5221</v>
      </c>
      <c r="Y12" s="196">
        <v>5221</v>
      </c>
      <c r="Z12" s="196">
        <v>5221</v>
      </c>
      <c r="AA12" s="196">
        <v>5221</v>
      </c>
      <c r="AB12" s="196">
        <v>5221</v>
      </c>
      <c r="AC12" s="196">
        <v>7228</v>
      </c>
      <c r="AD12" s="196">
        <v>7228</v>
      </c>
      <c r="AE12" s="196">
        <v>7228</v>
      </c>
      <c r="AF12" s="196"/>
      <c r="AG12" s="196"/>
      <c r="AH12" s="196"/>
      <c r="AI12"/>
      <c r="AJ12" s="188">
        <f t="shared" si="1"/>
        <v>0</v>
      </c>
      <c r="AK12" s="31">
        <v>3</v>
      </c>
      <c r="AL12" s="31" t="s">
        <v>964</v>
      </c>
      <c r="AM12" s="31">
        <v>3</v>
      </c>
      <c r="AN12" s="31" t="s">
        <v>48</v>
      </c>
      <c r="AO12" s="6">
        <f t="shared" si="0"/>
        <v>0</v>
      </c>
      <c r="AR12" s="157" t="s">
        <v>48</v>
      </c>
      <c r="AS12" s="162" t="s">
        <v>1691</v>
      </c>
      <c r="AT12" s="209">
        <v>0</v>
      </c>
      <c r="AU12" s="209">
        <v>7228</v>
      </c>
      <c r="AV12" s="96"/>
      <c r="AW12" s="209"/>
      <c r="AX12" s="209"/>
      <c r="AY12" s="209"/>
      <c r="AZ12"/>
      <c r="BA12"/>
    </row>
    <row r="13" spans="1:53" ht="17.100000000000001" customHeight="1">
      <c r="A13" s="31">
        <v>4</v>
      </c>
      <c r="B13" s="31" t="s">
        <v>1311</v>
      </c>
      <c r="C13" s="72">
        <f>proj16jul!D13</f>
        <v>0</v>
      </c>
      <c r="D13" s="45">
        <f>dec!N13</f>
        <v>0</v>
      </c>
      <c r="E13" s="45">
        <f>may!N13</f>
        <v>0</v>
      </c>
      <c r="F13" s="45">
        <f>june!N13</f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6"/>
      <c r="P13" s="6"/>
      <c r="Q13"/>
      <c r="R13"/>
      <c r="S13" s="33"/>
      <c r="T13" s="45">
        <f>proj16jul!F13</f>
        <v>0</v>
      </c>
      <c r="U13" s="45">
        <f>dec!O13</f>
        <v>0</v>
      </c>
      <c r="V13" s="45">
        <f>may!O13</f>
        <v>0</v>
      </c>
      <c r="W13" s="45">
        <f>june!O13</f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/>
      <c r="AG13" s="196"/>
      <c r="AH13" s="196"/>
      <c r="AI13"/>
      <c r="AJ13" s="188">
        <f t="shared" si="1"/>
        <v>1</v>
      </c>
      <c r="AK13" s="31">
        <v>4</v>
      </c>
      <c r="AL13" s="31" t="s">
        <v>965</v>
      </c>
      <c r="AM13" s="31">
        <v>4</v>
      </c>
      <c r="AN13" s="31" t="s">
        <v>49</v>
      </c>
      <c r="AO13" s="6">
        <f t="shared" si="0"/>
        <v>0</v>
      </c>
      <c r="AR13" s="157" t="s">
        <v>49</v>
      </c>
      <c r="AS13" s="162" t="s">
        <v>1692</v>
      </c>
      <c r="AT13" s="209">
        <v>0</v>
      </c>
      <c r="AU13" s="209">
        <v>0</v>
      </c>
      <c r="AV13" s="96"/>
      <c r="AW13" s="209"/>
      <c r="AX13" s="209"/>
      <c r="AY13" s="209"/>
      <c r="AZ13"/>
      <c r="BA13"/>
    </row>
    <row r="14" spans="1:53" ht="17.100000000000001" customHeight="1">
      <c r="A14" s="32">
        <v>5</v>
      </c>
      <c r="B14" s="32" t="s">
        <v>572</v>
      </c>
      <c r="C14" s="72">
        <f>proj16jul!D14</f>
        <v>425326</v>
      </c>
      <c r="D14" s="45">
        <f>dec!N14</f>
        <v>429476</v>
      </c>
      <c r="E14" s="45">
        <f>may!N14</f>
        <v>429476</v>
      </c>
      <c r="F14" s="45">
        <f>june!N14</f>
        <v>437916</v>
      </c>
      <c r="G14" s="196">
        <v>35443</v>
      </c>
      <c r="H14" s="196">
        <v>35444</v>
      </c>
      <c r="I14" s="196">
        <v>35444</v>
      </c>
      <c r="J14" s="196">
        <v>35444</v>
      </c>
      <c r="K14" s="196">
        <v>35444</v>
      </c>
      <c r="L14" s="196">
        <v>36036</v>
      </c>
      <c r="M14" s="196">
        <v>36036</v>
      </c>
      <c r="N14" s="196">
        <v>36037</v>
      </c>
      <c r="O14" s="6"/>
      <c r="P14" s="6"/>
      <c r="Q14"/>
      <c r="R14"/>
      <c r="S14" s="33"/>
      <c r="T14" s="45">
        <f>proj16jul!F14</f>
        <v>290838</v>
      </c>
      <c r="U14" s="45">
        <f>dec!O14</f>
        <v>294983</v>
      </c>
      <c r="V14" s="45">
        <f>may!O14</f>
        <v>308100</v>
      </c>
      <c r="W14" s="45">
        <f>june!O14</f>
        <v>292059</v>
      </c>
      <c r="X14" s="196">
        <v>24237</v>
      </c>
      <c r="Y14" s="196">
        <v>24237</v>
      </c>
      <c r="Z14" s="196">
        <v>24237</v>
      </c>
      <c r="AA14" s="196">
        <v>24237</v>
      </c>
      <c r="AB14" s="196">
        <v>24237</v>
      </c>
      <c r="AC14" s="196">
        <v>24829</v>
      </c>
      <c r="AD14" s="196">
        <v>24829</v>
      </c>
      <c r="AE14" s="196">
        <v>24828</v>
      </c>
      <c r="AF14" s="196"/>
      <c r="AG14" s="196"/>
      <c r="AH14" s="196"/>
      <c r="AI14"/>
      <c r="AJ14" s="188">
        <f t="shared" si="1"/>
        <v>0</v>
      </c>
      <c r="AK14" s="31">
        <v>5</v>
      </c>
      <c r="AL14" s="31" t="s">
        <v>966</v>
      </c>
      <c r="AM14" s="31">
        <v>5</v>
      </c>
      <c r="AN14" s="31" t="s">
        <v>50</v>
      </c>
      <c r="AO14" s="6">
        <f t="shared" si="0"/>
        <v>0</v>
      </c>
      <c r="AR14" s="157" t="s">
        <v>50</v>
      </c>
      <c r="AS14" s="162" t="s">
        <v>1693</v>
      </c>
      <c r="AT14" s="209">
        <v>36037</v>
      </c>
      <c r="AU14" s="209">
        <v>24828</v>
      </c>
      <c r="AV14" s="96"/>
      <c r="AW14" s="209"/>
      <c r="AX14" s="209"/>
      <c r="AY14" s="209"/>
      <c r="AZ14"/>
      <c r="BA14"/>
    </row>
    <row r="15" spans="1:53" ht="17.100000000000001" customHeight="1">
      <c r="A15" s="31">
        <v>6</v>
      </c>
      <c r="B15" s="31" t="s">
        <v>1312</v>
      </c>
      <c r="C15" s="72">
        <f>proj16jul!D15</f>
        <v>0</v>
      </c>
      <c r="D15" s="45">
        <f>dec!N15</f>
        <v>0</v>
      </c>
      <c r="E15" s="45">
        <f>may!N15</f>
        <v>0</v>
      </c>
      <c r="F15" s="45">
        <f>june!N15</f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6"/>
      <c r="P15" s="6"/>
      <c r="Q15"/>
      <c r="R15"/>
      <c r="S15" s="33"/>
      <c r="T15" s="45">
        <f>proj16jul!F15</f>
        <v>0</v>
      </c>
      <c r="U15" s="45">
        <f>dec!O15</f>
        <v>0</v>
      </c>
      <c r="V15" s="45">
        <f>may!O15</f>
        <v>0</v>
      </c>
      <c r="W15" s="45">
        <f>june!O15</f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/>
      <c r="AG15" s="196"/>
      <c r="AH15" s="196"/>
      <c r="AI15"/>
      <c r="AJ15" s="188">
        <f t="shared" si="1"/>
        <v>0</v>
      </c>
      <c r="AK15" s="31">
        <v>6</v>
      </c>
      <c r="AL15" s="31" t="s">
        <v>967</v>
      </c>
      <c r="AM15" s="31">
        <v>6</v>
      </c>
      <c r="AN15" s="31" t="s">
        <v>51</v>
      </c>
      <c r="AO15" s="6">
        <f t="shared" si="0"/>
        <v>0</v>
      </c>
      <c r="AR15" s="157" t="s">
        <v>51</v>
      </c>
      <c r="AS15" s="162" t="s">
        <v>1694</v>
      </c>
      <c r="AT15" s="209">
        <v>0</v>
      </c>
      <c r="AU15" s="209">
        <v>0</v>
      </c>
      <c r="AV15" s="96"/>
      <c r="AW15" s="209"/>
      <c r="AX15" s="209"/>
      <c r="AY15" s="209"/>
      <c r="AZ15"/>
      <c r="BA15"/>
    </row>
    <row r="16" spans="1:53" ht="17.100000000000001" customHeight="1">
      <c r="A16" s="32">
        <v>7</v>
      </c>
      <c r="B16" s="32" t="s">
        <v>578</v>
      </c>
      <c r="C16" s="72">
        <f>proj16jul!D16</f>
        <v>196514</v>
      </c>
      <c r="D16" s="45">
        <f>dec!N16</f>
        <v>121524</v>
      </c>
      <c r="E16" s="45">
        <f>may!N16</f>
        <v>121524</v>
      </c>
      <c r="F16" s="45">
        <f>june!N16</f>
        <v>94513</v>
      </c>
      <c r="G16" s="196">
        <v>16376</v>
      </c>
      <c r="H16" s="196">
        <v>16376</v>
      </c>
      <c r="I16" s="196">
        <v>16376</v>
      </c>
      <c r="J16" s="196">
        <v>16376</v>
      </c>
      <c r="K16" s="196">
        <v>16376</v>
      </c>
      <c r="L16" s="196">
        <v>5663</v>
      </c>
      <c r="M16" s="196">
        <v>5663</v>
      </c>
      <c r="N16" s="196">
        <v>5663</v>
      </c>
      <c r="O16" s="6"/>
      <c r="P16" s="6"/>
      <c r="Q16"/>
      <c r="R16"/>
      <c r="S16" s="33"/>
      <c r="T16" s="45">
        <f>proj16jul!F16</f>
        <v>494598</v>
      </c>
      <c r="U16" s="45">
        <f>dec!O16</f>
        <v>394457</v>
      </c>
      <c r="V16" s="45">
        <f>may!O16</f>
        <v>383721</v>
      </c>
      <c r="W16" s="45">
        <f>june!O16</f>
        <v>379481</v>
      </c>
      <c r="X16" s="196">
        <v>41217</v>
      </c>
      <c r="Y16" s="196">
        <v>41217</v>
      </c>
      <c r="Z16" s="196">
        <v>41217</v>
      </c>
      <c r="AA16" s="196">
        <v>41217</v>
      </c>
      <c r="AB16" s="196">
        <v>41217</v>
      </c>
      <c r="AC16" s="196">
        <v>26911</v>
      </c>
      <c r="AD16" s="196">
        <v>26911</v>
      </c>
      <c r="AE16" s="196">
        <v>26910</v>
      </c>
      <c r="AF16" s="196"/>
      <c r="AG16" s="196"/>
      <c r="AH16" s="196"/>
      <c r="AI16"/>
      <c r="AJ16" s="188">
        <f t="shared" si="1"/>
        <v>0</v>
      </c>
      <c r="AK16" s="31">
        <v>7</v>
      </c>
      <c r="AL16" s="31" t="s">
        <v>968</v>
      </c>
      <c r="AM16" s="31">
        <v>7</v>
      </c>
      <c r="AN16" s="31" t="s">
        <v>52</v>
      </c>
      <c r="AO16" s="6">
        <f t="shared" si="0"/>
        <v>0</v>
      </c>
      <c r="AR16" s="157" t="s">
        <v>52</v>
      </c>
      <c r="AS16" s="162" t="s">
        <v>1695</v>
      </c>
      <c r="AT16" s="209">
        <v>5663</v>
      </c>
      <c r="AU16" s="209">
        <v>26910</v>
      </c>
      <c r="AV16" s="96"/>
      <c r="AW16" s="209"/>
      <c r="AX16" s="209"/>
      <c r="AY16" s="209"/>
      <c r="AZ16"/>
      <c r="BA16"/>
    </row>
    <row r="17" spans="1:53" ht="17.100000000000001" customHeight="1">
      <c r="A17" s="32">
        <v>8</v>
      </c>
      <c r="B17" s="32" t="s">
        <v>887</v>
      </c>
      <c r="C17" s="72">
        <f>proj16jul!D17</f>
        <v>338073</v>
      </c>
      <c r="D17" s="45">
        <f>dec!N17</f>
        <v>319432</v>
      </c>
      <c r="E17" s="45">
        <f>may!N17</f>
        <v>319432</v>
      </c>
      <c r="F17" s="45">
        <f>june!N17</f>
        <v>336133</v>
      </c>
      <c r="G17" s="196">
        <v>28172</v>
      </c>
      <c r="H17" s="196">
        <v>28173</v>
      </c>
      <c r="I17" s="196">
        <v>28173</v>
      </c>
      <c r="J17" s="196">
        <v>28173</v>
      </c>
      <c r="K17" s="196">
        <v>28172</v>
      </c>
      <c r="L17" s="196">
        <v>25509</v>
      </c>
      <c r="M17" s="196">
        <v>25510</v>
      </c>
      <c r="N17" s="196">
        <v>25510</v>
      </c>
      <c r="O17" s="6"/>
      <c r="P17" s="6"/>
      <c r="Q17"/>
      <c r="R17"/>
      <c r="S17" s="33"/>
      <c r="T17" s="45">
        <f>proj16jul!F17</f>
        <v>157400</v>
      </c>
      <c r="U17" s="45">
        <f>dec!O17</f>
        <v>134194</v>
      </c>
      <c r="V17" s="45">
        <f>may!O17</f>
        <v>228041</v>
      </c>
      <c r="W17" s="45">
        <f>june!O17</f>
        <v>238888</v>
      </c>
      <c r="X17" s="196">
        <v>13117</v>
      </c>
      <c r="Y17" s="196">
        <v>13117</v>
      </c>
      <c r="Z17" s="196">
        <v>13117</v>
      </c>
      <c r="AA17" s="196">
        <v>13117</v>
      </c>
      <c r="AB17" s="196">
        <v>13117</v>
      </c>
      <c r="AC17" s="196">
        <v>9802</v>
      </c>
      <c r="AD17" s="196">
        <v>9802</v>
      </c>
      <c r="AE17" s="196">
        <v>9801</v>
      </c>
      <c r="AF17" s="196"/>
      <c r="AG17" s="196"/>
      <c r="AH17" s="196"/>
      <c r="AI17"/>
      <c r="AJ17" s="188">
        <f t="shared" si="1"/>
        <v>0</v>
      </c>
      <c r="AK17" s="31">
        <v>8</v>
      </c>
      <c r="AL17" s="31" t="s">
        <v>969</v>
      </c>
      <c r="AM17" s="31">
        <v>8</v>
      </c>
      <c r="AN17" s="31" t="s">
        <v>53</v>
      </c>
      <c r="AO17" s="6">
        <f t="shared" si="0"/>
        <v>0</v>
      </c>
      <c r="AR17" s="157" t="s">
        <v>53</v>
      </c>
      <c r="AS17" s="162" t="s">
        <v>1696</v>
      </c>
      <c r="AT17" s="209">
        <v>25510</v>
      </c>
      <c r="AU17" s="209">
        <v>9801</v>
      </c>
      <c r="AV17" s="96"/>
      <c r="AW17" s="209"/>
      <c r="AX17" s="209"/>
      <c r="AY17" s="209"/>
      <c r="AZ17"/>
      <c r="BA17"/>
    </row>
    <row r="18" spans="1:53" ht="17.100000000000001" customHeight="1">
      <c r="A18" s="32">
        <v>9</v>
      </c>
      <c r="B18" s="32" t="s">
        <v>808</v>
      </c>
      <c r="C18" s="72">
        <f>proj16jul!D18</f>
        <v>0</v>
      </c>
      <c r="D18" s="45">
        <f>dec!N18</f>
        <v>0</v>
      </c>
      <c r="E18" s="45">
        <f>may!N18</f>
        <v>0</v>
      </c>
      <c r="F18" s="45">
        <f>june!N18</f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6"/>
      <c r="P18" s="6"/>
      <c r="Q18"/>
      <c r="R18"/>
      <c r="S18" s="33"/>
      <c r="T18" s="45">
        <f>proj16jul!F18</f>
        <v>25326</v>
      </c>
      <c r="U18" s="45">
        <f>dec!O18</f>
        <v>29100</v>
      </c>
      <c r="V18" s="45">
        <f>may!O18</f>
        <v>26467</v>
      </c>
      <c r="W18" s="45">
        <f>june!O18</f>
        <v>26467</v>
      </c>
      <c r="X18" s="196">
        <v>2111</v>
      </c>
      <c r="Y18" s="196">
        <v>2111</v>
      </c>
      <c r="Z18" s="196">
        <v>2111</v>
      </c>
      <c r="AA18" s="196">
        <v>2111</v>
      </c>
      <c r="AB18" s="196">
        <v>2111</v>
      </c>
      <c r="AC18" s="196">
        <v>2650</v>
      </c>
      <c r="AD18" s="196">
        <v>2650</v>
      </c>
      <c r="AE18" s="196">
        <v>2649</v>
      </c>
      <c r="AF18" s="196"/>
      <c r="AG18" s="196"/>
      <c r="AH18" s="196"/>
      <c r="AI18"/>
      <c r="AJ18" s="188">
        <f t="shared" si="1"/>
        <v>0</v>
      </c>
      <c r="AK18" s="31">
        <v>9</v>
      </c>
      <c r="AL18" s="31" t="s">
        <v>970</v>
      </c>
      <c r="AM18" s="31">
        <v>9</v>
      </c>
      <c r="AN18" s="31" t="s">
        <v>54</v>
      </c>
      <c r="AO18" s="6">
        <f t="shared" si="0"/>
        <v>0</v>
      </c>
      <c r="AR18" s="157" t="s">
        <v>54</v>
      </c>
      <c r="AS18" s="162" t="s">
        <v>1697</v>
      </c>
      <c r="AT18" s="209">
        <v>0</v>
      </c>
      <c r="AU18" s="209">
        <v>2649</v>
      </c>
      <c r="AV18" s="96"/>
      <c r="AW18" s="209"/>
      <c r="AX18" s="209"/>
      <c r="AY18" s="209"/>
      <c r="AZ18"/>
      <c r="BA18"/>
    </row>
    <row r="19" spans="1:53" ht="17.100000000000001" customHeight="1">
      <c r="A19" s="32">
        <v>10</v>
      </c>
      <c r="B19" s="32" t="s">
        <v>1305</v>
      </c>
      <c r="C19" s="72">
        <f>proj16jul!D19</f>
        <v>0</v>
      </c>
      <c r="D19" s="45">
        <f>dec!N19</f>
        <v>0</v>
      </c>
      <c r="E19" s="45">
        <f>may!N19</f>
        <v>0</v>
      </c>
      <c r="F19" s="45">
        <f>june!N19</f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6"/>
      <c r="P19" s="6"/>
      <c r="Q19"/>
      <c r="R19"/>
      <c r="S19" s="33"/>
      <c r="T19" s="45">
        <f>proj16jul!F19</f>
        <v>5561</v>
      </c>
      <c r="U19" s="45">
        <f>dec!O19</f>
        <v>21400</v>
      </c>
      <c r="V19" s="45">
        <f>may!O19</f>
        <v>20238</v>
      </c>
      <c r="W19" s="45">
        <f>june!O19</f>
        <v>14806</v>
      </c>
      <c r="X19" s="196">
        <v>464</v>
      </c>
      <c r="Y19" s="196">
        <v>464</v>
      </c>
      <c r="Z19" s="196">
        <v>464</v>
      </c>
      <c r="AA19" s="196">
        <v>464</v>
      </c>
      <c r="AB19" s="196">
        <v>464</v>
      </c>
      <c r="AC19" s="196">
        <v>2726</v>
      </c>
      <c r="AD19" s="196">
        <v>2726</v>
      </c>
      <c r="AE19" s="196">
        <v>2726</v>
      </c>
      <c r="AF19" s="196"/>
      <c r="AG19" s="196"/>
      <c r="AH19" s="196"/>
      <c r="AI19"/>
      <c r="AJ19" s="188">
        <f t="shared" si="1"/>
        <v>0</v>
      </c>
      <c r="AK19" s="31">
        <v>10</v>
      </c>
      <c r="AL19" s="31" t="s">
        <v>971</v>
      </c>
      <c r="AM19" s="31">
        <v>10</v>
      </c>
      <c r="AN19" s="31" t="s">
        <v>55</v>
      </c>
      <c r="AO19" s="6">
        <f t="shared" si="0"/>
        <v>0</v>
      </c>
      <c r="AR19" s="157" t="s">
        <v>55</v>
      </c>
      <c r="AS19" s="162" t="s">
        <v>1698</v>
      </c>
      <c r="AT19" s="209">
        <v>0</v>
      </c>
      <c r="AU19" s="209">
        <v>2726</v>
      </c>
      <c r="AV19" s="96"/>
      <c r="AW19" s="209"/>
      <c r="AX19" s="209"/>
      <c r="AY19" s="209"/>
      <c r="AZ19"/>
      <c r="BA19"/>
    </row>
    <row r="20" spans="1:53" ht="17.100000000000001" customHeight="1">
      <c r="A20" s="31">
        <v>11</v>
      </c>
      <c r="B20" s="31" t="s">
        <v>1313</v>
      </c>
      <c r="C20" s="72">
        <f>proj16jul!D20</f>
        <v>0</v>
      </c>
      <c r="D20" s="45">
        <f>dec!N20</f>
        <v>0</v>
      </c>
      <c r="E20" s="45">
        <f>may!N20</f>
        <v>0</v>
      </c>
      <c r="F20" s="45">
        <f>june!N20</f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6"/>
      <c r="P20" s="6"/>
      <c r="Q20"/>
      <c r="R20"/>
      <c r="S20" s="33"/>
      <c r="T20" s="45">
        <f>proj16jul!F20</f>
        <v>0</v>
      </c>
      <c r="U20" s="45">
        <f>dec!O20</f>
        <v>0</v>
      </c>
      <c r="V20" s="45">
        <f>may!O20</f>
        <v>0</v>
      </c>
      <c r="W20" s="45">
        <f>june!O20</f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/>
      <c r="AG20" s="196"/>
      <c r="AH20" s="196"/>
      <c r="AI20"/>
      <c r="AJ20" s="188">
        <f t="shared" si="1"/>
        <v>0</v>
      </c>
      <c r="AK20" s="31">
        <v>11</v>
      </c>
      <c r="AL20" s="31" t="s">
        <v>972</v>
      </c>
      <c r="AM20" s="31">
        <v>11</v>
      </c>
      <c r="AN20" s="31" t="s">
        <v>56</v>
      </c>
      <c r="AO20" s="6">
        <f t="shared" si="0"/>
        <v>0</v>
      </c>
      <c r="AR20" s="157" t="s">
        <v>56</v>
      </c>
      <c r="AS20" s="162" t="s">
        <v>1699</v>
      </c>
      <c r="AT20" s="209">
        <v>0</v>
      </c>
      <c r="AU20" s="209">
        <v>0</v>
      </c>
      <c r="AV20" s="96"/>
      <c r="AW20" s="209"/>
      <c r="AX20" s="209"/>
      <c r="AY20" s="209"/>
      <c r="AZ20"/>
      <c r="BA20"/>
    </row>
    <row r="21" spans="1:53" ht="17.100000000000001" customHeight="1">
      <c r="A21" s="31">
        <v>12</v>
      </c>
      <c r="B21" s="31" t="s">
        <v>1314</v>
      </c>
      <c r="C21" s="72">
        <f>proj16jul!D21</f>
        <v>0</v>
      </c>
      <c r="D21" s="45">
        <f>dec!N21</f>
        <v>0</v>
      </c>
      <c r="E21" s="45">
        <f>may!N21</f>
        <v>0</v>
      </c>
      <c r="F21" s="45">
        <f>june!N21</f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6"/>
      <c r="P21" s="6"/>
      <c r="Q21"/>
      <c r="R21"/>
      <c r="S21" s="33"/>
      <c r="T21" s="45">
        <f>proj16jul!F21</f>
        <v>0</v>
      </c>
      <c r="U21" s="45">
        <f>dec!O21</f>
        <v>0</v>
      </c>
      <c r="V21" s="45">
        <f>may!O21</f>
        <v>0</v>
      </c>
      <c r="W21" s="45">
        <f>june!O21</f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/>
      <c r="AG21" s="196"/>
      <c r="AH21" s="196"/>
      <c r="AI21"/>
      <c r="AJ21" s="188">
        <f t="shared" si="1"/>
        <v>1</v>
      </c>
      <c r="AK21" s="31">
        <v>12</v>
      </c>
      <c r="AL21" s="31" t="s">
        <v>973</v>
      </c>
      <c r="AM21" s="31">
        <v>12</v>
      </c>
      <c r="AN21" s="31" t="s">
        <v>57</v>
      </c>
      <c r="AO21" s="6">
        <f t="shared" si="0"/>
        <v>0</v>
      </c>
      <c r="AR21" s="157" t="s">
        <v>57</v>
      </c>
      <c r="AS21" s="162" t="s">
        <v>1700</v>
      </c>
      <c r="AT21" s="209">
        <v>0</v>
      </c>
      <c r="AU21" s="209">
        <v>0</v>
      </c>
      <c r="AV21" s="96"/>
      <c r="AW21" s="209"/>
      <c r="AX21" s="209"/>
      <c r="AY21" s="209"/>
      <c r="AZ21"/>
      <c r="BA21"/>
    </row>
    <row r="22" spans="1:53" ht="17.100000000000001" customHeight="1">
      <c r="A22" s="31">
        <v>13</v>
      </c>
      <c r="B22" s="31" t="s">
        <v>1315</v>
      </c>
      <c r="C22" s="72">
        <f>proj16jul!D22</f>
        <v>0</v>
      </c>
      <c r="D22" s="45">
        <f>dec!N22</f>
        <v>0</v>
      </c>
      <c r="E22" s="45">
        <f>may!N22</f>
        <v>0</v>
      </c>
      <c r="F22" s="45">
        <f>june!N22</f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6"/>
      <c r="P22" s="6"/>
      <c r="Q22"/>
      <c r="R22"/>
      <c r="S22" s="33"/>
      <c r="T22" s="45">
        <f>proj16jul!F22</f>
        <v>0</v>
      </c>
      <c r="U22" s="45">
        <f>dec!O22</f>
        <v>0</v>
      </c>
      <c r="V22" s="45">
        <f>may!O22</f>
        <v>0</v>
      </c>
      <c r="W22" s="45">
        <f>june!O22</f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/>
      <c r="AG22" s="196"/>
      <c r="AH22" s="196"/>
      <c r="AI22"/>
      <c r="AJ22" s="188">
        <f t="shared" si="1"/>
        <v>0</v>
      </c>
      <c r="AK22" s="31">
        <v>13</v>
      </c>
      <c r="AL22" s="31" t="s">
        <v>974</v>
      </c>
      <c r="AM22" s="31">
        <v>13</v>
      </c>
      <c r="AN22" s="31" t="s">
        <v>58</v>
      </c>
      <c r="AO22" s="6">
        <f t="shared" si="0"/>
        <v>0</v>
      </c>
      <c r="AR22" s="157" t="s">
        <v>58</v>
      </c>
      <c r="AS22" s="162" t="s">
        <v>1701</v>
      </c>
      <c r="AT22" s="209">
        <v>0</v>
      </c>
      <c r="AU22" s="209">
        <v>0</v>
      </c>
      <c r="AV22" s="96"/>
      <c r="AW22" s="209"/>
      <c r="AX22" s="209"/>
      <c r="AY22" s="209"/>
      <c r="AZ22"/>
      <c r="BA22"/>
    </row>
    <row r="23" spans="1:53" ht="17.100000000000001" customHeight="1">
      <c r="A23" s="32">
        <v>14</v>
      </c>
      <c r="B23" s="32" t="s">
        <v>825</v>
      </c>
      <c r="C23" s="72">
        <f>proj16jul!D23</f>
        <v>212748</v>
      </c>
      <c r="D23" s="45">
        <f>dec!N23</f>
        <v>287724</v>
      </c>
      <c r="E23" s="45">
        <f>may!N23</f>
        <v>266615</v>
      </c>
      <c r="F23" s="45">
        <f>june!N23</f>
        <v>266615</v>
      </c>
      <c r="G23" s="196">
        <v>17729</v>
      </c>
      <c r="H23" s="196">
        <v>17729</v>
      </c>
      <c r="I23" s="196">
        <v>17729</v>
      </c>
      <c r="J23" s="196">
        <v>17729</v>
      </c>
      <c r="K23" s="196">
        <v>17729</v>
      </c>
      <c r="L23" s="196">
        <v>28439</v>
      </c>
      <c r="M23" s="196">
        <v>28440</v>
      </c>
      <c r="N23" s="196">
        <v>28440</v>
      </c>
      <c r="O23" s="6"/>
      <c r="P23" s="6"/>
      <c r="Q23"/>
      <c r="R23"/>
      <c r="S23" s="33"/>
      <c r="T23" s="45">
        <f>proj16jul!F23</f>
        <v>91418</v>
      </c>
      <c r="U23" s="45">
        <f>dec!O23</f>
        <v>84632</v>
      </c>
      <c r="V23" s="45">
        <f>may!O23</f>
        <v>89173</v>
      </c>
      <c r="W23" s="45">
        <f>june!O23</f>
        <v>89931</v>
      </c>
      <c r="X23" s="196">
        <v>7619</v>
      </c>
      <c r="Y23" s="196">
        <v>7619</v>
      </c>
      <c r="Z23" s="196">
        <v>7618</v>
      </c>
      <c r="AA23" s="196">
        <v>7618</v>
      </c>
      <c r="AB23" s="196">
        <v>7618</v>
      </c>
      <c r="AC23" s="196">
        <v>6649</v>
      </c>
      <c r="AD23" s="196">
        <v>6649</v>
      </c>
      <c r="AE23" s="196">
        <v>6649</v>
      </c>
      <c r="AF23" s="196"/>
      <c r="AG23" s="196"/>
      <c r="AH23" s="196"/>
      <c r="AI23"/>
      <c r="AJ23" s="188">
        <f t="shared" si="1"/>
        <v>0</v>
      </c>
      <c r="AK23" s="31">
        <v>14</v>
      </c>
      <c r="AL23" s="31" t="s">
        <v>975</v>
      </c>
      <c r="AM23" s="31">
        <v>14</v>
      </c>
      <c r="AN23" s="31" t="s">
        <v>59</v>
      </c>
      <c r="AO23" s="6">
        <f t="shared" si="0"/>
        <v>0</v>
      </c>
      <c r="AR23" s="157" t="s">
        <v>59</v>
      </c>
      <c r="AS23" s="162" t="s">
        <v>1702</v>
      </c>
      <c r="AT23" s="209">
        <v>28440</v>
      </c>
      <c r="AU23" s="209">
        <v>6649</v>
      </c>
      <c r="AV23" s="96"/>
      <c r="AW23" s="209"/>
      <c r="AX23" s="209"/>
      <c r="AY23" s="209"/>
      <c r="AZ23"/>
      <c r="BA23"/>
    </row>
    <row r="24" spans="1:53" ht="17.100000000000001" customHeight="1">
      <c r="A24" s="31">
        <v>15</v>
      </c>
      <c r="B24" s="31" t="s">
        <v>1316</v>
      </c>
      <c r="C24" s="72">
        <f>proj16jul!D24</f>
        <v>0</v>
      </c>
      <c r="D24" s="45">
        <f>dec!N24</f>
        <v>0</v>
      </c>
      <c r="E24" s="45">
        <f>may!N24</f>
        <v>0</v>
      </c>
      <c r="F24" s="45">
        <f>june!N24</f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6"/>
      <c r="P24" s="6"/>
      <c r="Q24"/>
      <c r="R24"/>
      <c r="S24" s="33"/>
      <c r="T24" s="45">
        <f>proj16jul!F24</f>
        <v>0</v>
      </c>
      <c r="U24" s="45">
        <f>dec!O24</f>
        <v>0</v>
      </c>
      <c r="V24" s="45">
        <f>may!O24</f>
        <v>0</v>
      </c>
      <c r="W24" s="45">
        <f>june!O24</f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/>
      <c r="AG24" s="196"/>
      <c r="AH24" s="196"/>
      <c r="AI24"/>
      <c r="AJ24" s="188">
        <f t="shared" si="1"/>
        <v>1</v>
      </c>
      <c r="AK24" s="31">
        <v>15</v>
      </c>
      <c r="AL24" s="31" t="s">
        <v>976</v>
      </c>
      <c r="AM24" s="31">
        <v>15</v>
      </c>
      <c r="AN24" s="31" t="s">
        <v>60</v>
      </c>
      <c r="AO24" s="6">
        <f t="shared" si="0"/>
        <v>0</v>
      </c>
      <c r="AR24" s="157" t="s">
        <v>60</v>
      </c>
      <c r="AS24" s="162" t="s">
        <v>1703</v>
      </c>
      <c r="AT24" s="209">
        <v>0</v>
      </c>
      <c r="AU24" s="209">
        <v>0</v>
      </c>
      <c r="AV24" s="96"/>
      <c r="AW24" s="209"/>
      <c r="AX24" s="209"/>
      <c r="AY24" s="209"/>
      <c r="AZ24"/>
      <c r="BA24"/>
    </row>
    <row r="25" spans="1:53" ht="17.100000000000001" customHeight="1">
      <c r="A25" s="31">
        <v>16</v>
      </c>
      <c r="B25" s="31" t="s">
        <v>1317</v>
      </c>
      <c r="C25" s="72">
        <f>proj16jul!D25</f>
        <v>0</v>
      </c>
      <c r="D25" s="45">
        <f>dec!N25</f>
        <v>0</v>
      </c>
      <c r="E25" s="45">
        <f>may!N25</f>
        <v>0</v>
      </c>
      <c r="F25" s="45">
        <f>june!N25</f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6"/>
      <c r="P25" s="6"/>
      <c r="Q25"/>
      <c r="R25"/>
      <c r="S25" s="33"/>
      <c r="T25" s="45">
        <f>proj16jul!F25</f>
        <v>98305</v>
      </c>
      <c r="U25" s="45">
        <f>dec!O25</f>
        <v>183900</v>
      </c>
      <c r="V25" s="45">
        <f>may!O25</f>
        <v>174584</v>
      </c>
      <c r="W25" s="45">
        <f>june!O25</f>
        <v>163391</v>
      </c>
      <c r="X25" s="196">
        <v>8193</v>
      </c>
      <c r="Y25" s="196">
        <v>8192</v>
      </c>
      <c r="Z25" s="196">
        <v>8192</v>
      </c>
      <c r="AA25" s="196">
        <v>8192</v>
      </c>
      <c r="AB25" s="196">
        <v>8192</v>
      </c>
      <c r="AC25" s="196">
        <v>20420</v>
      </c>
      <c r="AD25" s="196">
        <v>20420</v>
      </c>
      <c r="AE25" s="196">
        <v>20420</v>
      </c>
      <c r="AF25" s="196"/>
      <c r="AG25" s="196"/>
      <c r="AH25" s="196"/>
      <c r="AI25"/>
      <c r="AJ25" s="188">
        <f t="shared" si="1"/>
        <v>0</v>
      </c>
      <c r="AK25" s="31">
        <v>16</v>
      </c>
      <c r="AL25" s="31" t="s">
        <v>977</v>
      </c>
      <c r="AM25" s="31">
        <v>16</v>
      </c>
      <c r="AN25" s="31" t="s">
        <v>61</v>
      </c>
      <c r="AO25" s="6">
        <f t="shared" si="0"/>
        <v>0</v>
      </c>
      <c r="AR25" s="157" t="s">
        <v>61</v>
      </c>
      <c r="AS25" s="162" t="s">
        <v>1704</v>
      </c>
      <c r="AT25" s="209">
        <v>0</v>
      </c>
      <c r="AU25" s="209">
        <v>20420</v>
      </c>
      <c r="AV25" s="96"/>
      <c r="AW25" s="209"/>
      <c r="AX25" s="209"/>
      <c r="AY25" s="209"/>
      <c r="AZ25"/>
      <c r="BA25"/>
    </row>
    <row r="26" spans="1:53" ht="17.100000000000001" customHeight="1">
      <c r="A26" s="32">
        <v>17</v>
      </c>
      <c r="B26" s="32" t="s">
        <v>1274</v>
      </c>
      <c r="C26" s="72">
        <f>proj16jul!D26</f>
        <v>249438</v>
      </c>
      <c r="D26" s="45">
        <f>dec!N26</f>
        <v>327404</v>
      </c>
      <c r="E26" s="45">
        <f>may!N26</f>
        <v>327610</v>
      </c>
      <c r="F26" s="45">
        <f>june!N26</f>
        <v>327610</v>
      </c>
      <c r="G26" s="196">
        <v>20786</v>
      </c>
      <c r="H26" s="196">
        <v>20787</v>
      </c>
      <c r="I26" s="196">
        <v>20786</v>
      </c>
      <c r="J26" s="196">
        <v>20787</v>
      </c>
      <c r="K26" s="196">
        <v>20786</v>
      </c>
      <c r="L26" s="196">
        <v>31924</v>
      </c>
      <c r="M26" s="196">
        <v>31924</v>
      </c>
      <c r="N26" s="196">
        <v>31924</v>
      </c>
      <c r="O26" s="6"/>
      <c r="P26" s="6"/>
      <c r="Q26"/>
      <c r="R26"/>
      <c r="S26" s="33"/>
      <c r="T26" s="45">
        <f>proj16jul!F26</f>
        <v>127289</v>
      </c>
      <c r="U26" s="45">
        <f>dec!O26</f>
        <v>112071</v>
      </c>
      <c r="V26" s="45">
        <f>may!O26</f>
        <v>107043</v>
      </c>
      <c r="W26" s="45">
        <f>june!O26</f>
        <v>102423</v>
      </c>
      <c r="X26" s="196">
        <v>10608</v>
      </c>
      <c r="Y26" s="196">
        <v>10608</v>
      </c>
      <c r="Z26" s="196">
        <v>10608</v>
      </c>
      <c r="AA26" s="196">
        <v>10608</v>
      </c>
      <c r="AB26" s="196">
        <v>10608</v>
      </c>
      <c r="AC26" s="196">
        <v>8433</v>
      </c>
      <c r="AD26" s="196">
        <v>8433</v>
      </c>
      <c r="AE26" s="196">
        <v>8433</v>
      </c>
      <c r="AF26" s="196"/>
      <c r="AG26" s="196"/>
      <c r="AH26" s="196"/>
      <c r="AI26"/>
      <c r="AJ26" s="188">
        <f t="shared" si="1"/>
        <v>0</v>
      </c>
      <c r="AK26" s="31">
        <v>17</v>
      </c>
      <c r="AL26" s="31" t="s">
        <v>978</v>
      </c>
      <c r="AM26" s="31">
        <v>17</v>
      </c>
      <c r="AN26" s="31" t="s">
        <v>62</v>
      </c>
      <c r="AO26" s="6">
        <f t="shared" si="0"/>
        <v>0</v>
      </c>
      <c r="AR26" s="157" t="s">
        <v>62</v>
      </c>
      <c r="AS26" s="162" t="s">
        <v>1705</v>
      </c>
      <c r="AT26" s="209">
        <v>31924</v>
      </c>
      <c r="AU26" s="209">
        <v>8433</v>
      </c>
      <c r="AV26" s="96"/>
      <c r="AW26" s="209"/>
      <c r="AX26" s="209"/>
      <c r="AY26" s="209"/>
      <c r="AZ26"/>
      <c r="BA26"/>
    </row>
    <row r="27" spans="1:53" ht="17.100000000000001" customHeight="1">
      <c r="A27" s="32">
        <v>18</v>
      </c>
      <c r="B27" s="32" t="s">
        <v>832</v>
      </c>
      <c r="C27" s="72">
        <f>proj16jul!D27</f>
        <v>949225</v>
      </c>
      <c r="D27" s="45">
        <f>dec!N27</f>
        <v>1024920</v>
      </c>
      <c r="E27" s="45">
        <f>may!N27</f>
        <v>980670</v>
      </c>
      <c r="F27" s="45">
        <f>june!N27</f>
        <v>980670</v>
      </c>
      <c r="G27" s="196">
        <v>79102</v>
      </c>
      <c r="H27" s="196">
        <v>79102</v>
      </c>
      <c r="I27" s="196">
        <v>79102</v>
      </c>
      <c r="J27" s="196">
        <v>79102</v>
      </c>
      <c r="K27" s="196">
        <v>79102</v>
      </c>
      <c r="L27" s="196">
        <v>89915</v>
      </c>
      <c r="M27" s="196">
        <v>89915</v>
      </c>
      <c r="N27" s="196">
        <v>89916</v>
      </c>
      <c r="O27" s="6"/>
      <c r="P27" s="6"/>
      <c r="Q27"/>
      <c r="R27"/>
      <c r="S27" s="33"/>
      <c r="T27" s="45">
        <f>proj16jul!F27</f>
        <v>25000</v>
      </c>
      <c r="U27" s="45">
        <f>dec!O27</f>
        <v>10000</v>
      </c>
      <c r="V27" s="45">
        <f>may!O27</f>
        <v>10067</v>
      </c>
      <c r="W27" s="45">
        <f>june!O27</f>
        <v>10067</v>
      </c>
      <c r="X27" s="196">
        <v>2084</v>
      </c>
      <c r="Y27" s="196">
        <v>2084</v>
      </c>
      <c r="Z27" s="196">
        <v>2084</v>
      </c>
      <c r="AA27" s="196">
        <v>2084</v>
      </c>
      <c r="AB27" s="196">
        <v>2083</v>
      </c>
      <c r="AC27" s="196">
        <v>-60</v>
      </c>
      <c r="AD27" s="196">
        <v>-60</v>
      </c>
      <c r="AE27" s="196">
        <v>-60</v>
      </c>
      <c r="AF27" s="196"/>
      <c r="AG27" s="196"/>
      <c r="AH27" s="196"/>
      <c r="AI27"/>
      <c r="AJ27" s="188">
        <f t="shared" si="1"/>
        <v>1</v>
      </c>
      <c r="AK27" s="31">
        <v>18</v>
      </c>
      <c r="AL27" s="31" t="s">
        <v>979</v>
      </c>
      <c r="AM27" s="31">
        <v>18</v>
      </c>
      <c r="AN27" s="31" t="s">
        <v>63</v>
      </c>
      <c r="AO27" s="6">
        <f t="shared" si="0"/>
        <v>0</v>
      </c>
      <c r="AR27" s="157" t="s">
        <v>63</v>
      </c>
      <c r="AS27" s="162" t="s">
        <v>1706</v>
      </c>
      <c r="AT27" s="209">
        <v>89916</v>
      </c>
      <c r="AU27" s="209">
        <v>-60</v>
      </c>
      <c r="AV27" s="96"/>
      <c r="AW27" s="209"/>
      <c r="AX27" s="209"/>
      <c r="AY27" s="209"/>
      <c r="AZ27"/>
      <c r="BA27"/>
    </row>
    <row r="28" spans="1:53" ht="17.100000000000001" customHeight="1">
      <c r="A28" s="32">
        <v>19</v>
      </c>
      <c r="B28" s="32" t="s">
        <v>559</v>
      </c>
      <c r="C28" s="72">
        <f>proj16jul!D28</f>
        <v>0</v>
      </c>
      <c r="D28" s="45">
        <f>dec!N28</f>
        <v>0</v>
      </c>
      <c r="E28" s="45">
        <f>may!N28</f>
        <v>0</v>
      </c>
      <c r="F28" s="45">
        <f>june!N28</f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6"/>
      <c r="P28" s="6"/>
      <c r="Q28"/>
      <c r="R28"/>
      <c r="S28" s="33"/>
      <c r="T28" s="45">
        <f>proj16jul!F28</f>
        <v>0</v>
      </c>
      <c r="U28" s="45">
        <f>dec!O28</f>
        <v>0</v>
      </c>
      <c r="V28" s="45">
        <f>may!O28</f>
        <v>0</v>
      </c>
      <c r="W28" s="45">
        <f>june!O28</f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/>
      <c r="AG28" s="196"/>
      <c r="AH28" s="196"/>
      <c r="AI28"/>
      <c r="AJ28" s="188">
        <f t="shared" si="1"/>
        <v>1</v>
      </c>
      <c r="AK28" s="31">
        <v>19</v>
      </c>
      <c r="AL28" s="31" t="s">
        <v>980</v>
      </c>
      <c r="AM28" s="31">
        <v>19</v>
      </c>
      <c r="AN28" s="31" t="s">
        <v>64</v>
      </c>
      <c r="AO28" s="6">
        <f t="shared" si="0"/>
        <v>0</v>
      </c>
      <c r="AR28" s="157" t="s">
        <v>64</v>
      </c>
      <c r="AS28" s="162" t="s">
        <v>1707</v>
      </c>
      <c r="AT28" s="209">
        <v>0</v>
      </c>
      <c r="AU28" s="209">
        <v>0</v>
      </c>
      <c r="AV28" s="96"/>
      <c r="AW28" s="209"/>
      <c r="AX28" s="209"/>
      <c r="AY28" s="209"/>
      <c r="AZ28"/>
      <c r="BA28"/>
    </row>
    <row r="29" spans="1:53" ht="17.100000000000001" customHeight="1">
      <c r="A29" s="32">
        <v>20</v>
      </c>
      <c r="B29" s="32" t="s">
        <v>776</v>
      </c>
      <c r="C29" s="72">
        <f>proj16jul!D29</f>
        <v>616894</v>
      </c>
      <c r="D29" s="45">
        <f>dec!N29</f>
        <v>658306</v>
      </c>
      <c r="E29" s="45">
        <f>may!N29</f>
        <v>650718</v>
      </c>
      <c r="F29" s="45">
        <f>june!N29</f>
        <v>650718</v>
      </c>
      <c r="G29" s="196">
        <v>51407</v>
      </c>
      <c r="H29" s="196">
        <v>51408</v>
      </c>
      <c r="I29" s="196">
        <v>51408</v>
      </c>
      <c r="J29" s="196">
        <v>51408</v>
      </c>
      <c r="K29" s="196">
        <v>51408</v>
      </c>
      <c r="L29" s="196">
        <v>57323</v>
      </c>
      <c r="M29" s="196">
        <v>57324</v>
      </c>
      <c r="N29" s="196">
        <v>57324</v>
      </c>
      <c r="O29" s="6"/>
      <c r="P29" s="6"/>
      <c r="Q29"/>
      <c r="R29"/>
      <c r="S29" s="33"/>
      <c r="T29" s="45">
        <f>proj16jul!F29</f>
        <v>918231</v>
      </c>
      <c r="U29" s="45">
        <f>dec!O29</f>
        <v>934327</v>
      </c>
      <c r="V29" s="45">
        <f>may!O29</f>
        <v>915697</v>
      </c>
      <c r="W29" s="45">
        <f>june!O29</f>
        <v>904893</v>
      </c>
      <c r="X29" s="196">
        <v>76520</v>
      </c>
      <c r="Y29" s="196">
        <v>76520</v>
      </c>
      <c r="Z29" s="196">
        <v>76520</v>
      </c>
      <c r="AA29" s="196">
        <v>76519</v>
      </c>
      <c r="AB29" s="196">
        <v>76519</v>
      </c>
      <c r="AC29" s="196">
        <v>78819</v>
      </c>
      <c r="AD29" s="196">
        <v>78819</v>
      </c>
      <c r="AE29" s="196">
        <v>78819</v>
      </c>
      <c r="AF29" s="196"/>
      <c r="AG29" s="196"/>
      <c r="AH29" s="196"/>
      <c r="AI29"/>
      <c r="AJ29" s="188">
        <f t="shared" si="1"/>
        <v>0</v>
      </c>
      <c r="AK29" s="31">
        <v>20</v>
      </c>
      <c r="AL29" s="31" t="s">
        <v>981</v>
      </c>
      <c r="AM29" s="31">
        <v>20</v>
      </c>
      <c r="AN29" s="31" t="s">
        <v>65</v>
      </c>
      <c r="AO29" s="6">
        <f t="shared" si="0"/>
        <v>0</v>
      </c>
      <c r="AR29" s="157" t="s">
        <v>65</v>
      </c>
      <c r="AS29" s="162" t="s">
        <v>1708</v>
      </c>
      <c r="AT29" s="209">
        <v>57324</v>
      </c>
      <c r="AU29" s="209">
        <v>78819</v>
      </c>
      <c r="AV29" s="96"/>
      <c r="AW29" s="209"/>
      <c r="AX29" s="209"/>
      <c r="AY29" s="209"/>
      <c r="AZ29"/>
      <c r="BA29"/>
    </row>
    <row r="30" spans="1:53" ht="17.100000000000001" customHeight="1">
      <c r="A30" s="31">
        <v>21</v>
      </c>
      <c r="B30" s="31" t="s">
        <v>1318</v>
      </c>
      <c r="C30" s="72">
        <f>proj16jul!D30</f>
        <v>0</v>
      </c>
      <c r="D30" s="45">
        <f>dec!N30</f>
        <v>0</v>
      </c>
      <c r="E30" s="45">
        <f>may!N30</f>
        <v>0</v>
      </c>
      <c r="F30" s="45">
        <f>june!N30</f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6"/>
      <c r="P30" s="6"/>
      <c r="Q30"/>
      <c r="R30"/>
      <c r="S30" s="33"/>
      <c r="T30" s="45">
        <f>proj16jul!F30</f>
        <v>0</v>
      </c>
      <c r="U30" s="45">
        <f>dec!O30</f>
        <v>0</v>
      </c>
      <c r="V30" s="45">
        <f>may!O30</f>
        <v>0</v>
      </c>
      <c r="W30" s="45">
        <f>june!O30</f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/>
      <c r="AG30" s="196"/>
      <c r="AH30" s="196"/>
      <c r="AI30"/>
      <c r="AJ30" s="188">
        <f t="shared" si="1"/>
        <v>1</v>
      </c>
      <c r="AK30" s="31">
        <v>21</v>
      </c>
      <c r="AL30" s="31" t="s">
        <v>982</v>
      </c>
      <c r="AM30" s="31">
        <v>21</v>
      </c>
      <c r="AN30" s="31" t="s">
        <v>66</v>
      </c>
      <c r="AO30" s="6">
        <f t="shared" si="0"/>
        <v>0</v>
      </c>
      <c r="AR30" s="157" t="s">
        <v>66</v>
      </c>
      <c r="AS30" s="162" t="s">
        <v>1709</v>
      </c>
      <c r="AT30" s="209">
        <v>0</v>
      </c>
      <c r="AU30" s="209">
        <v>0</v>
      </c>
      <c r="AV30" s="96"/>
      <c r="AW30" s="209"/>
      <c r="AX30" s="209"/>
      <c r="AY30" s="209"/>
      <c r="AZ30"/>
      <c r="BA30"/>
    </row>
    <row r="31" spans="1:53" ht="17.100000000000001" customHeight="1">
      <c r="A31" s="32">
        <v>22</v>
      </c>
      <c r="B31" s="32" t="s">
        <v>1293</v>
      </c>
      <c r="C31" s="72">
        <f>proj16jul!D31</f>
        <v>0</v>
      </c>
      <c r="D31" s="45">
        <f>dec!N31</f>
        <v>0</v>
      </c>
      <c r="E31" s="45">
        <f>may!N31</f>
        <v>0</v>
      </c>
      <c r="F31" s="45">
        <f>june!N31</f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6"/>
      <c r="P31" s="6"/>
      <c r="Q31"/>
      <c r="R31"/>
      <c r="S31" s="33"/>
      <c r="T31" s="45">
        <f>proj16jul!F31</f>
        <v>10000</v>
      </c>
      <c r="U31" s="45">
        <f>dec!O31</f>
        <v>15000</v>
      </c>
      <c r="V31" s="45">
        <f>may!O31</f>
        <v>15000</v>
      </c>
      <c r="W31" s="45">
        <f>june!O31</f>
        <v>15000</v>
      </c>
      <c r="X31" s="196">
        <v>834</v>
      </c>
      <c r="Y31" s="196">
        <v>834</v>
      </c>
      <c r="Z31" s="196">
        <v>834</v>
      </c>
      <c r="AA31" s="196">
        <v>834</v>
      </c>
      <c r="AB31" s="196">
        <v>833</v>
      </c>
      <c r="AC31" s="196">
        <v>1548</v>
      </c>
      <c r="AD31" s="196">
        <v>1548</v>
      </c>
      <c r="AE31" s="196">
        <v>1547</v>
      </c>
      <c r="AF31" s="196"/>
      <c r="AG31" s="196"/>
      <c r="AH31" s="196"/>
      <c r="AI31"/>
      <c r="AJ31" s="188">
        <f t="shared" si="1"/>
        <v>0</v>
      </c>
      <c r="AK31" s="31">
        <v>22</v>
      </c>
      <c r="AL31" s="31" t="s">
        <v>983</v>
      </c>
      <c r="AM31" s="31">
        <v>22</v>
      </c>
      <c r="AN31" s="31" t="s">
        <v>67</v>
      </c>
      <c r="AO31" s="6">
        <f t="shared" si="0"/>
        <v>0</v>
      </c>
      <c r="AR31" s="157" t="s">
        <v>67</v>
      </c>
      <c r="AS31" s="162" t="s">
        <v>1710</v>
      </c>
      <c r="AT31" s="209">
        <v>0</v>
      </c>
      <c r="AU31" s="209">
        <v>1547</v>
      </c>
      <c r="AV31" s="96"/>
      <c r="AW31" s="209"/>
      <c r="AX31" s="209"/>
      <c r="AY31" s="209"/>
      <c r="AZ31"/>
      <c r="BA31"/>
    </row>
    <row r="32" spans="1:53" ht="17.100000000000001" customHeight="1">
      <c r="A32" s="32">
        <v>23</v>
      </c>
      <c r="B32" s="32" t="s">
        <v>843</v>
      </c>
      <c r="C32" s="72">
        <f>proj16jul!D32</f>
        <v>0</v>
      </c>
      <c r="D32" s="45">
        <f>dec!N32</f>
        <v>0</v>
      </c>
      <c r="E32" s="45">
        <f>may!N32</f>
        <v>0</v>
      </c>
      <c r="F32" s="45">
        <f>june!N32</f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6"/>
      <c r="P32" s="6"/>
      <c r="Q32"/>
      <c r="R32"/>
      <c r="S32" s="33"/>
      <c r="T32" s="45">
        <f>proj16jul!F32</f>
        <v>5000</v>
      </c>
      <c r="U32" s="45">
        <f>dec!O32</f>
        <v>23400</v>
      </c>
      <c r="V32" s="45">
        <f>may!O32</f>
        <v>31665</v>
      </c>
      <c r="W32" s="45">
        <f>june!O32</f>
        <v>26665</v>
      </c>
      <c r="X32" s="196">
        <v>417</v>
      </c>
      <c r="Y32" s="196">
        <v>417</v>
      </c>
      <c r="Z32" s="196">
        <v>417</v>
      </c>
      <c r="AA32" s="196">
        <v>417</v>
      </c>
      <c r="AB32" s="196">
        <v>417</v>
      </c>
      <c r="AC32" s="196">
        <v>3045</v>
      </c>
      <c r="AD32" s="196">
        <v>3045</v>
      </c>
      <c r="AE32" s="196">
        <v>3045</v>
      </c>
      <c r="AF32" s="196"/>
      <c r="AG32" s="196"/>
      <c r="AH32" s="196"/>
      <c r="AI32"/>
      <c r="AJ32" s="188">
        <f t="shared" si="1"/>
        <v>0</v>
      </c>
      <c r="AK32" s="31">
        <v>23</v>
      </c>
      <c r="AL32" s="31" t="s">
        <v>984</v>
      </c>
      <c r="AM32" s="31">
        <v>23</v>
      </c>
      <c r="AN32" s="31" t="s">
        <v>68</v>
      </c>
      <c r="AO32" s="6">
        <f t="shared" si="0"/>
        <v>0</v>
      </c>
      <c r="AR32" s="157" t="s">
        <v>68</v>
      </c>
      <c r="AS32" s="162" t="s">
        <v>1711</v>
      </c>
      <c r="AT32" s="209">
        <v>0</v>
      </c>
      <c r="AU32" s="209">
        <v>3045</v>
      </c>
      <c r="AV32" s="96"/>
      <c r="AW32" s="209"/>
      <c r="AX32" s="209"/>
      <c r="AY32" s="209"/>
      <c r="AZ32"/>
      <c r="BA32"/>
    </row>
    <row r="33" spans="1:53" ht="17.100000000000001" customHeight="1">
      <c r="A33" s="32">
        <v>24</v>
      </c>
      <c r="B33" s="32" t="s">
        <v>813</v>
      </c>
      <c r="C33" s="72">
        <f>proj16jul!D33</f>
        <v>580989</v>
      </c>
      <c r="D33" s="45">
        <f>dec!N33</f>
        <v>760087</v>
      </c>
      <c r="E33" s="45">
        <f>may!N33</f>
        <v>760087</v>
      </c>
      <c r="F33" s="45">
        <f>june!N33</f>
        <v>749311</v>
      </c>
      <c r="G33" s="196">
        <v>48415</v>
      </c>
      <c r="H33" s="196">
        <v>48416</v>
      </c>
      <c r="I33" s="196">
        <v>48416</v>
      </c>
      <c r="J33" s="196">
        <v>48416</v>
      </c>
      <c r="K33" s="196">
        <v>48415</v>
      </c>
      <c r="L33" s="196">
        <v>74001</v>
      </c>
      <c r="M33" s="196">
        <v>74001</v>
      </c>
      <c r="N33" s="196">
        <v>74001</v>
      </c>
      <c r="O33" s="6"/>
      <c r="P33" s="6"/>
      <c r="Q33"/>
      <c r="R33"/>
      <c r="S33" s="33"/>
      <c r="T33" s="45">
        <f>proj16jul!F33</f>
        <v>544940</v>
      </c>
      <c r="U33" s="45">
        <f>dec!O33</f>
        <v>659834</v>
      </c>
      <c r="V33" s="45">
        <f>may!O33</f>
        <v>660608</v>
      </c>
      <c r="W33" s="45">
        <f>june!O33</f>
        <v>661719</v>
      </c>
      <c r="X33" s="196">
        <v>45412</v>
      </c>
      <c r="Y33" s="196">
        <v>45412</v>
      </c>
      <c r="Z33" s="196">
        <v>45412</v>
      </c>
      <c r="AA33" s="196">
        <v>45412</v>
      </c>
      <c r="AB33" s="196">
        <v>45412</v>
      </c>
      <c r="AC33" s="196">
        <v>61825</v>
      </c>
      <c r="AD33" s="196">
        <v>61825</v>
      </c>
      <c r="AE33" s="196">
        <v>61825</v>
      </c>
      <c r="AF33" s="196"/>
      <c r="AG33" s="196"/>
      <c r="AH33" s="196"/>
      <c r="AI33"/>
      <c r="AJ33" s="188">
        <f t="shared" si="1"/>
        <v>0</v>
      </c>
      <c r="AK33" s="31">
        <v>24</v>
      </c>
      <c r="AL33" s="31" t="s">
        <v>985</v>
      </c>
      <c r="AM33" s="31">
        <v>24</v>
      </c>
      <c r="AN33" s="31" t="s">
        <v>69</v>
      </c>
      <c r="AO33" s="6">
        <f t="shared" si="0"/>
        <v>0</v>
      </c>
      <c r="AR33" s="157" t="s">
        <v>69</v>
      </c>
      <c r="AS33" s="162" t="s">
        <v>1712</v>
      </c>
      <c r="AT33" s="209">
        <v>74001</v>
      </c>
      <c r="AU33" s="209">
        <v>61825</v>
      </c>
      <c r="AV33" s="96"/>
      <c r="AW33" s="209"/>
      <c r="AX33" s="209"/>
      <c r="AY33" s="209"/>
      <c r="AZ33"/>
      <c r="BA33"/>
    </row>
    <row r="34" spans="1:53" ht="17.100000000000001" customHeight="1">
      <c r="A34" s="32">
        <v>25</v>
      </c>
      <c r="B34" s="32" t="s">
        <v>792</v>
      </c>
      <c r="C34" s="72">
        <f>proj16jul!D34</f>
        <v>257806</v>
      </c>
      <c r="D34" s="45">
        <f>dec!N34</f>
        <v>202459</v>
      </c>
      <c r="E34" s="45">
        <f>may!N34</f>
        <v>218670</v>
      </c>
      <c r="F34" s="45">
        <f>june!N34</f>
        <v>218670</v>
      </c>
      <c r="G34" s="196">
        <v>21483</v>
      </c>
      <c r="H34" s="196">
        <v>21484</v>
      </c>
      <c r="I34" s="196">
        <v>21484</v>
      </c>
      <c r="J34" s="196">
        <v>21484</v>
      </c>
      <c r="K34" s="196">
        <v>21484</v>
      </c>
      <c r="L34" s="196">
        <v>13577</v>
      </c>
      <c r="M34" s="196">
        <v>13577</v>
      </c>
      <c r="N34" s="196">
        <v>13577</v>
      </c>
      <c r="O34" s="6"/>
      <c r="P34" s="6"/>
      <c r="Q34"/>
      <c r="R34"/>
      <c r="S34" s="33"/>
      <c r="T34" s="45">
        <f>proj16jul!F34</f>
        <v>703458</v>
      </c>
      <c r="U34" s="45">
        <f>dec!O34</f>
        <v>831394</v>
      </c>
      <c r="V34" s="45">
        <f>may!O34</f>
        <v>860184</v>
      </c>
      <c r="W34" s="45">
        <f>june!O34</f>
        <v>844229</v>
      </c>
      <c r="X34" s="196">
        <v>58622</v>
      </c>
      <c r="Y34" s="196">
        <v>59758</v>
      </c>
      <c r="Z34" s="196">
        <v>59758</v>
      </c>
      <c r="AA34" s="196">
        <v>59758</v>
      </c>
      <c r="AB34" s="196">
        <v>59758</v>
      </c>
      <c r="AC34" s="196">
        <v>76249</v>
      </c>
      <c r="AD34" s="196">
        <v>76249</v>
      </c>
      <c r="AE34" s="196">
        <v>76249</v>
      </c>
      <c r="AF34" s="196"/>
      <c r="AG34" s="196"/>
      <c r="AH34" s="196"/>
      <c r="AI34"/>
      <c r="AJ34" s="188">
        <f t="shared" si="1"/>
        <v>0</v>
      </c>
      <c r="AK34" s="31">
        <v>25</v>
      </c>
      <c r="AL34" s="31" t="s">
        <v>986</v>
      </c>
      <c r="AM34" s="31">
        <v>25</v>
      </c>
      <c r="AN34" s="31" t="s">
        <v>70</v>
      </c>
      <c r="AO34" s="6">
        <f t="shared" si="0"/>
        <v>0</v>
      </c>
      <c r="AR34" s="157" t="s">
        <v>70</v>
      </c>
      <c r="AS34" s="162" t="s">
        <v>1713</v>
      </c>
      <c r="AT34" s="209">
        <v>13577</v>
      </c>
      <c r="AU34" s="209">
        <v>76249</v>
      </c>
      <c r="AV34" s="96"/>
      <c r="AW34" s="209"/>
      <c r="AX34" s="209"/>
      <c r="AY34" s="209"/>
      <c r="AZ34"/>
      <c r="BA34"/>
    </row>
    <row r="35" spans="1:53" ht="17.100000000000001" customHeight="1">
      <c r="A35" s="32">
        <v>26</v>
      </c>
      <c r="B35" s="32" t="s">
        <v>1319</v>
      </c>
      <c r="C35" s="72">
        <f>proj16jul!D35</f>
        <v>0</v>
      </c>
      <c r="D35" s="45">
        <f>dec!N35</f>
        <v>0</v>
      </c>
      <c r="E35" s="45">
        <f>may!N35</f>
        <v>0</v>
      </c>
      <c r="F35" s="45">
        <f>june!N35</f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6"/>
      <c r="P35" s="6"/>
      <c r="Q35"/>
      <c r="R35"/>
      <c r="S35" s="33"/>
      <c r="T35" s="45">
        <f>proj16jul!F35</f>
        <v>4653</v>
      </c>
      <c r="U35" s="45">
        <f>dec!O35</f>
        <v>0</v>
      </c>
      <c r="V35" s="45">
        <f>may!O35</f>
        <v>8920</v>
      </c>
      <c r="W35" s="45">
        <f>june!O35</f>
        <v>8920</v>
      </c>
      <c r="X35" s="196">
        <v>388</v>
      </c>
      <c r="Y35" s="196">
        <v>388</v>
      </c>
      <c r="Z35" s="196">
        <v>388</v>
      </c>
      <c r="AA35" s="196">
        <v>388</v>
      </c>
      <c r="AB35" s="196">
        <v>388</v>
      </c>
      <c r="AC35" s="196">
        <v>-278</v>
      </c>
      <c r="AD35" s="196">
        <v>-277</v>
      </c>
      <c r="AE35" s="196">
        <v>-277</v>
      </c>
      <c r="AF35" s="196"/>
      <c r="AG35" s="196"/>
      <c r="AH35" s="196"/>
      <c r="AI35"/>
      <c r="AJ35" s="188">
        <f t="shared" si="1"/>
        <v>0</v>
      </c>
      <c r="AK35" s="31">
        <v>26</v>
      </c>
      <c r="AL35" s="31" t="s">
        <v>987</v>
      </c>
      <c r="AM35" s="31">
        <v>26</v>
      </c>
      <c r="AN35" s="31" t="s">
        <v>71</v>
      </c>
      <c r="AO35" s="6">
        <f t="shared" si="0"/>
        <v>0</v>
      </c>
      <c r="AR35" s="157" t="s">
        <v>71</v>
      </c>
      <c r="AS35" s="162" t="s">
        <v>1714</v>
      </c>
      <c r="AT35" s="209">
        <v>0</v>
      </c>
      <c r="AU35" s="209">
        <v>-277</v>
      </c>
      <c r="AV35" s="96"/>
      <c r="AW35" s="209"/>
      <c r="AX35" s="209"/>
      <c r="AY35" s="209"/>
      <c r="AZ35"/>
      <c r="BA35"/>
    </row>
    <row r="36" spans="1:53" ht="17.100000000000001" customHeight="1">
      <c r="A36" s="32">
        <v>27</v>
      </c>
      <c r="B36" s="32" t="s">
        <v>891</v>
      </c>
      <c r="C36" s="72">
        <f>proj16jul!D36</f>
        <v>396688</v>
      </c>
      <c r="D36" s="45">
        <f>dec!N36</f>
        <v>582114</v>
      </c>
      <c r="E36" s="45">
        <f>may!N36</f>
        <v>520800</v>
      </c>
      <c r="F36" s="45">
        <f>june!N36</f>
        <v>520800</v>
      </c>
      <c r="G36" s="196">
        <v>33057</v>
      </c>
      <c r="H36" s="196">
        <v>33057</v>
      </c>
      <c r="I36" s="196">
        <v>33058</v>
      </c>
      <c r="J36" s="196">
        <v>33057</v>
      </c>
      <c r="K36" s="196">
        <v>33057</v>
      </c>
      <c r="L36" s="196">
        <v>59546</v>
      </c>
      <c r="M36" s="196">
        <v>59547</v>
      </c>
      <c r="N36" s="196">
        <v>59547</v>
      </c>
      <c r="O36" s="6"/>
      <c r="P36" s="6"/>
      <c r="Q36"/>
      <c r="R36"/>
      <c r="S36" s="33"/>
      <c r="T36" s="45">
        <f>proj16jul!F36</f>
        <v>10000</v>
      </c>
      <c r="U36" s="45">
        <f>dec!O36</f>
        <v>10000</v>
      </c>
      <c r="V36" s="45">
        <f>may!O36</f>
        <v>13450</v>
      </c>
      <c r="W36" s="45">
        <f>june!O36</f>
        <v>9250</v>
      </c>
      <c r="X36" s="196">
        <v>834</v>
      </c>
      <c r="Y36" s="196">
        <v>834</v>
      </c>
      <c r="Z36" s="196">
        <v>834</v>
      </c>
      <c r="AA36" s="196">
        <v>834</v>
      </c>
      <c r="AB36" s="196">
        <v>833</v>
      </c>
      <c r="AC36" s="196">
        <v>833</v>
      </c>
      <c r="AD36" s="196">
        <v>833</v>
      </c>
      <c r="AE36" s="196">
        <v>833</v>
      </c>
      <c r="AF36" s="196"/>
      <c r="AG36" s="196"/>
      <c r="AH36" s="196"/>
      <c r="AI36"/>
      <c r="AJ36" s="188">
        <f t="shared" si="1"/>
        <v>0</v>
      </c>
      <c r="AK36" s="31">
        <v>27</v>
      </c>
      <c r="AL36" s="31" t="s">
        <v>988</v>
      </c>
      <c r="AM36" s="31">
        <v>27</v>
      </c>
      <c r="AN36" s="31" t="s">
        <v>72</v>
      </c>
      <c r="AO36" s="6">
        <f t="shared" si="0"/>
        <v>0</v>
      </c>
      <c r="AR36" s="157" t="s">
        <v>72</v>
      </c>
      <c r="AS36" s="162" t="s">
        <v>1715</v>
      </c>
      <c r="AT36" s="209">
        <v>59547</v>
      </c>
      <c r="AU36" s="209">
        <v>833</v>
      </c>
      <c r="AV36" s="96"/>
      <c r="AW36" s="209"/>
      <c r="AX36" s="209"/>
      <c r="AY36" s="209"/>
      <c r="AZ36"/>
      <c r="BA36"/>
    </row>
    <row r="37" spans="1:53" ht="17.100000000000001" customHeight="1">
      <c r="A37" s="32">
        <v>28</v>
      </c>
      <c r="B37" s="32" t="s">
        <v>560</v>
      </c>
      <c r="C37" s="72">
        <f>proj16jul!D37</f>
        <v>145629</v>
      </c>
      <c r="D37" s="45">
        <f>dec!N37</f>
        <v>149051</v>
      </c>
      <c r="E37" s="45">
        <f>may!N37</f>
        <v>149051</v>
      </c>
      <c r="F37" s="45">
        <f>june!N37</f>
        <v>147821</v>
      </c>
      <c r="G37" s="196">
        <v>12135</v>
      </c>
      <c r="H37" s="196">
        <v>12136</v>
      </c>
      <c r="I37" s="196">
        <v>12136</v>
      </c>
      <c r="J37" s="196">
        <v>12136</v>
      </c>
      <c r="K37" s="196">
        <v>12135</v>
      </c>
      <c r="L37" s="196">
        <v>12624</v>
      </c>
      <c r="M37" s="196">
        <v>12624</v>
      </c>
      <c r="N37" s="196">
        <v>12625</v>
      </c>
      <c r="O37" s="6"/>
      <c r="P37" s="6"/>
      <c r="Q37"/>
      <c r="R37"/>
      <c r="S37" s="33"/>
      <c r="T37" s="45">
        <f>proj16jul!F37</f>
        <v>0</v>
      </c>
      <c r="U37" s="45">
        <f>dec!O37</f>
        <v>0</v>
      </c>
      <c r="V37" s="45">
        <f>may!O37</f>
        <v>5000</v>
      </c>
      <c r="W37" s="45">
        <f>june!O37</f>
        <v>5000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/>
      <c r="AG37" s="196"/>
      <c r="AH37" s="196"/>
      <c r="AI37"/>
      <c r="AJ37" s="188">
        <f t="shared" si="1"/>
        <v>0</v>
      </c>
      <c r="AK37" s="31">
        <v>28</v>
      </c>
      <c r="AL37" s="31" t="s">
        <v>989</v>
      </c>
      <c r="AM37" s="31">
        <v>28</v>
      </c>
      <c r="AN37" s="31" t="s">
        <v>73</v>
      </c>
      <c r="AO37" s="6">
        <f t="shared" si="0"/>
        <v>0</v>
      </c>
      <c r="AR37" s="157" t="s">
        <v>73</v>
      </c>
      <c r="AS37" s="162" t="s">
        <v>1716</v>
      </c>
      <c r="AT37" s="209">
        <v>12625</v>
      </c>
      <c r="AU37" s="209">
        <v>0</v>
      </c>
      <c r="AV37" s="96"/>
      <c r="AW37" s="209"/>
      <c r="AX37" s="209"/>
      <c r="AY37" s="209"/>
      <c r="AZ37"/>
      <c r="BA37"/>
    </row>
    <row r="38" spans="1:53" ht="17.100000000000001" customHeight="1">
      <c r="A38" s="31">
        <v>29</v>
      </c>
      <c r="B38" s="31" t="s">
        <v>1320</v>
      </c>
      <c r="C38" s="72">
        <f>proj16jul!D38</f>
        <v>0</v>
      </c>
      <c r="D38" s="45">
        <f>dec!N38</f>
        <v>0</v>
      </c>
      <c r="E38" s="45">
        <f>may!N38</f>
        <v>0</v>
      </c>
      <c r="F38" s="45">
        <f>june!N38</f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6"/>
      <c r="P38" s="6"/>
      <c r="Q38"/>
      <c r="R38"/>
      <c r="S38" s="33"/>
      <c r="T38" s="45">
        <f>proj16jul!F38</f>
        <v>0</v>
      </c>
      <c r="U38" s="45">
        <f>dec!O38</f>
        <v>0</v>
      </c>
      <c r="V38" s="45">
        <f>may!O38</f>
        <v>0</v>
      </c>
      <c r="W38" s="45">
        <f>june!O38</f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/>
      <c r="AG38" s="196"/>
      <c r="AH38" s="196"/>
      <c r="AI38"/>
      <c r="AJ38" s="188">
        <f t="shared" si="1"/>
        <v>0</v>
      </c>
      <c r="AK38" s="31">
        <v>29</v>
      </c>
      <c r="AL38" s="31" t="s">
        <v>990</v>
      </c>
      <c r="AM38" s="31">
        <v>29</v>
      </c>
      <c r="AN38" s="31" t="s">
        <v>74</v>
      </c>
      <c r="AO38" s="6">
        <f t="shared" si="0"/>
        <v>0</v>
      </c>
      <c r="AR38" s="157" t="s">
        <v>74</v>
      </c>
      <c r="AS38" s="162" t="s">
        <v>1717</v>
      </c>
      <c r="AT38" s="209">
        <v>0</v>
      </c>
      <c r="AU38" s="209">
        <v>0</v>
      </c>
      <c r="AV38" s="96"/>
      <c r="AW38" s="209"/>
      <c r="AX38" s="209"/>
      <c r="AY38" s="209"/>
      <c r="AZ38"/>
      <c r="BA38"/>
    </row>
    <row r="39" spans="1:53" ht="17.100000000000001" customHeight="1">
      <c r="A39" s="32">
        <v>30</v>
      </c>
      <c r="B39" s="32" t="s">
        <v>858</v>
      </c>
      <c r="C39" s="72">
        <f>proj16jul!D39</f>
        <v>524477</v>
      </c>
      <c r="D39" s="45">
        <f>dec!N39</f>
        <v>601926</v>
      </c>
      <c r="E39" s="45">
        <f>may!N39</f>
        <v>601926</v>
      </c>
      <c r="F39" s="45">
        <f>june!N39</f>
        <v>596078</v>
      </c>
      <c r="G39" s="196">
        <v>43706</v>
      </c>
      <c r="H39" s="196">
        <v>43706</v>
      </c>
      <c r="I39" s="196">
        <v>43707</v>
      </c>
      <c r="J39" s="196">
        <v>43706</v>
      </c>
      <c r="K39" s="196">
        <v>43707</v>
      </c>
      <c r="L39" s="196">
        <v>54770</v>
      </c>
      <c r="M39" s="196">
        <v>54770</v>
      </c>
      <c r="N39" s="196">
        <v>54770</v>
      </c>
      <c r="O39" s="6"/>
      <c r="P39" s="6"/>
      <c r="Q39"/>
      <c r="R39"/>
      <c r="S39" s="33"/>
      <c r="T39" s="45">
        <f>proj16jul!F39</f>
        <v>336687</v>
      </c>
      <c r="U39" s="45">
        <f>dec!O39</f>
        <v>340184</v>
      </c>
      <c r="V39" s="45">
        <f>may!O39</f>
        <v>334610</v>
      </c>
      <c r="W39" s="45">
        <f>june!O39</f>
        <v>338684</v>
      </c>
      <c r="X39" s="196">
        <v>28058</v>
      </c>
      <c r="Y39" s="196">
        <v>28058</v>
      </c>
      <c r="Z39" s="196">
        <v>28058</v>
      </c>
      <c r="AA39" s="196">
        <v>28057</v>
      </c>
      <c r="AB39" s="196">
        <v>28057</v>
      </c>
      <c r="AC39" s="196">
        <v>28557</v>
      </c>
      <c r="AD39" s="196">
        <v>28557</v>
      </c>
      <c r="AE39" s="196">
        <v>28557</v>
      </c>
      <c r="AF39" s="196"/>
      <c r="AG39" s="196"/>
      <c r="AH39" s="196"/>
      <c r="AI39"/>
      <c r="AJ39" s="188">
        <f t="shared" si="1"/>
        <v>0</v>
      </c>
      <c r="AK39" s="31">
        <v>30</v>
      </c>
      <c r="AL39" s="31" t="s">
        <v>991</v>
      </c>
      <c r="AM39" s="31">
        <v>30</v>
      </c>
      <c r="AN39" s="31" t="s">
        <v>75</v>
      </c>
      <c r="AO39" s="6">
        <f t="shared" si="0"/>
        <v>0</v>
      </c>
      <c r="AR39" s="157" t="s">
        <v>75</v>
      </c>
      <c r="AS39" s="162" t="s">
        <v>1718</v>
      </c>
      <c r="AT39" s="209">
        <v>54770</v>
      </c>
      <c r="AU39" s="209">
        <v>28557</v>
      </c>
      <c r="AV39" s="96"/>
      <c r="AW39" s="209"/>
      <c r="AX39" s="209"/>
      <c r="AY39" s="209"/>
      <c r="AZ39"/>
      <c r="BA39"/>
    </row>
    <row r="40" spans="1:53" ht="17.100000000000001" customHeight="1">
      <c r="A40" s="32">
        <v>31</v>
      </c>
      <c r="B40" s="32" t="s">
        <v>912</v>
      </c>
      <c r="C40" s="72">
        <f>proj16jul!D40</f>
        <v>0</v>
      </c>
      <c r="D40" s="45">
        <f>dec!N40</f>
        <v>0</v>
      </c>
      <c r="E40" s="45">
        <f>may!N40</f>
        <v>0</v>
      </c>
      <c r="F40" s="45">
        <f>june!N40</f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6"/>
      <c r="P40" s="6"/>
      <c r="Q40"/>
      <c r="R40"/>
      <c r="S40" s="33"/>
      <c r="T40" s="45">
        <f>proj16jul!F40</f>
        <v>74634</v>
      </c>
      <c r="U40" s="45">
        <f>dec!O40</f>
        <v>105600</v>
      </c>
      <c r="V40" s="45">
        <f>may!O40</f>
        <v>126858</v>
      </c>
      <c r="W40" s="45">
        <f>june!O40</f>
        <v>117252</v>
      </c>
      <c r="X40" s="196">
        <v>6220</v>
      </c>
      <c r="Y40" s="196">
        <v>6220</v>
      </c>
      <c r="Z40" s="196">
        <v>6220</v>
      </c>
      <c r="AA40" s="196">
        <v>6220</v>
      </c>
      <c r="AB40" s="196">
        <v>6220</v>
      </c>
      <c r="AC40" s="196">
        <v>10643</v>
      </c>
      <c r="AD40" s="196">
        <v>10643</v>
      </c>
      <c r="AE40" s="196">
        <v>10643</v>
      </c>
      <c r="AF40" s="196"/>
      <c r="AG40" s="196"/>
      <c r="AH40" s="196"/>
      <c r="AI40"/>
      <c r="AJ40" s="188">
        <f t="shared" si="1"/>
        <v>0</v>
      </c>
      <c r="AK40" s="31">
        <v>31</v>
      </c>
      <c r="AL40" s="31" t="s">
        <v>992</v>
      </c>
      <c r="AM40" s="31">
        <v>31</v>
      </c>
      <c r="AN40" s="31" t="s">
        <v>76</v>
      </c>
      <c r="AO40" s="6">
        <f t="shared" si="0"/>
        <v>0</v>
      </c>
      <c r="AR40" s="157" t="s">
        <v>76</v>
      </c>
      <c r="AS40" s="162" t="s">
        <v>1719</v>
      </c>
      <c r="AT40" s="209">
        <v>0</v>
      </c>
      <c r="AU40" s="209">
        <v>10643</v>
      </c>
      <c r="AV40" s="96"/>
      <c r="AW40" s="209"/>
      <c r="AX40" s="209"/>
      <c r="AY40" s="209"/>
      <c r="AZ40"/>
      <c r="BA40"/>
    </row>
    <row r="41" spans="1:53" ht="17.100000000000001" customHeight="1">
      <c r="A41" s="31">
        <v>32</v>
      </c>
      <c r="B41" s="31" t="s">
        <v>1321</v>
      </c>
      <c r="C41" s="72">
        <f>proj16jul!D41</f>
        <v>0</v>
      </c>
      <c r="D41" s="45">
        <f>dec!N41</f>
        <v>0</v>
      </c>
      <c r="E41" s="45">
        <f>may!N41</f>
        <v>0</v>
      </c>
      <c r="F41" s="45">
        <f>june!N41</f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6"/>
      <c r="P41" s="6"/>
      <c r="Q41"/>
      <c r="R41"/>
      <c r="S41" s="33"/>
      <c r="T41" s="45">
        <f>proj16jul!F41</f>
        <v>0</v>
      </c>
      <c r="U41" s="45">
        <f>dec!O41</f>
        <v>0</v>
      </c>
      <c r="V41" s="45">
        <f>may!O41</f>
        <v>0</v>
      </c>
      <c r="W41" s="45">
        <f>june!O41</f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/>
      <c r="AG41" s="196"/>
      <c r="AH41" s="196"/>
      <c r="AI41"/>
      <c r="AJ41" s="188">
        <f t="shared" si="1"/>
        <v>0</v>
      </c>
      <c r="AK41" s="31">
        <v>32</v>
      </c>
      <c r="AL41" s="31" t="s">
        <v>993</v>
      </c>
      <c r="AM41" s="31">
        <v>32</v>
      </c>
      <c r="AN41" s="31" t="s">
        <v>77</v>
      </c>
      <c r="AO41" s="6">
        <f t="shared" si="0"/>
        <v>0</v>
      </c>
      <c r="AR41" s="157" t="s">
        <v>77</v>
      </c>
      <c r="AS41" s="162" t="s">
        <v>1720</v>
      </c>
      <c r="AT41" s="209">
        <v>0</v>
      </c>
      <c r="AU41" s="209">
        <v>0</v>
      </c>
      <c r="AV41" s="96"/>
      <c r="AW41" s="209"/>
      <c r="AX41" s="209"/>
      <c r="AY41" s="209"/>
      <c r="AZ41"/>
      <c r="BA41"/>
    </row>
    <row r="42" spans="1:53" ht="17.100000000000001" customHeight="1">
      <c r="A42" s="31">
        <v>33</v>
      </c>
      <c r="B42" s="31" t="s">
        <v>1322</v>
      </c>
      <c r="C42" s="72">
        <f>proj16jul!D42</f>
        <v>0</v>
      </c>
      <c r="D42" s="45">
        <f>dec!N42</f>
        <v>0</v>
      </c>
      <c r="E42" s="45">
        <f>may!N42</f>
        <v>0</v>
      </c>
      <c r="F42" s="45">
        <f>june!N42</f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6"/>
      <c r="P42" s="6"/>
      <c r="Q42"/>
      <c r="R42"/>
      <c r="S42" s="33"/>
      <c r="T42" s="45">
        <f>proj16jul!F42</f>
        <v>0</v>
      </c>
      <c r="U42" s="45">
        <f>dec!O42</f>
        <v>12120</v>
      </c>
      <c r="V42" s="45">
        <f>may!O42</f>
        <v>12120</v>
      </c>
      <c r="W42" s="45">
        <f>june!O42</f>
        <v>11951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1732</v>
      </c>
      <c r="AD42" s="196">
        <v>1732</v>
      </c>
      <c r="AE42" s="196">
        <v>1732</v>
      </c>
      <c r="AF42" s="196"/>
      <c r="AG42" s="196"/>
      <c r="AH42" s="196"/>
      <c r="AI42"/>
      <c r="AJ42" s="188">
        <f t="shared" si="1"/>
        <v>0</v>
      </c>
      <c r="AK42" s="31">
        <v>33</v>
      </c>
      <c r="AL42" s="31" t="s">
        <v>994</v>
      </c>
      <c r="AM42" s="31">
        <v>33</v>
      </c>
      <c r="AN42" s="31" t="s">
        <v>78</v>
      </c>
      <c r="AO42" s="6">
        <f t="shared" si="0"/>
        <v>0</v>
      </c>
      <c r="AR42" s="157" t="s">
        <v>78</v>
      </c>
      <c r="AS42" s="162" t="s">
        <v>1721</v>
      </c>
      <c r="AT42" s="209">
        <v>0</v>
      </c>
      <c r="AU42" s="209">
        <v>1732</v>
      </c>
      <c r="AV42" s="96"/>
      <c r="AW42" s="209"/>
      <c r="AX42" s="209"/>
      <c r="AY42" s="209"/>
      <c r="AZ42"/>
      <c r="BA42"/>
    </row>
    <row r="43" spans="1:53" ht="17.100000000000001" customHeight="1">
      <c r="A43" s="31">
        <v>34</v>
      </c>
      <c r="B43" s="31" t="s">
        <v>1323</v>
      </c>
      <c r="C43" s="72">
        <f>proj16jul!D43</f>
        <v>0</v>
      </c>
      <c r="D43" s="45">
        <f>dec!N43</f>
        <v>0</v>
      </c>
      <c r="E43" s="45">
        <f>may!N43</f>
        <v>0</v>
      </c>
      <c r="F43" s="45">
        <f>june!N43</f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6"/>
      <c r="P43" s="6"/>
      <c r="Q43"/>
      <c r="R43"/>
      <c r="S43" s="33"/>
      <c r="T43" s="45">
        <f>proj16jul!F43</f>
        <v>0</v>
      </c>
      <c r="U43" s="45">
        <f>dec!O43</f>
        <v>0</v>
      </c>
      <c r="V43" s="45">
        <f>may!O43</f>
        <v>0</v>
      </c>
      <c r="W43" s="45">
        <f>june!O43</f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/>
      <c r="AG43" s="196"/>
      <c r="AH43" s="196"/>
      <c r="AI43"/>
      <c r="AJ43" s="188">
        <f t="shared" si="1"/>
        <v>0</v>
      </c>
      <c r="AK43" s="31">
        <v>34</v>
      </c>
      <c r="AL43" s="31" t="s">
        <v>995</v>
      </c>
      <c r="AM43" s="31">
        <v>34</v>
      </c>
      <c r="AN43" s="31" t="s">
        <v>79</v>
      </c>
      <c r="AO43" s="6">
        <f t="shared" si="0"/>
        <v>0</v>
      </c>
      <c r="AR43" s="157" t="s">
        <v>79</v>
      </c>
      <c r="AS43" s="162" t="s">
        <v>1722</v>
      </c>
      <c r="AT43" s="209">
        <v>0</v>
      </c>
      <c r="AU43" s="209">
        <v>0</v>
      </c>
      <c r="AV43" s="96"/>
      <c r="AW43" s="209"/>
      <c r="AX43" s="209"/>
      <c r="AY43" s="209"/>
      <c r="AZ43"/>
      <c r="BA43"/>
    </row>
    <row r="44" spans="1:53" ht="17.100000000000001" customHeight="1">
      <c r="A44" s="32">
        <v>35</v>
      </c>
      <c r="B44" s="32" t="s">
        <v>833</v>
      </c>
      <c r="C44" s="72">
        <f>proj16jul!D44</f>
        <v>0</v>
      </c>
      <c r="D44" s="45">
        <f>dec!N44</f>
        <v>0</v>
      </c>
      <c r="E44" s="45">
        <f>may!N44</f>
        <v>0</v>
      </c>
      <c r="F44" s="45">
        <f>june!N44</f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6"/>
      <c r="P44" s="6"/>
      <c r="Q44"/>
      <c r="R44"/>
      <c r="S44" s="33"/>
      <c r="T44" s="45">
        <f>proj16jul!F44</f>
        <v>555312</v>
      </c>
      <c r="U44" s="45">
        <f>dec!O44</f>
        <v>608120</v>
      </c>
      <c r="V44" s="45">
        <f>may!O44</f>
        <v>656653</v>
      </c>
      <c r="W44" s="45">
        <f>june!O44</f>
        <v>616775</v>
      </c>
      <c r="X44" s="196">
        <v>46276</v>
      </c>
      <c r="Y44" s="196">
        <v>46276</v>
      </c>
      <c r="Z44" s="196">
        <v>46276</v>
      </c>
      <c r="AA44" s="196">
        <v>46276</v>
      </c>
      <c r="AB44" s="196">
        <v>46276</v>
      </c>
      <c r="AC44" s="196">
        <v>53820</v>
      </c>
      <c r="AD44" s="196">
        <v>53820</v>
      </c>
      <c r="AE44" s="196">
        <v>53820</v>
      </c>
      <c r="AF44" s="196"/>
      <c r="AG44" s="196"/>
      <c r="AH44" s="196"/>
      <c r="AI44"/>
      <c r="AJ44" s="188">
        <f t="shared" si="1"/>
        <v>0</v>
      </c>
      <c r="AK44" s="31">
        <v>35</v>
      </c>
      <c r="AL44" s="31" t="s">
        <v>996</v>
      </c>
      <c r="AM44" s="31">
        <v>35</v>
      </c>
      <c r="AN44" s="31" t="s">
        <v>80</v>
      </c>
      <c r="AO44" s="6">
        <f t="shared" si="0"/>
        <v>0</v>
      </c>
      <c r="AR44" s="157" t="s">
        <v>80</v>
      </c>
      <c r="AS44" s="162" t="s">
        <v>1723</v>
      </c>
      <c r="AT44" s="209">
        <v>0</v>
      </c>
      <c r="AU44" s="209">
        <v>53820</v>
      </c>
      <c r="AV44" s="96"/>
      <c r="AW44" s="209"/>
      <c r="AX44" s="209"/>
      <c r="AY44" s="209"/>
      <c r="AZ44"/>
      <c r="BA44"/>
    </row>
    <row r="45" spans="1:53" ht="17.100000000000001" customHeight="1">
      <c r="A45" s="32">
        <v>36</v>
      </c>
      <c r="B45" s="32" t="s">
        <v>902</v>
      </c>
      <c r="C45" s="72">
        <f>proj16jul!D45</f>
        <v>723869</v>
      </c>
      <c r="D45" s="45">
        <f>dec!N45</f>
        <v>696677</v>
      </c>
      <c r="E45" s="45">
        <f>may!N45</f>
        <v>800520</v>
      </c>
      <c r="F45" s="45">
        <f>june!N45</f>
        <v>800520</v>
      </c>
      <c r="G45" s="196">
        <v>60322</v>
      </c>
      <c r="H45" s="196">
        <v>60322</v>
      </c>
      <c r="I45" s="196">
        <v>60323</v>
      </c>
      <c r="J45" s="196">
        <v>60322</v>
      </c>
      <c r="K45" s="196">
        <v>60323</v>
      </c>
      <c r="L45" s="196">
        <v>56437</v>
      </c>
      <c r="M45" s="196">
        <v>56438</v>
      </c>
      <c r="N45" s="196">
        <v>56438</v>
      </c>
      <c r="O45" s="6"/>
      <c r="P45" s="6"/>
      <c r="Q45"/>
      <c r="R45"/>
      <c r="S45" s="33"/>
      <c r="T45" s="45">
        <f>proj16jul!F45</f>
        <v>622519</v>
      </c>
      <c r="U45" s="45">
        <f>dec!O45</f>
        <v>584253</v>
      </c>
      <c r="V45" s="45">
        <f>may!O45</f>
        <v>564917</v>
      </c>
      <c r="W45" s="45">
        <f>june!O45</f>
        <v>564917</v>
      </c>
      <c r="X45" s="196">
        <v>51877</v>
      </c>
      <c r="Y45" s="196">
        <v>51877</v>
      </c>
      <c r="Z45" s="196">
        <v>51877</v>
      </c>
      <c r="AA45" s="196">
        <v>51877</v>
      </c>
      <c r="AB45" s="196">
        <v>51877</v>
      </c>
      <c r="AC45" s="196">
        <v>46410</v>
      </c>
      <c r="AD45" s="196">
        <v>46410</v>
      </c>
      <c r="AE45" s="196">
        <v>46410</v>
      </c>
      <c r="AF45" s="196"/>
      <c r="AG45" s="196"/>
      <c r="AH45" s="196"/>
      <c r="AI45"/>
      <c r="AJ45" s="188">
        <f t="shared" si="1"/>
        <v>0</v>
      </c>
      <c r="AK45" s="31">
        <v>36</v>
      </c>
      <c r="AL45" s="31" t="s">
        <v>997</v>
      </c>
      <c r="AM45" s="31">
        <v>36</v>
      </c>
      <c r="AN45" s="31" t="s">
        <v>81</v>
      </c>
      <c r="AO45" s="6">
        <f t="shared" si="0"/>
        <v>0</v>
      </c>
      <c r="AR45" s="157" t="s">
        <v>81</v>
      </c>
      <c r="AS45" s="162" t="s">
        <v>1724</v>
      </c>
      <c r="AT45" s="209">
        <v>56438</v>
      </c>
      <c r="AU45" s="209">
        <v>46410</v>
      </c>
      <c r="AV45" s="96"/>
      <c r="AW45" s="209"/>
      <c r="AX45" s="209"/>
      <c r="AY45" s="209"/>
      <c r="AZ45"/>
      <c r="BA45"/>
    </row>
    <row r="46" spans="1:53" ht="17.100000000000001" customHeight="1">
      <c r="A46" s="32">
        <v>37</v>
      </c>
      <c r="B46" s="32" t="s">
        <v>561</v>
      </c>
      <c r="C46" s="72">
        <f>proj16jul!D46</f>
        <v>0</v>
      </c>
      <c r="D46" s="45">
        <f>dec!N46</f>
        <v>0</v>
      </c>
      <c r="E46" s="45">
        <f>may!N46</f>
        <v>0</v>
      </c>
      <c r="F46" s="45">
        <f>june!N46</f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6"/>
      <c r="P46" s="6"/>
      <c r="Q46"/>
      <c r="R46"/>
      <c r="S46" s="33"/>
      <c r="T46" s="45">
        <f>proj16jul!F46</f>
        <v>0</v>
      </c>
      <c r="U46" s="45">
        <f>dec!O46</f>
        <v>0</v>
      </c>
      <c r="V46" s="45">
        <f>may!O46</f>
        <v>0</v>
      </c>
      <c r="W46" s="45">
        <f>june!O46</f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/>
      <c r="AG46" s="196"/>
      <c r="AH46" s="196"/>
      <c r="AI46"/>
      <c r="AJ46" s="188">
        <f t="shared" si="1"/>
        <v>0</v>
      </c>
      <c r="AK46" s="31">
        <v>37</v>
      </c>
      <c r="AL46" s="31" t="s">
        <v>998</v>
      </c>
      <c r="AM46" s="31">
        <v>37</v>
      </c>
      <c r="AN46" s="31" t="s">
        <v>82</v>
      </c>
      <c r="AO46" s="6">
        <f t="shared" si="0"/>
        <v>0</v>
      </c>
      <c r="AR46" s="157" t="s">
        <v>82</v>
      </c>
      <c r="AS46" s="162" t="s">
        <v>1725</v>
      </c>
      <c r="AT46" s="209">
        <v>0</v>
      </c>
      <c r="AU46" s="209">
        <v>0</v>
      </c>
      <c r="AV46" s="96"/>
      <c r="AW46" s="209"/>
      <c r="AX46" s="209"/>
      <c r="AY46" s="209"/>
      <c r="AZ46"/>
      <c r="BA46"/>
    </row>
    <row r="47" spans="1:53" ht="17.100000000000001" customHeight="1">
      <c r="A47" s="31">
        <v>38</v>
      </c>
      <c r="B47" s="31" t="s">
        <v>809</v>
      </c>
      <c r="C47" s="72">
        <f>proj16jul!D47</f>
        <v>0</v>
      </c>
      <c r="D47" s="45">
        <f>dec!N47</f>
        <v>0</v>
      </c>
      <c r="E47" s="45">
        <f>may!N47</f>
        <v>0</v>
      </c>
      <c r="F47" s="45">
        <f>june!N47</f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6"/>
      <c r="P47" s="6"/>
      <c r="Q47"/>
      <c r="R47"/>
      <c r="S47" s="33"/>
      <c r="T47" s="45">
        <f>proj16jul!F47</f>
        <v>5561</v>
      </c>
      <c r="U47" s="45">
        <f>dec!O47</f>
        <v>16700</v>
      </c>
      <c r="V47" s="45">
        <f>may!O47</f>
        <v>16700</v>
      </c>
      <c r="W47" s="45">
        <f>june!O47</f>
        <v>16700</v>
      </c>
      <c r="X47" s="196">
        <v>464</v>
      </c>
      <c r="Y47" s="196">
        <v>464</v>
      </c>
      <c r="Z47" s="196">
        <v>464</v>
      </c>
      <c r="AA47" s="196">
        <v>464</v>
      </c>
      <c r="AB47" s="196">
        <v>464</v>
      </c>
      <c r="AC47" s="196">
        <v>2055</v>
      </c>
      <c r="AD47" s="196">
        <v>2055</v>
      </c>
      <c r="AE47" s="196">
        <v>2054</v>
      </c>
      <c r="AF47" s="196"/>
      <c r="AG47" s="196"/>
      <c r="AH47" s="196"/>
      <c r="AI47"/>
      <c r="AJ47" s="188">
        <f t="shared" si="1"/>
        <v>0</v>
      </c>
      <c r="AK47" s="31">
        <v>38</v>
      </c>
      <c r="AL47" s="31" t="s">
        <v>999</v>
      </c>
      <c r="AM47" s="31">
        <v>38</v>
      </c>
      <c r="AN47" s="31" t="s">
        <v>83</v>
      </c>
      <c r="AO47" s="6">
        <f t="shared" si="0"/>
        <v>0</v>
      </c>
      <c r="AR47" s="157" t="s">
        <v>83</v>
      </c>
      <c r="AS47" s="162" t="s">
        <v>1726</v>
      </c>
      <c r="AT47" s="209">
        <v>0</v>
      </c>
      <c r="AU47" s="209">
        <v>2054</v>
      </c>
      <c r="AV47" s="96"/>
      <c r="AW47" s="209"/>
      <c r="AX47" s="209"/>
      <c r="AY47" s="209"/>
      <c r="AZ47"/>
      <c r="BA47"/>
    </row>
    <row r="48" spans="1:53" ht="17.100000000000001" customHeight="1">
      <c r="A48" s="32">
        <v>39</v>
      </c>
      <c r="B48" s="32" t="s">
        <v>786</v>
      </c>
      <c r="C48" s="72">
        <f>proj16jul!D48</f>
        <v>70513</v>
      </c>
      <c r="D48" s="45">
        <f>dec!N48</f>
        <v>90513</v>
      </c>
      <c r="E48" s="45">
        <f>may!N48</f>
        <v>90513</v>
      </c>
      <c r="F48" s="45">
        <f>june!N48</f>
        <v>94765</v>
      </c>
      <c r="G48" s="196">
        <v>5876</v>
      </c>
      <c r="H48" s="196">
        <v>5876</v>
      </c>
      <c r="I48" s="196">
        <v>5876</v>
      </c>
      <c r="J48" s="196">
        <v>5876</v>
      </c>
      <c r="K48" s="196">
        <v>5876</v>
      </c>
      <c r="L48" s="196">
        <v>8733</v>
      </c>
      <c r="M48" s="196">
        <v>8733</v>
      </c>
      <c r="N48" s="196">
        <v>8733</v>
      </c>
      <c r="O48" s="6"/>
      <c r="P48" s="6"/>
      <c r="Q48"/>
      <c r="R48"/>
      <c r="S48" s="33"/>
      <c r="T48" s="45">
        <f>proj16jul!F48</f>
        <v>83867</v>
      </c>
      <c r="U48" s="45">
        <f>dec!O48</f>
        <v>91045</v>
      </c>
      <c r="V48" s="45">
        <f>may!O48</f>
        <v>74969</v>
      </c>
      <c r="W48" s="45">
        <f>june!O48</f>
        <v>73688</v>
      </c>
      <c r="X48" s="196">
        <v>6989</v>
      </c>
      <c r="Y48" s="196">
        <v>6989</v>
      </c>
      <c r="Z48" s="196">
        <v>6989</v>
      </c>
      <c r="AA48" s="196">
        <v>6989</v>
      </c>
      <c r="AB48" s="196">
        <v>6989</v>
      </c>
      <c r="AC48" s="196">
        <v>8015</v>
      </c>
      <c r="AD48" s="196">
        <v>8015</v>
      </c>
      <c r="AE48" s="196">
        <v>8014</v>
      </c>
      <c r="AF48" s="196"/>
      <c r="AG48" s="196"/>
      <c r="AH48" s="196"/>
      <c r="AI48"/>
      <c r="AJ48" s="188">
        <f t="shared" si="1"/>
        <v>0</v>
      </c>
      <c r="AK48" s="31">
        <v>39</v>
      </c>
      <c r="AL48" s="31" t="s">
        <v>1000</v>
      </c>
      <c r="AM48" s="31">
        <v>39</v>
      </c>
      <c r="AN48" s="31" t="s">
        <v>84</v>
      </c>
      <c r="AO48" s="6">
        <f t="shared" si="0"/>
        <v>0</v>
      </c>
      <c r="AR48" s="157" t="s">
        <v>84</v>
      </c>
      <c r="AS48" s="162" t="s">
        <v>1727</v>
      </c>
      <c r="AT48" s="209">
        <v>8733</v>
      </c>
      <c r="AU48" s="209">
        <v>8014</v>
      </c>
      <c r="AV48" s="96"/>
      <c r="AW48" s="209"/>
      <c r="AX48" s="209"/>
      <c r="AY48" s="209"/>
      <c r="AZ48"/>
      <c r="BA48"/>
    </row>
    <row r="49" spans="1:53" ht="17.100000000000001" customHeight="1">
      <c r="A49" s="32">
        <v>40</v>
      </c>
      <c r="B49" s="32" t="s">
        <v>834</v>
      </c>
      <c r="C49" s="72">
        <f>proj16jul!D49</f>
        <v>0</v>
      </c>
      <c r="D49" s="45">
        <f>dec!N49</f>
        <v>0</v>
      </c>
      <c r="E49" s="45">
        <f>may!N49</f>
        <v>0</v>
      </c>
      <c r="F49" s="45">
        <f>june!N49</f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6"/>
      <c r="P49" s="6"/>
      <c r="Q49"/>
      <c r="R49"/>
      <c r="S49" s="33"/>
      <c r="T49" s="45">
        <f>proj16jul!F49</f>
        <v>27420</v>
      </c>
      <c r="U49" s="45">
        <f>dec!O49</f>
        <v>18400</v>
      </c>
      <c r="V49" s="45">
        <f>may!O49</f>
        <v>34920</v>
      </c>
      <c r="W49" s="45">
        <f>june!O49</f>
        <v>33330</v>
      </c>
      <c r="X49" s="196">
        <v>2285</v>
      </c>
      <c r="Y49" s="196">
        <v>2285</v>
      </c>
      <c r="Z49" s="196">
        <v>2285</v>
      </c>
      <c r="AA49" s="196">
        <v>2285</v>
      </c>
      <c r="AB49" s="196">
        <v>2285</v>
      </c>
      <c r="AC49" s="196">
        <v>997</v>
      </c>
      <c r="AD49" s="196">
        <v>997</v>
      </c>
      <c r="AE49" s="196">
        <v>997</v>
      </c>
      <c r="AF49" s="196"/>
      <c r="AG49" s="196"/>
      <c r="AH49" s="196"/>
      <c r="AI49"/>
      <c r="AJ49" s="188">
        <f t="shared" si="1"/>
        <v>0</v>
      </c>
      <c r="AK49" s="31">
        <v>40</v>
      </c>
      <c r="AL49" s="31" t="s">
        <v>1001</v>
      </c>
      <c r="AM49" s="31">
        <v>40</v>
      </c>
      <c r="AN49" s="31" t="s">
        <v>85</v>
      </c>
      <c r="AO49" s="6">
        <f t="shared" si="0"/>
        <v>0</v>
      </c>
      <c r="AR49" s="157" t="s">
        <v>85</v>
      </c>
      <c r="AS49" s="162" t="s">
        <v>1728</v>
      </c>
      <c r="AT49" s="209">
        <v>0</v>
      </c>
      <c r="AU49" s="209">
        <v>997</v>
      </c>
      <c r="AV49" s="96"/>
      <c r="AW49" s="209"/>
      <c r="AX49" s="209"/>
      <c r="AY49" s="209"/>
      <c r="AZ49"/>
      <c r="BA49"/>
    </row>
    <row r="50" spans="1:53" ht="17.100000000000001" customHeight="1">
      <c r="A50" s="32">
        <v>41</v>
      </c>
      <c r="B50" s="32" t="s">
        <v>777</v>
      </c>
      <c r="C50" s="72">
        <f>proj16jul!D50</f>
        <v>0</v>
      </c>
      <c r="D50" s="45">
        <f>dec!N50</f>
        <v>0</v>
      </c>
      <c r="E50" s="45">
        <f>may!N50</f>
        <v>0</v>
      </c>
      <c r="F50" s="45">
        <f>june!N50</f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6"/>
      <c r="P50" s="6"/>
      <c r="Q50"/>
      <c r="R50"/>
      <c r="S50" s="33"/>
      <c r="T50" s="45">
        <f>proj16jul!F50</f>
        <v>158226</v>
      </c>
      <c r="U50" s="45">
        <f>dec!O50</f>
        <v>166964</v>
      </c>
      <c r="V50" s="45">
        <f>may!O50</f>
        <v>201136</v>
      </c>
      <c r="W50" s="45">
        <f>june!O50</f>
        <v>195396</v>
      </c>
      <c r="X50" s="196">
        <v>13186</v>
      </c>
      <c r="Y50" s="196">
        <v>13186</v>
      </c>
      <c r="Z50" s="196">
        <v>13186</v>
      </c>
      <c r="AA50" s="196">
        <v>13186</v>
      </c>
      <c r="AB50" s="196">
        <v>13186</v>
      </c>
      <c r="AC50" s="196">
        <v>14434</v>
      </c>
      <c r="AD50" s="196">
        <v>14434</v>
      </c>
      <c r="AE50" s="196">
        <v>14434</v>
      </c>
      <c r="AF50" s="196"/>
      <c r="AG50" s="196"/>
      <c r="AH50" s="196"/>
      <c r="AI50"/>
      <c r="AJ50" s="188">
        <f t="shared" si="1"/>
        <v>0</v>
      </c>
      <c r="AK50" s="31">
        <v>41</v>
      </c>
      <c r="AL50" s="31" t="s">
        <v>1002</v>
      </c>
      <c r="AM50" s="31">
        <v>41</v>
      </c>
      <c r="AN50" s="31" t="s">
        <v>86</v>
      </c>
      <c r="AO50" s="6">
        <f t="shared" si="0"/>
        <v>0</v>
      </c>
      <c r="AR50" s="157" t="s">
        <v>86</v>
      </c>
      <c r="AS50" s="162" t="s">
        <v>1729</v>
      </c>
      <c r="AT50" s="209">
        <v>0</v>
      </c>
      <c r="AU50" s="209">
        <v>14434</v>
      </c>
      <c r="AV50" s="96"/>
      <c r="AW50" s="209"/>
      <c r="AX50" s="209"/>
      <c r="AY50" s="209"/>
      <c r="AZ50"/>
      <c r="BA50"/>
    </row>
    <row r="51" spans="1:53" ht="17.100000000000001" customHeight="1">
      <c r="A51" s="31">
        <v>42</v>
      </c>
      <c r="B51" s="31" t="s">
        <v>1324</v>
      </c>
      <c r="C51" s="72">
        <f>proj16jul!D51</f>
        <v>0</v>
      </c>
      <c r="D51" s="45">
        <f>dec!N51</f>
        <v>0</v>
      </c>
      <c r="E51" s="45">
        <f>may!N51</f>
        <v>0</v>
      </c>
      <c r="F51" s="45">
        <f>june!N51</f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6"/>
      <c r="P51" s="6"/>
      <c r="Q51"/>
      <c r="R51"/>
      <c r="S51" s="33"/>
      <c r="T51" s="45">
        <f>proj16jul!F51</f>
        <v>0</v>
      </c>
      <c r="U51" s="45">
        <f>dec!O51</f>
        <v>0</v>
      </c>
      <c r="V51" s="45">
        <f>may!O51</f>
        <v>0</v>
      </c>
      <c r="W51" s="45">
        <f>june!O51</f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/>
      <c r="AG51" s="196"/>
      <c r="AH51" s="196"/>
      <c r="AI51"/>
      <c r="AJ51" s="188">
        <f t="shared" si="1"/>
        <v>0</v>
      </c>
      <c r="AK51" s="31">
        <v>42</v>
      </c>
      <c r="AL51" s="31" t="s">
        <v>1003</v>
      </c>
      <c r="AM51" s="31">
        <v>42</v>
      </c>
      <c r="AN51" s="31" t="s">
        <v>87</v>
      </c>
      <c r="AO51" s="6">
        <f t="shared" si="0"/>
        <v>0</v>
      </c>
      <c r="AR51" s="157" t="s">
        <v>87</v>
      </c>
      <c r="AS51" s="162" t="s">
        <v>1730</v>
      </c>
      <c r="AT51" s="209">
        <v>0</v>
      </c>
      <c r="AU51" s="209">
        <v>0</v>
      </c>
      <c r="AV51" s="96"/>
      <c r="AW51" s="209"/>
      <c r="AX51" s="209"/>
      <c r="AY51" s="209"/>
      <c r="AZ51"/>
      <c r="BA51"/>
    </row>
    <row r="52" spans="1:53" ht="17.100000000000001" customHeight="1">
      <c r="A52" s="31">
        <v>43</v>
      </c>
      <c r="B52" s="31" t="s">
        <v>1325</v>
      </c>
      <c r="C52" s="72">
        <f>proj16jul!D52</f>
        <v>0</v>
      </c>
      <c r="D52" s="45">
        <f>dec!N52</f>
        <v>0</v>
      </c>
      <c r="E52" s="45">
        <f>may!N52</f>
        <v>0</v>
      </c>
      <c r="F52" s="45">
        <f>june!N52</f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6"/>
      <c r="P52" s="6"/>
      <c r="Q52"/>
      <c r="R52"/>
      <c r="S52" s="33"/>
      <c r="T52" s="45">
        <f>proj16jul!F52</f>
        <v>102550</v>
      </c>
      <c r="U52" s="45">
        <f>dec!O52</f>
        <v>64508</v>
      </c>
      <c r="V52" s="45">
        <f>may!O52</f>
        <v>62760</v>
      </c>
      <c r="W52" s="45">
        <f>june!O52</f>
        <v>62658</v>
      </c>
      <c r="X52" s="196">
        <v>8546</v>
      </c>
      <c r="Y52" s="196">
        <v>8546</v>
      </c>
      <c r="Z52" s="196">
        <v>8546</v>
      </c>
      <c r="AA52" s="196">
        <v>8546</v>
      </c>
      <c r="AB52" s="196">
        <v>8546</v>
      </c>
      <c r="AC52" s="196">
        <v>3112</v>
      </c>
      <c r="AD52" s="196">
        <v>3111</v>
      </c>
      <c r="AE52" s="196">
        <v>3111</v>
      </c>
      <c r="AF52" s="196"/>
      <c r="AG52" s="196"/>
      <c r="AH52" s="196"/>
      <c r="AI52"/>
      <c r="AJ52" s="188">
        <f t="shared" si="1"/>
        <v>0</v>
      </c>
      <c r="AK52" s="31">
        <v>43</v>
      </c>
      <c r="AL52" s="31" t="s">
        <v>1004</v>
      </c>
      <c r="AM52" s="31">
        <v>43</v>
      </c>
      <c r="AN52" s="31" t="s">
        <v>88</v>
      </c>
      <c r="AO52" s="6">
        <f t="shared" si="0"/>
        <v>0</v>
      </c>
      <c r="AR52" s="157" t="s">
        <v>88</v>
      </c>
      <c r="AS52" s="162" t="s">
        <v>1731</v>
      </c>
      <c r="AT52" s="209">
        <v>0</v>
      </c>
      <c r="AU52" s="209">
        <v>3111</v>
      </c>
      <c r="AV52" s="96"/>
      <c r="AW52" s="209"/>
      <c r="AX52" s="209"/>
      <c r="AY52" s="209"/>
      <c r="AZ52"/>
      <c r="BA52"/>
    </row>
    <row r="53" spans="1:53" ht="17.100000000000001" customHeight="1">
      <c r="A53" s="32">
        <v>44</v>
      </c>
      <c r="B53" s="32" t="s">
        <v>835</v>
      </c>
      <c r="C53" s="72">
        <f>proj16jul!D53</f>
        <v>115000</v>
      </c>
      <c r="D53" s="45">
        <f>dec!N53</f>
        <v>136000</v>
      </c>
      <c r="E53" s="45">
        <f>may!N53</f>
        <v>227944</v>
      </c>
      <c r="F53" s="45">
        <f>june!N53</f>
        <v>227944</v>
      </c>
      <c r="G53" s="196">
        <v>9583</v>
      </c>
      <c r="H53" s="196">
        <v>9583</v>
      </c>
      <c r="I53" s="196">
        <v>9584</v>
      </c>
      <c r="J53" s="196">
        <v>9583</v>
      </c>
      <c r="K53" s="196">
        <v>9583</v>
      </c>
      <c r="L53" s="196">
        <v>12583</v>
      </c>
      <c r="M53" s="196">
        <v>12583</v>
      </c>
      <c r="N53" s="196">
        <v>12583</v>
      </c>
      <c r="O53" s="6"/>
      <c r="P53" s="6"/>
      <c r="Q53"/>
      <c r="R53"/>
      <c r="S53" s="33"/>
      <c r="T53" s="45">
        <f>proj16jul!F53</f>
        <v>1037038</v>
      </c>
      <c r="U53" s="45">
        <f>dec!O53</f>
        <v>1328445</v>
      </c>
      <c r="V53" s="45">
        <f>may!O53</f>
        <v>1272709</v>
      </c>
      <c r="W53" s="45">
        <f>june!O53</f>
        <v>1268968</v>
      </c>
      <c r="X53" s="196">
        <v>86420</v>
      </c>
      <c r="Y53" s="196">
        <v>86420</v>
      </c>
      <c r="Z53" s="196">
        <v>86420</v>
      </c>
      <c r="AA53" s="196">
        <v>86420</v>
      </c>
      <c r="AB53" s="196">
        <v>86420</v>
      </c>
      <c r="AC53" s="196">
        <v>128050</v>
      </c>
      <c r="AD53" s="196">
        <v>128050</v>
      </c>
      <c r="AE53" s="196">
        <v>128049</v>
      </c>
      <c r="AF53" s="196"/>
      <c r="AG53" s="196"/>
      <c r="AH53" s="196"/>
      <c r="AI53"/>
      <c r="AJ53" s="188">
        <f t="shared" si="1"/>
        <v>0</v>
      </c>
      <c r="AK53" s="31">
        <v>44</v>
      </c>
      <c r="AL53" s="31" t="s">
        <v>1005</v>
      </c>
      <c r="AM53" s="31">
        <v>44</v>
      </c>
      <c r="AN53" s="31" t="s">
        <v>89</v>
      </c>
      <c r="AO53" s="6">
        <f t="shared" si="0"/>
        <v>0</v>
      </c>
      <c r="AR53" s="157" t="s">
        <v>89</v>
      </c>
      <c r="AS53" s="162" t="s">
        <v>1732</v>
      </c>
      <c r="AT53" s="209">
        <v>12583</v>
      </c>
      <c r="AU53" s="209">
        <v>128049</v>
      </c>
      <c r="AV53" s="96"/>
      <c r="AW53" s="209"/>
      <c r="AX53" s="209"/>
      <c r="AY53" s="209"/>
      <c r="AZ53"/>
      <c r="BA53"/>
    </row>
    <row r="54" spans="1:53" ht="17.100000000000001" customHeight="1">
      <c r="A54" s="32">
        <v>45</v>
      </c>
      <c r="B54" s="32" t="s">
        <v>898</v>
      </c>
      <c r="C54" s="72">
        <f>proj16jul!D54</f>
        <v>389284</v>
      </c>
      <c r="D54" s="45">
        <f>dec!N54</f>
        <v>350618</v>
      </c>
      <c r="E54" s="45">
        <f>may!N54</f>
        <v>354773</v>
      </c>
      <c r="F54" s="45">
        <f>june!N54</f>
        <v>354773</v>
      </c>
      <c r="G54" s="196">
        <v>32440</v>
      </c>
      <c r="H54" s="196">
        <v>32440</v>
      </c>
      <c r="I54" s="196">
        <v>32441</v>
      </c>
      <c r="J54" s="196">
        <v>32440</v>
      </c>
      <c r="K54" s="196">
        <v>32440</v>
      </c>
      <c r="L54" s="196">
        <v>26916</v>
      </c>
      <c r="M54" s="196">
        <v>26916</v>
      </c>
      <c r="N54" s="196">
        <v>26917</v>
      </c>
      <c r="O54" s="6"/>
      <c r="P54" s="6"/>
      <c r="Q54"/>
      <c r="R54"/>
      <c r="S54" s="33"/>
      <c r="T54" s="45">
        <f>proj16jul!F54</f>
        <v>14677</v>
      </c>
      <c r="U54" s="45">
        <f>dec!O54</f>
        <v>5000</v>
      </c>
      <c r="V54" s="45">
        <f>may!O54</f>
        <v>22884</v>
      </c>
      <c r="W54" s="45">
        <f>june!O54</f>
        <v>22784</v>
      </c>
      <c r="X54" s="196">
        <v>1224</v>
      </c>
      <c r="Y54" s="196">
        <v>1223</v>
      </c>
      <c r="Z54" s="196">
        <v>1223</v>
      </c>
      <c r="AA54" s="196">
        <v>1223</v>
      </c>
      <c r="AB54" s="196">
        <v>1223</v>
      </c>
      <c r="AC54" s="196">
        <v>-160</v>
      </c>
      <c r="AD54" s="196">
        <v>-160</v>
      </c>
      <c r="AE54" s="196">
        <v>-160</v>
      </c>
      <c r="AF54" s="196"/>
      <c r="AG54" s="196"/>
      <c r="AH54" s="196"/>
      <c r="AI54"/>
      <c r="AJ54" s="188">
        <f t="shared" si="1"/>
        <v>0</v>
      </c>
      <c r="AK54" s="31">
        <v>45</v>
      </c>
      <c r="AL54" s="31" t="s">
        <v>1006</v>
      </c>
      <c r="AM54" s="31">
        <v>45</v>
      </c>
      <c r="AN54" s="31" t="s">
        <v>90</v>
      </c>
      <c r="AO54" s="6">
        <f t="shared" si="0"/>
        <v>0</v>
      </c>
      <c r="AR54" s="157" t="s">
        <v>90</v>
      </c>
      <c r="AS54" s="162" t="s">
        <v>1733</v>
      </c>
      <c r="AT54" s="209">
        <v>26917</v>
      </c>
      <c r="AU54" s="209">
        <v>-160</v>
      </c>
      <c r="AV54" s="96"/>
      <c r="AW54" s="209"/>
      <c r="AX54" s="209"/>
      <c r="AY54" s="209"/>
      <c r="AZ54"/>
      <c r="BA54"/>
    </row>
    <row r="55" spans="1:53" ht="17.100000000000001" customHeight="1">
      <c r="A55" s="31">
        <v>46</v>
      </c>
      <c r="B55" s="31" t="s">
        <v>1326</v>
      </c>
      <c r="C55" s="72">
        <f>proj16jul!D55</f>
        <v>0</v>
      </c>
      <c r="D55" s="45">
        <f>dec!N55</f>
        <v>0</v>
      </c>
      <c r="E55" s="45">
        <f>may!N55</f>
        <v>0</v>
      </c>
      <c r="F55" s="45">
        <f>june!N55</f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6"/>
      <c r="P55" s="6"/>
      <c r="Q55"/>
      <c r="R55"/>
      <c r="S55" s="33"/>
      <c r="T55" s="45">
        <f>proj16jul!F55</f>
        <v>3953</v>
      </c>
      <c r="U55" s="45">
        <f>dec!O55</f>
        <v>6700</v>
      </c>
      <c r="V55" s="45">
        <f>may!O55</f>
        <v>8829</v>
      </c>
      <c r="W55" s="45">
        <f>june!O55</f>
        <v>8829</v>
      </c>
      <c r="X55" s="196">
        <v>330</v>
      </c>
      <c r="Y55" s="196">
        <v>330</v>
      </c>
      <c r="Z55" s="196">
        <v>330</v>
      </c>
      <c r="AA55" s="196">
        <v>330</v>
      </c>
      <c r="AB55" s="196">
        <v>330</v>
      </c>
      <c r="AC55" s="196">
        <v>722</v>
      </c>
      <c r="AD55" s="196">
        <v>722</v>
      </c>
      <c r="AE55" s="196">
        <v>722</v>
      </c>
      <c r="AF55" s="196"/>
      <c r="AG55" s="196"/>
      <c r="AH55" s="196"/>
      <c r="AI55"/>
      <c r="AJ55" s="188">
        <f t="shared" si="1"/>
        <v>0</v>
      </c>
      <c r="AK55" s="31">
        <v>46</v>
      </c>
      <c r="AL55" s="31" t="s">
        <v>1007</v>
      </c>
      <c r="AM55" s="31">
        <v>46</v>
      </c>
      <c r="AN55" s="31" t="s">
        <v>91</v>
      </c>
      <c r="AO55" s="6">
        <f t="shared" si="0"/>
        <v>0</v>
      </c>
      <c r="AR55" s="157" t="s">
        <v>91</v>
      </c>
      <c r="AS55" s="162" t="s">
        <v>1734</v>
      </c>
      <c r="AT55" s="209">
        <v>0</v>
      </c>
      <c r="AU55" s="209">
        <v>722</v>
      </c>
      <c r="AV55" s="96"/>
      <c r="AW55" s="209"/>
      <c r="AX55" s="209"/>
      <c r="AY55" s="209"/>
      <c r="AZ55"/>
      <c r="BA55"/>
    </row>
    <row r="56" spans="1:53" ht="17.100000000000001" customHeight="1">
      <c r="A56" s="31">
        <v>47</v>
      </c>
      <c r="B56" s="31" t="s">
        <v>1327</v>
      </c>
      <c r="C56" s="72">
        <f>proj16jul!D56</f>
        <v>0</v>
      </c>
      <c r="D56" s="45">
        <f>dec!N56</f>
        <v>0</v>
      </c>
      <c r="E56" s="45">
        <f>may!N56</f>
        <v>0</v>
      </c>
      <c r="F56" s="45">
        <f>june!N56</f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6"/>
      <c r="P56" s="6"/>
      <c r="Q56"/>
      <c r="R56"/>
      <c r="S56" s="33"/>
      <c r="T56" s="45">
        <f>proj16jul!F56</f>
        <v>0</v>
      </c>
      <c r="U56" s="45">
        <f>dec!O56</f>
        <v>0</v>
      </c>
      <c r="V56" s="45">
        <f>may!O56</f>
        <v>0</v>
      </c>
      <c r="W56" s="45">
        <f>june!O56</f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/>
      <c r="AG56" s="196"/>
      <c r="AH56" s="196"/>
      <c r="AI56"/>
      <c r="AJ56" s="188">
        <f t="shared" si="1"/>
        <v>0</v>
      </c>
      <c r="AK56" s="31">
        <v>47</v>
      </c>
      <c r="AL56" s="31" t="s">
        <v>1008</v>
      </c>
      <c r="AM56" s="31">
        <v>47</v>
      </c>
      <c r="AN56" s="31" t="s">
        <v>92</v>
      </c>
      <c r="AO56" s="6">
        <f t="shared" si="0"/>
        <v>0</v>
      </c>
      <c r="AR56" s="157" t="s">
        <v>92</v>
      </c>
      <c r="AS56" s="162" t="s">
        <v>1735</v>
      </c>
      <c r="AT56" s="209">
        <v>0</v>
      </c>
      <c r="AU56" s="209">
        <v>0</v>
      </c>
      <c r="AV56" s="96"/>
      <c r="AW56" s="209"/>
      <c r="AX56" s="209"/>
      <c r="AY56" s="209"/>
      <c r="AZ56"/>
      <c r="BA56"/>
    </row>
    <row r="57" spans="1:53" ht="17.100000000000001" customHeight="1">
      <c r="A57" s="32">
        <v>48</v>
      </c>
      <c r="B57" s="32" t="s">
        <v>1328</v>
      </c>
      <c r="C57" s="72">
        <f>proj16jul!D57</f>
        <v>125100</v>
      </c>
      <c r="D57" s="45">
        <f>dec!N57</f>
        <v>153000</v>
      </c>
      <c r="E57" s="45">
        <f>may!N57</f>
        <v>153000</v>
      </c>
      <c r="F57" s="45">
        <f>june!N57</f>
        <v>144650</v>
      </c>
      <c r="G57" s="196">
        <v>10425</v>
      </c>
      <c r="H57" s="196">
        <v>10425</v>
      </c>
      <c r="I57" s="196">
        <v>10425</v>
      </c>
      <c r="J57" s="196">
        <v>10425</v>
      </c>
      <c r="K57" s="196">
        <v>10425</v>
      </c>
      <c r="L57" s="196">
        <v>14410</v>
      </c>
      <c r="M57" s="196">
        <v>14410</v>
      </c>
      <c r="N57" s="196">
        <v>14411</v>
      </c>
      <c r="O57" s="6"/>
      <c r="P57" s="6"/>
      <c r="Q57"/>
      <c r="R57"/>
      <c r="S57" s="33"/>
      <c r="T57" s="45">
        <f>proj16jul!F57</f>
        <v>15812</v>
      </c>
      <c r="U57" s="45">
        <f>dec!O57</f>
        <v>20100</v>
      </c>
      <c r="V57" s="45">
        <f>may!O57</f>
        <v>26005</v>
      </c>
      <c r="W57" s="45">
        <f>june!O57</f>
        <v>26005</v>
      </c>
      <c r="X57" s="196">
        <v>1318</v>
      </c>
      <c r="Y57" s="196">
        <v>1318</v>
      </c>
      <c r="Z57" s="196">
        <v>1318</v>
      </c>
      <c r="AA57" s="196">
        <v>1318</v>
      </c>
      <c r="AB57" s="196">
        <v>1318</v>
      </c>
      <c r="AC57" s="196">
        <v>1930</v>
      </c>
      <c r="AD57" s="196">
        <v>1930</v>
      </c>
      <c r="AE57" s="196">
        <v>1930</v>
      </c>
      <c r="AF57" s="196"/>
      <c r="AG57" s="196"/>
      <c r="AH57" s="196"/>
      <c r="AI57"/>
      <c r="AJ57" s="188">
        <f t="shared" si="1"/>
        <v>0</v>
      </c>
      <c r="AK57" s="31">
        <v>48</v>
      </c>
      <c r="AL57" s="31" t="s">
        <v>1009</v>
      </c>
      <c r="AM57" s="31">
        <v>48</v>
      </c>
      <c r="AN57" s="31" t="s">
        <v>93</v>
      </c>
      <c r="AO57" s="6">
        <f t="shared" si="0"/>
        <v>0</v>
      </c>
      <c r="AR57" s="157" t="s">
        <v>93</v>
      </c>
      <c r="AS57" s="162" t="s">
        <v>1736</v>
      </c>
      <c r="AT57" s="209">
        <v>14411</v>
      </c>
      <c r="AU57" s="209">
        <v>1930</v>
      </c>
      <c r="AV57" s="96"/>
      <c r="AW57" s="209"/>
      <c r="AX57" s="209"/>
      <c r="AY57" s="209"/>
      <c r="AZ57"/>
      <c r="BA57"/>
    </row>
    <row r="58" spans="1:53" ht="17.100000000000001" customHeight="1">
      <c r="A58" s="32">
        <v>49</v>
      </c>
      <c r="B58" s="32" t="s">
        <v>562</v>
      </c>
      <c r="C58" s="72">
        <f>proj16jul!D58</f>
        <v>0</v>
      </c>
      <c r="D58" s="45">
        <f>dec!N58</f>
        <v>0</v>
      </c>
      <c r="E58" s="45">
        <f>may!N58</f>
        <v>0</v>
      </c>
      <c r="F58" s="45">
        <f>june!N58</f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6"/>
      <c r="P58" s="6"/>
      <c r="Q58"/>
      <c r="R58"/>
      <c r="S58" s="33"/>
      <c r="T58" s="45">
        <f>proj16jul!F58</f>
        <v>19028</v>
      </c>
      <c r="U58" s="45">
        <f>dec!O58</f>
        <v>33500</v>
      </c>
      <c r="V58" s="45">
        <f>may!O58</f>
        <v>36291</v>
      </c>
      <c r="W58" s="45">
        <f>june!O58</f>
        <v>36291</v>
      </c>
      <c r="X58" s="196">
        <v>1586</v>
      </c>
      <c r="Y58" s="196">
        <v>1586</v>
      </c>
      <c r="Z58" s="196">
        <v>1586</v>
      </c>
      <c r="AA58" s="196">
        <v>1586</v>
      </c>
      <c r="AB58" s="196">
        <v>1586</v>
      </c>
      <c r="AC58" s="196">
        <v>3653</v>
      </c>
      <c r="AD58" s="196">
        <v>3653</v>
      </c>
      <c r="AE58" s="196">
        <v>3653</v>
      </c>
      <c r="AF58" s="196"/>
      <c r="AG58" s="196"/>
      <c r="AH58" s="196"/>
      <c r="AI58"/>
      <c r="AJ58" s="188">
        <f t="shared" si="1"/>
        <v>0</v>
      </c>
      <c r="AK58" s="31">
        <v>49</v>
      </c>
      <c r="AL58" s="31" t="s">
        <v>1010</v>
      </c>
      <c r="AM58" s="31">
        <v>49</v>
      </c>
      <c r="AN58" s="31" t="s">
        <v>94</v>
      </c>
      <c r="AO58" s="6">
        <f t="shared" si="0"/>
        <v>0</v>
      </c>
      <c r="AR58" s="157" t="s">
        <v>94</v>
      </c>
      <c r="AS58" s="162" t="s">
        <v>1737</v>
      </c>
      <c r="AT58" s="209">
        <v>0</v>
      </c>
      <c r="AU58" s="209">
        <v>3653</v>
      </c>
      <c r="AV58" s="96"/>
      <c r="AW58" s="209"/>
      <c r="AX58" s="209"/>
      <c r="AY58" s="209"/>
      <c r="AZ58"/>
      <c r="BA58"/>
    </row>
    <row r="59" spans="1:53" ht="17.100000000000001" customHeight="1">
      <c r="A59" s="31">
        <v>50</v>
      </c>
      <c r="B59" s="31" t="s">
        <v>871</v>
      </c>
      <c r="C59" s="72">
        <f>proj16jul!D59</f>
        <v>0</v>
      </c>
      <c r="D59" s="45">
        <f>dec!N59</f>
        <v>0</v>
      </c>
      <c r="E59" s="45">
        <f>may!N59</f>
        <v>0</v>
      </c>
      <c r="F59" s="45">
        <f>june!N59</f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6"/>
      <c r="P59" s="6"/>
      <c r="Q59"/>
      <c r="R59"/>
      <c r="S59" s="33"/>
      <c r="T59" s="45">
        <f>proj16jul!F59</f>
        <v>7906</v>
      </c>
      <c r="U59" s="45">
        <f>dec!O59</f>
        <v>6700</v>
      </c>
      <c r="V59" s="45">
        <f>may!O59</f>
        <v>9836</v>
      </c>
      <c r="W59" s="45">
        <f>june!O59</f>
        <v>9836</v>
      </c>
      <c r="X59" s="196">
        <v>659</v>
      </c>
      <c r="Y59" s="196">
        <v>659</v>
      </c>
      <c r="Z59" s="196">
        <v>659</v>
      </c>
      <c r="AA59" s="196">
        <v>659</v>
      </c>
      <c r="AB59" s="196">
        <v>659</v>
      </c>
      <c r="AC59" s="196">
        <v>487</v>
      </c>
      <c r="AD59" s="196">
        <v>487</v>
      </c>
      <c r="AE59" s="196">
        <v>487</v>
      </c>
      <c r="AF59" s="196"/>
      <c r="AG59" s="196"/>
      <c r="AH59" s="196"/>
      <c r="AI59"/>
      <c r="AJ59" s="188">
        <f t="shared" si="1"/>
        <v>0</v>
      </c>
      <c r="AK59" s="31">
        <v>50</v>
      </c>
      <c r="AL59" s="31" t="s">
        <v>1011</v>
      </c>
      <c r="AM59" s="31">
        <v>50</v>
      </c>
      <c r="AN59" s="31" t="s">
        <v>95</v>
      </c>
      <c r="AO59" s="6">
        <f t="shared" si="0"/>
        <v>0</v>
      </c>
      <c r="AR59" s="157" t="s">
        <v>95</v>
      </c>
      <c r="AS59" s="162" t="s">
        <v>1738</v>
      </c>
      <c r="AT59" s="209">
        <v>0</v>
      </c>
      <c r="AU59" s="209">
        <v>487</v>
      </c>
      <c r="AV59" s="96"/>
      <c r="AW59" s="209"/>
      <c r="AX59" s="209"/>
      <c r="AY59" s="209"/>
      <c r="AZ59"/>
      <c r="BA59"/>
    </row>
    <row r="60" spans="1:53" ht="17.100000000000001" customHeight="1">
      <c r="A60" s="31">
        <v>51</v>
      </c>
      <c r="B60" s="31" t="s">
        <v>1269</v>
      </c>
      <c r="C60" s="72">
        <f>proj16jul!D60</f>
        <v>0</v>
      </c>
      <c r="D60" s="45">
        <f>dec!N60</f>
        <v>0</v>
      </c>
      <c r="E60" s="45">
        <f>may!N60</f>
        <v>0</v>
      </c>
      <c r="F60" s="45">
        <f>june!N60</f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6"/>
      <c r="P60" s="6"/>
      <c r="Q60"/>
      <c r="R60"/>
      <c r="S60" s="33"/>
      <c r="T60" s="45">
        <f>proj16jul!F60</f>
        <v>0</v>
      </c>
      <c r="U60" s="45">
        <f>dec!O60</f>
        <v>0</v>
      </c>
      <c r="V60" s="45">
        <f>may!O60</f>
        <v>0</v>
      </c>
      <c r="W60" s="45">
        <f>june!O60</f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/>
      <c r="AG60" s="196"/>
      <c r="AH60" s="196"/>
      <c r="AI60"/>
      <c r="AJ60" s="188">
        <f t="shared" si="1"/>
        <v>0</v>
      </c>
      <c r="AK60" s="31">
        <v>51</v>
      </c>
      <c r="AL60" s="31" t="s">
        <v>1012</v>
      </c>
      <c r="AM60" s="31">
        <v>51</v>
      </c>
      <c r="AN60" s="31" t="s">
        <v>96</v>
      </c>
      <c r="AO60" s="6">
        <f t="shared" si="0"/>
        <v>0</v>
      </c>
      <c r="AR60" s="157" t="s">
        <v>96</v>
      </c>
      <c r="AS60" s="162" t="s">
        <v>1739</v>
      </c>
      <c r="AT60" s="209">
        <v>0</v>
      </c>
      <c r="AU60" s="209">
        <v>0</v>
      </c>
      <c r="AV60" s="96"/>
      <c r="AW60" s="209"/>
      <c r="AX60" s="209"/>
      <c r="AY60" s="209"/>
      <c r="AZ60"/>
      <c r="BA60"/>
    </row>
    <row r="61" spans="1:53" ht="17.100000000000001" customHeight="1">
      <c r="A61" s="31">
        <v>52</v>
      </c>
      <c r="B61" s="31" t="s">
        <v>863</v>
      </c>
      <c r="C61" s="72">
        <f>proj16jul!D61</f>
        <v>155991</v>
      </c>
      <c r="D61" s="45">
        <f>dec!N61</f>
        <v>167791</v>
      </c>
      <c r="E61" s="45">
        <f>may!N61</f>
        <v>174142</v>
      </c>
      <c r="F61" s="45">
        <f>june!N61</f>
        <v>174142</v>
      </c>
      <c r="G61" s="196">
        <v>12999</v>
      </c>
      <c r="H61" s="196">
        <v>12999</v>
      </c>
      <c r="I61" s="196">
        <v>12999</v>
      </c>
      <c r="J61" s="196">
        <v>13000</v>
      </c>
      <c r="K61" s="196">
        <v>12999</v>
      </c>
      <c r="L61" s="196">
        <v>14685</v>
      </c>
      <c r="M61" s="196">
        <v>14685</v>
      </c>
      <c r="N61" s="196">
        <v>14685</v>
      </c>
      <c r="O61" s="6"/>
      <c r="P61" s="6"/>
      <c r="Q61"/>
      <c r="R61"/>
      <c r="S61" s="33"/>
      <c r="T61" s="45">
        <f>proj16jul!F61</f>
        <v>30075</v>
      </c>
      <c r="U61" s="45">
        <f>dec!O61</f>
        <v>40200</v>
      </c>
      <c r="V61" s="45">
        <f>may!O61</f>
        <v>34622</v>
      </c>
      <c r="W61" s="45">
        <f>june!O61</f>
        <v>30051</v>
      </c>
      <c r="X61" s="196">
        <v>2507</v>
      </c>
      <c r="Y61" s="196">
        <v>2507</v>
      </c>
      <c r="Z61" s="196">
        <v>2507</v>
      </c>
      <c r="AA61" s="196">
        <v>2506</v>
      </c>
      <c r="AB61" s="196">
        <v>2506</v>
      </c>
      <c r="AC61" s="196">
        <v>3953</v>
      </c>
      <c r="AD61" s="196">
        <v>3953</v>
      </c>
      <c r="AE61" s="196">
        <v>3953</v>
      </c>
      <c r="AF61" s="196"/>
      <c r="AG61" s="196"/>
      <c r="AH61" s="196"/>
      <c r="AI61"/>
      <c r="AJ61" s="188">
        <f t="shared" si="1"/>
        <v>0</v>
      </c>
      <c r="AK61" s="31">
        <v>52</v>
      </c>
      <c r="AL61" s="31" t="s">
        <v>1013</v>
      </c>
      <c r="AM61" s="31">
        <v>52</v>
      </c>
      <c r="AN61" s="31" t="s">
        <v>97</v>
      </c>
      <c r="AO61" s="6">
        <f t="shared" si="0"/>
        <v>0</v>
      </c>
      <c r="AR61" s="157" t="s">
        <v>97</v>
      </c>
      <c r="AS61" s="162" t="s">
        <v>1740</v>
      </c>
      <c r="AT61" s="209">
        <v>14685</v>
      </c>
      <c r="AU61" s="209">
        <v>3953</v>
      </c>
      <c r="AV61" s="96"/>
      <c r="AW61" s="209"/>
      <c r="AX61" s="209"/>
      <c r="AY61" s="209"/>
      <c r="AZ61"/>
      <c r="BA61"/>
    </row>
    <row r="62" spans="1:53" ht="17.100000000000001" customHeight="1">
      <c r="A62" s="31">
        <v>53</v>
      </c>
      <c r="B62" s="31" t="s">
        <v>1329</v>
      </c>
      <c r="C62" s="72">
        <f>proj16jul!D62</f>
        <v>0</v>
      </c>
      <c r="D62" s="45">
        <f>dec!N62</f>
        <v>0</v>
      </c>
      <c r="E62" s="45">
        <f>may!N62</f>
        <v>0</v>
      </c>
      <c r="F62" s="45">
        <f>june!N62</f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6"/>
      <c r="P62" s="6"/>
      <c r="Q62"/>
      <c r="R62"/>
      <c r="S62" s="33"/>
      <c r="T62" s="45">
        <f>proj16jul!F62</f>
        <v>0</v>
      </c>
      <c r="U62" s="45">
        <f>dec!O62</f>
        <v>0</v>
      </c>
      <c r="V62" s="45">
        <f>may!O62</f>
        <v>0</v>
      </c>
      <c r="W62" s="45">
        <f>june!O62</f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/>
      <c r="AG62" s="196"/>
      <c r="AH62" s="196"/>
      <c r="AI62"/>
      <c r="AJ62" s="188">
        <f t="shared" si="1"/>
        <v>0</v>
      </c>
      <c r="AK62" s="31">
        <v>53</v>
      </c>
      <c r="AL62" s="31" t="s">
        <v>1014</v>
      </c>
      <c r="AM62" s="31">
        <v>53</v>
      </c>
      <c r="AN62" s="31" t="s">
        <v>98</v>
      </c>
      <c r="AO62" s="6">
        <f t="shared" si="0"/>
        <v>0</v>
      </c>
      <c r="AR62" s="157" t="s">
        <v>98</v>
      </c>
      <c r="AS62" s="162" t="s">
        <v>1741</v>
      </c>
      <c r="AT62" s="209">
        <v>0</v>
      </c>
      <c r="AU62" s="209">
        <v>0</v>
      </c>
      <c r="AV62" s="96"/>
      <c r="AW62" s="209"/>
      <c r="AX62" s="209"/>
      <c r="AY62" s="209"/>
      <c r="AZ62"/>
      <c r="BA62"/>
    </row>
    <row r="63" spans="1:53" ht="17.100000000000001" customHeight="1">
      <c r="A63" s="31">
        <v>54</v>
      </c>
      <c r="B63" s="31" t="s">
        <v>1330</v>
      </c>
      <c r="C63" s="72">
        <f>proj16jul!D63</f>
        <v>0</v>
      </c>
      <c r="D63" s="45">
        <f>dec!N63</f>
        <v>0</v>
      </c>
      <c r="E63" s="45">
        <f>may!N63</f>
        <v>0</v>
      </c>
      <c r="F63" s="45">
        <f>june!N63</f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6"/>
      <c r="P63" s="6"/>
      <c r="Q63"/>
      <c r="R63"/>
      <c r="S63" s="33"/>
      <c r="T63" s="45">
        <f>proj16jul!F63</f>
        <v>0</v>
      </c>
      <c r="U63" s="45">
        <f>dec!O63</f>
        <v>0</v>
      </c>
      <c r="V63" s="45">
        <f>may!O63</f>
        <v>0</v>
      </c>
      <c r="W63" s="45">
        <f>june!O63</f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/>
      <c r="AG63" s="196"/>
      <c r="AH63" s="196"/>
      <c r="AI63"/>
      <c r="AJ63" s="188">
        <f t="shared" si="1"/>
        <v>0</v>
      </c>
      <c r="AK63" s="31">
        <v>54</v>
      </c>
      <c r="AL63" s="31" t="s">
        <v>1015</v>
      </c>
      <c r="AM63" s="31">
        <v>54</v>
      </c>
      <c r="AN63" s="31" t="s">
        <v>99</v>
      </c>
      <c r="AO63" s="6">
        <f t="shared" si="0"/>
        <v>0</v>
      </c>
      <c r="AR63" s="157" t="s">
        <v>99</v>
      </c>
      <c r="AS63" s="162" t="s">
        <v>1742</v>
      </c>
      <c r="AT63" s="209">
        <v>0</v>
      </c>
      <c r="AU63" s="209">
        <v>0</v>
      </c>
      <c r="AV63" s="96"/>
      <c r="AW63" s="209"/>
      <c r="AX63" s="209"/>
      <c r="AY63" s="209"/>
      <c r="AZ63"/>
      <c r="BA63"/>
    </row>
    <row r="64" spans="1:53" ht="17.100000000000001" customHeight="1">
      <c r="A64" s="32">
        <v>55</v>
      </c>
      <c r="B64" s="32" t="s">
        <v>775</v>
      </c>
      <c r="C64" s="72">
        <f>proj16jul!D64</f>
        <v>0</v>
      </c>
      <c r="D64" s="45">
        <f>dec!N64</f>
        <v>0</v>
      </c>
      <c r="E64" s="45">
        <f>may!N64</f>
        <v>0</v>
      </c>
      <c r="F64" s="45">
        <f>june!N64</f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6"/>
      <c r="P64" s="6"/>
      <c r="Q64"/>
      <c r="R64"/>
      <c r="S64" s="33"/>
      <c r="T64" s="45">
        <f>proj16jul!F64</f>
        <v>0</v>
      </c>
      <c r="U64" s="45">
        <f>dec!O64</f>
        <v>0</v>
      </c>
      <c r="V64" s="45">
        <f>may!O64</f>
        <v>0</v>
      </c>
      <c r="W64" s="45">
        <f>june!O64</f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/>
      <c r="AG64" s="196"/>
      <c r="AH64" s="196"/>
      <c r="AI64"/>
      <c r="AJ64" s="188">
        <f t="shared" si="1"/>
        <v>0</v>
      </c>
      <c r="AK64" s="31">
        <v>55</v>
      </c>
      <c r="AL64" s="31" t="s">
        <v>1016</v>
      </c>
      <c r="AM64" s="31">
        <v>55</v>
      </c>
      <c r="AN64" s="31" t="s">
        <v>100</v>
      </c>
      <c r="AO64" s="6">
        <f t="shared" si="0"/>
        <v>0</v>
      </c>
      <c r="AR64" s="157" t="s">
        <v>100</v>
      </c>
      <c r="AS64" s="162" t="s">
        <v>1743</v>
      </c>
      <c r="AT64" s="209">
        <v>0</v>
      </c>
      <c r="AU64" s="209">
        <v>0</v>
      </c>
      <c r="AV64" s="96"/>
      <c r="AW64" s="209"/>
      <c r="AX64" s="209"/>
      <c r="AY64" s="209"/>
      <c r="AZ64"/>
      <c r="BA64"/>
    </row>
    <row r="65" spans="1:53" ht="17.100000000000001" customHeight="1">
      <c r="A65" s="32">
        <v>56</v>
      </c>
      <c r="B65" s="32" t="s">
        <v>784</v>
      </c>
      <c r="C65" s="72">
        <f>proj16jul!D65</f>
        <v>326523</v>
      </c>
      <c r="D65" s="45">
        <f>dec!N65</f>
        <v>375373</v>
      </c>
      <c r="E65" s="45">
        <f>may!N65</f>
        <v>425721</v>
      </c>
      <c r="F65" s="45">
        <f>june!N65</f>
        <v>425721</v>
      </c>
      <c r="G65" s="196">
        <v>27210</v>
      </c>
      <c r="H65" s="196">
        <v>27210</v>
      </c>
      <c r="I65" s="196">
        <v>27210</v>
      </c>
      <c r="J65" s="196">
        <v>27211</v>
      </c>
      <c r="K65" s="196">
        <v>27210</v>
      </c>
      <c r="L65" s="196">
        <v>34188</v>
      </c>
      <c r="M65" s="196">
        <v>34189</v>
      </c>
      <c r="N65" s="196">
        <v>34189</v>
      </c>
      <c r="O65" s="6"/>
      <c r="P65" s="6"/>
      <c r="Q65"/>
      <c r="R65"/>
      <c r="S65" s="33"/>
      <c r="T65" s="45">
        <f>proj16jul!F65</f>
        <v>193494</v>
      </c>
      <c r="U65" s="45">
        <f>dec!O65</f>
        <v>207601</v>
      </c>
      <c r="V65" s="45">
        <f>may!O65</f>
        <v>160391</v>
      </c>
      <c r="W65" s="45">
        <f>june!O65</f>
        <v>214929</v>
      </c>
      <c r="X65" s="196">
        <v>16125</v>
      </c>
      <c r="Y65" s="196">
        <v>16125</v>
      </c>
      <c r="Z65" s="196">
        <v>16125</v>
      </c>
      <c r="AA65" s="196">
        <v>16125</v>
      </c>
      <c r="AB65" s="196">
        <v>16125</v>
      </c>
      <c r="AC65" s="196">
        <v>18140</v>
      </c>
      <c r="AD65" s="196">
        <v>18140</v>
      </c>
      <c r="AE65" s="196">
        <v>18140</v>
      </c>
      <c r="AF65" s="196"/>
      <c r="AG65" s="196"/>
      <c r="AH65" s="196"/>
      <c r="AI65"/>
      <c r="AJ65" s="188">
        <f t="shared" si="1"/>
        <v>0</v>
      </c>
      <c r="AK65" s="31">
        <v>56</v>
      </c>
      <c r="AL65" s="31" t="s">
        <v>1017</v>
      </c>
      <c r="AM65" s="31">
        <v>56</v>
      </c>
      <c r="AN65" s="31" t="s">
        <v>101</v>
      </c>
      <c r="AO65" s="6">
        <f t="shared" si="0"/>
        <v>0</v>
      </c>
      <c r="AR65" s="157" t="s">
        <v>101</v>
      </c>
      <c r="AS65" s="162" t="s">
        <v>1744</v>
      </c>
      <c r="AT65" s="209">
        <v>34189</v>
      </c>
      <c r="AU65" s="209">
        <v>18140</v>
      </c>
      <c r="AV65" s="96"/>
      <c r="AW65" s="209"/>
      <c r="AX65" s="209"/>
      <c r="AY65" s="209"/>
      <c r="AZ65"/>
      <c r="BA65"/>
    </row>
    <row r="66" spans="1:53" ht="17.100000000000001" customHeight="1">
      <c r="A66" s="31">
        <v>57</v>
      </c>
      <c r="B66" s="31" t="s">
        <v>1331</v>
      </c>
      <c r="C66" s="72">
        <f>proj16jul!D66</f>
        <v>0</v>
      </c>
      <c r="D66" s="45">
        <f>dec!N66</f>
        <v>0</v>
      </c>
      <c r="E66" s="45">
        <f>may!N66</f>
        <v>0</v>
      </c>
      <c r="F66" s="45">
        <f>june!N66</f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6"/>
      <c r="P66" s="6"/>
      <c r="Q66"/>
      <c r="R66"/>
      <c r="S66" s="33"/>
      <c r="T66" s="45">
        <f>proj16jul!F66</f>
        <v>28542</v>
      </c>
      <c r="U66" s="45">
        <f>dec!O66</f>
        <v>51900</v>
      </c>
      <c r="V66" s="45">
        <f>may!O66</f>
        <v>71497</v>
      </c>
      <c r="W66" s="45">
        <f>june!O66</f>
        <v>67390</v>
      </c>
      <c r="X66" s="196">
        <v>2379</v>
      </c>
      <c r="Y66" s="196">
        <v>2379</v>
      </c>
      <c r="Z66" s="196">
        <v>2379</v>
      </c>
      <c r="AA66" s="196">
        <v>2379</v>
      </c>
      <c r="AB66" s="196">
        <v>2379</v>
      </c>
      <c r="AC66" s="196">
        <v>5715</v>
      </c>
      <c r="AD66" s="196">
        <v>5715</v>
      </c>
      <c r="AE66" s="196">
        <v>5715</v>
      </c>
      <c r="AF66" s="196"/>
      <c r="AG66" s="196"/>
      <c r="AH66" s="196"/>
      <c r="AI66"/>
      <c r="AJ66" s="188">
        <f t="shared" si="1"/>
        <v>0</v>
      </c>
      <c r="AK66" s="31">
        <v>57</v>
      </c>
      <c r="AL66" s="31" t="s">
        <v>1018</v>
      </c>
      <c r="AM66" s="31">
        <v>57</v>
      </c>
      <c r="AN66" s="31" t="s">
        <v>102</v>
      </c>
      <c r="AO66" s="6">
        <f t="shared" si="0"/>
        <v>0</v>
      </c>
      <c r="AR66" s="157" t="s">
        <v>102</v>
      </c>
      <c r="AS66" s="162" t="s">
        <v>1745</v>
      </c>
      <c r="AT66" s="209">
        <v>0</v>
      </c>
      <c r="AU66" s="209">
        <v>5715</v>
      </c>
      <c r="AV66" s="96"/>
      <c r="AW66" s="209"/>
      <c r="AX66" s="209"/>
      <c r="AY66" s="209"/>
      <c r="AZ66"/>
      <c r="BA66"/>
    </row>
    <row r="67" spans="1:53" ht="17.100000000000001" customHeight="1">
      <c r="A67" s="31">
        <v>58</v>
      </c>
      <c r="B67" s="31" t="s">
        <v>1332</v>
      </c>
      <c r="C67" s="72">
        <f>proj16jul!D67</f>
        <v>0</v>
      </c>
      <c r="D67" s="45">
        <f>dec!N67</f>
        <v>0</v>
      </c>
      <c r="E67" s="45">
        <f>may!N67</f>
        <v>0</v>
      </c>
      <c r="F67" s="45">
        <f>june!N67</f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6"/>
      <c r="P67" s="6"/>
      <c r="Q67"/>
      <c r="R67"/>
      <c r="S67" s="33"/>
      <c r="T67" s="45">
        <f>proj16jul!F67</f>
        <v>0</v>
      </c>
      <c r="U67" s="45">
        <f>dec!O67</f>
        <v>0</v>
      </c>
      <c r="V67" s="45">
        <f>may!O67</f>
        <v>0</v>
      </c>
      <c r="W67" s="45">
        <f>june!O67</f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/>
      <c r="AG67" s="196"/>
      <c r="AH67" s="196"/>
      <c r="AI67"/>
      <c r="AJ67" s="188">
        <f t="shared" si="1"/>
        <v>0</v>
      </c>
      <c r="AK67" s="31">
        <v>58</v>
      </c>
      <c r="AL67" s="31" t="s">
        <v>1019</v>
      </c>
      <c r="AM67" s="31">
        <v>58</v>
      </c>
      <c r="AN67" s="31" t="s">
        <v>103</v>
      </c>
      <c r="AO67" s="6">
        <f t="shared" si="0"/>
        <v>0</v>
      </c>
      <c r="AR67" s="157" t="s">
        <v>103</v>
      </c>
      <c r="AS67" s="162" t="s">
        <v>1746</v>
      </c>
      <c r="AT67" s="209">
        <v>0</v>
      </c>
      <c r="AU67" s="209">
        <v>0</v>
      </c>
      <c r="AV67" s="96"/>
      <c r="AW67" s="209"/>
      <c r="AX67" s="209"/>
      <c r="AY67" s="209"/>
      <c r="AZ67"/>
      <c r="BA67"/>
    </row>
    <row r="68" spans="1:53" ht="17.100000000000001" customHeight="1">
      <c r="A68" s="31">
        <v>59</v>
      </c>
      <c r="B68" s="31" t="s">
        <v>1333</v>
      </c>
      <c r="C68" s="72">
        <f>proj16jul!D68</f>
        <v>0</v>
      </c>
      <c r="D68" s="45">
        <f>dec!N68</f>
        <v>0</v>
      </c>
      <c r="E68" s="45">
        <f>may!N68</f>
        <v>0</v>
      </c>
      <c r="F68" s="45">
        <f>june!N68</f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6"/>
      <c r="P68" s="6"/>
      <c r="Q68"/>
      <c r="R68"/>
      <c r="S68" s="33"/>
      <c r="T68" s="45">
        <f>proj16jul!F68</f>
        <v>0</v>
      </c>
      <c r="U68" s="45">
        <f>dec!O68</f>
        <v>0</v>
      </c>
      <c r="V68" s="45">
        <f>may!O68</f>
        <v>0</v>
      </c>
      <c r="W68" s="45">
        <f>june!O68</f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/>
      <c r="AG68" s="196"/>
      <c r="AH68" s="196"/>
      <c r="AI68"/>
      <c r="AJ68" s="188">
        <f t="shared" si="1"/>
        <v>0</v>
      </c>
      <c r="AK68" s="31">
        <v>59</v>
      </c>
      <c r="AL68" s="31" t="s">
        <v>1020</v>
      </c>
      <c r="AM68" s="31">
        <v>59</v>
      </c>
      <c r="AN68" s="31" t="s">
        <v>104</v>
      </c>
      <c r="AO68" s="6">
        <f t="shared" si="0"/>
        <v>0</v>
      </c>
      <c r="AR68" s="157" t="s">
        <v>104</v>
      </c>
      <c r="AS68" s="162" t="s">
        <v>1747</v>
      </c>
      <c r="AT68" s="209">
        <v>0</v>
      </c>
      <c r="AU68" s="209">
        <v>0</v>
      </c>
      <c r="AV68" s="96"/>
      <c r="AW68" s="209"/>
      <c r="AX68" s="209"/>
      <c r="AY68" s="209"/>
      <c r="AZ68"/>
      <c r="BA68"/>
    </row>
    <row r="69" spans="1:53" ht="17.100000000000001" customHeight="1">
      <c r="A69" s="31">
        <v>60</v>
      </c>
      <c r="B69" s="31" t="s">
        <v>1334</v>
      </c>
      <c r="C69" s="72">
        <f>proj16jul!D69</f>
        <v>0</v>
      </c>
      <c r="D69" s="45">
        <f>dec!N69</f>
        <v>0</v>
      </c>
      <c r="E69" s="45">
        <f>may!N69</f>
        <v>0</v>
      </c>
      <c r="F69" s="45">
        <f>june!N69</f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6"/>
      <c r="P69" s="6"/>
      <c r="Q69"/>
      <c r="R69"/>
      <c r="S69" s="33"/>
      <c r="T69" s="45">
        <f>proj16jul!F69</f>
        <v>0</v>
      </c>
      <c r="U69" s="45">
        <f>dec!O69</f>
        <v>0</v>
      </c>
      <c r="V69" s="45">
        <f>may!O69</f>
        <v>0</v>
      </c>
      <c r="W69" s="45">
        <f>june!O69</f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/>
      <c r="AG69" s="196"/>
      <c r="AH69" s="196"/>
      <c r="AI69"/>
      <c r="AJ69" s="188">
        <f t="shared" si="1"/>
        <v>0</v>
      </c>
      <c r="AK69" s="31">
        <v>60</v>
      </c>
      <c r="AL69" s="31" t="s">
        <v>1021</v>
      </c>
      <c r="AM69" s="31">
        <v>60</v>
      </c>
      <c r="AN69" s="31" t="s">
        <v>105</v>
      </c>
      <c r="AO69" s="6">
        <f t="shared" si="0"/>
        <v>0</v>
      </c>
      <c r="AR69" s="157" t="s">
        <v>105</v>
      </c>
      <c r="AS69" s="162" t="s">
        <v>1748</v>
      </c>
      <c r="AT69" s="209">
        <v>0</v>
      </c>
      <c r="AU69" s="209">
        <v>0</v>
      </c>
      <c r="AV69" s="96"/>
      <c r="AW69" s="209"/>
      <c r="AX69" s="209"/>
      <c r="AY69" s="209"/>
      <c r="AZ69"/>
      <c r="BA69"/>
    </row>
    <row r="70" spans="1:53" ht="17.100000000000001" customHeight="1">
      <c r="A70" s="32">
        <v>61</v>
      </c>
      <c r="B70" s="32" t="s">
        <v>573</v>
      </c>
      <c r="C70" s="72">
        <f>proj16jul!D70</f>
        <v>941627</v>
      </c>
      <c r="D70" s="45">
        <f>dec!N70</f>
        <v>1009093</v>
      </c>
      <c r="E70" s="45">
        <f>may!N70</f>
        <v>988909</v>
      </c>
      <c r="F70" s="45">
        <f>june!N70</f>
        <v>988909</v>
      </c>
      <c r="G70" s="196">
        <v>78468</v>
      </c>
      <c r="H70" s="196">
        <v>78469</v>
      </c>
      <c r="I70" s="196">
        <v>78469</v>
      </c>
      <c r="J70" s="196">
        <v>78469</v>
      </c>
      <c r="K70" s="196">
        <v>78469</v>
      </c>
      <c r="L70" s="196">
        <v>88107</v>
      </c>
      <c r="M70" s="196">
        <v>88107</v>
      </c>
      <c r="N70" s="196">
        <v>88107</v>
      </c>
      <c r="O70" s="6"/>
      <c r="P70" s="6"/>
      <c r="Q70"/>
      <c r="R70"/>
      <c r="S70" s="33"/>
      <c r="T70" s="45">
        <f>proj16jul!F70</f>
        <v>754391</v>
      </c>
      <c r="U70" s="45">
        <f>dec!O70</f>
        <v>777720</v>
      </c>
      <c r="V70" s="45">
        <f>may!O70</f>
        <v>880719</v>
      </c>
      <c r="W70" s="45">
        <f>june!O70</f>
        <v>838555</v>
      </c>
      <c r="X70" s="196">
        <v>62866</v>
      </c>
      <c r="Y70" s="196">
        <v>62866</v>
      </c>
      <c r="Z70" s="196">
        <v>62866</v>
      </c>
      <c r="AA70" s="196">
        <v>62866</v>
      </c>
      <c r="AB70" s="196">
        <v>62866</v>
      </c>
      <c r="AC70" s="196">
        <v>66199</v>
      </c>
      <c r="AD70" s="196">
        <v>66199</v>
      </c>
      <c r="AE70" s="196">
        <v>66199</v>
      </c>
      <c r="AF70" s="196"/>
      <c r="AG70" s="196"/>
      <c r="AH70" s="196"/>
      <c r="AI70"/>
      <c r="AJ70" s="188">
        <f t="shared" si="1"/>
        <v>0</v>
      </c>
      <c r="AK70" s="31">
        <v>61</v>
      </c>
      <c r="AL70" s="31" t="s">
        <v>1022</v>
      </c>
      <c r="AM70" s="31">
        <v>61</v>
      </c>
      <c r="AN70" s="31" t="s">
        <v>106</v>
      </c>
      <c r="AO70" s="6">
        <f t="shared" si="0"/>
        <v>0</v>
      </c>
      <c r="AR70" s="157" t="s">
        <v>106</v>
      </c>
      <c r="AS70" s="162" t="s">
        <v>1749</v>
      </c>
      <c r="AT70" s="209">
        <v>88107</v>
      </c>
      <c r="AU70" s="209">
        <v>66199</v>
      </c>
      <c r="AV70" s="96"/>
      <c r="AW70" s="209"/>
      <c r="AX70" s="209"/>
      <c r="AY70" s="209"/>
      <c r="AZ70"/>
      <c r="BA70"/>
    </row>
    <row r="71" spans="1:53" ht="17.100000000000001" customHeight="1">
      <c r="A71" s="31">
        <v>62</v>
      </c>
      <c r="B71" s="31" t="s">
        <v>1335</v>
      </c>
      <c r="C71" s="72">
        <f>proj16jul!D71</f>
        <v>0</v>
      </c>
      <c r="D71" s="45">
        <f>dec!N71</f>
        <v>0</v>
      </c>
      <c r="E71" s="45">
        <f>may!N71</f>
        <v>0</v>
      </c>
      <c r="F71" s="45">
        <f>june!N71</f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6"/>
      <c r="P71" s="6"/>
      <c r="Q71"/>
      <c r="R71"/>
      <c r="S71" s="33"/>
      <c r="T71" s="45">
        <f>proj16jul!F71</f>
        <v>0</v>
      </c>
      <c r="U71" s="45">
        <f>dec!O71</f>
        <v>0</v>
      </c>
      <c r="V71" s="45">
        <f>may!O71</f>
        <v>0</v>
      </c>
      <c r="W71" s="45">
        <f>june!O71</f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/>
      <c r="AG71" s="196"/>
      <c r="AH71" s="196"/>
      <c r="AI71"/>
      <c r="AJ71" s="188">
        <f t="shared" si="1"/>
        <v>0</v>
      </c>
      <c r="AK71" s="31">
        <v>62</v>
      </c>
      <c r="AL71" s="31" t="s">
        <v>1023</v>
      </c>
      <c r="AM71" s="31">
        <v>62</v>
      </c>
      <c r="AN71" s="31" t="s">
        <v>107</v>
      </c>
      <c r="AO71" s="6">
        <f t="shared" si="0"/>
        <v>0</v>
      </c>
      <c r="AR71" s="157" t="s">
        <v>107</v>
      </c>
      <c r="AS71" s="162" t="s">
        <v>1750</v>
      </c>
      <c r="AT71" s="209">
        <v>0</v>
      </c>
      <c r="AU71" s="209">
        <v>0</v>
      </c>
      <c r="AV71" s="96"/>
      <c r="AW71" s="209"/>
      <c r="AX71" s="209"/>
      <c r="AY71" s="209"/>
      <c r="AZ71"/>
      <c r="BA71"/>
    </row>
    <row r="72" spans="1:53" ht="17.100000000000001" customHeight="1">
      <c r="A72" s="32">
        <v>63</v>
      </c>
      <c r="B72" s="32" t="s">
        <v>911</v>
      </c>
      <c r="C72" s="72">
        <f>proj16jul!D72</f>
        <v>159657</v>
      </c>
      <c r="D72" s="45">
        <f>dec!N72</f>
        <v>203974</v>
      </c>
      <c r="E72" s="45">
        <f>may!N72</f>
        <v>203013</v>
      </c>
      <c r="F72" s="45">
        <f>june!N72</f>
        <v>203013</v>
      </c>
      <c r="G72" s="196">
        <v>13304</v>
      </c>
      <c r="H72" s="196">
        <v>13305</v>
      </c>
      <c r="I72" s="196">
        <v>13305</v>
      </c>
      <c r="J72" s="196">
        <v>13305</v>
      </c>
      <c r="K72" s="196">
        <v>13304</v>
      </c>
      <c r="L72" s="196">
        <v>19635</v>
      </c>
      <c r="M72" s="196">
        <v>19636</v>
      </c>
      <c r="N72" s="196">
        <v>19636</v>
      </c>
      <c r="O72" s="6"/>
      <c r="P72" s="6"/>
      <c r="Q72"/>
      <c r="R72"/>
      <c r="S72" s="33"/>
      <c r="T72" s="45">
        <f>proj16jul!F72</f>
        <v>90681</v>
      </c>
      <c r="U72" s="45">
        <f>dec!O72</f>
        <v>107823</v>
      </c>
      <c r="V72" s="45">
        <f>may!O72</f>
        <v>133934</v>
      </c>
      <c r="W72" s="45">
        <f>june!O72</f>
        <v>133934</v>
      </c>
      <c r="X72" s="196">
        <v>7557</v>
      </c>
      <c r="Y72" s="196">
        <v>7557</v>
      </c>
      <c r="Z72" s="196">
        <v>7557</v>
      </c>
      <c r="AA72" s="196">
        <v>7557</v>
      </c>
      <c r="AB72" s="196">
        <v>7557</v>
      </c>
      <c r="AC72" s="196">
        <v>10006</v>
      </c>
      <c r="AD72" s="196">
        <v>10006</v>
      </c>
      <c r="AE72" s="196">
        <v>10006</v>
      </c>
      <c r="AF72" s="196"/>
      <c r="AG72" s="196"/>
      <c r="AH72" s="196"/>
      <c r="AI72"/>
      <c r="AJ72" s="188">
        <f t="shared" si="1"/>
        <v>0</v>
      </c>
      <c r="AK72" s="31">
        <v>63</v>
      </c>
      <c r="AL72" s="31" t="s">
        <v>1024</v>
      </c>
      <c r="AM72" s="31">
        <v>63</v>
      </c>
      <c r="AN72" s="31" t="s">
        <v>108</v>
      </c>
      <c r="AO72" s="6">
        <f t="shared" si="0"/>
        <v>0</v>
      </c>
      <c r="AR72" s="157" t="s">
        <v>108</v>
      </c>
      <c r="AS72" s="162" t="s">
        <v>1751</v>
      </c>
      <c r="AT72" s="209">
        <v>19636</v>
      </c>
      <c r="AU72" s="209">
        <v>10006</v>
      </c>
      <c r="AV72" s="96"/>
      <c r="AW72" s="209"/>
      <c r="AX72" s="209"/>
      <c r="AY72" s="209"/>
      <c r="AZ72"/>
      <c r="BA72"/>
    </row>
    <row r="73" spans="1:53" ht="17.100000000000001" customHeight="1">
      <c r="A73" s="32">
        <v>64</v>
      </c>
      <c r="B73" s="32" t="s">
        <v>844</v>
      </c>
      <c r="C73" s="72">
        <f>proj16jul!D73</f>
        <v>843868</v>
      </c>
      <c r="D73" s="45">
        <f>dec!N73</f>
        <v>585285</v>
      </c>
      <c r="E73" s="45">
        <f>may!N73</f>
        <v>640152</v>
      </c>
      <c r="F73" s="45">
        <f>june!N73</f>
        <v>643802</v>
      </c>
      <c r="G73" s="196">
        <v>70322</v>
      </c>
      <c r="H73" s="196">
        <v>70322</v>
      </c>
      <c r="I73" s="196">
        <v>70323</v>
      </c>
      <c r="J73" s="196">
        <v>70322</v>
      </c>
      <c r="K73" s="196">
        <v>70322</v>
      </c>
      <c r="L73" s="196">
        <v>33382</v>
      </c>
      <c r="M73" s="196">
        <v>33382</v>
      </c>
      <c r="N73" s="196">
        <v>33382</v>
      </c>
      <c r="O73" s="6"/>
      <c r="P73" s="6"/>
      <c r="Q73"/>
      <c r="R73"/>
      <c r="S73" s="33"/>
      <c r="T73" s="45">
        <f>proj16jul!F73</f>
        <v>637998</v>
      </c>
      <c r="U73" s="45">
        <f>dec!O73</f>
        <v>675727</v>
      </c>
      <c r="V73" s="45">
        <f>may!O73</f>
        <v>686451</v>
      </c>
      <c r="W73" s="45">
        <f>june!O73</f>
        <v>685597</v>
      </c>
      <c r="X73" s="196">
        <v>53167</v>
      </c>
      <c r="Y73" s="196">
        <v>53167</v>
      </c>
      <c r="Z73" s="196">
        <v>53167</v>
      </c>
      <c r="AA73" s="196">
        <v>53167</v>
      </c>
      <c r="AB73" s="196">
        <v>53167</v>
      </c>
      <c r="AC73" s="196">
        <v>58556</v>
      </c>
      <c r="AD73" s="196">
        <v>58556</v>
      </c>
      <c r="AE73" s="196">
        <v>58556</v>
      </c>
      <c r="AF73" s="196"/>
      <c r="AG73" s="196"/>
      <c r="AH73" s="196"/>
      <c r="AI73"/>
      <c r="AJ73" s="188">
        <f t="shared" si="1"/>
        <v>0</v>
      </c>
      <c r="AK73" s="31">
        <v>64</v>
      </c>
      <c r="AL73" s="31" t="s">
        <v>1025</v>
      </c>
      <c r="AM73" s="31">
        <v>64</v>
      </c>
      <c r="AN73" s="31" t="s">
        <v>109</v>
      </c>
      <c r="AO73" s="6">
        <f t="shared" si="0"/>
        <v>0</v>
      </c>
      <c r="AR73" s="157" t="s">
        <v>109</v>
      </c>
      <c r="AS73" s="162" t="s">
        <v>1752</v>
      </c>
      <c r="AT73" s="209">
        <v>33382</v>
      </c>
      <c r="AU73" s="209">
        <v>58556</v>
      </c>
      <c r="AV73" s="96"/>
      <c r="AW73" s="209"/>
      <c r="AX73" s="209"/>
      <c r="AY73" s="209"/>
      <c r="AZ73"/>
      <c r="BA73"/>
    </row>
    <row r="74" spans="1:53" ht="17.100000000000001" customHeight="1">
      <c r="A74" s="31">
        <v>65</v>
      </c>
      <c r="B74" s="31" t="s">
        <v>1336</v>
      </c>
      <c r="C74" s="72">
        <f>proj16jul!D74</f>
        <v>0</v>
      </c>
      <c r="D74" s="45">
        <f>dec!N74</f>
        <v>0</v>
      </c>
      <c r="E74" s="45">
        <f>may!N74</f>
        <v>0</v>
      </c>
      <c r="F74" s="45">
        <f>june!N74</f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6"/>
      <c r="P74" s="6"/>
      <c r="Q74"/>
      <c r="R74"/>
      <c r="S74" s="33"/>
      <c r="T74" s="45">
        <f>proj16jul!F74</f>
        <v>0</v>
      </c>
      <c r="U74" s="45">
        <f>dec!O74</f>
        <v>0</v>
      </c>
      <c r="V74" s="45">
        <f>may!O74</f>
        <v>0</v>
      </c>
      <c r="W74" s="45">
        <f>june!O74</f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/>
      <c r="AG74" s="196"/>
      <c r="AH74" s="196"/>
      <c r="AI74"/>
      <c r="AJ74" s="188">
        <f t="shared" si="1"/>
        <v>0</v>
      </c>
      <c r="AK74" s="31">
        <v>65</v>
      </c>
      <c r="AL74" s="31" t="s">
        <v>1026</v>
      </c>
      <c r="AM74" s="31">
        <v>65</v>
      </c>
      <c r="AN74" s="31" t="s">
        <v>110</v>
      </c>
      <c r="AO74" s="6">
        <f t="shared" ref="AO74:AO137" si="2">IF(MID(AS74,9,6)&lt;&gt;MID(AL74,1,6),1,0)</f>
        <v>0</v>
      </c>
      <c r="AR74" s="157" t="s">
        <v>110</v>
      </c>
      <c r="AS74" s="162" t="s">
        <v>1753</v>
      </c>
      <c r="AT74" s="209">
        <v>0</v>
      </c>
      <c r="AU74" s="209">
        <v>0</v>
      </c>
      <c r="AV74" s="96"/>
      <c r="AW74" s="209"/>
      <c r="AX74" s="209"/>
      <c r="AY74" s="209"/>
      <c r="AZ74"/>
      <c r="BA74"/>
    </row>
    <row r="75" spans="1:53" ht="17.100000000000001" customHeight="1">
      <c r="A75" s="31">
        <v>66</v>
      </c>
      <c r="B75" s="31" t="s">
        <v>1337</v>
      </c>
      <c r="C75" s="72">
        <f>proj16jul!D75</f>
        <v>0</v>
      </c>
      <c r="D75" s="45">
        <f>dec!N75</f>
        <v>0</v>
      </c>
      <c r="E75" s="45">
        <f>may!N75</f>
        <v>0</v>
      </c>
      <c r="F75" s="45">
        <f>june!N75</f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6"/>
      <c r="P75" s="6"/>
      <c r="Q75"/>
      <c r="R75"/>
      <c r="S75" s="33"/>
      <c r="T75" s="45">
        <f>proj16jul!F75</f>
        <v>0</v>
      </c>
      <c r="U75" s="45">
        <f>dec!O75</f>
        <v>0</v>
      </c>
      <c r="V75" s="45">
        <f>may!O75</f>
        <v>0</v>
      </c>
      <c r="W75" s="45">
        <f>june!O75</f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/>
      <c r="AG75" s="196"/>
      <c r="AH75" s="196"/>
      <c r="AI75"/>
      <c r="AJ75" s="188">
        <f t="shared" ref="AJ75:AJ138" si="3">IF(MID(B75,1,6)&lt;&gt;MID(AL75,1,6),1,0)</f>
        <v>0</v>
      </c>
      <c r="AK75" s="31">
        <v>66</v>
      </c>
      <c r="AL75" s="31" t="s">
        <v>1027</v>
      </c>
      <c r="AM75" s="31">
        <v>66</v>
      </c>
      <c r="AN75" s="31" t="s">
        <v>111</v>
      </c>
      <c r="AO75" s="6">
        <f t="shared" si="2"/>
        <v>0</v>
      </c>
      <c r="AR75" s="157" t="s">
        <v>111</v>
      </c>
      <c r="AS75" s="162" t="s">
        <v>1754</v>
      </c>
      <c r="AT75" s="209">
        <v>0</v>
      </c>
      <c r="AU75" s="209">
        <v>0</v>
      </c>
      <c r="AV75" s="96"/>
      <c r="AW75" s="209"/>
      <c r="AX75" s="209"/>
      <c r="AY75" s="209"/>
      <c r="AZ75"/>
      <c r="BA75"/>
    </row>
    <row r="76" spans="1:53" ht="17.100000000000001" customHeight="1">
      <c r="A76" s="32">
        <v>67</v>
      </c>
      <c r="B76" s="32" t="s">
        <v>845</v>
      </c>
      <c r="C76" s="72">
        <f>proj16jul!D76</f>
        <v>0</v>
      </c>
      <c r="D76" s="45">
        <f>dec!N76</f>
        <v>0</v>
      </c>
      <c r="E76" s="45">
        <f>may!N76</f>
        <v>0</v>
      </c>
      <c r="F76" s="45">
        <f>june!N76</f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6"/>
      <c r="P76" s="6"/>
      <c r="Q76"/>
      <c r="R76"/>
      <c r="S76" s="33"/>
      <c r="T76" s="45">
        <f>proj16jul!F76</f>
        <v>20812</v>
      </c>
      <c r="U76" s="45">
        <f>dec!O76</f>
        <v>18400</v>
      </c>
      <c r="V76" s="45">
        <f>may!O76</f>
        <v>13400</v>
      </c>
      <c r="W76" s="45">
        <f>june!O76</f>
        <v>13400</v>
      </c>
      <c r="X76" s="196">
        <v>1735</v>
      </c>
      <c r="Y76" s="196">
        <v>1735</v>
      </c>
      <c r="Z76" s="196">
        <v>1735</v>
      </c>
      <c r="AA76" s="196">
        <v>1735</v>
      </c>
      <c r="AB76" s="196">
        <v>1734</v>
      </c>
      <c r="AC76" s="196">
        <v>1390</v>
      </c>
      <c r="AD76" s="196">
        <v>1390</v>
      </c>
      <c r="AE76" s="196">
        <v>1390</v>
      </c>
      <c r="AF76" s="196"/>
      <c r="AG76" s="196"/>
      <c r="AH76" s="196"/>
      <c r="AI76"/>
      <c r="AJ76" s="188">
        <f t="shared" si="3"/>
        <v>0</v>
      </c>
      <c r="AK76" s="31">
        <v>67</v>
      </c>
      <c r="AL76" s="31" t="s">
        <v>1028</v>
      </c>
      <c r="AM76" s="31">
        <v>67</v>
      </c>
      <c r="AN76" s="31" t="s">
        <v>112</v>
      </c>
      <c r="AO76" s="6">
        <f t="shared" si="2"/>
        <v>0</v>
      </c>
      <c r="AR76" s="157" t="s">
        <v>112</v>
      </c>
      <c r="AS76" s="162" t="s">
        <v>1755</v>
      </c>
      <c r="AT76" s="209">
        <v>0</v>
      </c>
      <c r="AU76" s="209">
        <v>1390</v>
      </c>
      <c r="AV76" s="96"/>
      <c r="AW76" s="209"/>
      <c r="AX76" s="209"/>
      <c r="AY76" s="209"/>
      <c r="AZ76"/>
      <c r="BA76"/>
    </row>
    <row r="77" spans="1:53" ht="17.100000000000001" customHeight="1">
      <c r="A77" s="31">
        <v>68</v>
      </c>
      <c r="B77" s="31" t="s">
        <v>1338</v>
      </c>
      <c r="C77" s="72">
        <f>proj16jul!D77</f>
        <v>126837</v>
      </c>
      <c r="D77" s="45">
        <f>dec!N77</f>
        <v>148737</v>
      </c>
      <c r="E77" s="45">
        <f>may!N77</f>
        <v>127995</v>
      </c>
      <c r="F77" s="45">
        <f>june!N77</f>
        <v>122395</v>
      </c>
      <c r="G77" s="196">
        <v>10569</v>
      </c>
      <c r="H77" s="196">
        <v>10570</v>
      </c>
      <c r="I77" s="196">
        <v>10570</v>
      </c>
      <c r="J77" s="196">
        <v>10570</v>
      </c>
      <c r="K77" s="196">
        <v>10569</v>
      </c>
      <c r="L77" s="196">
        <v>13698</v>
      </c>
      <c r="M77" s="196">
        <v>13698</v>
      </c>
      <c r="N77" s="196">
        <v>13698</v>
      </c>
      <c r="O77" s="6"/>
      <c r="P77" s="6"/>
      <c r="Q77"/>
      <c r="R77"/>
      <c r="S77" s="33"/>
      <c r="T77" s="45">
        <f>proj16jul!F77</f>
        <v>76433</v>
      </c>
      <c r="U77" s="45">
        <f>dec!O77</f>
        <v>72060</v>
      </c>
      <c r="V77" s="45">
        <f>may!O77</f>
        <v>91093</v>
      </c>
      <c r="W77" s="45">
        <f>june!O77</f>
        <v>87193</v>
      </c>
      <c r="X77" s="196">
        <v>6370</v>
      </c>
      <c r="Y77" s="196">
        <v>6370</v>
      </c>
      <c r="Z77" s="196">
        <v>6370</v>
      </c>
      <c r="AA77" s="196">
        <v>6370</v>
      </c>
      <c r="AB77" s="196">
        <v>6370</v>
      </c>
      <c r="AC77" s="196">
        <v>5745</v>
      </c>
      <c r="AD77" s="196">
        <v>5745</v>
      </c>
      <c r="AE77" s="196">
        <v>5744</v>
      </c>
      <c r="AF77" s="196"/>
      <c r="AG77" s="196"/>
      <c r="AH77" s="196"/>
      <c r="AI77"/>
      <c r="AJ77" s="188">
        <f t="shared" si="3"/>
        <v>0</v>
      </c>
      <c r="AK77" s="31">
        <v>68</v>
      </c>
      <c r="AL77" s="31" t="s">
        <v>1029</v>
      </c>
      <c r="AM77" s="31">
        <v>68</v>
      </c>
      <c r="AN77" s="31" t="s">
        <v>113</v>
      </c>
      <c r="AO77" s="6">
        <f t="shared" si="2"/>
        <v>0</v>
      </c>
      <c r="AR77" s="157" t="s">
        <v>113</v>
      </c>
      <c r="AS77" s="162" t="s">
        <v>1756</v>
      </c>
      <c r="AT77" s="209">
        <v>13698</v>
      </c>
      <c r="AU77" s="209">
        <v>5744</v>
      </c>
      <c r="AV77" s="96"/>
      <c r="AW77" s="209"/>
      <c r="AX77" s="209"/>
      <c r="AY77" s="209"/>
      <c r="AZ77"/>
      <c r="BA77"/>
    </row>
    <row r="78" spans="1:53" ht="17.100000000000001" customHeight="1">
      <c r="A78" s="31">
        <v>69</v>
      </c>
      <c r="B78" s="31" t="s">
        <v>1339</v>
      </c>
      <c r="C78" s="72">
        <f>proj16jul!D78</f>
        <v>0</v>
      </c>
      <c r="D78" s="45">
        <f>dec!N78</f>
        <v>0</v>
      </c>
      <c r="E78" s="45">
        <f>may!N78</f>
        <v>0</v>
      </c>
      <c r="F78" s="45">
        <f>june!N78</f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6"/>
      <c r="P78" s="6"/>
      <c r="Q78"/>
      <c r="R78"/>
      <c r="S78" s="33"/>
      <c r="T78" s="45">
        <f>proj16jul!F78</f>
        <v>0</v>
      </c>
      <c r="U78" s="45">
        <f>dec!O78</f>
        <v>0</v>
      </c>
      <c r="V78" s="45">
        <f>may!O78</f>
        <v>0</v>
      </c>
      <c r="W78" s="45">
        <f>june!O78</f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/>
      <c r="AG78" s="196"/>
      <c r="AH78" s="196"/>
      <c r="AI78"/>
      <c r="AJ78" s="188">
        <f t="shared" si="3"/>
        <v>0</v>
      </c>
      <c r="AK78" s="31">
        <v>69</v>
      </c>
      <c r="AL78" s="31" t="s">
        <v>1030</v>
      </c>
      <c r="AM78" s="31">
        <v>69</v>
      </c>
      <c r="AN78" s="31" t="s">
        <v>114</v>
      </c>
      <c r="AO78" s="6">
        <f t="shared" si="2"/>
        <v>0</v>
      </c>
      <c r="AR78" s="157" t="s">
        <v>114</v>
      </c>
      <c r="AS78" s="162" t="s">
        <v>1757</v>
      </c>
      <c r="AT78" s="209">
        <v>0</v>
      </c>
      <c r="AU78" s="209">
        <v>0</v>
      </c>
      <c r="AV78" s="96"/>
      <c r="AW78" s="209"/>
      <c r="AX78" s="209"/>
      <c r="AY78" s="209"/>
      <c r="AZ78"/>
      <c r="BA78"/>
    </row>
    <row r="79" spans="1:53" ht="17.100000000000001" customHeight="1">
      <c r="A79" s="32">
        <v>70</v>
      </c>
      <c r="B79" s="32" t="s">
        <v>1340</v>
      </c>
      <c r="C79" s="72">
        <f>proj16jul!D79</f>
        <v>0</v>
      </c>
      <c r="D79" s="45">
        <f>dec!N79</f>
        <v>0</v>
      </c>
      <c r="E79" s="45">
        <f>may!N79</f>
        <v>0</v>
      </c>
      <c r="F79" s="45">
        <f>june!N79</f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6"/>
      <c r="P79" s="6"/>
      <c r="Q79"/>
      <c r="R79"/>
      <c r="S79" s="33"/>
      <c r="T79" s="45">
        <f>proj16jul!F79</f>
        <v>0</v>
      </c>
      <c r="U79" s="45">
        <f>dec!O79</f>
        <v>0</v>
      </c>
      <c r="V79" s="45">
        <f>may!O79</f>
        <v>0</v>
      </c>
      <c r="W79" s="45">
        <f>june!O79</f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/>
      <c r="AG79" s="196"/>
      <c r="AH79" s="196"/>
      <c r="AI79"/>
      <c r="AJ79" s="188">
        <f t="shared" si="3"/>
        <v>0</v>
      </c>
      <c r="AK79" s="31">
        <v>70</v>
      </c>
      <c r="AL79" s="31" t="s">
        <v>1031</v>
      </c>
      <c r="AM79" s="31">
        <v>70</v>
      </c>
      <c r="AN79" s="31" t="s">
        <v>115</v>
      </c>
      <c r="AO79" s="6">
        <f t="shared" si="2"/>
        <v>0</v>
      </c>
      <c r="AR79" s="157" t="s">
        <v>115</v>
      </c>
      <c r="AS79" s="162" t="s">
        <v>1758</v>
      </c>
      <c r="AT79" s="209">
        <v>0</v>
      </c>
      <c r="AU79" s="209">
        <v>0</v>
      </c>
      <c r="AV79" s="96"/>
      <c r="AW79" s="209"/>
      <c r="AX79" s="209"/>
      <c r="AY79" s="209"/>
      <c r="AZ79"/>
      <c r="BA79"/>
    </row>
    <row r="80" spans="1:53" ht="17.100000000000001" customHeight="1">
      <c r="A80" s="32">
        <v>71</v>
      </c>
      <c r="B80" s="32" t="s">
        <v>859</v>
      </c>
      <c r="C80" s="72">
        <f>proj16jul!D80</f>
        <v>0</v>
      </c>
      <c r="D80" s="45">
        <f>dec!N80</f>
        <v>0</v>
      </c>
      <c r="E80" s="45">
        <f>may!N80</f>
        <v>0</v>
      </c>
      <c r="F80" s="45">
        <f>june!N80</f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6"/>
      <c r="P80" s="6"/>
      <c r="Q80"/>
      <c r="R80"/>
      <c r="S80" s="33"/>
      <c r="T80" s="45">
        <f>proj16jul!F80</f>
        <v>223719</v>
      </c>
      <c r="U80" s="45">
        <f>dec!O80</f>
        <v>278474</v>
      </c>
      <c r="V80" s="45">
        <f>may!O80</f>
        <v>292362</v>
      </c>
      <c r="W80" s="45">
        <f>june!O80</f>
        <v>303475</v>
      </c>
      <c r="X80" s="196">
        <v>18644</v>
      </c>
      <c r="Y80" s="196">
        <v>18644</v>
      </c>
      <c r="Z80" s="196">
        <v>18644</v>
      </c>
      <c r="AA80" s="196">
        <v>18643</v>
      </c>
      <c r="AB80" s="196">
        <v>18643</v>
      </c>
      <c r="AC80" s="196">
        <v>26466</v>
      </c>
      <c r="AD80" s="196">
        <v>26465</v>
      </c>
      <c r="AE80" s="196">
        <v>26465</v>
      </c>
      <c r="AF80" s="196"/>
      <c r="AG80" s="196"/>
      <c r="AH80" s="196"/>
      <c r="AI80"/>
      <c r="AJ80" s="188">
        <f t="shared" si="3"/>
        <v>0</v>
      </c>
      <c r="AK80" s="31">
        <v>71</v>
      </c>
      <c r="AL80" s="31" t="s">
        <v>1032</v>
      </c>
      <c r="AM80" s="31">
        <v>71</v>
      </c>
      <c r="AN80" s="31" t="s">
        <v>116</v>
      </c>
      <c r="AO80" s="6">
        <f t="shared" si="2"/>
        <v>0</v>
      </c>
      <c r="AR80" s="157" t="s">
        <v>116</v>
      </c>
      <c r="AS80" s="162" t="s">
        <v>1759</v>
      </c>
      <c r="AT80" s="209">
        <v>0</v>
      </c>
      <c r="AU80" s="209">
        <v>26465</v>
      </c>
      <c r="AV80" s="96"/>
      <c r="AW80" s="209"/>
      <c r="AX80" s="209"/>
      <c r="AY80" s="209"/>
      <c r="AZ80"/>
      <c r="BA80"/>
    </row>
    <row r="81" spans="1:53" ht="17.100000000000001" customHeight="1">
      <c r="A81" s="32">
        <v>72</v>
      </c>
      <c r="B81" s="32" t="s">
        <v>1341</v>
      </c>
      <c r="C81" s="72">
        <f>proj16jul!D81</f>
        <v>0</v>
      </c>
      <c r="D81" s="45">
        <f>dec!N81</f>
        <v>0</v>
      </c>
      <c r="E81" s="45">
        <f>may!N81</f>
        <v>0</v>
      </c>
      <c r="F81" s="45">
        <f>june!N81</f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6"/>
      <c r="P81" s="6"/>
      <c r="Q81"/>
      <c r="R81"/>
      <c r="S81" s="33"/>
      <c r="T81" s="45">
        <f>proj16jul!F81</f>
        <v>22420</v>
      </c>
      <c r="U81" s="45">
        <f>dec!O81</f>
        <v>20100</v>
      </c>
      <c r="V81" s="45">
        <f>may!O81</f>
        <v>38575</v>
      </c>
      <c r="W81" s="45">
        <f>june!O81</f>
        <v>35064</v>
      </c>
      <c r="X81" s="196">
        <v>1869</v>
      </c>
      <c r="Y81" s="196">
        <v>1869</v>
      </c>
      <c r="Z81" s="196">
        <v>1869</v>
      </c>
      <c r="AA81" s="196">
        <v>1869</v>
      </c>
      <c r="AB81" s="196">
        <v>1868</v>
      </c>
      <c r="AC81" s="196">
        <v>1537</v>
      </c>
      <c r="AD81" s="196">
        <v>1537</v>
      </c>
      <c r="AE81" s="196">
        <v>1537</v>
      </c>
      <c r="AF81" s="196"/>
      <c r="AG81" s="196"/>
      <c r="AH81" s="196"/>
      <c r="AI81"/>
      <c r="AJ81" s="188">
        <f t="shared" si="3"/>
        <v>0</v>
      </c>
      <c r="AK81" s="31">
        <v>72</v>
      </c>
      <c r="AL81" s="31" t="s">
        <v>1033</v>
      </c>
      <c r="AM81" s="31">
        <v>72</v>
      </c>
      <c r="AN81" s="31" t="s">
        <v>117</v>
      </c>
      <c r="AO81" s="6">
        <f t="shared" si="2"/>
        <v>0</v>
      </c>
      <c r="AR81" s="157" t="s">
        <v>117</v>
      </c>
      <c r="AS81" s="162" t="s">
        <v>1760</v>
      </c>
      <c r="AT81" s="209">
        <v>0</v>
      </c>
      <c r="AU81" s="209">
        <v>1537</v>
      </c>
      <c r="AV81" s="96"/>
      <c r="AW81" s="209"/>
      <c r="AX81" s="209"/>
      <c r="AY81" s="209"/>
      <c r="AZ81"/>
      <c r="BA81"/>
    </row>
    <row r="82" spans="1:53" ht="17.100000000000001" customHeight="1">
      <c r="A82" s="32">
        <v>73</v>
      </c>
      <c r="B82" s="32" t="s">
        <v>1342</v>
      </c>
      <c r="C82" s="72">
        <f>proj16jul!D82</f>
        <v>0</v>
      </c>
      <c r="D82" s="45">
        <f>dec!N82</f>
        <v>0</v>
      </c>
      <c r="E82" s="45">
        <f>may!N82</f>
        <v>0</v>
      </c>
      <c r="F82" s="45">
        <f>june!N82</f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6"/>
      <c r="P82" s="6"/>
      <c r="Q82"/>
      <c r="R82"/>
      <c r="S82" s="33"/>
      <c r="T82" s="45">
        <f>proj16jul!F82</f>
        <v>9514</v>
      </c>
      <c r="U82" s="45">
        <f>dec!O82</f>
        <v>36400</v>
      </c>
      <c r="V82" s="45">
        <f>may!O82</f>
        <v>17853</v>
      </c>
      <c r="W82" s="45">
        <f>june!O82</f>
        <v>17853</v>
      </c>
      <c r="X82" s="196">
        <v>793</v>
      </c>
      <c r="Y82" s="196">
        <v>793</v>
      </c>
      <c r="Z82" s="196">
        <v>793</v>
      </c>
      <c r="AA82" s="196">
        <v>793</v>
      </c>
      <c r="AB82" s="196">
        <v>793</v>
      </c>
      <c r="AC82" s="196">
        <v>4634</v>
      </c>
      <c r="AD82" s="196">
        <v>4634</v>
      </c>
      <c r="AE82" s="196">
        <v>4634</v>
      </c>
      <c r="AF82" s="196"/>
      <c r="AG82" s="196"/>
      <c r="AH82" s="196"/>
      <c r="AI82"/>
      <c r="AJ82" s="188">
        <f t="shared" si="3"/>
        <v>0</v>
      </c>
      <c r="AK82" s="31">
        <v>73</v>
      </c>
      <c r="AL82" s="31" t="s">
        <v>1034</v>
      </c>
      <c r="AM82" s="31">
        <v>73</v>
      </c>
      <c r="AN82" s="31" t="s">
        <v>118</v>
      </c>
      <c r="AO82" s="6">
        <f t="shared" si="2"/>
        <v>0</v>
      </c>
      <c r="AR82" s="157" t="s">
        <v>118</v>
      </c>
      <c r="AS82" s="162" t="s">
        <v>1761</v>
      </c>
      <c r="AT82" s="209">
        <v>0</v>
      </c>
      <c r="AU82" s="209">
        <v>4634</v>
      </c>
      <c r="AV82" s="96"/>
      <c r="AW82" s="209"/>
      <c r="AX82" s="209"/>
      <c r="AY82" s="209"/>
      <c r="AZ82"/>
      <c r="BA82"/>
    </row>
    <row r="83" spans="1:53" ht="17.100000000000001" customHeight="1">
      <c r="A83" s="32">
        <v>74</v>
      </c>
      <c r="B83" s="32" t="s">
        <v>1343</v>
      </c>
      <c r="C83" s="72">
        <f>proj16jul!D83</f>
        <v>711861</v>
      </c>
      <c r="D83" s="45">
        <f>dec!N83</f>
        <v>572511</v>
      </c>
      <c r="E83" s="45">
        <f>may!N83</f>
        <v>647624</v>
      </c>
      <c r="F83" s="45">
        <f>june!N83</f>
        <v>647624</v>
      </c>
      <c r="G83" s="196">
        <v>59321</v>
      </c>
      <c r="H83" s="196">
        <v>59322</v>
      </c>
      <c r="I83" s="196">
        <v>59322</v>
      </c>
      <c r="J83" s="196">
        <v>59322</v>
      </c>
      <c r="K83" s="196">
        <v>59321</v>
      </c>
      <c r="L83" s="196">
        <v>39414</v>
      </c>
      <c r="M83" s="196">
        <v>39414</v>
      </c>
      <c r="N83" s="196">
        <v>39415</v>
      </c>
      <c r="O83" s="6"/>
      <c r="P83" s="6"/>
      <c r="Q83"/>
      <c r="R83"/>
      <c r="S83" s="33"/>
      <c r="T83" s="45">
        <f>proj16jul!F83</f>
        <v>114130</v>
      </c>
      <c r="U83" s="45">
        <f>dec!O83</f>
        <v>126100</v>
      </c>
      <c r="V83" s="45">
        <f>may!O83</f>
        <v>118375</v>
      </c>
      <c r="W83" s="45">
        <f>june!O83</f>
        <v>127939</v>
      </c>
      <c r="X83" s="196">
        <v>9511</v>
      </c>
      <c r="Y83" s="196">
        <v>9511</v>
      </c>
      <c r="Z83" s="196">
        <v>9511</v>
      </c>
      <c r="AA83" s="196">
        <v>9511</v>
      </c>
      <c r="AB83" s="196">
        <v>9511</v>
      </c>
      <c r="AC83" s="196">
        <v>11221</v>
      </c>
      <c r="AD83" s="196">
        <v>11221</v>
      </c>
      <c r="AE83" s="196">
        <v>11221</v>
      </c>
      <c r="AF83" s="196"/>
      <c r="AG83" s="196"/>
      <c r="AH83" s="196"/>
      <c r="AI83"/>
      <c r="AJ83" s="188">
        <f t="shared" si="3"/>
        <v>0</v>
      </c>
      <c r="AK83" s="31">
        <v>74</v>
      </c>
      <c r="AL83" s="31" t="s">
        <v>1035</v>
      </c>
      <c r="AM83" s="31">
        <v>74</v>
      </c>
      <c r="AN83" s="31" t="s">
        <v>119</v>
      </c>
      <c r="AO83" s="6">
        <f t="shared" si="2"/>
        <v>0</v>
      </c>
      <c r="AR83" s="157" t="s">
        <v>119</v>
      </c>
      <c r="AS83" s="162" t="s">
        <v>1762</v>
      </c>
      <c r="AT83" s="209">
        <v>39415</v>
      </c>
      <c r="AU83" s="209">
        <v>11221</v>
      </c>
      <c r="AV83" s="96"/>
      <c r="AW83" s="209"/>
      <c r="AX83" s="209"/>
      <c r="AY83" s="209"/>
      <c r="AZ83"/>
      <c r="BA83"/>
    </row>
    <row r="84" spans="1:53" ht="17.100000000000001" customHeight="1">
      <c r="A84" s="31">
        <v>75</v>
      </c>
      <c r="B84" s="31" t="s">
        <v>1344</v>
      </c>
      <c r="C84" s="72">
        <f>proj16jul!D84</f>
        <v>0</v>
      </c>
      <c r="D84" s="45">
        <f>dec!N84</f>
        <v>0</v>
      </c>
      <c r="E84" s="45">
        <f>may!N84</f>
        <v>0</v>
      </c>
      <c r="F84" s="45">
        <f>june!N84</f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6"/>
      <c r="P84" s="6"/>
      <c r="Q84"/>
      <c r="R84"/>
      <c r="S84" s="33"/>
      <c r="T84" s="45">
        <f>proj16jul!F84</f>
        <v>0</v>
      </c>
      <c r="U84" s="45">
        <f>dec!O84</f>
        <v>0</v>
      </c>
      <c r="V84" s="45">
        <f>may!O84</f>
        <v>0</v>
      </c>
      <c r="W84" s="45">
        <f>june!O84</f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/>
      <c r="AG84" s="196"/>
      <c r="AH84" s="196"/>
      <c r="AI84"/>
      <c r="AJ84" s="188">
        <f t="shared" si="3"/>
        <v>0</v>
      </c>
      <c r="AK84" s="31">
        <v>75</v>
      </c>
      <c r="AL84" s="31" t="s">
        <v>1036</v>
      </c>
      <c r="AM84" s="31">
        <v>75</v>
      </c>
      <c r="AN84" s="31" t="s">
        <v>120</v>
      </c>
      <c r="AO84" s="6">
        <f t="shared" si="2"/>
        <v>0</v>
      </c>
      <c r="AR84" s="157" t="s">
        <v>120</v>
      </c>
      <c r="AS84" s="162" t="s">
        <v>1763</v>
      </c>
      <c r="AT84" s="209">
        <v>0</v>
      </c>
      <c r="AU84" s="209">
        <v>0</v>
      </c>
      <c r="AV84" s="96"/>
      <c r="AW84" s="209"/>
      <c r="AX84" s="209"/>
      <c r="AY84" s="209"/>
      <c r="AZ84"/>
      <c r="BA84"/>
    </row>
    <row r="85" spans="1:53" ht="17.100000000000001" customHeight="1">
      <c r="A85" s="31">
        <v>76</v>
      </c>
      <c r="B85" s="31" t="s">
        <v>1345</v>
      </c>
      <c r="C85" s="72">
        <f>proj16jul!D85</f>
        <v>0</v>
      </c>
      <c r="D85" s="45">
        <f>dec!N85</f>
        <v>0</v>
      </c>
      <c r="E85" s="45">
        <f>may!N85</f>
        <v>0</v>
      </c>
      <c r="F85" s="45">
        <f>june!N85</f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6"/>
      <c r="P85" s="6"/>
      <c r="Q85"/>
      <c r="R85"/>
      <c r="S85" s="33"/>
      <c r="T85" s="45">
        <f>proj16jul!F85</f>
        <v>0</v>
      </c>
      <c r="U85" s="45">
        <f>dec!O85</f>
        <v>0</v>
      </c>
      <c r="V85" s="45">
        <f>may!O85</f>
        <v>0</v>
      </c>
      <c r="W85" s="45">
        <f>june!O85</f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/>
      <c r="AG85" s="196"/>
      <c r="AH85" s="196"/>
      <c r="AI85"/>
      <c r="AJ85" s="188">
        <f t="shared" si="3"/>
        <v>0</v>
      </c>
      <c r="AK85" s="31">
        <v>76</v>
      </c>
      <c r="AL85" s="31" t="s">
        <v>1037</v>
      </c>
      <c r="AM85" s="31">
        <v>76</v>
      </c>
      <c r="AN85" s="31" t="s">
        <v>121</v>
      </c>
      <c r="AO85" s="6">
        <f t="shared" si="2"/>
        <v>0</v>
      </c>
      <c r="AR85" s="157" t="s">
        <v>121</v>
      </c>
      <c r="AS85" s="162" t="s">
        <v>1764</v>
      </c>
      <c r="AT85" s="209">
        <v>0</v>
      </c>
      <c r="AU85" s="209">
        <v>0</v>
      </c>
      <c r="AV85" s="96"/>
      <c r="AW85" s="209"/>
      <c r="AX85" s="209"/>
      <c r="AY85" s="209"/>
      <c r="AZ85"/>
      <c r="BA85"/>
    </row>
    <row r="86" spans="1:53" ht="17.100000000000001" customHeight="1">
      <c r="A86" s="32">
        <v>77</v>
      </c>
      <c r="B86" s="32" t="s">
        <v>791</v>
      </c>
      <c r="C86" s="72">
        <f>proj16jul!D86</f>
        <v>677565</v>
      </c>
      <c r="D86" s="45">
        <f>dec!N86</f>
        <v>614852</v>
      </c>
      <c r="E86" s="45">
        <f>may!N86</f>
        <v>656288</v>
      </c>
      <c r="F86" s="45">
        <f>june!N86</f>
        <v>656288</v>
      </c>
      <c r="G86" s="196">
        <v>56463</v>
      </c>
      <c r="H86" s="196">
        <v>56464</v>
      </c>
      <c r="I86" s="196">
        <v>56464</v>
      </c>
      <c r="J86" s="196">
        <v>56464</v>
      </c>
      <c r="K86" s="196">
        <v>56463</v>
      </c>
      <c r="L86" s="196">
        <v>47504</v>
      </c>
      <c r="M86" s="196">
        <v>47505</v>
      </c>
      <c r="N86" s="196">
        <v>47505</v>
      </c>
      <c r="O86" s="6"/>
      <c r="P86" s="6"/>
      <c r="Q86"/>
      <c r="R86"/>
      <c r="S86" s="33"/>
      <c r="T86" s="45">
        <f>proj16jul!F86</f>
        <v>265630</v>
      </c>
      <c r="U86" s="45">
        <f>dec!O86</f>
        <v>284393</v>
      </c>
      <c r="V86" s="45">
        <f>may!O86</f>
        <v>279417</v>
      </c>
      <c r="W86" s="45">
        <f>june!O86</f>
        <v>277253</v>
      </c>
      <c r="X86" s="196">
        <v>22136</v>
      </c>
      <c r="Y86" s="196">
        <v>22136</v>
      </c>
      <c r="Z86" s="196">
        <v>22136</v>
      </c>
      <c r="AA86" s="196">
        <v>22136</v>
      </c>
      <c r="AB86" s="196">
        <v>22136</v>
      </c>
      <c r="AC86" s="196">
        <v>24817</v>
      </c>
      <c r="AD86" s="196">
        <v>24816</v>
      </c>
      <c r="AE86" s="196">
        <v>24816</v>
      </c>
      <c r="AF86" s="196"/>
      <c r="AG86" s="196"/>
      <c r="AH86" s="196"/>
      <c r="AI86"/>
      <c r="AJ86" s="188">
        <f t="shared" si="3"/>
        <v>0</v>
      </c>
      <c r="AK86" s="31">
        <v>77</v>
      </c>
      <c r="AL86" s="31" t="s">
        <v>1038</v>
      </c>
      <c r="AM86" s="31">
        <v>77</v>
      </c>
      <c r="AN86" s="31" t="s">
        <v>122</v>
      </c>
      <c r="AO86" s="6">
        <f t="shared" si="2"/>
        <v>0</v>
      </c>
      <c r="AR86" s="157" t="s">
        <v>122</v>
      </c>
      <c r="AS86" s="162" t="s">
        <v>1765</v>
      </c>
      <c r="AT86" s="209">
        <v>47505</v>
      </c>
      <c r="AU86" s="209">
        <v>24816</v>
      </c>
      <c r="AV86" s="96"/>
      <c r="AW86" s="209"/>
      <c r="AX86" s="209"/>
      <c r="AY86" s="209"/>
      <c r="AZ86"/>
      <c r="BA86"/>
    </row>
    <row r="87" spans="1:53" ht="17.100000000000001" customHeight="1">
      <c r="A87" s="31">
        <v>78</v>
      </c>
      <c r="B87" s="31" t="s">
        <v>1346</v>
      </c>
      <c r="C87" s="72">
        <f>proj16jul!D87</f>
        <v>0</v>
      </c>
      <c r="D87" s="45">
        <f>dec!N87</f>
        <v>0</v>
      </c>
      <c r="E87" s="45">
        <f>may!N87</f>
        <v>0</v>
      </c>
      <c r="F87" s="45">
        <f>june!N87</f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6"/>
      <c r="P87" s="6"/>
      <c r="Q87"/>
      <c r="R87"/>
      <c r="S87" s="33"/>
      <c r="T87" s="45">
        <f>proj16jul!F87</f>
        <v>9514</v>
      </c>
      <c r="U87" s="45">
        <f>dec!O87</f>
        <v>0</v>
      </c>
      <c r="V87" s="45">
        <f>may!O87</f>
        <v>0</v>
      </c>
      <c r="W87" s="45">
        <f>june!O87</f>
        <v>0</v>
      </c>
      <c r="X87" s="196">
        <v>793</v>
      </c>
      <c r="Y87" s="196">
        <v>793</v>
      </c>
      <c r="Z87" s="196">
        <v>793</v>
      </c>
      <c r="AA87" s="196">
        <v>793</v>
      </c>
      <c r="AB87" s="196">
        <v>793</v>
      </c>
      <c r="AC87" s="196">
        <v>-567</v>
      </c>
      <c r="AD87" s="196">
        <v>-567</v>
      </c>
      <c r="AE87" s="196">
        <v>-567</v>
      </c>
      <c r="AF87" s="196"/>
      <c r="AG87" s="196"/>
      <c r="AH87" s="196"/>
      <c r="AI87"/>
      <c r="AJ87" s="188">
        <f t="shared" si="3"/>
        <v>1</v>
      </c>
      <c r="AK87" s="31">
        <v>78</v>
      </c>
      <c r="AL87" s="31" t="s">
        <v>1039</v>
      </c>
      <c r="AM87" s="31">
        <v>78</v>
      </c>
      <c r="AN87" s="31" t="s">
        <v>123</v>
      </c>
      <c r="AO87" s="6">
        <f t="shared" si="2"/>
        <v>0</v>
      </c>
      <c r="AR87" s="157" t="s">
        <v>123</v>
      </c>
      <c r="AS87" s="162" t="s">
        <v>1766</v>
      </c>
      <c r="AT87" s="209">
        <v>0</v>
      </c>
      <c r="AU87" s="209">
        <v>-567</v>
      </c>
      <c r="AV87" s="96"/>
      <c r="AW87" s="209"/>
      <c r="AX87" s="209"/>
      <c r="AY87" s="209"/>
      <c r="AZ87"/>
      <c r="BA87"/>
    </row>
    <row r="88" spans="1:53" ht="17.100000000000001" customHeight="1">
      <c r="A88" s="32">
        <v>79</v>
      </c>
      <c r="B88" s="32" t="s">
        <v>785</v>
      </c>
      <c r="C88" s="72">
        <f>proj16jul!D88</f>
        <v>140340</v>
      </c>
      <c r="D88" s="45">
        <f>dec!N88</f>
        <v>157640</v>
      </c>
      <c r="E88" s="45">
        <f>may!N88</f>
        <v>201770</v>
      </c>
      <c r="F88" s="45">
        <f>june!N88</f>
        <v>201370</v>
      </c>
      <c r="G88" s="196">
        <v>11695</v>
      </c>
      <c r="H88" s="196">
        <v>11695</v>
      </c>
      <c r="I88" s="196">
        <v>11695</v>
      </c>
      <c r="J88" s="196">
        <v>11695</v>
      </c>
      <c r="K88" s="196">
        <v>11695</v>
      </c>
      <c r="L88" s="196">
        <v>14166</v>
      </c>
      <c r="M88" s="196">
        <v>14166</v>
      </c>
      <c r="N88" s="196">
        <v>14166</v>
      </c>
      <c r="O88" s="6"/>
      <c r="P88" s="6"/>
      <c r="Q88"/>
      <c r="R88"/>
      <c r="S88" s="33"/>
      <c r="T88" s="45">
        <f>proj16jul!F88</f>
        <v>108837</v>
      </c>
      <c r="U88" s="45">
        <f>dec!O88</f>
        <v>158017</v>
      </c>
      <c r="V88" s="45">
        <f>may!O88</f>
        <v>183541</v>
      </c>
      <c r="W88" s="45">
        <f>june!O88</f>
        <v>169495</v>
      </c>
      <c r="X88" s="196">
        <v>9070</v>
      </c>
      <c r="Y88" s="196">
        <v>9070</v>
      </c>
      <c r="Z88" s="196">
        <v>9070</v>
      </c>
      <c r="AA88" s="196">
        <v>9070</v>
      </c>
      <c r="AB88" s="196">
        <v>9070</v>
      </c>
      <c r="AC88" s="196">
        <v>16096</v>
      </c>
      <c r="AD88" s="196">
        <v>16096</v>
      </c>
      <c r="AE88" s="196">
        <v>16095</v>
      </c>
      <c r="AF88" s="196"/>
      <c r="AG88" s="196"/>
      <c r="AH88" s="196"/>
      <c r="AI88"/>
      <c r="AJ88" s="188">
        <f t="shared" si="3"/>
        <v>0</v>
      </c>
      <c r="AK88" s="31">
        <v>79</v>
      </c>
      <c r="AL88" s="31" t="s">
        <v>1040</v>
      </c>
      <c r="AM88" s="31">
        <v>79</v>
      </c>
      <c r="AN88" s="31" t="s">
        <v>124</v>
      </c>
      <c r="AO88" s="6">
        <f t="shared" si="2"/>
        <v>0</v>
      </c>
      <c r="AR88" s="157" t="s">
        <v>124</v>
      </c>
      <c r="AS88" s="162" t="s">
        <v>1767</v>
      </c>
      <c r="AT88" s="209">
        <v>14166</v>
      </c>
      <c r="AU88" s="209">
        <v>16095</v>
      </c>
      <c r="AV88" s="96"/>
      <c r="AW88" s="209"/>
      <c r="AX88" s="209"/>
      <c r="AY88" s="209"/>
      <c r="AZ88"/>
      <c r="BA88"/>
    </row>
    <row r="89" spans="1:53" ht="17.100000000000001" customHeight="1">
      <c r="A89" s="31">
        <v>80</v>
      </c>
      <c r="B89" s="31" t="s">
        <v>1347</v>
      </c>
      <c r="C89" s="72">
        <f>proj16jul!D89</f>
        <v>0</v>
      </c>
      <c r="D89" s="45">
        <f>dec!N89</f>
        <v>0</v>
      </c>
      <c r="E89" s="45">
        <f>may!N89</f>
        <v>0</v>
      </c>
      <c r="F89" s="45">
        <f>june!N89</f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6"/>
      <c r="P89" s="6"/>
      <c r="Q89"/>
      <c r="R89"/>
      <c r="S89" s="33"/>
      <c r="T89" s="45">
        <f>proj16jul!F89</f>
        <v>0</v>
      </c>
      <c r="U89" s="45">
        <f>dec!O89</f>
        <v>0</v>
      </c>
      <c r="V89" s="45">
        <f>may!O89</f>
        <v>0</v>
      </c>
      <c r="W89" s="45">
        <f>june!O89</f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/>
      <c r="AG89" s="196"/>
      <c r="AH89" s="196"/>
      <c r="AI89"/>
      <c r="AJ89" s="188">
        <f t="shared" si="3"/>
        <v>0</v>
      </c>
      <c r="AK89" s="31">
        <v>80</v>
      </c>
      <c r="AL89" s="31" t="s">
        <v>1041</v>
      </c>
      <c r="AM89" s="31">
        <v>80</v>
      </c>
      <c r="AN89" s="31" t="s">
        <v>125</v>
      </c>
      <c r="AO89" s="6">
        <f t="shared" si="2"/>
        <v>0</v>
      </c>
      <c r="AR89" s="157" t="s">
        <v>125</v>
      </c>
      <c r="AS89" s="162" t="s">
        <v>1768</v>
      </c>
      <c r="AT89" s="209">
        <v>0</v>
      </c>
      <c r="AU89" s="209">
        <v>0</v>
      </c>
      <c r="AV89" s="96"/>
      <c r="AW89" s="209"/>
      <c r="AX89" s="209"/>
      <c r="AY89" s="209"/>
      <c r="AZ89"/>
      <c r="BA89"/>
    </row>
    <row r="90" spans="1:53" ht="17.100000000000001" customHeight="1">
      <c r="A90" s="31">
        <v>81</v>
      </c>
      <c r="B90" s="31" t="s">
        <v>1348</v>
      </c>
      <c r="C90" s="72">
        <f>proj16jul!D90</f>
        <v>0</v>
      </c>
      <c r="D90" s="45">
        <f>dec!N90</f>
        <v>0</v>
      </c>
      <c r="E90" s="45">
        <f>may!N90</f>
        <v>0</v>
      </c>
      <c r="F90" s="45">
        <f>june!N90</f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6"/>
      <c r="P90" s="6"/>
      <c r="Q90"/>
      <c r="R90"/>
      <c r="S90" s="33"/>
      <c r="T90" s="45">
        <f>proj16jul!F90</f>
        <v>0</v>
      </c>
      <c r="U90" s="45">
        <f>dec!O90</f>
        <v>0</v>
      </c>
      <c r="V90" s="45">
        <f>may!O90</f>
        <v>0</v>
      </c>
      <c r="W90" s="45">
        <f>june!O90</f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/>
      <c r="AG90" s="196"/>
      <c r="AH90" s="196"/>
      <c r="AI90"/>
      <c r="AJ90" s="188">
        <f t="shared" si="3"/>
        <v>0</v>
      </c>
      <c r="AK90" s="31">
        <v>81</v>
      </c>
      <c r="AL90" s="31" t="s">
        <v>1042</v>
      </c>
      <c r="AM90" s="31">
        <v>81</v>
      </c>
      <c r="AN90" s="31" t="s">
        <v>126</v>
      </c>
      <c r="AO90" s="6">
        <f t="shared" si="2"/>
        <v>0</v>
      </c>
      <c r="AR90" s="157" t="s">
        <v>126</v>
      </c>
      <c r="AS90" s="162" t="s">
        <v>1769</v>
      </c>
      <c r="AT90" s="209">
        <v>0</v>
      </c>
      <c r="AU90" s="209">
        <v>0</v>
      </c>
      <c r="AV90" s="96"/>
      <c r="AW90" s="209"/>
      <c r="AX90" s="209"/>
      <c r="AY90" s="209"/>
      <c r="AZ90"/>
      <c r="BA90"/>
    </row>
    <row r="91" spans="1:53" ht="17.100000000000001" customHeight="1">
      <c r="A91" s="31">
        <v>82</v>
      </c>
      <c r="B91" s="31" t="s">
        <v>1349</v>
      </c>
      <c r="C91" s="72">
        <f>proj16jul!D91</f>
        <v>0</v>
      </c>
      <c r="D91" s="45">
        <f>dec!N91</f>
        <v>0</v>
      </c>
      <c r="E91" s="45">
        <f>may!N91</f>
        <v>0</v>
      </c>
      <c r="F91" s="45">
        <f>june!N91</f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6"/>
      <c r="P91" s="6"/>
      <c r="Q91"/>
      <c r="R91"/>
      <c r="S91" s="33"/>
      <c r="T91" s="45">
        <f>proj16jul!F91</f>
        <v>7906</v>
      </c>
      <c r="U91" s="45">
        <f>dec!O91</f>
        <v>6700</v>
      </c>
      <c r="V91" s="45">
        <f>may!O91</f>
        <v>12477</v>
      </c>
      <c r="W91" s="45">
        <f>june!O91</f>
        <v>12477</v>
      </c>
      <c r="X91" s="196">
        <v>659</v>
      </c>
      <c r="Y91" s="196">
        <v>659</v>
      </c>
      <c r="Z91" s="196">
        <v>659</v>
      </c>
      <c r="AA91" s="196">
        <v>659</v>
      </c>
      <c r="AB91" s="196">
        <v>659</v>
      </c>
      <c r="AC91" s="196">
        <v>487</v>
      </c>
      <c r="AD91" s="196">
        <v>487</v>
      </c>
      <c r="AE91" s="196">
        <v>487</v>
      </c>
      <c r="AF91" s="196"/>
      <c r="AG91" s="196"/>
      <c r="AH91" s="196"/>
      <c r="AI91"/>
      <c r="AJ91" s="188">
        <f t="shared" si="3"/>
        <v>0</v>
      </c>
      <c r="AK91" s="31">
        <v>82</v>
      </c>
      <c r="AL91" s="31" t="s">
        <v>1043</v>
      </c>
      <c r="AM91" s="31">
        <v>82</v>
      </c>
      <c r="AN91" s="31" t="s">
        <v>127</v>
      </c>
      <c r="AO91" s="6">
        <f t="shared" si="2"/>
        <v>0</v>
      </c>
      <c r="AR91" s="157" t="s">
        <v>127</v>
      </c>
      <c r="AS91" s="162" t="s">
        <v>1770</v>
      </c>
      <c r="AT91" s="209">
        <v>0</v>
      </c>
      <c r="AU91" s="209">
        <v>487</v>
      </c>
      <c r="AV91" s="96"/>
      <c r="AW91" s="209"/>
      <c r="AX91" s="209"/>
      <c r="AY91" s="209"/>
      <c r="AZ91"/>
      <c r="BA91"/>
    </row>
    <row r="92" spans="1:53" ht="17.100000000000001" customHeight="1">
      <c r="A92" s="31">
        <v>83</v>
      </c>
      <c r="B92" s="31" t="s">
        <v>1350</v>
      </c>
      <c r="C92" s="72">
        <f>proj16jul!D92</f>
        <v>73450</v>
      </c>
      <c r="D92" s="45">
        <f>dec!N92</f>
        <v>201000</v>
      </c>
      <c r="E92" s="45">
        <f>may!N92</f>
        <v>201000</v>
      </c>
      <c r="F92" s="45">
        <f>june!N92</f>
        <v>130050</v>
      </c>
      <c r="G92" s="196">
        <v>6120</v>
      </c>
      <c r="H92" s="196">
        <v>6121</v>
      </c>
      <c r="I92" s="196">
        <v>6121</v>
      </c>
      <c r="J92" s="196">
        <v>6121</v>
      </c>
      <c r="K92" s="196">
        <v>6121</v>
      </c>
      <c r="L92" s="196">
        <v>24342</v>
      </c>
      <c r="M92" s="196">
        <v>24342</v>
      </c>
      <c r="N92" s="196">
        <v>24342</v>
      </c>
      <c r="O92" s="6"/>
      <c r="P92" s="6"/>
      <c r="Q92"/>
      <c r="R92"/>
      <c r="S92" s="33"/>
      <c r="T92" s="45">
        <f>proj16jul!F92</f>
        <v>167141</v>
      </c>
      <c r="U92" s="45">
        <f>dec!O92</f>
        <v>154021</v>
      </c>
      <c r="V92" s="45">
        <f>may!O92</f>
        <v>152777</v>
      </c>
      <c r="W92" s="45">
        <f>june!O92</f>
        <v>152777</v>
      </c>
      <c r="X92" s="196">
        <v>13929</v>
      </c>
      <c r="Y92" s="196">
        <v>13929</v>
      </c>
      <c r="Z92" s="196">
        <v>13929</v>
      </c>
      <c r="AA92" s="196">
        <v>13929</v>
      </c>
      <c r="AB92" s="196">
        <v>13929</v>
      </c>
      <c r="AC92" s="196">
        <v>12054</v>
      </c>
      <c r="AD92" s="196">
        <v>12054</v>
      </c>
      <c r="AE92" s="196">
        <v>12054</v>
      </c>
      <c r="AF92" s="196"/>
      <c r="AG92" s="196"/>
      <c r="AH92" s="196"/>
      <c r="AI92"/>
      <c r="AJ92" s="188">
        <f t="shared" si="3"/>
        <v>0</v>
      </c>
      <c r="AK92" s="31">
        <v>83</v>
      </c>
      <c r="AL92" s="31" t="s">
        <v>1044</v>
      </c>
      <c r="AM92" s="31">
        <v>83</v>
      </c>
      <c r="AN92" s="31" t="s">
        <v>128</v>
      </c>
      <c r="AO92" s="6">
        <f t="shared" si="2"/>
        <v>0</v>
      </c>
      <c r="AR92" s="157" t="s">
        <v>128</v>
      </c>
      <c r="AS92" s="162" t="s">
        <v>1771</v>
      </c>
      <c r="AT92" s="209">
        <v>24342</v>
      </c>
      <c r="AU92" s="209">
        <v>12054</v>
      </c>
      <c r="AV92" s="96"/>
      <c r="AW92" s="209"/>
      <c r="AX92" s="209"/>
      <c r="AY92" s="209"/>
      <c r="AZ92"/>
      <c r="BA92"/>
    </row>
    <row r="93" spans="1:53" ht="17.100000000000001" customHeight="1">
      <c r="A93" s="31">
        <v>84</v>
      </c>
      <c r="B93" s="31" t="s">
        <v>1351</v>
      </c>
      <c r="C93" s="72">
        <f>proj16jul!D93</f>
        <v>0</v>
      </c>
      <c r="D93" s="45">
        <f>dec!N93</f>
        <v>0</v>
      </c>
      <c r="E93" s="45">
        <f>may!N93</f>
        <v>0</v>
      </c>
      <c r="F93" s="45">
        <f>june!N93</f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6"/>
      <c r="P93" s="6"/>
      <c r="Q93"/>
      <c r="R93"/>
      <c r="S93" s="33"/>
      <c r="T93" s="45">
        <f>proj16jul!F93</f>
        <v>30000</v>
      </c>
      <c r="U93" s="45">
        <f>dec!O93</f>
        <v>30000</v>
      </c>
      <c r="V93" s="45">
        <f>may!O93</f>
        <v>25000</v>
      </c>
      <c r="W93" s="45">
        <f>june!O93</f>
        <v>25000</v>
      </c>
      <c r="X93" s="196">
        <v>2500</v>
      </c>
      <c r="Y93" s="196">
        <v>2500</v>
      </c>
      <c r="Z93" s="196">
        <v>2500</v>
      </c>
      <c r="AA93" s="196">
        <v>2500</v>
      </c>
      <c r="AB93" s="196">
        <v>2500</v>
      </c>
      <c r="AC93" s="196">
        <v>2500</v>
      </c>
      <c r="AD93" s="196">
        <v>2500</v>
      </c>
      <c r="AE93" s="196">
        <v>2500</v>
      </c>
      <c r="AF93" s="196"/>
      <c r="AG93" s="196"/>
      <c r="AH93" s="196"/>
      <c r="AI93"/>
      <c r="AJ93" s="188">
        <f t="shared" si="3"/>
        <v>0</v>
      </c>
      <c r="AK93" s="31">
        <v>84</v>
      </c>
      <c r="AL93" s="31" t="s">
        <v>1045</v>
      </c>
      <c r="AM93" s="31">
        <v>84</v>
      </c>
      <c r="AN93" s="31" t="s">
        <v>129</v>
      </c>
      <c r="AO93" s="6">
        <f t="shared" si="2"/>
        <v>0</v>
      </c>
      <c r="AR93" s="157" t="s">
        <v>129</v>
      </c>
      <c r="AS93" s="162" t="s">
        <v>1772</v>
      </c>
      <c r="AT93" s="209">
        <v>0</v>
      </c>
      <c r="AU93" s="209">
        <v>2500</v>
      </c>
      <c r="AV93" s="96"/>
      <c r="AW93" s="209"/>
      <c r="AX93" s="209"/>
      <c r="AY93" s="209"/>
      <c r="AZ93"/>
      <c r="BA93"/>
    </row>
    <row r="94" spans="1:53" ht="17.100000000000001" customHeight="1">
      <c r="A94" s="32">
        <v>85</v>
      </c>
      <c r="B94" s="32" t="s">
        <v>778</v>
      </c>
      <c r="C94" s="72">
        <f>proj16jul!D94</f>
        <v>0</v>
      </c>
      <c r="D94" s="45">
        <f>dec!N94</f>
        <v>0</v>
      </c>
      <c r="E94" s="45">
        <f>may!N94</f>
        <v>0</v>
      </c>
      <c r="F94" s="45">
        <f>june!N94</f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6"/>
      <c r="P94" s="6"/>
      <c r="Q94"/>
      <c r="R94"/>
      <c r="S94" s="33"/>
      <c r="T94" s="45">
        <f>proj16jul!F94</f>
        <v>36124</v>
      </c>
      <c r="U94" s="45">
        <f>dec!O94</f>
        <v>37560</v>
      </c>
      <c r="V94" s="45">
        <f>may!O94</f>
        <v>46279</v>
      </c>
      <c r="W94" s="45">
        <f>june!O94</f>
        <v>46279</v>
      </c>
      <c r="X94" s="196">
        <v>3011</v>
      </c>
      <c r="Y94" s="196">
        <v>3011</v>
      </c>
      <c r="Z94" s="196">
        <v>3011</v>
      </c>
      <c r="AA94" s="196">
        <v>3011</v>
      </c>
      <c r="AB94" s="196">
        <v>3010</v>
      </c>
      <c r="AC94" s="196">
        <v>3216</v>
      </c>
      <c r="AD94" s="196">
        <v>3215</v>
      </c>
      <c r="AE94" s="196">
        <v>3215</v>
      </c>
      <c r="AF94" s="196"/>
      <c r="AG94" s="196"/>
      <c r="AH94" s="196"/>
      <c r="AI94"/>
      <c r="AJ94" s="188">
        <f t="shared" si="3"/>
        <v>0</v>
      </c>
      <c r="AK94" s="31">
        <v>85</v>
      </c>
      <c r="AL94" s="31" t="s">
        <v>1046</v>
      </c>
      <c r="AM94" s="31">
        <v>86</v>
      </c>
      <c r="AN94" s="31" t="s">
        <v>131</v>
      </c>
      <c r="AO94" s="6">
        <f t="shared" si="2"/>
        <v>0</v>
      </c>
      <c r="AP94" s="6">
        <f>IF(MID(AL94,1,6)&lt;&gt;MID(AS94,1,6),1,0)</f>
        <v>1</v>
      </c>
      <c r="AR94" s="157" t="s">
        <v>131</v>
      </c>
      <c r="AS94" s="162" t="s">
        <v>1774</v>
      </c>
      <c r="AT94" s="209">
        <v>0</v>
      </c>
      <c r="AU94" s="209">
        <v>3215</v>
      </c>
      <c r="AV94" s="96"/>
      <c r="AW94" s="209"/>
      <c r="AX94" s="209"/>
      <c r="AY94" s="209"/>
      <c r="AZ94"/>
      <c r="BA94"/>
    </row>
    <row r="95" spans="1:53" ht="17.100000000000001" customHeight="1">
      <c r="A95" s="32">
        <v>86</v>
      </c>
      <c r="B95" s="32" t="s">
        <v>814</v>
      </c>
      <c r="C95" s="72">
        <f>proj16jul!D95</f>
        <v>429763</v>
      </c>
      <c r="D95" s="45">
        <f>dec!N95</f>
        <v>467402</v>
      </c>
      <c r="E95" s="45">
        <f>may!N95</f>
        <v>490764</v>
      </c>
      <c r="F95" s="45">
        <f>june!N95</f>
        <v>490764</v>
      </c>
      <c r="G95" s="196">
        <v>35813</v>
      </c>
      <c r="H95" s="196">
        <v>35814</v>
      </c>
      <c r="I95" s="196">
        <v>35813</v>
      </c>
      <c r="J95" s="196">
        <v>35814</v>
      </c>
      <c r="K95" s="196">
        <v>35813</v>
      </c>
      <c r="L95" s="196">
        <v>41190</v>
      </c>
      <c r="M95" s="196">
        <v>41190</v>
      </c>
      <c r="N95" s="196">
        <v>41191</v>
      </c>
      <c r="O95" s="6"/>
      <c r="P95" s="6"/>
      <c r="Q95"/>
      <c r="R95"/>
      <c r="S95" s="33"/>
      <c r="T95" s="45">
        <f>proj16jul!F95</f>
        <v>1291064</v>
      </c>
      <c r="U95" s="45">
        <f>dec!O95</f>
        <v>1154611</v>
      </c>
      <c r="V95" s="45">
        <f>may!O95</f>
        <v>1187147</v>
      </c>
      <c r="W95" s="45">
        <f>june!O95</f>
        <v>1183176</v>
      </c>
      <c r="X95" s="196">
        <v>107589</v>
      </c>
      <c r="Y95" s="196">
        <v>107589</v>
      </c>
      <c r="Z95" s="196">
        <v>107589</v>
      </c>
      <c r="AA95" s="196">
        <v>107589</v>
      </c>
      <c r="AB95" s="196">
        <v>107589</v>
      </c>
      <c r="AC95" s="196">
        <v>88096</v>
      </c>
      <c r="AD95" s="196">
        <v>88095</v>
      </c>
      <c r="AE95" s="196">
        <v>88095</v>
      </c>
      <c r="AF95" s="196"/>
      <c r="AG95" s="196"/>
      <c r="AH95" s="196"/>
      <c r="AI95"/>
      <c r="AJ95" s="188">
        <f t="shared" si="3"/>
        <v>0</v>
      </c>
      <c r="AK95" s="31">
        <v>86</v>
      </c>
      <c r="AL95" s="31" t="s">
        <v>1047</v>
      </c>
      <c r="AM95" s="31">
        <v>87</v>
      </c>
      <c r="AN95" s="31" t="s">
        <v>132</v>
      </c>
      <c r="AO95" s="6">
        <f t="shared" si="2"/>
        <v>0</v>
      </c>
      <c r="AR95" s="157" t="s">
        <v>132</v>
      </c>
      <c r="AS95" s="162" t="s">
        <v>1775</v>
      </c>
      <c r="AT95" s="209">
        <v>41191</v>
      </c>
      <c r="AU95" s="209">
        <v>88095</v>
      </c>
      <c r="AV95" s="96"/>
      <c r="AW95" s="209"/>
      <c r="AX95" s="209"/>
      <c r="AY95" s="209"/>
      <c r="AZ95"/>
      <c r="BA95"/>
    </row>
    <row r="96" spans="1:53" ht="17.100000000000001" customHeight="1">
      <c r="A96" s="32">
        <v>87</v>
      </c>
      <c r="B96" s="32" t="s">
        <v>801</v>
      </c>
      <c r="C96" s="72">
        <f>proj16jul!D96</f>
        <v>0</v>
      </c>
      <c r="D96" s="45">
        <f>dec!N96</f>
        <v>0</v>
      </c>
      <c r="E96" s="45">
        <f>may!N96</f>
        <v>0</v>
      </c>
      <c r="F96" s="45">
        <f>june!N96</f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6"/>
      <c r="P96" s="6"/>
      <c r="Q96"/>
      <c r="R96"/>
      <c r="S96" s="33"/>
      <c r="T96" s="45">
        <f>proj16jul!F96</f>
        <v>33467</v>
      </c>
      <c r="U96" s="45">
        <f>dec!O96</f>
        <v>62800</v>
      </c>
      <c r="V96" s="45">
        <f>may!O96</f>
        <v>95650</v>
      </c>
      <c r="W96" s="45">
        <f>june!O96</f>
        <v>91525</v>
      </c>
      <c r="X96" s="196">
        <v>2789</v>
      </c>
      <c r="Y96" s="196">
        <v>2789</v>
      </c>
      <c r="Z96" s="196">
        <v>2789</v>
      </c>
      <c r="AA96" s="196">
        <v>2789</v>
      </c>
      <c r="AB96" s="196">
        <v>2789</v>
      </c>
      <c r="AC96" s="196">
        <v>6980</v>
      </c>
      <c r="AD96" s="196">
        <v>6980</v>
      </c>
      <c r="AE96" s="196">
        <v>6979</v>
      </c>
      <c r="AF96" s="196"/>
      <c r="AG96" s="196"/>
      <c r="AH96" s="196"/>
      <c r="AI96"/>
      <c r="AJ96" s="188">
        <f t="shared" si="3"/>
        <v>0</v>
      </c>
      <c r="AK96" s="31">
        <v>87</v>
      </c>
      <c r="AL96" s="31" t="s">
        <v>1048</v>
      </c>
      <c r="AM96" s="31">
        <v>85</v>
      </c>
      <c r="AN96" s="31" t="s">
        <v>130</v>
      </c>
      <c r="AO96" s="6">
        <f t="shared" si="2"/>
        <v>0</v>
      </c>
      <c r="AR96" s="157" t="s">
        <v>130</v>
      </c>
      <c r="AS96" s="162" t="s">
        <v>1773</v>
      </c>
      <c r="AT96" s="209">
        <v>0</v>
      </c>
      <c r="AU96" s="209">
        <v>6979</v>
      </c>
      <c r="AV96" s="96"/>
      <c r="AW96" s="209"/>
      <c r="AX96" s="209"/>
      <c r="AY96" s="209"/>
      <c r="AZ96"/>
      <c r="BA96"/>
    </row>
    <row r="97" spans="1:53" ht="17.100000000000001" customHeight="1">
      <c r="A97" s="31">
        <v>88</v>
      </c>
      <c r="B97" s="31" t="s">
        <v>1352</v>
      </c>
      <c r="C97" s="72">
        <f>proj16jul!D97</f>
        <v>0</v>
      </c>
      <c r="D97" s="45">
        <f>dec!N97</f>
        <v>0</v>
      </c>
      <c r="E97" s="45">
        <f>may!N97</f>
        <v>0</v>
      </c>
      <c r="F97" s="45">
        <f>june!N97</f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6"/>
      <c r="P97" s="6"/>
      <c r="Q97"/>
      <c r="R97"/>
      <c r="S97" s="33"/>
      <c r="T97" s="45">
        <f>proj16jul!F97</f>
        <v>26914</v>
      </c>
      <c r="U97" s="45">
        <f>dec!O97</f>
        <v>54921</v>
      </c>
      <c r="V97" s="45">
        <f>may!O97</f>
        <v>58783</v>
      </c>
      <c r="W97" s="45">
        <f>june!O97</f>
        <v>53783</v>
      </c>
      <c r="X97" s="196">
        <v>2243</v>
      </c>
      <c r="Y97" s="196">
        <v>2243</v>
      </c>
      <c r="Z97" s="196">
        <v>2243</v>
      </c>
      <c r="AA97" s="196">
        <v>2243</v>
      </c>
      <c r="AB97" s="196">
        <v>2243</v>
      </c>
      <c r="AC97" s="196">
        <v>6244</v>
      </c>
      <c r="AD97" s="196">
        <v>6244</v>
      </c>
      <c r="AE97" s="196">
        <v>6244</v>
      </c>
      <c r="AF97" s="196"/>
      <c r="AG97" s="196"/>
      <c r="AH97" s="196"/>
      <c r="AI97"/>
      <c r="AJ97" s="188">
        <f t="shared" si="3"/>
        <v>0</v>
      </c>
      <c r="AK97" s="31">
        <v>88</v>
      </c>
      <c r="AL97" s="31" t="s">
        <v>1049</v>
      </c>
      <c r="AM97" s="31">
        <v>88</v>
      </c>
      <c r="AN97" s="31" t="s">
        <v>133</v>
      </c>
      <c r="AO97" s="6">
        <f t="shared" si="2"/>
        <v>0</v>
      </c>
      <c r="AR97" s="157" t="s">
        <v>133</v>
      </c>
      <c r="AS97" s="162" t="s">
        <v>1776</v>
      </c>
      <c r="AT97" s="209">
        <v>0</v>
      </c>
      <c r="AU97" s="209">
        <v>6244</v>
      </c>
      <c r="AV97" s="96"/>
      <c r="AW97" s="209"/>
      <c r="AX97" s="209"/>
      <c r="AY97" s="209"/>
      <c r="AZ97"/>
      <c r="BA97"/>
    </row>
    <row r="98" spans="1:53" ht="17.100000000000001" customHeight="1">
      <c r="A98" s="32">
        <v>89</v>
      </c>
      <c r="B98" s="32" t="s">
        <v>1353</v>
      </c>
      <c r="C98" s="72">
        <f>proj16jul!D98</f>
        <v>74997</v>
      </c>
      <c r="D98" s="45">
        <f>dec!N98</f>
        <v>51028</v>
      </c>
      <c r="E98" s="45">
        <f>may!N98</f>
        <v>63812</v>
      </c>
      <c r="F98" s="45">
        <f>june!N98</f>
        <v>63812</v>
      </c>
      <c r="G98" s="196">
        <v>6249</v>
      </c>
      <c r="H98" s="196">
        <v>6250</v>
      </c>
      <c r="I98" s="196">
        <v>6250</v>
      </c>
      <c r="J98" s="196">
        <v>6250</v>
      </c>
      <c r="K98" s="196">
        <v>6249</v>
      </c>
      <c r="L98" s="196">
        <v>2825</v>
      </c>
      <c r="M98" s="196">
        <v>2825</v>
      </c>
      <c r="N98" s="196">
        <v>2826</v>
      </c>
      <c r="O98" s="6"/>
      <c r="P98" s="6"/>
      <c r="Q98"/>
      <c r="R98"/>
      <c r="S98" s="33"/>
      <c r="T98" s="45">
        <f>proj16jul!F98</f>
        <v>180161</v>
      </c>
      <c r="U98" s="45">
        <f>dec!O98</f>
        <v>189337</v>
      </c>
      <c r="V98" s="45">
        <f>may!O98</f>
        <v>189314</v>
      </c>
      <c r="W98" s="45">
        <f>june!O98</f>
        <v>189264</v>
      </c>
      <c r="X98" s="196">
        <v>15014</v>
      </c>
      <c r="Y98" s="196">
        <v>15014</v>
      </c>
      <c r="Z98" s="196">
        <v>15014</v>
      </c>
      <c r="AA98" s="196">
        <v>15014</v>
      </c>
      <c r="AB98" s="196">
        <v>15014</v>
      </c>
      <c r="AC98" s="196">
        <v>16324</v>
      </c>
      <c r="AD98" s="196">
        <v>16324</v>
      </c>
      <c r="AE98" s="196">
        <v>16324</v>
      </c>
      <c r="AF98" s="196"/>
      <c r="AG98" s="196"/>
      <c r="AH98" s="196"/>
      <c r="AI98"/>
      <c r="AJ98" s="188">
        <f t="shared" si="3"/>
        <v>0</v>
      </c>
      <c r="AK98" s="31">
        <v>89</v>
      </c>
      <c r="AL98" s="31" t="s">
        <v>1050</v>
      </c>
      <c r="AM98" s="31">
        <v>89</v>
      </c>
      <c r="AN98" s="31" t="s">
        <v>134</v>
      </c>
      <c r="AO98" s="6">
        <f t="shared" si="2"/>
        <v>0</v>
      </c>
      <c r="AR98" s="157" t="s">
        <v>134</v>
      </c>
      <c r="AS98" s="162" t="s">
        <v>1777</v>
      </c>
      <c r="AT98" s="209">
        <v>2826</v>
      </c>
      <c r="AU98" s="209">
        <v>16324</v>
      </c>
      <c r="AV98" s="96"/>
      <c r="AW98" s="209"/>
      <c r="AX98" s="209"/>
      <c r="AY98" s="209"/>
      <c r="AZ98"/>
      <c r="BA98"/>
    </row>
    <row r="99" spans="1:53" ht="17.100000000000001" customHeight="1">
      <c r="A99" s="31">
        <v>90</v>
      </c>
      <c r="B99" s="31" t="s">
        <v>1355</v>
      </c>
      <c r="C99" s="72">
        <f>proj16jul!D99</f>
        <v>0</v>
      </c>
      <c r="D99" s="45">
        <f>dec!N99</f>
        <v>0</v>
      </c>
      <c r="E99" s="45">
        <f>may!N99</f>
        <v>0</v>
      </c>
      <c r="F99" s="45">
        <f>june!N99</f>
        <v>0</v>
      </c>
      <c r="G99" s="196">
        <v>0</v>
      </c>
      <c r="H99" s="196">
        <v>0</v>
      </c>
      <c r="I99" s="196">
        <v>0</v>
      </c>
      <c r="J99" s="196">
        <v>0</v>
      </c>
      <c r="K99" s="196">
        <v>0</v>
      </c>
      <c r="L99" s="196">
        <v>0</v>
      </c>
      <c r="M99" s="196">
        <v>0</v>
      </c>
      <c r="N99" s="196">
        <v>0</v>
      </c>
      <c r="O99" s="6"/>
      <c r="P99" s="6"/>
      <c r="Q99"/>
      <c r="R99"/>
      <c r="S99" s="33"/>
      <c r="T99" s="45">
        <f>proj16jul!F99</f>
        <v>0</v>
      </c>
      <c r="U99" s="45">
        <f>dec!O99</f>
        <v>0</v>
      </c>
      <c r="V99" s="45">
        <f>may!O99</f>
        <v>0</v>
      </c>
      <c r="W99" s="45">
        <f>june!O99</f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  <c r="AC99" s="196">
        <v>0</v>
      </c>
      <c r="AD99" s="196">
        <v>0</v>
      </c>
      <c r="AE99" s="196">
        <v>0</v>
      </c>
      <c r="AF99" s="196"/>
      <c r="AG99" s="196"/>
      <c r="AH99" s="196"/>
      <c r="AI99"/>
      <c r="AJ99" s="188">
        <f t="shared" si="3"/>
        <v>0</v>
      </c>
      <c r="AK99" s="31">
        <v>90</v>
      </c>
      <c r="AL99" s="31" t="s">
        <v>1051</v>
      </c>
      <c r="AM99" s="31">
        <v>90</v>
      </c>
      <c r="AN99" s="31" t="s">
        <v>135</v>
      </c>
      <c r="AO99" s="6">
        <f t="shared" si="2"/>
        <v>0</v>
      </c>
      <c r="AR99" s="157" t="s">
        <v>135</v>
      </c>
      <c r="AS99" s="162" t="s">
        <v>1778</v>
      </c>
      <c r="AT99" s="209">
        <v>0</v>
      </c>
      <c r="AU99" s="209">
        <v>0</v>
      </c>
      <c r="AV99" s="96"/>
      <c r="AW99" s="209"/>
      <c r="AX99" s="209"/>
      <c r="AY99" s="209"/>
      <c r="AZ99"/>
      <c r="BA99"/>
    </row>
    <row r="100" spans="1:53" ht="17.100000000000001" customHeight="1">
      <c r="A100" s="32">
        <v>91</v>
      </c>
      <c r="B100" s="32" t="s">
        <v>1356</v>
      </c>
      <c r="C100" s="72">
        <f>proj16jul!D100</f>
        <v>0</v>
      </c>
      <c r="D100" s="45">
        <f>dec!N100</f>
        <v>0</v>
      </c>
      <c r="E100" s="45">
        <f>may!N100</f>
        <v>0</v>
      </c>
      <c r="F100" s="45">
        <f>june!N100</f>
        <v>0</v>
      </c>
      <c r="G100" s="196">
        <v>0</v>
      </c>
      <c r="H100" s="196">
        <v>0</v>
      </c>
      <c r="I100" s="196">
        <v>0</v>
      </c>
      <c r="J100" s="196">
        <v>0</v>
      </c>
      <c r="K100" s="196">
        <v>0</v>
      </c>
      <c r="L100" s="196">
        <v>0</v>
      </c>
      <c r="M100" s="196">
        <v>0</v>
      </c>
      <c r="N100" s="196">
        <v>0</v>
      </c>
      <c r="O100" s="6"/>
      <c r="P100" s="6"/>
      <c r="Q100"/>
      <c r="R100"/>
      <c r="S100" s="33"/>
      <c r="T100" s="45">
        <f>proj16jul!F100</f>
        <v>289481</v>
      </c>
      <c r="U100" s="45">
        <f>dec!O100</f>
        <v>183768</v>
      </c>
      <c r="V100" s="45">
        <f>may!O100</f>
        <v>196657</v>
      </c>
      <c r="W100" s="45">
        <f>june!O100</f>
        <v>191323</v>
      </c>
      <c r="X100" s="196">
        <v>24124</v>
      </c>
      <c r="Y100" s="196">
        <v>24124</v>
      </c>
      <c r="Z100" s="196">
        <v>24124</v>
      </c>
      <c r="AA100" s="196">
        <v>24124</v>
      </c>
      <c r="AB100" s="196">
        <v>24124</v>
      </c>
      <c r="AC100" s="196">
        <v>9022</v>
      </c>
      <c r="AD100" s="196">
        <v>9021</v>
      </c>
      <c r="AE100" s="196">
        <v>9021</v>
      </c>
      <c r="AF100" s="196"/>
      <c r="AG100" s="196"/>
      <c r="AH100" s="196"/>
      <c r="AI100"/>
      <c r="AJ100" s="188">
        <f t="shared" si="3"/>
        <v>0</v>
      </c>
      <c r="AK100" s="31">
        <v>91</v>
      </c>
      <c r="AL100" s="31" t="s">
        <v>1052</v>
      </c>
      <c r="AM100" s="31">
        <v>91</v>
      </c>
      <c r="AN100" s="31" t="s">
        <v>136</v>
      </c>
      <c r="AO100" s="6">
        <f t="shared" si="2"/>
        <v>0</v>
      </c>
      <c r="AR100" s="157" t="s">
        <v>136</v>
      </c>
      <c r="AS100" s="162" t="s">
        <v>1779</v>
      </c>
      <c r="AT100" s="209">
        <v>0</v>
      </c>
      <c r="AU100" s="209">
        <v>9021</v>
      </c>
      <c r="AV100" s="96"/>
      <c r="AW100" s="209"/>
      <c r="AX100" s="209"/>
      <c r="AY100" s="209"/>
      <c r="AZ100"/>
      <c r="BA100"/>
    </row>
    <row r="101" spans="1:53" ht="17.100000000000001" customHeight="1">
      <c r="A101" s="32">
        <v>92</v>
      </c>
      <c r="B101" s="32" t="s">
        <v>802</v>
      </c>
      <c r="C101" s="72">
        <f>proj16jul!D101</f>
        <v>0</v>
      </c>
      <c r="D101" s="45">
        <f>dec!N101</f>
        <v>0</v>
      </c>
      <c r="E101" s="45">
        <f>may!N101</f>
        <v>0</v>
      </c>
      <c r="F101" s="45">
        <f>june!N101</f>
        <v>0</v>
      </c>
      <c r="G101" s="196">
        <v>0</v>
      </c>
      <c r="H101" s="196">
        <v>0</v>
      </c>
      <c r="I101" s="196">
        <v>0</v>
      </c>
      <c r="J101" s="196">
        <v>0</v>
      </c>
      <c r="K101" s="196">
        <v>0</v>
      </c>
      <c r="L101" s="196">
        <v>0</v>
      </c>
      <c r="M101" s="196">
        <v>0</v>
      </c>
      <c r="N101" s="196">
        <v>0</v>
      </c>
      <c r="O101" s="6"/>
      <c r="P101" s="6"/>
      <c r="Q101"/>
      <c r="R101"/>
      <c r="S101" s="33"/>
      <c r="T101" s="45">
        <f>proj16jul!F101</f>
        <v>0</v>
      </c>
      <c r="U101" s="45">
        <f>dec!O101</f>
        <v>0</v>
      </c>
      <c r="V101" s="45">
        <f>may!O101</f>
        <v>0</v>
      </c>
      <c r="W101" s="45">
        <f>june!O101</f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  <c r="AC101" s="196">
        <v>0</v>
      </c>
      <c r="AD101" s="196">
        <v>0</v>
      </c>
      <c r="AE101" s="196">
        <v>0</v>
      </c>
      <c r="AF101" s="196"/>
      <c r="AG101" s="196"/>
      <c r="AH101" s="196"/>
      <c r="AI101"/>
      <c r="AJ101" s="188">
        <f t="shared" si="3"/>
        <v>1</v>
      </c>
      <c r="AK101" s="31">
        <v>92</v>
      </c>
      <c r="AL101" s="31" t="s">
        <v>1053</v>
      </c>
      <c r="AM101" s="31">
        <v>92</v>
      </c>
      <c r="AN101" s="31" t="s">
        <v>137</v>
      </c>
      <c r="AO101" s="6">
        <f t="shared" si="2"/>
        <v>0</v>
      </c>
      <c r="AR101" s="157" t="s">
        <v>137</v>
      </c>
      <c r="AS101" s="162" t="s">
        <v>1780</v>
      </c>
      <c r="AT101" s="209">
        <v>0</v>
      </c>
      <c r="AU101" s="209">
        <v>0</v>
      </c>
      <c r="AV101" s="96"/>
      <c r="AW101" s="209"/>
      <c r="AX101" s="209"/>
      <c r="AY101" s="209"/>
      <c r="AZ101"/>
      <c r="BA101"/>
    </row>
    <row r="102" spans="1:53" ht="17.100000000000001" customHeight="1">
      <c r="A102" s="32">
        <v>93</v>
      </c>
      <c r="B102" s="32" t="s">
        <v>940</v>
      </c>
      <c r="C102" s="72">
        <f>proj16jul!D102</f>
        <v>0</v>
      </c>
      <c r="D102" s="45">
        <f>dec!N102</f>
        <v>0</v>
      </c>
      <c r="E102" s="45">
        <f>may!N102</f>
        <v>0</v>
      </c>
      <c r="F102" s="45">
        <f>june!N102</f>
        <v>0</v>
      </c>
      <c r="G102" s="196">
        <v>0</v>
      </c>
      <c r="H102" s="196">
        <v>0</v>
      </c>
      <c r="I102" s="196">
        <v>0</v>
      </c>
      <c r="J102" s="196">
        <v>0</v>
      </c>
      <c r="K102" s="196">
        <v>0</v>
      </c>
      <c r="L102" s="196">
        <v>0</v>
      </c>
      <c r="M102" s="196">
        <v>0</v>
      </c>
      <c r="N102" s="196">
        <v>0</v>
      </c>
      <c r="O102" s="6"/>
      <c r="P102" s="6"/>
      <c r="Q102"/>
      <c r="R102"/>
      <c r="S102" s="33"/>
      <c r="T102" s="45">
        <f>proj16jul!F102</f>
        <v>93873</v>
      </c>
      <c r="U102" s="45">
        <f>dec!O102</f>
        <v>100274</v>
      </c>
      <c r="V102" s="45">
        <f>may!O102</f>
        <v>92517</v>
      </c>
      <c r="W102" s="45">
        <f>june!O102</f>
        <v>99476</v>
      </c>
      <c r="X102" s="196">
        <v>7823</v>
      </c>
      <c r="Y102" s="196">
        <v>7823</v>
      </c>
      <c r="Z102" s="196">
        <v>7823</v>
      </c>
      <c r="AA102" s="196">
        <v>7823</v>
      </c>
      <c r="AB102" s="196">
        <v>7823</v>
      </c>
      <c r="AC102" s="196">
        <v>8737</v>
      </c>
      <c r="AD102" s="196">
        <v>8737</v>
      </c>
      <c r="AE102" s="196">
        <v>8737</v>
      </c>
      <c r="AF102" s="196"/>
      <c r="AG102" s="196"/>
      <c r="AH102" s="196"/>
      <c r="AI102"/>
      <c r="AJ102" s="188">
        <f t="shared" si="3"/>
        <v>0</v>
      </c>
      <c r="AK102" s="31">
        <v>93</v>
      </c>
      <c r="AL102" s="31" t="s">
        <v>1054</v>
      </c>
      <c r="AM102" s="31">
        <v>93</v>
      </c>
      <c r="AN102" s="31" t="s">
        <v>138</v>
      </c>
      <c r="AO102" s="6">
        <f t="shared" si="2"/>
        <v>0</v>
      </c>
      <c r="AR102" s="157" t="s">
        <v>138</v>
      </c>
      <c r="AS102" s="162" t="s">
        <v>1781</v>
      </c>
      <c r="AT102" s="209">
        <v>0</v>
      </c>
      <c r="AU102" s="209">
        <v>8737</v>
      </c>
      <c r="AV102" s="96"/>
      <c r="AW102" s="209"/>
      <c r="AX102" s="209"/>
      <c r="AY102" s="209"/>
      <c r="AZ102"/>
      <c r="BA102"/>
    </row>
    <row r="103" spans="1:53" ht="17.100000000000001" customHeight="1">
      <c r="A103" s="31">
        <v>94</v>
      </c>
      <c r="B103" s="31" t="s">
        <v>1357</v>
      </c>
      <c r="C103" s="72">
        <f>proj16jul!D103</f>
        <v>0</v>
      </c>
      <c r="D103" s="45">
        <f>dec!N103</f>
        <v>0</v>
      </c>
      <c r="E103" s="45">
        <f>may!N103</f>
        <v>0</v>
      </c>
      <c r="F103" s="45">
        <f>june!N103</f>
        <v>0</v>
      </c>
      <c r="G103" s="196">
        <v>0</v>
      </c>
      <c r="H103" s="196">
        <v>0</v>
      </c>
      <c r="I103" s="196">
        <v>0</v>
      </c>
      <c r="J103" s="196">
        <v>0</v>
      </c>
      <c r="K103" s="196">
        <v>0</v>
      </c>
      <c r="L103" s="196">
        <v>0</v>
      </c>
      <c r="M103" s="196">
        <v>0</v>
      </c>
      <c r="N103" s="196">
        <v>0</v>
      </c>
      <c r="O103" s="6"/>
      <c r="P103" s="6"/>
      <c r="Q103"/>
      <c r="R103"/>
      <c r="S103" s="33"/>
      <c r="T103" s="45">
        <f>proj16jul!F103</f>
        <v>75861</v>
      </c>
      <c r="U103" s="45">
        <f>dec!O103</f>
        <v>72646</v>
      </c>
      <c r="V103" s="45">
        <f>may!O103</f>
        <v>76133</v>
      </c>
      <c r="W103" s="45">
        <f>june!O103</f>
        <v>76133</v>
      </c>
      <c r="X103" s="196">
        <v>6322</v>
      </c>
      <c r="Y103" s="196">
        <v>6322</v>
      </c>
      <c r="Z103" s="196">
        <v>6322</v>
      </c>
      <c r="AA103" s="196">
        <v>6322</v>
      </c>
      <c r="AB103" s="196">
        <v>6322</v>
      </c>
      <c r="AC103" s="196">
        <v>5863</v>
      </c>
      <c r="AD103" s="196">
        <v>5863</v>
      </c>
      <c r="AE103" s="196">
        <v>5862</v>
      </c>
      <c r="AF103" s="196"/>
      <c r="AG103" s="196"/>
      <c r="AH103" s="196"/>
      <c r="AI103"/>
      <c r="AJ103" s="188">
        <f t="shared" si="3"/>
        <v>0</v>
      </c>
      <c r="AK103" s="31">
        <v>94</v>
      </c>
      <c r="AL103" s="31" t="s">
        <v>1055</v>
      </c>
      <c r="AM103" s="31">
        <v>94</v>
      </c>
      <c r="AN103" s="31" t="s">
        <v>139</v>
      </c>
      <c r="AO103" s="6">
        <f t="shared" si="2"/>
        <v>0</v>
      </c>
      <c r="AR103" s="157" t="s">
        <v>139</v>
      </c>
      <c r="AS103" s="162" t="s">
        <v>1782</v>
      </c>
      <c r="AT103" s="209">
        <v>0</v>
      </c>
      <c r="AU103" s="209">
        <v>5862</v>
      </c>
      <c r="AV103" s="96"/>
      <c r="AW103" s="209"/>
      <c r="AX103" s="209"/>
      <c r="AY103" s="209"/>
      <c r="AZ103"/>
      <c r="BA103"/>
    </row>
    <row r="104" spans="1:53" ht="17.100000000000001" customHeight="1">
      <c r="A104" s="32">
        <v>95</v>
      </c>
      <c r="B104" s="32" t="s">
        <v>892</v>
      </c>
      <c r="C104" s="72">
        <f>proj16jul!D104</f>
        <v>82050</v>
      </c>
      <c r="D104" s="45">
        <f>dec!N104</f>
        <v>213000</v>
      </c>
      <c r="E104" s="45">
        <f>may!N104</f>
        <v>213000</v>
      </c>
      <c r="F104" s="45">
        <f>june!N104</f>
        <v>131750</v>
      </c>
      <c r="G104" s="196">
        <v>6837</v>
      </c>
      <c r="H104" s="196">
        <v>6838</v>
      </c>
      <c r="I104" s="196">
        <v>6837</v>
      </c>
      <c r="J104" s="196">
        <v>6838</v>
      </c>
      <c r="K104" s="196">
        <v>6837</v>
      </c>
      <c r="L104" s="196">
        <v>25544</v>
      </c>
      <c r="M104" s="196">
        <v>25544</v>
      </c>
      <c r="N104" s="196">
        <v>25545</v>
      </c>
      <c r="O104" s="6"/>
      <c r="P104" s="6"/>
      <c r="Q104"/>
      <c r="R104"/>
      <c r="S104" s="33"/>
      <c r="T104" s="45">
        <f>proj16jul!F104</f>
        <v>394695</v>
      </c>
      <c r="U104" s="45">
        <f>dec!O104</f>
        <v>633074</v>
      </c>
      <c r="V104" s="45">
        <f>may!O104</f>
        <v>621330</v>
      </c>
      <c r="W104" s="45">
        <f>june!O104</f>
        <v>607684</v>
      </c>
      <c r="X104" s="196">
        <v>32892</v>
      </c>
      <c r="Y104" s="196">
        <v>32892</v>
      </c>
      <c r="Z104" s="196">
        <v>32892</v>
      </c>
      <c r="AA104" s="196">
        <v>32891</v>
      </c>
      <c r="AB104" s="196">
        <v>32891</v>
      </c>
      <c r="AC104" s="196">
        <v>66946</v>
      </c>
      <c r="AD104" s="196">
        <v>66945</v>
      </c>
      <c r="AE104" s="196">
        <v>66945</v>
      </c>
      <c r="AF104" s="196"/>
      <c r="AG104" s="196"/>
      <c r="AH104" s="196"/>
      <c r="AI104"/>
      <c r="AJ104" s="188">
        <f t="shared" si="3"/>
        <v>0</v>
      </c>
      <c r="AK104" s="31">
        <v>95</v>
      </c>
      <c r="AL104" s="31" t="s">
        <v>1056</v>
      </c>
      <c r="AM104" s="31">
        <v>95</v>
      </c>
      <c r="AN104" s="31" t="s">
        <v>140</v>
      </c>
      <c r="AO104" s="6">
        <f t="shared" si="2"/>
        <v>0</v>
      </c>
      <c r="AR104" s="157" t="s">
        <v>140</v>
      </c>
      <c r="AS104" s="162" t="s">
        <v>1783</v>
      </c>
      <c r="AT104" s="209">
        <v>25545</v>
      </c>
      <c r="AU104" s="209">
        <v>66945</v>
      </c>
      <c r="AV104" s="96"/>
      <c r="AW104" s="209"/>
      <c r="AX104" s="209"/>
      <c r="AY104" s="209"/>
      <c r="AZ104"/>
      <c r="BA104"/>
    </row>
    <row r="105" spans="1:53" ht="17.100000000000001" customHeight="1">
      <c r="A105" s="32">
        <v>96</v>
      </c>
      <c r="B105" s="32" t="s">
        <v>865</v>
      </c>
      <c r="C105" s="72">
        <f>proj16jul!D105</f>
        <v>581601</v>
      </c>
      <c r="D105" s="45">
        <f>dec!N105</f>
        <v>696289</v>
      </c>
      <c r="E105" s="45">
        <f>may!N105</f>
        <v>662649</v>
      </c>
      <c r="F105" s="45">
        <f>june!N105</f>
        <v>659254</v>
      </c>
      <c r="G105" s="196">
        <v>48466</v>
      </c>
      <c r="H105" s="196">
        <v>48467</v>
      </c>
      <c r="I105" s="196">
        <v>48467</v>
      </c>
      <c r="J105" s="196">
        <v>48467</v>
      </c>
      <c r="K105" s="196">
        <v>48466</v>
      </c>
      <c r="L105" s="196">
        <v>64850</v>
      </c>
      <c r="M105" s="196">
        <v>64851</v>
      </c>
      <c r="N105" s="196">
        <v>64851</v>
      </c>
      <c r="O105" s="6"/>
      <c r="P105" s="6"/>
      <c r="Q105"/>
      <c r="R105"/>
      <c r="S105" s="33"/>
      <c r="T105" s="45">
        <f>proj16jul!F105</f>
        <v>261955</v>
      </c>
      <c r="U105" s="45">
        <f>dec!O105</f>
        <v>200977</v>
      </c>
      <c r="V105" s="45">
        <f>may!O105</f>
        <v>241071</v>
      </c>
      <c r="W105" s="45">
        <f>june!O105</f>
        <v>239349</v>
      </c>
      <c r="X105" s="196">
        <v>21830</v>
      </c>
      <c r="Y105" s="196">
        <v>21830</v>
      </c>
      <c r="Z105" s="196">
        <v>21830</v>
      </c>
      <c r="AA105" s="196">
        <v>21830</v>
      </c>
      <c r="AB105" s="196">
        <v>21830</v>
      </c>
      <c r="AC105" s="196">
        <v>13119</v>
      </c>
      <c r="AD105" s="196">
        <v>13118</v>
      </c>
      <c r="AE105" s="196">
        <v>13118</v>
      </c>
      <c r="AF105" s="196"/>
      <c r="AG105" s="196"/>
      <c r="AH105" s="196"/>
      <c r="AI105"/>
      <c r="AJ105" s="188">
        <f t="shared" si="3"/>
        <v>0</v>
      </c>
      <c r="AK105" s="31">
        <v>96</v>
      </c>
      <c r="AL105" s="31" t="s">
        <v>1057</v>
      </c>
      <c r="AM105" s="31">
        <v>96</v>
      </c>
      <c r="AN105" s="31" t="s">
        <v>141</v>
      </c>
      <c r="AO105" s="6">
        <f t="shared" si="2"/>
        <v>0</v>
      </c>
      <c r="AR105" s="157" t="s">
        <v>141</v>
      </c>
      <c r="AS105" s="162" t="s">
        <v>1784</v>
      </c>
      <c r="AT105" s="209">
        <v>64851</v>
      </c>
      <c r="AU105" s="209">
        <v>13118</v>
      </c>
      <c r="AV105" s="96"/>
      <c r="AW105" s="209"/>
      <c r="AX105" s="209"/>
      <c r="AY105" s="209"/>
      <c r="AZ105"/>
      <c r="BA105"/>
    </row>
    <row r="106" spans="1:53" ht="17.100000000000001" customHeight="1">
      <c r="A106" s="32">
        <v>97</v>
      </c>
      <c r="B106" s="32" t="s">
        <v>846</v>
      </c>
      <c r="C106" s="72">
        <f>proj16jul!D106</f>
        <v>1048411</v>
      </c>
      <c r="D106" s="45">
        <f>dec!N106</f>
        <v>973989</v>
      </c>
      <c r="E106" s="45">
        <f>may!N106</f>
        <v>1014558</v>
      </c>
      <c r="F106" s="45">
        <f>june!N106</f>
        <v>1014558</v>
      </c>
      <c r="G106" s="196">
        <v>87367</v>
      </c>
      <c r="H106" s="196">
        <v>87368</v>
      </c>
      <c r="I106" s="196">
        <v>87367</v>
      </c>
      <c r="J106" s="196">
        <v>87368</v>
      </c>
      <c r="K106" s="196">
        <v>87367</v>
      </c>
      <c r="L106" s="196">
        <v>76736</v>
      </c>
      <c r="M106" s="196">
        <v>76736</v>
      </c>
      <c r="N106" s="196">
        <v>76736</v>
      </c>
      <c r="O106" s="6"/>
      <c r="P106" s="6"/>
      <c r="Q106"/>
      <c r="R106"/>
      <c r="S106" s="33"/>
      <c r="T106" s="45">
        <f>proj16jul!F106</f>
        <v>2451589</v>
      </c>
      <c r="U106" s="45">
        <f>dec!O106</f>
        <v>2504850</v>
      </c>
      <c r="V106" s="45">
        <f>may!O106</f>
        <v>2521797</v>
      </c>
      <c r="W106" s="45">
        <f>june!O106</f>
        <v>2399421</v>
      </c>
      <c r="X106" s="196">
        <v>204300</v>
      </c>
      <c r="Y106" s="196">
        <v>204299</v>
      </c>
      <c r="Z106" s="196">
        <v>204299</v>
      </c>
      <c r="AA106" s="196">
        <v>204299</v>
      </c>
      <c r="AB106" s="196">
        <v>204299</v>
      </c>
      <c r="AC106" s="196">
        <v>211908</v>
      </c>
      <c r="AD106" s="196">
        <v>211908</v>
      </c>
      <c r="AE106" s="196">
        <v>211908</v>
      </c>
      <c r="AF106" s="196"/>
      <c r="AG106" s="196"/>
      <c r="AH106" s="196"/>
      <c r="AI106"/>
      <c r="AJ106" s="188">
        <f t="shared" si="3"/>
        <v>0</v>
      </c>
      <c r="AK106" s="31">
        <v>97</v>
      </c>
      <c r="AL106" s="31" t="s">
        <v>1058</v>
      </c>
      <c r="AM106" s="31">
        <v>97</v>
      </c>
      <c r="AN106" s="31" t="s">
        <v>142</v>
      </c>
      <c r="AO106" s="6">
        <f t="shared" si="2"/>
        <v>0</v>
      </c>
      <c r="AR106" s="157" t="s">
        <v>142</v>
      </c>
      <c r="AS106" s="162" t="s">
        <v>1785</v>
      </c>
      <c r="AT106" s="209">
        <v>76736</v>
      </c>
      <c r="AU106" s="209">
        <v>211908</v>
      </c>
      <c r="AV106" s="96"/>
      <c r="AW106" s="209"/>
      <c r="AX106" s="209"/>
      <c r="AY106" s="209"/>
      <c r="AZ106"/>
      <c r="BA106"/>
    </row>
    <row r="107" spans="1:53" ht="17.100000000000001" customHeight="1">
      <c r="A107" s="32">
        <v>98</v>
      </c>
      <c r="B107" s="32" t="s">
        <v>1358</v>
      </c>
      <c r="C107" s="72">
        <f>proj16jul!D107</f>
        <v>11708</v>
      </c>
      <c r="D107" s="45">
        <f>dec!N107</f>
        <v>5000</v>
      </c>
      <c r="E107" s="45">
        <f>may!N107</f>
        <v>19506</v>
      </c>
      <c r="F107" s="45">
        <f>june!N107</f>
        <v>19506</v>
      </c>
      <c r="G107" s="196">
        <v>975</v>
      </c>
      <c r="H107" s="196">
        <v>976</v>
      </c>
      <c r="I107" s="196">
        <v>976</v>
      </c>
      <c r="J107" s="196">
        <v>975</v>
      </c>
      <c r="K107" s="196">
        <v>976</v>
      </c>
      <c r="L107" s="196">
        <v>17</v>
      </c>
      <c r="M107" s="196">
        <v>17</v>
      </c>
      <c r="N107" s="196">
        <v>17</v>
      </c>
      <c r="O107" s="6"/>
      <c r="P107" s="6"/>
      <c r="Q107"/>
      <c r="R107"/>
      <c r="S107" s="33"/>
      <c r="T107" s="45">
        <f>proj16jul!F107</f>
        <v>20000</v>
      </c>
      <c r="U107" s="45">
        <f>dec!O107</f>
        <v>47000</v>
      </c>
      <c r="V107" s="45">
        <f>may!O107</f>
        <v>39198</v>
      </c>
      <c r="W107" s="45">
        <f>june!O107</f>
        <v>39198</v>
      </c>
      <c r="X107" s="196">
        <v>1667</v>
      </c>
      <c r="Y107" s="196">
        <v>1667</v>
      </c>
      <c r="Z107" s="196">
        <v>1667</v>
      </c>
      <c r="AA107" s="196">
        <v>1667</v>
      </c>
      <c r="AB107" s="196">
        <v>1667</v>
      </c>
      <c r="AC107" s="196">
        <v>5524</v>
      </c>
      <c r="AD107" s="196">
        <v>5524</v>
      </c>
      <c r="AE107" s="196">
        <v>5524</v>
      </c>
      <c r="AF107" s="196"/>
      <c r="AG107" s="196"/>
      <c r="AH107" s="196"/>
      <c r="AI107"/>
      <c r="AJ107" s="188">
        <f t="shared" si="3"/>
        <v>0</v>
      </c>
      <c r="AK107" s="31">
        <v>98</v>
      </c>
      <c r="AL107" s="31" t="s">
        <v>1059</v>
      </c>
      <c r="AM107" s="31">
        <v>98</v>
      </c>
      <c r="AN107" s="31" t="s">
        <v>143</v>
      </c>
      <c r="AO107" s="6">
        <f t="shared" si="2"/>
        <v>0</v>
      </c>
      <c r="AR107" s="157" t="s">
        <v>143</v>
      </c>
      <c r="AS107" s="162" t="s">
        <v>1786</v>
      </c>
      <c r="AT107" s="209">
        <v>17</v>
      </c>
      <c r="AU107" s="209">
        <v>5524</v>
      </c>
      <c r="AV107" s="96"/>
      <c r="AW107" s="209"/>
      <c r="AX107" s="209"/>
      <c r="AY107" s="209"/>
      <c r="AZ107"/>
      <c r="BA107"/>
    </row>
    <row r="108" spans="1:53" ht="17.100000000000001" customHeight="1">
      <c r="A108" s="31">
        <v>99</v>
      </c>
      <c r="B108" s="31" t="s">
        <v>1359</v>
      </c>
      <c r="C108" s="72">
        <f>proj16jul!D108</f>
        <v>0</v>
      </c>
      <c r="D108" s="45">
        <f>dec!N108</f>
        <v>0</v>
      </c>
      <c r="E108" s="45">
        <f>may!N108</f>
        <v>0</v>
      </c>
      <c r="F108" s="45">
        <f>june!N108</f>
        <v>0</v>
      </c>
      <c r="G108" s="196">
        <v>0</v>
      </c>
      <c r="H108" s="196">
        <v>0</v>
      </c>
      <c r="I108" s="196">
        <v>0</v>
      </c>
      <c r="J108" s="196">
        <v>0</v>
      </c>
      <c r="K108" s="196">
        <v>0</v>
      </c>
      <c r="L108" s="196">
        <v>0</v>
      </c>
      <c r="M108" s="196">
        <v>0</v>
      </c>
      <c r="N108" s="196">
        <v>0</v>
      </c>
      <c r="O108" s="6"/>
      <c r="P108" s="6"/>
      <c r="Q108"/>
      <c r="R108"/>
      <c r="S108" s="33"/>
      <c r="T108" s="45">
        <f>proj16jul!F108</f>
        <v>3953</v>
      </c>
      <c r="U108" s="45">
        <f>dec!O108</f>
        <v>28400</v>
      </c>
      <c r="V108" s="45">
        <f>may!O108</f>
        <v>33639</v>
      </c>
      <c r="W108" s="45">
        <f>june!O108</f>
        <v>28389</v>
      </c>
      <c r="X108" s="196">
        <v>330</v>
      </c>
      <c r="Y108" s="196">
        <v>330</v>
      </c>
      <c r="Z108" s="196">
        <v>330</v>
      </c>
      <c r="AA108" s="196">
        <v>330</v>
      </c>
      <c r="AB108" s="196">
        <v>330</v>
      </c>
      <c r="AC108" s="196">
        <v>3822</v>
      </c>
      <c r="AD108" s="196">
        <v>3822</v>
      </c>
      <c r="AE108" s="196">
        <v>3822</v>
      </c>
      <c r="AF108" s="196"/>
      <c r="AG108" s="196"/>
      <c r="AH108" s="196"/>
      <c r="AI108"/>
      <c r="AJ108" s="188">
        <f t="shared" si="3"/>
        <v>0</v>
      </c>
      <c r="AK108" s="31">
        <v>99</v>
      </c>
      <c r="AL108" s="31" t="s">
        <v>1060</v>
      </c>
      <c r="AM108" s="31">
        <v>99</v>
      </c>
      <c r="AN108" s="31" t="s">
        <v>144</v>
      </c>
      <c r="AO108" s="6">
        <f t="shared" si="2"/>
        <v>0</v>
      </c>
      <c r="AR108" s="157" t="s">
        <v>144</v>
      </c>
      <c r="AS108" s="162" t="s">
        <v>1787</v>
      </c>
      <c r="AT108" s="209">
        <v>0</v>
      </c>
      <c r="AU108" s="209">
        <v>3822</v>
      </c>
      <c r="AV108" s="96"/>
      <c r="AW108" s="209"/>
      <c r="AX108" s="209"/>
      <c r="AY108" s="209"/>
      <c r="AZ108"/>
      <c r="BA108"/>
    </row>
    <row r="109" spans="1:53" ht="17.100000000000001" customHeight="1">
      <c r="A109" s="32">
        <v>100</v>
      </c>
      <c r="B109" s="32" t="s">
        <v>826</v>
      </c>
      <c r="C109" s="72">
        <f>proj16jul!D109</f>
        <v>0</v>
      </c>
      <c r="D109" s="45">
        <f>dec!N109</f>
        <v>0</v>
      </c>
      <c r="E109" s="45">
        <f>may!N109</f>
        <v>0</v>
      </c>
      <c r="F109" s="45">
        <f>june!N109</f>
        <v>0</v>
      </c>
      <c r="G109" s="196">
        <v>0</v>
      </c>
      <c r="H109" s="196">
        <v>0</v>
      </c>
      <c r="I109" s="196">
        <v>0</v>
      </c>
      <c r="J109" s="196">
        <v>0</v>
      </c>
      <c r="K109" s="196">
        <v>0</v>
      </c>
      <c r="L109" s="196">
        <v>0</v>
      </c>
      <c r="M109" s="196">
        <v>0</v>
      </c>
      <c r="N109" s="196">
        <v>0</v>
      </c>
      <c r="O109" s="6"/>
      <c r="P109" s="6"/>
      <c r="Q109"/>
      <c r="R109"/>
      <c r="S109" s="33"/>
      <c r="T109" s="45">
        <f>proj16jul!F109</f>
        <v>312643</v>
      </c>
      <c r="U109" s="45">
        <f>dec!O109</f>
        <v>377803</v>
      </c>
      <c r="V109" s="45">
        <f>may!O109</f>
        <v>333182</v>
      </c>
      <c r="W109" s="45">
        <f>june!O109</f>
        <v>327888</v>
      </c>
      <c r="X109" s="196">
        <v>26054</v>
      </c>
      <c r="Y109" s="196">
        <v>26054</v>
      </c>
      <c r="Z109" s="196">
        <v>26054</v>
      </c>
      <c r="AA109" s="196">
        <v>26054</v>
      </c>
      <c r="AB109" s="196">
        <v>26054</v>
      </c>
      <c r="AC109" s="196">
        <v>35362</v>
      </c>
      <c r="AD109" s="196">
        <v>35362</v>
      </c>
      <c r="AE109" s="196">
        <v>35362</v>
      </c>
      <c r="AF109" s="196"/>
      <c r="AG109" s="196"/>
      <c r="AH109" s="196"/>
      <c r="AI109"/>
      <c r="AJ109" s="188">
        <f t="shared" si="3"/>
        <v>0</v>
      </c>
      <c r="AK109" s="31">
        <v>100</v>
      </c>
      <c r="AL109" s="31" t="s">
        <v>1061</v>
      </c>
      <c r="AM109" s="31">
        <v>100</v>
      </c>
      <c r="AN109" s="31" t="s">
        <v>145</v>
      </c>
      <c r="AO109" s="6">
        <f t="shared" si="2"/>
        <v>0</v>
      </c>
      <c r="AR109" s="157" t="s">
        <v>145</v>
      </c>
      <c r="AS109" s="162" t="s">
        <v>1788</v>
      </c>
      <c r="AT109" s="209">
        <v>0</v>
      </c>
      <c r="AU109" s="209">
        <v>35362</v>
      </c>
      <c r="AV109" s="96"/>
      <c r="AW109" s="209"/>
      <c r="AX109" s="209"/>
      <c r="AY109" s="209"/>
      <c r="AZ109"/>
      <c r="BA109"/>
    </row>
    <row r="110" spans="1:53" ht="17.100000000000001" customHeight="1">
      <c r="A110" s="32">
        <v>101</v>
      </c>
      <c r="B110" s="32" t="s">
        <v>1275</v>
      </c>
      <c r="C110" s="72">
        <f>proj16jul!D110</f>
        <v>50468</v>
      </c>
      <c r="D110" s="45">
        <f>dec!N110</f>
        <v>39000</v>
      </c>
      <c r="E110" s="45">
        <f>may!N110</f>
        <v>40017</v>
      </c>
      <c r="F110" s="45">
        <f>june!N110</f>
        <v>40017</v>
      </c>
      <c r="G110" s="196">
        <v>4205</v>
      </c>
      <c r="H110" s="196">
        <v>4206</v>
      </c>
      <c r="I110" s="196">
        <v>4206</v>
      </c>
      <c r="J110" s="196">
        <v>4205</v>
      </c>
      <c r="K110" s="196">
        <v>4206</v>
      </c>
      <c r="L110" s="196">
        <v>2567</v>
      </c>
      <c r="M110" s="196">
        <v>2567</v>
      </c>
      <c r="N110" s="196">
        <v>2567</v>
      </c>
      <c r="O110" s="6"/>
      <c r="P110" s="6"/>
      <c r="Q110"/>
      <c r="R110"/>
      <c r="S110" s="33"/>
      <c r="T110" s="45">
        <f>proj16jul!F110</f>
        <v>141344</v>
      </c>
      <c r="U110" s="45">
        <f>dec!O110</f>
        <v>203953</v>
      </c>
      <c r="V110" s="45">
        <f>may!O110</f>
        <v>214723</v>
      </c>
      <c r="W110" s="45">
        <f>june!O110</f>
        <v>218665</v>
      </c>
      <c r="X110" s="196">
        <v>11779</v>
      </c>
      <c r="Y110" s="196">
        <v>12688</v>
      </c>
      <c r="Z110" s="196">
        <v>12688</v>
      </c>
      <c r="AA110" s="196">
        <v>12688</v>
      </c>
      <c r="AB110" s="196">
        <v>12688</v>
      </c>
      <c r="AC110" s="196">
        <v>20204</v>
      </c>
      <c r="AD110" s="196">
        <v>20203</v>
      </c>
      <c r="AE110" s="196">
        <v>20203</v>
      </c>
      <c r="AF110" s="196"/>
      <c r="AG110" s="196"/>
      <c r="AH110" s="196"/>
      <c r="AI110"/>
      <c r="AJ110" s="188">
        <f t="shared" si="3"/>
        <v>0</v>
      </c>
      <c r="AK110" s="31">
        <v>101</v>
      </c>
      <c r="AL110" s="31" t="s">
        <v>1062</v>
      </c>
      <c r="AM110" s="31">
        <v>101</v>
      </c>
      <c r="AN110" s="31" t="s">
        <v>146</v>
      </c>
      <c r="AO110" s="6">
        <f t="shared" si="2"/>
        <v>0</v>
      </c>
      <c r="AR110" s="157" t="s">
        <v>146</v>
      </c>
      <c r="AS110" s="162" t="s">
        <v>1789</v>
      </c>
      <c r="AT110" s="209">
        <v>2567</v>
      </c>
      <c r="AU110" s="209">
        <v>20203</v>
      </c>
      <c r="AV110" s="96"/>
      <c r="AW110" s="209"/>
      <c r="AX110" s="209"/>
      <c r="AY110" s="209"/>
      <c r="AZ110"/>
      <c r="BA110"/>
    </row>
    <row r="111" spans="1:53" ht="17.100000000000001" customHeight="1">
      <c r="A111" s="31">
        <v>102</v>
      </c>
      <c r="B111" s="31" t="s">
        <v>893</v>
      </c>
      <c r="C111" s="72">
        <f>proj16jul!D111</f>
        <v>0</v>
      </c>
      <c r="D111" s="45">
        <f>dec!N111</f>
        <v>0</v>
      </c>
      <c r="E111" s="45">
        <f>may!N111</f>
        <v>0</v>
      </c>
      <c r="F111" s="45">
        <f>june!N111</f>
        <v>0</v>
      </c>
      <c r="G111" s="196">
        <v>0</v>
      </c>
      <c r="H111" s="196">
        <v>0</v>
      </c>
      <c r="I111" s="196">
        <v>0</v>
      </c>
      <c r="J111" s="196">
        <v>0</v>
      </c>
      <c r="K111" s="196">
        <v>0</v>
      </c>
      <c r="L111" s="196">
        <v>0</v>
      </c>
      <c r="M111" s="196">
        <v>0</v>
      </c>
      <c r="N111" s="196">
        <v>0</v>
      </c>
      <c r="O111" s="6"/>
      <c r="P111" s="6"/>
      <c r="Q111"/>
      <c r="R111"/>
      <c r="S111" s="33"/>
      <c r="T111" s="45">
        <f>proj16jul!F111</f>
        <v>0</v>
      </c>
      <c r="U111" s="45">
        <f>dec!O111</f>
        <v>5000</v>
      </c>
      <c r="V111" s="45">
        <f>may!O111</f>
        <v>10000</v>
      </c>
      <c r="W111" s="45">
        <f>june!O111</f>
        <v>10000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  <c r="AC111" s="196">
        <v>715</v>
      </c>
      <c r="AD111" s="196">
        <v>715</v>
      </c>
      <c r="AE111" s="196">
        <v>714</v>
      </c>
      <c r="AF111" s="196"/>
      <c r="AG111" s="196"/>
      <c r="AH111" s="196"/>
      <c r="AI111"/>
      <c r="AJ111" s="188">
        <f t="shared" si="3"/>
        <v>0</v>
      </c>
      <c r="AK111" s="31">
        <v>102</v>
      </c>
      <c r="AL111" s="31" t="s">
        <v>1063</v>
      </c>
      <c r="AM111" s="31">
        <v>102</v>
      </c>
      <c r="AN111" s="31" t="s">
        <v>147</v>
      </c>
      <c r="AO111" s="6">
        <f t="shared" si="2"/>
        <v>0</v>
      </c>
      <c r="AR111" s="157" t="s">
        <v>147</v>
      </c>
      <c r="AS111" s="162" t="s">
        <v>1790</v>
      </c>
      <c r="AT111" s="209">
        <v>0</v>
      </c>
      <c r="AU111" s="209">
        <v>714</v>
      </c>
      <c r="AV111" s="96"/>
      <c r="AW111" s="209"/>
      <c r="AX111" s="209"/>
      <c r="AY111" s="209"/>
      <c r="AZ111"/>
      <c r="BA111"/>
    </row>
    <row r="112" spans="1:53" ht="17.100000000000001" customHeight="1">
      <c r="A112" s="32">
        <v>103</v>
      </c>
      <c r="B112" s="32" t="s">
        <v>804</v>
      </c>
      <c r="C112" s="72">
        <f>proj16jul!D112</f>
        <v>773133</v>
      </c>
      <c r="D112" s="45">
        <f>dec!N112</f>
        <v>667591</v>
      </c>
      <c r="E112" s="45">
        <f>may!N112</f>
        <v>679099</v>
      </c>
      <c r="F112" s="45">
        <f>june!N112</f>
        <v>681949</v>
      </c>
      <c r="G112" s="196">
        <v>64427</v>
      </c>
      <c r="H112" s="196">
        <v>64428</v>
      </c>
      <c r="I112" s="196">
        <v>64428</v>
      </c>
      <c r="J112" s="196">
        <v>64428</v>
      </c>
      <c r="K112" s="196">
        <v>64427</v>
      </c>
      <c r="L112" s="196">
        <v>49350</v>
      </c>
      <c r="M112" s="196">
        <v>49350</v>
      </c>
      <c r="N112" s="196">
        <v>49350</v>
      </c>
      <c r="O112" s="6"/>
      <c r="P112" s="6"/>
      <c r="Q112"/>
      <c r="R112"/>
      <c r="S112" s="33"/>
      <c r="T112" s="45">
        <f>proj16jul!F112</f>
        <v>1002576</v>
      </c>
      <c r="U112" s="45">
        <f>dec!O112</f>
        <v>1311559</v>
      </c>
      <c r="V112" s="45">
        <f>may!O112</f>
        <v>1416132</v>
      </c>
      <c r="W112" s="45">
        <f>june!O112</f>
        <v>1434445</v>
      </c>
      <c r="X112" s="196">
        <v>83548</v>
      </c>
      <c r="Y112" s="196">
        <v>83548</v>
      </c>
      <c r="Z112" s="196">
        <v>83548</v>
      </c>
      <c r="AA112" s="196">
        <v>83548</v>
      </c>
      <c r="AB112" s="196">
        <v>83548</v>
      </c>
      <c r="AC112" s="196">
        <v>127689</v>
      </c>
      <c r="AD112" s="196">
        <v>127689</v>
      </c>
      <c r="AE112" s="196">
        <v>127689</v>
      </c>
      <c r="AF112" s="196"/>
      <c r="AG112" s="196"/>
      <c r="AH112" s="196"/>
      <c r="AI112"/>
      <c r="AJ112" s="188">
        <f t="shared" si="3"/>
        <v>0</v>
      </c>
      <c r="AK112" s="31">
        <v>103</v>
      </c>
      <c r="AL112" s="31" t="s">
        <v>1064</v>
      </c>
      <c r="AM112" s="31">
        <v>103</v>
      </c>
      <c r="AN112" s="31" t="s">
        <v>148</v>
      </c>
      <c r="AO112" s="6">
        <f t="shared" si="2"/>
        <v>0</v>
      </c>
      <c r="AR112" s="157" t="s">
        <v>148</v>
      </c>
      <c r="AS112" s="162" t="s">
        <v>1791</v>
      </c>
      <c r="AT112" s="209">
        <v>49350</v>
      </c>
      <c r="AU112" s="209">
        <v>127689</v>
      </c>
      <c r="AV112" s="96"/>
      <c r="AW112" s="209"/>
      <c r="AX112" s="209"/>
      <c r="AY112" s="209"/>
      <c r="AZ112"/>
      <c r="BA112"/>
    </row>
    <row r="113" spans="1:53" ht="17.100000000000001" customHeight="1">
      <c r="A113" s="31">
        <v>104</v>
      </c>
      <c r="B113" s="31" t="s">
        <v>555</v>
      </c>
      <c r="C113" s="72">
        <f>proj16jul!D113</f>
        <v>0</v>
      </c>
      <c r="D113" s="45">
        <f>dec!N113</f>
        <v>0</v>
      </c>
      <c r="E113" s="45">
        <f>may!N113</f>
        <v>0</v>
      </c>
      <c r="F113" s="45">
        <f>june!N113</f>
        <v>0</v>
      </c>
      <c r="G113" s="196">
        <v>0</v>
      </c>
      <c r="H113" s="196">
        <v>0</v>
      </c>
      <c r="I113" s="196">
        <v>0</v>
      </c>
      <c r="J113" s="196">
        <v>0</v>
      </c>
      <c r="K113" s="196">
        <v>0</v>
      </c>
      <c r="L113" s="196">
        <v>0</v>
      </c>
      <c r="M113" s="196">
        <v>0</v>
      </c>
      <c r="N113" s="196">
        <v>0</v>
      </c>
      <c r="O113" s="6"/>
      <c r="P113" s="6"/>
      <c r="Q113"/>
      <c r="R113"/>
      <c r="S113" s="33"/>
      <c r="T113" s="45">
        <f>proj16jul!F113</f>
        <v>0</v>
      </c>
      <c r="U113" s="45">
        <f>dec!O113</f>
        <v>0</v>
      </c>
      <c r="V113" s="45">
        <f>may!O113</f>
        <v>0</v>
      </c>
      <c r="W113" s="45">
        <f>june!O113</f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  <c r="AC113" s="196">
        <v>0</v>
      </c>
      <c r="AD113" s="196">
        <v>0</v>
      </c>
      <c r="AE113" s="196">
        <v>0</v>
      </c>
      <c r="AF113" s="196"/>
      <c r="AG113" s="196"/>
      <c r="AH113" s="196"/>
      <c r="AI113"/>
      <c r="AJ113" s="188">
        <f t="shared" si="3"/>
        <v>0</v>
      </c>
      <c r="AK113" s="31">
        <v>104</v>
      </c>
      <c r="AL113" s="31" t="s">
        <v>555</v>
      </c>
      <c r="AM113" s="31">
        <v>104</v>
      </c>
      <c r="AN113" s="31" t="s">
        <v>149</v>
      </c>
      <c r="AO113" s="6">
        <f t="shared" si="2"/>
        <v>0</v>
      </c>
      <c r="AR113" s="157" t="s">
        <v>149</v>
      </c>
      <c r="AS113" s="162" t="s">
        <v>1792</v>
      </c>
      <c r="AT113" s="209">
        <v>0</v>
      </c>
      <c r="AU113" s="209">
        <v>0</v>
      </c>
      <c r="AV113" s="96"/>
      <c r="AW113" s="209"/>
      <c r="AX113" s="209"/>
      <c r="AY113" s="209"/>
      <c r="AZ113"/>
      <c r="BA113"/>
    </row>
    <row r="114" spans="1:53" ht="17.100000000000001" customHeight="1">
      <c r="A114" s="32">
        <v>105</v>
      </c>
      <c r="B114" s="32" t="s">
        <v>579</v>
      </c>
      <c r="C114" s="72">
        <f>proj16jul!D114</f>
        <v>196130</v>
      </c>
      <c r="D114" s="45">
        <f>dec!N114</f>
        <v>190439</v>
      </c>
      <c r="E114" s="45">
        <f>may!N114</f>
        <v>190439</v>
      </c>
      <c r="F114" s="45">
        <f>june!N114</f>
        <v>203823</v>
      </c>
      <c r="G114" s="196">
        <v>16344</v>
      </c>
      <c r="H114" s="196">
        <v>16344</v>
      </c>
      <c r="I114" s="196">
        <v>16344</v>
      </c>
      <c r="J114" s="196">
        <v>16344</v>
      </c>
      <c r="K114" s="196">
        <v>16344</v>
      </c>
      <c r="L114" s="196">
        <v>15531</v>
      </c>
      <c r="M114" s="196">
        <v>15531</v>
      </c>
      <c r="N114" s="196">
        <v>15531</v>
      </c>
      <c r="O114" s="6"/>
      <c r="P114" s="6"/>
      <c r="Q114"/>
      <c r="R114"/>
      <c r="S114" s="33"/>
      <c r="T114" s="45">
        <f>proj16jul!F114</f>
        <v>197267</v>
      </c>
      <c r="U114" s="45">
        <f>dec!O114</f>
        <v>191661</v>
      </c>
      <c r="V114" s="45">
        <f>may!O114</f>
        <v>190348</v>
      </c>
      <c r="W114" s="45">
        <f>june!O114</f>
        <v>190198</v>
      </c>
      <c r="X114" s="196">
        <v>16439</v>
      </c>
      <c r="Y114" s="196">
        <v>16439</v>
      </c>
      <c r="Z114" s="196">
        <v>16439</v>
      </c>
      <c r="AA114" s="196">
        <v>16439</v>
      </c>
      <c r="AB114" s="196">
        <v>16439</v>
      </c>
      <c r="AC114" s="196">
        <v>15638</v>
      </c>
      <c r="AD114" s="196">
        <v>15638</v>
      </c>
      <c r="AE114" s="196">
        <v>15638</v>
      </c>
      <c r="AF114" s="196"/>
      <c r="AG114" s="196"/>
      <c r="AH114" s="196"/>
      <c r="AI114"/>
      <c r="AJ114" s="188">
        <f t="shared" si="3"/>
        <v>0</v>
      </c>
      <c r="AK114" s="31">
        <v>105</v>
      </c>
      <c r="AL114" s="31" t="s">
        <v>1065</v>
      </c>
      <c r="AM114" s="31">
        <v>105</v>
      </c>
      <c r="AN114" s="31" t="s">
        <v>150</v>
      </c>
      <c r="AO114" s="6">
        <f t="shared" si="2"/>
        <v>0</v>
      </c>
      <c r="AR114" s="157" t="s">
        <v>150</v>
      </c>
      <c r="AS114" s="162" t="s">
        <v>1793</v>
      </c>
      <c r="AT114" s="209">
        <v>15531</v>
      </c>
      <c r="AU114" s="209">
        <v>15638</v>
      </c>
      <c r="AV114" s="96"/>
      <c r="AW114" s="209"/>
      <c r="AX114" s="209"/>
      <c r="AY114" s="209"/>
      <c r="AZ114"/>
      <c r="BA114"/>
    </row>
    <row r="115" spans="1:53" ht="17.100000000000001" customHeight="1">
      <c r="A115" s="31">
        <v>106</v>
      </c>
      <c r="B115" s="31" t="s">
        <v>1361</v>
      </c>
      <c r="C115" s="72">
        <f>proj16jul!D115</f>
        <v>0</v>
      </c>
      <c r="D115" s="45">
        <f>dec!N115</f>
        <v>0</v>
      </c>
      <c r="E115" s="45">
        <f>may!N115</f>
        <v>0</v>
      </c>
      <c r="F115" s="45">
        <f>june!N115</f>
        <v>0</v>
      </c>
      <c r="G115" s="196">
        <v>0</v>
      </c>
      <c r="H115" s="196">
        <v>0</v>
      </c>
      <c r="I115" s="196">
        <v>0</v>
      </c>
      <c r="J115" s="196">
        <v>0</v>
      </c>
      <c r="K115" s="196">
        <v>0</v>
      </c>
      <c r="L115" s="196">
        <v>0</v>
      </c>
      <c r="M115" s="196">
        <v>0</v>
      </c>
      <c r="N115" s="196">
        <v>0</v>
      </c>
      <c r="O115" s="6"/>
      <c r="P115" s="6"/>
      <c r="Q115"/>
      <c r="R115"/>
      <c r="S115" s="33"/>
      <c r="T115" s="45">
        <f>proj16jul!F115</f>
        <v>0</v>
      </c>
      <c r="U115" s="45">
        <f>dec!O115</f>
        <v>0</v>
      </c>
      <c r="V115" s="45">
        <f>may!O115</f>
        <v>0</v>
      </c>
      <c r="W115" s="45">
        <f>june!O115</f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  <c r="AC115" s="196">
        <v>0</v>
      </c>
      <c r="AD115" s="196">
        <v>0</v>
      </c>
      <c r="AE115" s="196">
        <v>0</v>
      </c>
      <c r="AF115" s="196"/>
      <c r="AG115" s="196"/>
      <c r="AH115" s="196"/>
      <c r="AI115"/>
      <c r="AJ115" s="188">
        <f t="shared" si="3"/>
        <v>1</v>
      </c>
      <c r="AK115" s="31">
        <v>106</v>
      </c>
      <c r="AL115" s="31" t="s">
        <v>1066</v>
      </c>
      <c r="AM115" s="31">
        <v>106</v>
      </c>
      <c r="AN115" s="31" t="s">
        <v>151</v>
      </c>
      <c r="AO115" s="6">
        <f t="shared" si="2"/>
        <v>0</v>
      </c>
      <c r="AR115" s="157" t="s">
        <v>151</v>
      </c>
      <c r="AS115" s="162" t="s">
        <v>1794</v>
      </c>
      <c r="AT115" s="209">
        <v>0</v>
      </c>
      <c r="AU115" s="209">
        <v>0</v>
      </c>
      <c r="AV115" s="96"/>
      <c r="AW115" s="209"/>
      <c r="AX115" s="209"/>
      <c r="AY115" s="209"/>
      <c r="AZ115"/>
      <c r="BA115"/>
    </row>
    <row r="116" spans="1:53" ht="17.100000000000001" customHeight="1">
      <c r="A116" s="32">
        <v>107</v>
      </c>
      <c r="B116" s="32" t="s">
        <v>860</v>
      </c>
      <c r="C116" s="72">
        <f>proj16jul!D116</f>
        <v>214791</v>
      </c>
      <c r="D116" s="45">
        <f>dec!N116</f>
        <v>193525</v>
      </c>
      <c r="E116" s="45">
        <f>may!N116</f>
        <v>201875</v>
      </c>
      <c r="F116" s="45">
        <f>june!N116</f>
        <v>201875</v>
      </c>
      <c r="G116" s="196">
        <v>17899</v>
      </c>
      <c r="H116" s="196">
        <v>17899</v>
      </c>
      <c r="I116" s="196">
        <v>17899</v>
      </c>
      <c r="J116" s="196">
        <v>17900</v>
      </c>
      <c r="K116" s="196">
        <v>17899</v>
      </c>
      <c r="L116" s="196">
        <v>14861</v>
      </c>
      <c r="M116" s="196">
        <v>14861</v>
      </c>
      <c r="N116" s="196">
        <v>14861</v>
      </c>
      <c r="O116" s="6"/>
      <c r="P116" s="6"/>
      <c r="Q116"/>
      <c r="R116"/>
      <c r="S116" s="33"/>
      <c r="T116" s="45">
        <f>proj16jul!F116</f>
        <v>1651567</v>
      </c>
      <c r="U116" s="45">
        <f>dec!O116</f>
        <v>1675296</v>
      </c>
      <c r="V116" s="45">
        <f>may!O116</f>
        <v>1863193</v>
      </c>
      <c r="W116" s="45">
        <f>june!O116</f>
        <v>1873676</v>
      </c>
      <c r="X116" s="196">
        <v>137631</v>
      </c>
      <c r="Y116" s="196">
        <v>137631</v>
      </c>
      <c r="Z116" s="196">
        <v>137631</v>
      </c>
      <c r="AA116" s="196">
        <v>137631</v>
      </c>
      <c r="AB116" s="196">
        <v>137631</v>
      </c>
      <c r="AC116" s="196">
        <v>141021</v>
      </c>
      <c r="AD116" s="196">
        <v>141020</v>
      </c>
      <c r="AE116" s="196">
        <v>141020</v>
      </c>
      <c r="AF116" s="196"/>
      <c r="AG116" s="196"/>
      <c r="AH116" s="196"/>
      <c r="AI116"/>
      <c r="AJ116" s="188">
        <f t="shared" si="3"/>
        <v>0</v>
      </c>
      <c r="AK116" s="31">
        <v>107</v>
      </c>
      <c r="AL116" s="31" t="s">
        <v>1067</v>
      </c>
      <c r="AM116" s="31">
        <v>107</v>
      </c>
      <c r="AN116" s="31" t="s">
        <v>152</v>
      </c>
      <c r="AO116" s="6">
        <f t="shared" si="2"/>
        <v>0</v>
      </c>
      <c r="AR116" s="157" t="s">
        <v>152</v>
      </c>
      <c r="AS116" s="162" t="s">
        <v>1795</v>
      </c>
      <c r="AT116" s="209">
        <v>14861</v>
      </c>
      <c r="AU116" s="209">
        <v>141020</v>
      </c>
      <c r="AV116" s="96"/>
      <c r="AW116" s="209"/>
      <c r="AX116" s="209"/>
      <c r="AY116" s="209"/>
      <c r="AZ116"/>
      <c r="BA116"/>
    </row>
    <row r="117" spans="1:53" ht="17.100000000000001" customHeight="1">
      <c r="A117" s="31">
        <v>108</v>
      </c>
      <c r="B117" s="31" t="s">
        <v>1362</v>
      </c>
      <c r="C117" s="72">
        <f>proj16jul!D117</f>
        <v>0</v>
      </c>
      <c r="D117" s="45">
        <f>dec!N117</f>
        <v>0</v>
      </c>
      <c r="E117" s="45">
        <f>may!N117</f>
        <v>0</v>
      </c>
      <c r="F117" s="45">
        <f>june!N117</f>
        <v>0</v>
      </c>
      <c r="G117" s="196">
        <v>0</v>
      </c>
      <c r="H117" s="196">
        <v>0</v>
      </c>
      <c r="I117" s="196">
        <v>0</v>
      </c>
      <c r="J117" s="196">
        <v>0</v>
      </c>
      <c r="K117" s="196">
        <v>0</v>
      </c>
      <c r="L117" s="196">
        <v>0</v>
      </c>
      <c r="M117" s="196">
        <v>0</v>
      </c>
      <c r="N117" s="196">
        <v>0</v>
      </c>
      <c r="O117" s="6"/>
      <c r="P117" s="6"/>
      <c r="Q117"/>
      <c r="R117"/>
      <c r="S117" s="33"/>
      <c r="T117" s="45">
        <f>proj16jul!F117</f>
        <v>0</v>
      </c>
      <c r="U117" s="45">
        <f>dec!O117</f>
        <v>0</v>
      </c>
      <c r="V117" s="45">
        <f>may!O117</f>
        <v>0</v>
      </c>
      <c r="W117" s="45">
        <f>june!O117</f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  <c r="AC117" s="196">
        <v>0</v>
      </c>
      <c r="AD117" s="196">
        <v>0</v>
      </c>
      <c r="AE117" s="196">
        <v>0</v>
      </c>
      <c r="AF117" s="196"/>
      <c r="AG117" s="196"/>
      <c r="AH117" s="196"/>
      <c r="AI117"/>
      <c r="AJ117" s="188">
        <f t="shared" si="3"/>
        <v>0</v>
      </c>
      <c r="AK117" s="31">
        <v>108</v>
      </c>
      <c r="AL117" s="31" t="s">
        <v>1068</v>
      </c>
      <c r="AM117" s="31">
        <v>108</v>
      </c>
      <c r="AN117" s="31" t="s">
        <v>153</v>
      </c>
      <c r="AO117" s="6">
        <f t="shared" si="2"/>
        <v>0</v>
      </c>
      <c r="AR117" s="157" t="s">
        <v>153</v>
      </c>
      <c r="AS117" s="162" t="s">
        <v>1796</v>
      </c>
      <c r="AT117" s="209">
        <v>0</v>
      </c>
      <c r="AU117" s="209">
        <v>0</v>
      </c>
      <c r="AV117" s="96"/>
      <c r="AW117" s="209"/>
      <c r="AX117" s="209"/>
      <c r="AY117" s="209"/>
      <c r="AZ117"/>
      <c r="BA117"/>
    </row>
    <row r="118" spans="1:53" ht="17.100000000000001" customHeight="1">
      <c r="A118" s="31">
        <v>109</v>
      </c>
      <c r="B118" s="31" t="s">
        <v>1363</v>
      </c>
      <c r="C118" s="72">
        <f>proj16jul!D118</f>
        <v>0</v>
      </c>
      <c r="D118" s="45">
        <f>dec!N118</f>
        <v>0</v>
      </c>
      <c r="E118" s="45">
        <f>may!N118</f>
        <v>0</v>
      </c>
      <c r="F118" s="45">
        <f>june!N118</f>
        <v>0</v>
      </c>
      <c r="G118" s="196">
        <v>0</v>
      </c>
      <c r="H118" s="196">
        <v>0</v>
      </c>
      <c r="I118" s="196">
        <v>0</v>
      </c>
      <c r="J118" s="196">
        <v>0</v>
      </c>
      <c r="K118" s="196">
        <v>0</v>
      </c>
      <c r="L118" s="196">
        <v>0</v>
      </c>
      <c r="M118" s="196">
        <v>0</v>
      </c>
      <c r="N118" s="196">
        <v>0</v>
      </c>
      <c r="O118" s="6"/>
      <c r="P118" s="6"/>
      <c r="Q118"/>
      <c r="R118"/>
      <c r="S118" s="33"/>
      <c r="T118" s="45">
        <f>proj16jul!F118</f>
        <v>0</v>
      </c>
      <c r="U118" s="45">
        <f>dec!O118</f>
        <v>0</v>
      </c>
      <c r="V118" s="45">
        <f>may!O118</f>
        <v>0</v>
      </c>
      <c r="W118" s="45">
        <f>june!O118</f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  <c r="AC118" s="196">
        <v>0</v>
      </c>
      <c r="AD118" s="196">
        <v>0</v>
      </c>
      <c r="AE118" s="196">
        <v>0</v>
      </c>
      <c r="AF118" s="196"/>
      <c r="AG118" s="196"/>
      <c r="AH118" s="196"/>
      <c r="AI118"/>
      <c r="AJ118" s="188">
        <f t="shared" si="3"/>
        <v>0</v>
      </c>
      <c r="AK118" s="31">
        <v>109</v>
      </c>
      <c r="AL118" s="31" t="s">
        <v>1069</v>
      </c>
      <c r="AM118" s="31">
        <v>109</v>
      </c>
      <c r="AN118" s="31" t="s">
        <v>154</v>
      </c>
      <c r="AO118" s="6">
        <f t="shared" si="2"/>
        <v>0</v>
      </c>
      <c r="AR118" s="157" t="s">
        <v>154</v>
      </c>
      <c r="AS118" s="162" t="s">
        <v>1797</v>
      </c>
      <c r="AT118" s="209">
        <v>0</v>
      </c>
      <c r="AU118" s="209">
        <v>0</v>
      </c>
      <c r="AV118" s="96"/>
      <c r="AW118" s="209"/>
      <c r="AX118" s="209"/>
      <c r="AY118" s="209"/>
      <c r="AZ118"/>
      <c r="BA118"/>
    </row>
    <row r="119" spans="1:53" ht="17.100000000000001" customHeight="1">
      <c r="A119" s="32">
        <v>110</v>
      </c>
      <c r="B119" s="32" t="s">
        <v>793</v>
      </c>
      <c r="C119" s="72">
        <f>proj16jul!D119</f>
        <v>191757</v>
      </c>
      <c r="D119" s="45">
        <f>dec!N119</f>
        <v>266367</v>
      </c>
      <c r="E119" s="45">
        <f>may!N119</f>
        <v>266367</v>
      </c>
      <c r="F119" s="45">
        <f>june!N119</f>
        <v>286180</v>
      </c>
      <c r="G119" s="196">
        <v>15979</v>
      </c>
      <c r="H119" s="196">
        <v>15980</v>
      </c>
      <c r="I119" s="196">
        <v>15980</v>
      </c>
      <c r="J119" s="196">
        <v>15980</v>
      </c>
      <c r="K119" s="196">
        <v>15979</v>
      </c>
      <c r="L119" s="196">
        <v>26638</v>
      </c>
      <c r="M119" s="196">
        <v>26638</v>
      </c>
      <c r="N119" s="196">
        <v>26638</v>
      </c>
      <c r="O119" s="6"/>
      <c r="P119" s="6"/>
      <c r="Q119"/>
      <c r="R119"/>
      <c r="S119" s="33"/>
      <c r="T119" s="45">
        <f>proj16jul!F119</f>
        <v>143393</v>
      </c>
      <c r="U119" s="45">
        <f>dec!O119</f>
        <v>202296</v>
      </c>
      <c r="V119" s="45">
        <f>may!O119</f>
        <v>209804</v>
      </c>
      <c r="W119" s="45">
        <f>june!O119</f>
        <v>209294</v>
      </c>
      <c r="X119" s="196">
        <v>11950</v>
      </c>
      <c r="Y119" s="196">
        <v>11950</v>
      </c>
      <c r="Z119" s="196">
        <v>11950</v>
      </c>
      <c r="AA119" s="196">
        <v>11950</v>
      </c>
      <c r="AB119" s="196">
        <v>11950</v>
      </c>
      <c r="AC119" s="196">
        <v>20364</v>
      </c>
      <c r="AD119" s="196">
        <v>20364</v>
      </c>
      <c r="AE119" s="196">
        <v>20364</v>
      </c>
      <c r="AF119" s="196"/>
      <c r="AG119" s="196"/>
      <c r="AH119" s="196"/>
      <c r="AI119"/>
      <c r="AJ119" s="188">
        <f t="shared" si="3"/>
        <v>0</v>
      </c>
      <c r="AK119" s="31">
        <v>110</v>
      </c>
      <c r="AL119" s="31" t="s">
        <v>1070</v>
      </c>
      <c r="AM119" s="31">
        <v>110</v>
      </c>
      <c r="AN119" s="31" t="s">
        <v>155</v>
      </c>
      <c r="AO119" s="6">
        <f t="shared" si="2"/>
        <v>0</v>
      </c>
      <c r="AR119" s="157" t="s">
        <v>155</v>
      </c>
      <c r="AS119" s="162" t="s">
        <v>1798</v>
      </c>
      <c r="AT119" s="209">
        <v>26638</v>
      </c>
      <c r="AU119" s="209">
        <v>20364</v>
      </c>
      <c r="AV119" s="96"/>
      <c r="AW119" s="209"/>
      <c r="AX119" s="209"/>
      <c r="AY119" s="209"/>
      <c r="AZ119"/>
      <c r="BA119"/>
    </row>
    <row r="120" spans="1:53" ht="17.100000000000001" customHeight="1">
      <c r="A120" s="32">
        <v>111</v>
      </c>
      <c r="B120" s="32" t="s">
        <v>812</v>
      </c>
      <c r="C120" s="72">
        <f>proj16jul!D120</f>
        <v>750306</v>
      </c>
      <c r="D120" s="45">
        <f>dec!N120</f>
        <v>667038</v>
      </c>
      <c r="E120" s="45">
        <f>may!N120</f>
        <v>662813</v>
      </c>
      <c r="F120" s="45">
        <f>june!N120</f>
        <v>662813</v>
      </c>
      <c r="G120" s="196">
        <v>62525</v>
      </c>
      <c r="H120" s="196">
        <v>62526</v>
      </c>
      <c r="I120" s="196">
        <v>62525</v>
      </c>
      <c r="J120" s="196">
        <v>62526</v>
      </c>
      <c r="K120" s="196">
        <v>62525</v>
      </c>
      <c r="L120" s="196">
        <v>50630</v>
      </c>
      <c r="M120" s="196">
        <v>50630</v>
      </c>
      <c r="N120" s="196">
        <v>50630</v>
      </c>
      <c r="O120" s="6"/>
      <c r="P120" s="6"/>
      <c r="Q120"/>
      <c r="R120"/>
      <c r="S120" s="33"/>
      <c r="T120" s="45">
        <f>proj16jul!F120</f>
        <v>286171</v>
      </c>
      <c r="U120" s="45">
        <f>dec!O120</f>
        <v>303479</v>
      </c>
      <c r="V120" s="45">
        <f>may!O120</f>
        <v>325725</v>
      </c>
      <c r="W120" s="45">
        <f>june!O120</f>
        <v>310859</v>
      </c>
      <c r="X120" s="196">
        <v>23848</v>
      </c>
      <c r="Y120" s="196">
        <v>23848</v>
      </c>
      <c r="Z120" s="196">
        <v>23848</v>
      </c>
      <c r="AA120" s="196">
        <v>23848</v>
      </c>
      <c r="AB120" s="196">
        <v>23848</v>
      </c>
      <c r="AC120" s="196">
        <v>26320</v>
      </c>
      <c r="AD120" s="196">
        <v>26320</v>
      </c>
      <c r="AE120" s="196">
        <v>26320</v>
      </c>
      <c r="AF120" s="196"/>
      <c r="AG120" s="196"/>
      <c r="AH120" s="196"/>
      <c r="AI120"/>
      <c r="AJ120" s="188">
        <f t="shared" si="3"/>
        <v>0</v>
      </c>
      <c r="AK120" s="31">
        <v>111</v>
      </c>
      <c r="AL120" s="31" t="s">
        <v>1071</v>
      </c>
      <c r="AM120" s="31">
        <v>111</v>
      </c>
      <c r="AN120" s="31" t="s">
        <v>156</v>
      </c>
      <c r="AO120" s="6">
        <f t="shared" si="2"/>
        <v>0</v>
      </c>
      <c r="AR120" s="157" t="s">
        <v>156</v>
      </c>
      <c r="AS120" s="162" t="s">
        <v>1799</v>
      </c>
      <c r="AT120" s="209">
        <v>50630</v>
      </c>
      <c r="AU120" s="209">
        <v>26320</v>
      </c>
      <c r="AV120" s="96"/>
      <c r="AW120" s="209"/>
      <c r="AX120" s="209"/>
      <c r="AY120" s="209"/>
      <c r="AZ120"/>
      <c r="BA120"/>
    </row>
    <row r="121" spans="1:53" ht="17.100000000000001" customHeight="1">
      <c r="A121" s="32">
        <v>112</v>
      </c>
      <c r="B121" s="32" t="s">
        <v>926</v>
      </c>
      <c r="C121" s="72">
        <f>proj16jul!D121</f>
        <v>0</v>
      </c>
      <c r="D121" s="45">
        <f>dec!N121</f>
        <v>0</v>
      </c>
      <c r="E121" s="45">
        <f>may!N121</f>
        <v>0</v>
      </c>
      <c r="F121" s="45">
        <f>june!N121</f>
        <v>0</v>
      </c>
      <c r="G121" s="196">
        <v>0</v>
      </c>
      <c r="H121" s="196">
        <v>0</v>
      </c>
      <c r="I121" s="196">
        <v>0</v>
      </c>
      <c r="J121" s="196">
        <v>0</v>
      </c>
      <c r="K121" s="196">
        <v>0</v>
      </c>
      <c r="L121" s="196">
        <v>0</v>
      </c>
      <c r="M121" s="196">
        <v>0</v>
      </c>
      <c r="N121" s="196">
        <v>0</v>
      </c>
      <c r="O121" s="6"/>
      <c r="P121" s="6"/>
      <c r="Q121"/>
      <c r="R121"/>
      <c r="S121" s="33"/>
      <c r="T121" s="45">
        <f>proj16jul!F121</f>
        <v>0</v>
      </c>
      <c r="U121" s="45">
        <f>dec!O121</f>
        <v>0</v>
      </c>
      <c r="V121" s="45">
        <f>may!O121</f>
        <v>0</v>
      </c>
      <c r="W121" s="45">
        <f>june!O121</f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  <c r="AC121" s="196">
        <v>0</v>
      </c>
      <c r="AD121" s="196">
        <v>0</v>
      </c>
      <c r="AE121" s="196">
        <v>0</v>
      </c>
      <c r="AF121" s="196"/>
      <c r="AG121" s="196"/>
      <c r="AH121" s="196"/>
      <c r="AI121"/>
      <c r="AJ121" s="188">
        <f t="shared" si="3"/>
        <v>0</v>
      </c>
      <c r="AK121" s="31">
        <v>112</v>
      </c>
      <c r="AL121" s="31" t="s">
        <v>1072</v>
      </c>
      <c r="AM121" s="31">
        <v>112</v>
      </c>
      <c r="AN121" s="31" t="s">
        <v>157</v>
      </c>
      <c r="AO121" s="6">
        <f t="shared" si="2"/>
        <v>0</v>
      </c>
      <c r="AR121" s="157" t="s">
        <v>157</v>
      </c>
      <c r="AS121" s="162" t="s">
        <v>1800</v>
      </c>
      <c r="AT121" s="209">
        <v>0</v>
      </c>
      <c r="AU121" s="209">
        <v>0</v>
      </c>
      <c r="AV121" s="96"/>
      <c r="AW121" s="209"/>
      <c r="AX121" s="209"/>
      <c r="AY121" s="209"/>
      <c r="AZ121"/>
      <c r="BA121"/>
    </row>
    <row r="122" spans="1:53" ht="17.100000000000001" customHeight="1">
      <c r="A122" s="31">
        <v>113</v>
      </c>
      <c r="B122" s="31" t="s">
        <v>1364</v>
      </c>
      <c r="C122" s="72">
        <f>proj16jul!D122</f>
        <v>0</v>
      </c>
      <c r="D122" s="45">
        <f>dec!N122</f>
        <v>0</v>
      </c>
      <c r="E122" s="45">
        <f>may!N122</f>
        <v>0</v>
      </c>
      <c r="F122" s="45">
        <f>june!N122</f>
        <v>0</v>
      </c>
      <c r="G122" s="196">
        <v>0</v>
      </c>
      <c r="H122" s="196">
        <v>0</v>
      </c>
      <c r="I122" s="196">
        <v>0</v>
      </c>
      <c r="J122" s="196">
        <v>0</v>
      </c>
      <c r="K122" s="196">
        <v>0</v>
      </c>
      <c r="L122" s="196">
        <v>0</v>
      </c>
      <c r="M122" s="196">
        <v>0</v>
      </c>
      <c r="N122" s="196">
        <v>0</v>
      </c>
      <c r="O122" s="6"/>
      <c r="P122" s="6"/>
      <c r="Q122"/>
      <c r="R122"/>
      <c r="S122" s="33"/>
      <c r="T122" s="45">
        <f>proj16jul!F122</f>
        <v>0</v>
      </c>
      <c r="U122" s="45">
        <f>dec!O122</f>
        <v>0</v>
      </c>
      <c r="V122" s="45">
        <f>may!O122</f>
        <v>0</v>
      </c>
      <c r="W122" s="45">
        <f>june!O122</f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  <c r="AC122" s="196">
        <v>0</v>
      </c>
      <c r="AD122" s="196">
        <v>0</v>
      </c>
      <c r="AE122" s="196">
        <v>0</v>
      </c>
      <c r="AF122" s="196"/>
      <c r="AG122" s="196"/>
      <c r="AH122" s="196"/>
      <c r="AI122"/>
      <c r="AJ122" s="188">
        <f t="shared" si="3"/>
        <v>0</v>
      </c>
      <c r="AK122" s="31">
        <v>113</v>
      </c>
      <c r="AL122" s="31" t="s">
        <v>1073</v>
      </c>
      <c r="AM122" s="31">
        <v>113</v>
      </c>
      <c r="AN122" s="31" t="s">
        <v>158</v>
      </c>
      <c r="AO122" s="6">
        <f t="shared" si="2"/>
        <v>0</v>
      </c>
      <c r="AR122" s="157" t="s">
        <v>158</v>
      </c>
      <c r="AS122" s="162" t="s">
        <v>1801</v>
      </c>
      <c r="AT122" s="209">
        <v>0</v>
      </c>
      <c r="AU122" s="209">
        <v>0</v>
      </c>
      <c r="AV122" s="96"/>
      <c r="AW122" s="209"/>
      <c r="AX122" s="209"/>
      <c r="AY122" s="209"/>
      <c r="AZ122"/>
      <c r="BA122"/>
    </row>
    <row r="123" spans="1:53" ht="17.100000000000001" customHeight="1">
      <c r="A123" s="32">
        <v>114</v>
      </c>
      <c r="B123" s="32" t="s">
        <v>815</v>
      </c>
      <c r="C123" s="72">
        <f>proj16jul!D123</f>
        <v>578152</v>
      </c>
      <c r="D123" s="45">
        <f>dec!N123</f>
        <v>661041</v>
      </c>
      <c r="E123" s="45">
        <f>may!N123</f>
        <v>710935</v>
      </c>
      <c r="F123" s="45">
        <f>june!N123</f>
        <v>703431</v>
      </c>
      <c r="G123" s="196">
        <v>48179</v>
      </c>
      <c r="H123" s="196">
        <v>48179</v>
      </c>
      <c r="I123" s="196">
        <v>48180</v>
      </c>
      <c r="J123" s="196">
        <v>48179</v>
      </c>
      <c r="K123" s="196">
        <v>48179</v>
      </c>
      <c r="L123" s="196">
        <v>60020</v>
      </c>
      <c r="M123" s="196">
        <v>60020</v>
      </c>
      <c r="N123" s="196">
        <v>60021</v>
      </c>
      <c r="O123" s="6"/>
      <c r="P123" s="6"/>
      <c r="Q123"/>
      <c r="R123"/>
      <c r="S123" s="33"/>
      <c r="T123" s="45">
        <f>proj16jul!F123</f>
        <v>2309748</v>
      </c>
      <c r="U123" s="45">
        <f>dec!O123</f>
        <v>2219044</v>
      </c>
      <c r="V123" s="45">
        <f>may!O123</f>
        <v>2561654</v>
      </c>
      <c r="W123" s="45">
        <f>june!O123</f>
        <v>2503449</v>
      </c>
      <c r="X123" s="196">
        <v>192479</v>
      </c>
      <c r="Y123" s="196">
        <v>192479</v>
      </c>
      <c r="Z123" s="196">
        <v>192479</v>
      </c>
      <c r="AA123" s="196">
        <v>192479</v>
      </c>
      <c r="AB123" s="196">
        <v>192479</v>
      </c>
      <c r="AC123" s="196">
        <v>179522</v>
      </c>
      <c r="AD123" s="196">
        <v>179522</v>
      </c>
      <c r="AE123" s="196">
        <v>179521</v>
      </c>
      <c r="AF123" s="196"/>
      <c r="AG123" s="196"/>
      <c r="AH123" s="196"/>
      <c r="AI123"/>
      <c r="AJ123" s="188">
        <f t="shared" si="3"/>
        <v>0</v>
      </c>
      <c r="AK123" s="31">
        <v>114</v>
      </c>
      <c r="AL123" s="31" t="s">
        <v>1074</v>
      </c>
      <c r="AM123" s="31">
        <v>114</v>
      </c>
      <c r="AN123" s="31" t="s">
        <v>159</v>
      </c>
      <c r="AO123" s="6">
        <f t="shared" si="2"/>
        <v>0</v>
      </c>
      <c r="AR123" s="157" t="s">
        <v>159</v>
      </c>
      <c r="AS123" s="162" t="s">
        <v>1802</v>
      </c>
      <c r="AT123" s="209">
        <v>60021</v>
      </c>
      <c r="AU123" s="209">
        <v>179521</v>
      </c>
      <c r="AV123" s="96"/>
      <c r="AW123" s="209"/>
      <c r="AX123" s="209"/>
      <c r="AY123" s="209"/>
      <c r="AZ123"/>
      <c r="BA123"/>
    </row>
    <row r="124" spans="1:53" ht="17.100000000000001" customHeight="1">
      <c r="A124" s="31">
        <v>115</v>
      </c>
      <c r="B124" s="31" t="s">
        <v>1365</v>
      </c>
      <c r="C124" s="72">
        <f>proj16jul!D124</f>
        <v>0</v>
      </c>
      <c r="D124" s="45">
        <f>dec!N124</f>
        <v>0</v>
      </c>
      <c r="E124" s="45">
        <f>may!N124</f>
        <v>0</v>
      </c>
      <c r="F124" s="45">
        <f>june!N124</f>
        <v>0</v>
      </c>
      <c r="G124" s="196">
        <v>0</v>
      </c>
      <c r="H124" s="196">
        <v>0</v>
      </c>
      <c r="I124" s="196">
        <v>0</v>
      </c>
      <c r="J124" s="196">
        <v>0</v>
      </c>
      <c r="K124" s="196">
        <v>0</v>
      </c>
      <c r="L124" s="196">
        <v>0</v>
      </c>
      <c r="M124" s="196">
        <v>0</v>
      </c>
      <c r="N124" s="196">
        <v>0</v>
      </c>
      <c r="O124" s="6"/>
      <c r="P124" s="6"/>
      <c r="Q124"/>
      <c r="R124"/>
      <c r="S124" s="33"/>
      <c r="T124" s="45">
        <f>proj16jul!F124</f>
        <v>0</v>
      </c>
      <c r="U124" s="45">
        <f>dec!O124</f>
        <v>0</v>
      </c>
      <c r="V124" s="45">
        <f>may!O124</f>
        <v>0</v>
      </c>
      <c r="W124" s="45">
        <f>june!O124</f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  <c r="AC124" s="196">
        <v>0</v>
      </c>
      <c r="AD124" s="196">
        <v>0</v>
      </c>
      <c r="AE124" s="196">
        <v>0</v>
      </c>
      <c r="AF124" s="196"/>
      <c r="AG124" s="196"/>
      <c r="AH124" s="196"/>
      <c r="AI124"/>
      <c r="AJ124" s="188">
        <f t="shared" si="3"/>
        <v>0</v>
      </c>
      <c r="AK124" s="31">
        <v>115</v>
      </c>
      <c r="AL124" s="31" t="s">
        <v>1075</v>
      </c>
      <c r="AM124" s="31">
        <v>115</v>
      </c>
      <c r="AN124" s="31" t="s">
        <v>160</v>
      </c>
      <c r="AO124" s="6">
        <f t="shared" si="2"/>
        <v>0</v>
      </c>
      <c r="AR124" s="157" t="s">
        <v>160</v>
      </c>
      <c r="AS124" s="162" t="s">
        <v>1803</v>
      </c>
      <c r="AT124" s="209">
        <v>0</v>
      </c>
      <c r="AU124" s="209">
        <v>0</v>
      </c>
      <c r="AV124" s="96"/>
      <c r="AW124" s="209"/>
      <c r="AX124" s="209"/>
      <c r="AY124" s="209"/>
      <c r="AZ124"/>
      <c r="BA124"/>
    </row>
    <row r="125" spans="1:53" ht="17.100000000000001" customHeight="1">
      <c r="A125" s="31">
        <v>116</v>
      </c>
      <c r="B125" s="31" t="s">
        <v>1366</v>
      </c>
      <c r="C125" s="72">
        <f>proj16jul!D125</f>
        <v>0</v>
      </c>
      <c r="D125" s="45">
        <f>dec!N125</f>
        <v>0</v>
      </c>
      <c r="E125" s="45">
        <f>may!N125</f>
        <v>0</v>
      </c>
      <c r="F125" s="45">
        <f>june!N125</f>
        <v>0</v>
      </c>
      <c r="G125" s="196">
        <v>0</v>
      </c>
      <c r="H125" s="196">
        <v>0</v>
      </c>
      <c r="I125" s="196">
        <v>0</v>
      </c>
      <c r="J125" s="196">
        <v>0</v>
      </c>
      <c r="K125" s="196">
        <v>0</v>
      </c>
      <c r="L125" s="196">
        <v>0</v>
      </c>
      <c r="M125" s="196">
        <v>0</v>
      </c>
      <c r="N125" s="196">
        <v>0</v>
      </c>
      <c r="O125" s="6"/>
      <c r="P125" s="6"/>
      <c r="Q125"/>
      <c r="R125"/>
      <c r="S125" s="33"/>
      <c r="T125" s="45">
        <f>proj16jul!F125</f>
        <v>0</v>
      </c>
      <c r="U125" s="45">
        <f>dec!O125</f>
        <v>0</v>
      </c>
      <c r="V125" s="45">
        <f>may!O125</f>
        <v>0</v>
      </c>
      <c r="W125" s="45">
        <f>june!O125</f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  <c r="AC125" s="196">
        <v>0</v>
      </c>
      <c r="AD125" s="196">
        <v>0</v>
      </c>
      <c r="AE125" s="196">
        <v>0</v>
      </c>
      <c r="AF125" s="196"/>
      <c r="AG125" s="196"/>
      <c r="AH125" s="196"/>
      <c r="AI125"/>
      <c r="AJ125" s="188">
        <f t="shared" si="3"/>
        <v>0</v>
      </c>
      <c r="AK125" s="31">
        <v>116</v>
      </c>
      <c r="AL125" s="31" t="s">
        <v>1076</v>
      </c>
      <c r="AM125" s="31">
        <v>116</v>
      </c>
      <c r="AN125" s="31" t="s">
        <v>161</v>
      </c>
      <c r="AO125" s="6">
        <f t="shared" si="2"/>
        <v>1</v>
      </c>
      <c r="AR125" s="157" t="s">
        <v>161</v>
      </c>
      <c r="AS125" s="162" t="s">
        <v>1667</v>
      </c>
      <c r="AT125" s="209">
        <v>0</v>
      </c>
      <c r="AU125" s="209">
        <v>0</v>
      </c>
      <c r="AV125" s="96"/>
      <c r="AW125" s="209"/>
      <c r="AX125" s="209"/>
      <c r="AY125" s="209"/>
      <c r="AZ125"/>
      <c r="BA125"/>
    </row>
    <row r="126" spans="1:53" ht="17.100000000000001" customHeight="1">
      <c r="A126" s="32">
        <v>117</v>
      </c>
      <c r="B126" s="32" t="s">
        <v>1367</v>
      </c>
      <c r="C126" s="72">
        <f>proj16jul!D126</f>
        <v>589766</v>
      </c>
      <c r="D126" s="45">
        <f>dec!N126</f>
        <v>545205</v>
      </c>
      <c r="E126" s="45">
        <f>may!N126</f>
        <v>636679</v>
      </c>
      <c r="F126" s="45">
        <f>june!N126</f>
        <v>622679</v>
      </c>
      <c r="G126" s="196">
        <v>49147</v>
      </c>
      <c r="H126" s="196">
        <v>49147</v>
      </c>
      <c r="I126" s="196">
        <v>49147</v>
      </c>
      <c r="J126" s="196">
        <v>49147</v>
      </c>
      <c r="K126" s="196">
        <v>49147</v>
      </c>
      <c r="L126" s="196">
        <v>42781</v>
      </c>
      <c r="M126" s="196">
        <v>42781</v>
      </c>
      <c r="N126" s="196">
        <v>42781</v>
      </c>
      <c r="O126" s="6"/>
      <c r="P126" s="6"/>
      <c r="Q126"/>
      <c r="R126"/>
      <c r="S126" s="33"/>
      <c r="T126" s="45">
        <f>proj16jul!F126</f>
        <v>385346</v>
      </c>
      <c r="U126" s="45">
        <f>dec!O126</f>
        <v>314228</v>
      </c>
      <c r="V126" s="45">
        <f>may!O126</f>
        <v>322325</v>
      </c>
      <c r="W126" s="45">
        <f>june!O126</f>
        <v>302977</v>
      </c>
      <c r="X126" s="196">
        <v>32113</v>
      </c>
      <c r="Y126" s="196">
        <v>32113</v>
      </c>
      <c r="Z126" s="196">
        <v>32112</v>
      </c>
      <c r="AA126" s="196">
        <v>32112</v>
      </c>
      <c r="AB126" s="196">
        <v>32112</v>
      </c>
      <c r="AC126" s="196">
        <v>21953</v>
      </c>
      <c r="AD126" s="196">
        <v>21953</v>
      </c>
      <c r="AE126" s="196">
        <v>21952</v>
      </c>
      <c r="AF126" s="196"/>
      <c r="AG126" s="196"/>
      <c r="AH126" s="196"/>
      <c r="AI126"/>
      <c r="AJ126" s="188">
        <f t="shared" si="3"/>
        <v>0</v>
      </c>
      <c r="AK126" s="31">
        <v>117</v>
      </c>
      <c r="AL126" s="31" t="s">
        <v>1077</v>
      </c>
      <c r="AM126" s="31">
        <v>117</v>
      </c>
      <c r="AN126" s="31" t="s">
        <v>162</v>
      </c>
      <c r="AO126" s="6">
        <f t="shared" si="2"/>
        <v>0</v>
      </c>
      <c r="AR126" s="157" t="s">
        <v>162</v>
      </c>
      <c r="AS126" s="162" t="s">
        <v>1804</v>
      </c>
      <c r="AT126" s="209">
        <v>42781</v>
      </c>
      <c r="AU126" s="209">
        <v>21952</v>
      </c>
      <c r="AV126" s="96"/>
      <c r="AW126" s="209"/>
      <c r="AX126" s="209"/>
      <c r="AY126" s="209"/>
      <c r="AZ126"/>
      <c r="BA126"/>
    </row>
    <row r="127" spans="1:53" ht="17.100000000000001" customHeight="1">
      <c r="A127" s="31">
        <v>118</v>
      </c>
      <c r="B127" s="31" t="s">
        <v>1368</v>
      </c>
      <c r="C127" s="72">
        <f>proj16jul!D127</f>
        <v>0</v>
      </c>
      <c r="D127" s="45">
        <f>dec!N127</f>
        <v>0</v>
      </c>
      <c r="E127" s="45">
        <f>may!N127</f>
        <v>0</v>
      </c>
      <c r="F127" s="45">
        <f>june!N127</f>
        <v>0</v>
      </c>
      <c r="G127" s="196">
        <v>0</v>
      </c>
      <c r="H127" s="196">
        <v>0</v>
      </c>
      <c r="I127" s="196">
        <v>0</v>
      </c>
      <c r="J127" s="196">
        <v>0</v>
      </c>
      <c r="K127" s="196">
        <v>0</v>
      </c>
      <c r="L127" s="196">
        <v>0</v>
      </c>
      <c r="M127" s="196">
        <v>0</v>
      </c>
      <c r="N127" s="196">
        <v>0</v>
      </c>
      <c r="O127" s="6"/>
      <c r="P127" s="6"/>
      <c r="Q127"/>
      <c r="R127"/>
      <c r="S127" s="33"/>
      <c r="T127" s="45">
        <f>proj16jul!F127</f>
        <v>5000</v>
      </c>
      <c r="U127" s="45">
        <f>dec!O127</f>
        <v>5000</v>
      </c>
      <c r="V127" s="45">
        <f>may!O127</f>
        <v>5000</v>
      </c>
      <c r="W127" s="45">
        <f>june!O127</f>
        <v>5000</v>
      </c>
      <c r="X127" s="196">
        <v>417</v>
      </c>
      <c r="Y127" s="196">
        <v>417</v>
      </c>
      <c r="Z127" s="196">
        <v>417</v>
      </c>
      <c r="AA127" s="196">
        <v>417</v>
      </c>
      <c r="AB127" s="196">
        <v>417</v>
      </c>
      <c r="AC127" s="196">
        <v>417</v>
      </c>
      <c r="AD127" s="196">
        <v>417</v>
      </c>
      <c r="AE127" s="196">
        <v>417</v>
      </c>
      <c r="AF127" s="196"/>
      <c r="AG127" s="196"/>
      <c r="AH127" s="196"/>
      <c r="AI127"/>
      <c r="AJ127" s="188">
        <f t="shared" si="3"/>
        <v>0</v>
      </c>
      <c r="AK127" s="31">
        <v>118</v>
      </c>
      <c r="AL127" s="31" t="s">
        <v>1078</v>
      </c>
      <c r="AM127" s="31">
        <v>118</v>
      </c>
      <c r="AN127" s="31" t="s">
        <v>163</v>
      </c>
      <c r="AO127" s="6">
        <f t="shared" si="2"/>
        <v>0</v>
      </c>
      <c r="AR127" s="157" t="s">
        <v>163</v>
      </c>
      <c r="AS127" s="162" t="s">
        <v>1805</v>
      </c>
      <c r="AT127" s="209">
        <v>0</v>
      </c>
      <c r="AU127" s="209">
        <v>417</v>
      </c>
      <c r="AV127" s="96"/>
      <c r="AW127" s="209"/>
      <c r="AX127" s="209"/>
      <c r="AY127" s="209"/>
      <c r="AZ127"/>
      <c r="BA127"/>
    </row>
    <row r="128" spans="1:53" ht="17.100000000000001" customHeight="1">
      <c r="A128" s="31">
        <v>119</v>
      </c>
      <c r="B128" s="31" t="s">
        <v>1369</v>
      </c>
      <c r="C128" s="72">
        <f>proj16jul!D128</f>
        <v>0</v>
      </c>
      <c r="D128" s="45">
        <f>dec!N128</f>
        <v>0</v>
      </c>
      <c r="E128" s="45">
        <f>may!N128</f>
        <v>0</v>
      </c>
      <c r="F128" s="45">
        <f>june!N128</f>
        <v>0</v>
      </c>
      <c r="G128" s="196">
        <v>0</v>
      </c>
      <c r="H128" s="196">
        <v>0</v>
      </c>
      <c r="I128" s="196">
        <v>0</v>
      </c>
      <c r="J128" s="196">
        <v>0</v>
      </c>
      <c r="K128" s="196">
        <v>0</v>
      </c>
      <c r="L128" s="196">
        <v>0</v>
      </c>
      <c r="M128" s="196">
        <v>0</v>
      </c>
      <c r="N128" s="196">
        <v>0</v>
      </c>
      <c r="O128" s="6"/>
      <c r="P128" s="6"/>
      <c r="Q128"/>
      <c r="R128"/>
      <c r="S128" s="33"/>
      <c r="T128" s="45">
        <f>proj16jul!F128</f>
        <v>0</v>
      </c>
      <c r="U128" s="45">
        <f>dec!O128</f>
        <v>0</v>
      </c>
      <c r="V128" s="45">
        <f>may!O128</f>
        <v>0</v>
      </c>
      <c r="W128" s="45">
        <f>june!O128</f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  <c r="AC128" s="196">
        <v>0</v>
      </c>
      <c r="AD128" s="196">
        <v>0</v>
      </c>
      <c r="AE128" s="196">
        <v>0</v>
      </c>
      <c r="AF128" s="196"/>
      <c r="AG128" s="196"/>
      <c r="AH128" s="196"/>
      <c r="AI128"/>
      <c r="AJ128" s="188">
        <f t="shared" si="3"/>
        <v>0</v>
      </c>
      <c r="AK128" s="31">
        <v>119</v>
      </c>
      <c r="AL128" s="31" t="s">
        <v>1079</v>
      </c>
      <c r="AM128" s="31">
        <v>119</v>
      </c>
      <c r="AN128" s="31" t="s">
        <v>164</v>
      </c>
      <c r="AO128" s="6">
        <f t="shared" si="2"/>
        <v>0</v>
      </c>
      <c r="AR128" s="157" t="s">
        <v>164</v>
      </c>
      <c r="AS128" s="162" t="s">
        <v>1806</v>
      </c>
      <c r="AT128" s="209">
        <v>0</v>
      </c>
      <c r="AU128" s="209">
        <v>0</v>
      </c>
      <c r="AV128" s="96"/>
      <c r="AW128" s="209"/>
      <c r="AX128" s="209"/>
      <c r="AY128" s="209"/>
      <c r="AZ128"/>
      <c r="BA128"/>
    </row>
    <row r="129" spans="1:53" ht="17.100000000000001" customHeight="1">
      <c r="A129" s="31">
        <v>120</v>
      </c>
      <c r="B129" s="31" t="s">
        <v>1370</v>
      </c>
      <c r="C129" s="72">
        <f>proj16jul!D129</f>
        <v>0</v>
      </c>
      <c r="D129" s="45">
        <f>dec!N129</f>
        <v>0</v>
      </c>
      <c r="E129" s="45">
        <f>may!N129</f>
        <v>0</v>
      </c>
      <c r="F129" s="45">
        <f>june!N129</f>
        <v>0</v>
      </c>
      <c r="G129" s="196">
        <v>0</v>
      </c>
      <c r="H129" s="196">
        <v>0</v>
      </c>
      <c r="I129" s="196">
        <v>0</v>
      </c>
      <c r="J129" s="196">
        <v>0</v>
      </c>
      <c r="K129" s="196">
        <v>0</v>
      </c>
      <c r="L129" s="196">
        <v>0</v>
      </c>
      <c r="M129" s="196">
        <v>0</v>
      </c>
      <c r="N129" s="196">
        <v>0</v>
      </c>
      <c r="O129" s="6"/>
      <c r="P129" s="6"/>
      <c r="Q129"/>
      <c r="R129"/>
      <c r="S129" s="33"/>
      <c r="T129" s="45">
        <f>proj16jul!F129</f>
        <v>0</v>
      </c>
      <c r="U129" s="45">
        <f>dec!O129</f>
        <v>0</v>
      </c>
      <c r="V129" s="45">
        <f>may!O129</f>
        <v>0</v>
      </c>
      <c r="W129" s="45">
        <f>june!O129</f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0</v>
      </c>
      <c r="AF129" s="196"/>
      <c r="AG129" s="196"/>
      <c r="AH129" s="196"/>
      <c r="AI129"/>
      <c r="AJ129" s="188">
        <f t="shared" si="3"/>
        <v>0</v>
      </c>
      <c r="AK129" s="31">
        <v>120</v>
      </c>
      <c r="AL129" s="31" t="s">
        <v>1080</v>
      </c>
      <c r="AM129" s="31">
        <v>120</v>
      </c>
      <c r="AN129" s="31" t="s">
        <v>165</v>
      </c>
      <c r="AO129" s="6">
        <f t="shared" si="2"/>
        <v>0</v>
      </c>
      <c r="AR129" s="157" t="s">
        <v>165</v>
      </c>
      <c r="AS129" s="162" t="s">
        <v>1807</v>
      </c>
      <c r="AT129" s="209">
        <v>0</v>
      </c>
      <c r="AU129" s="209">
        <v>0</v>
      </c>
      <c r="AV129" s="96"/>
      <c r="AW129" s="209"/>
      <c r="AX129" s="209"/>
      <c r="AY129" s="209"/>
      <c r="AZ129"/>
      <c r="BA129"/>
    </row>
    <row r="130" spans="1:53" ht="17.100000000000001" customHeight="1">
      <c r="A130" s="32">
        <v>121</v>
      </c>
      <c r="B130" s="32" t="s">
        <v>820</v>
      </c>
      <c r="C130" s="72">
        <f>proj16jul!D130</f>
        <v>15000</v>
      </c>
      <c r="D130" s="45">
        <f>dec!N130</f>
        <v>24000</v>
      </c>
      <c r="E130" s="45">
        <f>may!N130</f>
        <v>24000</v>
      </c>
      <c r="F130" s="45">
        <f>june!N130</f>
        <v>28564</v>
      </c>
      <c r="G130" s="196">
        <v>1250</v>
      </c>
      <c r="H130" s="196">
        <v>1250</v>
      </c>
      <c r="I130" s="196">
        <v>1250</v>
      </c>
      <c r="J130" s="196">
        <v>1250</v>
      </c>
      <c r="K130" s="196">
        <v>1250</v>
      </c>
      <c r="L130" s="196">
        <v>2535</v>
      </c>
      <c r="M130" s="196">
        <v>2535</v>
      </c>
      <c r="N130" s="196">
        <v>2536</v>
      </c>
      <c r="O130" s="6"/>
      <c r="P130" s="6"/>
      <c r="Q130"/>
      <c r="R130"/>
      <c r="S130" s="33"/>
      <c r="T130" s="45">
        <f>proj16jul!F130</f>
        <v>55000</v>
      </c>
      <c r="U130" s="45">
        <f>dec!O130</f>
        <v>25000</v>
      </c>
      <c r="V130" s="45">
        <f>may!O130</f>
        <v>28450</v>
      </c>
      <c r="W130" s="45">
        <f>june!O130</f>
        <v>23450</v>
      </c>
      <c r="X130" s="196">
        <v>4584</v>
      </c>
      <c r="Y130" s="196">
        <v>4584</v>
      </c>
      <c r="Z130" s="196">
        <v>4584</v>
      </c>
      <c r="AA130" s="196">
        <v>4584</v>
      </c>
      <c r="AB130" s="196">
        <v>4583</v>
      </c>
      <c r="AC130" s="196">
        <v>298</v>
      </c>
      <c r="AD130" s="196">
        <v>298</v>
      </c>
      <c r="AE130" s="196">
        <v>297</v>
      </c>
      <c r="AF130" s="196"/>
      <c r="AG130" s="196"/>
      <c r="AH130" s="196"/>
      <c r="AI130"/>
      <c r="AJ130" s="188">
        <f t="shared" si="3"/>
        <v>0</v>
      </c>
      <c r="AK130" s="31">
        <v>121</v>
      </c>
      <c r="AL130" s="31" t="s">
        <v>1081</v>
      </c>
      <c r="AM130" s="31">
        <v>121</v>
      </c>
      <c r="AN130" s="31" t="s">
        <v>166</v>
      </c>
      <c r="AO130" s="6">
        <f t="shared" si="2"/>
        <v>0</v>
      </c>
      <c r="AR130" s="157" t="s">
        <v>166</v>
      </c>
      <c r="AS130" s="162" t="s">
        <v>1808</v>
      </c>
      <c r="AT130" s="209">
        <v>2536</v>
      </c>
      <c r="AU130" s="209">
        <v>297</v>
      </c>
      <c r="AV130" s="96"/>
      <c r="AW130" s="209"/>
      <c r="AX130" s="209"/>
      <c r="AY130" s="209"/>
      <c r="AZ130"/>
      <c r="BA130"/>
    </row>
    <row r="131" spans="1:53" ht="17.100000000000001" customHeight="1">
      <c r="A131" s="31">
        <v>122</v>
      </c>
      <c r="B131" s="31" t="s">
        <v>1372</v>
      </c>
      <c r="C131" s="72">
        <f>proj16jul!D131</f>
        <v>0</v>
      </c>
      <c r="D131" s="45">
        <f>dec!N131</f>
        <v>0</v>
      </c>
      <c r="E131" s="45">
        <f>may!N131</f>
        <v>0</v>
      </c>
      <c r="F131" s="45">
        <f>june!N131</f>
        <v>0</v>
      </c>
      <c r="G131" s="196">
        <v>0</v>
      </c>
      <c r="H131" s="196">
        <v>0</v>
      </c>
      <c r="I131" s="196">
        <v>0</v>
      </c>
      <c r="J131" s="196">
        <v>0</v>
      </c>
      <c r="K131" s="196">
        <v>0</v>
      </c>
      <c r="L131" s="196">
        <v>0</v>
      </c>
      <c r="M131" s="196">
        <v>0</v>
      </c>
      <c r="N131" s="196">
        <v>0</v>
      </c>
      <c r="O131" s="6"/>
      <c r="P131" s="6"/>
      <c r="Q131"/>
      <c r="R131"/>
      <c r="S131" s="33"/>
      <c r="T131" s="45">
        <f>proj16jul!F131</f>
        <v>0</v>
      </c>
      <c r="U131" s="45">
        <f>dec!O131</f>
        <v>10000</v>
      </c>
      <c r="V131" s="45">
        <f>may!O131</f>
        <v>10000</v>
      </c>
      <c r="W131" s="45">
        <f>june!O131</f>
        <v>13700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  <c r="AC131" s="196">
        <v>1429</v>
      </c>
      <c r="AD131" s="196">
        <v>1429</v>
      </c>
      <c r="AE131" s="196">
        <v>1429</v>
      </c>
      <c r="AF131" s="196"/>
      <c r="AG131" s="196"/>
      <c r="AH131" s="196"/>
      <c r="AI131"/>
      <c r="AJ131" s="188">
        <f t="shared" si="3"/>
        <v>0</v>
      </c>
      <c r="AK131" s="31">
        <v>122</v>
      </c>
      <c r="AL131" s="31" t="s">
        <v>1082</v>
      </c>
      <c r="AM131" s="31">
        <v>122</v>
      </c>
      <c r="AN131" s="31" t="s">
        <v>167</v>
      </c>
      <c r="AO131" s="6">
        <f t="shared" si="2"/>
        <v>0</v>
      </c>
      <c r="AR131" s="157" t="s">
        <v>167</v>
      </c>
      <c r="AS131" s="162" t="s">
        <v>1809</v>
      </c>
      <c r="AT131" s="209">
        <v>0</v>
      </c>
      <c r="AU131" s="209">
        <v>1429</v>
      </c>
      <c r="AV131" s="96"/>
      <c r="AW131" s="209"/>
      <c r="AX131" s="209"/>
      <c r="AY131" s="209"/>
      <c r="AZ131"/>
      <c r="BA131"/>
    </row>
    <row r="132" spans="1:53" ht="17.100000000000001" customHeight="1">
      <c r="A132" s="31">
        <v>123</v>
      </c>
      <c r="B132" s="31" t="s">
        <v>1373</v>
      </c>
      <c r="C132" s="72">
        <f>proj16jul!D132</f>
        <v>0</v>
      </c>
      <c r="D132" s="45">
        <f>dec!N132</f>
        <v>0</v>
      </c>
      <c r="E132" s="45">
        <f>may!N132</f>
        <v>0</v>
      </c>
      <c r="F132" s="45">
        <f>june!N132</f>
        <v>0</v>
      </c>
      <c r="G132" s="196">
        <v>0</v>
      </c>
      <c r="H132" s="196">
        <v>0</v>
      </c>
      <c r="I132" s="196">
        <v>0</v>
      </c>
      <c r="J132" s="196">
        <v>0</v>
      </c>
      <c r="K132" s="196">
        <v>0</v>
      </c>
      <c r="L132" s="196">
        <v>0</v>
      </c>
      <c r="M132" s="196">
        <v>0</v>
      </c>
      <c r="N132" s="196">
        <v>0</v>
      </c>
      <c r="O132" s="6"/>
      <c r="P132" s="6"/>
      <c r="Q132"/>
      <c r="R132"/>
      <c r="S132" s="33"/>
      <c r="T132" s="45">
        <f>proj16jul!F132</f>
        <v>0</v>
      </c>
      <c r="U132" s="45">
        <f>dec!O132</f>
        <v>0</v>
      </c>
      <c r="V132" s="45">
        <f>may!O132</f>
        <v>0</v>
      </c>
      <c r="W132" s="45">
        <f>june!O132</f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/>
      <c r="AG132" s="196"/>
      <c r="AH132" s="196"/>
      <c r="AI132"/>
      <c r="AJ132" s="188">
        <f t="shared" si="3"/>
        <v>0</v>
      </c>
      <c r="AK132" s="31">
        <v>123</v>
      </c>
      <c r="AL132" s="31" t="s">
        <v>1083</v>
      </c>
      <c r="AM132" s="31">
        <v>123</v>
      </c>
      <c r="AN132" s="31" t="s">
        <v>168</v>
      </c>
      <c r="AO132" s="6">
        <f t="shared" si="2"/>
        <v>0</v>
      </c>
      <c r="AR132" s="157" t="s">
        <v>168</v>
      </c>
      <c r="AS132" s="162" t="s">
        <v>1810</v>
      </c>
      <c r="AT132" s="209">
        <v>0</v>
      </c>
      <c r="AU132" s="209">
        <v>0</v>
      </c>
      <c r="AV132" s="96"/>
      <c r="AW132" s="209"/>
      <c r="AX132" s="209"/>
      <c r="AY132" s="209"/>
      <c r="AZ132"/>
      <c r="BA132"/>
    </row>
    <row r="133" spans="1:53" ht="17.100000000000001" customHeight="1">
      <c r="A133" s="31">
        <v>124</v>
      </c>
      <c r="B133" s="31" t="s">
        <v>1374</v>
      </c>
      <c r="C133" s="72">
        <f>proj16jul!D133</f>
        <v>0</v>
      </c>
      <c r="D133" s="45">
        <f>dec!N133</f>
        <v>0</v>
      </c>
      <c r="E133" s="45">
        <f>may!N133</f>
        <v>0</v>
      </c>
      <c r="F133" s="45">
        <f>june!N133</f>
        <v>0</v>
      </c>
      <c r="G133" s="196">
        <v>0</v>
      </c>
      <c r="H133" s="196">
        <v>0</v>
      </c>
      <c r="I133" s="196">
        <v>0</v>
      </c>
      <c r="J133" s="196">
        <v>0</v>
      </c>
      <c r="K133" s="196">
        <v>0</v>
      </c>
      <c r="L133" s="196">
        <v>0</v>
      </c>
      <c r="M133" s="196">
        <v>0</v>
      </c>
      <c r="N133" s="196">
        <v>0</v>
      </c>
      <c r="O133" s="6"/>
      <c r="P133" s="6"/>
      <c r="Q133"/>
      <c r="R133"/>
      <c r="S133" s="33"/>
      <c r="T133" s="45">
        <f>proj16jul!F133</f>
        <v>0</v>
      </c>
      <c r="U133" s="45">
        <f>dec!O133</f>
        <v>0</v>
      </c>
      <c r="V133" s="45">
        <f>may!O133</f>
        <v>0</v>
      </c>
      <c r="W133" s="45">
        <f>june!O133</f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/>
      <c r="AG133" s="196"/>
      <c r="AH133" s="196"/>
      <c r="AI133"/>
      <c r="AJ133" s="188">
        <f t="shared" si="3"/>
        <v>0</v>
      </c>
      <c r="AK133" s="31">
        <v>124</v>
      </c>
      <c r="AL133" s="31" t="s">
        <v>1084</v>
      </c>
      <c r="AM133" s="31">
        <v>124</v>
      </c>
      <c r="AN133" s="31" t="s">
        <v>169</v>
      </c>
      <c r="AO133" s="6">
        <f t="shared" si="2"/>
        <v>0</v>
      </c>
      <c r="AR133" s="157" t="s">
        <v>169</v>
      </c>
      <c r="AS133" s="162" t="s">
        <v>1811</v>
      </c>
      <c r="AT133" s="209">
        <v>0</v>
      </c>
      <c r="AU133" s="209">
        <v>0</v>
      </c>
      <c r="AV133" s="96"/>
      <c r="AW133" s="209"/>
      <c r="AX133" s="209"/>
      <c r="AY133" s="209"/>
      <c r="AZ133"/>
      <c r="BA133"/>
    </row>
    <row r="134" spans="1:53" ht="17.100000000000001" customHeight="1">
      <c r="A134" s="32">
        <v>125</v>
      </c>
      <c r="B134" s="32" t="s">
        <v>1268</v>
      </c>
      <c r="C134" s="72">
        <f>proj16jul!D134</f>
        <v>368354</v>
      </c>
      <c r="D134" s="45">
        <f>dec!N134</f>
        <v>358354</v>
      </c>
      <c r="E134" s="45">
        <f>may!N134</f>
        <v>336900</v>
      </c>
      <c r="F134" s="45">
        <f>june!N134</f>
        <v>355892</v>
      </c>
      <c r="G134" s="196">
        <v>30696</v>
      </c>
      <c r="H134" s="196">
        <v>30696</v>
      </c>
      <c r="I134" s="196">
        <v>30696</v>
      </c>
      <c r="J134" s="196">
        <v>30696</v>
      </c>
      <c r="K134" s="196">
        <v>30696</v>
      </c>
      <c r="L134" s="196">
        <v>29267</v>
      </c>
      <c r="M134" s="196">
        <v>29267</v>
      </c>
      <c r="N134" s="196">
        <v>29268</v>
      </c>
      <c r="O134" s="6"/>
      <c r="P134" s="6"/>
      <c r="Q134"/>
      <c r="R134"/>
      <c r="S134" s="33"/>
      <c r="T134" s="45">
        <f>proj16jul!F134</f>
        <v>31314</v>
      </c>
      <c r="U134" s="45">
        <f>dec!O134</f>
        <v>20000</v>
      </c>
      <c r="V134" s="45">
        <f>may!O134</f>
        <v>20000</v>
      </c>
      <c r="W134" s="45">
        <f>june!O134</f>
        <v>15000</v>
      </c>
      <c r="X134" s="196">
        <v>2610</v>
      </c>
      <c r="Y134" s="196">
        <v>2610</v>
      </c>
      <c r="Z134" s="196">
        <v>2610</v>
      </c>
      <c r="AA134" s="196">
        <v>2610</v>
      </c>
      <c r="AB134" s="196">
        <v>2610</v>
      </c>
      <c r="AC134" s="196">
        <v>993</v>
      </c>
      <c r="AD134" s="196">
        <v>993</v>
      </c>
      <c r="AE134" s="196">
        <v>993</v>
      </c>
      <c r="AF134" s="196"/>
      <c r="AG134" s="196"/>
      <c r="AH134" s="196"/>
      <c r="AI134"/>
      <c r="AJ134" s="188">
        <f t="shared" si="3"/>
        <v>0</v>
      </c>
      <c r="AK134" s="31">
        <v>125</v>
      </c>
      <c r="AL134" s="31" t="s">
        <v>1085</v>
      </c>
      <c r="AM134" s="31">
        <v>125</v>
      </c>
      <c r="AN134" s="31" t="s">
        <v>170</v>
      </c>
      <c r="AO134" s="6">
        <f t="shared" si="2"/>
        <v>0</v>
      </c>
      <c r="AR134" s="157" t="s">
        <v>170</v>
      </c>
      <c r="AS134" s="162" t="s">
        <v>1812</v>
      </c>
      <c r="AT134" s="209">
        <v>29268</v>
      </c>
      <c r="AU134" s="209">
        <v>993</v>
      </c>
      <c r="AV134" s="96"/>
      <c r="AW134" s="209"/>
      <c r="AX134" s="209"/>
      <c r="AY134" s="209"/>
      <c r="AZ134"/>
      <c r="BA134"/>
    </row>
    <row r="135" spans="1:53" ht="17.100000000000001" customHeight="1">
      <c r="A135" s="32">
        <v>126</v>
      </c>
      <c r="B135" s="32" t="s">
        <v>779</v>
      </c>
      <c r="C135" s="72">
        <f>proj16jul!D135</f>
        <v>0</v>
      </c>
      <c r="D135" s="45">
        <f>dec!N135</f>
        <v>0</v>
      </c>
      <c r="E135" s="45">
        <f>may!N135</f>
        <v>0</v>
      </c>
      <c r="F135" s="45">
        <f>june!N135</f>
        <v>0</v>
      </c>
      <c r="G135" s="196">
        <v>0</v>
      </c>
      <c r="H135" s="196">
        <v>0</v>
      </c>
      <c r="I135" s="196">
        <v>0</v>
      </c>
      <c r="J135" s="196">
        <v>0</v>
      </c>
      <c r="K135" s="196">
        <v>0</v>
      </c>
      <c r="L135" s="196">
        <v>0</v>
      </c>
      <c r="M135" s="196">
        <v>0</v>
      </c>
      <c r="N135" s="196">
        <v>0</v>
      </c>
      <c r="O135" s="6"/>
      <c r="P135" s="6"/>
      <c r="Q135"/>
      <c r="R135"/>
      <c r="S135" s="33"/>
      <c r="T135" s="45">
        <f>proj16jul!F135</f>
        <v>7906</v>
      </c>
      <c r="U135" s="45">
        <f>dec!O135</f>
        <v>0</v>
      </c>
      <c r="V135" s="45">
        <f>may!O135</f>
        <v>0</v>
      </c>
      <c r="W135" s="45">
        <f>june!O135</f>
        <v>0</v>
      </c>
      <c r="X135" s="196">
        <v>659</v>
      </c>
      <c r="Y135" s="196">
        <v>659</v>
      </c>
      <c r="Z135" s="196">
        <v>659</v>
      </c>
      <c r="AA135" s="196">
        <v>659</v>
      </c>
      <c r="AB135" s="196">
        <v>659</v>
      </c>
      <c r="AC135" s="196">
        <v>-471</v>
      </c>
      <c r="AD135" s="196">
        <v>-471</v>
      </c>
      <c r="AE135" s="196">
        <v>-471</v>
      </c>
      <c r="AF135" s="196"/>
      <c r="AG135" s="196"/>
      <c r="AH135" s="196"/>
      <c r="AI135"/>
      <c r="AJ135" s="188">
        <f t="shared" si="3"/>
        <v>0</v>
      </c>
      <c r="AK135" s="31">
        <v>126</v>
      </c>
      <c r="AL135" s="31" t="s">
        <v>1086</v>
      </c>
      <c r="AM135" s="31">
        <v>126</v>
      </c>
      <c r="AN135" s="31" t="s">
        <v>171</v>
      </c>
      <c r="AO135" s="6">
        <f t="shared" si="2"/>
        <v>0</v>
      </c>
      <c r="AR135" s="157" t="s">
        <v>171</v>
      </c>
      <c r="AS135" s="162" t="s">
        <v>1813</v>
      </c>
      <c r="AT135" s="209">
        <v>0</v>
      </c>
      <c r="AU135" s="209">
        <v>-471</v>
      </c>
      <c r="AV135" s="96"/>
      <c r="AW135" s="209"/>
      <c r="AX135" s="209"/>
      <c r="AY135" s="209"/>
      <c r="AZ135"/>
      <c r="BA135"/>
    </row>
    <row r="136" spans="1:53" ht="17.100000000000001" customHeight="1">
      <c r="A136" s="31">
        <v>127</v>
      </c>
      <c r="B136" s="31" t="s">
        <v>1375</v>
      </c>
      <c r="C136" s="72">
        <f>proj16jul!D136</f>
        <v>838623</v>
      </c>
      <c r="D136" s="45">
        <f>dec!N136</f>
        <v>850119</v>
      </c>
      <c r="E136" s="45">
        <f>may!N136</f>
        <v>916915</v>
      </c>
      <c r="F136" s="45">
        <f>june!N136</f>
        <v>919191</v>
      </c>
      <c r="G136" s="196">
        <v>69885</v>
      </c>
      <c r="H136" s="196">
        <v>69885</v>
      </c>
      <c r="I136" s="196">
        <v>69885</v>
      </c>
      <c r="J136" s="196">
        <v>69886</v>
      </c>
      <c r="K136" s="196">
        <v>69885</v>
      </c>
      <c r="L136" s="196">
        <v>71527</v>
      </c>
      <c r="M136" s="196">
        <v>71527</v>
      </c>
      <c r="N136" s="196">
        <v>71527</v>
      </c>
      <c r="O136" s="6"/>
      <c r="P136" s="6"/>
      <c r="Q136"/>
      <c r="R136"/>
      <c r="S136" s="33"/>
      <c r="T136" s="45">
        <f>proj16jul!F136</f>
        <v>202217</v>
      </c>
      <c r="U136" s="45">
        <f>dec!O136</f>
        <v>205121</v>
      </c>
      <c r="V136" s="45">
        <f>may!O136</f>
        <v>194914</v>
      </c>
      <c r="W136" s="45">
        <f>june!O136</f>
        <v>194914</v>
      </c>
      <c r="X136" s="196">
        <v>16852</v>
      </c>
      <c r="Y136" s="196">
        <v>16852</v>
      </c>
      <c r="Z136" s="196">
        <v>16852</v>
      </c>
      <c r="AA136" s="196">
        <v>16852</v>
      </c>
      <c r="AB136" s="196">
        <v>16852</v>
      </c>
      <c r="AC136" s="196">
        <v>17266</v>
      </c>
      <c r="AD136" s="196">
        <v>17266</v>
      </c>
      <c r="AE136" s="196">
        <v>17266</v>
      </c>
      <c r="AF136" s="196"/>
      <c r="AG136" s="196"/>
      <c r="AH136" s="196"/>
      <c r="AI136"/>
      <c r="AJ136" s="188">
        <f t="shared" si="3"/>
        <v>0</v>
      </c>
      <c r="AK136" s="31">
        <v>127</v>
      </c>
      <c r="AL136" s="31" t="s">
        <v>1087</v>
      </c>
      <c r="AM136" s="31">
        <v>127</v>
      </c>
      <c r="AN136" s="31" t="s">
        <v>172</v>
      </c>
      <c r="AO136" s="6">
        <f t="shared" si="2"/>
        <v>0</v>
      </c>
      <c r="AR136" s="157" t="s">
        <v>172</v>
      </c>
      <c r="AS136" s="162" t="s">
        <v>1814</v>
      </c>
      <c r="AT136" s="209">
        <v>71527</v>
      </c>
      <c r="AU136" s="209">
        <v>17266</v>
      </c>
      <c r="AV136" s="96"/>
      <c r="AW136" s="209"/>
      <c r="AX136" s="209"/>
      <c r="AY136" s="209"/>
      <c r="AZ136"/>
      <c r="BA136"/>
    </row>
    <row r="137" spans="1:53" ht="17.100000000000001" customHeight="1">
      <c r="A137" s="32">
        <v>128</v>
      </c>
      <c r="B137" s="32" t="s">
        <v>580</v>
      </c>
      <c r="C137" s="72">
        <f>proj16jul!D137</f>
        <v>247501</v>
      </c>
      <c r="D137" s="45">
        <f>dec!N137</f>
        <v>191343</v>
      </c>
      <c r="E137" s="45">
        <f>may!N137</f>
        <v>191343</v>
      </c>
      <c r="F137" s="45">
        <f>june!N137</f>
        <v>206775</v>
      </c>
      <c r="G137" s="196">
        <v>20625</v>
      </c>
      <c r="H137" s="196">
        <v>20625</v>
      </c>
      <c r="I137" s="196">
        <v>20625</v>
      </c>
      <c r="J137" s="196">
        <v>20625</v>
      </c>
      <c r="K137" s="196">
        <v>20625</v>
      </c>
      <c r="L137" s="196">
        <v>12602</v>
      </c>
      <c r="M137" s="196">
        <v>12602</v>
      </c>
      <c r="N137" s="196">
        <v>12602</v>
      </c>
      <c r="O137" s="6"/>
      <c r="P137" s="6"/>
      <c r="Q137"/>
      <c r="R137"/>
      <c r="S137" s="33"/>
      <c r="T137" s="45">
        <f>proj16jul!F137</f>
        <v>1190061</v>
      </c>
      <c r="U137" s="45">
        <f>dec!O137</f>
        <v>1095599</v>
      </c>
      <c r="V137" s="45">
        <f>may!O137</f>
        <v>1072909</v>
      </c>
      <c r="W137" s="45">
        <f>june!O137</f>
        <v>1084139</v>
      </c>
      <c r="X137" s="196">
        <v>99172</v>
      </c>
      <c r="Y137" s="196">
        <v>99172</v>
      </c>
      <c r="Z137" s="196">
        <v>99172</v>
      </c>
      <c r="AA137" s="196">
        <v>99172</v>
      </c>
      <c r="AB137" s="196">
        <v>99172</v>
      </c>
      <c r="AC137" s="196">
        <v>85677</v>
      </c>
      <c r="AD137" s="196">
        <v>85677</v>
      </c>
      <c r="AE137" s="196">
        <v>85677</v>
      </c>
      <c r="AF137" s="196"/>
      <c r="AG137" s="196"/>
      <c r="AH137" s="196"/>
      <c r="AI137"/>
      <c r="AJ137" s="188">
        <f t="shared" si="3"/>
        <v>0</v>
      </c>
      <c r="AK137" s="31">
        <v>128</v>
      </c>
      <c r="AL137" s="31" t="s">
        <v>1088</v>
      </c>
      <c r="AM137" s="31">
        <v>128</v>
      </c>
      <c r="AN137" s="31" t="s">
        <v>173</v>
      </c>
      <c r="AO137" s="6">
        <f t="shared" si="2"/>
        <v>0</v>
      </c>
      <c r="AR137" s="157" t="s">
        <v>173</v>
      </c>
      <c r="AS137" s="162" t="s">
        <v>1815</v>
      </c>
      <c r="AT137" s="209">
        <v>12602</v>
      </c>
      <c r="AU137" s="209">
        <v>85677</v>
      </c>
      <c r="AV137" s="96"/>
      <c r="AW137" s="209"/>
      <c r="AX137" s="209"/>
      <c r="AY137" s="209"/>
      <c r="AZ137"/>
      <c r="BA137"/>
    </row>
    <row r="138" spans="1:53" ht="17.100000000000001" customHeight="1">
      <c r="A138" s="31">
        <v>129</v>
      </c>
      <c r="B138" s="31" t="s">
        <v>1376</v>
      </c>
      <c r="C138" s="72">
        <f>proj16jul!D138</f>
        <v>0</v>
      </c>
      <c r="D138" s="45">
        <f>dec!N138</f>
        <v>0</v>
      </c>
      <c r="E138" s="45">
        <f>may!N138</f>
        <v>0</v>
      </c>
      <c r="F138" s="45">
        <f>june!N138</f>
        <v>0</v>
      </c>
      <c r="G138" s="196">
        <v>0</v>
      </c>
      <c r="H138" s="196">
        <v>0</v>
      </c>
      <c r="I138" s="196">
        <v>0</v>
      </c>
      <c r="J138" s="196">
        <v>0</v>
      </c>
      <c r="K138" s="196">
        <v>0</v>
      </c>
      <c r="L138" s="196">
        <v>0</v>
      </c>
      <c r="M138" s="196">
        <v>0</v>
      </c>
      <c r="N138" s="196">
        <v>0</v>
      </c>
      <c r="O138" s="6"/>
      <c r="P138" s="6"/>
      <c r="Q138"/>
      <c r="R138"/>
      <c r="S138" s="33"/>
      <c r="T138" s="45">
        <f>proj16jul!F138</f>
        <v>0</v>
      </c>
      <c r="U138" s="45">
        <f>dec!O138</f>
        <v>0</v>
      </c>
      <c r="V138" s="45">
        <f>may!O138</f>
        <v>0</v>
      </c>
      <c r="W138" s="45">
        <f>june!O138</f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  <c r="AC138" s="196">
        <v>0</v>
      </c>
      <c r="AD138" s="196">
        <v>0</v>
      </c>
      <c r="AE138" s="196">
        <v>0</v>
      </c>
      <c r="AF138" s="196"/>
      <c r="AG138" s="196"/>
      <c r="AH138" s="196"/>
      <c r="AI138"/>
      <c r="AJ138" s="188">
        <f t="shared" si="3"/>
        <v>0</v>
      </c>
      <c r="AK138" s="31">
        <v>129</v>
      </c>
      <c r="AL138" s="31" t="s">
        <v>1089</v>
      </c>
      <c r="AM138" s="31">
        <v>129</v>
      </c>
      <c r="AN138" s="31" t="s">
        <v>174</v>
      </c>
      <c r="AO138" s="6">
        <f t="shared" ref="AO138:AO201" si="4">IF(MID(AS138,9,6)&lt;&gt;MID(AL138,1,6),1,0)</f>
        <v>0</v>
      </c>
      <c r="AR138" s="157" t="s">
        <v>174</v>
      </c>
      <c r="AS138" s="162" t="s">
        <v>1816</v>
      </c>
      <c r="AT138" s="209">
        <v>0</v>
      </c>
      <c r="AU138" s="209">
        <v>0</v>
      </c>
      <c r="AV138" s="96"/>
      <c r="AW138" s="209"/>
      <c r="AX138" s="209"/>
      <c r="AY138" s="209"/>
      <c r="AZ138"/>
      <c r="BA138"/>
    </row>
    <row r="139" spans="1:53" ht="17.100000000000001" customHeight="1">
      <c r="A139" s="31">
        <v>130</v>
      </c>
      <c r="B139" s="31" t="s">
        <v>1377</v>
      </c>
      <c r="C139" s="72">
        <f>proj16jul!D139</f>
        <v>0</v>
      </c>
      <c r="D139" s="45">
        <f>dec!N139</f>
        <v>0</v>
      </c>
      <c r="E139" s="45">
        <f>may!N139</f>
        <v>0</v>
      </c>
      <c r="F139" s="45">
        <f>june!N139</f>
        <v>0</v>
      </c>
      <c r="G139" s="196">
        <v>0</v>
      </c>
      <c r="H139" s="196">
        <v>0</v>
      </c>
      <c r="I139" s="196">
        <v>0</v>
      </c>
      <c r="J139" s="196">
        <v>0</v>
      </c>
      <c r="K139" s="196">
        <v>0</v>
      </c>
      <c r="L139" s="196">
        <v>0</v>
      </c>
      <c r="M139" s="196">
        <v>0</v>
      </c>
      <c r="N139" s="196">
        <v>0</v>
      </c>
      <c r="O139" s="6"/>
      <c r="P139" s="6"/>
      <c r="Q139"/>
      <c r="R139"/>
      <c r="S139" s="33"/>
      <c r="T139" s="45">
        <f>proj16jul!F139</f>
        <v>0</v>
      </c>
      <c r="U139" s="45">
        <f>dec!O139</f>
        <v>0</v>
      </c>
      <c r="V139" s="45">
        <f>may!O139</f>
        <v>0</v>
      </c>
      <c r="W139" s="45">
        <f>june!O139</f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  <c r="AC139" s="196">
        <v>0</v>
      </c>
      <c r="AD139" s="196">
        <v>0</v>
      </c>
      <c r="AE139" s="196">
        <v>0</v>
      </c>
      <c r="AF139" s="196"/>
      <c r="AG139" s="196"/>
      <c r="AH139" s="196"/>
      <c r="AI139"/>
      <c r="AJ139" s="188">
        <f t="shared" ref="AJ139:AJ202" si="5">IF(MID(B139,1,6)&lt;&gt;MID(AL139,1,6),1,0)</f>
        <v>1</v>
      </c>
      <c r="AK139" s="31">
        <v>130</v>
      </c>
      <c r="AL139" s="31" t="s">
        <v>1090</v>
      </c>
      <c r="AM139" s="31">
        <v>130</v>
      </c>
      <c r="AN139" s="31" t="s">
        <v>175</v>
      </c>
      <c r="AO139" s="6">
        <f t="shared" si="4"/>
        <v>0</v>
      </c>
      <c r="AR139" s="157" t="s">
        <v>175</v>
      </c>
      <c r="AS139" s="162" t="s">
        <v>1817</v>
      </c>
      <c r="AT139" s="209">
        <v>0</v>
      </c>
      <c r="AU139" s="209">
        <v>0</v>
      </c>
      <c r="AV139" s="96"/>
      <c r="AW139" s="209"/>
      <c r="AX139" s="209"/>
      <c r="AY139" s="209"/>
      <c r="AZ139"/>
      <c r="BA139"/>
    </row>
    <row r="140" spans="1:53" ht="17.100000000000001" customHeight="1">
      <c r="A140" s="31">
        <v>131</v>
      </c>
      <c r="B140" s="31" t="s">
        <v>1378</v>
      </c>
      <c r="C140" s="72">
        <f>proj16jul!D140</f>
        <v>0</v>
      </c>
      <c r="D140" s="45">
        <f>dec!N140</f>
        <v>0</v>
      </c>
      <c r="E140" s="45">
        <f>may!N140</f>
        <v>0</v>
      </c>
      <c r="F140" s="45">
        <f>june!N140</f>
        <v>0</v>
      </c>
      <c r="G140" s="196">
        <v>0</v>
      </c>
      <c r="H140" s="196">
        <v>0</v>
      </c>
      <c r="I140" s="196">
        <v>0</v>
      </c>
      <c r="J140" s="196">
        <v>0</v>
      </c>
      <c r="K140" s="196">
        <v>0</v>
      </c>
      <c r="L140" s="196">
        <v>0</v>
      </c>
      <c r="M140" s="196">
        <v>0</v>
      </c>
      <c r="N140" s="196">
        <v>0</v>
      </c>
      <c r="O140" s="6"/>
      <c r="P140" s="6"/>
      <c r="Q140"/>
      <c r="R140"/>
      <c r="S140" s="33"/>
      <c r="T140" s="45">
        <f>proj16jul!F140</f>
        <v>0</v>
      </c>
      <c r="U140" s="45">
        <f>dec!O140</f>
        <v>28100</v>
      </c>
      <c r="V140" s="45">
        <f>may!O140</f>
        <v>27352</v>
      </c>
      <c r="W140" s="45">
        <f>june!O140</f>
        <v>24172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  <c r="AC140" s="196">
        <v>4015</v>
      </c>
      <c r="AD140" s="196">
        <v>4015</v>
      </c>
      <c r="AE140" s="196">
        <v>4014</v>
      </c>
      <c r="AF140" s="196"/>
      <c r="AG140" s="196"/>
      <c r="AH140" s="196"/>
      <c r="AI140"/>
      <c r="AJ140" s="188">
        <f t="shared" si="5"/>
        <v>0</v>
      </c>
      <c r="AK140" s="31">
        <v>131</v>
      </c>
      <c r="AL140" s="31" t="s">
        <v>1091</v>
      </c>
      <c r="AM140" s="31">
        <v>131</v>
      </c>
      <c r="AN140" s="31" t="s">
        <v>176</v>
      </c>
      <c r="AO140" s="6">
        <f t="shared" si="4"/>
        <v>0</v>
      </c>
      <c r="AR140" s="157" t="s">
        <v>176</v>
      </c>
      <c r="AS140" s="162" t="s">
        <v>1818</v>
      </c>
      <c r="AT140" s="209">
        <v>0</v>
      </c>
      <c r="AU140" s="209">
        <v>4014</v>
      </c>
      <c r="AV140" s="96"/>
      <c r="AW140" s="209"/>
      <c r="AX140" s="209"/>
      <c r="AY140" s="209"/>
      <c r="AZ140"/>
      <c r="BA140"/>
    </row>
    <row r="141" spans="1:53" ht="17.100000000000001" customHeight="1">
      <c r="A141" s="31">
        <v>132</v>
      </c>
      <c r="B141" s="31" t="s">
        <v>1379</v>
      </c>
      <c r="C141" s="72">
        <f>proj16jul!D141</f>
        <v>0</v>
      </c>
      <c r="D141" s="45">
        <f>dec!N141</f>
        <v>0</v>
      </c>
      <c r="E141" s="45">
        <f>may!N141</f>
        <v>0</v>
      </c>
      <c r="F141" s="45">
        <f>june!N141</f>
        <v>0</v>
      </c>
      <c r="G141" s="196">
        <v>0</v>
      </c>
      <c r="H141" s="196">
        <v>0</v>
      </c>
      <c r="I141" s="196">
        <v>0</v>
      </c>
      <c r="J141" s="196">
        <v>0</v>
      </c>
      <c r="K141" s="196">
        <v>0</v>
      </c>
      <c r="L141" s="196">
        <v>0</v>
      </c>
      <c r="M141" s="196">
        <v>0</v>
      </c>
      <c r="N141" s="196">
        <v>0</v>
      </c>
      <c r="O141" s="6"/>
      <c r="P141" s="6"/>
      <c r="Q141"/>
      <c r="R141"/>
      <c r="S141" s="33"/>
      <c r="T141" s="45">
        <f>proj16jul!F141</f>
        <v>0</v>
      </c>
      <c r="U141" s="45">
        <f>dec!O141</f>
        <v>0</v>
      </c>
      <c r="V141" s="45">
        <f>may!O141</f>
        <v>0</v>
      </c>
      <c r="W141" s="45">
        <f>june!O141</f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  <c r="AC141" s="196">
        <v>0</v>
      </c>
      <c r="AD141" s="196">
        <v>0</v>
      </c>
      <c r="AE141" s="196">
        <v>0</v>
      </c>
      <c r="AF141" s="196"/>
      <c r="AG141" s="196"/>
      <c r="AH141" s="196"/>
      <c r="AI141"/>
      <c r="AJ141" s="188">
        <f t="shared" si="5"/>
        <v>0</v>
      </c>
      <c r="AK141" s="31">
        <v>132</v>
      </c>
      <c r="AL141" s="31" t="s">
        <v>1092</v>
      </c>
      <c r="AM141" s="31">
        <v>132</v>
      </c>
      <c r="AN141" s="31" t="s">
        <v>177</v>
      </c>
      <c r="AO141" s="6">
        <f t="shared" si="4"/>
        <v>0</v>
      </c>
      <c r="AR141" s="157" t="s">
        <v>177</v>
      </c>
      <c r="AS141" s="162" t="s">
        <v>1819</v>
      </c>
      <c r="AT141" s="209">
        <v>0</v>
      </c>
      <c r="AU141" s="209">
        <v>0</v>
      </c>
      <c r="AV141" s="96"/>
      <c r="AW141" s="209"/>
      <c r="AX141" s="209"/>
      <c r="AY141" s="209"/>
      <c r="AZ141"/>
      <c r="BA141"/>
    </row>
    <row r="142" spans="1:53" ht="17.100000000000001" customHeight="1">
      <c r="A142" s="32">
        <v>133</v>
      </c>
      <c r="B142" s="32" t="s">
        <v>836</v>
      </c>
      <c r="C142" s="72">
        <f>proj16jul!D142</f>
        <v>305871</v>
      </c>
      <c r="D142" s="45">
        <f>dec!N142</f>
        <v>306291</v>
      </c>
      <c r="E142" s="45">
        <f>may!N142</f>
        <v>306291</v>
      </c>
      <c r="F142" s="45">
        <f>june!N142</f>
        <v>316096</v>
      </c>
      <c r="G142" s="196">
        <v>25489</v>
      </c>
      <c r="H142" s="196">
        <v>25489</v>
      </c>
      <c r="I142" s="196">
        <v>25489</v>
      </c>
      <c r="J142" s="196">
        <v>25490</v>
      </c>
      <c r="K142" s="196">
        <v>25489</v>
      </c>
      <c r="L142" s="196">
        <v>25549</v>
      </c>
      <c r="M142" s="196">
        <v>25549</v>
      </c>
      <c r="N142" s="196">
        <v>25549</v>
      </c>
      <c r="O142" s="6"/>
      <c r="P142" s="6"/>
      <c r="Q142"/>
      <c r="R142"/>
      <c r="S142" s="33"/>
      <c r="T142" s="45">
        <f>proj16jul!F142</f>
        <v>76997</v>
      </c>
      <c r="U142" s="45">
        <f>dec!O142</f>
        <v>85200</v>
      </c>
      <c r="V142" s="45">
        <f>may!O142</f>
        <v>123056</v>
      </c>
      <c r="W142" s="45">
        <f>june!O142</f>
        <v>120804</v>
      </c>
      <c r="X142" s="196">
        <v>6417</v>
      </c>
      <c r="Y142" s="196">
        <v>6417</v>
      </c>
      <c r="Z142" s="196">
        <v>6417</v>
      </c>
      <c r="AA142" s="196">
        <v>6417</v>
      </c>
      <c r="AB142" s="196">
        <v>6417</v>
      </c>
      <c r="AC142" s="196">
        <v>7588</v>
      </c>
      <c r="AD142" s="196">
        <v>7588</v>
      </c>
      <c r="AE142" s="196">
        <v>7588</v>
      </c>
      <c r="AF142" s="196"/>
      <c r="AG142" s="196"/>
      <c r="AH142" s="196"/>
      <c r="AI142"/>
      <c r="AJ142" s="188">
        <f t="shared" si="5"/>
        <v>0</v>
      </c>
      <c r="AK142" s="31">
        <v>133</v>
      </c>
      <c r="AL142" s="31" t="s">
        <v>1093</v>
      </c>
      <c r="AM142" s="31">
        <v>133</v>
      </c>
      <c r="AN142" s="31" t="s">
        <v>178</v>
      </c>
      <c r="AO142" s="6">
        <f t="shared" si="4"/>
        <v>0</v>
      </c>
      <c r="AR142" s="157" t="s">
        <v>178</v>
      </c>
      <c r="AS142" s="162" t="s">
        <v>1820</v>
      </c>
      <c r="AT142" s="209">
        <v>25549</v>
      </c>
      <c r="AU142" s="209">
        <v>7588</v>
      </c>
      <c r="AV142" s="96"/>
      <c r="AW142" s="209"/>
      <c r="AX142" s="209"/>
      <c r="AY142" s="209"/>
      <c r="AZ142"/>
      <c r="BA142"/>
    </row>
    <row r="143" spans="1:53" ht="17.100000000000001" customHeight="1">
      <c r="A143" s="31">
        <v>134</v>
      </c>
      <c r="B143" s="31" t="s">
        <v>1380</v>
      </c>
      <c r="C143" s="72">
        <f>proj16jul!D143</f>
        <v>0</v>
      </c>
      <c r="D143" s="45">
        <f>dec!N143</f>
        <v>0</v>
      </c>
      <c r="E143" s="45">
        <f>may!N143</f>
        <v>0</v>
      </c>
      <c r="F143" s="45">
        <f>june!N143</f>
        <v>0</v>
      </c>
      <c r="G143" s="196">
        <v>0</v>
      </c>
      <c r="H143" s="196">
        <v>0</v>
      </c>
      <c r="I143" s="196">
        <v>0</v>
      </c>
      <c r="J143" s="196">
        <v>0</v>
      </c>
      <c r="K143" s="196">
        <v>0</v>
      </c>
      <c r="L143" s="196">
        <v>0</v>
      </c>
      <c r="M143" s="196">
        <v>0</v>
      </c>
      <c r="N143" s="196">
        <v>0</v>
      </c>
      <c r="O143" s="6"/>
      <c r="P143" s="6"/>
      <c r="Q143"/>
      <c r="R143"/>
      <c r="S143" s="33"/>
      <c r="T143" s="45">
        <f>proj16jul!F143</f>
        <v>0</v>
      </c>
      <c r="U143" s="45">
        <f>dec!O143</f>
        <v>0</v>
      </c>
      <c r="V143" s="45">
        <f>may!O143</f>
        <v>0</v>
      </c>
      <c r="W143" s="45">
        <f>june!O143</f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  <c r="AC143" s="196">
        <v>0</v>
      </c>
      <c r="AD143" s="196">
        <v>0</v>
      </c>
      <c r="AE143" s="196">
        <v>0</v>
      </c>
      <c r="AF143" s="196"/>
      <c r="AG143" s="196"/>
      <c r="AH143" s="196"/>
      <c r="AI143"/>
      <c r="AJ143" s="188">
        <f t="shared" si="5"/>
        <v>0</v>
      </c>
      <c r="AK143" s="31">
        <v>134</v>
      </c>
      <c r="AL143" s="31" t="s">
        <v>1094</v>
      </c>
      <c r="AM143" s="31">
        <v>134</v>
      </c>
      <c r="AN143" s="31" t="s">
        <v>179</v>
      </c>
      <c r="AO143" s="6">
        <f t="shared" si="4"/>
        <v>0</v>
      </c>
      <c r="AR143" s="157" t="s">
        <v>179</v>
      </c>
      <c r="AS143" s="162" t="s">
        <v>1821</v>
      </c>
      <c r="AT143" s="209">
        <v>0</v>
      </c>
      <c r="AU143" s="209">
        <v>0</v>
      </c>
      <c r="AV143" s="96"/>
      <c r="AW143" s="209"/>
      <c r="AX143" s="209"/>
      <c r="AY143" s="209"/>
      <c r="AZ143"/>
      <c r="BA143"/>
    </row>
    <row r="144" spans="1:53" ht="17.100000000000001" customHeight="1">
      <c r="A144" s="31">
        <v>135</v>
      </c>
      <c r="B144" s="31" t="s">
        <v>1381</v>
      </c>
      <c r="C144" s="72">
        <f>proj16jul!D144</f>
        <v>246248</v>
      </c>
      <c r="D144" s="45">
        <f>dec!N144</f>
        <v>275872</v>
      </c>
      <c r="E144" s="45">
        <f>may!N144</f>
        <v>299281</v>
      </c>
      <c r="F144" s="45">
        <f>june!N144</f>
        <v>299281</v>
      </c>
      <c r="G144" s="196">
        <v>20520</v>
      </c>
      <c r="H144" s="196">
        <v>20521</v>
      </c>
      <c r="I144" s="196">
        <v>20521</v>
      </c>
      <c r="J144" s="196">
        <v>20520</v>
      </c>
      <c r="K144" s="196">
        <v>20521</v>
      </c>
      <c r="L144" s="196">
        <v>24752</v>
      </c>
      <c r="M144" s="196">
        <v>24752</v>
      </c>
      <c r="N144" s="196">
        <v>24753</v>
      </c>
      <c r="O144" s="6"/>
      <c r="P144" s="6"/>
      <c r="Q144"/>
      <c r="R144"/>
      <c r="S144" s="33"/>
      <c r="T144" s="45">
        <f>proj16jul!F144</f>
        <v>8953</v>
      </c>
      <c r="U144" s="45">
        <f>dec!O144</f>
        <v>5000</v>
      </c>
      <c r="V144" s="45">
        <f>may!O144</f>
        <v>13520</v>
      </c>
      <c r="W144" s="45">
        <f>june!O144</f>
        <v>13520</v>
      </c>
      <c r="X144" s="196">
        <v>747</v>
      </c>
      <c r="Y144" s="196">
        <v>746</v>
      </c>
      <c r="Z144" s="196">
        <v>746</v>
      </c>
      <c r="AA144" s="196">
        <v>746</v>
      </c>
      <c r="AB144" s="196">
        <v>746</v>
      </c>
      <c r="AC144" s="196">
        <v>182</v>
      </c>
      <c r="AD144" s="196">
        <v>182</v>
      </c>
      <c r="AE144" s="196">
        <v>181</v>
      </c>
      <c r="AF144" s="196"/>
      <c r="AG144" s="196"/>
      <c r="AH144" s="196"/>
      <c r="AI144"/>
      <c r="AJ144" s="188">
        <f t="shared" si="5"/>
        <v>0</v>
      </c>
      <c r="AK144" s="31">
        <v>135</v>
      </c>
      <c r="AL144" s="31" t="s">
        <v>1095</v>
      </c>
      <c r="AM144" s="31">
        <v>135</v>
      </c>
      <c r="AN144" s="31" t="s">
        <v>180</v>
      </c>
      <c r="AO144" s="6">
        <f t="shared" si="4"/>
        <v>0</v>
      </c>
      <c r="AR144" s="157" t="s">
        <v>180</v>
      </c>
      <c r="AS144" s="162" t="s">
        <v>1822</v>
      </c>
      <c r="AT144" s="209">
        <v>24753</v>
      </c>
      <c r="AU144" s="209">
        <v>181</v>
      </c>
      <c r="AV144" s="96"/>
      <c r="AW144" s="209"/>
      <c r="AX144" s="209"/>
      <c r="AY144" s="209"/>
      <c r="AZ144"/>
      <c r="BA144"/>
    </row>
    <row r="145" spans="1:53" ht="17.100000000000001" customHeight="1">
      <c r="A145" s="32">
        <v>136</v>
      </c>
      <c r="B145" s="32" t="s">
        <v>827</v>
      </c>
      <c r="C145" s="72">
        <f>proj16jul!D145</f>
        <v>1038241</v>
      </c>
      <c r="D145" s="45">
        <f>dec!N145</f>
        <v>1058438</v>
      </c>
      <c r="E145" s="45">
        <f>may!N145</f>
        <v>1058438</v>
      </c>
      <c r="F145" s="45">
        <f>june!N145</f>
        <v>1064763</v>
      </c>
      <c r="G145" s="196">
        <v>86520</v>
      </c>
      <c r="H145" s="196">
        <v>86520</v>
      </c>
      <c r="I145" s="196">
        <v>86520</v>
      </c>
      <c r="J145" s="196">
        <v>86520</v>
      </c>
      <c r="K145" s="196">
        <v>86520</v>
      </c>
      <c r="L145" s="196">
        <v>89405</v>
      </c>
      <c r="M145" s="196">
        <v>89405</v>
      </c>
      <c r="N145" s="196">
        <v>89405</v>
      </c>
      <c r="O145" s="6"/>
      <c r="P145" s="6"/>
      <c r="Q145"/>
      <c r="R145"/>
      <c r="S145" s="33"/>
      <c r="T145" s="45">
        <f>proj16jul!F145</f>
        <v>49554</v>
      </c>
      <c r="U145" s="45">
        <f>dec!O145</f>
        <v>94295</v>
      </c>
      <c r="V145" s="45">
        <f>may!O145</f>
        <v>84812</v>
      </c>
      <c r="W145" s="45">
        <f>june!O145</f>
        <v>84214</v>
      </c>
      <c r="X145" s="196">
        <v>4130</v>
      </c>
      <c r="Y145" s="196">
        <v>4130</v>
      </c>
      <c r="Z145" s="196">
        <v>4130</v>
      </c>
      <c r="AA145" s="196">
        <v>4130</v>
      </c>
      <c r="AB145" s="196">
        <v>4130</v>
      </c>
      <c r="AC145" s="196">
        <v>10521</v>
      </c>
      <c r="AD145" s="196">
        <v>10521</v>
      </c>
      <c r="AE145" s="196">
        <v>10521</v>
      </c>
      <c r="AF145" s="196"/>
      <c r="AG145" s="196"/>
      <c r="AH145" s="196"/>
      <c r="AI145"/>
      <c r="AJ145" s="188">
        <f t="shared" si="5"/>
        <v>0</v>
      </c>
      <c r="AK145" s="31">
        <v>136</v>
      </c>
      <c r="AL145" s="31" t="s">
        <v>1096</v>
      </c>
      <c r="AM145" s="31">
        <v>136</v>
      </c>
      <c r="AN145" s="31" t="s">
        <v>181</v>
      </c>
      <c r="AO145" s="6">
        <f t="shared" si="4"/>
        <v>0</v>
      </c>
      <c r="AR145" s="157" t="s">
        <v>181</v>
      </c>
      <c r="AS145" s="162" t="s">
        <v>1823</v>
      </c>
      <c r="AT145" s="209">
        <v>89405</v>
      </c>
      <c r="AU145" s="209">
        <v>10521</v>
      </c>
      <c r="AV145" s="96"/>
      <c r="AW145" s="209"/>
      <c r="AX145" s="209"/>
      <c r="AY145" s="209"/>
      <c r="AZ145"/>
      <c r="BA145"/>
    </row>
    <row r="146" spans="1:53" ht="17.100000000000001" customHeight="1">
      <c r="A146" s="32">
        <v>137</v>
      </c>
      <c r="B146" s="32" t="s">
        <v>574</v>
      </c>
      <c r="C146" s="72">
        <f>proj16jul!D146</f>
        <v>274673</v>
      </c>
      <c r="D146" s="45">
        <f>dec!N146</f>
        <v>316976</v>
      </c>
      <c r="E146" s="45">
        <f>may!N146</f>
        <v>295466</v>
      </c>
      <c r="F146" s="45">
        <f>june!N146</f>
        <v>293066</v>
      </c>
      <c r="G146" s="196">
        <v>22889</v>
      </c>
      <c r="H146" s="196">
        <v>22889</v>
      </c>
      <c r="I146" s="196">
        <v>22890</v>
      </c>
      <c r="J146" s="196">
        <v>22889</v>
      </c>
      <c r="K146" s="196">
        <v>22890</v>
      </c>
      <c r="L146" s="196">
        <v>28932</v>
      </c>
      <c r="M146" s="196">
        <v>28932</v>
      </c>
      <c r="N146" s="196">
        <v>28933</v>
      </c>
      <c r="O146" s="6"/>
      <c r="P146" s="6"/>
      <c r="Q146"/>
      <c r="R146"/>
      <c r="S146" s="33"/>
      <c r="T146" s="45">
        <f>proj16jul!F146</f>
        <v>2055893</v>
      </c>
      <c r="U146" s="45">
        <f>dec!O146</f>
        <v>2020196</v>
      </c>
      <c r="V146" s="45">
        <f>may!O146</f>
        <v>2132745</v>
      </c>
      <c r="W146" s="45">
        <f>june!O146</f>
        <v>2134577</v>
      </c>
      <c r="X146" s="196">
        <v>171325</v>
      </c>
      <c r="Y146" s="196">
        <v>171325</v>
      </c>
      <c r="Z146" s="196">
        <v>171325</v>
      </c>
      <c r="AA146" s="196">
        <v>171325</v>
      </c>
      <c r="AB146" s="196">
        <v>171325</v>
      </c>
      <c r="AC146" s="196">
        <v>166225</v>
      </c>
      <c r="AD146" s="196">
        <v>166225</v>
      </c>
      <c r="AE146" s="196">
        <v>166225</v>
      </c>
      <c r="AF146" s="196"/>
      <c r="AG146" s="196"/>
      <c r="AH146" s="196"/>
      <c r="AI146"/>
      <c r="AJ146" s="188">
        <f t="shared" si="5"/>
        <v>0</v>
      </c>
      <c r="AK146" s="31">
        <v>137</v>
      </c>
      <c r="AL146" s="31" t="s">
        <v>1097</v>
      </c>
      <c r="AM146" s="31">
        <v>137</v>
      </c>
      <c r="AN146" s="31" t="s">
        <v>182</v>
      </c>
      <c r="AO146" s="6">
        <f t="shared" si="4"/>
        <v>0</v>
      </c>
      <c r="AR146" s="157" t="s">
        <v>182</v>
      </c>
      <c r="AS146" s="162" t="s">
        <v>1824</v>
      </c>
      <c r="AT146" s="209">
        <v>28933</v>
      </c>
      <c r="AU146" s="209">
        <v>166225</v>
      </c>
      <c r="AV146" s="96"/>
      <c r="AW146" s="209"/>
      <c r="AX146" s="209"/>
      <c r="AY146" s="209"/>
      <c r="AZ146"/>
      <c r="BA146"/>
    </row>
    <row r="147" spans="1:53" ht="17.100000000000001" customHeight="1">
      <c r="A147" s="32">
        <v>138</v>
      </c>
      <c r="B147" s="32" t="s">
        <v>794</v>
      </c>
      <c r="C147" s="72">
        <f>proj16jul!D147</f>
        <v>709439</v>
      </c>
      <c r="D147" s="45">
        <f>dec!N147</f>
        <v>666244</v>
      </c>
      <c r="E147" s="45">
        <f>may!N147</f>
        <v>694534</v>
      </c>
      <c r="F147" s="45">
        <f>june!N147</f>
        <v>694534</v>
      </c>
      <c r="G147" s="196">
        <v>59119</v>
      </c>
      <c r="H147" s="196">
        <v>59120</v>
      </c>
      <c r="I147" s="196">
        <v>59120</v>
      </c>
      <c r="J147" s="196">
        <v>59120</v>
      </c>
      <c r="K147" s="196">
        <v>59120</v>
      </c>
      <c r="L147" s="196">
        <v>52949</v>
      </c>
      <c r="M147" s="196">
        <v>52949</v>
      </c>
      <c r="N147" s="196">
        <v>52949</v>
      </c>
      <c r="O147" s="6"/>
      <c r="P147" s="6"/>
      <c r="Q147"/>
      <c r="R147"/>
      <c r="S147" s="33"/>
      <c r="T147" s="45">
        <f>proj16jul!F147</f>
        <v>290034</v>
      </c>
      <c r="U147" s="45">
        <f>dec!O147</f>
        <v>260019</v>
      </c>
      <c r="V147" s="45">
        <f>may!O147</f>
        <v>287564</v>
      </c>
      <c r="W147" s="45">
        <f>june!O147</f>
        <v>293803</v>
      </c>
      <c r="X147" s="196">
        <v>24170</v>
      </c>
      <c r="Y147" s="196">
        <v>24170</v>
      </c>
      <c r="Z147" s="196">
        <v>24170</v>
      </c>
      <c r="AA147" s="196">
        <v>24170</v>
      </c>
      <c r="AB147" s="196">
        <v>24170</v>
      </c>
      <c r="AC147" s="196">
        <v>19882</v>
      </c>
      <c r="AD147" s="196">
        <v>19882</v>
      </c>
      <c r="AE147" s="196">
        <v>19881</v>
      </c>
      <c r="AF147" s="196"/>
      <c r="AG147" s="196"/>
      <c r="AH147" s="196"/>
      <c r="AI147"/>
      <c r="AJ147" s="188">
        <f t="shared" si="5"/>
        <v>0</v>
      </c>
      <c r="AK147" s="31">
        <v>138</v>
      </c>
      <c r="AL147" s="31" t="s">
        <v>1098</v>
      </c>
      <c r="AM147" s="31">
        <v>138</v>
      </c>
      <c r="AN147" s="31" t="s">
        <v>183</v>
      </c>
      <c r="AO147" s="6">
        <f t="shared" si="4"/>
        <v>0</v>
      </c>
      <c r="AR147" s="157" t="s">
        <v>183</v>
      </c>
      <c r="AS147" s="162" t="s">
        <v>1825</v>
      </c>
      <c r="AT147" s="209">
        <v>52949</v>
      </c>
      <c r="AU147" s="209">
        <v>19881</v>
      </c>
      <c r="AV147" s="96"/>
      <c r="AW147" s="209"/>
      <c r="AX147" s="209"/>
      <c r="AY147" s="209"/>
      <c r="AZ147"/>
      <c r="BA147"/>
    </row>
    <row r="148" spans="1:53" ht="17.100000000000001" customHeight="1">
      <c r="A148" s="32">
        <v>139</v>
      </c>
      <c r="B148" s="32" t="s">
        <v>828</v>
      </c>
      <c r="C148" s="72">
        <f>proj16jul!D148</f>
        <v>0</v>
      </c>
      <c r="D148" s="45">
        <f>dec!N148</f>
        <v>0</v>
      </c>
      <c r="E148" s="45">
        <f>may!N148</f>
        <v>0</v>
      </c>
      <c r="F148" s="45">
        <f>june!N148</f>
        <v>0</v>
      </c>
      <c r="G148" s="196">
        <v>0</v>
      </c>
      <c r="H148" s="196">
        <v>0</v>
      </c>
      <c r="I148" s="196">
        <v>0</v>
      </c>
      <c r="J148" s="196">
        <v>0</v>
      </c>
      <c r="K148" s="196">
        <v>0</v>
      </c>
      <c r="L148" s="196">
        <v>0</v>
      </c>
      <c r="M148" s="196">
        <v>0</v>
      </c>
      <c r="N148" s="196">
        <v>0</v>
      </c>
      <c r="O148" s="6"/>
      <c r="P148" s="6"/>
      <c r="Q148"/>
      <c r="R148"/>
      <c r="S148" s="33"/>
      <c r="T148" s="45">
        <f>proj16jul!F148</f>
        <v>88021</v>
      </c>
      <c r="U148" s="45">
        <f>dec!O148</f>
        <v>104415</v>
      </c>
      <c r="V148" s="45">
        <f>may!O148</f>
        <v>120564</v>
      </c>
      <c r="W148" s="45">
        <f>june!O148</f>
        <v>111464</v>
      </c>
      <c r="X148" s="196">
        <v>7336</v>
      </c>
      <c r="Y148" s="196">
        <v>7335</v>
      </c>
      <c r="Z148" s="196">
        <v>7335</v>
      </c>
      <c r="AA148" s="196">
        <v>7335</v>
      </c>
      <c r="AB148" s="196">
        <v>7335</v>
      </c>
      <c r="AC148" s="196">
        <v>9677</v>
      </c>
      <c r="AD148" s="196">
        <v>9677</v>
      </c>
      <c r="AE148" s="196">
        <v>9677</v>
      </c>
      <c r="AF148" s="196"/>
      <c r="AG148" s="196"/>
      <c r="AH148" s="196"/>
      <c r="AI148"/>
      <c r="AJ148" s="188">
        <f t="shared" si="5"/>
        <v>0</v>
      </c>
      <c r="AK148" s="31">
        <v>139</v>
      </c>
      <c r="AL148" s="31" t="s">
        <v>1099</v>
      </c>
      <c r="AM148" s="31">
        <v>139</v>
      </c>
      <c r="AN148" s="31" t="s">
        <v>184</v>
      </c>
      <c r="AO148" s="6">
        <f t="shared" si="4"/>
        <v>0</v>
      </c>
      <c r="AR148" s="157" t="s">
        <v>184</v>
      </c>
      <c r="AS148" s="162" t="s">
        <v>1826</v>
      </c>
      <c r="AT148" s="209">
        <v>0</v>
      </c>
      <c r="AU148" s="209">
        <v>9677</v>
      </c>
      <c r="AV148" s="96"/>
      <c r="AW148" s="209"/>
      <c r="AX148" s="209"/>
      <c r="AY148" s="209"/>
      <c r="AZ148"/>
      <c r="BA148"/>
    </row>
    <row r="149" spans="1:53" ht="17.100000000000001" customHeight="1">
      <c r="A149" s="31">
        <v>140</v>
      </c>
      <c r="B149" s="31" t="s">
        <v>1382</v>
      </c>
      <c r="C149" s="72">
        <f>proj16jul!D149</f>
        <v>0</v>
      </c>
      <c r="D149" s="45">
        <f>dec!N149</f>
        <v>0</v>
      </c>
      <c r="E149" s="45">
        <f>may!N149</f>
        <v>0</v>
      </c>
      <c r="F149" s="45">
        <f>june!N149</f>
        <v>0</v>
      </c>
      <c r="G149" s="196">
        <v>0</v>
      </c>
      <c r="H149" s="196">
        <v>0</v>
      </c>
      <c r="I149" s="196">
        <v>0</v>
      </c>
      <c r="J149" s="196">
        <v>0</v>
      </c>
      <c r="K149" s="196">
        <v>0</v>
      </c>
      <c r="L149" s="196">
        <v>0</v>
      </c>
      <c r="M149" s="196">
        <v>0</v>
      </c>
      <c r="N149" s="196">
        <v>0</v>
      </c>
      <c r="O149" s="6"/>
      <c r="P149" s="6"/>
      <c r="Q149"/>
      <c r="R149"/>
      <c r="S149" s="33"/>
      <c r="T149" s="45">
        <f>proj16jul!F149</f>
        <v>0</v>
      </c>
      <c r="U149" s="45">
        <f>dec!O149</f>
        <v>0</v>
      </c>
      <c r="V149" s="45">
        <f>may!O149</f>
        <v>0</v>
      </c>
      <c r="W149" s="45">
        <f>june!O149</f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  <c r="AC149" s="196">
        <v>0</v>
      </c>
      <c r="AD149" s="196">
        <v>0</v>
      </c>
      <c r="AE149" s="196">
        <v>0</v>
      </c>
      <c r="AF149" s="196"/>
      <c r="AG149" s="196"/>
      <c r="AH149" s="196"/>
      <c r="AI149"/>
      <c r="AJ149" s="188">
        <f t="shared" si="5"/>
        <v>0</v>
      </c>
      <c r="AK149" s="31">
        <v>140</v>
      </c>
      <c r="AL149" s="31" t="s">
        <v>1100</v>
      </c>
      <c r="AM149" s="31">
        <v>140</v>
      </c>
      <c r="AN149" s="31" t="s">
        <v>185</v>
      </c>
      <c r="AO149" s="6">
        <f t="shared" si="4"/>
        <v>0</v>
      </c>
      <c r="AR149" s="157" t="s">
        <v>185</v>
      </c>
      <c r="AS149" s="162" t="s">
        <v>1827</v>
      </c>
      <c r="AT149" s="209">
        <v>0</v>
      </c>
      <c r="AU149" s="209">
        <v>0</v>
      </c>
      <c r="AV149" s="96"/>
      <c r="AW149" s="209"/>
      <c r="AX149" s="209"/>
      <c r="AY149" s="209"/>
      <c r="AZ149"/>
      <c r="BA149"/>
    </row>
    <row r="150" spans="1:53" ht="17.100000000000001" customHeight="1">
      <c r="A150" s="32">
        <v>141</v>
      </c>
      <c r="B150" s="32" t="s">
        <v>563</v>
      </c>
      <c r="C150" s="72">
        <f>proj16jul!D150</f>
        <v>546944</v>
      </c>
      <c r="D150" s="45">
        <f>dec!N150</f>
        <v>554577</v>
      </c>
      <c r="E150" s="45">
        <f>may!N150</f>
        <v>617583</v>
      </c>
      <c r="F150" s="45">
        <f>june!N150</f>
        <v>617483</v>
      </c>
      <c r="G150" s="196">
        <v>45578</v>
      </c>
      <c r="H150" s="196">
        <v>45579</v>
      </c>
      <c r="I150" s="196">
        <v>45579</v>
      </c>
      <c r="J150" s="196">
        <v>45578</v>
      </c>
      <c r="K150" s="196">
        <v>45579</v>
      </c>
      <c r="L150" s="196">
        <v>46669</v>
      </c>
      <c r="M150" s="196">
        <v>46669</v>
      </c>
      <c r="N150" s="196">
        <v>46669</v>
      </c>
      <c r="O150" s="6"/>
      <c r="P150" s="6"/>
      <c r="Q150"/>
      <c r="R150"/>
      <c r="S150" s="33"/>
      <c r="T150" s="45">
        <f>proj16jul!F150</f>
        <v>111154</v>
      </c>
      <c r="U150" s="45">
        <f>dec!O150</f>
        <v>104422</v>
      </c>
      <c r="V150" s="45">
        <f>may!O150</f>
        <v>137725</v>
      </c>
      <c r="W150" s="45">
        <f>june!O150</f>
        <v>140240</v>
      </c>
      <c r="X150" s="196">
        <v>9263</v>
      </c>
      <c r="Y150" s="196">
        <v>9263</v>
      </c>
      <c r="Z150" s="196">
        <v>9263</v>
      </c>
      <c r="AA150" s="196">
        <v>9263</v>
      </c>
      <c r="AB150" s="196">
        <v>9263</v>
      </c>
      <c r="AC150" s="196">
        <v>8301</v>
      </c>
      <c r="AD150" s="196">
        <v>8301</v>
      </c>
      <c r="AE150" s="196">
        <v>8301</v>
      </c>
      <c r="AF150" s="196"/>
      <c r="AG150" s="196"/>
      <c r="AH150" s="196"/>
      <c r="AI150"/>
      <c r="AJ150" s="188">
        <f t="shared" si="5"/>
        <v>0</v>
      </c>
      <c r="AK150" s="31">
        <v>141</v>
      </c>
      <c r="AL150" s="31" t="s">
        <v>1101</v>
      </c>
      <c r="AM150" s="31">
        <v>141</v>
      </c>
      <c r="AN150" s="31" t="s">
        <v>186</v>
      </c>
      <c r="AO150" s="6">
        <f t="shared" si="4"/>
        <v>0</v>
      </c>
      <c r="AR150" s="157" t="s">
        <v>186</v>
      </c>
      <c r="AS150" s="162" t="s">
        <v>1828</v>
      </c>
      <c r="AT150" s="209">
        <v>46669</v>
      </c>
      <c r="AU150" s="209">
        <v>8301</v>
      </c>
      <c r="AV150" s="96"/>
      <c r="AW150" s="209"/>
      <c r="AX150" s="209"/>
      <c r="AY150" s="209"/>
      <c r="AZ150"/>
      <c r="BA150"/>
    </row>
    <row r="151" spans="1:53" ht="17.100000000000001" customHeight="1">
      <c r="A151" s="31">
        <v>142</v>
      </c>
      <c r="B151" s="31" t="s">
        <v>1383</v>
      </c>
      <c r="C151" s="72">
        <f>proj16jul!D151</f>
        <v>0</v>
      </c>
      <c r="D151" s="45">
        <f>dec!N151</f>
        <v>0</v>
      </c>
      <c r="E151" s="45">
        <f>may!N151</f>
        <v>0</v>
      </c>
      <c r="F151" s="45">
        <f>june!N151</f>
        <v>0</v>
      </c>
      <c r="G151" s="196">
        <v>0</v>
      </c>
      <c r="H151" s="196">
        <v>0</v>
      </c>
      <c r="I151" s="196">
        <v>0</v>
      </c>
      <c r="J151" s="196">
        <v>0</v>
      </c>
      <c r="K151" s="196">
        <v>0</v>
      </c>
      <c r="L151" s="196">
        <v>0</v>
      </c>
      <c r="M151" s="196">
        <v>0</v>
      </c>
      <c r="N151" s="196">
        <v>0</v>
      </c>
      <c r="O151" s="6"/>
      <c r="P151" s="6"/>
      <c r="Q151"/>
      <c r="R151"/>
      <c r="S151" s="33"/>
      <c r="T151" s="45">
        <f>proj16jul!F151</f>
        <v>22981</v>
      </c>
      <c r="U151" s="45">
        <f>dec!O151</f>
        <v>38189</v>
      </c>
      <c r="V151" s="45">
        <f>may!O151</f>
        <v>42278</v>
      </c>
      <c r="W151" s="45">
        <f>june!O151</f>
        <v>42278</v>
      </c>
      <c r="X151" s="196">
        <v>1916</v>
      </c>
      <c r="Y151" s="196">
        <v>1915</v>
      </c>
      <c r="Z151" s="196">
        <v>1915</v>
      </c>
      <c r="AA151" s="196">
        <v>1915</v>
      </c>
      <c r="AB151" s="196">
        <v>1915</v>
      </c>
      <c r="AC151" s="196">
        <v>4088</v>
      </c>
      <c r="AD151" s="196">
        <v>4088</v>
      </c>
      <c r="AE151" s="196">
        <v>4088</v>
      </c>
      <c r="AF151" s="196"/>
      <c r="AG151" s="196"/>
      <c r="AH151" s="196"/>
      <c r="AI151"/>
      <c r="AJ151" s="188">
        <f t="shared" si="5"/>
        <v>1</v>
      </c>
      <c r="AK151" s="31">
        <v>142</v>
      </c>
      <c r="AL151" s="31" t="s">
        <v>1102</v>
      </c>
      <c r="AM151" s="31">
        <v>142</v>
      </c>
      <c r="AN151" s="31" t="s">
        <v>187</v>
      </c>
      <c r="AO151" s="6">
        <f t="shared" si="4"/>
        <v>0</v>
      </c>
      <c r="AR151" s="157" t="s">
        <v>187</v>
      </c>
      <c r="AS151" s="162" t="s">
        <v>1829</v>
      </c>
      <c r="AT151" s="209">
        <v>0</v>
      </c>
      <c r="AU151" s="209">
        <v>4088</v>
      </c>
      <c r="AV151" s="96"/>
      <c r="AW151" s="209"/>
      <c r="AX151" s="209"/>
      <c r="AY151" s="209"/>
      <c r="AZ151"/>
      <c r="BA151"/>
    </row>
    <row r="152" spans="1:53" ht="17.100000000000001" customHeight="1">
      <c r="A152" s="31">
        <v>143</v>
      </c>
      <c r="B152" s="31" t="s">
        <v>1384</v>
      </c>
      <c r="C152" s="72">
        <f>proj16jul!D152</f>
        <v>0</v>
      </c>
      <c r="D152" s="45">
        <f>dec!N152</f>
        <v>0</v>
      </c>
      <c r="E152" s="45">
        <f>may!N152</f>
        <v>0</v>
      </c>
      <c r="F152" s="45">
        <f>june!N152</f>
        <v>0</v>
      </c>
      <c r="G152" s="196">
        <v>0</v>
      </c>
      <c r="H152" s="196">
        <v>0</v>
      </c>
      <c r="I152" s="196">
        <v>0</v>
      </c>
      <c r="J152" s="196">
        <v>0</v>
      </c>
      <c r="K152" s="196">
        <v>0</v>
      </c>
      <c r="L152" s="196">
        <v>0</v>
      </c>
      <c r="M152" s="196">
        <v>0</v>
      </c>
      <c r="N152" s="196">
        <v>0</v>
      </c>
      <c r="O152" s="6"/>
      <c r="P152" s="6"/>
      <c r="Q152"/>
      <c r="R152"/>
      <c r="S152" s="33"/>
      <c r="T152" s="45">
        <f>proj16jul!F152</f>
        <v>0</v>
      </c>
      <c r="U152" s="45">
        <f>dec!O152</f>
        <v>5000</v>
      </c>
      <c r="V152" s="45">
        <f>may!O152</f>
        <v>0</v>
      </c>
      <c r="W152" s="45">
        <f>june!O152</f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  <c r="AC152" s="196">
        <v>715</v>
      </c>
      <c r="AD152" s="196">
        <v>715</v>
      </c>
      <c r="AE152" s="196">
        <v>714</v>
      </c>
      <c r="AF152" s="196"/>
      <c r="AG152" s="196"/>
      <c r="AH152" s="196"/>
      <c r="AI152"/>
      <c r="AJ152" s="188">
        <f t="shared" si="5"/>
        <v>0</v>
      </c>
      <c r="AK152" s="31">
        <v>143</v>
      </c>
      <c r="AL152" s="31" t="s">
        <v>1103</v>
      </c>
      <c r="AM152" s="31">
        <v>143</v>
      </c>
      <c r="AN152" s="31" t="s">
        <v>188</v>
      </c>
      <c r="AO152" s="6">
        <f t="shared" si="4"/>
        <v>0</v>
      </c>
      <c r="AR152" s="157" t="s">
        <v>188</v>
      </c>
      <c r="AS152" s="162" t="s">
        <v>1830</v>
      </c>
      <c r="AT152" s="209">
        <v>0</v>
      </c>
      <c r="AU152" s="209">
        <v>714</v>
      </c>
      <c r="AV152" s="96"/>
      <c r="AW152" s="209"/>
      <c r="AX152" s="209"/>
      <c r="AY152" s="209"/>
      <c r="AZ152"/>
      <c r="BA152"/>
    </row>
    <row r="153" spans="1:53" ht="17.100000000000001" customHeight="1">
      <c r="A153" s="32">
        <v>144</v>
      </c>
      <c r="B153" s="32" t="s">
        <v>861</v>
      </c>
      <c r="C153" s="72">
        <f>proj16jul!D153</f>
        <v>383036</v>
      </c>
      <c r="D153" s="45">
        <f>dec!N153</f>
        <v>365038</v>
      </c>
      <c r="E153" s="45">
        <f>may!N153</f>
        <v>365038</v>
      </c>
      <c r="F153" s="45">
        <f>june!N153</f>
        <v>367074</v>
      </c>
      <c r="G153" s="196">
        <v>31919</v>
      </c>
      <c r="H153" s="196">
        <v>31920</v>
      </c>
      <c r="I153" s="196">
        <v>31920</v>
      </c>
      <c r="J153" s="196">
        <v>31919</v>
      </c>
      <c r="K153" s="196">
        <v>31920</v>
      </c>
      <c r="L153" s="196">
        <v>29348</v>
      </c>
      <c r="M153" s="196">
        <v>29348</v>
      </c>
      <c r="N153" s="196">
        <v>29348</v>
      </c>
      <c r="O153" s="6"/>
      <c r="P153" s="6"/>
      <c r="Q153"/>
      <c r="R153"/>
      <c r="S153" s="33"/>
      <c r="T153" s="45">
        <f>proj16jul!F153</f>
        <v>109839</v>
      </c>
      <c r="U153" s="45">
        <f>dec!O153</f>
        <v>99253</v>
      </c>
      <c r="V153" s="45">
        <f>may!O153</f>
        <v>95239</v>
      </c>
      <c r="W153" s="45">
        <f>june!O153</f>
        <v>95239</v>
      </c>
      <c r="X153" s="196">
        <v>9154</v>
      </c>
      <c r="Y153" s="196">
        <v>9154</v>
      </c>
      <c r="Z153" s="196">
        <v>9154</v>
      </c>
      <c r="AA153" s="196">
        <v>9153</v>
      </c>
      <c r="AB153" s="196">
        <v>9153</v>
      </c>
      <c r="AC153" s="196">
        <v>7641</v>
      </c>
      <c r="AD153" s="196">
        <v>7641</v>
      </c>
      <c r="AE153" s="196">
        <v>7641</v>
      </c>
      <c r="AF153" s="196"/>
      <c r="AG153" s="196"/>
      <c r="AH153" s="196"/>
      <c r="AI153"/>
      <c r="AJ153" s="188">
        <f t="shared" si="5"/>
        <v>0</v>
      </c>
      <c r="AK153" s="31">
        <v>144</v>
      </c>
      <c r="AL153" s="31" t="s">
        <v>1104</v>
      </c>
      <c r="AM153" s="31">
        <v>144</v>
      </c>
      <c r="AN153" s="31" t="s">
        <v>189</v>
      </c>
      <c r="AO153" s="6">
        <f t="shared" si="4"/>
        <v>0</v>
      </c>
      <c r="AR153" s="157" t="s">
        <v>189</v>
      </c>
      <c r="AS153" s="162" t="s">
        <v>1831</v>
      </c>
      <c r="AT153" s="209">
        <v>29348</v>
      </c>
      <c r="AU153" s="209">
        <v>7641</v>
      </c>
      <c r="AV153" s="96"/>
      <c r="AW153" s="209"/>
      <c r="AX153" s="209"/>
      <c r="AY153" s="209"/>
      <c r="AZ153"/>
      <c r="BA153"/>
    </row>
    <row r="154" spans="1:53" ht="17.100000000000001" customHeight="1">
      <c r="A154" s="32">
        <v>145</v>
      </c>
      <c r="B154" s="32" t="s">
        <v>1385</v>
      </c>
      <c r="C154" s="72">
        <f>proj16jul!D154</f>
        <v>0</v>
      </c>
      <c r="D154" s="45">
        <f>dec!N154</f>
        <v>0</v>
      </c>
      <c r="E154" s="45">
        <f>may!N154</f>
        <v>0</v>
      </c>
      <c r="F154" s="45">
        <f>june!N154</f>
        <v>0</v>
      </c>
      <c r="G154" s="196">
        <v>0</v>
      </c>
      <c r="H154" s="196">
        <v>0</v>
      </c>
      <c r="I154" s="196">
        <v>0</v>
      </c>
      <c r="J154" s="196">
        <v>0</v>
      </c>
      <c r="K154" s="196">
        <v>0</v>
      </c>
      <c r="L154" s="196">
        <v>0</v>
      </c>
      <c r="M154" s="196">
        <v>0</v>
      </c>
      <c r="N154" s="196">
        <v>0</v>
      </c>
      <c r="O154" s="6"/>
      <c r="P154" s="6"/>
      <c r="Q154"/>
      <c r="R154"/>
      <c r="S154" s="33"/>
      <c r="T154" s="45">
        <f>proj16jul!F154</f>
        <v>3953</v>
      </c>
      <c r="U154" s="45">
        <f>dec!O154</f>
        <v>0</v>
      </c>
      <c r="V154" s="45">
        <f>may!O154</f>
        <v>0</v>
      </c>
      <c r="W154" s="45">
        <f>june!O154</f>
        <v>0</v>
      </c>
      <c r="X154" s="196">
        <v>330</v>
      </c>
      <c r="Y154" s="196">
        <v>330</v>
      </c>
      <c r="Z154" s="196">
        <v>330</v>
      </c>
      <c r="AA154" s="196">
        <v>330</v>
      </c>
      <c r="AB154" s="196">
        <v>330</v>
      </c>
      <c r="AC154" s="196">
        <v>-236</v>
      </c>
      <c r="AD154" s="196">
        <v>-236</v>
      </c>
      <c r="AE154" s="196">
        <v>-236</v>
      </c>
      <c r="AF154" s="196"/>
      <c r="AG154" s="196"/>
      <c r="AH154" s="196"/>
      <c r="AI154"/>
      <c r="AJ154" s="188">
        <f t="shared" si="5"/>
        <v>0</v>
      </c>
      <c r="AK154" s="31">
        <v>145</v>
      </c>
      <c r="AL154" s="31" t="s">
        <v>1105</v>
      </c>
      <c r="AM154" s="31">
        <v>145</v>
      </c>
      <c r="AN154" s="31" t="s">
        <v>190</v>
      </c>
      <c r="AO154" s="6">
        <f t="shared" si="4"/>
        <v>0</v>
      </c>
      <c r="AR154" s="157" t="s">
        <v>190</v>
      </c>
      <c r="AS154" s="162" t="s">
        <v>1832</v>
      </c>
      <c r="AT154" s="209">
        <v>0</v>
      </c>
      <c r="AU154" s="209">
        <v>-236</v>
      </c>
      <c r="AV154" s="96"/>
      <c r="AW154" s="209"/>
      <c r="AX154" s="209"/>
      <c r="AY154" s="209"/>
      <c r="AZ154"/>
      <c r="BA154"/>
    </row>
    <row r="155" spans="1:53" ht="17.100000000000001" customHeight="1">
      <c r="A155" s="32">
        <v>146</v>
      </c>
      <c r="B155" s="32" t="s">
        <v>894</v>
      </c>
      <c r="C155" s="72">
        <f>proj16jul!D155</f>
        <v>0</v>
      </c>
      <c r="D155" s="45">
        <f>dec!N155</f>
        <v>0</v>
      </c>
      <c r="E155" s="45">
        <f>may!N155</f>
        <v>0</v>
      </c>
      <c r="F155" s="45">
        <f>june!N155</f>
        <v>0</v>
      </c>
      <c r="G155" s="196">
        <v>0</v>
      </c>
      <c r="H155" s="196">
        <v>0</v>
      </c>
      <c r="I155" s="196">
        <v>0</v>
      </c>
      <c r="J155" s="196">
        <v>0</v>
      </c>
      <c r="K155" s="196">
        <v>0</v>
      </c>
      <c r="L155" s="196">
        <v>0</v>
      </c>
      <c r="M155" s="196">
        <v>0</v>
      </c>
      <c r="N155" s="196">
        <v>0</v>
      </c>
      <c r="O155" s="6"/>
      <c r="P155" s="6"/>
      <c r="Q155"/>
      <c r="R155"/>
      <c r="S155" s="33"/>
      <c r="T155" s="45">
        <f>proj16jul!F155</f>
        <v>0</v>
      </c>
      <c r="U155" s="45">
        <f>dec!O155</f>
        <v>0</v>
      </c>
      <c r="V155" s="45">
        <f>may!O155</f>
        <v>0</v>
      </c>
      <c r="W155" s="45">
        <f>june!O155</f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  <c r="AC155" s="196">
        <v>0</v>
      </c>
      <c r="AD155" s="196">
        <v>0</v>
      </c>
      <c r="AE155" s="196">
        <v>0</v>
      </c>
      <c r="AF155" s="196"/>
      <c r="AG155" s="196"/>
      <c r="AH155" s="196"/>
      <c r="AI155"/>
      <c r="AJ155" s="188">
        <f t="shared" si="5"/>
        <v>0</v>
      </c>
      <c r="AK155" s="31">
        <v>146</v>
      </c>
      <c r="AL155" s="31" t="s">
        <v>1106</v>
      </c>
      <c r="AM155" s="31">
        <v>146</v>
      </c>
      <c r="AN155" s="31" t="s">
        <v>191</v>
      </c>
      <c r="AO155" s="6">
        <f t="shared" si="4"/>
        <v>1</v>
      </c>
      <c r="AR155" s="157" t="s">
        <v>191</v>
      </c>
      <c r="AS155" s="162" t="s">
        <v>1668</v>
      </c>
      <c r="AT155" s="209">
        <v>0</v>
      </c>
      <c r="AU155" s="209">
        <v>0</v>
      </c>
      <c r="AV155" s="96"/>
      <c r="AW155" s="209"/>
      <c r="AX155" s="209"/>
      <c r="AY155" s="209"/>
      <c r="AZ155"/>
      <c r="BA155"/>
    </row>
    <row r="156" spans="1:53" ht="17.100000000000001" customHeight="1">
      <c r="A156" s="31">
        <v>147</v>
      </c>
      <c r="B156" s="31" t="s">
        <v>1386</v>
      </c>
      <c r="C156" s="72">
        <f>proj16jul!D156</f>
        <v>0</v>
      </c>
      <c r="D156" s="45">
        <f>dec!N156</f>
        <v>0</v>
      </c>
      <c r="E156" s="45">
        <f>may!N156</f>
        <v>0</v>
      </c>
      <c r="F156" s="45">
        <f>june!N156</f>
        <v>0</v>
      </c>
      <c r="G156" s="196">
        <v>0</v>
      </c>
      <c r="H156" s="196">
        <v>0</v>
      </c>
      <c r="I156" s="196">
        <v>0</v>
      </c>
      <c r="J156" s="196">
        <v>0</v>
      </c>
      <c r="K156" s="196">
        <v>0</v>
      </c>
      <c r="L156" s="196">
        <v>0</v>
      </c>
      <c r="M156" s="196">
        <v>0</v>
      </c>
      <c r="N156" s="196">
        <v>0</v>
      </c>
      <c r="O156" s="6"/>
      <c r="P156" s="6"/>
      <c r="Q156"/>
      <c r="R156"/>
      <c r="S156" s="33"/>
      <c r="T156" s="45">
        <f>proj16jul!F156</f>
        <v>0</v>
      </c>
      <c r="U156" s="45">
        <f>dec!O156</f>
        <v>0</v>
      </c>
      <c r="V156" s="45">
        <f>may!O156</f>
        <v>0</v>
      </c>
      <c r="W156" s="45">
        <f>june!O156</f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  <c r="AC156" s="196">
        <v>0</v>
      </c>
      <c r="AD156" s="196">
        <v>0</v>
      </c>
      <c r="AE156" s="196">
        <v>0</v>
      </c>
      <c r="AF156" s="196"/>
      <c r="AG156" s="196"/>
      <c r="AH156" s="196"/>
      <c r="AI156"/>
      <c r="AJ156" s="188">
        <f t="shared" si="5"/>
        <v>0</v>
      </c>
      <c r="AK156" s="31">
        <v>147</v>
      </c>
      <c r="AL156" s="31" t="s">
        <v>1107</v>
      </c>
      <c r="AM156" s="31">
        <v>147</v>
      </c>
      <c r="AN156" s="31" t="s">
        <v>192</v>
      </c>
      <c r="AO156" s="6">
        <f t="shared" si="4"/>
        <v>0</v>
      </c>
      <c r="AR156" s="157" t="s">
        <v>192</v>
      </c>
      <c r="AS156" s="162" t="s">
        <v>1833</v>
      </c>
      <c r="AT156" s="209">
        <v>0</v>
      </c>
      <c r="AU156" s="209">
        <v>0</v>
      </c>
      <c r="AV156" s="96"/>
      <c r="AW156" s="209"/>
      <c r="AX156" s="209"/>
      <c r="AY156" s="209"/>
      <c r="AZ156"/>
      <c r="BA156"/>
    </row>
    <row r="157" spans="1:53" ht="17.100000000000001" customHeight="1">
      <c r="A157" s="32">
        <v>148</v>
      </c>
      <c r="B157" s="32" t="s">
        <v>1265</v>
      </c>
      <c r="C157" s="72">
        <f>proj16jul!D157</f>
        <v>120999</v>
      </c>
      <c r="D157" s="45">
        <f>dec!N157</f>
        <v>115999</v>
      </c>
      <c r="E157" s="45">
        <f>may!N157</f>
        <v>109804</v>
      </c>
      <c r="F157" s="45">
        <f>june!N157</f>
        <v>109804</v>
      </c>
      <c r="G157" s="196">
        <v>10083</v>
      </c>
      <c r="H157" s="196">
        <v>10083</v>
      </c>
      <c r="I157" s="196">
        <v>10083</v>
      </c>
      <c r="J157" s="196">
        <v>10084</v>
      </c>
      <c r="K157" s="196">
        <v>10083</v>
      </c>
      <c r="L157" s="196">
        <v>9369</v>
      </c>
      <c r="M157" s="196">
        <v>9369</v>
      </c>
      <c r="N157" s="196">
        <v>9369</v>
      </c>
      <c r="O157" s="6"/>
      <c r="P157" s="6"/>
      <c r="Q157"/>
      <c r="R157"/>
      <c r="S157" s="33"/>
      <c r="T157" s="45">
        <f>proj16jul!F157</f>
        <v>114496</v>
      </c>
      <c r="U157" s="45">
        <f>dec!O157</f>
        <v>111635</v>
      </c>
      <c r="V157" s="45">
        <f>may!O157</f>
        <v>121158</v>
      </c>
      <c r="W157" s="45">
        <f>june!O157</f>
        <v>132108</v>
      </c>
      <c r="X157" s="196">
        <v>9542</v>
      </c>
      <c r="Y157" s="196">
        <v>9542</v>
      </c>
      <c r="Z157" s="196">
        <v>9542</v>
      </c>
      <c r="AA157" s="196">
        <v>9542</v>
      </c>
      <c r="AB157" s="196">
        <v>9541</v>
      </c>
      <c r="AC157" s="196">
        <v>9133</v>
      </c>
      <c r="AD157" s="196">
        <v>9133</v>
      </c>
      <c r="AE157" s="196">
        <v>9132</v>
      </c>
      <c r="AF157" s="196"/>
      <c r="AG157" s="196"/>
      <c r="AH157" s="196"/>
      <c r="AI157"/>
      <c r="AJ157" s="188">
        <f t="shared" si="5"/>
        <v>0</v>
      </c>
      <c r="AK157" s="31">
        <v>148</v>
      </c>
      <c r="AL157" s="31" t="s">
        <v>1108</v>
      </c>
      <c r="AM157" s="31">
        <v>148</v>
      </c>
      <c r="AN157" s="31" t="s">
        <v>193</v>
      </c>
      <c r="AO157" s="6">
        <f t="shared" si="4"/>
        <v>0</v>
      </c>
      <c r="AR157" s="157" t="s">
        <v>193</v>
      </c>
      <c r="AS157" s="162" t="s">
        <v>1834</v>
      </c>
      <c r="AT157" s="209">
        <v>9369</v>
      </c>
      <c r="AU157" s="209">
        <v>9132</v>
      </c>
      <c r="AV157" s="96"/>
      <c r="AW157" s="209"/>
      <c r="AX157" s="209"/>
      <c r="AY157" s="209"/>
      <c r="AZ157"/>
      <c r="BA157"/>
    </row>
    <row r="158" spans="1:53" ht="17.100000000000001" customHeight="1">
      <c r="A158" s="32">
        <v>149</v>
      </c>
      <c r="B158" s="32" t="s">
        <v>581</v>
      </c>
      <c r="C158" s="72">
        <f>proj16jul!D158</f>
        <v>0</v>
      </c>
      <c r="D158" s="45">
        <f>dec!N158</f>
        <v>0</v>
      </c>
      <c r="E158" s="45">
        <f>may!N158</f>
        <v>0</v>
      </c>
      <c r="F158" s="45">
        <f>june!N158</f>
        <v>0</v>
      </c>
      <c r="G158" s="196">
        <v>0</v>
      </c>
      <c r="H158" s="196">
        <v>0</v>
      </c>
      <c r="I158" s="196">
        <v>0</v>
      </c>
      <c r="J158" s="196">
        <v>0</v>
      </c>
      <c r="K158" s="196">
        <v>0</v>
      </c>
      <c r="L158" s="196">
        <v>0</v>
      </c>
      <c r="M158" s="196">
        <v>0</v>
      </c>
      <c r="N158" s="196">
        <v>0</v>
      </c>
      <c r="O158" s="6"/>
      <c r="P158" s="6"/>
      <c r="Q158"/>
      <c r="R158"/>
      <c r="S158" s="33"/>
      <c r="T158" s="45">
        <f>proj16jul!F158</f>
        <v>372271</v>
      </c>
      <c r="U158" s="45">
        <f>dec!O158</f>
        <v>444484</v>
      </c>
      <c r="V158" s="45">
        <f>may!O158</f>
        <v>419332</v>
      </c>
      <c r="W158" s="45">
        <f>june!O158</f>
        <v>426027</v>
      </c>
      <c r="X158" s="196">
        <v>31023</v>
      </c>
      <c r="Y158" s="196">
        <v>31023</v>
      </c>
      <c r="Z158" s="196">
        <v>31023</v>
      </c>
      <c r="AA158" s="196">
        <v>31023</v>
      </c>
      <c r="AB158" s="196">
        <v>31023</v>
      </c>
      <c r="AC158" s="196">
        <v>41339</v>
      </c>
      <c r="AD158" s="196">
        <v>41339</v>
      </c>
      <c r="AE158" s="196">
        <v>41339</v>
      </c>
      <c r="AF158" s="196"/>
      <c r="AG158" s="196"/>
      <c r="AH158" s="196"/>
      <c r="AI158"/>
      <c r="AJ158" s="188">
        <f t="shared" si="5"/>
        <v>0</v>
      </c>
      <c r="AK158" s="31">
        <v>149</v>
      </c>
      <c r="AL158" s="31" t="s">
        <v>1109</v>
      </c>
      <c r="AM158" s="31">
        <v>149</v>
      </c>
      <c r="AN158" s="31" t="s">
        <v>194</v>
      </c>
      <c r="AO158" s="6">
        <f t="shared" si="4"/>
        <v>0</v>
      </c>
      <c r="AR158" s="157" t="s">
        <v>194</v>
      </c>
      <c r="AS158" s="162" t="s">
        <v>1835</v>
      </c>
      <c r="AT158" s="209">
        <v>0</v>
      </c>
      <c r="AU158" s="209">
        <v>41339</v>
      </c>
      <c r="AV158" s="96"/>
      <c r="AW158" s="209"/>
      <c r="AX158" s="209"/>
      <c r="AY158" s="209"/>
      <c r="AZ158"/>
      <c r="BA158"/>
    </row>
    <row r="159" spans="1:53" ht="17.100000000000001" customHeight="1">
      <c r="A159" s="32">
        <v>150</v>
      </c>
      <c r="B159" s="32" t="s">
        <v>1292</v>
      </c>
      <c r="C159" s="72">
        <f>proj16jul!D159</f>
        <v>731075</v>
      </c>
      <c r="D159" s="45">
        <f>dec!N159</f>
        <v>729588</v>
      </c>
      <c r="E159" s="45">
        <f>may!N159</f>
        <v>743454</v>
      </c>
      <c r="F159" s="45">
        <f>june!N159</f>
        <v>743454</v>
      </c>
      <c r="G159" s="196">
        <v>60922</v>
      </c>
      <c r="H159" s="196">
        <v>60923</v>
      </c>
      <c r="I159" s="196">
        <v>60923</v>
      </c>
      <c r="J159" s="196">
        <v>60923</v>
      </c>
      <c r="K159" s="196">
        <v>60923</v>
      </c>
      <c r="L159" s="196">
        <v>60710</v>
      </c>
      <c r="M159" s="196">
        <v>60710</v>
      </c>
      <c r="N159" s="196">
        <v>60710</v>
      </c>
      <c r="O159" s="6"/>
      <c r="P159" s="6"/>
      <c r="Q159"/>
      <c r="R159"/>
      <c r="S159" s="33"/>
      <c r="T159" s="45">
        <f>proj16jul!F159</f>
        <v>482824</v>
      </c>
      <c r="U159" s="45">
        <f>dec!O159</f>
        <v>561288</v>
      </c>
      <c r="V159" s="45">
        <f>may!O159</f>
        <v>561868</v>
      </c>
      <c r="W159" s="45">
        <f>june!O159</f>
        <v>559383</v>
      </c>
      <c r="X159" s="196">
        <v>40236</v>
      </c>
      <c r="Y159" s="196">
        <v>40236</v>
      </c>
      <c r="Z159" s="196">
        <v>40236</v>
      </c>
      <c r="AA159" s="196">
        <v>40236</v>
      </c>
      <c r="AB159" s="196">
        <v>40235</v>
      </c>
      <c r="AC159" s="196">
        <v>51445</v>
      </c>
      <c r="AD159" s="196">
        <v>51444</v>
      </c>
      <c r="AE159" s="196">
        <v>51444</v>
      </c>
      <c r="AF159" s="196"/>
      <c r="AG159" s="196"/>
      <c r="AH159" s="196"/>
      <c r="AI159"/>
      <c r="AJ159" s="188">
        <f t="shared" si="5"/>
        <v>1</v>
      </c>
      <c r="AK159" s="31">
        <v>150</v>
      </c>
      <c r="AL159" s="31" t="s">
        <v>1110</v>
      </c>
      <c r="AM159" s="31">
        <v>150</v>
      </c>
      <c r="AN159" s="31" t="s">
        <v>195</v>
      </c>
      <c r="AO159" s="6">
        <f t="shared" si="4"/>
        <v>0</v>
      </c>
      <c r="AR159" s="157" t="s">
        <v>195</v>
      </c>
      <c r="AS159" s="162" t="s">
        <v>1836</v>
      </c>
      <c r="AT159" s="209">
        <v>60710</v>
      </c>
      <c r="AU159" s="209">
        <v>51444</v>
      </c>
      <c r="AV159" s="96"/>
      <c r="AW159" s="209"/>
      <c r="AX159" s="209"/>
      <c r="AY159" s="209"/>
      <c r="AZ159"/>
      <c r="BA159"/>
    </row>
    <row r="160" spans="1:53" ht="17.100000000000001" customHeight="1">
      <c r="A160" s="32">
        <v>151</v>
      </c>
      <c r="B160" s="32" t="s">
        <v>921</v>
      </c>
      <c r="C160" s="72">
        <f>proj16jul!D160</f>
        <v>544663</v>
      </c>
      <c r="D160" s="45">
        <f>dec!N160</f>
        <v>558265</v>
      </c>
      <c r="E160" s="45">
        <f>may!N160</f>
        <v>558265</v>
      </c>
      <c r="F160" s="45">
        <f>june!N160</f>
        <v>564881</v>
      </c>
      <c r="G160" s="196">
        <v>45388</v>
      </c>
      <c r="H160" s="196">
        <v>45389</v>
      </c>
      <c r="I160" s="196">
        <v>45388</v>
      </c>
      <c r="J160" s="196">
        <v>45389</v>
      </c>
      <c r="K160" s="196">
        <v>45388</v>
      </c>
      <c r="L160" s="196">
        <v>47331</v>
      </c>
      <c r="M160" s="196">
        <v>47332</v>
      </c>
      <c r="N160" s="196">
        <v>47332</v>
      </c>
      <c r="O160" s="6"/>
      <c r="P160" s="6"/>
      <c r="Q160"/>
      <c r="R160"/>
      <c r="S160" s="33"/>
      <c r="T160" s="45">
        <f>proj16jul!F160</f>
        <v>162376</v>
      </c>
      <c r="U160" s="45">
        <f>dec!O160</f>
        <v>190973</v>
      </c>
      <c r="V160" s="45">
        <f>may!O160</f>
        <v>198520</v>
      </c>
      <c r="W160" s="45">
        <f>june!O160</f>
        <v>199790</v>
      </c>
      <c r="X160" s="196">
        <v>13532</v>
      </c>
      <c r="Y160" s="196">
        <v>13532</v>
      </c>
      <c r="Z160" s="196">
        <v>13532</v>
      </c>
      <c r="AA160" s="196">
        <v>13532</v>
      </c>
      <c r="AB160" s="196">
        <v>13531</v>
      </c>
      <c r="AC160" s="196">
        <v>17617</v>
      </c>
      <c r="AD160" s="196">
        <v>17617</v>
      </c>
      <c r="AE160" s="196">
        <v>17616</v>
      </c>
      <c r="AF160" s="196"/>
      <c r="AG160" s="196"/>
      <c r="AH160" s="196"/>
      <c r="AI160"/>
      <c r="AJ160" s="188">
        <f t="shared" si="5"/>
        <v>0</v>
      </c>
      <c r="AK160" s="31">
        <v>151</v>
      </c>
      <c r="AL160" s="31" t="s">
        <v>1111</v>
      </c>
      <c r="AM160" s="31">
        <v>151</v>
      </c>
      <c r="AN160" s="31" t="s">
        <v>196</v>
      </c>
      <c r="AO160" s="6">
        <f t="shared" si="4"/>
        <v>0</v>
      </c>
      <c r="AR160" s="157" t="s">
        <v>196</v>
      </c>
      <c r="AS160" s="162" t="s">
        <v>1837</v>
      </c>
      <c r="AT160" s="209">
        <v>47332</v>
      </c>
      <c r="AU160" s="209">
        <v>17616</v>
      </c>
      <c r="AV160" s="96"/>
      <c r="AW160" s="209"/>
      <c r="AX160" s="209"/>
      <c r="AY160" s="209"/>
      <c r="AZ160"/>
      <c r="BA160"/>
    </row>
    <row r="161" spans="1:53" ht="17.100000000000001" customHeight="1">
      <c r="A161" s="32">
        <v>152</v>
      </c>
      <c r="B161" s="32" t="s">
        <v>1294</v>
      </c>
      <c r="C161" s="72">
        <f>proj16jul!D161</f>
        <v>1279101</v>
      </c>
      <c r="D161" s="45">
        <f>dec!N161</f>
        <v>1329856</v>
      </c>
      <c r="E161" s="45">
        <f>may!N161</f>
        <v>1310194</v>
      </c>
      <c r="F161" s="45">
        <f>june!N161</f>
        <v>1310194</v>
      </c>
      <c r="G161" s="196">
        <v>106591</v>
      </c>
      <c r="H161" s="196">
        <v>106592</v>
      </c>
      <c r="I161" s="196">
        <v>106592</v>
      </c>
      <c r="J161" s="196">
        <v>106592</v>
      </c>
      <c r="K161" s="196">
        <v>106591</v>
      </c>
      <c r="L161" s="196">
        <v>113842</v>
      </c>
      <c r="M161" s="196">
        <v>113842</v>
      </c>
      <c r="N161" s="196">
        <v>113842</v>
      </c>
      <c r="O161" s="6"/>
      <c r="P161" s="6"/>
      <c r="Q161"/>
      <c r="R161"/>
      <c r="S161" s="33"/>
      <c r="T161" s="45">
        <f>proj16jul!F161</f>
        <v>308326</v>
      </c>
      <c r="U161" s="45">
        <f>dec!O161</f>
        <v>285344</v>
      </c>
      <c r="V161" s="45">
        <f>may!O161</f>
        <v>266928</v>
      </c>
      <c r="W161" s="45">
        <f>june!O161</f>
        <v>265309</v>
      </c>
      <c r="X161" s="196">
        <v>25694</v>
      </c>
      <c r="Y161" s="196">
        <v>25599</v>
      </c>
      <c r="Z161" s="196">
        <v>25599</v>
      </c>
      <c r="AA161" s="196">
        <v>25599</v>
      </c>
      <c r="AB161" s="196">
        <v>25599</v>
      </c>
      <c r="AC161" s="196">
        <v>22465</v>
      </c>
      <c r="AD161" s="196">
        <v>22465</v>
      </c>
      <c r="AE161" s="196">
        <v>22465</v>
      </c>
      <c r="AF161" s="196"/>
      <c r="AG161" s="196"/>
      <c r="AH161" s="196"/>
      <c r="AI161"/>
      <c r="AJ161" s="188">
        <f t="shared" si="5"/>
        <v>1</v>
      </c>
      <c r="AK161" s="31">
        <v>152</v>
      </c>
      <c r="AL161" s="31" t="s">
        <v>1112</v>
      </c>
      <c r="AM161" s="31">
        <v>152</v>
      </c>
      <c r="AN161" s="31" t="s">
        <v>197</v>
      </c>
      <c r="AO161" s="6">
        <f t="shared" si="4"/>
        <v>0</v>
      </c>
      <c r="AR161" s="157" t="s">
        <v>197</v>
      </c>
      <c r="AS161" s="162" t="s">
        <v>1838</v>
      </c>
      <c r="AT161" s="209">
        <v>113842</v>
      </c>
      <c r="AU161" s="209">
        <v>22465</v>
      </c>
      <c r="AV161" s="96"/>
      <c r="AW161" s="209"/>
      <c r="AX161" s="209"/>
      <c r="AY161" s="209"/>
      <c r="AZ161"/>
      <c r="BA161"/>
    </row>
    <row r="162" spans="1:53" ht="17.100000000000001" customHeight="1">
      <c r="A162" s="32">
        <v>153</v>
      </c>
      <c r="B162" s="32" t="s">
        <v>847</v>
      </c>
      <c r="C162" s="72">
        <f>proj16jul!D162</f>
        <v>1401012</v>
      </c>
      <c r="D162" s="45">
        <f>dec!N162</f>
        <v>1367932</v>
      </c>
      <c r="E162" s="45">
        <f>may!N162</f>
        <v>1350796</v>
      </c>
      <c r="F162" s="45">
        <f>june!N162</f>
        <v>1350496</v>
      </c>
      <c r="G162" s="196">
        <v>116751</v>
      </c>
      <c r="H162" s="196">
        <v>116751</v>
      </c>
      <c r="I162" s="196">
        <v>116751</v>
      </c>
      <c r="J162" s="196">
        <v>116751</v>
      </c>
      <c r="K162" s="196">
        <v>116751</v>
      </c>
      <c r="L162" s="196">
        <v>112025</v>
      </c>
      <c r="M162" s="196">
        <v>112025</v>
      </c>
      <c r="N162" s="196">
        <v>112025</v>
      </c>
      <c r="O162" s="6"/>
      <c r="P162" s="6"/>
      <c r="Q162"/>
      <c r="R162"/>
      <c r="S162" s="33"/>
      <c r="T162" s="45">
        <f>proj16jul!F162</f>
        <v>1875141</v>
      </c>
      <c r="U162" s="45">
        <f>dec!O162</f>
        <v>1886475</v>
      </c>
      <c r="V162" s="45">
        <f>may!O162</f>
        <v>1885899</v>
      </c>
      <c r="W162" s="45">
        <f>june!O162</f>
        <v>1878934</v>
      </c>
      <c r="X162" s="196">
        <v>156262</v>
      </c>
      <c r="Y162" s="196">
        <v>156262</v>
      </c>
      <c r="Z162" s="196">
        <v>156262</v>
      </c>
      <c r="AA162" s="196">
        <v>156262</v>
      </c>
      <c r="AB162" s="196">
        <v>156262</v>
      </c>
      <c r="AC162" s="196">
        <v>157881</v>
      </c>
      <c r="AD162" s="196">
        <v>157881</v>
      </c>
      <c r="AE162" s="196">
        <v>157881</v>
      </c>
      <c r="AF162" s="196"/>
      <c r="AG162" s="196"/>
      <c r="AH162" s="196"/>
      <c r="AI162"/>
      <c r="AJ162" s="188">
        <f t="shared" si="5"/>
        <v>0</v>
      </c>
      <c r="AK162" s="31">
        <v>153</v>
      </c>
      <c r="AL162" s="31" t="s">
        <v>1113</v>
      </c>
      <c r="AM162" s="31">
        <v>153</v>
      </c>
      <c r="AN162" s="31" t="s">
        <v>198</v>
      </c>
      <c r="AO162" s="6">
        <f t="shared" si="4"/>
        <v>0</v>
      </c>
      <c r="AR162" s="157" t="s">
        <v>198</v>
      </c>
      <c r="AS162" s="162" t="s">
        <v>1839</v>
      </c>
      <c r="AT162" s="209">
        <v>112025</v>
      </c>
      <c r="AU162" s="209">
        <v>157881</v>
      </c>
      <c r="AV162" s="96"/>
      <c r="AW162" s="209"/>
      <c r="AX162" s="209"/>
      <c r="AY162" s="209"/>
      <c r="AZ162"/>
      <c r="BA162"/>
    </row>
    <row r="163" spans="1:53" ht="17.100000000000001" customHeight="1">
      <c r="A163" s="31">
        <v>154</v>
      </c>
      <c r="B163" s="31" t="s">
        <v>1387</v>
      </c>
      <c r="C163" s="72">
        <f>proj16jul!D163</f>
        <v>163072</v>
      </c>
      <c r="D163" s="45">
        <f>dec!N163</f>
        <v>139816</v>
      </c>
      <c r="E163" s="45">
        <f>may!N163</f>
        <v>145160</v>
      </c>
      <c r="F163" s="45">
        <f>june!N163</f>
        <v>145160</v>
      </c>
      <c r="G163" s="196">
        <v>13589</v>
      </c>
      <c r="H163" s="196">
        <v>13589</v>
      </c>
      <c r="I163" s="196">
        <v>13590</v>
      </c>
      <c r="J163" s="196">
        <v>13589</v>
      </c>
      <c r="K163" s="196">
        <v>13589</v>
      </c>
      <c r="L163" s="196">
        <v>10267</v>
      </c>
      <c r="M163" s="196">
        <v>10267</v>
      </c>
      <c r="N163" s="196">
        <v>10267</v>
      </c>
      <c r="O163" s="6"/>
      <c r="P163" s="6"/>
      <c r="Q163"/>
      <c r="R163"/>
      <c r="S163" s="33"/>
      <c r="T163" s="45">
        <f>proj16jul!F163</f>
        <v>35971</v>
      </c>
      <c r="U163" s="45">
        <f>dec!O163</f>
        <v>31700</v>
      </c>
      <c r="V163" s="45">
        <f>may!O163</f>
        <v>27526</v>
      </c>
      <c r="W163" s="45">
        <f>june!O163</f>
        <v>27526</v>
      </c>
      <c r="X163" s="196">
        <v>2998</v>
      </c>
      <c r="Y163" s="196">
        <v>2998</v>
      </c>
      <c r="Z163" s="196">
        <v>2998</v>
      </c>
      <c r="AA163" s="196">
        <v>2998</v>
      </c>
      <c r="AB163" s="196">
        <v>2998</v>
      </c>
      <c r="AC163" s="196">
        <v>2388</v>
      </c>
      <c r="AD163" s="196">
        <v>2387</v>
      </c>
      <c r="AE163" s="196">
        <v>2387</v>
      </c>
      <c r="AF163" s="196"/>
      <c r="AG163" s="196"/>
      <c r="AH163" s="196"/>
      <c r="AI163"/>
      <c r="AJ163" s="188">
        <f t="shared" si="5"/>
        <v>0</v>
      </c>
      <c r="AK163" s="31">
        <v>154</v>
      </c>
      <c r="AL163" s="31" t="s">
        <v>1114</v>
      </c>
      <c r="AM163" s="31">
        <v>154</v>
      </c>
      <c r="AN163" s="31" t="s">
        <v>199</v>
      </c>
      <c r="AO163" s="6">
        <f t="shared" si="4"/>
        <v>0</v>
      </c>
      <c r="AR163" s="157" t="s">
        <v>199</v>
      </c>
      <c r="AS163" s="162" t="s">
        <v>1840</v>
      </c>
      <c r="AT163" s="209">
        <v>10267</v>
      </c>
      <c r="AU163" s="209">
        <v>2387</v>
      </c>
      <c r="AV163" s="96"/>
      <c r="AW163" s="209"/>
      <c r="AX163" s="209"/>
      <c r="AY163" s="209"/>
      <c r="AZ163"/>
      <c r="BA163"/>
    </row>
    <row r="164" spans="1:53" ht="17.100000000000001" customHeight="1">
      <c r="A164" s="32">
        <v>155</v>
      </c>
      <c r="B164" s="32" t="s">
        <v>913</v>
      </c>
      <c r="C164" s="72">
        <f>proj16jul!D164</f>
        <v>0</v>
      </c>
      <c r="D164" s="45">
        <f>dec!N164</f>
        <v>0</v>
      </c>
      <c r="E164" s="45">
        <f>may!N164</f>
        <v>0</v>
      </c>
      <c r="F164" s="45">
        <f>june!N164</f>
        <v>0</v>
      </c>
      <c r="G164" s="196">
        <v>0</v>
      </c>
      <c r="H164" s="196">
        <v>0</v>
      </c>
      <c r="I164" s="196">
        <v>0</v>
      </c>
      <c r="J164" s="196">
        <v>0</v>
      </c>
      <c r="K164" s="196">
        <v>0</v>
      </c>
      <c r="L164" s="196">
        <v>0</v>
      </c>
      <c r="M164" s="196">
        <v>0</v>
      </c>
      <c r="N164" s="196">
        <v>0</v>
      </c>
      <c r="O164" s="6"/>
      <c r="P164" s="6"/>
      <c r="Q164"/>
      <c r="R164"/>
      <c r="S164" s="33"/>
      <c r="T164" s="45">
        <f>proj16jul!F164</f>
        <v>16859</v>
      </c>
      <c r="U164" s="45">
        <f>dec!O164</f>
        <v>38500</v>
      </c>
      <c r="V164" s="45">
        <f>may!O164</f>
        <v>40828</v>
      </c>
      <c r="W164" s="45">
        <f>june!O164</f>
        <v>40828</v>
      </c>
      <c r="X164" s="196">
        <v>1405</v>
      </c>
      <c r="Y164" s="196">
        <v>1405</v>
      </c>
      <c r="Z164" s="196">
        <v>1405</v>
      </c>
      <c r="AA164" s="196">
        <v>1405</v>
      </c>
      <c r="AB164" s="196">
        <v>1405</v>
      </c>
      <c r="AC164" s="196">
        <v>4497</v>
      </c>
      <c r="AD164" s="196">
        <v>4497</v>
      </c>
      <c r="AE164" s="196">
        <v>4497</v>
      </c>
      <c r="AF164" s="196"/>
      <c r="AG164" s="196"/>
      <c r="AH164" s="196"/>
      <c r="AI164"/>
      <c r="AJ164" s="188">
        <f t="shared" si="5"/>
        <v>0</v>
      </c>
      <c r="AK164" s="31">
        <v>155</v>
      </c>
      <c r="AL164" s="31" t="s">
        <v>1115</v>
      </c>
      <c r="AM164" s="31">
        <v>155</v>
      </c>
      <c r="AN164" s="31" t="s">
        <v>200</v>
      </c>
      <c r="AO164" s="6">
        <f t="shared" si="4"/>
        <v>0</v>
      </c>
      <c r="AR164" s="157" t="s">
        <v>200</v>
      </c>
      <c r="AS164" s="162" t="s">
        <v>1841</v>
      </c>
      <c r="AT164" s="209">
        <v>0</v>
      </c>
      <c r="AU164" s="209">
        <v>4497</v>
      </c>
      <c r="AV164" s="96"/>
      <c r="AW164" s="209"/>
      <c r="AX164" s="209"/>
      <c r="AY164" s="209"/>
      <c r="AZ164"/>
      <c r="BA164"/>
    </row>
    <row r="165" spans="1:53" ht="17.100000000000001" customHeight="1">
      <c r="A165" s="31">
        <v>156</v>
      </c>
      <c r="B165" s="31" t="s">
        <v>1388</v>
      </c>
      <c r="C165" s="72">
        <f>proj16jul!D165</f>
        <v>0</v>
      </c>
      <c r="D165" s="45">
        <f>dec!N165</f>
        <v>0</v>
      </c>
      <c r="E165" s="45">
        <f>may!N165</f>
        <v>0</v>
      </c>
      <c r="F165" s="45">
        <f>june!N165</f>
        <v>0</v>
      </c>
      <c r="G165" s="196">
        <v>0</v>
      </c>
      <c r="H165" s="196">
        <v>0</v>
      </c>
      <c r="I165" s="196">
        <v>0</v>
      </c>
      <c r="J165" s="196">
        <v>0</v>
      </c>
      <c r="K165" s="196">
        <v>0</v>
      </c>
      <c r="L165" s="196">
        <v>0</v>
      </c>
      <c r="M165" s="196">
        <v>0</v>
      </c>
      <c r="N165" s="196">
        <v>0</v>
      </c>
      <c r="O165" s="6"/>
      <c r="P165" s="6"/>
      <c r="Q165"/>
      <c r="R165"/>
      <c r="S165" s="33"/>
      <c r="T165" s="45">
        <f>proj16jul!F165</f>
        <v>0</v>
      </c>
      <c r="U165" s="45">
        <f>dec!O165</f>
        <v>0</v>
      </c>
      <c r="V165" s="45">
        <f>may!O165</f>
        <v>0</v>
      </c>
      <c r="W165" s="45">
        <f>june!O165</f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  <c r="AC165" s="196">
        <v>0</v>
      </c>
      <c r="AD165" s="196">
        <v>0</v>
      </c>
      <c r="AE165" s="196">
        <v>0</v>
      </c>
      <c r="AF165" s="196"/>
      <c r="AG165" s="196"/>
      <c r="AH165" s="196"/>
      <c r="AI165"/>
      <c r="AJ165" s="188">
        <f t="shared" si="5"/>
        <v>0</v>
      </c>
      <c r="AK165" s="31">
        <v>156</v>
      </c>
      <c r="AL165" s="31" t="s">
        <v>1116</v>
      </c>
      <c r="AM165" s="31">
        <v>156</v>
      </c>
      <c r="AN165" s="31" t="s">
        <v>201</v>
      </c>
      <c r="AO165" s="6">
        <f t="shared" si="4"/>
        <v>0</v>
      </c>
      <c r="AR165" s="157" t="s">
        <v>201</v>
      </c>
      <c r="AS165" s="162" t="s">
        <v>1842</v>
      </c>
      <c r="AT165" s="209">
        <v>0</v>
      </c>
      <c r="AU165" s="209">
        <v>0</v>
      </c>
      <c r="AV165" s="96"/>
      <c r="AW165" s="209"/>
      <c r="AX165" s="209"/>
      <c r="AY165" s="209"/>
      <c r="AZ165"/>
      <c r="BA165"/>
    </row>
    <row r="166" spans="1:53" ht="17.100000000000001" customHeight="1">
      <c r="A166" s="31">
        <v>157</v>
      </c>
      <c r="B166" s="31" t="s">
        <v>919</v>
      </c>
      <c r="C166" s="72">
        <f>proj16jul!D166</f>
        <v>0</v>
      </c>
      <c r="D166" s="45">
        <f>dec!N166</f>
        <v>0</v>
      </c>
      <c r="E166" s="45">
        <f>may!N166</f>
        <v>0</v>
      </c>
      <c r="F166" s="45">
        <f>june!N166</f>
        <v>0</v>
      </c>
      <c r="G166" s="196">
        <v>0</v>
      </c>
      <c r="H166" s="196">
        <v>0</v>
      </c>
      <c r="I166" s="196">
        <v>0</v>
      </c>
      <c r="J166" s="196">
        <v>0</v>
      </c>
      <c r="K166" s="196">
        <v>0</v>
      </c>
      <c r="L166" s="196">
        <v>0</v>
      </c>
      <c r="M166" s="196">
        <v>0</v>
      </c>
      <c r="N166" s="196">
        <v>0</v>
      </c>
      <c r="O166" s="6"/>
      <c r="P166" s="6"/>
      <c r="Q166"/>
      <c r="R166"/>
      <c r="S166" s="33"/>
      <c r="T166" s="45">
        <f>proj16jul!F166</f>
        <v>0</v>
      </c>
      <c r="U166" s="45">
        <f>dec!O166</f>
        <v>20100</v>
      </c>
      <c r="V166" s="45">
        <f>may!O166</f>
        <v>20100</v>
      </c>
      <c r="W166" s="45">
        <f>june!O166</f>
        <v>14933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  <c r="AC166" s="196">
        <v>2872</v>
      </c>
      <c r="AD166" s="196">
        <v>2872</v>
      </c>
      <c r="AE166" s="196">
        <v>2872</v>
      </c>
      <c r="AF166" s="196"/>
      <c r="AG166" s="196"/>
      <c r="AH166" s="196"/>
      <c r="AI166"/>
      <c r="AJ166" s="188">
        <f t="shared" si="5"/>
        <v>0</v>
      </c>
      <c r="AK166" s="31">
        <v>157</v>
      </c>
      <c r="AL166" s="31" t="s">
        <v>1117</v>
      </c>
      <c r="AM166" s="31">
        <v>157</v>
      </c>
      <c r="AN166" s="31" t="s">
        <v>202</v>
      </c>
      <c r="AO166" s="6">
        <f t="shared" si="4"/>
        <v>0</v>
      </c>
      <c r="AR166" s="157" t="s">
        <v>202</v>
      </c>
      <c r="AS166" s="162" t="s">
        <v>1843</v>
      </c>
      <c r="AT166" s="209">
        <v>0</v>
      </c>
      <c r="AU166" s="209">
        <v>2872</v>
      </c>
      <c r="AV166" s="96"/>
      <c r="AW166" s="209"/>
      <c r="AX166" s="209"/>
      <c r="AY166" s="209"/>
      <c r="AZ166"/>
      <c r="BA166"/>
    </row>
    <row r="167" spans="1:53" ht="17.100000000000001" customHeight="1">
      <c r="A167" s="32">
        <v>158</v>
      </c>
      <c r="B167" s="32" t="s">
        <v>564</v>
      </c>
      <c r="C167" s="72">
        <f>proj16jul!D167</f>
        <v>373331</v>
      </c>
      <c r="D167" s="45">
        <f>dec!N167</f>
        <v>453343</v>
      </c>
      <c r="E167" s="45">
        <f>may!N167</f>
        <v>438047</v>
      </c>
      <c r="F167" s="45">
        <f>june!N167</f>
        <v>431572</v>
      </c>
      <c r="G167" s="196">
        <v>31110</v>
      </c>
      <c r="H167" s="196">
        <v>31111</v>
      </c>
      <c r="I167" s="196">
        <v>31111</v>
      </c>
      <c r="J167" s="196">
        <v>31111</v>
      </c>
      <c r="K167" s="196">
        <v>31111</v>
      </c>
      <c r="L167" s="196">
        <v>42541</v>
      </c>
      <c r="M167" s="196">
        <v>42541</v>
      </c>
      <c r="N167" s="196">
        <v>42541</v>
      </c>
      <c r="O167" s="6"/>
      <c r="P167" s="6"/>
      <c r="Q167"/>
      <c r="R167"/>
      <c r="S167" s="33"/>
      <c r="T167" s="45">
        <f>proj16jul!F167</f>
        <v>102084</v>
      </c>
      <c r="U167" s="45">
        <f>dec!O167</f>
        <v>145578</v>
      </c>
      <c r="V167" s="45">
        <f>may!O167</f>
        <v>140174</v>
      </c>
      <c r="W167" s="45">
        <f>june!O167</f>
        <v>143874</v>
      </c>
      <c r="X167" s="196">
        <v>8507</v>
      </c>
      <c r="Y167" s="196">
        <v>8507</v>
      </c>
      <c r="Z167" s="196">
        <v>8507</v>
      </c>
      <c r="AA167" s="196">
        <v>8507</v>
      </c>
      <c r="AB167" s="196">
        <v>8507</v>
      </c>
      <c r="AC167" s="196">
        <v>14721</v>
      </c>
      <c r="AD167" s="196">
        <v>14721</v>
      </c>
      <c r="AE167" s="196">
        <v>14721</v>
      </c>
      <c r="AF167" s="196"/>
      <c r="AG167" s="196"/>
      <c r="AH167" s="196"/>
      <c r="AI167"/>
      <c r="AJ167" s="188">
        <f t="shared" si="5"/>
        <v>0</v>
      </c>
      <c r="AK167" s="31">
        <v>158</v>
      </c>
      <c r="AL167" s="31" t="s">
        <v>1118</v>
      </c>
      <c r="AM167" s="31">
        <v>158</v>
      </c>
      <c r="AN167" s="31" t="s">
        <v>203</v>
      </c>
      <c r="AO167" s="6">
        <f t="shared" si="4"/>
        <v>0</v>
      </c>
      <c r="AR167" s="157" t="s">
        <v>203</v>
      </c>
      <c r="AS167" s="162" t="s">
        <v>1844</v>
      </c>
      <c r="AT167" s="209">
        <v>42541</v>
      </c>
      <c r="AU167" s="209">
        <v>14721</v>
      </c>
      <c r="AV167" s="96"/>
      <c r="AW167" s="209"/>
      <c r="AX167" s="209"/>
      <c r="AY167" s="209"/>
      <c r="AZ167"/>
      <c r="BA167"/>
    </row>
    <row r="168" spans="1:53" ht="17.100000000000001" customHeight="1">
      <c r="A168" s="32">
        <v>159</v>
      </c>
      <c r="B168" s="32" t="s">
        <v>1303</v>
      </c>
      <c r="C168" s="72">
        <f>proj16jul!D168</f>
        <v>364404</v>
      </c>
      <c r="D168" s="45">
        <f>dec!N168</f>
        <v>284642</v>
      </c>
      <c r="E168" s="45">
        <f>may!N168</f>
        <v>328156</v>
      </c>
      <c r="F168" s="45">
        <f>june!N168</f>
        <v>328156</v>
      </c>
      <c r="G168" s="196">
        <v>30367</v>
      </c>
      <c r="H168" s="196">
        <v>30367</v>
      </c>
      <c r="I168" s="196">
        <v>30367</v>
      </c>
      <c r="J168" s="196">
        <v>30367</v>
      </c>
      <c r="K168" s="196">
        <v>30367</v>
      </c>
      <c r="L168" s="196">
        <v>18972</v>
      </c>
      <c r="M168" s="196">
        <v>18972</v>
      </c>
      <c r="N168" s="196">
        <v>18972</v>
      </c>
      <c r="O168" s="6"/>
      <c r="P168" s="6"/>
      <c r="Q168"/>
      <c r="R168"/>
      <c r="S168" s="33"/>
      <c r="T168" s="45">
        <f>proj16jul!F168</f>
        <v>8953</v>
      </c>
      <c r="U168" s="45">
        <f>dec!O168</f>
        <v>5000</v>
      </c>
      <c r="V168" s="45">
        <f>may!O168</f>
        <v>12248</v>
      </c>
      <c r="W168" s="45">
        <f>june!O168</f>
        <v>12248</v>
      </c>
      <c r="X168" s="196">
        <v>747</v>
      </c>
      <c r="Y168" s="196">
        <v>746</v>
      </c>
      <c r="Z168" s="196">
        <v>746</v>
      </c>
      <c r="AA168" s="196">
        <v>746</v>
      </c>
      <c r="AB168" s="196">
        <v>746</v>
      </c>
      <c r="AC168" s="196">
        <v>182</v>
      </c>
      <c r="AD168" s="196">
        <v>182</v>
      </c>
      <c r="AE168" s="196">
        <v>181</v>
      </c>
      <c r="AF168" s="196"/>
      <c r="AG168" s="196"/>
      <c r="AH168" s="196"/>
      <c r="AI168"/>
      <c r="AJ168" s="188">
        <f t="shared" si="5"/>
        <v>0</v>
      </c>
      <c r="AK168" s="31">
        <v>159</v>
      </c>
      <c r="AL168" s="31" t="s">
        <v>1119</v>
      </c>
      <c r="AM168" s="31">
        <v>159</v>
      </c>
      <c r="AN168" s="31" t="s">
        <v>204</v>
      </c>
      <c r="AO168" s="6">
        <f t="shared" si="4"/>
        <v>0</v>
      </c>
      <c r="AR168" s="157" t="s">
        <v>204</v>
      </c>
      <c r="AS168" s="162" t="s">
        <v>1845</v>
      </c>
      <c r="AT168" s="209">
        <v>18972</v>
      </c>
      <c r="AU168" s="209">
        <v>181</v>
      </c>
      <c r="AV168" s="96"/>
      <c r="AW168" s="209"/>
      <c r="AX168" s="209"/>
      <c r="AY168" s="209"/>
      <c r="AZ168"/>
      <c r="BA168"/>
    </row>
    <row r="169" spans="1:53" ht="17.100000000000001" customHeight="1">
      <c r="A169" s="32">
        <v>160</v>
      </c>
      <c r="B169" s="32" t="s">
        <v>582</v>
      </c>
      <c r="C169" s="72">
        <f>proj16jul!D169</f>
        <v>0</v>
      </c>
      <c r="D169" s="45">
        <f>dec!N169</f>
        <v>0</v>
      </c>
      <c r="E169" s="45">
        <f>may!N169</f>
        <v>0</v>
      </c>
      <c r="F169" s="45">
        <f>june!N169</f>
        <v>0</v>
      </c>
      <c r="G169" s="196">
        <v>0</v>
      </c>
      <c r="H169" s="196">
        <v>0</v>
      </c>
      <c r="I169" s="196">
        <v>0</v>
      </c>
      <c r="J169" s="196">
        <v>0</v>
      </c>
      <c r="K169" s="196">
        <v>0</v>
      </c>
      <c r="L169" s="196">
        <v>0</v>
      </c>
      <c r="M169" s="196">
        <v>0</v>
      </c>
      <c r="N169" s="196">
        <v>0</v>
      </c>
      <c r="O169" s="6"/>
      <c r="P169" s="6"/>
      <c r="Q169"/>
      <c r="R169"/>
      <c r="S169" s="33"/>
      <c r="T169" s="45">
        <f>proj16jul!F169</f>
        <v>685289</v>
      </c>
      <c r="U169" s="45">
        <f>dec!O169</f>
        <v>889811</v>
      </c>
      <c r="V169" s="45">
        <f>may!O169</f>
        <v>933044</v>
      </c>
      <c r="W169" s="45">
        <f>june!O169</f>
        <v>945075</v>
      </c>
      <c r="X169" s="196">
        <v>57108</v>
      </c>
      <c r="Y169" s="196">
        <v>57108</v>
      </c>
      <c r="Z169" s="196">
        <v>57108</v>
      </c>
      <c r="AA169" s="196">
        <v>57108</v>
      </c>
      <c r="AB169" s="196">
        <v>57108</v>
      </c>
      <c r="AC169" s="196">
        <v>86325</v>
      </c>
      <c r="AD169" s="196">
        <v>86325</v>
      </c>
      <c r="AE169" s="196">
        <v>86325</v>
      </c>
      <c r="AF169" s="196"/>
      <c r="AG169" s="196"/>
      <c r="AH169" s="196"/>
      <c r="AI169"/>
      <c r="AJ169" s="188">
        <f t="shared" si="5"/>
        <v>0</v>
      </c>
      <c r="AK169" s="31">
        <v>160</v>
      </c>
      <c r="AL169" s="31" t="s">
        <v>1120</v>
      </c>
      <c r="AM169" s="31">
        <v>160</v>
      </c>
      <c r="AN169" s="31" t="s">
        <v>205</v>
      </c>
      <c r="AO169" s="6">
        <f t="shared" si="4"/>
        <v>0</v>
      </c>
      <c r="AR169" s="157" t="s">
        <v>205</v>
      </c>
      <c r="AS169" s="162" t="s">
        <v>1846</v>
      </c>
      <c r="AT169" s="209">
        <v>0</v>
      </c>
      <c r="AU169" s="209">
        <v>86325</v>
      </c>
      <c r="AV169" s="96"/>
      <c r="AW169" s="209"/>
      <c r="AX169" s="209"/>
      <c r="AY169" s="209"/>
      <c r="AZ169"/>
      <c r="BA169"/>
    </row>
    <row r="170" spans="1:53" ht="17.100000000000001" customHeight="1">
      <c r="A170" s="32">
        <v>161</v>
      </c>
      <c r="B170" s="32" t="s">
        <v>816</v>
      </c>
      <c r="C170" s="72">
        <f>proj16jul!D170</f>
        <v>499229</v>
      </c>
      <c r="D170" s="45">
        <f>dec!N170</f>
        <v>611083</v>
      </c>
      <c r="E170" s="45">
        <f>may!N170</f>
        <v>562404</v>
      </c>
      <c r="F170" s="45">
        <f>june!N170</f>
        <v>562404</v>
      </c>
      <c r="G170" s="196">
        <v>41602</v>
      </c>
      <c r="H170" s="196">
        <v>41602</v>
      </c>
      <c r="I170" s="196">
        <v>41603</v>
      </c>
      <c r="J170" s="196">
        <v>41602</v>
      </c>
      <c r="K170" s="196">
        <v>41603</v>
      </c>
      <c r="L170" s="196">
        <v>57581</v>
      </c>
      <c r="M170" s="196">
        <v>57581</v>
      </c>
      <c r="N170" s="196">
        <v>57581</v>
      </c>
      <c r="O170" s="6"/>
      <c r="P170" s="6"/>
      <c r="Q170"/>
      <c r="R170"/>
      <c r="S170" s="33"/>
      <c r="T170" s="45">
        <f>proj16jul!F170</f>
        <v>204660</v>
      </c>
      <c r="U170" s="45">
        <f>dec!O170</f>
        <v>212834</v>
      </c>
      <c r="V170" s="45">
        <f>may!O170</f>
        <v>217372</v>
      </c>
      <c r="W170" s="45">
        <f>june!O170</f>
        <v>219840</v>
      </c>
      <c r="X170" s="196">
        <v>17055</v>
      </c>
      <c r="Y170" s="196">
        <v>17055</v>
      </c>
      <c r="Z170" s="196">
        <v>17055</v>
      </c>
      <c r="AA170" s="196">
        <v>17055</v>
      </c>
      <c r="AB170" s="196">
        <v>17055</v>
      </c>
      <c r="AC170" s="196">
        <v>18223</v>
      </c>
      <c r="AD170" s="196">
        <v>18223</v>
      </c>
      <c r="AE170" s="196">
        <v>18223</v>
      </c>
      <c r="AF170" s="196"/>
      <c r="AG170" s="196"/>
      <c r="AH170" s="196"/>
      <c r="AI170"/>
      <c r="AJ170" s="188">
        <f t="shared" si="5"/>
        <v>0</v>
      </c>
      <c r="AK170" s="31">
        <v>161</v>
      </c>
      <c r="AL170" s="31" t="s">
        <v>1121</v>
      </c>
      <c r="AM170" s="31">
        <v>161</v>
      </c>
      <c r="AN170" s="31" t="s">
        <v>206</v>
      </c>
      <c r="AO170" s="6">
        <f t="shared" si="4"/>
        <v>0</v>
      </c>
      <c r="AR170" s="157" t="s">
        <v>206</v>
      </c>
      <c r="AS170" s="162" t="s">
        <v>1847</v>
      </c>
      <c r="AT170" s="209">
        <v>57581</v>
      </c>
      <c r="AU170" s="209">
        <v>18223</v>
      </c>
      <c r="AV170" s="96"/>
      <c r="AW170" s="209"/>
      <c r="AX170" s="209"/>
      <c r="AY170" s="209"/>
      <c r="AZ170"/>
      <c r="BA170"/>
    </row>
    <row r="171" spans="1:53" ht="17.100000000000001" customHeight="1">
      <c r="A171" s="32">
        <v>162</v>
      </c>
      <c r="B171" s="32" t="s">
        <v>848</v>
      </c>
      <c r="C171" s="72">
        <f>proj16jul!D171</f>
        <v>227741</v>
      </c>
      <c r="D171" s="45">
        <f>dec!N171</f>
        <v>303389</v>
      </c>
      <c r="E171" s="45">
        <f>may!N171</f>
        <v>286673</v>
      </c>
      <c r="F171" s="45">
        <f>june!N171</f>
        <v>286673</v>
      </c>
      <c r="G171" s="196">
        <v>18978</v>
      </c>
      <c r="H171" s="196">
        <v>18978</v>
      </c>
      <c r="I171" s="196">
        <v>18979</v>
      </c>
      <c r="J171" s="196">
        <v>18978</v>
      </c>
      <c r="K171" s="196">
        <v>18979</v>
      </c>
      <c r="L171" s="196">
        <v>29785</v>
      </c>
      <c r="M171" s="196">
        <v>29785</v>
      </c>
      <c r="N171" s="196">
        <v>29785</v>
      </c>
      <c r="O171" s="6"/>
      <c r="P171" s="6"/>
      <c r="Q171"/>
      <c r="R171"/>
      <c r="S171" s="33"/>
      <c r="T171" s="45">
        <f>proj16jul!F171</f>
        <v>517649</v>
      </c>
      <c r="U171" s="45">
        <f>dec!O171</f>
        <v>439103</v>
      </c>
      <c r="V171" s="45">
        <f>may!O171</f>
        <v>464729</v>
      </c>
      <c r="W171" s="45">
        <f>june!O171</f>
        <v>476902</v>
      </c>
      <c r="X171" s="196">
        <v>43138</v>
      </c>
      <c r="Y171" s="196">
        <v>43138</v>
      </c>
      <c r="Z171" s="196">
        <v>43138</v>
      </c>
      <c r="AA171" s="196">
        <v>43138</v>
      </c>
      <c r="AB171" s="196">
        <v>43138</v>
      </c>
      <c r="AC171" s="196">
        <v>31917</v>
      </c>
      <c r="AD171" s="196">
        <v>31916</v>
      </c>
      <c r="AE171" s="196">
        <v>31916</v>
      </c>
      <c r="AF171" s="196"/>
      <c r="AG171" s="196"/>
      <c r="AH171" s="196"/>
      <c r="AI171"/>
      <c r="AJ171" s="188">
        <f t="shared" si="5"/>
        <v>0</v>
      </c>
      <c r="AK171" s="31">
        <v>162</v>
      </c>
      <c r="AL171" s="31" t="s">
        <v>1122</v>
      </c>
      <c r="AM171" s="31">
        <v>162</v>
      </c>
      <c r="AN171" s="31" t="s">
        <v>207</v>
      </c>
      <c r="AO171" s="6">
        <f t="shared" si="4"/>
        <v>0</v>
      </c>
      <c r="AR171" s="157" t="s">
        <v>207</v>
      </c>
      <c r="AS171" s="162" t="s">
        <v>1848</v>
      </c>
      <c r="AT171" s="209">
        <v>29785</v>
      </c>
      <c r="AU171" s="209">
        <v>31916</v>
      </c>
      <c r="AV171" s="96"/>
      <c r="AW171" s="209"/>
      <c r="AX171" s="209"/>
      <c r="AY171" s="209"/>
      <c r="AZ171"/>
      <c r="BA171"/>
    </row>
    <row r="172" spans="1:53" ht="17.100000000000001" customHeight="1">
      <c r="A172" s="32">
        <v>163</v>
      </c>
      <c r="B172" s="32" t="s">
        <v>862</v>
      </c>
      <c r="C172" s="72">
        <f>proj16jul!D172</f>
        <v>0</v>
      </c>
      <c r="D172" s="45">
        <f>dec!N172</f>
        <v>0</v>
      </c>
      <c r="E172" s="45">
        <f>may!N172</f>
        <v>0</v>
      </c>
      <c r="F172" s="45">
        <f>june!N172</f>
        <v>0</v>
      </c>
      <c r="G172" s="196">
        <v>0</v>
      </c>
      <c r="H172" s="196">
        <v>0</v>
      </c>
      <c r="I172" s="196">
        <v>0</v>
      </c>
      <c r="J172" s="196">
        <v>0</v>
      </c>
      <c r="K172" s="196">
        <v>0</v>
      </c>
      <c r="L172" s="196">
        <v>0</v>
      </c>
      <c r="M172" s="196">
        <v>0</v>
      </c>
      <c r="N172" s="196">
        <v>0</v>
      </c>
      <c r="O172" s="6"/>
      <c r="P172" s="6"/>
      <c r="Q172"/>
      <c r="R172"/>
      <c r="S172" s="33"/>
      <c r="T172" s="45">
        <f>proj16jul!F172</f>
        <v>457634</v>
      </c>
      <c r="U172" s="45">
        <f>dec!O172</f>
        <v>606998</v>
      </c>
      <c r="V172" s="45">
        <f>may!O172</f>
        <v>608593</v>
      </c>
      <c r="W172" s="45">
        <f>june!O172</f>
        <v>604213</v>
      </c>
      <c r="X172" s="196">
        <v>38137</v>
      </c>
      <c r="Y172" s="196">
        <v>38137</v>
      </c>
      <c r="Z172" s="196">
        <v>38136</v>
      </c>
      <c r="AA172" s="196">
        <v>38136</v>
      </c>
      <c r="AB172" s="196">
        <v>38136</v>
      </c>
      <c r="AC172" s="196">
        <v>59474</v>
      </c>
      <c r="AD172" s="196">
        <v>59474</v>
      </c>
      <c r="AE172" s="196">
        <v>59474</v>
      </c>
      <c r="AF172" s="196"/>
      <c r="AG172" s="196"/>
      <c r="AH172" s="196"/>
      <c r="AI172"/>
      <c r="AJ172" s="188">
        <f t="shared" si="5"/>
        <v>1</v>
      </c>
      <c r="AK172" s="31">
        <v>163</v>
      </c>
      <c r="AL172" s="31" t="s">
        <v>1123</v>
      </c>
      <c r="AM172" s="31">
        <v>163</v>
      </c>
      <c r="AN172" s="31" t="s">
        <v>208</v>
      </c>
      <c r="AO172" s="6">
        <f t="shared" si="4"/>
        <v>0</v>
      </c>
      <c r="AR172" s="157" t="s">
        <v>208</v>
      </c>
      <c r="AS172" s="162" t="s">
        <v>1849</v>
      </c>
      <c r="AT172" s="209">
        <v>0</v>
      </c>
      <c r="AU172" s="209">
        <v>59474</v>
      </c>
      <c r="AV172" s="96"/>
      <c r="AW172" s="209"/>
      <c r="AX172" s="209"/>
      <c r="AY172" s="209"/>
      <c r="AZ172"/>
      <c r="BA172"/>
    </row>
    <row r="173" spans="1:53" ht="17.100000000000001" customHeight="1">
      <c r="A173" s="32">
        <v>164</v>
      </c>
      <c r="B173" s="32" t="s">
        <v>1389</v>
      </c>
      <c r="C173" s="72">
        <f>proj16jul!D173</f>
        <v>0</v>
      </c>
      <c r="D173" s="45">
        <f>dec!N173</f>
        <v>0</v>
      </c>
      <c r="E173" s="45">
        <f>may!N173</f>
        <v>0</v>
      </c>
      <c r="F173" s="45">
        <f>june!N173</f>
        <v>0</v>
      </c>
      <c r="G173" s="196">
        <v>0</v>
      </c>
      <c r="H173" s="196">
        <v>0</v>
      </c>
      <c r="I173" s="196">
        <v>0</v>
      </c>
      <c r="J173" s="196">
        <v>0</v>
      </c>
      <c r="K173" s="196">
        <v>0</v>
      </c>
      <c r="L173" s="196">
        <v>0</v>
      </c>
      <c r="M173" s="196">
        <v>0</v>
      </c>
      <c r="N173" s="196">
        <v>0</v>
      </c>
      <c r="O173" s="6"/>
      <c r="P173" s="6"/>
      <c r="Q173"/>
      <c r="R173"/>
      <c r="S173" s="33"/>
      <c r="T173" s="45">
        <f>proj16jul!F173</f>
        <v>0</v>
      </c>
      <c r="U173" s="45">
        <f>dec!O173</f>
        <v>0</v>
      </c>
      <c r="V173" s="45">
        <f>may!O173</f>
        <v>0</v>
      </c>
      <c r="W173" s="45">
        <f>june!O173</f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  <c r="AC173" s="196">
        <v>0</v>
      </c>
      <c r="AD173" s="196">
        <v>0</v>
      </c>
      <c r="AE173" s="196">
        <v>0</v>
      </c>
      <c r="AF173" s="196"/>
      <c r="AG173" s="196"/>
      <c r="AH173" s="196"/>
      <c r="AI173"/>
      <c r="AJ173" s="188">
        <f t="shared" si="5"/>
        <v>0</v>
      </c>
      <c r="AK173" s="31">
        <v>164</v>
      </c>
      <c r="AL173" s="31" t="s">
        <v>1124</v>
      </c>
      <c r="AM173" s="31">
        <v>164</v>
      </c>
      <c r="AN173" s="31" t="s">
        <v>209</v>
      </c>
      <c r="AO173" s="6">
        <f t="shared" si="4"/>
        <v>0</v>
      </c>
      <c r="AR173" s="157" t="s">
        <v>209</v>
      </c>
      <c r="AS173" s="162" t="s">
        <v>1850</v>
      </c>
      <c r="AT173" s="209">
        <v>0</v>
      </c>
      <c r="AU173" s="209">
        <v>0</v>
      </c>
      <c r="AV173" s="96"/>
      <c r="AW173" s="209"/>
      <c r="AX173" s="209"/>
      <c r="AY173" s="209"/>
      <c r="AZ173"/>
      <c r="BA173"/>
    </row>
    <row r="174" spans="1:53" ht="17.100000000000001" customHeight="1">
      <c r="A174" s="32">
        <v>165</v>
      </c>
      <c r="B174" s="32" t="s">
        <v>565</v>
      </c>
      <c r="C174" s="72">
        <f>proj16jul!D174</f>
        <v>0</v>
      </c>
      <c r="D174" s="45">
        <f>dec!N174</f>
        <v>0</v>
      </c>
      <c r="E174" s="45">
        <f>may!N174</f>
        <v>0</v>
      </c>
      <c r="F174" s="45">
        <f>june!N174</f>
        <v>0</v>
      </c>
      <c r="G174" s="196">
        <v>0</v>
      </c>
      <c r="H174" s="196">
        <v>0</v>
      </c>
      <c r="I174" s="196">
        <v>0</v>
      </c>
      <c r="J174" s="196">
        <v>0</v>
      </c>
      <c r="K174" s="196">
        <v>0</v>
      </c>
      <c r="L174" s="196">
        <v>0</v>
      </c>
      <c r="M174" s="196">
        <v>0</v>
      </c>
      <c r="N174" s="196">
        <v>0</v>
      </c>
      <c r="O174" s="6"/>
      <c r="P174" s="6"/>
      <c r="Q174"/>
      <c r="R174"/>
      <c r="S174" s="33"/>
      <c r="T174" s="45">
        <f>proj16jul!F174</f>
        <v>32981</v>
      </c>
      <c r="U174" s="45">
        <f>dec!O174</f>
        <v>50800</v>
      </c>
      <c r="V174" s="45">
        <f>may!O174</f>
        <v>64311</v>
      </c>
      <c r="W174" s="45">
        <f>june!O174</f>
        <v>61397</v>
      </c>
      <c r="X174" s="196">
        <v>2749</v>
      </c>
      <c r="Y174" s="196">
        <v>2749</v>
      </c>
      <c r="Z174" s="196">
        <v>2749</v>
      </c>
      <c r="AA174" s="196">
        <v>2749</v>
      </c>
      <c r="AB174" s="196">
        <v>2749</v>
      </c>
      <c r="AC174" s="196">
        <v>5294</v>
      </c>
      <c r="AD174" s="196">
        <v>5294</v>
      </c>
      <c r="AE174" s="196">
        <v>5294</v>
      </c>
      <c r="AF174" s="196"/>
      <c r="AG174" s="196"/>
      <c r="AH174" s="196"/>
      <c r="AI174"/>
      <c r="AJ174" s="188">
        <f t="shared" si="5"/>
        <v>0</v>
      </c>
      <c r="AK174" s="31">
        <v>165</v>
      </c>
      <c r="AL174" s="31" t="s">
        <v>1125</v>
      </c>
      <c r="AM174" s="31">
        <v>165</v>
      </c>
      <c r="AN174" s="31" t="s">
        <v>210</v>
      </c>
      <c r="AO174" s="6">
        <f t="shared" si="4"/>
        <v>0</v>
      </c>
      <c r="AR174" s="157" t="s">
        <v>210</v>
      </c>
      <c r="AS174" s="162" t="s">
        <v>1851</v>
      </c>
      <c r="AT174" s="209">
        <v>0</v>
      </c>
      <c r="AU174" s="209">
        <v>5294</v>
      </c>
      <c r="AV174" s="96"/>
      <c r="AW174" s="209"/>
      <c r="AX174" s="209"/>
      <c r="AY174" s="209"/>
      <c r="AZ174"/>
      <c r="BA174"/>
    </row>
    <row r="175" spans="1:53" ht="17.100000000000001" customHeight="1">
      <c r="A175" s="32">
        <v>166</v>
      </c>
      <c r="B175" s="32" t="s">
        <v>803</v>
      </c>
      <c r="C175" s="72">
        <f>proj16jul!D175</f>
        <v>0</v>
      </c>
      <c r="D175" s="45">
        <f>dec!N175</f>
        <v>0</v>
      </c>
      <c r="E175" s="45">
        <f>may!N175</f>
        <v>0</v>
      </c>
      <c r="F175" s="45">
        <f>june!N175</f>
        <v>0</v>
      </c>
      <c r="G175" s="196">
        <v>0</v>
      </c>
      <c r="H175" s="196">
        <v>0</v>
      </c>
      <c r="I175" s="196">
        <v>0</v>
      </c>
      <c r="J175" s="196">
        <v>0</v>
      </c>
      <c r="K175" s="196">
        <v>0</v>
      </c>
      <c r="L175" s="196">
        <v>0</v>
      </c>
      <c r="M175" s="196">
        <v>0</v>
      </c>
      <c r="N175" s="196">
        <v>0</v>
      </c>
      <c r="O175" s="6"/>
      <c r="P175" s="6"/>
      <c r="Q175"/>
      <c r="R175"/>
      <c r="S175" s="33"/>
      <c r="T175" s="45">
        <f>proj16jul!F175</f>
        <v>0</v>
      </c>
      <c r="U175" s="45">
        <f>dec!O175</f>
        <v>0</v>
      </c>
      <c r="V175" s="45">
        <f>may!O175</f>
        <v>0</v>
      </c>
      <c r="W175" s="45">
        <f>june!O175</f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  <c r="AC175" s="196">
        <v>0</v>
      </c>
      <c r="AD175" s="196">
        <v>0</v>
      </c>
      <c r="AE175" s="196">
        <v>0</v>
      </c>
      <c r="AF175" s="196"/>
      <c r="AG175" s="196"/>
      <c r="AH175" s="196"/>
      <c r="AI175"/>
      <c r="AJ175" s="188">
        <f t="shared" si="5"/>
        <v>0</v>
      </c>
      <c r="AK175" s="31">
        <v>166</v>
      </c>
      <c r="AL175" s="31" t="s">
        <v>1126</v>
      </c>
      <c r="AM175" s="31">
        <v>166</v>
      </c>
      <c r="AN175" s="31" t="s">
        <v>211</v>
      </c>
      <c r="AO175" s="6">
        <f t="shared" si="4"/>
        <v>0</v>
      </c>
      <c r="AR175" s="157" t="s">
        <v>211</v>
      </c>
      <c r="AS175" s="162" t="s">
        <v>1852</v>
      </c>
      <c r="AT175" s="209">
        <v>0</v>
      </c>
      <c r="AU175" s="209">
        <v>0</v>
      </c>
      <c r="AV175" s="96"/>
      <c r="AW175" s="209"/>
      <c r="AX175" s="209"/>
      <c r="AY175" s="209"/>
      <c r="AZ175"/>
      <c r="BA175"/>
    </row>
    <row r="176" spans="1:53" ht="17.100000000000001" customHeight="1">
      <c r="A176" s="32">
        <v>167</v>
      </c>
      <c r="B176" s="32" t="s">
        <v>1390</v>
      </c>
      <c r="C176" s="72">
        <f>proj16jul!D176</f>
        <v>0</v>
      </c>
      <c r="D176" s="45">
        <f>dec!N176</f>
        <v>0</v>
      </c>
      <c r="E176" s="45">
        <f>may!N176</f>
        <v>0</v>
      </c>
      <c r="F176" s="45">
        <f>june!N176</f>
        <v>0</v>
      </c>
      <c r="G176" s="196">
        <v>0</v>
      </c>
      <c r="H176" s="196">
        <v>0</v>
      </c>
      <c r="I176" s="196">
        <v>0</v>
      </c>
      <c r="J176" s="196">
        <v>0</v>
      </c>
      <c r="K176" s="196">
        <v>0</v>
      </c>
      <c r="L176" s="196">
        <v>0</v>
      </c>
      <c r="M176" s="196">
        <v>0</v>
      </c>
      <c r="N176" s="196">
        <v>0</v>
      </c>
      <c r="O176" s="6"/>
      <c r="P176" s="6"/>
      <c r="Q176"/>
      <c r="R176"/>
      <c r="S176" s="33"/>
      <c r="T176" s="45">
        <f>proj16jul!F176</f>
        <v>34028</v>
      </c>
      <c r="U176" s="45">
        <f>dec!O176</f>
        <v>37600</v>
      </c>
      <c r="V176" s="45">
        <f>may!O176</f>
        <v>37250</v>
      </c>
      <c r="W176" s="45">
        <f>june!O176</f>
        <v>37250</v>
      </c>
      <c r="X176" s="196">
        <v>2836</v>
      </c>
      <c r="Y176" s="196">
        <v>2836</v>
      </c>
      <c r="Z176" s="196">
        <v>2836</v>
      </c>
      <c r="AA176" s="196">
        <v>2836</v>
      </c>
      <c r="AB176" s="196">
        <v>2836</v>
      </c>
      <c r="AC176" s="196">
        <v>3346</v>
      </c>
      <c r="AD176" s="196">
        <v>3346</v>
      </c>
      <c r="AE176" s="196">
        <v>3346</v>
      </c>
      <c r="AF176" s="196"/>
      <c r="AG176" s="196"/>
      <c r="AH176" s="196"/>
      <c r="AI176"/>
      <c r="AJ176" s="188">
        <f t="shared" si="5"/>
        <v>0</v>
      </c>
      <c r="AK176" s="31">
        <v>167</v>
      </c>
      <c r="AL176" s="31" t="s">
        <v>1127</v>
      </c>
      <c r="AM176" s="31">
        <v>167</v>
      </c>
      <c r="AN176" s="31" t="s">
        <v>212</v>
      </c>
      <c r="AO176" s="6">
        <f t="shared" si="4"/>
        <v>0</v>
      </c>
      <c r="AR176" s="157" t="s">
        <v>212</v>
      </c>
      <c r="AS176" s="162" t="s">
        <v>1853</v>
      </c>
      <c r="AT176" s="209">
        <v>0</v>
      </c>
      <c r="AU176" s="209">
        <v>3346</v>
      </c>
      <c r="AV176" s="96"/>
      <c r="AW176" s="209"/>
      <c r="AX176" s="209"/>
      <c r="AY176" s="209"/>
      <c r="AZ176"/>
      <c r="BA176"/>
    </row>
    <row r="177" spans="1:53" ht="17.100000000000001" customHeight="1">
      <c r="A177" s="32">
        <v>168</v>
      </c>
      <c r="B177" s="32" t="s">
        <v>790</v>
      </c>
      <c r="C177" s="72">
        <f>proj16jul!D177</f>
        <v>0</v>
      </c>
      <c r="D177" s="45">
        <f>dec!N177</f>
        <v>0</v>
      </c>
      <c r="E177" s="45">
        <f>may!N177</f>
        <v>0</v>
      </c>
      <c r="F177" s="45">
        <f>june!N177</f>
        <v>0</v>
      </c>
      <c r="G177" s="196">
        <v>0</v>
      </c>
      <c r="H177" s="196">
        <v>0</v>
      </c>
      <c r="I177" s="196">
        <v>0</v>
      </c>
      <c r="J177" s="196">
        <v>0</v>
      </c>
      <c r="K177" s="196">
        <v>0</v>
      </c>
      <c r="L177" s="196">
        <v>0</v>
      </c>
      <c r="M177" s="196">
        <v>0</v>
      </c>
      <c r="N177" s="196">
        <v>0</v>
      </c>
      <c r="O177" s="6"/>
      <c r="P177" s="6"/>
      <c r="Q177"/>
      <c r="R177"/>
      <c r="S177" s="33"/>
      <c r="T177" s="45">
        <f>proj16jul!F177</f>
        <v>13467</v>
      </c>
      <c r="U177" s="45">
        <f>dec!O177</f>
        <v>34100</v>
      </c>
      <c r="V177" s="45">
        <f>may!O177</f>
        <v>33177</v>
      </c>
      <c r="W177" s="45">
        <f>june!O177</f>
        <v>34124</v>
      </c>
      <c r="X177" s="196">
        <v>1123</v>
      </c>
      <c r="Y177" s="196">
        <v>1123</v>
      </c>
      <c r="Z177" s="196">
        <v>1123</v>
      </c>
      <c r="AA177" s="196">
        <v>1122</v>
      </c>
      <c r="AB177" s="196">
        <v>1122</v>
      </c>
      <c r="AC177" s="196">
        <v>4070</v>
      </c>
      <c r="AD177" s="196">
        <v>4070</v>
      </c>
      <c r="AE177" s="196">
        <v>4070</v>
      </c>
      <c r="AF177" s="196"/>
      <c r="AG177" s="196"/>
      <c r="AH177" s="196"/>
      <c r="AI177"/>
      <c r="AJ177" s="188">
        <f t="shared" si="5"/>
        <v>0</v>
      </c>
      <c r="AK177" s="31">
        <v>168</v>
      </c>
      <c r="AL177" s="31" t="s">
        <v>1128</v>
      </c>
      <c r="AM177" s="31">
        <v>168</v>
      </c>
      <c r="AN177" s="31" t="s">
        <v>213</v>
      </c>
      <c r="AO177" s="6">
        <f t="shared" si="4"/>
        <v>0</v>
      </c>
      <c r="AR177" s="157" t="s">
        <v>213</v>
      </c>
      <c r="AS177" s="162" t="s">
        <v>1854</v>
      </c>
      <c r="AT177" s="209">
        <v>0</v>
      </c>
      <c r="AU177" s="209">
        <v>4070</v>
      </c>
      <c r="AV177" s="96"/>
      <c r="AW177" s="209"/>
      <c r="AX177" s="209"/>
      <c r="AY177" s="209"/>
      <c r="AZ177"/>
      <c r="BA177"/>
    </row>
    <row r="178" spans="1:53" ht="17.100000000000001" customHeight="1">
      <c r="A178" s="31">
        <v>169</v>
      </c>
      <c r="B178" s="31" t="s">
        <v>1391</v>
      </c>
      <c r="C178" s="72">
        <f>proj16jul!D178</f>
        <v>0</v>
      </c>
      <c r="D178" s="45">
        <f>dec!N178</f>
        <v>0</v>
      </c>
      <c r="E178" s="45">
        <f>may!N178</f>
        <v>0</v>
      </c>
      <c r="F178" s="45">
        <f>june!N178</f>
        <v>0</v>
      </c>
      <c r="G178" s="196">
        <v>0</v>
      </c>
      <c r="H178" s="196">
        <v>0</v>
      </c>
      <c r="I178" s="196">
        <v>0</v>
      </c>
      <c r="J178" s="196">
        <v>0</v>
      </c>
      <c r="K178" s="196">
        <v>0</v>
      </c>
      <c r="L178" s="196">
        <v>0</v>
      </c>
      <c r="M178" s="196">
        <v>0</v>
      </c>
      <c r="N178" s="196">
        <v>0</v>
      </c>
      <c r="O178" s="6"/>
      <c r="P178" s="6"/>
      <c r="Q178"/>
      <c r="R178"/>
      <c r="S178" s="33"/>
      <c r="T178" s="45">
        <f>proj16jul!F178</f>
        <v>9514</v>
      </c>
      <c r="U178" s="45">
        <f>dec!O178</f>
        <v>0</v>
      </c>
      <c r="V178" s="45">
        <f>may!O178</f>
        <v>5096</v>
      </c>
      <c r="W178" s="45">
        <f>june!O178</f>
        <v>5096</v>
      </c>
      <c r="X178" s="196">
        <v>793</v>
      </c>
      <c r="Y178" s="196">
        <v>793</v>
      </c>
      <c r="Z178" s="196">
        <v>793</v>
      </c>
      <c r="AA178" s="196">
        <v>793</v>
      </c>
      <c r="AB178" s="196">
        <v>793</v>
      </c>
      <c r="AC178" s="196">
        <v>-567</v>
      </c>
      <c r="AD178" s="196">
        <v>-567</v>
      </c>
      <c r="AE178" s="196">
        <v>-567</v>
      </c>
      <c r="AF178" s="196"/>
      <c r="AG178" s="196"/>
      <c r="AH178" s="196"/>
      <c r="AI178"/>
      <c r="AJ178" s="188">
        <f t="shared" si="5"/>
        <v>0</v>
      </c>
      <c r="AK178" s="31">
        <v>169</v>
      </c>
      <c r="AL178" s="31" t="s">
        <v>1129</v>
      </c>
      <c r="AM178" s="31">
        <v>169</v>
      </c>
      <c r="AN178" s="31" t="s">
        <v>214</v>
      </c>
      <c r="AO178" s="6">
        <f t="shared" si="4"/>
        <v>0</v>
      </c>
      <c r="AR178" s="157" t="s">
        <v>214</v>
      </c>
      <c r="AS178" s="162" t="s">
        <v>1855</v>
      </c>
      <c r="AT178" s="209">
        <v>0</v>
      </c>
      <c r="AU178" s="209">
        <v>-567</v>
      </c>
      <c r="AV178" s="96"/>
      <c r="AW178" s="209"/>
      <c r="AX178" s="209"/>
      <c r="AY178" s="209"/>
      <c r="AZ178"/>
      <c r="BA178"/>
    </row>
    <row r="179" spans="1:53" ht="17.100000000000001" customHeight="1">
      <c r="A179" s="32">
        <v>170</v>
      </c>
      <c r="B179" s="32" t="s">
        <v>566</v>
      </c>
      <c r="C179" s="72">
        <f>proj16jul!D179</f>
        <v>0</v>
      </c>
      <c r="D179" s="45">
        <f>dec!N179</f>
        <v>0</v>
      </c>
      <c r="E179" s="45">
        <f>may!N179</f>
        <v>0</v>
      </c>
      <c r="F179" s="45">
        <f>june!N179</f>
        <v>0</v>
      </c>
      <c r="G179" s="196">
        <v>0</v>
      </c>
      <c r="H179" s="196">
        <v>0</v>
      </c>
      <c r="I179" s="196">
        <v>0</v>
      </c>
      <c r="J179" s="196">
        <v>0</v>
      </c>
      <c r="K179" s="196">
        <v>0</v>
      </c>
      <c r="L179" s="196">
        <v>0</v>
      </c>
      <c r="M179" s="196">
        <v>0</v>
      </c>
      <c r="N179" s="196">
        <v>0</v>
      </c>
      <c r="O179" s="6"/>
      <c r="P179" s="6"/>
      <c r="Q179"/>
      <c r="R179"/>
      <c r="S179" s="33"/>
      <c r="T179" s="45">
        <f>proj16jul!F179</f>
        <v>560509</v>
      </c>
      <c r="U179" s="45">
        <f>dec!O179</f>
        <v>526099</v>
      </c>
      <c r="V179" s="45">
        <f>may!O179</f>
        <v>539261</v>
      </c>
      <c r="W179" s="45">
        <f>june!O179</f>
        <v>532947</v>
      </c>
      <c r="X179" s="196">
        <v>46710</v>
      </c>
      <c r="Y179" s="196">
        <v>46709</v>
      </c>
      <c r="Z179" s="196">
        <v>46709</v>
      </c>
      <c r="AA179" s="196">
        <v>46709</v>
      </c>
      <c r="AB179" s="196">
        <v>46709</v>
      </c>
      <c r="AC179" s="196">
        <v>41794</v>
      </c>
      <c r="AD179" s="196">
        <v>41794</v>
      </c>
      <c r="AE179" s="196">
        <v>41793</v>
      </c>
      <c r="AF179" s="196"/>
      <c r="AG179" s="196"/>
      <c r="AH179" s="196"/>
      <c r="AI179"/>
      <c r="AJ179" s="188">
        <f t="shared" si="5"/>
        <v>0</v>
      </c>
      <c r="AK179" s="31">
        <v>170</v>
      </c>
      <c r="AL179" s="31" t="s">
        <v>1130</v>
      </c>
      <c r="AM179" s="31">
        <v>170</v>
      </c>
      <c r="AN179" s="31" t="s">
        <v>215</v>
      </c>
      <c r="AO179" s="6">
        <f t="shared" si="4"/>
        <v>0</v>
      </c>
      <c r="AR179" s="157" t="s">
        <v>215</v>
      </c>
      <c r="AS179" s="162" t="s">
        <v>1856</v>
      </c>
      <c r="AT179" s="209">
        <v>0</v>
      </c>
      <c r="AU179" s="209">
        <v>41793</v>
      </c>
      <c r="AV179" s="96"/>
      <c r="AW179" s="209"/>
      <c r="AX179" s="209"/>
      <c r="AY179" s="209"/>
      <c r="AZ179"/>
      <c r="BA179"/>
    </row>
    <row r="180" spans="1:53" ht="17.100000000000001" customHeight="1">
      <c r="A180" s="31">
        <v>171</v>
      </c>
      <c r="B180" s="31" t="s">
        <v>1392</v>
      </c>
      <c r="C180" s="72">
        <f>proj16jul!D180</f>
        <v>34000</v>
      </c>
      <c r="D180" s="45">
        <f>dec!N180</f>
        <v>25000</v>
      </c>
      <c r="E180" s="45">
        <f>may!N180</f>
        <v>25000</v>
      </c>
      <c r="F180" s="45">
        <f>june!N180</f>
        <v>25000</v>
      </c>
      <c r="G180" s="196">
        <v>2833</v>
      </c>
      <c r="H180" s="196">
        <v>2833</v>
      </c>
      <c r="I180" s="196">
        <v>2834</v>
      </c>
      <c r="J180" s="196">
        <v>2833</v>
      </c>
      <c r="K180" s="196">
        <v>2833</v>
      </c>
      <c r="L180" s="196">
        <v>1547</v>
      </c>
      <c r="M180" s="196">
        <v>1547</v>
      </c>
      <c r="N180" s="196">
        <v>1548</v>
      </c>
      <c r="O180" s="6"/>
      <c r="P180" s="6"/>
      <c r="Q180"/>
      <c r="R180"/>
      <c r="S180" s="33"/>
      <c r="T180" s="45">
        <f>proj16jul!F180</f>
        <v>37942</v>
      </c>
      <c r="U180" s="45">
        <f>dec!O180</f>
        <v>33500</v>
      </c>
      <c r="V180" s="45">
        <f>may!O180</f>
        <v>43122</v>
      </c>
      <c r="W180" s="45">
        <f>june!O180</f>
        <v>43122</v>
      </c>
      <c r="X180" s="196">
        <v>3162</v>
      </c>
      <c r="Y180" s="196">
        <v>3162</v>
      </c>
      <c r="Z180" s="196">
        <v>3162</v>
      </c>
      <c r="AA180" s="196">
        <v>3162</v>
      </c>
      <c r="AB180" s="196">
        <v>3162</v>
      </c>
      <c r="AC180" s="196">
        <v>2528</v>
      </c>
      <c r="AD180" s="196">
        <v>2527</v>
      </c>
      <c r="AE180" s="196">
        <v>2527</v>
      </c>
      <c r="AF180" s="196"/>
      <c r="AG180" s="196"/>
      <c r="AH180" s="196"/>
      <c r="AI180"/>
      <c r="AJ180" s="188">
        <f t="shared" si="5"/>
        <v>0</v>
      </c>
      <c r="AK180" s="31">
        <v>171</v>
      </c>
      <c r="AL180" s="31" t="s">
        <v>1131</v>
      </c>
      <c r="AM180" s="31">
        <v>171</v>
      </c>
      <c r="AN180" s="31" t="s">
        <v>216</v>
      </c>
      <c r="AO180" s="6">
        <f t="shared" si="4"/>
        <v>0</v>
      </c>
      <c r="AR180" s="157" t="s">
        <v>216</v>
      </c>
      <c r="AS180" s="162" t="s">
        <v>1857</v>
      </c>
      <c r="AT180" s="209">
        <v>1548</v>
      </c>
      <c r="AU180" s="209">
        <v>2527</v>
      </c>
      <c r="AV180" s="96"/>
      <c r="AW180" s="209"/>
      <c r="AX180" s="209"/>
      <c r="AY180" s="209"/>
      <c r="AZ180"/>
      <c r="BA180"/>
    </row>
    <row r="181" spans="1:53" ht="17.100000000000001" customHeight="1">
      <c r="A181" s="32">
        <v>172</v>
      </c>
      <c r="B181" s="32" t="s">
        <v>903</v>
      </c>
      <c r="C181" s="72">
        <f>proj16jul!D181</f>
        <v>442050</v>
      </c>
      <c r="D181" s="45">
        <f>dec!N181</f>
        <v>397671</v>
      </c>
      <c r="E181" s="45">
        <f>may!N181</f>
        <v>384970</v>
      </c>
      <c r="F181" s="45">
        <f>june!N181</f>
        <v>385020</v>
      </c>
      <c r="G181" s="196">
        <v>36837</v>
      </c>
      <c r="H181" s="196">
        <v>36838</v>
      </c>
      <c r="I181" s="196">
        <v>36837</v>
      </c>
      <c r="J181" s="196">
        <v>36838</v>
      </c>
      <c r="K181" s="196">
        <v>36837</v>
      </c>
      <c r="L181" s="196">
        <v>30497</v>
      </c>
      <c r="M181" s="196">
        <v>30497</v>
      </c>
      <c r="N181" s="196">
        <v>30498</v>
      </c>
      <c r="O181" s="6"/>
      <c r="P181" s="6"/>
      <c r="Q181"/>
      <c r="R181"/>
      <c r="S181" s="33"/>
      <c r="T181" s="45">
        <f>proj16jul!F181</f>
        <v>389807</v>
      </c>
      <c r="U181" s="45">
        <f>dec!O181</f>
        <v>476511</v>
      </c>
      <c r="V181" s="45">
        <f>may!O181</f>
        <v>441636</v>
      </c>
      <c r="W181" s="45">
        <f>june!O181</f>
        <v>440691</v>
      </c>
      <c r="X181" s="196">
        <v>32484</v>
      </c>
      <c r="Y181" s="196">
        <v>32484</v>
      </c>
      <c r="Z181" s="196">
        <v>32484</v>
      </c>
      <c r="AA181" s="196">
        <v>32484</v>
      </c>
      <c r="AB181" s="196">
        <v>32484</v>
      </c>
      <c r="AC181" s="196">
        <v>44871</v>
      </c>
      <c r="AD181" s="196">
        <v>44870</v>
      </c>
      <c r="AE181" s="196">
        <v>44870</v>
      </c>
      <c r="AF181" s="196"/>
      <c r="AG181" s="196"/>
      <c r="AH181" s="196"/>
      <c r="AI181"/>
      <c r="AJ181" s="188">
        <f t="shared" si="5"/>
        <v>0</v>
      </c>
      <c r="AK181" s="31">
        <v>172</v>
      </c>
      <c r="AL181" s="31" t="s">
        <v>1132</v>
      </c>
      <c r="AM181" s="31">
        <v>172</v>
      </c>
      <c r="AN181" s="31" t="s">
        <v>217</v>
      </c>
      <c r="AO181" s="6">
        <f t="shared" si="4"/>
        <v>0</v>
      </c>
      <c r="AR181" s="157" t="s">
        <v>217</v>
      </c>
      <c r="AS181" s="162" t="s">
        <v>1858</v>
      </c>
      <c r="AT181" s="209">
        <v>30498</v>
      </c>
      <c r="AU181" s="209">
        <v>44870</v>
      </c>
      <c r="AV181" s="96"/>
      <c r="AW181" s="209"/>
      <c r="AX181" s="209"/>
      <c r="AY181" s="209"/>
      <c r="AZ181"/>
      <c r="BA181"/>
    </row>
    <row r="182" spans="1:53" ht="17.100000000000001" customHeight="1">
      <c r="A182" s="31">
        <v>173</v>
      </c>
      <c r="B182" s="31" t="s">
        <v>1393</v>
      </c>
      <c r="C182" s="72">
        <f>proj16jul!D182</f>
        <v>42512</v>
      </c>
      <c r="D182" s="45">
        <f>dec!N182</f>
        <v>37512</v>
      </c>
      <c r="E182" s="45">
        <f>may!N182</f>
        <v>38577</v>
      </c>
      <c r="F182" s="45">
        <f>june!N182</f>
        <v>38577</v>
      </c>
      <c r="G182" s="196">
        <v>3542</v>
      </c>
      <c r="H182" s="196">
        <v>3543</v>
      </c>
      <c r="I182" s="196">
        <v>3543</v>
      </c>
      <c r="J182" s="196">
        <v>3542</v>
      </c>
      <c r="K182" s="196">
        <v>3543</v>
      </c>
      <c r="L182" s="196">
        <v>2828</v>
      </c>
      <c r="M182" s="196">
        <v>2828</v>
      </c>
      <c r="N182" s="196">
        <v>2828</v>
      </c>
      <c r="O182" s="6"/>
      <c r="P182" s="6"/>
      <c r="Q182"/>
      <c r="R182"/>
      <c r="S182" s="33"/>
      <c r="T182" s="45">
        <f>proj16jul!F182</f>
        <v>11859</v>
      </c>
      <c r="U182" s="45">
        <f>dec!O182</f>
        <v>14481</v>
      </c>
      <c r="V182" s="45">
        <f>may!O182</f>
        <v>10208</v>
      </c>
      <c r="W182" s="45">
        <f>june!O182</f>
        <v>10208</v>
      </c>
      <c r="X182" s="196">
        <v>989</v>
      </c>
      <c r="Y182" s="196">
        <v>989</v>
      </c>
      <c r="Z182" s="196">
        <v>989</v>
      </c>
      <c r="AA182" s="196">
        <v>988</v>
      </c>
      <c r="AB182" s="196">
        <v>988</v>
      </c>
      <c r="AC182" s="196">
        <v>1363</v>
      </c>
      <c r="AD182" s="196">
        <v>1363</v>
      </c>
      <c r="AE182" s="196">
        <v>1363</v>
      </c>
      <c r="AF182" s="196"/>
      <c r="AG182" s="196"/>
      <c r="AH182" s="196"/>
      <c r="AI182"/>
      <c r="AJ182" s="188">
        <f t="shared" si="5"/>
        <v>0</v>
      </c>
      <c r="AK182" s="31">
        <v>173</v>
      </c>
      <c r="AL182" s="31" t="s">
        <v>1133</v>
      </c>
      <c r="AM182" s="31">
        <v>173</v>
      </c>
      <c r="AN182" s="31" t="s">
        <v>218</v>
      </c>
      <c r="AO182" s="6">
        <f t="shared" si="4"/>
        <v>0</v>
      </c>
      <c r="AR182" s="157" t="s">
        <v>218</v>
      </c>
      <c r="AS182" s="162" t="s">
        <v>1859</v>
      </c>
      <c r="AT182" s="209">
        <v>2828</v>
      </c>
      <c r="AU182" s="209">
        <v>1363</v>
      </c>
      <c r="AV182" s="96"/>
      <c r="AW182" s="209"/>
      <c r="AX182" s="209"/>
      <c r="AY182" s="209"/>
      <c r="AZ182"/>
      <c r="BA182"/>
    </row>
    <row r="183" spans="1:53" ht="17.100000000000001" customHeight="1">
      <c r="A183" s="32">
        <v>174</v>
      </c>
      <c r="B183" s="32" t="s">
        <v>567</v>
      </c>
      <c r="C183" s="72">
        <f>proj16jul!D183</f>
        <v>264647</v>
      </c>
      <c r="D183" s="45">
        <f>dec!N183</f>
        <v>335347</v>
      </c>
      <c r="E183" s="45">
        <f>may!N183</f>
        <v>197600</v>
      </c>
      <c r="F183" s="45">
        <f>june!N183</f>
        <v>288123</v>
      </c>
      <c r="G183" s="196">
        <v>22053</v>
      </c>
      <c r="H183" s="196">
        <v>22054</v>
      </c>
      <c r="I183" s="196">
        <v>22054</v>
      </c>
      <c r="J183" s="196">
        <v>22054</v>
      </c>
      <c r="K183" s="196">
        <v>22054</v>
      </c>
      <c r="L183" s="196">
        <v>32154</v>
      </c>
      <c r="M183" s="196">
        <v>32154</v>
      </c>
      <c r="N183" s="196">
        <v>32154</v>
      </c>
      <c r="O183" s="6"/>
      <c r="P183" s="6"/>
      <c r="Q183"/>
      <c r="R183"/>
      <c r="S183" s="33"/>
      <c r="T183" s="45">
        <f>proj16jul!F183</f>
        <v>80595</v>
      </c>
      <c r="U183" s="45">
        <f>dec!O183</f>
        <v>52445</v>
      </c>
      <c r="V183" s="45">
        <f>may!O183</f>
        <v>46613</v>
      </c>
      <c r="W183" s="45">
        <f>june!O183</f>
        <v>46472</v>
      </c>
      <c r="X183" s="196">
        <v>6717</v>
      </c>
      <c r="Y183" s="196">
        <v>6717</v>
      </c>
      <c r="Z183" s="196">
        <v>6717</v>
      </c>
      <c r="AA183" s="196">
        <v>6716</v>
      </c>
      <c r="AB183" s="196">
        <v>6716</v>
      </c>
      <c r="AC183" s="196">
        <v>2695</v>
      </c>
      <c r="AD183" s="196">
        <v>2695</v>
      </c>
      <c r="AE183" s="196">
        <v>2695</v>
      </c>
      <c r="AF183" s="196"/>
      <c r="AG183" s="196"/>
      <c r="AH183" s="196"/>
      <c r="AI183"/>
      <c r="AJ183" s="188">
        <f t="shared" si="5"/>
        <v>0</v>
      </c>
      <c r="AK183" s="31">
        <v>174</v>
      </c>
      <c r="AL183" s="31" t="s">
        <v>1134</v>
      </c>
      <c r="AM183" s="31">
        <v>174</v>
      </c>
      <c r="AN183" s="31" t="s">
        <v>219</v>
      </c>
      <c r="AO183" s="6">
        <f t="shared" si="4"/>
        <v>0</v>
      </c>
      <c r="AR183" s="157" t="s">
        <v>219</v>
      </c>
      <c r="AS183" s="162" t="s">
        <v>1860</v>
      </c>
      <c r="AT183" s="209">
        <v>32154</v>
      </c>
      <c r="AU183" s="209">
        <v>2695</v>
      </c>
      <c r="AV183" s="96"/>
      <c r="AW183" s="209"/>
      <c r="AX183" s="209"/>
      <c r="AY183" s="209"/>
      <c r="AZ183"/>
      <c r="BA183"/>
    </row>
    <row r="184" spans="1:53" ht="17.100000000000001" customHeight="1">
      <c r="A184" s="32">
        <v>175</v>
      </c>
      <c r="B184" s="32" t="s">
        <v>1276</v>
      </c>
      <c r="C184" s="72">
        <f>proj16jul!D184</f>
        <v>0</v>
      </c>
      <c r="D184" s="45">
        <f>dec!N184</f>
        <v>0</v>
      </c>
      <c r="E184" s="45">
        <f>may!N184</f>
        <v>0</v>
      </c>
      <c r="F184" s="45">
        <f>june!N184</f>
        <v>0</v>
      </c>
      <c r="G184" s="196">
        <v>0</v>
      </c>
      <c r="H184" s="196">
        <v>0</v>
      </c>
      <c r="I184" s="196">
        <v>0</v>
      </c>
      <c r="J184" s="196">
        <v>0</v>
      </c>
      <c r="K184" s="196">
        <v>0</v>
      </c>
      <c r="L184" s="196">
        <v>0</v>
      </c>
      <c r="M184" s="196">
        <v>0</v>
      </c>
      <c r="N184" s="196">
        <v>0</v>
      </c>
      <c r="O184" s="6"/>
      <c r="P184" s="6"/>
      <c r="Q184"/>
      <c r="R184"/>
      <c r="S184" s="33"/>
      <c r="T184" s="45">
        <f>proj16jul!F184</f>
        <v>28450</v>
      </c>
      <c r="U184" s="45">
        <f>dec!O184</f>
        <v>34100</v>
      </c>
      <c r="V184" s="45">
        <f>may!O184</f>
        <v>48743</v>
      </c>
      <c r="W184" s="45">
        <f>june!O184</f>
        <v>46802</v>
      </c>
      <c r="X184" s="196">
        <v>2371</v>
      </c>
      <c r="Y184" s="196">
        <v>2371</v>
      </c>
      <c r="Z184" s="196">
        <v>2371</v>
      </c>
      <c r="AA184" s="196">
        <v>2371</v>
      </c>
      <c r="AB184" s="196">
        <v>2371</v>
      </c>
      <c r="AC184" s="196">
        <v>3178</v>
      </c>
      <c r="AD184" s="196">
        <v>3178</v>
      </c>
      <c r="AE184" s="196">
        <v>3178</v>
      </c>
      <c r="AF184" s="196"/>
      <c r="AG184" s="196"/>
      <c r="AH184" s="196"/>
      <c r="AI184"/>
      <c r="AJ184" s="188">
        <f t="shared" si="5"/>
        <v>0</v>
      </c>
      <c r="AK184" s="31">
        <v>175</v>
      </c>
      <c r="AL184" s="31" t="s">
        <v>1135</v>
      </c>
      <c r="AM184" s="31">
        <v>175</v>
      </c>
      <c r="AN184" s="31" t="s">
        <v>220</v>
      </c>
      <c r="AO184" s="6">
        <f t="shared" si="4"/>
        <v>0</v>
      </c>
      <c r="AR184" s="157" t="s">
        <v>220</v>
      </c>
      <c r="AS184" s="162" t="s">
        <v>1861</v>
      </c>
      <c r="AT184" s="209">
        <v>0</v>
      </c>
      <c r="AU184" s="209">
        <v>3178</v>
      </c>
      <c r="AV184" s="96"/>
      <c r="AW184" s="209"/>
      <c r="AX184" s="209"/>
      <c r="AY184" s="209"/>
      <c r="AZ184"/>
      <c r="BA184"/>
    </row>
    <row r="185" spans="1:53" ht="17.100000000000001" customHeight="1">
      <c r="A185" s="32">
        <v>176</v>
      </c>
      <c r="B185" s="32" t="s">
        <v>914</v>
      </c>
      <c r="C185" s="72">
        <f>proj16jul!D185</f>
        <v>0</v>
      </c>
      <c r="D185" s="45">
        <f>dec!N185</f>
        <v>0</v>
      </c>
      <c r="E185" s="45">
        <f>may!N185</f>
        <v>0</v>
      </c>
      <c r="F185" s="45">
        <f>june!N185</f>
        <v>0</v>
      </c>
      <c r="G185" s="196">
        <v>0</v>
      </c>
      <c r="H185" s="196">
        <v>0</v>
      </c>
      <c r="I185" s="196">
        <v>0</v>
      </c>
      <c r="J185" s="196">
        <v>0</v>
      </c>
      <c r="K185" s="196">
        <v>0</v>
      </c>
      <c r="L185" s="196">
        <v>0</v>
      </c>
      <c r="M185" s="196">
        <v>0</v>
      </c>
      <c r="N185" s="196">
        <v>0</v>
      </c>
      <c r="O185" s="6"/>
      <c r="P185" s="6"/>
      <c r="Q185"/>
      <c r="R185"/>
      <c r="S185" s="33"/>
      <c r="T185" s="45">
        <f>proj16jul!F185</f>
        <v>16712</v>
      </c>
      <c r="U185" s="45">
        <f>dec!O185</f>
        <v>62200</v>
      </c>
      <c r="V185" s="45">
        <f>may!O185</f>
        <v>52371</v>
      </c>
      <c r="W185" s="45">
        <f>june!O185</f>
        <v>52371</v>
      </c>
      <c r="X185" s="196">
        <v>1393</v>
      </c>
      <c r="Y185" s="196">
        <v>1393</v>
      </c>
      <c r="Z185" s="196">
        <v>1393</v>
      </c>
      <c r="AA185" s="196">
        <v>1393</v>
      </c>
      <c r="AB185" s="196">
        <v>1393</v>
      </c>
      <c r="AC185" s="196">
        <v>7891</v>
      </c>
      <c r="AD185" s="196">
        <v>7891</v>
      </c>
      <c r="AE185" s="196">
        <v>7891</v>
      </c>
      <c r="AF185" s="196"/>
      <c r="AG185" s="196"/>
      <c r="AH185" s="196"/>
      <c r="AI185"/>
      <c r="AJ185" s="188">
        <f t="shared" si="5"/>
        <v>0</v>
      </c>
      <c r="AK185" s="31">
        <v>176</v>
      </c>
      <c r="AL185" s="31" t="s">
        <v>1136</v>
      </c>
      <c r="AM185" s="31">
        <v>176</v>
      </c>
      <c r="AN185" s="31" t="s">
        <v>221</v>
      </c>
      <c r="AO185" s="6">
        <f t="shared" si="4"/>
        <v>0</v>
      </c>
      <c r="AR185" s="157" t="s">
        <v>221</v>
      </c>
      <c r="AS185" s="162" t="s">
        <v>1862</v>
      </c>
      <c r="AT185" s="209">
        <v>0</v>
      </c>
      <c r="AU185" s="209">
        <v>7891</v>
      </c>
      <c r="AV185" s="96"/>
      <c r="AW185" s="209"/>
      <c r="AX185" s="209"/>
      <c r="AY185" s="209"/>
      <c r="AZ185"/>
      <c r="BA185"/>
    </row>
    <row r="186" spans="1:53" ht="17.100000000000001" customHeight="1">
      <c r="A186" s="32">
        <v>177</v>
      </c>
      <c r="B186" s="32" t="s">
        <v>1277</v>
      </c>
      <c r="C186" s="72">
        <f>proj16jul!D186</f>
        <v>347095</v>
      </c>
      <c r="D186" s="45">
        <f>dec!N186</f>
        <v>549040</v>
      </c>
      <c r="E186" s="45">
        <f>may!N186</f>
        <v>517500</v>
      </c>
      <c r="F186" s="45">
        <f>june!N186</f>
        <v>546730</v>
      </c>
      <c r="G186" s="196">
        <v>28924</v>
      </c>
      <c r="H186" s="196">
        <v>36841</v>
      </c>
      <c r="I186" s="196">
        <v>32883</v>
      </c>
      <c r="J186" s="196">
        <v>32883</v>
      </c>
      <c r="K186" s="196">
        <v>32883</v>
      </c>
      <c r="L186" s="196">
        <v>54946</v>
      </c>
      <c r="M186" s="196">
        <v>54946</v>
      </c>
      <c r="N186" s="196">
        <v>54946</v>
      </c>
      <c r="O186" s="6"/>
      <c r="P186" s="6"/>
      <c r="Q186"/>
      <c r="R186"/>
      <c r="S186" s="33"/>
      <c r="T186" s="45">
        <f>proj16jul!F186</f>
        <v>265066</v>
      </c>
      <c r="U186" s="45">
        <f>dec!O186</f>
        <v>261598</v>
      </c>
      <c r="V186" s="45">
        <f>may!O186</f>
        <v>280528</v>
      </c>
      <c r="W186" s="45">
        <f>june!O186</f>
        <v>316465</v>
      </c>
      <c r="X186" s="196">
        <v>22089</v>
      </c>
      <c r="Y186" s="196">
        <v>22089</v>
      </c>
      <c r="Z186" s="196">
        <v>22089</v>
      </c>
      <c r="AA186" s="196">
        <v>22089</v>
      </c>
      <c r="AB186" s="196">
        <v>22089</v>
      </c>
      <c r="AC186" s="196">
        <v>21594</v>
      </c>
      <c r="AD186" s="196">
        <v>21594</v>
      </c>
      <c r="AE186" s="196">
        <v>21593</v>
      </c>
      <c r="AF186" s="196"/>
      <c r="AG186" s="196"/>
      <c r="AH186" s="196"/>
      <c r="AI186"/>
      <c r="AJ186" s="188">
        <f t="shared" si="5"/>
        <v>0</v>
      </c>
      <c r="AK186" s="31">
        <v>177</v>
      </c>
      <c r="AL186" s="31" t="s">
        <v>1137</v>
      </c>
      <c r="AM186" s="31">
        <v>177</v>
      </c>
      <c r="AN186" s="31" t="s">
        <v>222</v>
      </c>
      <c r="AO186" s="6">
        <f t="shared" si="4"/>
        <v>0</v>
      </c>
      <c r="AR186" s="157" t="s">
        <v>222</v>
      </c>
      <c r="AS186" s="162" t="s">
        <v>1863</v>
      </c>
      <c r="AT186" s="209">
        <v>54946</v>
      </c>
      <c r="AU186" s="209">
        <v>21593</v>
      </c>
      <c r="AV186" s="96"/>
      <c r="AW186" s="209"/>
      <c r="AX186" s="209"/>
      <c r="AY186" s="209"/>
      <c r="AZ186"/>
      <c r="BA186"/>
    </row>
    <row r="187" spans="1:53" ht="17.100000000000001" customHeight="1">
      <c r="A187" s="32">
        <v>178</v>
      </c>
      <c r="B187" s="32" t="s">
        <v>880</v>
      </c>
      <c r="C187" s="72">
        <f>proj16jul!D187</f>
        <v>53150</v>
      </c>
      <c r="D187" s="45">
        <f>dec!N187</f>
        <v>130000</v>
      </c>
      <c r="E187" s="45">
        <f>may!N187</f>
        <v>140055</v>
      </c>
      <c r="F187" s="45">
        <f>june!N187</f>
        <v>140055</v>
      </c>
      <c r="G187" s="196">
        <v>4429</v>
      </c>
      <c r="H187" s="196">
        <v>4429</v>
      </c>
      <c r="I187" s="196">
        <v>4429</v>
      </c>
      <c r="J187" s="196">
        <v>4429</v>
      </c>
      <c r="K187" s="196">
        <v>4429</v>
      </c>
      <c r="L187" s="196">
        <v>15407</v>
      </c>
      <c r="M187" s="196">
        <v>15408</v>
      </c>
      <c r="N187" s="196">
        <v>15408</v>
      </c>
      <c r="O187" s="6"/>
      <c r="P187" s="6"/>
      <c r="Q187"/>
      <c r="R187"/>
      <c r="S187" s="33"/>
      <c r="T187" s="45">
        <f>proj16jul!F187</f>
        <v>14514</v>
      </c>
      <c r="U187" s="45">
        <f>dec!O187</f>
        <v>20103</v>
      </c>
      <c r="V187" s="45">
        <f>may!O187</f>
        <v>19302</v>
      </c>
      <c r="W187" s="45">
        <f>june!O187</f>
        <v>14101</v>
      </c>
      <c r="X187" s="196">
        <v>1210</v>
      </c>
      <c r="Y187" s="196">
        <v>1210</v>
      </c>
      <c r="Z187" s="196">
        <v>1210</v>
      </c>
      <c r="AA187" s="196">
        <v>1210</v>
      </c>
      <c r="AB187" s="196">
        <v>1210</v>
      </c>
      <c r="AC187" s="196">
        <v>2008</v>
      </c>
      <c r="AD187" s="196">
        <v>2008</v>
      </c>
      <c r="AE187" s="196">
        <v>2008</v>
      </c>
      <c r="AF187" s="196"/>
      <c r="AG187" s="196"/>
      <c r="AH187" s="196"/>
      <c r="AI187"/>
      <c r="AJ187" s="188">
        <f t="shared" si="5"/>
        <v>0</v>
      </c>
      <c r="AK187" s="31">
        <v>178</v>
      </c>
      <c r="AL187" s="31" t="s">
        <v>1138</v>
      </c>
      <c r="AM187" s="31">
        <v>178</v>
      </c>
      <c r="AN187" s="31" t="s">
        <v>223</v>
      </c>
      <c r="AO187" s="6">
        <f t="shared" si="4"/>
        <v>0</v>
      </c>
      <c r="AR187" s="157" t="s">
        <v>223</v>
      </c>
      <c r="AS187" s="162" t="s">
        <v>1864</v>
      </c>
      <c r="AT187" s="209">
        <v>15408</v>
      </c>
      <c r="AU187" s="209">
        <v>2008</v>
      </c>
      <c r="AV187" s="96"/>
      <c r="AW187" s="209"/>
      <c r="AX187" s="209"/>
      <c r="AY187" s="209"/>
      <c r="AZ187"/>
      <c r="BA187"/>
    </row>
    <row r="188" spans="1:53" ht="17.100000000000001" customHeight="1">
      <c r="A188" s="31">
        <v>179</v>
      </c>
      <c r="B188" s="31" t="s">
        <v>1394</v>
      </c>
      <c r="C188" s="72">
        <f>proj16jul!D188</f>
        <v>0</v>
      </c>
      <c r="D188" s="45">
        <f>dec!N188</f>
        <v>0</v>
      </c>
      <c r="E188" s="45">
        <f>may!N188</f>
        <v>0</v>
      </c>
      <c r="F188" s="45">
        <f>june!N188</f>
        <v>0</v>
      </c>
      <c r="G188" s="196">
        <v>0</v>
      </c>
      <c r="H188" s="196">
        <v>0</v>
      </c>
      <c r="I188" s="196">
        <v>0</v>
      </c>
      <c r="J188" s="196">
        <v>0</v>
      </c>
      <c r="K188" s="196">
        <v>0</v>
      </c>
      <c r="L188" s="196">
        <v>0</v>
      </c>
      <c r="M188" s="196">
        <v>0</v>
      </c>
      <c r="N188" s="196">
        <v>0</v>
      </c>
      <c r="O188" s="6"/>
      <c r="P188" s="6"/>
      <c r="Q188"/>
      <c r="R188"/>
      <c r="S188" s="33"/>
      <c r="T188" s="45">
        <f>proj16jul!F188</f>
        <v>0</v>
      </c>
      <c r="U188" s="45">
        <f>dec!O188</f>
        <v>0</v>
      </c>
      <c r="V188" s="45">
        <f>may!O188</f>
        <v>0</v>
      </c>
      <c r="W188" s="45">
        <f>june!O188</f>
        <v>0</v>
      </c>
      <c r="X188" s="196">
        <v>0</v>
      </c>
      <c r="Y188" s="196">
        <v>0</v>
      </c>
      <c r="Z188" s="196">
        <v>0</v>
      </c>
      <c r="AA188" s="196">
        <v>0</v>
      </c>
      <c r="AB188" s="196">
        <v>0</v>
      </c>
      <c r="AC188" s="196">
        <v>0</v>
      </c>
      <c r="AD188" s="196">
        <v>0</v>
      </c>
      <c r="AE188" s="196">
        <v>0</v>
      </c>
      <c r="AF188" s="196"/>
      <c r="AG188" s="196"/>
      <c r="AH188" s="196"/>
      <c r="AI188"/>
      <c r="AJ188" s="188">
        <f t="shared" si="5"/>
        <v>0</v>
      </c>
      <c r="AK188" s="31">
        <v>179</v>
      </c>
      <c r="AL188" s="31" t="s">
        <v>1139</v>
      </c>
      <c r="AM188" s="31">
        <v>179</v>
      </c>
      <c r="AN188" s="31" t="s">
        <v>224</v>
      </c>
      <c r="AO188" s="6">
        <f t="shared" si="4"/>
        <v>0</v>
      </c>
      <c r="AR188" s="157" t="s">
        <v>224</v>
      </c>
      <c r="AS188" s="162" t="s">
        <v>1865</v>
      </c>
      <c r="AT188" s="209">
        <v>0</v>
      </c>
      <c r="AU188" s="209">
        <v>0</v>
      </c>
      <c r="AV188" s="96"/>
      <c r="AW188" s="209"/>
      <c r="AX188" s="209"/>
      <c r="AY188" s="209"/>
      <c r="AZ188"/>
      <c r="BA188"/>
    </row>
    <row r="189" spans="1:53" ht="17.100000000000001" customHeight="1">
      <c r="A189" s="31">
        <v>180</v>
      </c>
      <c r="B189" s="31" t="s">
        <v>1395</v>
      </c>
      <c r="C189" s="72">
        <f>proj16jul!D189</f>
        <v>0</v>
      </c>
      <c r="D189" s="45">
        <f>dec!N189</f>
        <v>0</v>
      </c>
      <c r="E189" s="45">
        <f>may!N189</f>
        <v>0</v>
      </c>
      <c r="F189" s="45">
        <f>june!N189</f>
        <v>0</v>
      </c>
      <c r="G189" s="196">
        <v>0</v>
      </c>
      <c r="H189" s="196">
        <v>0</v>
      </c>
      <c r="I189" s="196">
        <v>0</v>
      </c>
      <c r="J189" s="196">
        <v>0</v>
      </c>
      <c r="K189" s="196">
        <v>0</v>
      </c>
      <c r="L189" s="196">
        <v>0</v>
      </c>
      <c r="M189" s="196">
        <v>0</v>
      </c>
      <c r="N189" s="196">
        <v>0</v>
      </c>
      <c r="O189" s="6"/>
      <c r="P189" s="6"/>
      <c r="Q189"/>
      <c r="R189"/>
      <c r="S189" s="33"/>
      <c r="T189" s="45">
        <f>proj16jul!F189</f>
        <v>0</v>
      </c>
      <c r="U189" s="45">
        <f>dec!O189</f>
        <v>0</v>
      </c>
      <c r="V189" s="45">
        <f>may!O189</f>
        <v>0</v>
      </c>
      <c r="W189" s="45">
        <f>june!O189</f>
        <v>0</v>
      </c>
      <c r="X189" s="196">
        <v>0</v>
      </c>
      <c r="Y189" s="196">
        <v>0</v>
      </c>
      <c r="Z189" s="196">
        <v>0</v>
      </c>
      <c r="AA189" s="196">
        <v>0</v>
      </c>
      <c r="AB189" s="196">
        <v>0</v>
      </c>
      <c r="AC189" s="196">
        <v>0</v>
      </c>
      <c r="AD189" s="196">
        <v>0</v>
      </c>
      <c r="AE189" s="196">
        <v>0</v>
      </c>
      <c r="AF189" s="196"/>
      <c r="AG189" s="196"/>
      <c r="AH189" s="196"/>
      <c r="AI189"/>
      <c r="AJ189" s="188">
        <f t="shared" si="5"/>
        <v>0</v>
      </c>
      <c r="AK189" s="31">
        <v>180</v>
      </c>
      <c r="AL189" s="31" t="s">
        <v>1140</v>
      </c>
      <c r="AM189" s="31">
        <v>180</v>
      </c>
      <c r="AN189" s="31" t="s">
        <v>225</v>
      </c>
      <c r="AO189" s="6">
        <f t="shared" si="4"/>
        <v>0</v>
      </c>
      <c r="AR189" s="157" t="s">
        <v>225</v>
      </c>
      <c r="AS189" s="162" t="s">
        <v>1866</v>
      </c>
      <c r="AT189" s="209">
        <v>0</v>
      </c>
      <c r="AU189" s="209">
        <v>0</v>
      </c>
      <c r="AV189" s="96"/>
      <c r="AW189" s="209"/>
      <c r="AX189" s="209"/>
      <c r="AY189" s="209"/>
      <c r="AZ189"/>
      <c r="BA189"/>
    </row>
    <row r="190" spans="1:53" ht="17.100000000000001" customHeight="1">
      <c r="A190" s="32">
        <v>181</v>
      </c>
      <c r="B190" s="32" t="s">
        <v>583</v>
      </c>
      <c r="C190" s="72">
        <f>proj16jul!D190</f>
        <v>0</v>
      </c>
      <c r="D190" s="45">
        <f>dec!N190</f>
        <v>0</v>
      </c>
      <c r="E190" s="45">
        <f>may!N190</f>
        <v>0</v>
      </c>
      <c r="F190" s="45">
        <f>june!N190</f>
        <v>0</v>
      </c>
      <c r="G190" s="196">
        <v>0</v>
      </c>
      <c r="H190" s="196">
        <v>0</v>
      </c>
      <c r="I190" s="196">
        <v>0</v>
      </c>
      <c r="J190" s="196">
        <v>0</v>
      </c>
      <c r="K190" s="196">
        <v>0</v>
      </c>
      <c r="L190" s="196">
        <v>0</v>
      </c>
      <c r="M190" s="196">
        <v>0</v>
      </c>
      <c r="N190" s="196">
        <v>0</v>
      </c>
      <c r="O190" s="6"/>
      <c r="P190" s="6"/>
      <c r="Q190"/>
      <c r="R190"/>
      <c r="S190" s="33"/>
      <c r="T190" s="45">
        <f>proj16jul!F190</f>
        <v>95709</v>
      </c>
      <c r="U190" s="45">
        <f>dec!O190</f>
        <v>142700</v>
      </c>
      <c r="V190" s="45">
        <f>may!O190</f>
        <v>149338</v>
      </c>
      <c r="W190" s="45">
        <f>june!O190</f>
        <v>149338</v>
      </c>
      <c r="X190" s="196">
        <v>7976</v>
      </c>
      <c r="Y190" s="196">
        <v>7976</v>
      </c>
      <c r="Z190" s="196">
        <v>7976</v>
      </c>
      <c r="AA190" s="196">
        <v>7976</v>
      </c>
      <c r="AB190" s="196">
        <v>7976</v>
      </c>
      <c r="AC190" s="196">
        <v>14689</v>
      </c>
      <c r="AD190" s="196">
        <v>14689</v>
      </c>
      <c r="AE190" s="196">
        <v>14689</v>
      </c>
      <c r="AF190" s="196"/>
      <c r="AG190" s="196"/>
      <c r="AH190" s="196"/>
      <c r="AI190"/>
      <c r="AJ190" s="188">
        <f t="shared" si="5"/>
        <v>0</v>
      </c>
      <c r="AK190" s="31">
        <v>181</v>
      </c>
      <c r="AL190" s="31" t="s">
        <v>1141</v>
      </c>
      <c r="AM190" s="31">
        <v>181</v>
      </c>
      <c r="AN190" s="31" t="s">
        <v>226</v>
      </c>
      <c r="AO190" s="6">
        <f t="shared" si="4"/>
        <v>0</v>
      </c>
      <c r="AR190" s="157" t="s">
        <v>226</v>
      </c>
      <c r="AS190" s="162" t="s">
        <v>1867</v>
      </c>
      <c r="AT190" s="209">
        <v>0</v>
      </c>
      <c r="AU190" s="209">
        <v>14689</v>
      </c>
      <c r="AV190" s="96"/>
      <c r="AW190" s="209"/>
      <c r="AX190" s="209"/>
      <c r="AY190" s="209"/>
      <c r="AZ190"/>
      <c r="BA190"/>
    </row>
    <row r="191" spans="1:53" ht="17.100000000000001" customHeight="1">
      <c r="A191" s="32">
        <v>182</v>
      </c>
      <c r="B191" s="32" t="s">
        <v>1306</v>
      </c>
      <c r="C191" s="72">
        <f>proj16jul!D191</f>
        <v>15000</v>
      </c>
      <c r="D191" s="45">
        <f>dec!N191</f>
        <v>25000</v>
      </c>
      <c r="E191" s="45">
        <f>may!N191</f>
        <v>25000</v>
      </c>
      <c r="F191" s="45">
        <f>june!N191</f>
        <v>15000</v>
      </c>
      <c r="G191" s="196">
        <v>1250</v>
      </c>
      <c r="H191" s="196">
        <v>1250</v>
      </c>
      <c r="I191" s="196">
        <v>1250</v>
      </c>
      <c r="J191" s="196">
        <v>1250</v>
      </c>
      <c r="K191" s="196">
        <v>1250</v>
      </c>
      <c r="L191" s="196">
        <v>2678</v>
      </c>
      <c r="M191" s="196">
        <v>2678</v>
      </c>
      <c r="N191" s="196">
        <v>2678</v>
      </c>
      <c r="O191" s="6"/>
      <c r="P191" s="6"/>
      <c r="Q191"/>
      <c r="R191"/>
      <c r="S191" s="33"/>
      <c r="T191" s="45">
        <f>proj16jul!F191</f>
        <v>231623</v>
      </c>
      <c r="U191" s="45">
        <f>dec!O191</f>
        <v>245319</v>
      </c>
      <c r="V191" s="45">
        <f>may!O191</f>
        <v>302003</v>
      </c>
      <c r="W191" s="45">
        <f>june!O191</f>
        <v>298126</v>
      </c>
      <c r="X191" s="196">
        <v>19302</v>
      </c>
      <c r="Y191" s="196">
        <v>19302</v>
      </c>
      <c r="Z191" s="196">
        <v>19302</v>
      </c>
      <c r="AA191" s="196">
        <v>19302</v>
      </c>
      <c r="AB191" s="196">
        <v>19302</v>
      </c>
      <c r="AC191" s="196">
        <v>21259</v>
      </c>
      <c r="AD191" s="196">
        <v>21259</v>
      </c>
      <c r="AE191" s="196">
        <v>21259</v>
      </c>
      <c r="AF191" s="196"/>
      <c r="AG191" s="196"/>
      <c r="AH191" s="196"/>
      <c r="AI191"/>
      <c r="AJ191" s="188">
        <f t="shared" si="5"/>
        <v>0</v>
      </c>
      <c r="AK191" s="31">
        <v>182</v>
      </c>
      <c r="AL191" s="31" t="s">
        <v>1142</v>
      </c>
      <c r="AM191" s="31">
        <v>182</v>
      </c>
      <c r="AN191" s="31" t="s">
        <v>227</v>
      </c>
      <c r="AO191" s="6">
        <f t="shared" si="4"/>
        <v>0</v>
      </c>
      <c r="AR191" s="157" t="s">
        <v>227</v>
      </c>
      <c r="AS191" s="162" t="s">
        <v>1868</v>
      </c>
      <c r="AT191" s="209">
        <v>2678</v>
      </c>
      <c r="AU191" s="209">
        <v>21259</v>
      </c>
      <c r="AV191" s="96"/>
      <c r="AW191" s="209"/>
      <c r="AX191" s="209"/>
      <c r="AY191" s="209"/>
      <c r="AZ191"/>
      <c r="BA191"/>
    </row>
    <row r="192" spans="1:53" ht="17.100000000000001" customHeight="1">
      <c r="A192" s="31">
        <v>183</v>
      </c>
      <c r="B192" s="31" t="s">
        <v>1396</v>
      </c>
      <c r="C192" s="72">
        <f>proj16jul!D192</f>
        <v>0</v>
      </c>
      <c r="D192" s="45">
        <f>dec!N192</f>
        <v>0</v>
      </c>
      <c r="E192" s="45">
        <f>may!N192</f>
        <v>0</v>
      </c>
      <c r="F192" s="45">
        <f>june!N192</f>
        <v>0</v>
      </c>
      <c r="G192" s="196">
        <v>0</v>
      </c>
      <c r="H192" s="196">
        <v>0</v>
      </c>
      <c r="I192" s="196">
        <v>0</v>
      </c>
      <c r="J192" s="196">
        <v>0</v>
      </c>
      <c r="K192" s="196">
        <v>0</v>
      </c>
      <c r="L192" s="196">
        <v>0</v>
      </c>
      <c r="M192" s="196">
        <v>0</v>
      </c>
      <c r="N192" s="196">
        <v>0</v>
      </c>
      <c r="O192" s="6"/>
      <c r="P192" s="6"/>
      <c r="Q192"/>
      <c r="R192"/>
      <c r="S192" s="33"/>
      <c r="T192" s="45">
        <f>proj16jul!F192</f>
        <v>0</v>
      </c>
      <c r="U192" s="45">
        <f>dec!O192</f>
        <v>0</v>
      </c>
      <c r="V192" s="45">
        <f>may!O192</f>
        <v>0</v>
      </c>
      <c r="W192" s="45">
        <f>june!O192</f>
        <v>0</v>
      </c>
      <c r="X192" s="196">
        <v>0</v>
      </c>
      <c r="Y192" s="196">
        <v>0</v>
      </c>
      <c r="Z192" s="196">
        <v>0</v>
      </c>
      <c r="AA192" s="196">
        <v>0</v>
      </c>
      <c r="AB192" s="196">
        <v>0</v>
      </c>
      <c r="AC192" s="196">
        <v>0</v>
      </c>
      <c r="AD192" s="196">
        <v>0</v>
      </c>
      <c r="AE192" s="196">
        <v>0</v>
      </c>
      <c r="AF192" s="196"/>
      <c r="AG192" s="196"/>
      <c r="AH192" s="196"/>
      <c r="AI192"/>
      <c r="AJ192" s="188">
        <f t="shared" si="5"/>
        <v>0</v>
      </c>
      <c r="AK192" s="31">
        <v>183</v>
      </c>
      <c r="AL192" s="31" t="s">
        <v>1143</v>
      </c>
      <c r="AM192" s="31">
        <v>183</v>
      </c>
      <c r="AN192" s="31" t="s">
        <v>228</v>
      </c>
      <c r="AO192" s="6">
        <f t="shared" si="4"/>
        <v>0</v>
      </c>
      <c r="AR192" s="157" t="s">
        <v>228</v>
      </c>
      <c r="AS192" s="162" t="s">
        <v>1869</v>
      </c>
      <c r="AT192" s="209">
        <v>0</v>
      </c>
      <c r="AU192" s="209">
        <v>0</v>
      </c>
      <c r="AV192" s="96"/>
      <c r="AW192" s="209"/>
      <c r="AX192" s="209"/>
      <c r="AY192" s="209"/>
      <c r="AZ192"/>
      <c r="BA192"/>
    </row>
    <row r="193" spans="1:53" ht="17.100000000000001" customHeight="1">
      <c r="A193" s="31">
        <v>184</v>
      </c>
      <c r="B193" s="31" t="s">
        <v>1397</v>
      </c>
      <c r="C193" s="72">
        <f>proj16jul!D193</f>
        <v>0</v>
      </c>
      <c r="D193" s="45">
        <f>dec!N193</f>
        <v>0</v>
      </c>
      <c r="E193" s="45">
        <f>may!N193</f>
        <v>0</v>
      </c>
      <c r="F193" s="45">
        <f>june!N193</f>
        <v>0</v>
      </c>
      <c r="G193" s="196">
        <v>0</v>
      </c>
      <c r="H193" s="196">
        <v>0</v>
      </c>
      <c r="I193" s="196">
        <v>0</v>
      </c>
      <c r="J193" s="196">
        <v>0</v>
      </c>
      <c r="K193" s="196">
        <v>0</v>
      </c>
      <c r="L193" s="196">
        <v>0</v>
      </c>
      <c r="M193" s="196">
        <v>0</v>
      </c>
      <c r="N193" s="196">
        <v>0</v>
      </c>
      <c r="O193" s="6"/>
      <c r="P193" s="6"/>
      <c r="Q193"/>
      <c r="R193"/>
      <c r="S193" s="33"/>
      <c r="T193" s="45">
        <f>proj16jul!F193</f>
        <v>5561</v>
      </c>
      <c r="U193" s="45">
        <f>dec!O193</f>
        <v>6700</v>
      </c>
      <c r="V193" s="45">
        <f>may!O193</f>
        <v>6700</v>
      </c>
      <c r="W193" s="45">
        <f>june!O193</f>
        <v>6700</v>
      </c>
      <c r="X193" s="196">
        <v>464</v>
      </c>
      <c r="Y193" s="196">
        <v>464</v>
      </c>
      <c r="Z193" s="196">
        <v>464</v>
      </c>
      <c r="AA193" s="196">
        <v>464</v>
      </c>
      <c r="AB193" s="196">
        <v>464</v>
      </c>
      <c r="AC193" s="196">
        <v>626</v>
      </c>
      <c r="AD193" s="196">
        <v>626</v>
      </c>
      <c r="AE193" s="196">
        <v>626</v>
      </c>
      <c r="AF193" s="196"/>
      <c r="AG193" s="196"/>
      <c r="AH193" s="196"/>
      <c r="AI193"/>
      <c r="AJ193" s="188">
        <f t="shared" si="5"/>
        <v>0</v>
      </c>
      <c r="AK193" s="31">
        <v>184</v>
      </c>
      <c r="AL193" s="31" t="s">
        <v>1144</v>
      </c>
      <c r="AM193" s="31">
        <v>184</v>
      </c>
      <c r="AN193" s="31" t="s">
        <v>229</v>
      </c>
      <c r="AO193" s="6">
        <f t="shared" si="4"/>
        <v>0</v>
      </c>
      <c r="AR193" s="157" t="s">
        <v>229</v>
      </c>
      <c r="AS193" s="162" t="s">
        <v>1870</v>
      </c>
      <c r="AT193" s="209">
        <v>0</v>
      </c>
      <c r="AU193" s="209">
        <v>626</v>
      </c>
      <c r="AV193" s="96"/>
      <c r="AW193" s="209"/>
      <c r="AX193" s="209"/>
      <c r="AY193" s="209"/>
      <c r="AZ193"/>
      <c r="BA193"/>
    </row>
    <row r="194" spans="1:53" ht="17.100000000000001" customHeight="1">
      <c r="A194" s="32">
        <v>185</v>
      </c>
      <c r="B194" s="32" t="s">
        <v>829</v>
      </c>
      <c r="C194" s="72">
        <f>proj16jul!D194</f>
        <v>459014</v>
      </c>
      <c r="D194" s="45">
        <f>dec!N194</f>
        <v>442124</v>
      </c>
      <c r="E194" s="45">
        <f>may!N194</f>
        <v>513108</v>
      </c>
      <c r="F194" s="45">
        <f>june!N194</f>
        <v>513108</v>
      </c>
      <c r="G194" s="196">
        <v>38251</v>
      </c>
      <c r="H194" s="196">
        <v>38251</v>
      </c>
      <c r="I194" s="196">
        <v>38251</v>
      </c>
      <c r="J194" s="196">
        <v>38251</v>
      </c>
      <c r="K194" s="196">
        <v>38251</v>
      </c>
      <c r="L194" s="196">
        <v>35838</v>
      </c>
      <c r="M194" s="196">
        <v>35838</v>
      </c>
      <c r="N194" s="196">
        <v>35838</v>
      </c>
      <c r="O194" s="6"/>
      <c r="P194" s="6"/>
      <c r="Q194"/>
      <c r="R194"/>
      <c r="S194" s="33"/>
      <c r="T194" s="45">
        <f>proj16jul!F194</f>
        <v>1042782</v>
      </c>
      <c r="U194" s="45">
        <f>dec!O194</f>
        <v>1178463</v>
      </c>
      <c r="V194" s="45">
        <f>may!O194</f>
        <v>1174513</v>
      </c>
      <c r="W194" s="45">
        <f>june!O194</f>
        <v>1192249</v>
      </c>
      <c r="X194" s="196">
        <v>86899</v>
      </c>
      <c r="Y194" s="196">
        <v>87808</v>
      </c>
      <c r="Z194" s="196">
        <v>87808</v>
      </c>
      <c r="AA194" s="196">
        <v>87808</v>
      </c>
      <c r="AB194" s="196">
        <v>87808</v>
      </c>
      <c r="AC194" s="196">
        <v>105762</v>
      </c>
      <c r="AD194" s="196">
        <v>105762</v>
      </c>
      <c r="AE194" s="196">
        <v>105762</v>
      </c>
      <c r="AF194" s="196"/>
      <c r="AG194" s="196"/>
      <c r="AH194" s="196"/>
      <c r="AI194"/>
      <c r="AJ194" s="188">
        <f t="shared" si="5"/>
        <v>0</v>
      </c>
      <c r="AK194" s="31">
        <v>185</v>
      </c>
      <c r="AL194" s="31" t="s">
        <v>1145</v>
      </c>
      <c r="AM194" s="31">
        <v>185</v>
      </c>
      <c r="AN194" s="31" t="s">
        <v>230</v>
      </c>
      <c r="AO194" s="6">
        <f t="shared" si="4"/>
        <v>0</v>
      </c>
      <c r="AR194" s="157" t="s">
        <v>230</v>
      </c>
      <c r="AS194" s="162" t="s">
        <v>1871</v>
      </c>
      <c r="AT194" s="209">
        <v>35838</v>
      </c>
      <c r="AU194" s="209">
        <v>105762</v>
      </c>
      <c r="AV194" s="96"/>
      <c r="AW194" s="209"/>
      <c r="AX194" s="209"/>
      <c r="AY194" s="209"/>
      <c r="AZ194"/>
      <c r="BA194"/>
    </row>
    <row r="195" spans="1:53" ht="17.100000000000001" customHeight="1">
      <c r="A195" s="32">
        <v>186</v>
      </c>
      <c r="B195" s="32" t="s">
        <v>873</v>
      </c>
      <c r="C195" s="72">
        <f>proj16jul!D195</f>
        <v>0</v>
      </c>
      <c r="D195" s="45">
        <f>dec!N195</f>
        <v>0</v>
      </c>
      <c r="E195" s="45">
        <f>may!N195</f>
        <v>0</v>
      </c>
      <c r="F195" s="45">
        <f>june!N195</f>
        <v>0</v>
      </c>
      <c r="G195" s="196">
        <v>0</v>
      </c>
      <c r="H195" s="196">
        <v>0</v>
      </c>
      <c r="I195" s="196">
        <v>0</v>
      </c>
      <c r="J195" s="196">
        <v>0</v>
      </c>
      <c r="K195" s="196">
        <v>0</v>
      </c>
      <c r="L195" s="196">
        <v>0</v>
      </c>
      <c r="M195" s="196">
        <v>0</v>
      </c>
      <c r="N195" s="196">
        <v>0</v>
      </c>
      <c r="O195" s="6"/>
      <c r="P195" s="6"/>
      <c r="Q195"/>
      <c r="R195"/>
      <c r="S195" s="33"/>
      <c r="T195" s="45">
        <f>proj16jul!F195</f>
        <v>118671</v>
      </c>
      <c r="U195" s="45">
        <f>dec!O195</f>
        <v>159604</v>
      </c>
      <c r="V195" s="45">
        <f>may!O195</f>
        <v>158945</v>
      </c>
      <c r="W195" s="45">
        <f>june!O195</f>
        <v>157629</v>
      </c>
      <c r="X195" s="196">
        <v>9890</v>
      </c>
      <c r="Y195" s="196">
        <v>9890</v>
      </c>
      <c r="Z195" s="196">
        <v>9890</v>
      </c>
      <c r="AA195" s="196">
        <v>9889</v>
      </c>
      <c r="AB195" s="196">
        <v>9889</v>
      </c>
      <c r="AC195" s="196">
        <v>15737</v>
      </c>
      <c r="AD195" s="196">
        <v>15737</v>
      </c>
      <c r="AE195" s="196">
        <v>15737</v>
      </c>
      <c r="AF195" s="196"/>
      <c r="AG195" s="196"/>
      <c r="AH195" s="196"/>
      <c r="AI195"/>
      <c r="AJ195" s="188">
        <f t="shared" si="5"/>
        <v>0</v>
      </c>
      <c r="AK195" s="31">
        <v>186</v>
      </c>
      <c r="AL195" s="31" t="s">
        <v>1146</v>
      </c>
      <c r="AM195" s="31">
        <v>186</v>
      </c>
      <c r="AN195" s="31" t="s">
        <v>231</v>
      </c>
      <c r="AO195" s="6">
        <f t="shared" si="4"/>
        <v>0</v>
      </c>
      <c r="AR195" s="157" t="s">
        <v>231</v>
      </c>
      <c r="AS195" s="162" t="s">
        <v>1872</v>
      </c>
      <c r="AT195" s="209">
        <v>0</v>
      </c>
      <c r="AU195" s="209">
        <v>15737</v>
      </c>
      <c r="AV195" s="96"/>
      <c r="AW195" s="209"/>
      <c r="AX195" s="209"/>
      <c r="AY195" s="209"/>
      <c r="AZ195"/>
      <c r="BA195"/>
    </row>
    <row r="196" spans="1:53" ht="17.100000000000001" customHeight="1">
      <c r="A196" s="32">
        <v>187</v>
      </c>
      <c r="B196" s="32" t="s">
        <v>1278</v>
      </c>
      <c r="C196" s="72">
        <f>proj16jul!D196</f>
        <v>419555</v>
      </c>
      <c r="D196" s="45">
        <f>dec!N196</f>
        <v>376474</v>
      </c>
      <c r="E196" s="45">
        <f>may!N196</f>
        <v>423920</v>
      </c>
      <c r="F196" s="45">
        <f>june!N196</f>
        <v>423920</v>
      </c>
      <c r="G196" s="196">
        <v>34962</v>
      </c>
      <c r="H196" s="196">
        <v>34963</v>
      </c>
      <c r="I196" s="196">
        <v>34963</v>
      </c>
      <c r="J196" s="196">
        <v>34963</v>
      </c>
      <c r="K196" s="196">
        <v>34963</v>
      </c>
      <c r="L196" s="196">
        <v>28808</v>
      </c>
      <c r="M196" s="196">
        <v>28808</v>
      </c>
      <c r="N196" s="196">
        <v>28808</v>
      </c>
      <c r="O196" s="6"/>
      <c r="P196" s="6"/>
      <c r="Q196"/>
      <c r="R196"/>
      <c r="S196" s="33"/>
      <c r="T196" s="45">
        <f>proj16jul!F196</f>
        <v>168883</v>
      </c>
      <c r="U196" s="45">
        <f>dec!O196</f>
        <v>197848</v>
      </c>
      <c r="V196" s="45">
        <f>may!O196</f>
        <v>197824</v>
      </c>
      <c r="W196" s="45">
        <f>june!O196</f>
        <v>185783</v>
      </c>
      <c r="X196" s="196">
        <v>14074</v>
      </c>
      <c r="Y196" s="196">
        <v>15438</v>
      </c>
      <c r="Z196" s="196">
        <v>15438</v>
      </c>
      <c r="AA196" s="196">
        <v>15437</v>
      </c>
      <c r="AB196" s="196">
        <v>15437</v>
      </c>
      <c r="AC196" s="196">
        <v>17432</v>
      </c>
      <c r="AD196" s="196">
        <v>17432</v>
      </c>
      <c r="AE196" s="196">
        <v>17432</v>
      </c>
      <c r="AF196" s="196"/>
      <c r="AG196" s="196"/>
      <c r="AH196" s="196"/>
      <c r="AI196"/>
      <c r="AJ196" s="188">
        <f t="shared" si="5"/>
        <v>0</v>
      </c>
      <c r="AK196" s="31">
        <v>187</v>
      </c>
      <c r="AL196" s="31" t="s">
        <v>1147</v>
      </c>
      <c r="AM196" s="31">
        <v>187</v>
      </c>
      <c r="AN196" s="31" t="s">
        <v>232</v>
      </c>
      <c r="AO196" s="6">
        <f t="shared" si="4"/>
        <v>0</v>
      </c>
      <c r="AR196" s="157" t="s">
        <v>232</v>
      </c>
      <c r="AS196" s="162" t="s">
        <v>1873</v>
      </c>
      <c r="AT196" s="209">
        <v>28808</v>
      </c>
      <c r="AU196" s="209">
        <v>17432</v>
      </c>
      <c r="AV196" s="96"/>
      <c r="AW196" s="209"/>
      <c r="AX196" s="209"/>
      <c r="AY196" s="209"/>
      <c r="AZ196"/>
      <c r="BA196"/>
    </row>
    <row r="197" spans="1:53" ht="17.100000000000001" customHeight="1">
      <c r="A197" s="31">
        <v>188</v>
      </c>
      <c r="B197" s="31" t="s">
        <v>943</v>
      </c>
      <c r="C197" s="72">
        <f>proj16jul!D197</f>
        <v>0</v>
      </c>
      <c r="D197" s="45">
        <f>dec!N197</f>
        <v>0</v>
      </c>
      <c r="E197" s="45">
        <f>may!N197</f>
        <v>0</v>
      </c>
      <c r="F197" s="45">
        <f>june!N197</f>
        <v>0</v>
      </c>
      <c r="G197" s="196">
        <v>0</v>
      </c>
      <c r="H197" s="196">
        <v>0</v>
      </c>
      <c r="I197" s="196">
        <v>0</v>
      </c>
      <c r="J197" s="196">
        <v>0</v>
      </c>
      <c r="K197" s="196">
        <v>0</v>
      </c>
      <c r="L197" s="196">
        <v>0</v>
      </c>
      <c r="M197" s="196">
        <v>0</v>
      </c>
      <c r="N197" s="196">
        <v>0</v>
      </c>
      <c r="O197" s="6"/>
      <c r="P197" s="6"/>
      <c r="Q197"/>
      <c r="R197"/>
      <c r="S197" s="33"/>
      <c r="T197" s="45">
        <f>proj16jul!F197</f>
        <v>0</v>
      </c>
      <c r="U197" s="45">
        <f>dec!O197</f>
        <v>0</v>
      </c>
      <c r="V197" s="45">
        <f>may!O197</f>
        <v>0</v>
      </c>
      <c r="W197" s="45">
        <f>june!O197</f>
        <v>0</v>
      </c>
      <c r="X197" s="196">
        <v>0</v>
      </c>
      <c r="Y197" s="196">
        <v>0</v>
      </c>
      <c r="Z197" s="196">
        <v>0</v>
      </c>
      <c r="AA197" s="196">
        <v>0</v>
      </c>
      <c r="AB197" s="196">
        <v>0</v>
      </c>
      <c r="AC197" s="196">
        <v>0</v>
      </c>
      <c r="AD197" s="196">
        <v>0</v>
      </c>
      <c r="AE197" s="196">
        <v>0</v>
      </c>
      <c r="AF197" s="196"/>
      <c r="AG197" s="196"/>
      <c r="AH197" s="196"/>
      <c r="AI197"/>
      <c r="AJ197" s="188">
        <f t="shared" si="5"/>
        <v>0</v>
      </c>
      <c r="AK197" s="31">
        <v>188</v>
      </c>
      <c r="AL197" s="31" t="s">
        <v>1148</v>
      </c>
      <c r="AM197" s="31">
        <v>188</v>
      </c>
      <c r="AN197" s="31" t="s">
        <v>233</v>
      </c>
      <c r="AO197" s="6">
        <f t="shared" si="4"/>
        <v>0</v>
      </c>
      <c r="AR197" s="157" t="s">
        <v>233</v>
      </c>
      <c r="AS197" s="162" t="s">
        <v>1874</v>
      </c>
      <c r="AT197" s="209">
        <v>0</v>
      </c>
      <c r="AU197" s="209">
        <v>0</v>
      </c>
      <c r="AV197" s="96"/>
      <c r="AW197" s="209"/>
      <c r="AX197" s="209"/>
      <c r="AY197" s="209"/>
      <c r="AZ197"/>
      <c r="BA197"/>
    </row>
    <row r="198" spans="1:53" ht="17.100000000000001" customHeight="1">
      <c r="A198" s="31">
        <v>189</v>
      </c>
      <c r="B198" s="31" t="s">
        <v>837</v>
      </c>
      <c r="C198" s="72">
        <f>proj16jul!D198</f>
        <v>0</v>
      </c>
      <c r="D198" s="45">
        <f>dec!N198</f>
        <v>0</v>
      </c>
      <c r="E198" s="45">
        <f>may!N198</f>
        <v>0</v>
      </c>
      <c r="F198" s="45">
        <f>june!N198</f>
        <v>0</v>
      </c>
      <c r="G198" s="196">
        <v>0</v>
      </c>
      <c r="H198" s="196">
        <v>0</v>
      </c>
      <c r="I198" s="196">
        <v>0</v>
      </c>
      <c r="J198" s="196">
        <v>0</v>
      </c>
      <c r="K198" s="196">
        <v>0</v>
      </c>
      <c r="L198" s="196">
        <v>0</v>
      </c>
      <c r="M198" s="196">
        <v>0</v>
      </c>
      <c r="N198" s="196">
        <v>0</v>
      </c>
      <c r="O198" s="6"/>
      <c r="P198" s="6"/>
      <c r="Q198"/>
      <c r="R198"/>
      <c r="S198" s="33"/>
      <c r="T198" s="45">
        <f>proj16jul!F198</f>
        <v>19028</v>
      </c>
      <c r="U198" s="45">
        <f>dec!O198</f>
        <v>26800</v>
      </c>
      <c r="V198" s="45">
        <f>may!O198</f>
        <v>26800</v>
      </c>
      <c r="W198" s="45">
        <f>june!O198</f>
        <v>26800</v>
      </c>
      <c r="X198" s="196">
        <v>1586</v>
      </c>
      <c r="Y198" s="196">
        <v>1586</v>
      </c>
      <c r="Z198" s="196">
        <v>1586</v>
      </c>
      <c r="AA198" s="196">
        <v>1586</v>
      </c>
      <c r="AB198" s="196">
        <v>1586</v>
      </c>
      <c r="AC198" s="196">
        <v>2696</v>
      </c>
      <c r="AD198" s="196">
        <v>2696</v>
      </c>
      <c r="AE198" s="196">
        <v>2696</v>
      </c>
      <c r="AF198" s="196"/>
      <c r="AG198" s="196"/>
      <c r="AH198" s="196"/>
      <c r="AI198"/>
      <c r="AJ198" s="188">
        <f t="shared" si="5"/>
        <v>0</v>
      </c>
      <c r="AK198" s="31">
        <v>189</v>
      </c>
      <c r="AL198" s="31" t="s">
        <v>1149</v>
      </c>
      <c r="AM198" s="31">
        <v>189</v>
      </c>
      <c r="AN198" s="31" t="s">
        <v>234</v>
      </c>
      <c r="AO198" s="6">
        <f t="shared" si="4"/>
        <v>0</v>
      </c>
      <c r="AR198" s="157" t="s">
        <v>234</v>
      </c>
      <c r="AS198" s="162" t="s">
        <v>1875</v>
      </c>
      <c r="AT198" s="209">
        <v>0</v>
      </c>
      <c r="AU198" s="209">
        <v>2696</v>
      </c>
      <c r="AV198" s="96"/>
      <c r="AW198" s="209"/>
      <c r="AX198" s="209"/>
      <c r="AY198" s="209"/>
      <c r="AZ198"/>
      <c r="BA198"/>
    </row>
    <row r="199" spans="1:53" ht="17.100000000000001" customHeight="1">
      <c r="A199" s="32">
        <v>190</v>
      </c>
      <c r="B199" s="32" t="s">
        <v>925</v>
      </c>
      <c r="C199" s="72">
        <f>proj16jul!D199</f>
        <v>0</v>
      </c>
      <c r="D199" s="45">
        <f>dec!N199</f>
        <v>0</v>
      </c>
      <c r="E199" s="45">
        <f>may!N199</f>
        <v>0</v>
      </c>
      <c r="F199" s="45">
        <f>june!N199</f>
        <v>0</v>
      </c>
      <c r="G199" s="196">
        <v>0</v>
      </c>
      <c r="H199" s="196">
        <v>0</v>
      </c>
      <c r="I199" s="196">
        <v>0</v>
      </c>
      <c r="J199" s="196">
        <v>0</v>
      </c>
      <c r="K199" s="196">
        <v>0</v>
      </c>
      <c r="L199" s="196">
        <v>0</v>
      </c>
      <c r="M199" s="196">
        <v>0</v>
      </c>
      <c r="N199" s="196">
        <v>0</v>
      </c>
      <c r="O199" s="6"/>
      <c r="P199" s="6"/>
      <c r="Q199"/>
      <c r="R199"/>
      <c r="S199" s="33"/>
      <c r="T199" s="45">
        <f>proj16jul!F199</f>
        <v>1850</v>
      </c>
      <c r="U199" s="45">
        <f>dec!O199</f>
        <v>5000</v>
      </c>
      <c r="V199" s="45">
        <f>may!O199</f>
        <v>3984</v>
      </c>
      <c r="W199" s="45">
        <f>june!O199</f>
        <v>3984</v>
      </c>
      <c r="X199" s="196">
        <v>155</v>
      </c>
      <c r="Y199" s="196">
        <v>155</v>
      </c>
      <c r="Z199" s="196">
        <v>154</v>
      </c>
      <c r="AA199" s="196">
        <v>154</v>
      </c>
      <c r="AB199" s="196">
        <v>154</v>
      </c>
      <c r="AC199" s="196">
        <v>604</v>
      </c>
      <c r="AD199" s="196">
        <v>604</v>
      </c>
      <c r="AE199" s="196">
        <v>604</v>
      </c>
      <c r="AF199" s="196"/>
      <c r="AG199" s="196"/>
      <c r="AH199" s="196"/>
      <c r="AI199"/>
      <c r="AJ199" s="188">
        <f t="shared" si="5"/>
        <v>0</v>
      </c>
      <c r="AK199" s="31">
        <v>190</v>
      </c>
      <c r="AL199" s="31" t="s">
        <v>1150</v>
      </c>
      <c r="AM199" s="31">
        <v>190</v>
      </c>
      <c r="AN199" s="31" t="s">
        <v>235</v>
      </c>
      <c r="AO199" s="6">
        <f t="shared" si="4"/>
        <v>0</v>
      </c>
      <c r="AR199" s="157" t="s">
        <v>235</v>
      </c>
      <c r="AS199" s="162" t="s">
        <v>1876</v>
      </c>
      <c r="AT199" s="209">
        <v>0</v>
      </c>
      <c r="AU199" s="209">
        <v>604</v>
      </c>
      <c r="AV199" s="96"/>
      <c r="AW199" s="209"/>
      <c r="AX199" s="209"/>
      <c r="AY199" s="209"/>
      <c r="AZ199"/>
      <c r="BA199"/>
    </row>
    <row r="200" spans="1:53" ht="17.100000000000001" customHeight="1">
      <c r="A200" s="32">
        <v>191</v>
      </c>
      <c r="B200" s="32" t="s">
        <v>899</v>
      </c>
      <c r="C200" s="72">
        <f>proj16jul!D200</f>
        <v>239656</v>
      </c>
      <c r="D200" s="45">
        <f>dec!N200</f>
        <v>308926</v>
      </c>
      <c r="E200" s="45">
        <f>may!N200</f>
        <v>323728</v>
      </c>
      <c r="F200" s="45">
        <f>june!N200</f>
        <v>323728</v>
      </c>
      <c r="G200" s="196">
        <v>19971</v>
      </c>
      <c r="H200" s="196">
        <v>19971</v>
      </c>
      <c r="I200" s="196">
        <v>19972</v>
      </c>
      <c r="J200" s="196">
        <v>19971</v>
      </c>
      <c r="K200" s="196">
        <v>19971</v>
      </c>
      <c r="L200" s="196">
        <v>29867</v>
      </c>
      <c r="M200" s="196">
        <v>29867</v>
      </c>
      <c r="N200" s="196">
        <v>29867</v>
      </c>
      <c r="O200" s="6"/>
      <c r="P200" s="6"/>
      <c r="Q200"/>
      <c r="R200"/>
      <c r="S200" s="33"/>
      <c r="T200" s="45">
        <f>proj16jul!F200</f>
        <v>170503</v>
      </c>
      <c r="U200" s="45">
        <f>dec!O200</f>
        <v>207987</v>
      </c>
      <c r="V200" s="45">
        <f>may!O200</f>
        <v>229751</v>
      </c>
      <c r="W200" s="45">
        <f>june!O200</f>
        <v>201977</v>
      </c>
      <c r="X200" s="196">
        <v>14209</v>
      </c>
      <c r="Y200" s="196">
        <v>14209</v>
      </c>
      <c r="Z200" s="196">
        <v>14209</v>
      </c>
      <c r="AA200" s="196">
        <v>14209</v>
      </c>
      <c r="AB200" s="196">
        <v>14209</v>
      </c>
      <c r="AC200" s="196">
        <v>19564</v>
      </c>
      <c r="AD200" s="196">
        <v>19563</v>
      </c>
      <c r="AE200" s="196">
        <v>19563</v>
      </c>
      <c r="AF200" s="196"/>
      <c r="AG200" s="196"/>
      <c r="AH200" s="196"/>
      <c r="AI200"/>
      <c r="AJ200" s="188">
        <f t="shared" si="5"/>
        <v>0</v>
      </c>
      <c r="AK200" s="31">
        <v>191</v>
      </c>
      <c r="AL200" s="31" t="s">
        <v>1151</v>
      </c>
      <c r="AM200" s="31">
        <v>191</v>
      </c>
      <c r="AN200" s="31" t="s">
        <v>236</v>
      </c>
      <c r="AO200" s="6">
        <f t="shared" si="4"/>
        <v>0</v>
      </c>
      <c r="AR200" s="157" t="s">
        <v>236</v>
      </c>
      <c r="AS200" s="162" t="s">
        <v>1877</v>
      </c>
      <c r="AT200" s="209">
        <v>29867</v>
      </c>
      <c r="AU200" s="209">
        <v>19563</v>
      </c>
      <c r="AV200" s="96"/>
      <c r="AW200" s="209"/>
      <c r="AX200" s="209"/>
      <c r="AY200" s="209"/>
      <c r="AZ200"/>
      <c r="BA200"/>
    </row>
    <row r="201" spans="1:53" ht="17.100000000000001" customHeight="1">
      <c r="A201" s="31">
        <v>192</v>
      </c>
      <c r="B201" s="31" t="s">
        <v>944</v>
      </c>
      <c r="C201" s="72">
        <f>proj16jul!D201</f>
        <v>0</v>
      </c>
      <c r="D201" s="45">
        <f>dec!N201</f>
        <v>0</v>
      </c>
      <c r="E201" s="45">
        <f>may!N201</f>
        <v>0</v>
      </c>
      <c r="F201" s="45">
        <f>june!N201</f>
        <v>0</v>
      </c>
      <c r="G201" s="196">
        <v>0</v>
      </c>
      <c r="H201" s="196">
        <v>0</v>
      </c>
      <c r="I201" s="196">
        <v>0</v>
      </c>
      <c r="J201" s="196">
        <v>0</v>
      </c>
      <c r="K201" s="196">
        <v>0</v>
      </c>
      <c r="L201" s="196">
        <v>0</v>
      </c>
      <c r="M201" s="196">
        <v>0</v>
      </c>
      <c r="N201" s="196">
        <v>0</v>
      </c>
      <c r="O201" s="6"/>
      <c r="P201" s="6"/>
      <c r="Q201"/>
      <c r="R201"/>
      <c r="S201" s="33"/>
      <c r="T201" s="45">
        <f>proj16jul!F201</f>
        <v>0</v>
      </c>
      <c r="U201" s="45">
        <f>dec!O201</f>
        <v>0</v>
      </c>
      <c r="V201" s="45">
        <f>may!O201</f>
        <v>0</v>
      </c>
      <c r="W201" s="45">
        <f>june!O201</f>
        <v>0</v>
      </c>
      <c r="X201" s="196">
        <v>0</v>
      </c>
      <c r="Y201" s="196">
        <v>0</v>
      </c>
      <c r="Z201" s="196">
        <v>0</v>
      </c>
      <c r="AA201" s="196">
        <v>0</v>
      </c>
      <c r="AB201" s="196">
        <v>0</v>
      </c>
      <c r="AC201" s="196">
        <v>0</v>
      </c>
      <c r="AD201" s="196">
        <v>0</v>
      </c>
      <c r="AE201" s="196">
        <v>0</v>
      </c>
      <c r="AF201" s="196"/>
      <c r="AG201" s="196"/>
      <c r="AH201" s="196"/>
      <c r="AI201"/>
      <c r="AJ201" s="188">
        <f t="shared" si="5"/>
        <v>0</v>
      </c>
      <c r="AK201" s="31">
        <v>192</v>
      </c>
      <c r="AL201" s="31" t="s">
        <v>1152</v>
      </c>
      <c r="AM201" s="31">
        <v>192</v>
      </c>
      <c r="AN201" s="31" t="s">
        <v>237</v>
      </c>
      <c r="AO201" s="6">
        <f t="shared" si="4"/>
        <v>0</v>
      </c>
      <c r="AR201" s="157" t="s">
        <v>237</v>
      </c>
      <c r="AS201" s="162" t="s">
        <v>1878</v>
      </c>
      <c r="AT201" s="209">
        <v>0</v>
      </c>
      <c r="AU201" s="209">
        <v>0</v>
      </c>
      <c r="AV201" s="96"/>
      <c r="AW201" s="209"/>
      <c r="AX201" s="209"/>
      <c r="AY201" s="209"/>
      <c r="AZ201"/>
      <c r="BA201"/>
    </row>
    <row r="202" spans="1:53" ht="17.100000000000001" customHeight="1">
      <c r="A202" s="31">
        <v>193</v>
      </c>
      <c r="B202" s="31" t="s">
        <v>945</v>
      </c>
      <c r="C202" s="72">
        <f>proj16jul!D202</f>
        <v>0</v>
      </c>
      <c r="D202" s="45">
        <f>dec!N202</f>
        <v>0</v>
      </c>
      <c r="E202" s="45">
        <f>may!N202</f>
        <v>0</v>
      </c>
      <c r="F202" s="45">
        <f>june!N202</f>
        <v>0</v>
      </c>
      <c r="G202" s="196">
        <v>0</v>
      </c>
      <c r="H202" s="196">
        <v>0</v>
      </c>
      <c r="I202" s="196">
        <v>0</v>
      </c>
      <c r="J202" s="196">
        <v>0</v>
      </c>
      <c r="K202" s="196">
        <v>0</v>
      </c>
      <c r="L202" s="196">
        <v>0</v>
      </c>
      <c r="M202" s="196">
        <v>0</v>
      </c>
      <c r="N202" s="196">
        <v>0</v>
      </c>
      <c r="O202" s="6"/>
      <c r="P202" s="6"/>
      <c r="Q202"/>
      <c r="R202"/>
      <c r="S202" s="33"/>
      <c r="T202" s="45">
        <f>proj16jul!F202</f>
        <v>0</v>
      </c>
      <c r="U202" s="45">
        <f>dec!O202</f>
        <v>0</v>
      </c>
      <c r="V202" s="45">
        <f>may!O202</f>
        <v>0</v>
      </c>
      <c r="W202" s="45">
        <f>june!O202</f>
        <v>0</v>
      </c>
      <c r="X202" s="196">
        <v>0</v>
      </c>
      <c r="Y202" s="196">
        <v>0</v>
      </c>
      <c r="Z202" s="196">
        <v>0</v>
      </c>
      <c r="AA202" s="196">
        <v>0</v>
      </c>
      <c r="AB202" s="196">
        <v>0</v>
      </c>
      <c r="AC202" s="196">
        <v>0</v>
      </c>
      <c r="AD202" s="196">
        <v>0</v>
      </c>
      <c r="AE202" s="196">
        <v>0</v>
      </c>
      <c r="AF202" s="196"/>
      <c r="AG202" s="196"/>
      <c r="AH202" s="196"/>
      <c r="AI202"/>
      <c r="AJ202" s="188">
        <f t="shared" si="5"/>
        <v>0</v>
      </c>
      <c r="AK202" s="31">
        <v>193</v>
      </c>
      <c r="AL202" s="31" t="s">
        <v>1153</v>
      </c>
      <c r="AM202" s="31">
        <v>193</v>
      </c>
      <c r="AN202" s="31" t="s">
        <v>238</v>
      </c>
      <c r="AO202" s="6">
        <f t="shared" ref="AO202:AO244" si="6">IF(MID(AS202,9,6)&lt;&gt;MID(AL202,1,6),1,0)</f>
        <v>0</v>
      </c>
      <c r="AR202" s="157" t="s">
        <v>238</v>
      </c>
      <c r="AS202" s="162" t="s">
        <v>1879</v>
      </c>
      <c r="AT202" s="209">
        <v>0</v>
      </c>
      <c r="AU202" s="209">
        <v>0</v>
      </c>
      <c r="AV202" s="96"/>
      <c r="AW202" s="209"/>
      <c r="AX202" s="209"/>
      <c r="AY202" s="209"/>
      <c r="AZ202"/>
      <c r="BA202"/>
    </row>
    <row r="203" spans="1:53" ht="17.100000000000001" customHeight="1">
      <c r="A203" s="31">
        <v>194</v>
      </c>
      <c r="B203" s="31" t="s">
        <v>946</v>
      </c>
      <c r="C203" s="72">
        <f>proj16jul!D203</f>
        <v>0</v>
      </c>
      <c r="D203" s="45">
        <f>dec!N203</f>
        <v>0</v>
      </c>
      <c r="E203" s="45">
        <f>may!N203</f>
        <v>0</v>
      </c>
      <c r="F203" s="45">
        <f>june!N203</f>
        <v>0</v>
      </c>
      <c r="G203" s="196">
        <v>0</v>
      </c>
      <c r="H203" s="196">
        <v>0</v>
      </c>
      <c r="I203" s="196">
        <v>0</v>
      </c>
      <c r="J203" s="196">
        <v>0</v>
      </c>
      <c r="K203" s="196">
        <v>0</v>
      </c>
      <c r="L203" s="196">
        <v>0</v>
      </c>
      <c r="M203" s="196">
        <v>0</v>
      </c>
      <c r="N203" s="196">
        <v>0</v>
      </c>
      <c r="O203" s="6"/>
      <c r="P203" s="6"/>
      <c r="Q203"/>
      <c r="R203"/>
      <c r="S203" s="33"/>
      <c r="T203" s="45">
        <f>proj16jul!F203</f>
        <v>0</v>
      </c>
      <c r="U203" s="45">
        <f>dec!O203</f>
        <v>0</v>
      </c>
      <c r="V203" s="45">
        <f>may!O203</f>
        <v>0</v>
      </c>
      <c r="W203" s="45">
        <f>june!O203</f>
        <v>0</v>
      </c>
      <c r="X203" s="196">
        <v>0</v>
      </c>
      <c r="Y203" s="196">
        <v>0</v>
      </c>
      <c r="Z203" s="196">
        <v>0</v>
      </c>
      <c r="AA203" s="196">
        <v>0</v>
      </c>
      <c r="AB203" s="196">
        <v>0</v>
      </c>
      <c r="AC203" s="196">
        <v>0</v>
      </c>
      <c r="AD203" s="196">
        <v>0</v>
      </c>
      <c r="AE203" s="196">
        <v>0</v>
      </c>
      <c r="AF203" s="196"/>
      <c r="AG203" s="196"/>
      <c r="AH203" s="196"/>
      <c r="AI203"/>
      <c r="AJ203" s="188">
        <f t="shared" ref="AJ203:AJ266" si="7">IF(MID(B203,1,6)&lt;&gt;MID(AL203,1,6),1,0)</f>
        <v>0</v>
      </c>
      <c r="AK203" s="31">
        <v>194</v>
      </c>
      <c r="AL203" s="31" t="s">
        <v>1154</v>
      </c>
      <c r="AM203" s="31">
        <v>194</v>
      </c>
      <c r="AN203" s="31" t="s">
        <v>239</v>
      </c>
      <c r="AO203" s="6">
        <f t="shared" si="6"/>
        <v>0</v>
      </c>
      <c r="AR203" s="157" t="s">
        <v>239</v>
      </c>
      <c r="AS203" s="162" t="s">
        <v>1880</v>
      </c>
      <c r="AT203" s="209">
        <v>0</v>
      </c>
      <c r="AU203" s="209">
        <v>0</v>
      </c>
      <c r="AV203" s="96"/>
      <c r="AW203" s="209"/>
      <c r="AX203" s="209"/>
      <c r="AY203" s="209"/>
      <c r="AZ203"/>
      <c r="BA203"/>
    </row>
    <row r="204" spans="1:53" ht="17.100000000000001" customHeight="1">
      <c r="A204" s="31">
        <v>195</v>
      </c>
      <c r="B204" s="31" t="s">
        <v>918</v>
      </c>
      <c r="C204" s="72">
        <f>proj16jul!D204</f>
        <v>0</v>
      </c>
      <c r="D204" s="45">
        <f>dec!N204</f>
        <v>0</v>
      </c>
      <c r="E204" s="45">
        <f>may!N204</f>
        <v>0</v>
      </c>
      <c r="F204" s="45">
        <f>june!N204</f>
        <v>0</v>
      </c>
      <c r="G204" s="196">
        <v>0</v>
      </c>
      <c r="H204" s="196">
        <v>0</v>
      </c>
      <c r="I204" s="196">
        <v>0</v>
      </c>
      <c r="J204" s="196">
        <v>0</v>
      </c>
      <c r="K204" s="196">
        <v>0</v>
      </c>
      <c r="L204" s="196">
        <v>0</v>
      </c>
      <c r="M204" s="196">
        <v>0</v>
      </c>
      <c r="N204" s="196">
        <v>0</v>
      </c>
      <c r="O204" s="6"/>
      <c r="P204" s="6"/>
      <c r="Q204"/>
      <c r="R204"/>
      <c r="S204" s="33"/>
      <c r="T204" s="45">
        <f>proj16jul!F204</f>
        <v>5000</v>
      </c>
      <c r="U204" s="45">
        <f>dec!O204</f>
        <v>5000</v>
      </c>
      <c r="V204" s="45">
        <f>may!O204</f>
        <v>5000</v>
      </c>
      <c r="W204" s="45">
        <f>june!O204</f>
        <v>5000</v>
      </c>
      <c r="X204" s="196">
        <v>417</v>
      </c>
      <c r="Y204" s="196">
        <v>417</v>
      </c>
      <c r="Z204" s="196">
        <v>417</v>
      </c>
      <c r="AA204" s="196">
        <v>417</v>
      </c>
      <c r="AB204" s="196">
        <v>417</v>
      </c>
      <c r="AC204" s="196">
        <v>417</v>
      </c>
      <c r="AD204" s="196">
        <v>417</v>
      </c>
      <c r="AE204" s="196">
        <v>417</v>
      </c>
      <c r="AF204" s="196"/>
      <c r="AG204" s="196"/>
      <c r="AH204" s="196"/>
      <c r="AI204"/>
      <c r="AJ204" s="188">
        <f t="shared" si="7"/>
        <v>0</v>
      </c>
      <c r="AK204" s="31">
        <v>195</v>
      </c>
      <c r="AL204" s="31" t="s">
        <v>1155</v>
      </c>
      <c r="AM204" s="31">
        <v>195</v>
      </c>
      <c r="AN204" s="31" t="s">
        <v>240</v>
      </c>
      <c r="AO204" s="6">
        <f t="shared" si="6"/>
        <v>0</v>
      </c>
      <c r="AR204" s="157" t="s">
        <v>240</v>
      </c>
      <c r="AS204" s="162" t="s">
        <v>1881</v>
      </c>
      <c r="AT204" s="209">
        <v>0</v>
      </c>
      <c r="AU204" s="209">
        <v>417</v>
      </c>
      <c r="AV204" s="96"/>
      <c r="AW204" s="209"/>
      <c r="AX204" s="209"/>
      <c r="AY204" s="209"/>
      <c r="AZ204"/>
      <c r="BA204"/>
    </row>
    <row r="205" spans="1:53" ht="17.100000000000001" customHeight="1">
      <c r="A205" s="31">
        <v>196</v>
      </c>
      <c r="B205" s="31" t="s">
        <v>947</v>
      </c>
      <c r="C205" s="72">
        <f>proj16jul!D205</f>
        <v>0</v>
      </c>
      <c r="D205" s="45">
        <f>dec!N205</f>
        <v>0</v>
      </c>
      <c r="E205" s="45">
        <f>may!N205</f>
        <v>0</v>
      </c>
      <c r="F205" s="45">
        <f>june!N205</f>
        <v>0</v>
      </c>
      <c r="G205" s="196">
        <v>0</v>
      </c>
      <c r="H205" s="196">
        <v>0</v>
      </c>
      <c r="I205" s="196">
        <v>0</v>
      </c>
      <c r="J205" s="196">
        <v>0</v>
      </c>
      <c r="K205" s="196">
        <v>0</v>
      </c>
      <c r="L205" s="196">
        <v>0</v>
      </c>
      <c r="M205" s="196">
        <v>0</v>
      </c>
      <c r="N205" s="196">
        <v>0</v>
      </c>
      <c r="O205" s="6"/>
      <c r="P205" s="6"/>
      <c r="Q205"/>
      <c r="R205"/>
      <c r="S205" s="33"/>
      <c r="T205" s="45">
        <f>proj16jul!F205</f>
        <v>0</v>
      </c>
      <c r="U205" s="45">
        <f>dec!O205</f>
        <v>0</v>
      </c>
      <c r="V205" s="45">
        <f>may!O205</f>
        <v>7400</v>
      </c>
      <c r="W205" s="45">
        <f>june!O205</f>
        <v>7400</v>
      </c>
      <c r="X205" s="196">
        <v>0</v>
      </c>
      <c r="Y205" s="196">
        <v>0</v>
      </c>
      <c r="Z205" s="196">
        <v>0</v>
      </c>
      <c r="AA205" s="196">
        <v>0</v>
      </c>
      <c r="AB205" s="196">
        <v>0</v>
      </c>
      <c r="AC205" s="196">
        <v>0</v>
      </c>
      <c r="AD205" s="196">
        <v>0</v>
      </c>
      <c r="AE205" s="196">
        <v>0</v>
      </c>
      <c r="AF205" s="196"/>
      <c r="AG205" s="196"/>
      <c r="AH205" s="196"/>
      <c r="AI205"/>
      <c r="AJ205" s="188">
        <f t="shared" si="7"/>
        <v>0</v>
      </c>
      <c r="AK205" s="31">
        <v>196</v>
      </c>
      <c r="AL205" s="31" t="s">
        <v>1156</v>
      </c>
      <c r="AM205" s="31">
        <v>196</v>
      </c>
      <c r="AN205" s="31" t="s">
        <v>241</v>
      </c>
      <c r="AO205" s="6">
        <f t="shared" si="6"/>
        <v>0</v>
      </c>
      <c r="AR205" s="157" t="s">
        <v>241</v>
      </c>
      <c r="AS205" s="162" t="s">
        <v>1882</v>
      </c>
      <c r="AT205" s="209">
        <v>0</v>
      </c>
      <c r="AU205" s="209">
        <v>0</v>
      </c>
      <c r="AV205" s="96"/>
      <c r="AW205" s="209"/>
      <c r="AX205" s="209"/>
      <c r="AY205" s="209"/>
      <c r="AZ205"/>
      <c r="BA205"/>
    </row>
    <row r="206" spans="1:53" ht="17.100000000000001" customHeight="1">
      <c r="A206" s="31">
        <v>197</v>
      </c>
      <c r="B206" s="31" t="s">
        <v>948</v>
      </c>
      <c r="C206" s="72">
        <f>proj16jul!D206</f>
        <v>0</v>
      </c>
      <c r="D206" s="45">
        <f>dec!N206</f>
        <v>0</v>
      </c>
      <c r="E206" s="45">
        <f>may!N206</f>
        <v>0</v>
      </c>
      <c r="F206" s="45">
        <f>june!N206</f>
        <v>0</v>
      </c>
      <c r="G206" s="196">
        <v>0</v>
      </c>
      <c r="H206" s="196">
        <v>0</v>
      </c>
      <c r="I206" s="196">
        <v>0</v>
      </c>
      <c r="J206" s="196">
        <v>0</v>
      </c>
      <c r="K206" s="196">
        <v>0</v>
      </c>
      <c r="L206" s="196">
        <v>0</v>
      </c>
      <c r="M206" s="196">
        <v>0</v>
      </c>
      <c r="N206" s="196">
        <v>0</v>
      </c>
      <c r="O206" s="6"/>
      <c r="P206" s="6"/>
      <c r="Q206"/>
      <c r="R206"/>
      <c r="S206" s="33"/>
      <c r="T206" s="45">
        <f>proj16jul!F206</f>
        <v>0</v>
      </c>
      <c r="U206" s="45">
        <f>dec!O206</f>
        <v>6700</v>
      </c>
      <c r="V206" s="45">
        <f>may!O206</f>
        <v>10883</v>
      </c>
      <c r="W206" s="45">
        <f>june!O206</f>
        <v>7902</v>
      </c>
      <c r="X206" s="196">
        <v>0</v>
      </c>
      <c r="Y206" s="196">
        <v>0</v>
      </c>
      <c r="Z206" s="196">
        <v>0</v>
      </c>
      <c r="AA206" s="196">
        <v>0</v>
      </c>
      <c r="AB206" s="196">
        <v>0</v>
      </c>
      <c r="AC206" s="196">
        <v>958</v>
      </c>
      <c r="AD206" s="196">
        <v>957</v>
      </c>
      <c r="AE206" s="196">
        <v>957</v>
      </c>
      <c r="AF206" s="196"/>
      <c r="AG206" s="196"/>
      <c r="AH206" s="196"/>
      <c r="AI206"/>
      <c r="AJ206" s="188">
        <f t="shared" si="7"/>
        <v>0</v>
      </c>
      <c r="AK206" s="31">
        <v>197</v>
      </c>
      <c r="AL206" s="31" t="s">
        <v>1157</v>
      </c>
      <c r="AM206" s="31">
        <v>197</v>
      </c>
      <c r="AN206" s="31" t="s">
        <v>242</v>
      </c>
      <c r="AO206" s="6">
        <f t="shared" si="6"/>
        <v>0</v>
      </c>
      <c r="AR206" s="157" t="s">
        <v>242</v>
      </c>
      <c r="AS206" s="162" t="s">
        <v>1883</v>
      </c>
      <c r="AT206" s="209">
        <v>0</v>
      </c>
      <c r="AU206" s="209">
        <v>957</v>
      </c>
      <c r="AV206" s="96"/>
      <c r="AW206" s="209"/>
      <c r="AX206" s="209"/>
      <c r="AY206" s="209"/>
      <c r="AZ206"/>
      <c r="BA206"/>
    </row>
    <row r="207" spans="1:53" ht="17.100000000000001" customHeight="1">
      <c r="A207" s="32">
        <v>198</v>
      </c>
      <c r="B207" s="32" t="s">
        <v>830</v>
      </c>
      <c r="C207" s="72">
        <f>proj16jul!D207</f>
        <v>245600</v>
      </c>
      <c r="D207" s="45">
        <f>dec!N207</f>
        <v>261473</v>
      </c>
      <c r="E207" s="45">
        <f>may!N207</f>
        <v>261473</v>
      </c>
      <c r="F207" s="45">
        <f>june!N207</f>
        <v>306642</v>
      </c>
      <c r="G207" s="196">
        <v>20466</v>
      </c>
      <c r="H207" s="196">
        <v>20467</v>
      </c>
      <c r="I207" s="196">
        <v>20467</v>
      </c>
      <c r="J207" s="196">
        <v>20466</v>
      </c>
      <c r="K207" s="196">
        <v>20467</v>
      </c>
      <c r="L207" s="196">
        <v>22734</v>
      </c>
      <c r="M207" s="196">
        <v>22734</v>
      </c>
      <c r="N207" s="196">
        <v>22734</v>
      </c>
      <c r="O207" s="6"/>
      <c r="P207" s="6"/>
      <c r="Q207"/>
      <c r="R207"/>
      <c r="S207" s="33"/>
      <c r="T207" s="45">
        <f>proj16jul!F207</f>
        <v>70718</v>
      </c>
      <c r="U207" s="45">
        <f>dec!O207</f>
        <v>74094</v>
      </c>
      <c r="V207" s="45">
        <f>may!O207</f>
        <v>87515</v>
      </c>
      <c r="W207" s="45">
        <f>june!O207</f>
        <v>77843</v>
      </c>
      <c r="X207" s="196">
        <v>5894</v>
      </c>
      <c r="Y207" s="196">
        <v>5894</v>
      </c>
      <c r="Z207" s="196">
        <v>5893</v>
      </c>
      <c r="AA207" s="196">
        <v>5893</v>
      </c>
      <c r="AB207" s="196">
        <v>5893</v>
      </c>
      <c r="AC207" s="196">
        <v>6376</v>
      </c>
      <c r="AD207" s="196">
        <v>6376</v>
      </c>
      <c r="AE207" s="196">
        <v>6375</v>
      </c>
      <c r="AF207" s="196"/>
      <c r="AG207" s="196"/>
      <c r="AH207" s="196"/>
      <c r="AI207"/>
      <c r="AJ207" s="188">
        <f t="shared" si="7"/>
        <v>0</v>
      </c>
      <c r="AK207" s="31">
        <v>198</v>
      </c>
      <c r="AL207" s="31" t="s">
        <v>1158</v>
      </c>
      <c r="AM207" s="31">
        <v>198</v>
      </c>
      <c r="AN207" s="31" t="s">
        <v>243</v>
      </c>
      <c r="AO207" s="6">
        <f t="shared" si="6"/>
        <v>0</v>
      </c>
      <c r="AR207" s="157" t="s">
        <v>243</v>
      </c>
      <c r="AS207" s="162" t="s">
        <v>1884</v>
      </c>
      <c r="AT207" s="209">
        <v>22734</v>
      </c>
      <c r="AU207" s="209">
        <v>6375</v>
      </c>
      <c r="AV207" s="96"/>
      <c r="AW207" s="209"/>
      <c r="AX207" s="209"/>
      <c r="AY207" s="209"/>
      <c r="AZ207"/>
      <c r="BA207"/>
    </row>
    <row r="208" spans="1:53" ht="17.100000000000001" customHeight="1">
      <c r="A208" s="31">
        <v>199</v>
      </c>
      <c r="B208" s="31" t="s">
        <v>889</v>
      </c>
      <c r="C208" s="72">
        <f>proj16jul!D208</f>
        <v>0</v>
      </c>
      <c r="D208" s="45">
        <f>dec!N208</f>
        <v>0</v>
      </c>
      <c r="E208" s="45">
        <f>may!N208</f>
        <v>0</v>
      </c>
      <c r="F208" s="45">
        <f>june!N208</f>
        <v>0</v>
      </c>
      <c r="G208" s="196">
        <v>0</v>
      </c>
      <c r="H208" s="196">
        <v>0</v>
      </c>
      <c r="I208" s="196">
        <v>0</v>
      </c>
      <c r="J208" s="196">
        <v>0</v>
      </c>
      <c r="K208" s="196">
        <v>0</v>
      </c>
      <c r="L208" s="196">
        <v>0</v>
      </c>
      <c r="M208" s="196">
        <v>0</v>
      </c>
      <c r="N208" s="196">
        <v>0</v>
      </c>
      <c r="O208" s="6"/>
      <c r="P208" s="6"/>
      <c r="Q208"/>
      <c r="R208"/>
      <c r="S208" s="33"/>
      <c r="T208" s="45">
        <f>proj16jul!F208</f>
        <v>30663</v>
      </c>
      <c r="U208" s="45">
        <f>dec!O208</f>
        <v>42500</v>
      </c>
      <c r="V208" s="45">
        <f>may!O208</f>
        <v>38205</v>
      </c>
      <c r="W208" s="45">
        <f>june!O208</f>
        <v>38205</v>
      </c>
      <c r="X208" s="196">
        <v>2556</v>
      </c>
      <c r="Y208" s="196">
        <v>2556</v>
      </c>
      <c r="Z208" s="196">
        <v>2556</v>
      </c>
      <c r="AA208" s="196">
        <v>2555</v>
      </c>
      <c r="AB208" s="196">
        <v>2555</v>
      </c>
      <c r="AC208" s="196">
        <v>4246</v>
      </c>
      <c r="AD208" s="196">
        <v>4246</v>
      </c>
      <c r="AE208" s="196">
        <v>4246</v>
      </c>
      <c r="AF208" s="196"/>
      <c r="AG208" s="196"/>
      <c r="AH208" s="196"/>
      <c r="AI208"/>
      <c r="AJ208" s="188">
        <f t="shared" si="7"/>
        <v>0</v>
      </c>
      <c r="AK208" s="31">
        <v>199</v>
      </c>
      <c r="AL208" s="31" t="s">
        <v>1159</v>
      </c>
      <c r="AM208" s="31">
        <v>199</v>
      </c>
      <c r="AN208" s="31" t="s">
        <v>244</v>
      </c>
      <c r="AO208" s="6">
        <f t="shared" si="6"/>
        <v>0</v>
      </c>
      <c r="AR208" s="157" t="s">
        <v>244</v>
      </c>
      <c r="AS208" s="162" t="s">
        <v>1885</v>
      </c>
      <c r="AT208" s="209">
        <v>0</v>
      </c>
      <c r="AU208" s="209">
        <v>4246</v>
      </c>
      <c r="AV208" s="96"/>
      <c r="AW208" s="209"/>
      <c r="AX208" s="209"/>
      <c r="AY208" s="209"/>
      <c r="AZ208"/>
      <c r="BA208"/>
    </row>
    <row r="209" spans="1:53" ht="17.100000000000001" customHeight="1">
      <c r="A209" s="31">
        <v>200</v>
      </c>
      <c r="B209" s="31" t="s">
        <v>949</v>
      </c>
      <c r="C209" s="72">
        <f>proj16jul!D209</f>
        <v>0</v>
      </c>
      <c r="D209" s="45">
        <f>dec!N209</f>
        <v>0</v>
      </c>
      <c r="E209" s="45">
        <f>may!N209</f>
        <v>0</v>
      </c>
      <c r="F209" s="45">
        <f>june!N209</f>
        <v>0</v>
      </c>
      <c r="G209" s="196">
        <v>0</v>
      </c>
      <c r="H209" s="196">
        <v>0</v>
      </c>
      <c r="I209" s="196">
        <v>0</v>
      </c>
      <c r="J209" s="196">
        <v>0</v>
      </c>
      <c r="K209" s="196">
        <v>0</v>
      </c>
      <c r="L209" s="196">
        <v>0</v>
      </c>
      <c r="M209" s="196">
        <v>0</v>
      </c>
      <c r="N209" s="196">
        <v>0</v>
      </c>
      <c r="O209" s="6"/>
      <c r="P209" s="6"/>
      <c r="Q209"/>
      <c r="R209"/>
      <c r="S209" s="33"/>
      <c r="T209" s="45">
        <f>proj16jul!F209</f>
        <v>17406</v>
      </c>
      <c r="U209" s="45">
        <f>dec!O209</f>
        <v>5000</v>
      </c>
      <c r="V209" s="45">
        <f>may!O209</f>
        <v>5000</v>
      </c>
      <c r="W209" s="45">
        <f>june!O209</f>
        <v>5000</v>
      </c>
      <c r="X209" s="196">
        <v>1451</v>
      </c>
      <c r="Y209" s="196">
        <v>1451</v>
      </c>
      <c r="Z209" s="196">
        <v>1451</v>
      </c>
      <c r="AA209" s="196">
        <v>1451</v>
      </c>
      <c r="AB209" s="196">
        <v>1451</v>
      </c>
      <c r="AC209" s="196">
        <v>-323</v>
      </c>
      <c r="AD209" s="196">
        <v>-322</v>
      </c>
      <c r="AE209" s="196">
        <v>-322</v>
      </c>
      <c r="AF209" s="196"/>
      <c r="AG209" s="196"/>
      <c r="AH209" s="196"/>
      <c r="AI209"/>
      <c r="AJ209" s="188">
        <f t="shared" si="7"/>
        <v>0</v>
      </c>
      <c r="AK209" s="31">
        <v>200</v>
      </c>
      <c r="AL209" s="31" t="s">
        <v>1160</v>
      </c>
      <c r="AM209" s="31">
        <v>200</v>
      </c>
      <c r="AN209" s="31" t="s">
        <v>245</v>
      </c>
      <c r="AO209" s="6">
        <f t="shared" si="6"/>
        <v>0</v>
      </c>
      <c r="AR209" s="157" t="s">
        <v>245</v>
      </c>
      <c r="AS209" s="162" t="s">
        <v>1886</v>
      </c>
      <c r="AT209" s="209">
        <v>0</v>
      </c>
      <c r="AU209" s="209">
        <v>-322</v>
      </c>
      <c r="AV209" s="96"/>
      <c r="AW209" s="209"/>
      <c r="AX209" s="209"/>
      <c r="AY209" s="209"/>
      <c r="AZ209"/>
      <c r="BA209"/>
    </row>
    <row r="210" spans="1:53" ht="17.100000000000001" customHeight="1">
      <c r="A210" s="32">
        <v>201</v>
      </c>
      <c r="B210" s="32" t="s">
        <v>950</v>
      </c>
      <c r="C210" s="72">
        <f>proj16jul!D210</f>
        <v>0</v>
      </c>
      <c r="D210" s="45">
        <f>dec!N210</f>
        <v>0</v>
      </c>
      <c r="E210" s="45">
        <f>may!N210</f>
        <v>0</v>
      </c>
      <c r="F210" s="45">
        <f>june!N210</f>
        <v>0</v>
      </c>
      <c r="G210" s="196">
        <v>0</v>
      </c>
      <c r="H210" s="196">
        <v>0</v>
      </c>
      <c r="I210" s="196">
        <v>0</v>
      </c>
      <c r="J210" s="196">
        <v>0</v>
      </c>
      <c r="K210" s="196">
        <v>0</v>
      </c>
      <c r="L210" s="196">
        <v>0</v>
      </c>
      <c r="M210" s="196">
        <v>0</v>
      </c>
      <c r="N210" s="196">
        <v>0</v>
      </c>
      <c r="O210" s="6"/>
      <c r="P210" s="6"/>
      <c r="Q210"/>
      <c r="R210"/>
      <c r="S210" s="33"/>
      <c r="T210" s="45">
        <f>proj16jul!F210</f>
        <v>364593</v>
      </c>
      <c r="U210" s="45">
        <f>dec!O210</f>
        <v>505748</v>
      </c>
      <c r="V210" s="45">
        <f>may!O210</f>
        <v>618448</v>
      </c>
      <c r="W210" s="45">
        <f>june!O210</f>
        <v>558592</v>
      </c>
      <c r="X210" s="196">
        <v>30383</v>
      </c>
      <c r="Y210" s="196">
        <v>30383</v>
      </c>
      <c r="Z210" s="196">
        <v>30383</v>
      </c>
      <c r="AA210" s="196">
        <v>30383</v>
      </c>
      <c r="AB210" s="196">
        <v>30383</v>
      </c>
      <c r="AC210" s="196">
        <v>50548</v>
      </c>
      <c r="AD210" s="196">
        <v>50548</v>
      </c>
      <c r="AE210" s="196">
        <v>50548</v>
      </c>
      <c r="AF210" s="196"/>
      <c r="AG210" s="196"/>
      <c r="AH210" s="196"/>
      <c r="AI210"/>
      <c r="AJ210" s="188">
        <f t="shared" si="7"/>
        <v>0</v>
      </c>
      <c r="AK210" s="31">
        <v>201</v>
      </c>
      <c r="AL210" s="31" t="s">
        <v>1161</v>
      </c>
      <c r="AM210" s="31">
        <v>201</v>
      </c>
      <c r="AN210" s="31" t="s">
        <v>246</v>
      </c>
      <c r="AO210" s="6">
        <f t="shared" si="6"/>
        <v>0</v>
      </c>
      <c r="AR210" s="157" t="s">
        <v>246</v>
      </c>
      <c r="AS210" s="162" t="s">
        <v>1887</v>
      </c>
      <c r="AT210" s="209">
        <v>0</v>
      </c>
      <c r="AU210" s="209">
        <v>50548</v>
      </c>
      <c r="AV210" s="96"/>
      <c r="AW210" s="209"/>
      <c r="AX210" s="209"/>
      <c r="AY210" s="209"/>
      <c r="AZ210"/>
      <c r="BA210"/>
    </row>
    <row r="211" spans="1:53" ht="17.100000000000001" customHeight="1">
      <c r="A211" s="31">
        <v>202</v>
      </c>
      <c r="B211" s="31" t="s">
        <v>951</v>
      </c>
      <c r="C211" s="72">
        <f>proj16jul!D211</f>
        <v>0</v>
      </c>
      <c r="D211" s="45">
        <f>dec!N211</f>
        <v>0</v>
      </c>
      <c r="E211" s="45">
        <f>may!N211</f>
        <v>0</v>
      </c>
      <c r="F211" s="45">
        <f>june!N211</f>
        <v>0</v>
      </c>
      <c r="G211" s="196">
        <v>0</v>
      </c>
      <c r="H211" s="196">
        <v>0</v>
      </c>
      <c r="I211" s="196">
        <v>0</v>
      </c>
      <c r="J211" s="196">
        <v>0</v>
      </c>
      <c r="K211" s="196">
        <v>0</v>
      </c>
      <c r="L211" s="196">
        <v>0</v>
      </c>
      <c r="M211" s="196">
        <v>0</v>
      </c>
      <c r="N211" s="196">
        <v>0</v>
      </c>
      <c r="O211" s="6"/>
      <c r="P211" s="6"/>
      <c r="Q211"/>
      <c r="R211"/>
      <c r="S211" s="33"/>
      <c r="T211" s="45">
        <f>proj16jul!F211</f>
        <v>0</v>
      </c>
      <c r="U211" s="45">
        <f>dec!O211</f>
        <v>0</v>
      </c>
      <c r="V211" s="45">
        <f>may!O211</f>
        <v>0</v>
      </c>
      <c r="W211" s="45">
        <f>june!O211</f>
        <v>0</v>
      </c>
      <c r="X211" s="196">
        <v>0</v>
      </c>
      <c r="Y211" s="196">
        <v>0</v>
      </c>
      <c r="Z211" s="196">
        <v>0</v>
      </c>
      <c r="AA211" s="196">
        <v>0</v>
      </c>
      <c r="AB211" s="196">
        <v>0</v>
      </c>
      <c r="AC211" s="196">
        <v>0</v>
      </c>
      <c r="AD211" s="196">
        <v>0</v>
      </c>
      <c r="AE211" s="196">
        <v>0</v>
      </c>
      <c r="AF211" s="196"/>
      <c r="AG211" s="196"/>
      <c r="AH211" s="196"/>
      <c r="AI211"/>
      <c r="AJ211" s="188">
        <f t="shared" si="7"/>
        <v>0</v>
      </c>
      <c r="AK211" s="31">
        <v>202</v>
      </c>
      <c r="AL211" s="31" t="s">
        <v>1162</v>
      </c>
      <c r="AM211" s="31">
        <v>202</v>
      </c>
      <c r="AN211" s="31" t="s">
        <v>247</v>
      </c>
      <c r="AO211" s="6">
        <f t="shared" si="6"/>
        <v>0</v>
      </c>
      <c r="AR211" s="157" t="s">
        <v>247</v>
      </c>
      <c r="AS211" s="162" t="s">
        <v>1888</v>
      </c>
      <c r="AT211" s="209">
        <v>0</v>
      </c>
      <c r="AU211" s="209">
        <v>0</v>
      </c>
      <c r="AV211" s="96"/>
      <c r="AW211" s="209"/>
      <c r="AX211" s="209"/>
      <c r="AY211" s="209"/>
      <c r="AZ211"/>
      <c r="BA211"/>
    </row>
    <row r="212" spans="1:53" ht="17.100000000000001" customHeight="1">
      <c r="A212" s="31">
        <v>203</v>
      </c>
      <c r="B212" s="31" t="s">
        <v>954</v>
      </c>
      <c r="C212" s="72">
        <f>proj16jul!D212</f>
        <v>0</v>
      </c>
      <c r="D212" s="45">
        <f>dec!N212</f>
        <v>0</v>
      </c>
      <c r="E212" s="45">
        <f>may!N212</f>
        <v>0</v>
      </c>
      <c r="F212" s="45">
        <f>june!N212</f>
        <v>0</v>
      </c>
      <c r="G212" s="196">
        <v>0</v>
      </c>
      <c r="H212" s="196">
        <v>0</v>
      </c>
      <c r="I212" s="196">
        <v>0</v>
      </c>
      <c r="J212" s="196">
        <v>0</v>
      </c>
      <c r="K212" s="196">
        <v>0</v>
      </c>
      <c r="L212" s="196">
        <v>0</v>
      </c>
      <c r="M212" s="196">
        <v>0</v>
      </c>
      <c r="N212" s="196">
        <v>0</v>
      </c>
      <c r="O212" s="6"/>
      <c r="P212" s="6"/>
      <c r="Q212"/>
      <c r="R212"/>
      <c r="S212" s="33"/>
      <c r="T212" s="45">
        <f>proj16jul!F212</f>
        <v>0</v>
      </c>
      <c r="U212" s="45">
        <f>dec!O212</f>
        <v>0</v>
      </c>
      <c r="V212" s="45">
        <f>may!O212</f>
        <v>0</v>
      </c>
      <c r="W212" s="45">
        <f>june!O212</f>
        <v>0</v>
      </c>
      <c r="X212" s="196">
        <v>0</v>
      </c>
      <c r="Y212" s="196">
        <v>0</v>
      </c>
      <c r="Z212" s="196">
        <v>0</v>
      </c>
      <c r="AA212" s="196">
        <v>0</v>
      </c>
      <c r="AB212" s="196">
        <v>0</v>
      </c>
      <c r="AC212" s="196">
        <v>0</v>
      </c>
      <c r="AD212" s="196">
        <v>0</v>
      </c>
      <c r="AE212" s="196">
        <v>0</v>
      </c>
      <c r="AF212" s="196"/>
      <c r="AG212" s="196"/>
      <c r="AH212" s="196"/>
      <c r="AI212"/>
      <c r="AJ212" s="188">
        <f t="shared" si="7"/>
        <v>0</v>
      </c>
      <c r="AK212" s="31">
        <v>203</v>
      </c>
      <c r="AL212" s="31" t="s">
        <v>1163</v>
      </c>
      <c r="AM212" s="31">
        <v>205</v>
      </c>
      <c r="AN212" s="31" t="s">
        <v>250</v>
      </c>
      <c r="AO212" s="6">
        <f t="shared" si="6"/>
        <v>0</v>
      </c>
      <c r="AR212" s="157" t="s">
        <v>250</v>
      </c>
      <c r="AS212" s="162" t="s">
        <v>1891</v>
      </c>
      <c r="AT212" s="209">
        <v>0</v>
      </c>
      <c r="AU212" s="209">
        <v>0</v>
      </c>
      <c r="AV212" s="96"/>
      <c r="AW212" s="209"/>
      <c r="AX212" s="209"/>
      <c r="AY212" s="209"/>
      <c r="AZ212"/>
      <c r="BA212"/>
    </row>
    <row r="213" spans="1:53" ht="17.100000000000001" customHeight="1">
      <c r="A213" s="32">
        <v>204</v>
      </c>
      <c r="B213" s="32" t="s">
        <v>821</v>
      </c>
      <c r="C213" s="72">
        <f>proj16jul!D213</f>
        <v>727472</v>
      </c>
      <c r="D213" s="45">
        <f>dec!N213</f>
        <v>671478</v>
      </c>
      <c r="E213" s="45">
        <f>may!N213</f>
        <v>641809</v>
      </c>
      <c r="F213" s="45">
        <f>june!N213</f>
        <v>641809</v>
      </c>
      <c r="G213" s="196">
        <v>60622</v>
      </c>
      <c r="H213" s="196">
        <v>60623</v>
      </c>
      <c r="I213" s="196">
        <v>60623</v>
      </c>
      <c r="J213" s="196">
        <v>60622</v>
      </c>
      <c r="K213" s="196">
        <v>60623</v>
      </c>
      <c r="L213" s="196">
        <v>52623</v>
      </c>
      <c r="M213" s="196">
        <v>52623</v>
      </c>
      <c r="N213" s="196">
        <v>52623</v>
      </c>
      <c r="O213" s="6"/>
      <c r="P213" s="6"/>
      <c r="Q213"/>
      <c r="R213"/>
      <c r="S213" s="33"/>
      <c r="T213" s="45">
        <f>proj16jul!F213</f>
        <v>311607</v>
      </c>
      <c r="U213" s="45">
        <f>dec!O213</f>
        <v>288690</v>
      </c>
      <c r="V213" s="45">
        <f>may!O213</f>
        <v>272752</v>
      </c>
      <c r="W213" s="45">
        <f>june!O213</f>
        <v>264608</v>
      </c>
      <c r="X213" s="196">
        <v>25968</v>
      </c>
      <c r="Y213" s="196">
        <v>25968</v>
      </c>
      <c r="Z213" s="196">
        <v>25968</v>
      </c>
      <c r="AA213" s="196">
        <v>25967</v>
      </c>
      <c r="AB213" s="196">
        <v>25967</v>
      </c>
      <c r="AC213" s="196">
        <v>22694</v>
      </c>
      <c r="AD213" s="196">
        <v>22693</v>
      </c>
      <c r="AE213" s="196">
        <v>22693</v>
      </c>
      <c r="AF213" s="196"/>
      <c r="AG213" s="196"/>
      <c r="AH213" s="196"/>
      <c r="AI213"/>
      <c r="AJ213" s="188">
        <f t="shared" si="7"/>
        <v>0</v>
      </c>
      <c r="AK213" s="31">
        <v>204</v>
      </c>
      <c r="AL213" s="31" t="s">
        <v>1164</v>
      </c>
      <c r="AM213" s="31">
        <v>206</v>
      </c>
      <c r="AN213" s="31" t="s">
        <v>251</v>
      </c>
      <c r="AO213" s="6">
        <f t="shared" si="6"/>
        <v>0</v>
      </c>
      <c r="AR213" s="157" t="s">
        <v>251</v>
      </c>
      <c r="AS213" s="162" t="s">
        <v>1892</v>
      </c>
      <c r="AT213" s="209">
        <v>52623</v>
      </c>
      <c r="AU213" s="209">
        <v>22693</v>
      </c>
      <c r="AV213" s="96"/>
      <c r="AW213" s="209"/>
      <c r="AX213" s="209"/>
      <c r="AY213" s="209"/>
      <c r="AZ213"/>
      <c r="BA213"/>
    </row>
    <row r="214" spans="1:53" ht="17.100000000000001" customHeight="1">
      <c r="A214" s="31">
        <v>205</v>
      </c>
      <c r="B214" s="31" t="s">
        <v>952</v>
      </c>
      <c r="C214" s="72">
        <f>proj16jul!D214</f>
        <v>0</v>
      </c>
      <c r="D214" s="45">
        <f>dec!N214</f>
        <v>0</v>
      </c>
      <c r="E214" s="45">
        <f>may!N214</f>
        <v>0</v>
      </c>
      <c r="F214" s="45">
        <f>june!N214</f>
        <v>0</v>
      </c>
      <c r="G214" s="196">
        <v>0</v>
      </c>
      <c r="H214" s="196">
        <v>0</v>
      </c>
      <c r="I214" s="196">
        <v>0</v>
      </c>
      <c r="J214" s="196">
        <v>0</v>
      </c>
      <c r="K214" s="196">
        <v>0</v>
      </c>
      <c r="L214" s="196">
        <v>0</v>
      </c>
      <c r="M214" s="196">
        <v>0</v>
      </c>
      <c r="N214" s="196">
        <v>0</v>
      </c>
      <c r="O214" s="6"/>
      <c r="P214" s="6"/>
      <c r="Q214"/>
      <c r="R214"/>
      <c r="S214" s="33"/>
      <c r="T214" s="45">
        <f>proj16jul!F214</f>
        <v>0</v>
      </c>
      <c r="U214" s="45">
        <f>dec!O214</f>
        <v>0</v>
      </c>
      <c r="V214" s="45">
        <f>may!O214</f>
        <v>0</v>
      </c>
      <c r="W214" s="45">
        <f>june!O214</f>
        <v>0</v>
      </c>
      <c r="X214" s="196">
        <v>0</v>
      </c>
      <c r="Y214" s="196">
        <v>0</v>
      </c>
      <c r="Z214" s="196">
        <v>0</v>
      </c>
      <c r="AA214" s="196">
        <v>0</v>
      </c>
      <c r="AB214" s="196">
        <v>0</v>
      </c>
      <c r="AC214" s="196">
        <v>0</v>
      </c>
      <c r="AD214" s="196">
        <v>0</v>
      </c>
      <c r="AE214" s="196">
        <v>0</v>
      </c>
      <c r="AF214" s="196"/>
      <c r="AG214" s="196"/>
      <c r="AH214" s="196"/>
      <c r="AI214"/>
      <c r="AJ214" s="188">
        <f t="shared" si="7"/>
        <v>0</v>
      </c>
      <c r="AK214" s="31">
        <v>205</v>
      </c>
      <c r="AL214" s="31" t="s">
        <v>1165</v>
      </c>
      <c r="AM214" s="31">
        <v>203</v>
      </c>
      <c r="AN214" s="31" t="s">
        <v>248</v>
      </c>
      <c r="AO214" s="6">
        <f t="shared" si="6"/>
        <v>0</v>
      </c>
      <c r="AR214" s="157" t="s">
        <v>248</v>
      </c>
      <c r="AS214" s="162" t="s">
        <v>1889</v>
      </c>
      <c r="AT214" s="209">
        <v>0</v>
      </c>
      <c r="AU214" s="209">
        <v>0</v>
      </c>
      <c r="AV214" s="96"/>
      <c r="AW214" s="209"/>
      <c r="AX214" s="209"/>
      <c r="AY214" s="209"/>
      <c r="AZ214"/>
      <c r="BA214"/>
    </row>
    <row r="215" spans="1:53" ht="17.100000000000001" customHeight="1">
      <c r="A215" s="31">
        <v>206</v>
      </c>
      <c r="B215" s="31" t="s">
        <v>953</v>
      </c>
      <c r="C215" s="72">
        <f>proj16jul!D215</f>
        <v>0</v>
      </c>
      <c r="D215" s="45">
        <f>dec!N215</f>
        <v>0</v>
      </c>
      <c r="E215" s="45">
        <f>may!N215</f>
        <v>0</v>
      </c>
      <c r="F215" s="45">
        <f>june!N215</f>
        <v>0</v>
      </c>
      <c r="G215" s="196">
        <v>0</v>
      </c>
      <c r="H215" s="196">
        <v>0</v>
      </c>
      <c r="I215" s="196">
        <v>0</v>
      </c>
      <c r="J215" s="196">
        <v>0</v>
      </c>
      <c r="K215" s="196">
        <v>0</v>
      </c>
      <c r="L215" s="196">
        <v>0</v>
      </c>
      <c r="M215" s="196">
        <v>0</v>
      </c>
      <c r="N215" s="196">
        <v>0</v>
      </c>
      <c r="O215" s="6"/>
      <c r="P215" s="6"/>
      <c r="Q215"/>
      <c r="R215"/>
      <c r="S215" s="33"/>
      <c r="T215" s="45">
        <f>proj16jul!F215</f>
        <v>0</v>
      </c>
      <c r="U215" s="45">
        <f>dec!O215</f>
        <v>0</v>
      </c>
      <c r="V215" s="45">
        <f>may!O215</f>
        <v>0</v>
      </c>
      <c r="W215" s="45">
        <f>june!O215</f>
        <v>0</v>
      </c>
      <c r="X215" s="196">
        <v>0</v>
      </c>
      <c r="Y215" s="196">
        <v>0</v>
      </c>
      <c r="Z215" s="196">
        <v>0</v>
      </c>
      <c r="AA215" s="196">
        <v>0</v>
      </c>
      <c r="AB215" s="196">
        <v>0</v>
      </c>
      <c r="AC215" s="196">
        <v>0</v>
      </c>
      <c r="AD215" s="196">
        <v>0</v>
      </c>
      <c r="AE215" s="196">
        <v>0</v>
      </c>
      <c r="AF215" s="196"/>
      <c r="AG215" s="196"/>
      <c r="AH215" s="196"/>
      <c r="AI215"/>
      <c r="AJ215" s="188">
        <f t="shared" si="7"/>
        <v>0</v>
      </c>
      <c r="AK215" s="31">
        <v>206</v>
      </c>
      <c r="AL215" s="31" t="s">
        <v>1166</v>
      </c>
      <c r="AM215" s="31">
        <v>204</v>
      </c>
      <c r="AN215" s="31" t="s">
        <v>249</v>
      </c>
      <c r="AO215" s="6">
        <f t="shared" si="6"/>
        <v>0</v>
      </c>
      <c r="AR215" s="157" t="s">
        <v>249</v>
      </c>
      <c r="AS215" s="162" t="s">
        <v>1890</v>
      </c>
      <c r="AT215" s="209">
        <v>0</v>
      </c>
      <c r="AU215" s="209">
        <v>0</v>
      </c>
      <c r="AV215" s="96"/>
      <c r="AW215" s="209"/>
      <c r="AX215" s="209"/>
      <c r="AY215" s="209"/>
      <c r="AZ215"/>
      <c r="BA215"/>
    </row>
    <row r="216" spans="1:53" ht="17.100000000000001" customHeight="1">
      <c r="A216" s="32">
        <v>207</v>
      </c>
      <c r="B216" s="32" t="s">
        <v>568</v>
      </c>
      <c r="C216" s="72">
        <f>proj16jul!D216</f>
        <v>0</v>
      </c>
      <c r="D216" s="45">
        <f>dec!N216</f>
        <v>0</v>
      </c>
      <c r="E216" s="45">
        <f>may!N216</f>
        <v>0</v>
      </c>
      <c r="F216" s="45">
        <f>june!N216</f>
        <v>0</v>
      </c>
      <c r="G216" s="196">
        <v>0</v>
      </c>
      <c r="H216" s="196">
        <v>0</v>
      </c>
      <c r="I216" s="196">
        <v>0</v>
      </c>
      <c r="J216" s="196">
        <v>0</v>
      </c>
      <c r="K216" s="196">
        <v>0</v>
      </c>
      <c r="L216" s="196">
        <v>0</v>
      </c>
      <c r="M216" s="196">
        <v>0</v>
      </c>
      <c r="N216" s="196">
        <v>0</v>
      </c>
      <c r="O216" s="6"/>
      <c r="P216" s="6"/>
      <c r="Q216"/>
      <c r="R216"/>
      <c r="S216" s="33"/>
      <c r="T216" s="45">
        <f>proj16jul!F216</f>
        <v>37326</v>
      </c>
      <c r="U216" s="45">
        <f>dec!O216</f>
        <v>50900</v>
      </c>
      <c r="V216" s="45">
        <f>may!O216</f>
        <v>35846</v>
      </c>
      <c r="W216" s="45">
        <f>june!O216</f>
        <v>30811</v>
      </c>
      <c r="X216" s="196">
        <v>3111</v>
      </c>
      <c r="Y216" s="196">
        <v>3111</v>
      </c>
      <c r="Z216" s="196">
        <v>3111</v>
      </c>
      <c r="AA216" s="196">
        <v>3111</v>
      </c>
      <c r="AB216" s="196">
        <v>3111</v>
      </c>
      <c r="AC216" s="196">
        <v>5050</v>
      </c>
      <c r="AD216" s="196">
        <v>5050</v>
      </c>
      <c r="AE216" s="196">
        <v>5049</v>
      </c>
      <c r="AF216" s="196"/>
      <c r="AG216" s="196"/>
      <c r="AH216" s="196"/>
      <c r="AI216"/>
      <c r="AJ216" s="188">
        <f t="shared" si="7"/>
        <v>0</v>
      </c>
      <c r="AK216" s="31">
        <v>207</v>
      </c>
      <c r="AL216" s="31" t="s">
        <v>1167</v>
      </c>
      <c r="AM216" s="31">
        <v>207</v>
      </c>
      <c r="AN216" s="31" t="s">
        <v>252</v>
      </c>
      <c r="AO216" s="6">
        <f t="shared" si="6"/>
        <v>0</v>
      </c>
      <c r="AR216" s="157" t="s">
        <v>252</v>
      </c>
      <c r="AS216" s="162" t="s">
        <v>1893</v>
      </c>
      <c r="AT216" s="209">
        <v>0</v>
      </c>
      <c r="AU216" s="209">
        <v>5049</v>
      </c>
      <c r="AV216" s="96"/>
      <c r="AW216" s="209"/>
      <c r="AX216" s="209"/>
      <c r="AY216" s="209"/>
      <c r="AZ216"/>
      <c r="BA216"/>
    </row>
    <row r="217" spans="1:53" ht="17.100000000000001" customHeight="1">
      <c r="A217" s="32">
        <v>208</v>
      </c>
      <c r="B217" s="32" t="s">
        <v>795</v>
      </c>
      <c r="C217" s="72">
        <f>proj16jul!D217</f>
        <v>0</v>
      </c>
      <c r="D217" s="45">
        <f>dec!N217</f>
        <v>0</v>
      </c>
      <c r="E217" s="45">
        <f>may!N217</f>
        <v>0</v>
      </c>
      <c r="F217" s="45">
        <f>june!N217</f>
        <v>0</v>
      </c>
      <c r="G217" s="196">
        <v>0</v>
      </c>
      <c r="H217" s="196">
        <v>0</v>
      </c>
      <c r="I217" s="196">
        <v>0</v>
      </c>
      <c r="J217" s="196">
        <v>0</v>
      </c>
      <c r="K217" s="196">
        <v>0</v>
      </c>
      <c r="L217" s="196">
        <v>0</v>
      </c>
      <c r="M217" s="196">
        <v>0</v>
      </c>
      <c r="N217" s="196">
        <v>0</v>
      </c>
      <c r="O217" s="6"/>
      <c r="P217" s="6"/>
      <c r="Q217"/>
      <c r="R217"/>
      <c r="S217" s="33"/>
      <c r="T217" s="45">
        <f>proj16jul!F217</f>
        <v>34589</v>
      </c>
      <c r="U217" s="45">
        <f>dec!O217</f>
        <v>11700</v>
      </c>
      <c r="V217" s="45">
        <f>may!O217</f>
        <v>16700</v>
      </c>
      <c r="W217" s="45">
        <f>june!O217</f>
        <v>16700</v>
      </c>
      <c r="X217" s="196">
        <v>2883</v>
      </c>
      <c r="Y217" s="196">
        <v>2883</v>
      </c>
      <c r="Z217" s="196">
        <v>2883</v>
      </c>
      <c r="AA217" s="196">
        <v>2883</v>
      </c>
      <c r="AB217" s="196">
        <v>2883</v>
      </c>
      <c r="AC217" s="196">
        <v>-388</v>
      </c>
      <c r="AD217" s="196">
        <v>-388</v>
      </c>
      <c r="AE217" s="196">
        <v>-388</v>
      </c>
      <c r="AF217" s="196"/>
      <c r="AG217" s="196"/>
      <c r="AH217" s="196"/>
      <c r="AI217"/>
      <c r="AJ217" s="188">
        <f t="shared" si="7"/>
        <v>0</v>
      </c>
      <c r="AK217" s="31">
        <v>208</v>
      </c>
      <c r="AL217" s="31" t="s">
        <v>1168</v>
      </c>
      <c r="AM217" s="31">
        <v>208</v>
      </c>
      <c r="AN217" s="31" t="s">
        <v>253</v>
      </c>
      <c r="AO217" s="6">
        <f t="shared" si="6"/>
        <v>0</v>
      </c>
      <c r="AR217" s="157" t="s">
        <v>253</v>
      </c>
      <c r="AS217" s="162" t="s">
        <v>1894</v>
      </c>
      <c r="AT217" s="209">
        <v>0</v>
      </c>
      <c r="AU217" s="209">
        <v>-388</v>
      </c>
      <c r="AV217" s="96"/>
      <c r="AW217" s="209"/>
      <c r="AX217" s="209"/>
      <c r="AY217" s="209"/>
      <c r="AZ217"/>
      <c r="BA217"/>
    </row>
    <row r="218" spans="1:53" ht="17.100000000000001" customHeight="1">
      <c r="A218" s="32">
        <v>209</v>
      </c>
      <c r="B218" s="32" t="s">
        <v>1266</v>
      </c>
      <c r="C218" s="72">
        <f>proj16jul!D218</f>
        <v>290526</v>
      </c>
      <c r="D218" s="45">
        <f>dec!N218</f>
        <v>283731</v>
      </c>
      <c r="E218" s="45">
        <f>may!N218</f>
        <v>323759</v>
      </c>
      <c r="F218" s="45">
        <f>june!N218</f>
        <v>323759</v>
      </c>
      <c r="G218" s="196">
        <v>24210</v>
      </c>
      <c r="H218" s="196">
        <v>24211</v>
      </c>
      <c r="I218" s="196">
        <v>24210</v>
      </c>
      <c r="J218" s="196">
        <v>24211</v>
      </c>
      <c r="K218" s="196">
        <v>24210</v>
      </c>
      <c r="L218" s="196">
        <v>23239</v>
      </c>
      <c r="M218" s="196">
        <v>23240</v>
      </c>
      <c r="N218" s="196">
        <v>23240</v>
      </c>
      <c r="O218" s="6"/>
      <c r="P218" s="6"/>
      <c r="Q218"/>
      <c r="R218"/>
      <c r="S218" s="33"/>
      <c r="T218" s="45">
        <f>proj16jul!F218</f>
        <v>714238</v>
      </c>
      <c r="U218" s="45">
        <f>dec!O218</f>
        <v>668937</v>
      </c>
      <c r="V218" s="45">
        <f>may!O218</f>
        <v>662143</v>
      </c>
      <c r="W218" s="45">
        <f>june!O218</f>
        <v>652643</v>
      </c>
      <c r="X218" s="196">
        <v>59520</v>
      </c>
      <c r="Y218" s="196">
        <v>59520</v>
      </c>
      <c r="Z218" s="196">
        <v>59520</v>
      </c>
      <c r="AA218" s="196">
        <v>59520</v>
      </c>
      <c r="AB218" s="196">
        <v>59520</v>
      </c>
      <c r="AC218" s="196">
        <v>53049</v>
      </c>
      <c r="AD218" s="196">
        <v>53048</v>
      </c>
      <c r="AE218" s="196">
        <v>53048</v>
      </c>
      <c r="AF218" s="196"/>
      <c r="AG218" s="196"/>
      <c r="AH218" s="196"/>
      <c r="AI218"/>
      <c r="AJ218" s="188">
        <f t="shared" si="7"/>
        <v>0</v>
      </c>
      <c r="AK218" s="31">
        <v>209</v>
      </c>
      <c r="AL218" s="31" t="s">
        <v>1169</v>
      </c>
      <c r="AM218" s="31">
        <v>209</v>
      </c>
      <c r="AN218" s="31" t="s">
        <v>254</v>
      </c>
      <c r="AO218" s="6">
        <f t="shared" si="6"/>
        <v>0</v>
      </c>
      <c r="AR218" s="157" t="s">
        <v>254</v>
      </c>
      <c r="AS218" s="162" t="s">
        <v>1895</v>
      </c>
      <c r="AT218" s="209">
        <v>23240</v>
      </c>
      <c r="AU218" s="209">
        <v>53048</v>
      </c>
      <c r="AV218" s="96"/>
      <c r="AW218" s="209"/>
      <c r="AX218" s="209"/>
      <c r="AY218" s="209"/>
      <c r="AZ218"/>
      <c r="BA218"/>
    </row>
    <row r="219" spans="1:53" ht="17.100000000000001" customHeight="1">
      <c r="A219" s="32">
        <v>210</v>
      </c>
      <c r="B219" s="32" t="s">
        <v>888</v>
      </c>
      <c r="C219" s="72">
        <f>proj16jul!D219</f>
        <v>1827864</v>
      </c>
      <c r="D219" s="45">
        <f>dec!N219</f>
        <v>1716289</v>
      </c>
      <c r="E219" s="45">
        <f>may!N219</f>
        <v>1829052</v>
      </c>
      <c r="F219" s="45">
        <f>june!N219</f>
        <v>1829052</v>
      </c>
      <c r="G219" s="196">
        <v>152322</v>
      </c>
      <c r="H219" s="196">
        <v>152322</v>
      </c>
      <c r="I219" s="196">
        <v>152322</v>
      </c>
      <c r="J219" s="196">
        <v>152322</v>
      </c>
      <c r="K219" s="196">
        <v>152322</v>
      </c>
      <c r="L219" s="196">
        <v>136382</v>
      </c>
      <c r="M219" s="196">
        <v>136382</v>
      </c>
      <c r="N219" s="196">
        <v>136383</v>
      </c>
      <c r="O219" s="6"/>
      <c r="P219" s="6"/>
      <c r="Q219"/>
      <c r="R219"/>
      <c r="S219" s="33"/>
      <c r="T219" s="45">
        <f>proj16jul!F219</f>
        <v>515576</v>
      </c>
      <c r="U219" s="45">
        <f>dec!O219</f>
        <v>572388</v>
      </c>
      <c r="V219" s="45">
        <f>may!O219</f>
        <v>637820</v>
      </c>
      <c r="W219" s="45">
        <f>june!O219</f>
        <v>637347</v>
      </c>
      <c r="X219" s="196">
        <v>42965</v>
      </c>
      <c r="Y219" s="196">
        <v>42965</v>
      </c>
      <c r="Z219" s="196">
        <v>42965</v>
      </c>
      <c r="AA219" s="196">
        <v>42965</v>
      </c>
      <c r="AB219" s="196">
        <v>42965</v>
      </c>
      <c r="AC219" s="196">
        <v>51081</v>
      </c>
      <c r="AD219" s="196">
        <v>51081</v>
      </c>
      <c r="AE219" s="196">
        <v>51081</v>
      </c>
      <c r="AF219" s="196"/>
      <c r="AG219" s="196"/>
      <c r="AH219" s="196"/>
      <c r="AI219"/>
      <c r="AJ219" s="188">
        <f t="shared" si="7"/>
        <v>0</v>
      </c>
      <c r="AK219" s="31">
        <v>210</v>
      </c>
      <c r="AL219" s="31" t="s">
        <v>1170</v>
      </c>
      <c r="AM219" s="31">
        <v>214</v>
      </c>
      <c r="AN219" s="31" t="s">
        <v>259</v>
      </c>
      <c r="AO219" s="6">
        <f t="shared" si="6"/>
        <v>0</v>
      </c>
      <c r="AR219" s="157" t="s">
        <v>259</v>
      </c>
      <c r="AS219" s="162" t="s">
        <v>1900</v>
      </c>
      <c r="AT219" s="209">
        <v>136383</v>
      </c>
      <c r="AU219" s="209">
        <v>51081</v>
      </c>
      <c r="AV219" s="96"/>
      <c r="AW219" s="209"/>
      <c r="AX219" s="209"/>
      <c r="AY219" s="209"/>
      <c r="AZ219"/>
      <c r="BA219"/>
    </row>
    <row r="220" spans="1:53" ht="17.100000000000001" customHeight="1">
      <c r="A220" s="32">
        <v>211</v>
      </c>
      <c r="B220" s="32" t="s">
        <v>1272</v>
      </c>
      <c r="C220" s="72">
        <f>proj16jul!D220</f>
        <v>0</v>
      </c>
      <c r="D220" s="45">
        <f>dec!N220</f>
        <v>0</v>
      </c>
      <c r="E220" s="45">
        <f>may!N220</f>
        <v>0</v>
      </c>
      <c r="F220" s="45">
        <f>june!N220</f>
        <v>0</v>
      </c>
      <c r="G220" s="196">
        <v>0</v>
      </c>
      <c r="H220" s="196">
        <v>0</v>
      </c>
      <c r="I220" s="196">
        <v>0</v>
      </c>
      <c r="J220" s="196">
        <v>0</v>
      </c>
      <c r="K220" s="196">
        <v>0</v>
      </c>
      <c r="L220" s="196">
        <v>0</v>
      </c>
      <c r="M220" s="196">
        <v>0</v>
      </c>
      <c r="N220" s="196">
        <v>0</v>
      </c>
      <c r="O220" s="6"/>
      <c r="P220" s="6"/>
      <c r="Q220"/>
      <c r="R220"/>
      <c r="S220" s="33"/>
      <c r="T220" s="45">
        <f>proj16jul!F220</f>
        <v>0</v>
      </c>
      <c r="U220" s="45">
        <f>dec!O220</f>
        <v>0</v>
      </c>
      <c r="V220" s="45">
        <f>may!O220</f>
        <v>0</v>
      </c>
      <c r="W220" s="45">
        <f>june!O220</f>
        <v>0</v>
      </c>
      <c r="X220" s="196">
        <v>0</v>
      </c>
      <c r="Y220" s="196">
        <v>0</v>
      </c>
      <c r="Z220" s="196">
        <v>0</v>
      </c>
      <c r="AA220" s="196">
        <v>0</v>
      </c>
      <c r="AB220" s="196">
        <v>0</v>
      </c>
      <c r="AC220" s="196">
        <v>0</v>
      </c>
      <c r="AD220" s="196">
        <v>0</v>
      </c>
      <c r="AE220" s="196">
        <v>0</v>
      </c>
      <c r="AF220" s="196"/>
      <c r="AG220" s="196"/>
      <c r="AH220" s="196"/>
      <c r="AI220"/>
      <c r="AJ220" s="188">
        <f t="shared" si="7"/>
        <v>0</v>
      </c>
      <c r="AK220" s="31">
        <v>211</v>
      </c>
      <c r="AL220" s="31" t="s">
        <v>1171</v>
      </c>
      <c r="AM220" s="31">
        <v>210</v>
      </c>
      <c r="AN220" s="31" t="s">
        <v>255</v>
      </c>
      <c r="AO220" s="6">
        <f t="shared" si="6"/>
        <v>0</v>
      </c>
      <c r="AR220" s="157" t="s">
        <v>255</v>
      </c>
      <c r="AS220" s="162" t="s">
        <v>1896</v>
      </c>
      <c r="AT220" s="209">
        <v>0</v>
      </c>
      <c r="AU220" s="209">
        <v>0</v>
      </c>
      <c r="AV220" s="96"/>
      <c r="AW220" s="209"/>
      <c r="AX220" s="209"/>
      <c r="AY220" s="209"/>
      <c r="AZ220"/>
      <c r="BA220"/>
    </row>
    <row r="221" spans="1:53" ht="17.100000000000001" customHeight="1">
      <c r="A221" s="31">
        <v>212</v>
      </c>
      <c r="B221" s="31" t="s">
        <v>867</v>
      </c>
      <c r="C221" s="72">
        <f>proj16jul!D221</f>
        <v>0</v>
      </c>
      <c r="D221" s="45">
        <f>dec!N221</f>
        <v>0</v>
      </c>
      <c r="E221" s="45">
        <f>may!N221</f>
        <v>0</v>
      </c>
      <c r="F221" s="45">
        <f>june!N221</f>
        <v>0</v>
      </c>
      <c r="G221" s="196">
        <v>0</v>
      </c>
      <c r="H221" s="196">
        <v>0</v>
      </c>
      <c r="I221" s="196">
        <v>0</v>
      </c>
      <c r="J221" s="196">
        <v>0</v>
      </c>
      <c r="K221" s="196">
        <v>0</v>
      </c>
      <c r="L221" s="196">
        <v>0</v>
      </c>
      <c r="M221" s="196">
        <v>0</v>
      </c>
      <c r="N221" s="196">
        <v>0</v>
      </c>
      <c r="O221" s="6"/>
      <c r="P221" s="6"/>
      <c r="Q221"/>
      <c r="R221"/>
      <c r="S221" s="33"/>
      <c r="T221" s="45">
        <f>proj16jul!F221</f>
        <v>51427</v>
      </c>
      <c r="U221" s="45">
        <f>dec!O221</f>
        <v>70300</v>
      </c>
      <c r="V221" s="45">
        <f>may!O221</f>
        <v>86639</v>
      </c>
      <c r="W221" s="45">
        <f>june!O221</f>
        <v>86639</v>
      </c>
      <c r="X221" s="196">
        <v>4286</v>
      </c>
      <c r="Y221" s="196">
        <v>4286</v>
      </c>
      <c r="Z221" s="196">
        <v>4286</v>
      </c>
      <c r="AA221" s="196">
        <v>4286</v>
      </c>
      <c r="AB221" s="196">
        <v>4286</v>
      </c>
      <c r="AC221" s="196">
        <v>6982</v>
      </c>
      <c r="AD221" s="196">
        <v>6982</v>
      </c>
      <c r="AE221" s="196">
        <v>6982</v>
      </c>
      <c r="AF221" s="196"/>
      <c r="AG221" s="196"/>
      <c r="AH221" s="196"/>
      <c r="AI221"/>
      <c r="AJ221" s="188">
        <f t="shared" si="7"/>
        <v>0</v>
      </c>
      <c r="AK221" s="31">
        <v>212</v>
      </c>
      <c r="AL221" s="31" t="s">
        <v>1172</v>
      </c>
      <c r="AM221" s="31">
        <v>211</v>
      </c>
      <c r="AN221" s="31" t="s">
        <v>256</v>
      </c>
      <c r="AO221" s="6">
        <f t="shared" si="6"/>
        <v>0</v>
      </c>
      <c r="AR221" s="157" t="s">
        <v>256</v>
      </c>
      <c r="AS221" s="162" t="s">
        <v>1897</v>
      </c>
      <c r="AT221" s="209">
        <v>0</v>
      </c>
      <c r="AU221" s="209">
        <v>6982</v>
      </c>
      <c r="AV221" s="96"/>
      <c r="AW221" s="209"/>
      <c r="AX221" s="209"/>
      <c r="AY221" s="209"/>
      <c r="AZ221"/>
      <c r="BA221"/>
    </row>
    <row r="222" spans="1:53" ht="17.100000000000001" customHeight="1">
      <c r="A222" s="32">
        <v>213</v>
      </c>
      <c r="B222" s="32" t="s">
        <v>868</v>
      </c>
      <c r="C222" s="72">
        <f>proj16jul!D222</f>
        <v>0</v>
      </c>
      <c r="D222" s="45">
        <f>dec!N222</f>
        <v>0</v>
      </c>
      <c r="E222" s="45">
        <f>may!N222</f>
        <v>0</v>
      </c>
      <c r="F222" s="45">
        <f>june!N222</f>
        <v>0</v>
      </c>
      <c r="G222" s="196">
        <v>0</v>
      </c>
      <c r="H222" s="196">
        <v>0</v>
      </c>
      <c r="I222" s="196">
        <v>0</v>
      </c>
      <c r="J222" s="196">
        <v>0</v>
      </c>
      <c r="K222" s="196">
        <v>0</v>
      </c>
      <c r="L222" s="196">
        <v>0</v>
      </c>
      <c r="M222" s="196">
        <v>0</v>
      </c>
      <c r="N222" s="196">
        <v>0</v>
      </c>
      <c r="O222" s="6"/>
      <c r="P222" s="6"/>
      <c r="Q222"/>
      <c r="R222"/>
      <c r="S222" s="33"/>
      <c r="T222" s="45">
        <f>proj16jul!F222</f>
        <v>28953</v>
      </c>
      <c r="U222" s="45">
        <f>dec!O222</f>
        <v>22400</v>
      </c>
      <c r="V222" s="45">
        <f>may!O222</f>
        <v>22400</v>
      </c>
      <c r="W222" s="45">
        <f>june!O222</f>
        <v>13268</v>
      </c>
      <c r="X222" s="196">
        <v>2413</v>
      </c>
      <c r="Y222" s="196">
        <v>2413</v>
      </c>
      <c r="Z222" s="196">
        <v>2413</v>
      </c>
      <c r="AA222" s="196">
        <v>2413</v>
      </c>
      <c r="AB222" s="196">
        <v>2413</v>
      </c>
      <c r="AC222" s="196">
        <v>1477</v>
      </c>
      <c r="AD222" s="196">
        <v>1477</v>
      </c>
      <c r="AE222" s="196">
        <v>1477</v>
      </c>
      <c r="AF222" s="196"/>
      <c r="AG222" s="196"/>
      <c r="AH222" s="196"/>
      <c r="AI222"/>
      <c r="AJ222" s="188">
        <f t="shared" si="7"/>
        <v>0</v>
      </c>
      <c r="AK222" s="31">
        <v>213</v>
      </c>
      <c r="AL222" s="31" t="s">
        <v>1173</v>
      </c>
      <c r="AM222" s="31">
        <v>215</v>
      </c>
      <c r="AN222" s="31" t="s">
        <v>260</v>
      </c>
      <c r="AO222" s="6">
        <f t="shared" si="6"/>
        <v>0</v>
      </c>
      <c r="AR222" s="157" t="s">
        <v>260</v>
      </c>
      <c r="AS222" s="162" t="s">
        <v>1901</v>
      </c>
      <c r="AT222" s="209">
        <v>0</v>
      </c>
      <c r="AU222" s="209">
        <v>1477</v>
      </c>
      <c r="AV222" s="96"/>
      <c r="AW222" s="209"/>
      <c r="AX222" s="209"/>
      <c r="AY222" s="209"/>
      <c r="AZ222"/>
      <c r="BA222"/>
    </row>
    <row r="223" spans="1:53" ht="17.100000000000001" customHeight="1">
      <c r="A223" s="32">
        <v>214</v>
      </c>
      <c r="B223" s="32" t="s">
        <v>796</v>
      </c>
      <c r="C223" s="72">
        <f>proj16jul!D223</f>
        <v>597709</v>
      </c>
      <c r="D223" s="45">
        <f>dec!N223</f>
        <v>575388</v>
      </c>
      <c r="E223" s="45">
        <f>may!N223</f>
        <v>566303</v>
      </c>
      <c r="F223" s="45">
        <f>june!N223</f>
        <v>568378</v>
      </c>
      <c r="G223" s="196">
        <v>49809</v>
      </c>
      <c r="H223" s="196">
        <v>49809</v>
      </c>
      <c r="I223" s="196">
        <v>49809</v>
      </c>
      <c r="J223" s="196">
        <v>49809</v>
      </c>
      <c r="K223" s="196">
        <v>49809</v>
      </c>
      <c r="L223" s="196">
        <v>46620</v>
      </c>
      <c r="M223" s="196">
        <v>46620</v>
      </c>
      <c r="N223" s="196">
        <v>46620</v>
      </c>
      <c r="O223" s="6"/>
      <c r="P223" s="6"/>
      <c r="Q223"/>
      <c r="R223"/>
      <c r="S223" s="33"/>
      <c r="T223" s="45">
        <f>proj16jul!F223</f>
        <v>702739</v>
      </c>
      <c r="U223" s="45">
        <f>dec!O223</f>
        <v>740327</v>
      </c>
      <c r="V223" s="45">
        <f>may!O223</f>
        <v>847420</v>
      </c>
      <c r="W223" s="45">
        <f>june!O223</f>
        <v>880978</v>
      </c>
      <c r="X223" s="196">
        <v>58562</v>
      </c>
      <c r="Y223" s="196">
        <v>58562</v>
      </c>
      <c r="Z223" s="196">
        <v>58562</v>
      </c>
      <c r="AA223" s="196">
        <v>58562</v>
      </c>
      <c r="AB223" s="196">
        <v>58562</v>
      </c>
      <c r="AC223" s="196">
        <v>63931</v>
      </c>
      <c r="AD223" s="196">
        <v>63931</v>
      </c>
      <c r="AE223" s="196">
        <v>63931</v>
      </c>
      <c r="AF223" s="196"/>
      <c r="AG223" s="196"/>
      <c r="AH223" s="196"/>
      <c r="AI223"/>
      <c r="AJ223" s="188">
        <f t="shared" si="7"/>
        <v>0</v>
      </c>
      <c r="AK223" s="31">
        <v>214</v>
      </c>
      <c r="AL223" s="31" t="s">
        <v>1174</v>
      </c>
      <c r="AM223" s="31">
        <v>216</v>
      </c>
      <c r="AN223" s="31" t="s">
        <v>261</v>
      </c>
      <c r="AO223" s="6">
        <f t="shared" si="6"/>
        <v>0</v>
      </c>
      <c r="AR223" s="157" t="s">
        <v>261</v>
      </c>
      <c r="AS223" s="162" t="s">
        <v>1902</v>
      </c>
      <c r="AT223" s="209">
        <v>46620</v>
      </c>
      <c r="AU223" s="209">
        <v>63931</v>
      </c>
      <c r="AV223" s="96"/>
      <c r="AW223" s="209"/>
      <c r="AX223" s="209"/>
      <c r="AY223" s="209"/>
      <c r="AZ223"/>
      <c r="BA223"/>
    </row>
    <row r="224" spans="1:53" ht="17.100000000000001" customHeight="1">
      <c r="A224" s="32">
        <v>215</v>
      </c>
      <c r="B224" s="32" t="s">
        <v>874</v>
      </c>
      <c r="C224" s="72">
        <f>proj16jul!D224</f>
        <v>367210</v>
      </c>
      <c r="D224" s="45">
        <f>dec!N224</f>
        <v>373679</v>
      </c>
      <c r="E224" s="45">
        <f>may!N224</f>
        <v>334523</v>
      </c>
      <c r="F224" s="45">
        <f>june!N224</f>
        <v>347580</v>
      </c>
      <c r="G224" s="196">
        <v>30600</v>
      </c>
      <c r="H224" s="196">
        <v>30601</v>
      </c>
      <c r="I224" s="196">
        <v>30601</v>
      </c>
      <c r="J224" s="196">
        <v>30601</v>
      </c>
      <c r="K224" s="196">
        <v>30601</v>
      </c>
      <c r="L224" s="196">
        <v>31525</v>
      </c>
      <c r="M224" s="196">
        <v>31525</v>
      </c>
      <c r="N224" s="196">
        <v>31525</v>
      </c>
      <c r="O224" s="6"/>
      <c r="P224" s="6"/>
      <c r="Q224"/>
      <c r="R224"/>
      <c r="S224" s="33"/>
      <c r="T224" s="45">
        <f>proj16jul!F224</f>
        <v>712941</v>
      </c>
      <c r="U224" s="45">
        <f>dec!O224</f>
        <v>623298</v>
      </c>
      <c r="V224" s="45">
        <f>may!O224</f>
        <v>661765</v>
      </c>
      <c r="W224" s="45">
        <f>june!O224</f>
        <v>655615</v>
      </c>
      <c r="X224" s="196">
        <v>59412</v>
      </c>
      <c r="Y224" s="196">
        <v>59412</v>
      </c>
      <c r="Z224" s="196">
        <v>59412</v>
      </c>
      <c r="AA224" s="196">
        <v>59412</v>
      </c>
      <c r="AB224" s="196">
        <v>59412</v>
      </c>
      <c r="AC224" s="196">
        <v>46606</v>
      </c>
      <c r="AD224" s="196">
        <v>46606</v>
      </c>
      <c r="AE224" s="196">
        <v>46606</v>
      </c>
      <c r="AF224" s="196"/>
      <c r="AG224" s="196"/>
      <c r="AH224" s="196"/>
      <c r="AI224"/>
      <c r="AJ224" s="188">
        <f t="shared" si="7"/>
        <v>0</v>
      </c>
      <c r="AK224" s="31">
        <v>215</v>
      </c>
      <c r="AL224" s="31" t="s">
        <v>1175</v>
      </c>
      <c r="AM224" s="31">
        <v>212</v>
      </c>
      <c r="AN224" s="31" t="s">
        <v>257</v>
      </c>
      <c r="AO224" s="6">
        <f t="shared" si="6"/>
        <v>0</v>
      </c>
      <c r="AR224" s="157" t="s">
        <v>257</v>
      </c>
      <c r="AS224" s="162" t="s">
        <v>1898</v>
      </c>
      <c r="AT224" s="209">
        <v>31525</v>
      </c>
      <c r="AU224" s="209">
        <v>46606</v>
      </c>
      <c r="AV224" s="96"/>
      <c r="AW224" s="209"/>
      <c r="AX224" s="209"/>
      <c r="AY224" s="209"/>
      <c r="AZ224"/>
      <c r="BA224"/>
    </row>
    <row r="225" spans="1:53" ht="17.100000000000001" customHeight="1">
      <c r="A225" s="31">
        <v>216</v>
      </c>
      <c r="B225" s="31" t="s">
        <v>955</v>
      </c>
      <c r="C225" s="72">
        <f>proj16jul!D225</f>
        <v>0</v>
      </c>
      <c r="D225" s="45">
        <f>dec!N225</f>
        <v>0</v>
      </c>
      <c r="E225" s="45">
        <f>may!N225</f>
        <v>0</v>
      </c>
      <c r="F225" s="45">
        <f>june!N225</f>
        <v>0</v>
      </c>
      <c r="G225" s="196">
        <v>0</v>
      </c>
      <c r="H225" s="196">
        <v>0</v>
      </c>
      <c r="I225" s="196">
        <v>0</v>
      </c>
      <c r="J225" s="196">
        <v>0</v>
      </c>
      <c r="K225" s="196">
        <v>0</v>
      </c>
      <c r="L225" s="196">
        <v>0</v>
      </c>
      <c r="M225" s="196">
        <v>0</v>
      </c>
      <c r="N225" s="196">
        <v>0</v>
      </c>
      <c r="O225" s="6"/>
      <c r="P225" s="6"/>
      <c r="Q225"/>
      <c r="R225"/>
      <c r="S225" s="33"/>
      <c r="T225" s="45">
        <f>proj16jul!F225</f>
        <v>0</v>
      </c>
      <c r="U225" s="45">
        <f>dec!O225</f>
        <v>0</v>
      </c>
      <c r="V225" s="45">
        <f>may!O225</f>
        <v>0</v>
      </c>
      <c r="W225" s="45">
        <f>june!O225</f>
        <v>0</v>
      </c>
      <c r="X225" s="196">
        <v>0</v>
      </c>
      <c r="Y225" s="196">
        <v>0</v>
      </c>
      <c r="Z225" s="196">
        <v>0</v>
      </c>
      <c r="AA225" s="196">
        <v>0</v>
      </c>
      <c r="AB225" s="196">
        <v>0</v>
      </c>
      <c r="AC225" s="196">
        <v>0</v>
      </c>
      <c r="AD225" s="196">
        <v>0</v>
      </c>
      <c r="AE225" s="196">
        <v>0</v>
      </c>
      <c r="AF225" s="196"/>
      <c r="AG225" s="196"/>
      <c r="AH225" s="196"/>
      <c r="AI225"/>
      <c r="AJ225" s="188">
        <f t="shared" si="7"/>
        <v>0</v>
      </c>
      <c r="AK225" s="31">
        <v>216</v>
      </c>
      <c r="AL225" s="31" t="s">
        <v>1176</v>
      </c>
      <c r="AM225" s="31">
        <v>217</v>
      </c>
      <c r="AN225" s="31" t="s">
        <v>262</v>
      </c>
      <c r="AO225" s="6">
        <f t="shared" si="6"/>
        <v>0</v>
      </c>
      <c r="AR225" s="157" t="s">
        <v>262</v>
      </c>
      <c r="AS225" s="162" t="s">
        <v>1903</v>
      </c>
      <c r="AT225" s="209">
        <v>0</v>
      </c>
      <c r="AU225" s="209">
        <v>0</v>
      </c>
      <c r="AV225" s="96"/>
      <c r="AW225" s="209"/>
      <c r="AX225" s="209"/>
      <c r="AY225" s="209"/>
      <c r="AZ225"/>
      <c r="BA225"/>
    </row>
    <row r="226" spans="1:53" ht="17.100000000000001" customHeight="1">
      <c r="A226" s="31">
        <v>217</v>
      </c>
      <c r="B226" s="31" t="s">
        <v>923</v>
      </c>
      <c r="C226" s="72">
        <f>proj16jul!D226</f>
        <v>0</v>
      </c>
      <c r="D226" s="45">
        <f>dec!N226</f>
        <v>0</v>
      </c>
      <c r="E226" s="45">
        <f>may!N226</f>
        <v>0</v>
      </c>
      <c r="F226" s="45">
        <f>june!N226</f>
        <v>0</v>
      </c>
      <c r="G226" s="196">
        <v>0</v>
      </c>
      <c r="H226" s="196">
        <v>0</v>
      </c>
      <c r="I226" s="196">
        <v>0</v>
      </c>
      <c r="J226" s="196">
        <v>0</v>
      </c>
      <c r="K226" s="196">
        <v>0</v>
      </c>
      <c r="L226" s="196">
        <v>0</v>
      </c>
      <c r="M226" s="196">
        <v>0</v>
      </c>
      <c r="N226" s="196">
        <v>0</v>
      </c>
      <c r="O226" s="6"/>
      <c r="P226" s="6"/>
      <c r="Q226"/>
      <c r="R226"/>
      <c r="S226" s="33"/>
      <c r="T226" s="45">
        <f>proj16jul!F226</f>
        <v>19765</v>
      </c>
      <c r="U226" s="45">
        <f>dec!O226</f>
        <v>30100</v>
      </c>
      <c r="V226" s="45">
        <f>may!O226</f>
        <v>35078</v>
      </c>
      <c r="W226" s="45">
        <f>june!O226</f>
        <v>34946</v>
      </c>
      <c r="X226" s="196">
        <v>1648</v>
      </c>
      <c r="Y226" s="196">
        <v>1647</v>
      </c>
      <c r="Z226" s="196">
        <v>1647</v>
      </c>
      <c r="AA226" s="196">
        <v>1647</v>
      </c>
      <c r="AB226" s="196">
        <v>1647</v>
      </c>
      <c r="AC226" s="196">
        <v>3124</v>
      </c>
      <c r="AD226" s="196">
        <v>3124</v>
      </c>
      <c r="AE226" s="196">
        <v>3124</v>
      </c>
      <c r="AF226" s="196"/>
      <c r="AG226" s="196"/>
      <c r="AH226" s="196"/>
      <c r="AI226"/>
      <c r="AJ226" s="188">
        <f t="shared" si="7"/>
        <v>0</v>
      </c>
      <c r="AK226" s="31">
        <v>217</v>
      </c>
      <c r="AL226" s="31" t="s">
        <v>1177</v>
      </c>
      <c r="AM226" s="31">
        <v>213</v>
      </c>
      <c r="AN226" s="31" t="s">
        <v>258</v>
      </c>
      <c r="AO226" s="6">
        <f t="shared" si="6"/>
        <v>0</v>
      </c>
      <c r="AR226" s="157" t="s">
        <v>258</v>
      </c>
      <c r="AS226" s="162" t="s">
        <v>1899</v>
      </c>
      <c r="AT226" s="209">
        <v>0</v>
      </c>
      <c r="AU226" s="209">
        <v>3124</v>
      </c>
      <c r="AV226" s="96"/>
      <c r="AW226" s="209"/>
      <c r="AX226" s="209"/>
      <c r="AY226" s="209"/>
      <c r="AZ226"/>
      <c r="BA226"/>
    </row>
    <row r="227" spans="1:53" ht="17.100000000000001" customHeight="1">
      <c r="A227" s="32">
        <v>218</v>
      </c>
      <c r="B227" s="32" t="s">
        <v>1218</v>
      </c>
      <c r="C227" s="72">
        <f>proj16jul!D227</f>
        <v>64700</v>
      </c>
      <c r="D227" s="45">
        <f>dec!N227</f>
        <v>207200</v>
      </c>
      <c r="E227" s="45">
        <f>may!N227</f>
        <v>207200</v>
      </c>
      <c r="F227" s="45">
        <f>june!N227</f>
        <v>174750</v>
      </c>
      <c r="G227" s="196">
        <v>5391</v>
      </c>
      <c r="H227" s="196">
        <v>5392</v>
      </c>
      <c r="I227" s="196">
        <v>5392</v>
      </c>
      <c r="J227" s="196">
        <v>5391</v>
      </c>
      <c r="K227" s="196">
        <v>5392</v>
      </c>
      <c r="L227" s="196">
        <v>25748</v>
      </c>
      <c r="M227" s="196">
        <v>25749</v>
      </c>
      <c r="N227" s="196">
        <v>25749</v>
      </c>
      <c r="O227" s="6"/>
      <c r="P227" s="6"/>
      <c r="Q227"/>
      <c r="R227"/>
      <c r="S227" s="33"/>
      <c r="T227" s="45">
        <f>proj16jul!F227</f>
        <v>107342</v>
      </c>
      <c r="U227" s="45">
        <f>dec!O227</f>
        <v>116783</v>
      </c>
      <c r="V227" s="45">
        <f>may!O227</f>
        <v>129632</v>
      </c>
      <c r="W227" s="45">
        <f>june!O227</f>
        <v>117442</v>
      </c>
      <c r="X227" s="196">
        <v>8946</v>
      </c>
      <c r="Y227" s="196">
        <v>8946</v>
      </c>
      <c r="Z227" s="196">
        <v>8945</v>
      </c>
      <c r="AA227" s="196">
        <v>8945</v>
      </c>
      <c r="AB227" s="196">
        <v>8945</v>
      </c>
      <c r="AC227" s="196">
        <v>10294</v>
      </c>
      <c r="AD227" s="196">
        <v>10294</v>
      </c>
      <c r="AE227" s="196">
        <v>10294</v>
      </c>
      <c r="AF227" s="196"/>
      <c r="AG227" s="196"/>
      <c r="AH227" s="196"/>
      <c r="AI227"/>
      <c r="AJ227" s="188">
        <f t="shared" si="7"/>
        <v>0</v>
      </c>
      <c r="AK227" s="31">
        <v>218</v>
      </c>
      <c r="AL227" s="31" t="s">
        <v>1178</v>
      </c>
      <c r="AM227" s="31">
        <v>218</v>
      </c>
      <c r="AN227" s="31" t="s">
        <v>263</v>
      </c>
      <c r="AO227" s="6">
        <f t="shared" si="6"/>
        <v>0</v>
      </c>
      <c r="AR227" s="157" t="s">
        <v>263</v>
      </c>
      <c r="AS227" s="162" t="s">
        <v>1904</v>
      </c>
      <c r="AT227" s="209">
        <v>25749</v>
      </c>
      <c r="AU227" s="209">
        <v>10294</v>
      </c>
      <c r="AV227" s="96"/>
      <c r="AW227" s="209"/>
      <c r="AX227" s="209"/>
      <c r="AY227" s="209"/>
      <c r="AZ227"/>
      <c r="BA227"/>
    </row>
    <row r="228" spans="1:53" ht="17.100000000000001" customHeight="1">
      <c r="A228" s="31">
        <v>219</v>
      </c>
      <c r="B228" s="31" t="s">
        <v>1219</v>
      </c>
      <c r="C228" s="72">
        <f>proj16jul!D228</f>
        <v>0</v>
      </c>
      <c r="D228" s="45">
        <f>dec!N228</f>
        <v>0</v>
      </c>
      <c r="E228" s="45">
        <f>may!N228</f>
        <v>0</v>
      </c>
      <c r="F228" s="45">
        <f>june!N228</f>
        <v>0</v>
      </c>
      <c r="G228" s="196">
        <v>0</v>
      </c>
      <c r="H228" s="196">
        <v>0</v>
      </c>
      <c r="I228" s="196">
        <v>0</v>
      </c>
      <c r="J228" s="196">
        <v>0</v>
      </c>
      <c r="K228" s="196">
        <v>0</v>
      </c>
      <c r="L228" s="196">
        <v>0</v>
      </c>
      <c r="M228" s="196">
        <v>0</v>
      </c>
      <c r="N228" s="196">
        <v>0</v>
      </c>
      <c r="O228" s="6"/>
      <c r="P228" s="6"/>
      <c r="Q228"/>
      <c r="R228"/>
      <c r="S228" s="33"/>
      <c r="T228" s="45">
        <f>proj16jul!F228</f>
        <v>9000</v>
      </c>
      <c r="U228" s="45">
        <f>dec!O228</f>
        <v>10700</v>
      </c>
      <c r="V228" s="45">
        <f>may!O228</f>
        <v>6941</v>
      </c>
      <c r="W228" s="45">
        <f>june!O228</f>
        <v>6941</v>
      </c>
      <c r="X228" s="196">
        <v>750</v>
      </c>
      <c r="Y228" s="196">
        <v>750</v>
      </c>
      <c r="Z228" s="196">
        <v>750</v>
      </c>
      <c r="AA228" s="196">
        <v>750</v>
      </c>
      <c r="AB228" s="196">
        <v>750</v>
      </c>
      <c r="AC228" s="196">
        <v>993</v>
      </c>
      <c r="AD228" s="196">
        <v>993</v>
      </c>
      <c r="AE228" s="196">
        <v>993</v>
      </c>
      <c r="AF228" s="196"/>
      <c r="AG228" s="196"/>
      <c r="AH228" s="196"/>
      <c r="AI228"/>
      <c r="AJ228" s="188">
        <f t="shared" si="7"/>
        <v>0</v>
      </c>
      <c r="AK228" s="31">
        <v>219</v>
      </c>
      <c r="AL228" s="31" t="s">
        <v>1179</v>
      </c>
      <c r="AM228" s="31">
        <v>219</v>
      </c>
      <c r="AN228" s="31" t="s">
        <v>264</v>
      </c>
      <c r="AO228" s="6">
        <f t="shared" si="6"/>
        <v>0</v>
      </c>
      <c r="AR228" s="157" t="s">
        <v>264</v>
      </c>
      <c r="AS228" s="162" t="s">
        <v>1905</v>
      </c>
      <c r="AT228" s="209">
        <v>0</v>
      </c>
      <c r="AU228" s="209">
        <v>993</v>
      </c>
      <c r="AV228" s="96"/>
      <c r="AW228" s="209"/>
      <c r="AX228" s="209"/>
      <c r="AY228" s="209"/>
      <c r="AZ228"/>
      <c r="BA228"/>
    </row>
    <row r="229" spans="1:53" ht="17.100000000000001" customHeight="1">
      <c r="A229" s="32">
        <v>220</v>
      </c>
      <c r="B229" s="32" t="s">
        <v>872</v>
      </c>
      <c r="C229" s="72">
        <f>proj16jul!D229</f>
        <v>0</v>
      </c>
      <c r="D229" s="45">
        <f>dec!N229</f>
        <v>0</v>
      </c>
      <c r="E229" s="45">
        <f>may!N229</f>
        <v>0</v>
      </c>
      <c r="F229" s="45">
        <f>june!N229</f>
        <v>0</v>
      </c>
      <c r="G229" s="196">
        <v>0</v>
      </c>
      <c r="H229" s="196">
        <v>0</v>
      </c>
      <c r="I229" s="196">
        <v>0</v>
      </c>
      <c r="J229" s="196">
        <v>0</v>
      </c>
      <c r="K229" s="196">
        <v>0</v>
      </c>
      <c r="L229" s="196">
        <v>0</v>
      </c>
      <c r="M229" s="196">
        <v>0</v>
      </c>
      <c r="N229" s="196">
        <v>0</v>
      </c>
      <c r="O229" s="6"/>
      <c r="P229" s="6"/>
      <c r="Q229"/>
      <c r="R229"/>
      <c r="S229" s="33"/>
      <c r="T229" s="45">
        <f>proj16jul!F229</f>
        <v>22981</v>
      </c>
      <c r="U229" s="45">
        <f>dec!O229</f>
        <v>63910</v>
      </c>
      <c r="V229" s="45">
        <f>may!O229</f>
        <v>62615</v>
      </c>
      <c r="W229" s="45">
        <f>june!O229</f>
        <v>62615</v>
      </c>
      <c r="X229" s="196">
        <v>1916</v>
      </c>
      <c r="Y229" s="196">
        <v>1915</v>
      </c>
      <c r="Z229" s="196">
        <v>1915</v>
      </c>
      <c r="AA229" s="196">
        <v>1915</v>
      </c>
      <c r="AB229" s="196">
        <v>1915</v>
      </c>
      <c r="AC229" s="196">
        <v>7762</v>
      </c>
      <c r="AD229" s="196">
        <v>7762</v>
      </c>
      <c r="AE229" s="196">
        <v>7762</v>
      </c>
      <c r="AF229" s="196"/>
      <c r="AG229" s="196"/>
      <c r="AH229" s="196"/>
      <c r="AI229"/>
      <c r="AJ229" s="188">
        <f t="shared" si="7"/>
        <v>0</v>
      </c>
      <c r="AK229" s="31">
        <v>220</v>
      </c>
      <c r="AL229" s="31" t="s">
        <v>1180</v>
      </c>
      <c r="AM229" s="31">
        <v>220</v>
      </c>
      <c r="AN229" s="31" t="s">
        <v>265</v>
      </c>
      <c r="AO229" s="6">
        <f t="shared" si="6"/>
        <v>0</v>
      </c>
      <c r="AR229" s="157" t="s">
        <v>265</v>
      </c>
      <c r="AS229" s="162" t="s">
        <v>1906</v>
      </c>
      <c r="AT229" s="209">
        <v>0</v>
      </c>
      <c r="AU229" s="209">
        <v>7762</v>
      </c>
      <c r="AV229" s="96"/>
      <c r="AW229" s="209"/>
      <c r="AX229" s="209"/>
      <c r="AY229" s="209"/>
      <c r="AZ229"/>
      <c r="BA229"/>
    </row>
    <row r="230" spans="1:53" ht="17.100000000000001" customHeight="1">
      <c r="A230" s="32">
        <v>221</v>
      </c>
      <c r="B230" s="32" t="s">
        <v>1220</v>
      </c>
      <c r="C230" s="72">
        <f>proj16jul!D230</f>
        <v>226153</v>
      </c>
      <c r="D230" s="45">
        <f>dec!N230</f>
        <v>214429</v>
      </c>
      <c r="E230" s="45">
        <f>may!N230</f>
        <v>214429</v>
      </c>
      <c r="F230" s="45">
        <f>june!N230</f>
        <v>177250</v>
      </c>
      <c r="G230" s="196">
        <v>18846</v>
      </c>
      <c r="H230" s="196">
        <v>18846</v>
      </c>
      <c r="I230" s="196">
        <v>18846</v>
      </c>
      <c r="J230" s="196">
        <v>18846</v>
      </c>
      <c r="K230" s="196">
        <v>18846</v>
      </c>
      <c r="L230" s="196">
        <v>17171</v>
      </c>
      <c r="M230" s="196">
        <v>17171</v>
      </c>
      <c r="N230" s="196">
        <v>17171</v>
      </c>
      <c r="O230" s="6"/>
      <c r="P230" s="6"/>
      <c r="Q230"/>
      <c r="R230"/>
      <c r="S230" s="33"/>
      <c r="T230" s="45">
        <f>proj16jul!F230</f>
        <v>189652</v>
      </c>
      <c r="U230" s="45">
        <f>dec!O230</f>
        <v>189683</v>
      </c>
      <c r="V230" s="45">
        <f>may!O230</f>
        <v>218307</v>
      </c>
      <c r="W230" s="45">
        <f>june!O230</f>
        <v>235130</v>
      </c>
      <c r="X230" s="196">
        <v>15805</v>
      </c>
      <c r="Y230" s="196">
        <v>15805</v>
      </c>
      <c r="Z230" s="196">
        <v>15805</v>
      </c>
      <c r="AA230" s="196">
        <v>15805</v>
      </c>
      <c r="AB230" s="196">
        <v>15804</v>
      </c>
      <c r="AC230" s="196">
        <v>15809</v>
      </c>
      <c r="AD230" s="196">
        <v>15809</v>
      </c>
      <c r="AE230" s="196">
        <v>15809</v>
      </c>
      <c r="AF230" s="196"/>
      <c r="AG230" s="196"/>
      <c r="AH230" s="196"/>
      <c r="AI230"/>
      <c r="AJ230" s="188">
        <f t="shared" si="7"/>
        <v>0</v>
      </c>
      <c r="AK230" s="31">
        <v>221</v>
      </c>
      <c r="AL230" s="31" t="s">
        <v>1181</v>
      </c>
      <c r="AM230" s="31">
        <v>221</v>
      </c>
      <c r="AN230" s="31" t="s">
        <v>266</v>
      </c>
      <c r="AO230" s="6">
        <f t="shared" si="6"/>
        <v>0</v>
      </c>
      <c r="AR230" s="157" t="s">
        <v>266</v>
      </c>
      <c r="AS230" s="162" t="s">
        <v>1907</v>
      </c>
      <c r="AT230" s="209">
        <v>17171</v>
      </c>
      <c r="AU230" s="209">
        <v>15809</v>
      </c>
      <c r="AV230" s="96"/>
      <c r="AW230" s="209"/>
      <c r="AX230" s="209"/>
      <c r="AY230" s="209"/>
      <c r="AZ230"/>
      <c r="BA230"/>
    </row>
    <row r="231" spans="1:53" ht="17.100000000000001" customHeight="1">
      <c r="A231" s="31">
        <v>222</v>
      </c>
      <c r="B231" s="31" t="s">
        <v>1221</v>
      </c>
      <c r="C231" s="72">
        <f>proj16jul!D231</f>
        <v>0</v>
      </c>
      <c r="D231" s="45">
        <f>dec!N231</f>
        <v>0</v>
      </c>
      <c r="E231" s="45">
        <f>may!N231</f>
        <v>0</v>
      </c>
      <c r="F231" s="45">
        <f>june!N231</f>
        <v>0</v>
      </c>
      <c r="G231" s="196">
        <v>0</v>
      </c>
      <c r="H231" s="196">
        <v>0</v>
      </c>
      <c r="I231" s="196">
        <v>0</v>
      </c>
      <c r="J231" s="196">
        <v>0</v>
      </c>
      <c r="K231" s="196">
        <v>0</v>
      </c>
      <c r="L231" s="196">
        <v>0</v>
      </c>
      <c r="M231" s="196">
        <v>0</v>
      </c>
      <c r="N231" s="196">
        <v>0</v>
      </c>
      <c r="O231" s="6"/>
      <c r="P231" s="6"/>
      <c r="Q231"/>
      <c r="R231"/>
      <c r="S231" s="33"/>
      <c r="T231" s="45">
        <f>proj16jul!F231</f>
        <v>0</v>
      </c>
      <c r="U231" s="45">
        <f>dec!O231</f>
        <v>0</v>
      </c>
      <c r="V231" s="45">
        <f>may!O231</f>
        <v>0</v>
      </c>
      <c r="W231" s="45">
        <f>june!O231</f>
        <v>0</v>
      </c>
      <c r="X231" s="196">
        <v>0</v>
      </c>
      <c r="Y231" s="196">
        <v>0</v>
      </c>
      <c r="Z231" s="196">
        <v>0</v>
      </c>
      <c r="AA231" s="196">
        <v>0</v>
      </c>
      <c r="AB231" s="196">
        <v>0</v>
      </c>
      <c r="AC231" s="196">
        <v>0</v>
      </c>
      <c r="AD231" s="196">
        <v>0</v>
      </c>
      <c r="AE231" s="196">
        <v>0</v>
      </c>
      <c r="AF231" s="196"/>
      <c r="AG231" s="196"/>
      <c r="AH231" s="196"/>
      <c r="AI231"/>
      <c r="AJ231" s="188">
        <f t="shared" si="7"/>
        <v>0</v>
      </c>
      <c r="AK231" s="31">
        <v>222</v>
      </c>
      <c r="AL231" s="31" t="s">
        <v>1182</v>
      </c>
      <c r="AM231" s="31">
        <v>222</v>
      </c>
      <c r="AN231" s="31" t="s">
        <v>267</v>
      </c>
      <c r="AO231" s="6">
        <f t="shared" si="6"/>
        <v>0</v>
      </c>
      <c r="AR231" s="157" t="s">
        <v>267</v>
      </c>
      <c r="AS231" s="162" t="s">
        <v>1908</v>
      </c>
      <c r="AT231" s="209">
        <v>0</v>
      </c>
      <c r="AU231" s="209">
        <v>0</v>
      </c>
      <c r="AV231" s="96"/>
      <c r="AW231" s="209"/>
      <c r="AX231" s="209"/>
      <c r="AY231" s="209"/>
      <c r="AZ231"/>
      <c r="BA231"/>
    </row>
    <row r="232" spans="1:53" ht="17.100000000000001" customHeight="1">
      <c r="A232" s="32">
        <v>223</v>
      </c>
      <c r="B232" s="32" t="s">
        <v>1222</v>
      </c>
      <c r="C232" s="72">
        <f>proj16jul!D232</f>
        <v>344380</v>
      </c>
      <c r="D232" s="45">
        <f>dec!N232</f>
        <v>373608</v>
      </c>
      <c r="E232" s="45">
        <f>may!N232</f>
        <v>414143</v>
      </c>
      <c r="F232" s="45">
        <f>june!N232</f>
        <v>414143</v>
      </c>
      <c r="G232" s="196">
        <v>28698</v>
      </c>
      <c r="H232" s="196">
        <v>28698</v>
      </c>
      <c r="I232" s="196">
        <v>28699</v>
      </c>
      <c r="J232" s="196">
        <v>28698</v>
      </c>
      <c r="K232" s="196">
        <v>28698</v>
      </c>
      <c r="L232" s="196">
        <v>32873</v>
      </c>
      <c r="M232" s="196">
        <v>32874</v>
      </c>
      <c r="N232" s="196">
        <v>32874</v>
      </c>
      <c r="O232" s="6"/>
      <c r="P232" s="6"/>
      <c r="Q232"/>
      <c r="R232"/>
      <c r="S232" s="33"/>
      <c r="T232" s="45">
        <f>proj16jul!F232</f>
        <v>419776</v>
      </c>
      <c r="U232" s="45">
        <f>dec!O232</f>
        <v>323919</v>
      </c>
      <c r="V232" s="45">
        <f>may!O232</f>
        <v>402478</v>
      </c>
      <c r="W232" s="45">
        <f>june!O232</f>
        <v>391558</v>
      </c>
      <c r="X232" s="196">
        <v>34982</v>
      </c>
      <c r="Y232" s="196">
        <v>34982</v>
      </c>
      <c r="Z232" s="196">
        <v>34982</v>
      </c>
      <c r="AA232" s="196">
        <v>34982</v>
      </c>
      <c r="AB232" s="196">
        <v>34981</v>
      </c>
      <c r="AC232" s="196">
        <v>21288</v>
      </c>
      <c r="AD232" s="196">
        <v>21287</v>
      </c>
      <c r="AE232" s="196">
        <v>21287</v>
      </c>
      <c r="AF232" s="196"/>
      <c r="AG232" s="196"/>
      <c r="AH232" s="196"/>
      <c r="AI232"/>
      <c r="AJ232" s="188">
        <f t="shared" si="7"/>
        <v>0</v>
      </c>
      <c r="AK232" s="31">
        <v>223</v>
      </c>
      <c r="AL232" s="31" t="s">
        <v>1183</v>
      </c>
      <c r="AM232" s="31">
        <v>223</v>
      </c>
      <c r="AN232" s="31" t="s">
        <v>268</v>
      </c>
      <c r="AO232" s="6">
        <f t="shared" si="6"/>
        <v>0</v>
      </c>
      <c r="AR232" s="157" t="s">
        <v>268</v>
      </c>
      <c r="AS232" s="162" t="s">
        <v>1909</v>
      </c>
      <c r="AT232" s="209">
        <v>32874</v>
      </c>
      <c r="AU232" s="209">
        <v>21287</v>
      </c>
      <c r="AV232" s="96"/>
      <c r="AW232" s="209"/>
      <c r="AX232" s="209"/>
      <c r="AY232" s="209"/>
      <c r="AZ232"/>
      <c r="BA232"/>
    </row>
    <row r="233" spans="1:53" ht="17.100000000000001" customHeight="1">
      <c r="A233" s="32">
        <v>224</v>
      </c>
      <c r="B233" s="32" t="s">
        <v>1223</v>
      </c>
      <c r="C233" s="72">
        <f>proj16jul!D233</f>
        <v>5000</v>
      </c>
      <c r="D233" s="45">
        <f>dec!N233</f>
        <v>5000</v>
      </c>
      <c r="E233" s="45">
        <f>may!N233</f>
        <v>5000</v>
      </c>
      <c r="F233" s="45">
        <f>june!N233</f>
        <v>5000</v>
      </c>
      <c r="G233" s="196">
        <v>416</v>
      </c>
      <c r="H233" s="196">
        <v>417</v>
      </c>
      <c r="I233" s="196">
        <v>417</v>
      </c>
      <c r="J233" s="196">
        <v>416</v>
      </c>
      <c r="K233" s="196">
        <v>417</v>
      </c>
      <c r="L233" s="196">
        <v>416</v>
      </c>
      <c r="M233" s="196">
        <v>416</v>
      </c>
      <c r="N233" s="196">
        <v>417</v>
      </c>
      <c r="O233" s="6"/>
      <c r="P233" s="6"/>
      <c r="Q233"/>
      <c r="R233"/>
      <c r="S233" s="33"/>
      <c r="T233" s="45">
        <f>proj16jul!F233</f>
        <v>10000</v>
      </c>
      <c r="U233" s="45">
        <f>dec!O233</f>
        <v>5000</v>
      </c>
      <c r="V233" s="45">
        <f>may!O233</f>
        <v>13321</v>
      </c>
      <c r="W233" s="45">
        <f>june!O233</f>
        <v>13321</v>
      </c>
      <c r="X233" s="196">
        <v>834</v>
      </c>
      <c r="Y233" s="196">
        <v>834</v>
      </c>
      <c r="Z233" s="196">
        <v>834</v>
      </c>
      <c r="AA233" s="196">
        <v>834</v>
      </c>
      <c r="AB233" s="196">
        <v>833</v>
      </c>
      <c r="AC233" s="196">
        <v>119</v>
      </c>
      <c r="AD233" s="196">
        <v>119</v>
      </c>
      <c r="AE233" s="196">
        <v>119</v>
      </c>
      <c r="AF233" s="196"/>
      <c r="AG233" s="196"/>
      <c r="AH233" s="196"/>
      <c r="AI233"/>
      <c r="AJ233" s="188">
        <f t="shared" si="7"/>
        <v>0</v>
      </c>
      <c r="AK233" s="31">
        <v>224</v>
      </c>
      <c r="AL233" s="31" t="s">
        <v>1184</v>
      </c>
      <c r="AM233" s="31">
        <v>224</v>
      </c>
      <c r="AN233" s="31" t="s">
        <v>269</v>
      </c>
      <c r="AO233" s="6">
        <f t="shared" si="6"/>
        <v>0</v>
      </c>
      <c r="AR233" s="157" t="s">
        <v>269</v>
      </c>
      <c r="AS233" s="162" t="s">
        <v>1910</v>
      </c>
      <c r="AT233" s="209">
        <v>417</v>
      </c>
      <c r="AU233" s="209">
        <v>119</v>
      </c>
      <c r="AV233" s="96"/>
      <c r="AW233" s="209"/>
      <c r="AX233" s="209"/>
      <c r="AY233" s="209"/>
      <c r="AZ233"/>
      <c r="BA233"/>
    </row>
    <row r="234" spans="1:53" ht="17.100000000000001" customHeight="1">
      <c r="A234" s="31">
        <v>225</v>
      </c>
      <c r="B234" s="31" t="s">
        <v>1224</v>
      </c>
      <c r="C234" s="72">
        <f>proj16jul!D234</f>
        <v>0</v>
      </c>
      <c r="D234" s="45">
        <f>dec!N234</f>
        <v>0</v>
      </c>
      <c r="E234" s="45">
        <f>may!N234</f>
        <v>0</v>
      </c>
      <c r="F234" s="45">
        <f>june!N234</f>
        <v>0</v>
      </c>
      <c r="G234" s="196">
        <v>0</v>
      </c>
      <c r="H234" s="196">
        <v>0</v>
      </c>
      <c r="I234" s="196">
        <v>0</v>
      </c>
      <c r="J234" s="196">
        <v>0</v>
      </c>
      <c r="K234" s="196">
        <v>0</v>
      </c>
      <c r="L234" s="196">
        <v>0</v>
      </c>
      <c r="M234" s="196">
        <v>0</v>
      </c>
      <c r="N234" s="196">
        <v>0</v>
      </c>
      <c r="O234" s="6"/>
      <c r="P234" s="6"/>
      <c r="Q234"/>
      <c r="R234"/>
      <c r="S234" s="33"/>
      <c r="T234" s="45">
        <f>proj16jul!F234</f>
        <v>0</v>
      </c>
      <c r="U234" s="45">
        <f>dec!O234</f>
        <v>0</v>
      </c>
      <c r="V234" s="45">
        <f>may!O234</f>
        <v>0</v>
      </c>
      <c r="W234" s="45">
        <f>june!O234</f>
        <v>0</v>
      </c>
      <c r="X234" s="196">
        <v>0</v>
      </c>
      <c r="Y234" s="196">
        <v>0</v>
      </c>
      <c r="Z234" s="196">
        <v>0</v>
      </c>
      <c r="AA234" s="196">
        <v>0</v>
      </c>
      <c r="AB234" s="196">
        <v>0</v>
      </c>
      <c r="AC234" s="196">
        <v>0</v>
      </c>
      <c r="AD234" s="196">
        <v>0</v>
      </c>
      <c r="AE234" s="196">
        <v>0</v>
      </c>
      <c r="AF234" s="196"/>
      <c r="AG234" s="196"/>
      <c r="AH234" s="196"/>
      <c r="AI234"/>
      <c r="AJ234" s="188">
        <f t="shared" si="7"/>
        <v>1</v>
      </c>
      <c r="AK234" s="31">
        <v>225</v>
      </c>
      <c r="AL234" s="31" t="s">
        <v>1185</v>
      </c>
      <c r="AM234" s="31">
        <v>225</v>
      </c>
      <c r="AN234" s="31" t="s">
        <v>270</v>
      </c>
      <c r="AO234" s="6">
        <f t="shared" si="6"/>
        <v>0</v>
      </c>
      <c r="AR234" s="157" t="s">
        <v>270</v>
      </c>
      <c r="AS234" s="162" t="s">
        <v>1911</v>
      </c>
      <c r="AT234" s="209">
        <v>0</v>
      </c>
      <c r="AU234" s="209">
        <v>0</v>
      </c>
      <c r="AV234" s="96"/>
      <c r="AW234" s="209"/>
      <c r="AX234" s="209"/>
      <c r="AY234" s="209"/>
      <c r="AZ234"/>
      <c r="BA234"/>
    </row>
    <row r="235" spans="1:53" ht="17.100000000000001" customHeight="1">
      <c r="A235" s="32">
        <v>226</v>
      </c>
      <c r="B235" s="32" t="s">
        <v>797</v>
      </c>
      <c r="C235" s="72">
        <f>proj16jul!D235</f>
        <v>25129</v>
      </c>
      <c r="D235" s="45">
        <f>dec!N235</f>
        <v>25000</v>
      </c>
      <c r="E235" s="45">
        <f>may!N235</f>
        <v>25000</v>
      </c>
      <c r="F235" s="45">
        <f>june!N235</f>
        <v>29650</v>
      </c>
      <c r="G235" s="196">
        <v>2094</v>
      </c>
      <c r="H235" s="196">
        <v>2094</v>
      </c>
      <c r="I235" s="196">
        <v>2094</v>
      </c>
      <c r="J235" s="196">
        <v>2094</v>
      </c>
      <c r="K235" s="196">
        <v>2094</v>
      </c>
      <c r="L235" s="196">
        <v>2075</v>
      </c>
      <c r="M235" s="196">
        <v>2075</v>
      </c>
      <c r="N235" s="196">
        <v>2076</v>
      </c>
      <c r="O235" s="6"/>
      <c r="P235" s="6"/>
      <c r="Q235"/>
      <c r="R235"/>
      <c r="S235" s="33"/>
      <c r="T235" s="45">
        <f>proj16jul!F235</f>
        <v>381920</v>
      </c>
      <c r="U235" s="45">
        <f>dec!O235</f>
        <v>469422</v>
      </c>
      <c r="V235" s="45">
        <f>may!O235</f>
        <v>471023</v>
      </c>
      <c r="W235" s="45">
        <f>june!O235</f>
        <v>450328</v>
      </c>
      <c r="X235" s="196">
        <v>31827</v>
      </c>
      <c r="Y235" s="196">
        <v>31827</v>
      </c>
      <c r="Z235" s="196">
        <v>31827</v>
      </c>
      <c r="AA235" s="196">
        <v>31827</v>
      </c>
      <c r="AB235" s="196">
        <v>31827</v>
      </c>
      <c r="AC235" s="196">
        <v>44327</v>
      </c>
      <c r="AD235" s="196">
        <v>44327</v>
      </c>
      <c r="AE235" s="196">
        <v>44327</v>
      </c>
      <c r="AF235" s="196"/>
      <c r="AG235" s="196"/>
      <c r="AH235" s="196"/>
      <c r="AI235"/>
      <c r="AJ235" s="188">
        <f t="shared" si="7"/>
        <v>0</v>
      </c>
      <c r="AK235" s="31">
        <v>226</v>
      </c>
      <c r="AL235" s="31" t="s">
        <v>1186</v>
      </c>
      <c r="AM235" s="31">
        <v>226</v>
      </c>
      <c r="AN235" s="31" t="s">
        <v>271</v>
      </c>
      <c r="AO235" s="6">
        <f t="shared" si="6"/>
        <v>0</v>
      </c>
      <c r="AR235" s="157" t="s">
        <v>271</v>
      </c>
      <c r="AS235" s="162" t="s">
        <v>1912</v>
      </c>
      <c r="AT235" s="209">
        <v>2076</v>
      </c>
      <c r="AU235" s="209">
        <v>44327</v>
      </c>
      <c r="AV235" s="96"/>
      <c r="AW235" s="209"/>
      <c r="AX235" s="209"/>
      <c r="AY235" s="209"/>
      <c r="AZ235"/>
      <c r="BA235"/>
    </row>
    <row r="236" spans="1:53" ht="17.100000000000001" customHeight="1">
      <c r="A236" s="32">
        <v>227</v>
      </c>
      <c r="B236" s="32" t="s">
        <v>900</v>
      </c>
      <c r="C236" s="72">
        <f>proj16jul!D236</f>
        <v>103206</v>
      </c>
      <c r="D236" s="45">
        <f>dec!N236</f>
        <v>111006</v>
      </c>
      <c r="E236" s="45">
        <f>may!N236</f>
        <v>148882</v>
      </c>
      <c r="F236" s="45">
        <f>june!N236</f>
        <v>148882</v>
      </c>
      <c r="G236" s="196">
        <v>8600</v>
      </c>
      <c r="H236" s="196">
        <v>8601</v>
      </c>
      <c r="I236" s="196">
        <v>8600</v>
      </c>
      <c r="J236" s="196">
        <v>8601</v>
      </c>
      <c r="K236" s="196">
        <v>8600</v>
      </c>
      <c r="L236" s="196">
        <v>9714</v>
      </c>
      <c r="M236" s="196">
        <v>9715</v>
      </c>
      <c r="N236" s="196">
        <v>9715</v>
      </c>
      <c r="O236" s="6"/>
      <c r="P236" s="6"/>
      <c r="Q236"/>
      <c r="R236"/>
      <c r="S236" s="33"/>
      <c r="T236" s="45">
        <f>proj16jul!F236</f>
        <v>415637</v>
      </c>
      <c r="U236" s="45">
        <f>dec!O236</f>
        <v>484241</v>
      </c>
      <c r="V236" s="45">
        <f>may!O236</f>
        <v>525387</v>
      </c>
      <c r="W236" s="45">
        <f>june!O236</f>
        <v>519593</v>
      </c>
      <c r="X236" s="196">
        <v>34637</v>
      </c>
      <c r="Y236" s="196">
        <v>34637</v>
      </c>
      <c r="Z236" s="196">
        <v>34637</v>
      </c>
      <c r="AA236" s="196">
        <v>34637</v>
      </c>
      <c r="AB236" s="196">
        <v>34637</v>
      </c>
      <c r="AC236" s="196">
        <v>44437</v>
      </c>
      <c r="AD236" s="196">
        <v>44437</v>
      </c>
      <c r="AE236" s="196">
        <v>44437</v>
      </c>
      <c r="AF236" s="196"/>
      <c r="AG236" s="196"/>
      <c r="AH236" s="196"/>
      <c r="AI236"/>
      <c r="AJ236" s="188">
        <f t="shared" si="7"/>
        <v>0</v>
      </c>
      <c r="AK236" s="31">
        <v>227</v>
      </c>
      <c r="AL236" s="31" t="s">
        <v>1187</v>
      </c>
      <c r="AM236" s="31">
        <v>227</v>
      </c>
      <c r="AN236" s="31" t="s">
        <v>272</v>
      </c>
      <c r="AO236" s="6">
        <f t="shared" si="6"/>
        <v>0</v>
      </c>
      <c r="AR236" s="157" t="s">
        <v>272</v>
      </c>
      <c r="AS236" s="162" t="s">
        <v>1913</v>
      </c>
      <c r="AT236" s="209">
        <v>9715</v>
      </c>
      <c r="AU236" s="209">
        <v>44437</v>
      </c>
      <c r="AV236" s="96"/>
      <c r="AW236" s="209"/>
      <c r="AX236" s="209"/>
      <c r="AY236" s="209"/>
      <c r="AZ236"/>
      <c r="BA236"/>
    </row>
    <row r="237" spans="1:53" ht="17.100000000000001" customHeight="1">
      <c r="A237" s="31">
        <v>228</v>
      </c>
      <c r="B237" s="31" t="s">
        <v>939</v>
      </c>
      <c r="C237" s="72">
        <f>proj16jul!D237</f>
        <v>0</v>
      </c>
      <c r="D237" s="45">
        <f>dec!N237</f>
        <v>0</v>
      </c>
      <c r="E237" s="45">
        <f>may!N237</f>
        <v>0</v>
      </c>
      <c r="F237" s="45">
        <f>june!N237</f>
        <v>0</v>
      </c>
      <c r="G237" s="196">
        <v>0</v>
      </c>
      <c r="H237" s="196">
        <v>0</v>
      </c>
      <c r="I237" s="196">
        <v>0</v>
      </c>
      <c r="J237" s="196">
        <v>0</v>
      </c>
      <c r="K237" s="196">
        <v>0</v>
      </c>
      <c r="L237" s="196">
        <v>0</v>
      </c>
      <c r="M237" s="196">
        <v>0</v>
      </c>
      <c r="N237" s="196">
        <v>0</v>
      </c>
      <c r="O237" s="6"/>
      <c r="P237" s="6"/>
      <c r="Q237"/>
      <c r="R237"/>
      <c r="S237" s="33"/>
      <c r="T237" s="45">
        <f>proj16jul!F237</f>
        <v>0</v>
      </c>
      <c r="U237" s="45">
        <f>dec!O237</f>
        <v>0</v>
      </c>
      <c r="V237" s="45">
        <f>may!O237</f>
        <v>0</v>
      </c>
      <c r="W237" s="45">
        <f>june!O237</f>
        <v>0</v>
      </c>
      <c r="X237" s="196">
        <v>0</v>
      </c>
      <c r="Y237" s="196">
        <v>0</v>
      </c>
      <c r="Z237" s="196">
        <v>0</v>
      </c>
      <c r="AA237" s="196">
        <v>0</v>
      </c>
      <c r="AB237" s="196">
        <v>0</v>
      </c>
      <c r="AC237" s="196">
        <v>0</v>
      </c>
      <c r="AD237" s="196">
        <v>0</v>
      </c>
      <c r="AE237" s="196">
        <v>0</v>
      </c>
      <c r="AF237" s="196"/>
      <c r="AG237" s="196"/>
      <c r="AH237" s="196"/>
      <c r="AI237"/>
      <c r="AJ237" s="188">
        <f t="shared" si="7"/>
        <v>0</v>
      </c>
      <c r="AK237" s="31">
        <v>228</v>
      </c>
      <c r="AL237" s="31" t="s">
        <v>1188</v>
      </c>
      <c r="AM237" s="31">
        <v>228</v>
      </c>
      <c r="AN237" s="31" t="s">
        <v>273</v>
      </c>
      <c r="AO237" s="6">
        <f t="shared" si="6"/>
        <v>0</v>
      </c>
      <c r="AR237" s="157" t="s">
        <v>273</v>
      </c>
      <c r="AS237" s="162" t="s">
        <v>1914</v>
      </c>
      <c r="AT237" s="209">
        <v>0</v>
      </c>
      <c r="AU237" s="209">
        <v>0</v>
      </c>
      <c r="AV237" s="96"/>
      <c r="AW237" s="209"/>
      <c r="AX237" s="209"/>
      <c r="AY237" s="209"/>
      <c r="AZ237"/>
      <c r="BA237"/>
    </row>
    <row r="238" spans="1:53" ht="17.100000000000001" customHeight="1">
      <c r="A238" s="32">
        <v>229</v>
      </c>
      <c r="B238" s="32" t="s">
        <v>770</v>
      </c>
      <c r="C238" s="72">
        <f>proj16jul!D238</f>
        <v>365942</v>
      </c>
      <c r="D238" s="45">
        <f>dec!N238</f>
        <v>478459</v>
      </c>
      <c r="E238" s="45">
        <f>may!N238</f>
        <v>486595</v>
      </c>
      <c r="F238" s="45">
        <f>june!N238</f>
        <v>486595</v>
      </c>
      <c r="G238" s="196">
        <v>30495</v>
      </c>
      <c r="H238" s="196">
        <v>30495</v>
      </c>
      <c r="I238" s="196">
        <v>30495</v>
      </c>
      <c r="J238" s="196">
        <v>30495</v>
      </c>
      <c r="K238" s="196">
        <v>30495</v>
      </c>
      <c r="L238" s="196">
        <v>46569</v>
      </c>
      <c r="M238" s="196">
        <v>46569</v>
      </c>
      <c r="N238" s="196">
        <v>46569</v>
      </c>
      <c r="O238" s="6"/>
      <c r="P238" s="6"/>
      <c r="Q238"/>
      <c r="R238"/>
      <c r="S238" s="33"/>
      <c r="T238" s="45">
        <f>proj16jul!F238</f>
        <v>262846</v>
      </c>
      <c r="U238" s="45">
        <f>dec!O238</f>
        <v>263896</v>
      </c>
      <c r="V238" s="45">
        <f>may!O238</f>
        <v>266643</v>
      </c>
      <c r="W238" s="45">
        <f>june!O238</f>
        <v>254014</v>
      </c>
      <c r="X238" s="196">
        <v>21904</v>
      </c>
      <c r="Y238" s="196">
        <v>21904</v>
      </c>
      <c r="Z238" s="196">
        <v>21904</v>
      </c>
      <c r="AA238" s="196">
        <v>21904</v>
      </c>
      <c r="AB238" s="196">
        <v>21904</v>
      </c>
      <c r="AC238" s="196">
        <v>22054</v>
      </c>
      <c r="AD238" s="196">
        <v>22054</v>
      </c>
      <c r="AE238" s="196">
        <v>22054</v>
      </c>
      <c r="AF238" s="196"/>
      <c r="AG238" s="196"/>
      <c r="AH238" s="196"/>
      <c r="AI238"/>
      <c r="AJ238" s="188">
        <f t="shared" si="7"/>
        <v>0</v>
      </c>
      <c r="AK238" s="31">
        <v>229</v>
      </c>
      <c r="AL238" s="31" t="s">
        <v>1189</v>
      </c>
      <c r="AM238" s="31">
        <v>229</v>
      </c>
      <c r="AN238" s="31" t="s">
        <v>274</v>
      </c>
      <c r="AO238" s="6">
        <f t="shared" si="6"/>
        <v>0</v>
      </c>
      <c r="AR238" s="157" t="s">
        <v>274</v>
      </c>
      <c r="AS238" s="162" t="s">
        <v>1915</v>
      </c>
      <c r="AT238" s="209">
        <v>46569</v>
      </c>
      <c r="AU238" s="209">
        <v>22054</v>
      </c>
      <c r="AV238" s="96"/>
      <c r="AW238" s="209"/>
      <c r="AX238" s="209"/>
      <c r="AY238" s="209"/>
      <c r="AZ238"/>
      <c r="BA238"/>
    </row>
    <row r="239" spans="1:53" ht="17.100000000000001" customHeight="1">
      <c r="A239" s="31">
        <v>230</v>
      </c>
      <c r="B239" s="31" t="s">
        <v>1225</v>
      </c>
      <c r="C239" s="72">
        <f>proj16jul!D239</f>
        <v>358484</v>
      </c>
      <c r="D239" s="45">
        <f>dec!N239</f>
        <v>373116</v>
      </c>
      <c r="E239" s="45">
        <f>may!N239</f>
        <v>373116</v>
      </c>
      <c r="F239" s="45">
        <f>june!N239</f>
        <v>382237</v>
      </c>
      <c r="G239" s="196">
        <v>29873</v>
      </c>
      <c r="H239" s="196">
        <v>29874</v>
      </c>
      <c r="I239" s="196">
        <v>29874</v>
      </c>
      <c r="J239" s="196">
        <v>29873</v>
      </c>
      <c r="K239" s="196">
        <v>29874</v>
      </c>
      <c r="L239" s="196">
        <v>31964</v>
      </c>
      <c r="M239" s="196">
        <v>31964</v>
      </c>
      <c r="N239" s="196">
        <v>31964</v>
      </c>
      <c r="O239" s="6"/>
      <c r="P239" s="6"/>
      <c r="Q239"/>
      <c r="R239"/>
      <c r="S239" s="33"/>
      <c r="T239" s="45">
        <f>proj16jul!F239</f>
        <v>34025</v>
      </c>
      <c r="U239" s="45">
        <f>dec!O239</f>
        <v>5000</v>
      </c>
      <c r="V239" s="45">
        <f>may!O239</f>
        <v>5000</v>
      </c>
      <c r="W239" s="45">
        <f>june!O239</f>
        <v>10000</v>
      </c>
      <c r="X239" s="196">
        <v>2836</v>
      </c>
      <c r="Y239" s="196">
        <v>2836</v>
      </c>
      <c r="Z239" s="196">
        <v>2836</v>
      </c>
      <c r="AA239" s="196">
        <v>2836</v>
      </c>
      <c r="AB239" s="196">
        <v>2836</v>
      </c>
      <c r="AC239" s="196">
        <v>-1312</v>
      </c>
      <c r="AD239" s="196">
        <v>-1312</v>
      </c>
      <c r="AE239" s="196">
        <v>-1312</v>
      </c>
      <c r="AF239" s="196"/>
      <c r="AG239" s="196"/>
      <c r="AH239" s="196"/>
      <c r="AI239"/>
      <c r="AJ239" s="188">
        <f t="shared" si="7"/>
        <v>0</v>
      </c>
      <c r="AK239" s="31">
        <v>230</v>
      </c>
      <c r="AL239" s="31" t="s">
        <v>1190</v>
      </c>
      <c r="AM239" s="31">
        <v>230</v>
      </c>
      <c r="AN239" s="31" t="s">
        <v>275</v>
      </c>
      <c r="AO239" s="6">
        <f t="shared" si="6"/>
        <v>0</v>
      </c>
      <c r="AR239" s="157" t="s">
        <v>275</v>
      </c>
      <c r="AS239" s="162" t="s">
        <v>1916</v>
      </c>
      <c r="AT239" s="209">
        <v>31964</v>
      </c>
      <c r="AU239" s="209">
        <v>-1312</v>
      </c>
      <c r="AV239" s="96"/>
      <c r="AW239" s="209"/>
      <c r="AX239" s="209"/>
      <c r="AY239" s="209"/>
      <c r="AZ239"/>
      <c r="BA239"/>
    </row>
    <row r="240" spans="1:53" ht="17.100000000000001" customHeight="1">
      <c r="A240" s="31">
        <v>231</v>
      </c>
      <c r="B240" s="31" t="s">
        <v>1226</v>
      </c>
      <c r="C240" s="72">
        <f>proj16jul!D240</f>
        <v>0</v>
      </c>
      <c r="D240" s="45">
        <f>dec!N240</f>
        <v>0</v>
      </c>
      <c r="E240" s="45">
        <f>may!N240</f>
        <v>0</v>
      </c>
      <c r="F240" s="45">
        <f>june!N240</f>
        <v>0</v>
      </c>
      <c r="G240" s="196">
        <v>0</v>
      </c>
      <c r="H240" s="196">
        <v>0</v>
      </c>
      <c r="I240" s="196">
        <v>0</v>
      </c>
      <c r="J240" s="196">
        <v>0</v>
      </c>
      <c r="K240" s="196">
        <v>0</v>
      </c>
      <c r="L240" s="196">
        <v>0</v>
      </c>
      <c r="M240" s="196">
        <v>0</v>
      </c>
      <c r="N240" s="196">
        <v>0</v>
      </c>
      <c r="O240" s="6"/>
      <c r="P240" s="6"/>
      <c r="Q240"/>
      <c r="R240"/>
      <c r="S240" s="33"/>
      <c r="T240" s="45">
        <f>proj16jul!F240</f>
        <v>26717</v>
      </c>
      <c r="U240" s="45">
        <f>dec!O240</f>
        <v>46800</v>
      </c>
      <c r="V240" s="45">
        <f>may!O240</f>
        <v>43629</v>
      </c>
      <c r="W240" s="45">
        <f>june!O240</f>
        <v>43629</v>
      </c>
      <c r="X240" s="196">
        <v>2227</v>
      </c>
      <c r="Y240" s="196">
        <v>2227</v>
      </c>
      <c r="Z240" s="196">
        <v>2227</v>
      </c>
      <c r="AA240" s="196">
        <v>2227</v>
      </c>
      <c r="AB240" s="196">
        <v>2227</v>
      </c>
      <c r="AC240" s="196">
        <v>5095</v>
      </c>
      <c r="AD240" s="196">
        <v>5095</v>
      </c>
      <c r="AE240" s="196">
        <v>5095</v>
      </c>
      <c r="AF240" s="196"/>
      <c r="AG240" s="196"/>
      <c r="AH240" s="196"/>
      <c r="AI240"/>
      <c r="AJ240" s="188">
        <f t="shared" si="7"/>
        <v>0</v>
      </c>
      <c r="AK240" s="31">
        <v>231</v>
      </c>
      <c r="AL240" s="31" t="s">
        <v>1191</v>
      </c>
      <c r="AM240" s="31">
        <v>231</v>
      </c>
      <c r="AN240" s="31" t="s">
        <v>276</v>
      </c>
      <c r="AO240" s="6">
        <f t="shared" si="6"/>
        <v>0</v>
      </c>
      <c r="AR240" s="157" t="s">
        <v>276</v>
      </c>
      <c r="AS240" s="162" t="s">
        <v>1917</v>
      </c>
      <c r="AT240" s="209">
        <v>0</v>
      </c>
      <c r="AU240" s="209">
        <v>5095</v>
      </c>
      <c r="AV240" s="96"/>
      <c r="AW240" s="209"/>
      <c r="AX240" s="209"/>
      <c r="AY240" s="209"/>
      <c r="AZ240"/>
      <c r="BA240"/>
    </row>
    <row r="241" spans="1:53" ht="17.100000000000001" customHeight="1">
      <c r="A241" s="31">
        <v>232</v>
      </c>
      <c r="B241" s="31" t="s">
        <v>1227</v>
      </c>
      <c r="C241" s="72">
        <f>proj16jul!D241</f>
        <v>0</v>
      </c>
      <c r="D241" s="45">
        <f>dec!N241</f>
        <v>0</v>
      </c>
      <c r="E241" s="45">
        <f>may!N241</f>
        <v>0</v>
      </c>
      <c r="F241" s="45">
        <f>june!N241</f>
        <v>0</v>
      </c>
      <c r="G241" s="196">
        <v>0</v>
      </c>
      <c r="H241" s="196">
        <v>0</v>
      </c>
      <c r="I241" s="196">
        <v>0</v>
      </c>
      <c r="J241" s="196">
        <v>0</v>
      </c>
      <c r="K241" s="196">
        <v>0</v>
      </c>
      <c r="L241" s="196">
        <v>0</v>
      </c>
      <c r="M241" s="196">
        <v>0</v>
      </c>
      <c r="N241" s="196">
        <v>0</v>
      </c>
      <c r="O241" s="6"/>
      <c r="P241" s="6"/>
      <c r="Q241"/>
      <c r="R241"/>
      <c r="S241" s="33"/>
      <c r="T241" s="45">
        <f>proj16jul!F241</f>
        <v>0</v>
      </c>
      <c r="U241" s="45">
        <f>dec!O241</f>
        <v>0</v>
      </c>
      <c r="V241" s="45">
        <f>may!O241</f>
        <v>0</v>
      </c>
      <c r="W241" s="45">
        <f>june!O241</f>
        <v>0</v>
      </c>
      <c r="X241" s="196">
        <v>0</v>
      </c>
      <c r="Y241" s="196">
        <v>0</v>
      </c>
      <c r="Z241" s="196">
        <v>0</v>
      </c>
      <c r="AA241" s="196">
        <v>0</v>
      </c>
      <c r="AB241" s="196">
        <v>0</v>
      </c>
      <c r="AC241" s="196">
        <v>0</v>
      </c>
      <c r="AD241" s="196">
        <v>0</v>
      </c>
      <c r="AE241" s="196">
        <v>0</v>
      </c>
      <c r="AF241" s="196"/>
      <c r="AG241" s="196"/>
      <c r="AH241" s="196"/>
      <c r="AI241"/>
      <c r="AJ241" s="188">
        <f t="shared" si="7"/>
        <v>0</v>
      </c>
      <c r="AK241" s="31">
        <v>232</v>
      </c>
      <c r="AL241" s="31" t="s">
        <v>1192</v>
      </c>
      <c r="AM241" s="31">
        <v>232</v>
      </c>
      <c r="AN241" s="31" t="s">
        <v>277</v>
      </c>
      <c r="AO241" s="6">
        <f t="shared" si="6"/>
        <v>0</v>
      </c>
      <c r="AR241" s="157" t="s">
        <v>277</v>
      </c>
      <c r="AS241" s="162" t="s">
        <v>1918</v>
      </c>
      <c r="AT241" s="209">
        <v>0</v>
      </c>
      <c r="AU241" s="209">
        <v>0</v>
      </c>
      <c r="AV241" s="96"/>
      <c r="AW241" s="209"/>
      <c r="AX241" s="209"/>
      <c r="AY241" s="209"/>
      <c r="AZ241"/>
      <c r="BA241"/>
    </row>
    <row r="242" spans="1:53" ht="17.100000000000001" customHeight="1">
      <c r="A242" s="31">
        <v>233</v>
      </c>
      <c r="B242" s="31" t="s">
        <v>1228</v>
      </c>
      <c r="C242" s="72">
        <f>proj16jul!D242</f>
        <v>0</v>
      </c>
      <c r="D242" s="45">
        <f>dec!N242</f>
        <v>0</v>
      </c>
      <c r="E242" s="45">
        <f>may!N242</f>
        <v>0</v>
      </c>
      <c r="F242" s="45">
        <f>june!N242</f>
        <v>0</v>
      </c>
      <c r="G242" s="196">
        <v>0</v>
      </c>
      <c r="H242" s="196">
        <v>0</v>
      </c>
      <c r="I242" s="196">
        <v>0</v>
      </c>
      <c r="J242" s="196">
        <v>0</v>
      </c>
      <c r="K242" s="196">
        <v>0</v>
      </c>
      <c r="L242" s="196">
        <v>0</v>
      </c>
      <c r="M242" s="196">
        <v>0</v>
      </c>
      <c r="N242" s="196">
        <v>0</v>
      </c>
      <c r="O242" s="6"/>
      <c r="P242" s="6"/>
      <c r="Q242"/>
      <c r="R242"/>
      <c r="S242" s="33"/>
      <c r="T242" s="45">
        <f>proj16jul!F242</f>
        <v>0</v>
      </c>
      <c r="U242" s="45">
        <f>dec!O242</f>
        <v>0</v>
      </c>
      <c r="V242" s="45">
        <f>may!O242</f>
        <v>0</v>
      </c>
      <c r="W242" s="45">
        <f>june!O242</f>
        <v>0</v>
      </c>
      <c r="X242" s="196">
        <v>0</v>
      </c>
      <c r="Y242" s="196">
        <v>0</v>
      </c>
      <c r="Z242" s="196">
        <v>0</v>
      </c>
      <c r="AA242" s="196">
        <v>0</v>
      </c>
      <c r="AB242" s="196">
        <v>0</v>
      </c>
      <c r="AC242" s="196">
        <v>0</v>
      </c>
      <c r="AD242" s="196">
        <v>0</v>
      </c>
      <c r="AE242" s="196">
        <v>0</v>
      </c>
      <c r="AF242" s="196"/>
      <c r="AG242" s="196"/>
      <c r="AH242" s="196"/>
      <c r="AI242"/>
      <c r="AJ242" s="188">
        <f t="shared" si="7"/>
        <v>1</v>
      </c>
      <c r="AK242" s="31">
        <v>233</v>
      </c>
      <c r="AL242" s="31" t="s">
        <v>1193</v>
      </c>
      <c r="AM242" s="31">
        <v>233</v>
      </c>
      <c r="AN242" s="31" t="s">
        <v>278</v>
      </c>
      <c r="AO242" s="6">
        <f t="shared" si="6"/>
        <v>0</v>
      </c>
      <c r="AR242" s="157" t="s">
        <v>278</v>
      </c>
      <c r="AS242" s="162" t="s">
        <v>1919</v>
      </c>
      <c r="AT242" s="209">
        <v>0</v>
      </c>
      <c r="AU242" s="209">
        <v>0</v>
      </c>
      <c r="AV242" s="96"/>
      <c r="AW242" s="209"/>
      <c r="AX242" s="209"/>
      <c r="AY242" s="209"/>
      <c r="AZ242"/>
      <c r="BA242"/>
    </row>
    <row r="243" spans="1:53" ht="17.100000000000001" customHeight="1">
      <c r="A243" s="32">
        <v>234</v>
      </c>
      <c r="B243" s="32" t="s">
        <v>878</v>
      </c>
      <c r="C243" s="72">
        <f>proj16jul!D243</f>
        <v>383945</v>
      </c>
      <c r="D243" s="45">
        <f>dec!N243</f>
        <v>384684</v>
      </c>
      <c r="E243" s="45">
        <f>may!N243</f>
        <v>403775</v>
      </c>
      <c r="F243" s="45">
        <f>june!N243</f>
        <v>403775</v>
      </c>
      <c r="G243" s="196">
        <v>31995</v>
      </c>
      <c r="H243" s="196">
        <v>31995</v>
      </c>
      <c r="I243" s="196">
        <v>31996</v>
      </c>
      <c r="J243" s="196">
        <v>31995</v>
      </c>
      <c r="K243" s="196">
        <v>31996</v>
      </c>
      <c r="L243" s="196">
        <v>32101</v>
      </c>
      <c r="M243" s="196">
        <v>32101</v>
      </c>
      <c r="N243" s="196">
        <v>32101</v>
      </c>
      <c r="O243" s="6"/>
      <c r="P243" s="6"/>
      <c r="Q243"/>
      <c r="R243"/>
      <c r="S243" s="33"/>
      <c r="T243" s="45">
        <f>proj16jul!F243</f>
        <v>50000</v>
      </c>
      <c r="U243" s="45">
        <f>dec!O243</f>
        <v>40000</v>
      </c>
      <c r="V243" s="45">
        <f>may!O243</f>
        <v>40000</v>
      </c>
      <c r="W243" s="45">
        <f>june!O243</f>
        <v>40000</v>
      </c>
      <c r="X243" s="196">
        <v>4167</v>
      </c>
      <c r="Y243" s="196">
        <v>4167</v>
      </c>
      <c r="Z243" s="196">
        <v>4167</v>
      </c>
      <c r="AA243" s="196">
        <v>4167</v>
      </c>
      <c r="AB243" s="196">
        <v>4167</v>
      </c>
      <c r="AC243" s="196">
        <v>2738</v>
      </c>
      <c r="AD243" s="196">
        <v>2738</v>
      </c>
      <c r="AE243" s="196">
        <v>2738</v>
      </c>
      <c r="AF243" s="196"/>
      <c r="AG243" s="196"/>
      <c r="AH243" s="196"/>
      <c r="AI243"/>
      <c r="AJ243" s="188">
        <f t="shared" si="7"/>
        <v>0</v>
      </c>
      <c r="AK243" s="31">
        <v>234</v>
      </c>
      <c r="AL243" s="31" t="s">
        <v>1194</v>
      </c>
      <c r="AM243" s="31">
        <v>234</v>
      </c>
      <c r="AN243" s="31" t="s">
        <v>279</v>
      </c>
      <c r="AO243" s="6">
        <f t="shared" si="6"/>
        <v>0</v>
      </c>
      <c r="AR243" s="157" t="s">
        <v>279</v>
      </c>
      <c r="AS243" s="162" t="s">
        <v>1920</v>
      </c>
      <c r="AT243" s="209">
        <v>32101</v>
      </c>
      <c r="AU243" s="209">
        <v>2738</v>
      </c>
      <c r="AV243" s="96"/>
      <c r="AW243" s="209"/>
      <c r="AX243" s="209"/>
      <c r="AY243" s="209"/>
      <c r="AZ243"/>
      <c r="BA243"/>
    </row>
    <row r="244" spans="1:53" ht="17.100000000000001" customHeight="1">
      <c r="A244" s="31">
        <v>235</v>
      </c>
      <c r="B244" s="31" t="s">
        <v>1229</v>
      </c>
      <c r="C244" s="72">
        <f>proj16jul!D244</f>
        <v>0</v>
      </c>
      <c r="D244" s="45">
        <f>dec!N244</f>
        <v>0</v>
      </c>
      <c r="E244" s="45">
        <f>may!N244</f>
        <v>0</v>
      </c>
      <c r="F244" s="45">
        <f>june!N244</f>
        <v>0</v>
      </c>
      <c r="G244" s="196">
        <v>0</v>
      </c>
      <c r="H244" s="196">
        <v>0</v>
      </c>
      <c r="I244" s="196">
        <v>0</v>
      </c>
      <c r="J244" s="196">
        <v>0</v>
      </c>
      <c r="K244" s="196">
        <v>0</v>
      </c>
      <c r="L244" s="196">
        <v>0</v>
      </c>
      <c r="M244" s="196">
        <v>0</v>
      </c>
      <c r="N244" s="196">
        <v>0</v>
      </c>
      <c r="O244" s="6"/>
      <c r="P244" s="6"/>
      <c r="Q244"/>
      <c r="R244"/>
      <c r="S244" s="33"/>
      <c r="T244" s="45">
        <f>proj16jul!F244</f>
        <v>0</v>
      </c>
      <c r="U244" s="45">
        <f>dec!O244</f>
        <v>0</v>
      </c>
      <c r="V244" s="45">
        <f>may!O244</f>
        <v>0</v>
      </c>
      <c r="W244" s="45">
        <f>june!O244</f>
        <v>0</v>
      </c>
      <c r="X244" s="196">
        <v>0</v>
      </c>
      <c r="Y244" s="196">
        <v>0</v>
      </c>
      <c r="Z244" s="196">
        <v>0</v>
      </c>
      <c r="AA244" s="196">
        <v>0</v>
      </c>
      <c r="AB244" s="196">
        <v>0</v>
      </c>
      <c r="AC244" s="196">
        <v>0</v>
      </c>
      <c r="AD244" s="196">
        <v>0</v>
      </c>
      <c r="AE244" s="196">
        <v>0</v>
      </c>
      <c r="AF244" s="196"/>
      <c r="AG244" s="196"/>
      <c r="AH244" s="196"/>
      <c r="AI244"/>
      <c r="AJ244" s="188">
        <f t="shared" si="7"/>
        <v>0</v>
      </c>
      <c r="AK244" s="31">
        <v>235</v>
      </c>
      <c r="AL244" s="31" t="s">
        <v>1195</v>
      </c>
      <c r="AM244" s="31">
        <v>235</v>
      </c>
      <c r="AN244" s="31" t="s">
        <v>280</v>
      </c>
      <c r="AO244" s="6">
        <f t="shared" si="6"/>
        <v>0</v>
      </c>
      <c r="AR244" s="157" t="s">
        <v>280</v>
      </c>
      <c r="AS244" s="162" t="s">
        <v>1921</v>
      </c>
      <c r="AT244" s="209">
        <v>0</v>
      </c>
      <c r="AU244" s="209">
        <v>0</v>
      </c>
      <c r="AV244" s="96"/>
      <c r="AW244" s="209"/>
      <c r="AX244" s="209"/>
      <c r="AY244" s="209"/>
      <c r="AZ244"/>
      <c r="BA244"/>
    </row>
    <row r="245" spans="1:53" ht="17.100000000000001" customHeight="1">
      <c r="A245" s="32">
        <v>236</v>
      </c>
      <c r="B245" s="32" t="s">
        <v>1267</v>
      </c>
      <c r="C245" s="72">
        <f>proj16jul!D245</f>
        <v>534879</v>
      </c>
      <c r="D245" s="45">
        <f>dec!N245</f>
        <v>515935</v>
      </c>
      <c r="E245" s="45">
        <f>may!N245</f>
        <v>564099</v>
      </c>
      <c r="F245" s="45">
        <f>june!N245</f>
        <v>564099</v>
      </c>
      <c r="G245" s="196">
        <v>44573</v>
      </c>
      <c r="H245" s="196">
        <v>44573</v>
      </c>
      <c r="I245" s="196">
        <v>44573</v>
      </c>
      <c r="J245" s="196">
        <v>44574</v>
      </c>
      <c r="K245" s="196">
        <v>44573</v>
      </c>
      <c r="L245" s="196">
        <v>41867</v>
      </c>
      <c r="M245" s="196">
        <v>41867</v>
      </c>
      <c r="N245" s="196">
        <v>41867</v>
      </c>
      <c r="O245" s="6"/>
      <c r="P245" s="6"/>
      <c r="Q245"/>
      <c r="R245"/>
      <c r="S245" s="33"/>
      <c r="T245" s="45">
        <f>proj16jul!F245</f>
        <v>2452955</v>
      </c>
      <c r="U245" s="45">
        <f>dec!O245</f>
        <v>2654601</v>
      </c>
      <c r="V245" s="45">
        <f>may!O245</f>
        <v>2691695</v>
      </c>
      <c r="W245" s="45">
        <f>june!O245</f>
        <v>2719527</v>
      </c>
      <c r="X245" s="196">
        <v>204413</v>
      </c>
      <c r="Y245" s="196">
        <v>204413</v>
      </c>
      <c r="Z245" s="196">
        <v>204413</v>
      </c>
      <c r="AA245" s="196">
        <v>204413</v>
      </c>
      <c r="AB245" s="196">
        <v>204413</v>
      </c>
      <c r="AC245" s="196">
        <v>233220</v>
      </c>
      <c r="AD245" s="196">
        <v>233220</v>
      </c>
      <c r="AE245" s="196">
        <v>233220</v>
      </c>
      <c r="AF245" s="196"/>
      <c r="AG245" s="196"/>
      <c r="AH245" s="196"/>
      <c r="AI245"/>
      <c r="AJ245" s="188">
        <f t="shared" si="7"/>
        <v>0</v>
      </c>
      <c r="AK245" s="31">
        <v>236</v>
      </c>
      <c r="AL245" s="31" t="s">
        <v>1196</v>
      </c>
      <c r="AM245" s="31">
        <v>236</v>
      </c>
      <c r="AN245" s="31" t="s">
        <v>281</v>
      </c>
      <c r="AO245" s="6">
        <f>IF(MID(AS245,1,6)&lt;&gt;MID(AL245,1,6),1,0)</f>
        <v>1</v>
      </c>
      <c r="AR245" s="157" t="s">
        <v>281</v>
      </c>
      <c r="AS245" s="162" t="s">
        <v>1922</v>
      </c>
      <c r="AT245" s="209">
        <v>41867</v>
      </c>
      <c r="AU245" s="209">
        <v>233220</v>
      </c>
      <c r="AV245" s="96"/>
      <c r="AW245" s="209"/>
      <c r="AX245" s="209"/>
      <c r="AY245" s="209"/>
      <c r="AZ245"/>
      <c r="BA245"/>
    </row>
    <row r="246" spans="1:53" ht="17.100000000000001" customHeight="1">
      <c r="A246" s="31">
        <v>237</v>
      </c>
      <c r="B246" s="31" t="s">
        <v>1230</v>
      </c>
      <c r="C246" s="72">
        <f>proj16jul!D246</f>
        <v>0</v>
      </c>
      <c r="D246" s="45">
        <f>dec!N246</f>
        <v>0</v>
      </c>
      <c r="E246" s="45">
        <f>may!N246</f>
        <v>0</v>
      </c>
      <c r="F246" s="45">
        <f>june!N246</f>
        <v>0</v>
      </c>
      <c r="G246" s="196">
        <v>0</v>
      </c>
      <c r="H246" s="196">
        <v>0</v>
      </c>
      <c r="I246" s="196">
        <v>0</v>
      </c>
      <c r="J246" s="196">
        <v>0</v>
      </c>
      <c r="K246" s="196">
        <v>0</v>
      </c>
      <c r="L246" s="196">
        <v>0</v>
      </c>
      <c r="M246" s="196">
        <v>0</v>
      </c>
      <c r="N246" s="196">
        <v>0</v>
      </c>
      <c r="O246" s="6"/>
      <c r="P246" s="6"/>
      <c r="Q246"/>
      <c r="R246"/>
      <c r="S246" s="33"/>
      <c r="T246" s="45">
        <f>proj16jul!F246</f>
        <v>0</v>
      </c>
      <c r="U246" s="45">
        <f>dec!O246</f>
        <v>0</v>
      </c>
      <c r="V246" s="45">
        <f>may!O246</f>
        <v>0</v>
      </c>
      <c r="W246" s="45">
        <f>june!O246</f>
        <v>0</v>
      </c>
      <c r="X246" s="196">
        <v>0</v>
      </c>
      <c r="Y246" s="196">
        <v>0</v>
      </c>
      <c r="Z246" s="196">
        <v>0</v>
      </c>
      <c r="AA246" s="196">
        <v>0</v>
      </c>
      <c r="AB246" s="196">
        <v>0</v>
      </c>
      <c r="AC246" s="196">
        <v>0</v>
      </c>
      <c r="AD246" s="196">
        <v>0</v>
      </c>
      <c r="AE246" s="196">
        <v>0</v>
      </c>
      <c r="AF246" s="196"/>
      <c r="AG246" s="196"/>
      <c r="AH246" s="196"/>
      <c r="AI246"/>
      <c r="AJ246" s="188">
        <f t="shared" si="7"/>
        <v>0</v>
      </c>
      <c r="AK246" s="31">
        <v>237</v>
      </c>
      <c r="AL246" s="31" t="s">
        <v>1197</v>
      </c>
      <c r="AM246" s="31">
        <v>237</v>
      </c>
      <c r="AN246" s="31" t="s">
        <v>282</v>
      </c>
      <c r="AO246" s="6">
        <f t="shared" ref="AO246:AO256" si="8">IF(MID(AS246,9,6)&lt;&gt;MID(AL246,1,6),1,0)</f>
        <v>0</v>
      </c>
      <c r="AR246" s="157" t="s">
        <v>282</v>
      </c>
      <c r="AS246" s="162" t="s">
        <v>1923</v>
      </c>
      <c r="AT246" s="209">
        <v>0</v>
      </c>
      <c r="AU246" s="209">
        <v>0</v>
      </c>
      <c r="AV246" s="96"/>
      <c r="AW246" s="209"/>
      <c r="AX246" s="209"/>
      <c r="AY246" s="209"/>
      <c r="AZ246"/>
      <c r="BA246"/>
    </row>
    <row r="247" spans="1:53" ht="17.100000000000001" customHeight="1">
      <c r="A247" s="31">
        <v>238</v>
      </c>
      <c r="B247" s="31" t="s">
        <v>1231</v>
      </c>
      <c r="C247" s="72">
        <f>proj16jul!D247</f>
        <v>0</v>
      </c>
      <c r="D247" s="45">
        <f>dec!N247</f>
        <v>0</v>
      </c>
      <c r="E247" s="45">
        <f>may!N247</f>
        <v>0</v>
      </c>
      <c r="F247" s="45">
        <f>june!N247</f>
        <v>0</v>
      </c>
      <c r="G247" s="196">
        <v>0</v>
      </c>
      <c r="H247" s="196">
        <v>0</v>
      </c>
      <c r="I247" s="196">
        <v>0</v>
      </c>
      <c r="J247" s="196">
        <v>0</v>
      </c>
      <c r="K247" s="196">
        <v>0</v>
      </c>
      <c r="L247" s="196">
        <v>0</v>
      </c>
      <c r="M247" s="196">
        <v>0</v>
      </c>
      <c r="N247" s="196">
        <v>0</v>
      </c>
      <c r="O247" s="6"/>
      <c r="P247" s="6"/>
      <c r="Q247"/>
      <c r="R247"/>
      <c r="S247" s="33"/>
      <c r="T247" s="45">
        <f>proj16jul!F247</f>
        <v>0</v>
      </c>
      <c r="U247" s="45">
        <f>dec!O247</f>
        <v>0</v>
      </c>
      <c r="V247" s="45">
        <f>may!O247</f>
        <v>0</v>
      </c>
      <c r="W247" s="45">
        <f>june!O247</f>
        <v>0</v>
      </c>
      <c r="X247" s="196">
        <v>0</v>
      </c>
      <c r="Y247" s="196">
        <v>0</v>
      </c>
      <c r="Z247" s="196">
        <v>0</v>
      </c>
      <c r="AA247" s="196">
        <v>0</v>
      </c>
      <c r="AB247" s="196">
        <v>0</v>
      </c>
      <c r="AC247" s="196">
        <v>0</v>
      </c>
      <c r="AD247" s="196">
        <v>0</v>
      </c>
      <c r="AE247" s="196">
        <v>0</v>
      </c>
      <c r="AF247" s="196"/>
      <c r="AG247" s="196"/>
      <c r="AH247" s="196"/>
      <c r="AI247"/>
      <c r="AJ247" s="188">
        <f t="shared" si="7"/>
        <v>0</v>
      </c>
      <c r="AK247" s="31">
        <v>238</v>
      </c>
      <c r="AL247" s="31" t="s">
        <v>1198</v>
      </c>
      <c r="AM247" s="31">
        <v>238</v>
      </c>
      <c r="AN247" s="31" t="s">
        <v>283</v>
      </c>
      <c r="AO247" s="6">
        <f t="shared" si="8"/>
        <v>0</v>
      </c>
      <c r="AR247" s="157" t="s">
        <v>283</v>
      </c>
      <c r="AS247" s="162" t="s">
        <v>1924</v>
      </c>
      <c r="AT247" s="209">
        <v>0</v>
      </c>
      <c r="AU247" s="209">
        <v>0</v>
      </c>
      <c r="AV247" s="96"/>
      <c r="AW247" s="209"/>
      <c r="AX247" s="209"/>
      <c r="AY247" s="209"/>
      <c r="AZ247"/>
      <c r="BA247"/>
    </row>
    <row r="248" spans="1:53" ht="17.100000000000001" customHeight="1">
      <c r="A248" s="32">
        <v>239</v>
      </c>
      <c r="B248" s="32" t="s">
        <v>904</v>
      </c>
      <c r="C248" s="72">
        <f>proj16jul!D248</f>
        <v>0</v>
      </c>
      <c r="D248" s="45">
        <f>dec!N248</f>
        <v>0</v>
      </c>
      <c r="E248" s="45">
        <f>may!N248</f>
        <v>0</v>
      </c>
      <c r="F248" s="45">
        <f>june!N248</f>
        <v>0</v>
      </c>
      <c r="G248" s="196">
        <v>0</v>
      </c>
      <c r="H248" s="196">
        <v>0</v>
      </c>
      <c r="I248" s="196">
        <v>0</v>
      </c>
      <c r="J248" s="196">
        <v>0</v>
      </c>
      <c r="K248" s="196">
        <v>0</v>
      </c>
      <c r="L248" s="196">
        <v>0</v>
      </c>
      <c r="M248" s="196">
        <v>0</v>
      </c>
      <c r="N248" s="196">
        <v>0</v>
      </c>
      <c r="O248" s="6"/>
      <c r="P248" s="6"/>
      <c r="Q248"/>
      <c r="R248"/>
      <c r="S248" s="33"/>
      <c r="T248" s="45">
        <f>proj16jul!F248</f>
        <v>280378</v>
      </c>
      <c r="U248" s="45">
        <f>dec!O248</f>
        <v>325368</v>
      </c>
      <c r="V248" s="45">
        <f>may!O248</f>
        <v>302985</v>
      </c>
      <c r="W248" s="45">
        <f>june!O248</f>
        <v>289637</v>
      </c>
      <c r="X248" s="196">
        <v>23365</v>
      </c>
      <c r="Y248" s="196">
        <v>23365</v>
      </c>
      <c r="Z248" s="196">
        <v>23365</v>
      </c>
      <c r="AA248" s="196">
        <v>23365</v>
      </c>
      <c r="AB248" s="196">
        <v>23365</v>
      </c>
      <c r="AC248" s="196">
        <v>29792</v>
      </c>
      <c r="AD248" s="196">
        <v>29792</v>
      </c>
      <c r="AE248" s="196">
        <v>29792</v>
      </c>
      <c r="AF248" s="196"/>
      <c r="AG248" s="196"/>
      <c r="AH248" s="196"/>
      <c r="AI248"/>
      <c r="AJ248" s="188">
        <f t="shared" si="7"/>
        <v>0</v>
      </c>
      <c r="AK248" s="31">
        <v>239</v>
      </c>
      <c r="AL248" s="31" t="s">
        <v>1199</v>
      </c>
      <c r="AM248" s="31">
        <v>239</v>
      </c>
      <c r="AN248" s="31" t="s">
        <v>284</v>
      </c>
      <c r="AO248" s="6">
        <f t="shared" si="8"/>
        <v>0</v>
      </c>
      <c r="AR248" s="157" t="s">
        <v>284</v>
      </c>
      <c r="AS248" s="162" t="s">
        <v>1925</v>
      </c>
      <c r="AT248" s="209">
        <v>0</v>
      </c>
      <c r="AU248" s="209">
        <v>29792</v>
      </c>
      <c r="AV248" s="96"/>
      <c r="AW248" s="209"/>
      <c r="AX248" s="209"/>
      <c r="AY248" s="209"/>
      <c r="AZ248"/>
      <c r="BA248"/>
    </row>
    <row r="249" spans="1:53" ht="17.100000000000001" customHeight="1">
      <c r="A249" s="32">
        <v>240</v>
      </c>
      <c r="B249" s="32" t="s">
        <v>1233</v>
      </c>
      <c r="C249" s="72">
        <f>proj16jul!D249</f>
        <v>20000</v>
      </c>
      <c r="D249" s="45">
        <f>dec!N249</f>
        <v>25000</v>
      </c>
      <c r="E249" s="45">
        <f>may!N249</f>
        <v>30000</v>
      </c>
      <c r="F249" s="45">
        <f>june!N249</f>
        <v>30000</v>
      </c>
      <c r="G249" s="196">
        <v>1666</v>
      </c>
      <c r="H249" s="196">
        <v>1667</v>
      </c>
      <c r="I249" s="196">
        <v>1667</v>
      </c>
      <c r="J249" s="196">
        <v>1666</v>
      </c>
      <c r="K249" s="196">
        <v>1667</v>
      </c>
      <c r="L249" s="196">
        <v>2381</v>
      </c>
      <c r="M249" s="196">
        <v>2381</v>
      </c>
      <c r="N249" s="196">
        <v>2381</v>
      </c>
      <c r="O249" s="6"/>
      <c r="P249" s="6"/>
      <c r="Q249"/>
      <c r="R249"/>
      <c r="S249" s="33"/>
      <c r="T249" s="45">
        <f>proj16jul!F249</f>
        <v>5000</v>
      </c>
      <c r="U249" s="45">
        <f>dec!O249</f>
        <v>5000</v>
      </c>
      <c r="V249" s="45">
        <f>may!O249</f>
        <v>5000</v>
      </c>
      <c r="W249" s="45">
        <f>june!O249</f>
        <v>5000</v>
      </c>
      <c r="X249" s="196">
        <v>417</v>
      </c>
      <c r="Y249" s="196">
        <v>417</v>
      </c>
      <c r="Z249" s="196">
        <v>417</v>
      </c>
      <c r="AA249" s="196">
        <v>417</v>
      </c>
      <c r="AB249" s="196">
        <v>417</v>
      </c>
      <c r="AC249" s="196">
        <v>417</v>
      </c>
      <c r="AD249" s="196">
        <v>417</v>
      </c>
      <c r="AE249" s="196">
        <v>417</v>
      </c>
      <c r="AF249" s="196"/>
      <c r="AG249" s="196"/>
      <c r="AH249" s="196"/>
      <c r="AI249"/>
      <c r="AJ249" s="188">
        <f t="shared" si="7"/>
        <v>0</v>
      </c>
      <c r="AK249" s="31">
        <v>240</v>
      </c>
      <c r="AL249" s="31" t="s">
        <v>1200</v>
      </c>
      <c r="AM249" s="31">
        <v>240</v>
      </c>
      <c r="AN249" s="31" t="s">
        <v>285</v>
      </c>
      <c r="AO249" s="6">
        <f t="shared" si="8"/>
        <v>0</v>
      </c>
      <c r="AR249" s="157" t="s">
        <v>285</v>
      </c>
      <c r="AS249" s="162" t="s">
        <v>1926</v>
      </c>
      <c r="AT249" s="209">
        <v>2381</v>
      </c>
      <c r="AU249" s="209">
        <v>417</v>
      </c>
      <c r="AV249" s="96"/>
      <c r="AW249" s="209"/>
      <c r="AX249" s="209"/>
      <c r="AY249" s="209"/>
      <c r="AZ249"/>
      <c r="BA249"/>
    </row>
    <row r="250" spans="1:53" ht="17.100000000000001" customHeight="1">
      <c r="A250" s="31">
        <v>241</v>
      </c>
      <c r="B250" s="31" t="s">
        <v>1234</v>
      </c>
      <c r="C250" s="72">
        <f>proj16jul!D250</f>
        <v>0</v>
      </c>
      <c r="D250" s="45">
        <f>dec!N250</f>
        <v>0</v>
      </c>
      <c r="E250" s="45">
        <f>may!N250</f>
        <v>0</v>
      </c>
      <c r="F250" s="45">
        <f>june!N250</f>
        <v>0</v>
      </c>
      <c r="G250" s="196">
        <v>0</v>
      </c>
      <c r="H250" s="196">
        <v>0</v>
      </c>
      <c r="I250" s="196">
        <v>0</v>
      </c>
      <c r="J250" s="196">
        <v>0</v>
      </c>
      <c r="K250" s="196">
        <v>0</v>
      </c>
      <c r="L250" s="196">
        <v>0</v>
      </c>
      <c r="M250" s="196">
        <v>0</v>
      </c>
      <c r="N250" s="196">
        <v>0</v>
      </c>
      <c r="O250" s="6"/>
      <c r="P250" s="6"/>
      <c r="Q250"/>
      <c r="R250"/>
      <c r="S250" s="33"/>
      <c r="T250" s="45">
        <f>proj16jul!F250</f>
        <v>0</v>
      </c>
      <c r="U250" s="45">
        <f>dec!O250</f>
        <v>0</v>
      </c>
      <c r="V250" s="45">
        <f>may!O250</f>
        <v>0</v>
      </c>
      <c r="W250" s="45">
        <f>june!O250</f>
        <v>0</v>
      </c>
      <c r="X250" s="196">
        <v>0</v>
      </c>
      <c r="Y250" s="196">
        <v>0</v>
      </c>
      <c r="Z250" s="196">
        <v>0</v>
      </c>
      <c r="AA250" s="196">
        <v>0</v>
      </c>
      <c r="AB250" s="196">
        <v>0</v>
      </c>
      <c r="AC250" s="196">
        <v>0</v>
      </c>
      <c r="AD250" s="196">
        <v>0</v>
      </c>
      <c r="AE250" s="196">
        <v>0</v>
      </c>
      <c r="AF250" s="196"/>
      <c r="AG250" s="196"/>
      <c r="AH250" s="196"/>
      <c r="AI250"/>
      <c r="AJ250" s="188">
        <f t="shared" si="7"/>
        <v>0</v>
      </c>
      <c r="AK250" s="31">
        <v>241</v>
      </c>
      <c r="AL250" s="31" t="s">
        <v>1201</v>
      </c>
      <c r="AM250" s="31">
        <v>241</v>
      </c>
      <c r="AN250" s="31" t="s">
        <v>286</v>
      </c>
      <c r="AO250" s="6">
        <f t="shared" si="8"/>
        <v>0</v>
      </c>
      <c r="AR250" s="157" t="s">
        <v>286</v>
      </c>
      <c r="AS250" s="162" t="s">
        <v>1927</v>
      </c>
      <c r="AT250" s="209">
        <v>0</v>
      </c>
      <c r="AU250" s="209">
        <v>0</v>
      </c>
      <c r="AV250" s="96"/>
      <c r="AW250" s="209"/>
      <c r="AX250" s="209"/>
      <c r="AY250" s="209"/>
      <c r="AZ250"/>
      <c r="BA250"/>
    </row>
    <row r="251" spans="1:53" ht="17.100000000000001" customHeight="1">
      <c r="A251" s="32">
        <v>242</v>
      </c>
      <c r="B251" s="32" t="s">
        <v>882</v>
      </c>
      <c r="C251" s="72">
        <f>proj16jul!D251</f>
        <v>300338</v>
      </c>
      <c r="D251" s="45">
        <f>dec!N251</f>
        <v>245160</v>
      </c>
      <c r="E251" s="45">
        <f>may!N251</f>
        <v>368932</v>
      </c>
      <c r="F251" s="45">
        <f>june!N251</f>
        <v>368932</v>
      </c>
      <c r="G251" s="196">
        <v>25028</v>
      </c>
      <c r="H251" s="196">
        <v>25028</v>
      </c>
      <c r="I251" s="196">
        <v>25028</v>
      </c>
      <c r="J251" s="196">
        <v>25028</v>
      </c>
      <c r="K251" s="196">
        <v>25028</v>
      </c>
      <c r="L251" s="196">
        <v>17145</v>
      </c>
      <c r="M251" s="196">
        <v>17145</v>
      </c>
      <c r="N251" s="196">
        <v>17146</v>
      </c>
      <c r="O251" s="6"/>
      <c r="P251" s="6"/>
      <c r="Q251"/>
      <c r="R251"/>
      <c r="S251" s="33"/>
      <c r="T251" s="45">
        <f>proj16jul!F251</f>
        <v>124934</v>
      </c>
      <c r="U251" s="45">
        <f>dec!O251</f>
        <v>129934</v>
      </c>
      <c r="V251" s="45">
        <f>may!O251</f>
        <v>112882</v>
      </c>
      <c r="W251" s="45">
        <f>june!O251</f>
        <v>106654</v>
      </c>
      <c r="X251" s="196">
        <v>10412</v>
      </c>
      <c r="Y251" s="196">
        <v>10412</v>
      </c>
      <c r="Z251" s="196">
        <v>10411</v>
      </c>
      <c r="AA251" s="196">
        <v>10411</v>
      </c>
      <c r="AB251" s="196">
        <v>10411</v>
      </c>
      <c r="AC251" s="196">
        <v>11126</v>
      </c>
      <c r="AD251" s="196">
        <v>11126</v>
      </c>
      <c r="AE251" s="196">
        <v>11125</v>
      </c>
      <c r="AF251" s="196"/>
      <c r="AG251" s="196"/>
      <c r="AH251" s="196"/>
      <c r="AI251"/>
      <c r="AJ251" s="188">
        <f t="shared" si="7"/>
        <v>0</v>
      </c>
      <c r="AK251" s="31">
        <v>242</v>
      </c>
      <c r="AL251" s="31" t="s">
        <v>1202</v>
      </c>
      <c r="AM251" s="31">
        <v>242</v>
      </c>
      <c r="AN251" s="31" t="s">
        <v>287</v>
      </c>
      <c r="AO251" s="6">
        <f t="shared" si="8"/>
        <v>0</v>
      </c>
      <c r="AR251" s="157" t="s">
        <v>287</v>
      </c>
      <c r="AS251" s="162" t="s">
        <v>1928</v>
      </c>
      <c r="AT251" s="209">
        <v>17146</v>
      </c>
      <c r="AU251" s="209">
        <v>11125</v>
      </c>
      <c r="AV251" s="96"/>
      <c r="AW251" s="209"/>
      <c r="AX251" s="209"/>
      <c r="AY251" s="209"/>
      <c r="AZ251"/>
      <c r="BA251"/>
    </row>
    <row r="252" spans="1:53" ht="17.100000000000001" customHeight="1">
      <c r="A252" s="32">
        <v>243</v>
      </c>
      <c r="B252" s="32" t="s">
        <v>1235</v>
      </c>
      <c r="C252" s="72">
        <f>proj16jul!D252</f>
        <v>0</v>
      </c>
      <c r="D252" s="45">
        <f>dec!N252</f>
        <v>0</v>
      </c>
      <c r="E252" s="45">
        <f>may!N252</f>
        <v>0</v>
      </c>
      <c r="F252" s="45">
        <f>june!N252</f>
        <v>0</v>
      </c>
      <c r="G252" s="196">
        <v>0</v>
      </c>
      <c r="H252" s="196">
        <v>0</v>
      </c>
      <c r="I252" s="196">
        <v>0</v>
      </c>
      <c r="J252" s="196">
        <v>0</v>
      </c>
      <c r="K252" s="196">
        <v>0</v>
      </c>
      <c r="L252" s="196">
        <v>0</v>
      </c>
      <c r="M252" s="196">
        <v>0</v>
      </c>
      <c r="N252" s="196">
        <v>0</v>
      </c>
      <c r="O252" s="6"/>
      <c r="P252" s="6"/>
      <c r="Q252"/>
      <c r="R252"/>
      <c r="S252" s="33"/>
      <c r="T252" s="45">
        <f>proj16jul!F252</f>
        <v>71352</v>
      </c>
      <c r="U252" s="45">
        <f>dec!O252</f>
        <v>79440</v>
      </c>
      <c r="V252" s="45">
        <f>may!O252</f>
        <v>79263</v>
      </c>
      <c r="W252" s="45">
        <f>june!O252</f>
        <v>72830</v>
      </c>
      <c r="X252" s="196">
        <v>5946</v>
      </c>
      <c r="Y252" s="196">
        <v>5946</v>
      </c>
      <c r="Z252" s="196">
        <v>5946</v>
      </c>
      <c r="AA252" s="196">
        <v>5946</v>
      </c>
      <c r="AB252" s="196">
        <v>5946</v>
      </c>
      <c r="AC252" s="196">
        <v>7102</v>
      </c>
      <c r="AD252" s="196">
        <v>7102</v>
      </c>
      <c r="AE252" s="196">
        <v>7102</v>
      </c>
      <c r="AF252" s="196"/>
      <c r="AG252" s="196"/>
      <c r="AH252" s="196"/>
      <c r="AI252"/>
      <c r="AJ252" s="188">
        <f t="shared" si="7"/>
        <v>0</v>
      </c>
      <c r="AK252" s="31">
        <v>243</v>
      </c>
      <c r="AL252" s="31" t="s">
        <v>1203</v>
      </c>
      <c r="AM252" s="31">
        <v>243</v>
      </c>
      <c r="AN252" s="31" t="s">
        <v>288</v>
      </c>
      <c r="AO252" s="6">
        <f t="shared" si="8"/>
        <v>0</v>
      </c>
      <c r="AR252" s="157" t="s">
        <v>288</v>
      </c>
      <c r="AS252" s="162" t="s">
        <v>1929</v>
      </c>
      <c r="AT252" s="209">
        <v>0</v>
      </c>
      <c r="AU252" s="209">
        <v>7102</v>
      </c>
      <c r="AV252" s="96"/>
      <c r="AW252" s="209"/>
      <c r="AX252" s="209"/>
      <c r="AY252" s="209"/>
      <c r="AZ252"/>
      <c r="BA252"/>
    </row>
    <row r="253" spans="1:53" ht="17.100000000000001" customHeight="1">
      <c r="A253" s="32">
        <v>244</v>
      </c>
      <c r="B253" s="32" t="s">
        <v>838</v>
      </c>
      <c r="C253" s="72">
        <f>proj16jul!D253</f>
        <v>47279</v>
      </c>
      <c r="D253" s="45">
        <f>dec!N253</f>
        <v>47950</v>
      </c>
      <c r="E253" s="45">
        <f>may!N253</f>
        <v>38519</v>
      </c>
      <c r="F253" s="45">
        <f>june!N253</f>
        <v>38519</v>
      </c>
      <c r="G253" s="196">
        <v>3939</v>
      </c>
      <c r="H253" s="196">
        <v>3940</v>
      </c>
      <c r="I253" s="196">
        <v>3940</v>
      </c>
      <c r="J253" s="196">
        <v>3940</v>
      </c>
      <c r="K253" s="196">
        <v>3940</v>
      </c>
      <c r="L253" s="196">
        <v>4035</v>
      </c>
      <c r="M253" s="196">
        <v>4036</v>
      </c>
      <c r="N253" s="196">
        <v>4036</v>
      </c>
      <c r="O253" s="6"/>
      <c r="P253" s="6"/>
      <c r="Q253"/>
      <c r="R253"/>
      <c r="S253" s="33"/>
      <c r="T253" s="45">
        <f>proj16jul!F253</f>
        <v>819586</v>
      </c>
      <c r="U253" s="45">
        <f>dec!O253</f>
        <v>889801</v>
      </c>
      <c r="V253" s="45">
        <f>may!O253</f>
        <v>856894</v>
      </c>
      <c r="W253" s="45">
        <f>june!O253</f>
        <v>849730</v>
      </c>
      <c r="X253" s="196">
        <v>68299</v>
      </c>
      <c r="Y253" s="196">
        <v>68299</v>
      </c>
      <c r="Z253" s="196">
        <v>68299</v>
      </c>
      <c r="AA253" s="196">
        <v>68299</v>
      </c>
      <c r="AB253" s="196">
        <v>68299</v>
      </c>
      <c r="AC253" s="196">
        <v>78330</v>
      </c>
      <c r="AD253" s="196">
        <v>78330</v>
      </c>
      <c r="AE253" s="196">
        <v>78330</v>
      </c>
      <c r="AF253" s="196"/>
      <c r="AG253" s="196"/>
      <c r="AH253" s="196"/>
      <c r="AI253"/>
      <c r="AJ253" s="188">
        <f t="shared" si="7"/>
        <v>0</v>
      </c>
      <c r="AK253" s="31">
        <v>244</v>
      </c>
      <c r="AL253" s="31" t="s">
        <v>1204</v>
      </c>
      <c r="AM253" s="31">
        <v>244</v>
      </c>
      <c r="AN253" s="31" t="s">
        <v>289</v>
      </c>
      <c r="AO253" s="6">
        <f t="shared" si="8"/>
        <v>0</v>
      </c>
      <c r="AR253" s="157" t="s">
        <v>289</v>
      </c>
      <c r="AS253" s="162" t="s">
        <v>1930</v>
      </c>
      <c r="AT253" s="209">
        <v>4036</v>
      </c>
      <c r="AU253" s="209">
        <v>78330</v>
      </c>
      <c r="AV253" s="96"/>
      <c r="AW253" s="209"/>
      <c r="AX253" s="209"/>
      <c r="AY253" s="209"/>
      <c r="AZ253"/>
      <c r="BA253"/>
    </row>
    <row r="254" spans="1:53" ht="17.100000000000001" customHeight="1">
      <c r="A254" s="31">
        <v>245</v>
      </c>
      <c r="B254" s="31" t="s">
        <v>1236</v>
      </c>
      <c r="C254" s="72">
        <f>proj16jul!D254</f>
        <v>0</v>
      </c>
      <c r="D254" s="45">
        <f>dec!N254</f>
        <v>0</v>
      </c>
      <c r="E254" s="45">
        <f>may!N254</f>
        <v>0</v>
      </c>
      <c r="F254" s="45">
        <f>june!N254</f>
        <v>0</v>
      </c>
      <c r="G254" s="196">
        <v>0</v>
      </c>
      <c r="H254" s="196">
        <v>0</v>
      </c>
      <c r="I254" s="196">
        <v>0</v>
      </c>
      <c r="J254" s="196">
        <v>0</v>
      </c>
      <c r="K254" s="196">
        <v>0</v>
      </c>
      <c r="L254" s="196">
        <v>0</v>
      </c>
      <c r="M254" s="196">
        <v>0</v>
      </c>
      <c r="N254" s="196">
        <v>0</v>
      </c>
      <c r="O254" s="6"/>
      <c r="P254" s="6"/>
      <c r="Q254"/>
      <c r="R254"/>
      <c r="S254" s="33"/>
      <c r="T254" s="45">
        <f>proj16jul!F254</f>
        <v>0</v>
      </c>
      <c r="U254" s="45">
        <f>dec!O254</f>
        <v>0</v>
      </c>
      <c r="V254" s="45">
        <f>may!O254</f>
        <v>0</v>
      </c>
      <c r="W254" s="45">
        <f>june!O254</f>
        <v>0</v>
      </c>
      <c r="X254" s="196">
        <v>0</v>
      </c>
      <c r="Y254" s="196">
        <v>0</v>
      </c>
      <c r="Z254" s="196">
        <v>0</v>
      </c>
      <c r="AA254" s="196">
        <v>0</v>
      </c>
      <c r="AB254" s="196">
        <v>0</v>
      </c>
      <c r="AC254" s="196">
        <v>0</v>
      </c>
      <c r="AD254" s="196">
        <v>0</v>
      </c>
      <c r="AE254" s="196">
        <v>0</v>
      </c>
      <c r="AF254" s="196"/>
      <c r="AG254" s="196"/>
      <c r="AH254" s="196"/>
      <c r="AI254"/>
      <c r="AJ254" s="188">
        <f t="shared" si="7"/>
        <v>0</v>
      </c>
      <c r="AK254" s="31">
        <v>245</v>
      </c>
      <c r="AL254" s="31" t="s">
        <v>1205</v>
      </c>
      <c r="AM254" s="31">
        <v>245</v>
      </c>
      <c r="AN254" s="31" t="s">
        <v>290</v>
      </c>
      <c r="AO254" s="6">
        <f t="shared" si="8"/>
        <v>0</v>
      </c>
      <c r="AR254" s="157" t="s">
        <v>290</v>
      </c>
      <c r="AS254" s="162" t="s">
        <v>1931</v>
      </c>
      <c r="AT254" s="209">
        <v>0</v>
      </c>
      <c r="AU254" s="209">
        <v>0</v>
      </c>
      <c r="AV254" s="96"/>
      <c r="AW254" s="209"/>
      <c r="AX254" s="209"/>
      <c r="AY254" s="209"/>
      <c r="AZ254"/>
      <c r="BA254"/>
    </row>
    <row r="255" spans="1:53" ht="17.100000000000001" customHeight="1">
      <c r="A255" s="31">
        <v>246</v>
      </c>
      <c r="B255" s="31" t="s">
        <v>1273</v>
      </c>
      <c r="C255" s="72">
        <f>proj16jul!D255</f>
        <v>0</v>
      </c>
      <c r="D255" s="45">
        <f>dec!N255</f>
        <v>0</v>
      </c>
      <c r="E255" s="45">
        <f>may!N255</f>
        <v>0</v>
      </c>
      <c r="F255" s="45">
        <f>june!N255</f>
        <v>0</v>
      </c>
      <c r="G255" s="196">
        <v>0</v>
      </c>
      <c r="H255" s="196">
        <v>0</v>
      </c>
      <c r="I255" s="196">
        <v>0</v>
      </c>
      <c r="J255" s="196">
        <v>0</v>
      </c>
      <c r="K255" s="196">
        <v>0</v>
      </c>
      <c r="L255" s="196">
        <v>0</v>
      </c>
      <c r="M255" s="196">
        <v>0</v>
      </c>
      <c r="N255" s="196">
        <v>0</v>
      </c>
      <c r="O255" s="6"/>
      <c r="P255" s="6"/>
      <c r="Q255"/>
      <c r="R255"/>
      <c r="S255" s="33"/>
      <c r="T255" s="45">
        <f>proj16jul!F255</f>
        <v>19369</v>
      </c>
      <c r="U255" s="45">
        <f>dec!O255</f>
        <v>39800</v>
      </c>
      <c r="V255" s="45">
        <f>may!O255</f>
        <v>46681</v>
      </c>
      <c r="W255" s="45">
        <f>june!O255</f>
        <v>48149</v>
      </c>
      <c r="X255" s="196">
        <v>1615</v>
      </c>
      <c r="Y255" s="196">
        <v>1614</v>
      </c>
      <c r="Z255" s="196">
        <v>1614</v>
      </c>
      <c r="AA255" s="196">
        <v>1614</v>
      </c>
      <c r="AB255" s="196">
        <v>1614</v>
      </c>
      <c r="AC255" s="196">
        <v>4533</v>
      </c>
      <c r="AD255" s="196">
        <v>4533</v>
      </c>
      <c r="AE255" s="196">
        <v>4533</v>
      </c>
      <c r="AF255" s="196"/>
      <c r="AG255" s="196"/>
      <c r="AH255" s="196"/>
      <c r="AI255"/>
      <c r="AJ255" s="188">
        <f t="shared" si="7"/>
        <v>0</v>
      </c>
      <c r="AK255" s="31">
        <v>246</v>
      </c>
      <c r="AL255" s="31" t="s">
        <v>1206</v>
      </c>
      <c r="AM255" s="31">
        <v>246</v>
      </c>
      <c r="AN255" s="31" t="s">
        <v>291</v>
      </c>
      <c r="AO255" s="6">
        <f t="shared" si="8"/>
        <v>0</v>
      </c>
      <c r="AR255" s="157" t="s">
        <v>291</v>
      </c>
      <c r="AS255" s="162" t="s">
        <v>1932</v>
      </c>
      <c r="AT255" s="209">
        <v>0</v>
      </c>
      <c r="AU255" s="209">
        <v>4533</v>
      </c>
      <c r="AV255" s="96"/>
      <c r="AW255" s="209"/>
      <c r="AX255" s="209"/>
      <c r="AY255" s="209"/>
      <c r="AZ255"/>
      <c r="BA255"/>
    </row>
    <row r="256" spans="1:53" ht="17.100000000000001" customHeight="1">
      <c r="A256" s="31">
        <v>247</v>
      </c>
      <c r="B256" s="31" t="s">
        <v>1237</v>
      </c>
      <c r="C256" s="72">
        <f>proj16jul!D256</f>
        <v>0</v>
      </c>
      <c r="D256" s="45">
        <f>dec!N256</f>
        <v>0</v>
      </c>
      <c r="E256" s="45">
        <f>may!N256</f>
        <v>0</v>
      </c>
      <c r="F256" s="45">
        <f>june!N256</f>
        <v>0</v>
      </c>
      <c r="G256" s="196">
        <v>0</v>
      </c>
      <c r="H256" s="196">
        <v>0</v>
      </c>
      <c r="I256" s="196">
        <v>0</v>
      </c>
      <c r="J256" s="196">
        <v>0</v>
      </c>
      <c r="K256" s="196">
        <v>0</v>
      </c>
      <c r="L256" s="196">
        <v>0</v>
      </c>
      <c r="M256" s="196">
        <v>0</v>
      </c>
      <c r="N256" s="196">
        <v>0</v>
      </c>
      <c r="O256" s="6"/>
      <c r="P256" s="6"/>
      <c r="Q256"/>
      <c r="R256"/>
      <c r="S256" s="33"/>
      <c r="T256" s="45">
        <f>proj16jul!F256</f>
        <v>0</v>
      </c>
      <c r="U256" s="45">
        <f>dec!O256</f>
        <v>0</v>
      </c>
      <c r="V256" s="45">
        <f>may!O256</f>
        <v>0</v>
      </c>
      <c r="W256" s="45">
        <f>june!O256</f>
        <v>0</v>
      </c>
      <c r="X256" s="196">
        <v>0</v>
      </c>
      <c r="Y256" s="196">
        <v>0</v>
      </c>
      <c r="Z256" s="196">
        <v>0</v>
      </c>
      <c r="AA256" s="196">
        <v>0</v>
      </c>
      <c r="AB256" s="196">
        <v>0</v>
      </c>
      <c r="AC256" s="196">
        <v>0</v>
      </c>
      <c r="AD256" s="196">
        <v>0</v>
      </c>
      <c r="AE256" s="196">
        <v>0</v>
      </c>
      <c r="AF256" s="196"/>
      <c r="AG256" s="196"/>
      <c r="AH256" s="196"/>
      <c r="AI256"/>
      <c r="AJ256" s="188">
        <f t="shared" si="7"/>
        <v>0</v>
      </c>
      <c r="AK256" s="31">
        <v>247</v>
      </c>
      <c r="AL256" s="31" t="s">
        <v>1207</v>
      </c>
      <c r="AM256" s="31">
        <v>247</v>
      </c>
      <c r="AN256" s="31" t="s">
        <v>292</v>
      </c>
      <c r="AO256" s="6">
        <f t="shared" si="8"/>
        <v>0</v>
      </c>
      <c r="AR256" s="157" t="s">
        <v>292</v>
      </c>
      <c r="AS256" s="162" t="s">
        <v>1933</v>
      </c>
      <c r="AT256" s="209">
        <v>0</v>
      </c>
      <c r="AU256" s="209">
        <v>0</v>
      </c>
      <c r="AV256" s="96"/>
      <c r="AW256" s="209"/>
      <c r="AX256" s="209"/>
      <c r="AY256" s="209"/>
      <c r="AZ256"/>
      <c r="BA256"/>
    </row>
    <row r="257" spans="1:53" ht="17.100000000000001" customHeight="1">
      <c r="A257" s="32">
        <v>248</v>
      </c>
      <c r="B257" s="32" t="s">
        <v>1304</v>
      </c>
      <c r="C257" s="72">
        <f>proj16jul!D257</f>
        <v>0</v>
      </c>
      <c r="D257" s="45">
        <f>dec!N257</f>
        <v>0</v>
      </c>
      <c r="E257" s="45">
        <f>may!N257</f>
        <v>0</v>
      </c>
      <c r="F257" s="45">
        <f>june!N257</f>
        <v>0</v>
      </c>
      <c r="G257" s="196">
        <v>0</v>
      </c>
      <c r="H257" s="196">
        <v>0</v>
      </c>
      <c r="I257" s="196">
        <v>0</v>
      </c>
      <c r="J257" s="196">
        <v>0</v>
      </c>
      <c r="K257" s="196">
        <v>0</v>
      </c>
      <c r="L257" s="196">
        <v>0</v>
      </c>
      <c r="M257" s="196">
        <v>0</v>
      </c>
      <c r="N257" s="196">
        <v>0</v>
      </c>
      <c r="O257" s="6"/>
      <c r="P257" s="6"/>
      <c r="Q257"/>
      <c r="R257"/>
      <c r="S257" s="33"/>
      <c r="T257" s="45">
        <f>proj16jul!F257</f>
        <v>71448</v>
      </c>
      <c r="U257" s="45">
        <f>dec!O257</f>
        <v>70824</v>
      </c>
      <c r="V257" s="45">
        <f>may!O257</f>
        <v>82363</v>
      </c>
      <c r="W257" s="45">
        <f>june!O257</f>
        <v>79713</v>
      </c>
      <c r="X257" s="196">
        <v>5954</v>
      </c>
      <c r="Y257" s="196">
        <v>5954</v>
      </c>
      <c r="Z257" s="196">
        <v>5954</v>
      </c>
      <c r="AA257" s="196">
        <v>5954</v>
      </c>
      <c r="AB257" s="196">
        <v>5954</v>
      </c>
      <c r="AC257" s="196">
        <v>5865</v>
      </c>
      <c r="AD257" s="196">
        <v>5865</v>
      </c>
      <c r="AE257" s="196">
        <v>5865</v>
      </c>
      <c r="AF257" s="196"/>
      <c r="AG257" s="196"/>
      <c r="AH257" s="196"/>
      <c r="AI257"/>
      <c r="AJ257" s="188">
        <f t="shared" si="7"/>
        <v>0</v>
      </c>
      <c r="AK257" s="31">
        <v>248</v>
      </c>
      <c r="AL257" s="31" t="s">
        <v>1208</v>
      </c>
      <c r="AM257" s="31">
        <v>248</v>
      </c>
      <c r="AN257" s="31" t="s">
        <v>293</v>
      </c>
      <c r="AO257" s="6">
        <f>IF(MID(AS257,1,6)&lt;&gt;MID(AL257,1,6),1,0)</f>
        <v>1</v>
      </c>
      <c r="AR257" s="157" t="s">
        <v>293</v>
      </c>
      <c r="AS257" s="162" t="s">
        <v>1934</v>
      </c>
      <c r="AT257" s="209">
        <v>0</v>
      </c>
      <c r="AU257" s="209">
        <v>5865</v>
      </c>
      <c r="AV257" s="96"/>
      <c r="AW257" s="209"/>
      <c r="AX257" s="209"/>
      <c r="AY257" s="209"/>
      <c r="AZ257"/>
      <c r="BA257"/>
    </row>
    <row r="258" spans="1:53" ht="17.100000000000001" customHeight="1">
      <c r="A258" s="32">
        <v>249</v>
      </c>
      <c r="B258" s="32" t="s">
        <v>881</v>
      </c>
      <c r="C258" s="72">
        <f>proj16jul!D258</f>
        <v>380000</v>
      </c>
      <c r="D258" s="45">
        <f>dec!N258</f>
        <v>418500</v>
      </c>
      <c r="E258" s="45">
        <f>may!N258</f>
        <v>418500</v>
      </c>
      <c r="F258" s="45">
        <f>june!N258</f>
        <v>404770</v>
      </c>
      <c r="G258" s="196">
        <v>31666</v>
      </c>
      <c r="H258" s="196">
        <v>31667</v>
      </c>
      <c r="I258" s="196">
        <v>31667</v>
      </c>
      <c r="J258" s="196">
        <v>31666</v>
      </c>
      <c r="K258" s="196">
        <v>31667</v>
      </c>
      <c r="L258" s="196">
        <v>37166</v>
      </c>
      <c r="M258" s="196">
        <v>37166</v>
      </c>
      <c r="N258" s="196">
        <v>37167</v>
      </c>
      <c r="O258" s="6"/>
      <c r="P258" s="6"/>
      <c r="Q258"/>
      <c r="R258"/>
      <c r="S258" s="33"/>
      <c r="T258" s="45">
        <f>proj16jul!F258</f>
        <v>86852</v>
      </c>
      <c r="U258" s="45">
        <f>dec!O258</f>
        <v>83198</v>
      </c>
      <c r="V258" s="45">
        <f>may!O258</f>
        <v>86898</v>
      </c>
      <c r="W258" s="45">
        <f>june!O258</f>
        <v>84515</v>
      </c>
      <c r="X258" s="196">
        <v>7238</v>
      </c>
      <c r="Y258" s="196">
        <v>7238</v>
      </c>
      <c r="Z258" s="196">
        <v>7238</v>
      </c>
      <c r="AA258" s="196">
        <v>7238</v>
      </c>
      <c r="AB258" s="196">
        <v>7238</v>
      </c>
      <c r="AC258" s="196">
        <v>6716</v>
      </c>
      <c r="AD258" s="196">
        <v>6716</v>
      </c>
      <c r="AE258" s="196">
        <v>6716</v>
      </c>
      <c r="AF258" s="196"/>
      <c r="AG258" s="196"/>
      <c r="AH258" s="196"/>
      <c r="AI258"/>
      <c r="AJ258" s="188">
        <f t="shared" si="7"/>
        <v>0</v>
      </c>
      <c r="AK258" s="31">
        <v>249</v>
      </c>
      <c r="AL258" s="31" t="s">
        <v>1209</v>
      </c>
      <c r="AM258" s="31">
        <v>249</v>
      </c>
      <c r="AN258" s="31" t="s">
        <v>294</v>
      </c>
      <c r="AO258" s="6">
        <f t="shared" ref="AO258:AO266" si="9">IF(MID(AS258,9,6)&lt;&gt;MID(AL258,1,6),1,0)</f>
        <v>0</v>
      </c>
      <c r="AR258" s="157" t="s">
        <v>294</v>
      </c>
      <c r="AS258" s="162" t="s">
        <v>1935</v>
      </c>
      <c r="AT258" s="209">
        <v>37167</v>
      </c>
      <c r="AU258" s="209">
        <v>6716</v>
      </c>
      <c r="AV258" s="96"/>
      <c r="AW258" s="209"/>
      <c r="AX258" s="209"/>
      <c r="AY258" s="209"/>
      <c r="AZ258"/>
      <c r="BA258"/>
    </row>
    <row r="259" spans="1:53" ht="17.100000000000001" customHeight="1">
      <c r="A259" s="31">
        <v>250</v>
      </c>
      <c r="B259" s="31" t="s">
        <v>905</v>
      </c>
      <c r="C259" s="72">
        <f>proj16jul!D259</f>
        <v>0</v>
      </c>
      <c r="D259" s="45">
        <f>dec!N259</f>
        <v>0</v>
      </c>
      <c r="E259" s="45">
        <f>may!N259</f>
        <v>0</v>
      </c>
      <c r="F259" s="45">
        <f>june!N259</f>
        <v>0</v>
      </c>
      <c r="G259" s="196">
        <v>0</v>
      </c>
      <c r="H259" s="196">
        <v>0</v>
      </c>
      <c r="I259" s="196">
        <v>0</v>
      </c>
      <c r="J259" s="196">
        <v>0</v>
      </c>
      <c r="K259" s="196">
        <v>0</v>
      </c>
      <c r="L259" s="196">
        <v>0</v>
      </c>
      <c r="M259" s="196">
        <v>0</v>
      </c>
      <c r="N259" s="196">
        <v>0</v>
      </c>
      <c r="O259" s="6"/>
      <c r="P259" s="6"/>
      <c r="Q259"/>
      <c r="R259"/>
      <c r="S259" s="33"/>
      <c r="T259" s="45">
        <f>proj16jul!F259</f>
        <v>10000</v>
      </c>
      <c r="U259" s="45">
        <f>dec!O259</f>
        <v>0</v>
      </c>
      <c r="V259" s="45">
        <f>may!O259</f>
        <v>5000</v>
      </c>
      <c r="W259" s="45">
        <f>june!O259</f>
        <v>5000</v>
      </c>
      <c r="X259" s="196">
        <v>834</v>
      </c>
      <c r="Y259" s="196">
        <v>834</v>
      </c>
      <c r="Z259" s="196">
        <v>834</v>
      </c>
      <c r="AA259" s="196">
        <v>834</v>
      </c>
      <c r="AB259" s="196">
        <v>833</v>
      </c>
      <c r="AC259" s="196">
        <v>-596</v>
      </c>
      <c r="AD259" s="196">
        <v>-596</v>
      </c>
      <c r="AE259" s="196">
        <v>-596</v>
      </c>
      <c r="AF259" s="196"/>
      <c r="AG259" s="196"/>
      <c r="AH259" s="196"/>
      <c r="AI259"/>
      <c r="AJ259" s="188">
        <f t="shared" si="7"/>
        <v>0</v>
      </c>
      <c r="AK259" s="31">
        <v>250</v>
      </c>
      <c r="AL259" s="31" t="s">
        <v>1210</v>
      </c>
      <c r="AM259" s="31">
        <v>250</v>
      </c>
      <c r="AN259" s="31" t="s">
        <v>295</v>
      </c>
      <c r="AO259" s="6">
        <f t="shared" si="9"/>
        <v>0</v>
      </c>
      <c r="AR259" s="157" t="s">
        <v>295</v>
      </c>
      <c r="AS259" s="162" t="s">
        <v>1936</v>
      </c>
      <c r="AT259" s="209">
        <v>0</v>
      </c>
      <c r="AU259" s="209">
        <v>-596</v>
      </c>
      <c r="AV259" s="96"/>
      <c r="AW259" s="209"/>
      <c r="AX259" s="209"/>
      <c r="AY259" s="209"/>
      <c r="AZ259"/>
      <c r="BA259"/>
    </row>
    <row r="260" spans="1:53" ht="17.100000000000001" customHeight="1">
      <c r="A260" s="31">
        <v>251</v>
      </c>
      <c r="B260" s="31" t="s">
        <v>1238</v>
      </c>
      <c r="C260" s="72">
        <f>proj16jul!D260</f>
        <v>185181</v>
      </c>
      <c r="D260" s="45">
        <f>dec!N260</f>
        <v>181877</v>
      </c>
      <c r="E260" s="45">
        <f>may!N260</f>
        <v>192819</v>
      </c>
      <c r="F260" s="45">
        <f>june!N260</f>
        <v>192819</v>
      </c>
      <c r="G260" s="196">
        <v>15431</v>
      </c>
      <c r="H260" s="196">
        <v>15432</v>
      </c>
      <c r="I260" s="196">
        <v>15432</v>
      </c>
      <c r="J260" s="196">
        <v>15432</v>
      </c>
      <c r="K260" s="196">
        <v>15431</v>
      </c>
      <c r="L260" s="196">
        <v>14959</v>
      </c>
      <c r="M260" s="196">
        <v>14960</v>
      </c>
      <c r="N260" s="196">
        <v>14960</v>
      </c>
      <c r="O260" s="6"/>
      <c r="P260" s="6"/>
      <c r="Q260"/>
      <c r="R260"/>
      <c r="S260" s="33"/>
      <c r="T260" s="45">
        <f>proj16jul!F260</f>
        <v>67851</v>
      </c>
      <c r="U260" s="45">
        <f>dec!O260</f>
        <v>96000</v>
      </c>
      <c r="V260" s="45">
        <f>may!O260</f>
        <v>96018</v>
      </c>
      <c r="W260" s="45">
        <f>june!O260</f>
        <v>87803</v>
      </c>
      <c r="X260" s="196">
        <v>5655</v>
      </c>
      <c r="Y260" s="196">
        <v>5655</v>
      </c>
      <c r="Z260" s="196">
        <v>5655</v>
      </c>
      <c r="AA260" s="196">
        <v>5654</v>
      </c>
      <c r="AB260" s="196">
        <v>5654</v>
      </c>
      <c r="AC260" s="196">
        <v>9676</v>
      </c>
      <c r="AD260" s="196">
        <v>9676</v>
      </c>
      <c r="AE260" s="196">
        <v>9675</v>
      </c>
      <c r="AF260" s="196"/>
      <c r="AG260" s="196"/>
      <c r="AH260" s="196"/>
      <c r="AI260"/>
      <c r="AJ260" s="188">
        <f t="shared" si="7"/>
        <v>0</v>
      </c>
      <c r="AK260" s="31">
        <v>251</v>
      </c>
      <c r="AL260" s="31" t="s">
        <v>1211</v>
      </c>
      <c r="AM260" s="31">
        <v>251</v>
      </c>
      <c r="AN260" s="31" t="s">
        <v>296</v>
      </c>
      <c r="AO260" s="6">
        <f t="shared" si="9"/>
        <v>0</v>
      </c>
      <c r="AR260" s="157" t="s">
        <v>296</v>
      </c>
      <c r="AS260" s="162" t="s">
        <v>1937</v>
      </c>
      <c r="AT260" s="209">
        <v>14960</v>
      </c>
      <c r="AU260" s="209">
        <v>9675</v>
      </c>
      <c r="AV260" s="96"/>
      <c r="AW260" s="209"/>
      <c r="AX260" s="209"/>
      <c r="AY260" s="209"/>
      <c r="AZ260"/>
      <c r="BA260"/>
    </row>
    <row r="261" spans="1:53" ht="17.100000000000001" customHeight="1">
      <c r="A261" s="32">
        <v>252</v>
      </c>
      <c r="B261" s="32" t="s">
        <v>811</v>
      </c>
      <c r="C261" s="72">
        <f>proj16jul!D261</f>
        <v>1245557</v>
      </c>
      <c r="D261" s="45">
        <f>dec!N261</f>
        <v>1312827</v>
      </c>
      <c r="E261" s="45">
        <f>may!N261</f>
        <v>1386244</v>
      </c>
      <c r="F261" s="45">
        <f>june!N261</f>
        <v>1386244</v>
      </c>
      <c r="G261" s="196">
        <v>103796</v>
      </c>
      <c r="H261" s="196">
        <v>103796</v>
      </c>
      <c r="I261" s="196">
        <v>103797</v>
      </c>
      <c r="J261" s="196">
        <v>103796</v>
      </c>
      <c r="K261" s="196">
        <v>103797</v>
      </c>
      <c r="L261" s="196">
        <v>113406</v>
      </c>
      <c r="M261" s="196">
        <v>113406</v>
      </c>
      <c r="N261" s="196">
        <v>113406</v>
      </c>
      <c r="O261" s="6"/>
      <c r="P261" s="6"/>
      <c r="Q261"/>
      <c r="R261"/>
      <c r="S261" s="33"/>
      <c r="T261" s="45">
        <f>proj16jul!F261</f>
        <v>152910</v>
      </c>
      <c r="U261" s="45">
        <f>dec!O261</f>
        <v>134446</v>
      </c>
      <c r="V261" s="45">
        <f>may!O261</f>
        <v>143510</v>
      </c>
      <c r="W261" s="45">
        <f>june!O261</f>
        <v>138510</v>
      </c>
      <c r="X261" s="196">
        <v>12743</v>
      </c>
      <c r="Y261" s="196">
        <v>12743</v>
      </c>
      <c r="Z261" s="196">
        <v>12743</v>
      </c>
      <c r="AA261" s="196">
        <v>12743</v>
      </c>
      <c r="AB261" s="196">
        <v>12743</v>
      </c>
      <c r="AC261" s="196">
        <v>10105</v>
      </c>
      <c r="AD261" s="196">
        <v>10105</v>
      </c>
      <c r="AE261" s="196">
        <v>10105</v>
      </c>
      <c r="AF261" s="196"/>
      <c r="AG261" s="196"/>
      <c r="AH261" s="196"/>
      <c r="AI261"/>
      <c r="AJ261" s="188">
        <f t="shared" si="7"/>
        <v>0</v>
      </c>
      <c r="AK261" s="31">
        <v>252</v>
      </c>
      <c r="AL261" s="31" t="s">
        <v>1212</v>
      </c>
      <c r="AM261" s="31">
        <v>252</v>
      </c>
      <c r="AN261" s="31" t="s">
        <v>297</v>
      </c>
      <c r="AO261" s="6">
        <f t="shared" si="9"/>
        <v>0</v>
      </c>
      <c r="AR261" s="157" t="s">
        <v>297</v>
      </c>
      <c r="AS261" s="162" t="s">
        <v>1938</v>
      </c>
      <c r="AT261" s="209">
        <v>113406</v>
      </c>
      <c r="AU261" s="209">
        <v>10105</v>
      </c>
      <c r="AV261" s="96"/>
      <c r="AW261" s="209"/>
      <c r="AX261" s="209"/>
      <c r="AY261" s="209"/>
      <c r="AZ261"/>
      <c r="BA261"/>
    </row>
    <row r="262" spans="1:53" ht="17.100000000000001" customHeight="1">
      <c r="A262" s="32">
        <v>253</v>
      </c>
      <c r="B262" s="32" t="s">
        <v>884</v>
      </c>
      <c r="C262" s="72">
        <f>proj16jul!D262</f>
        <v>93768</v>
      </c>
      <c r="D262" s="45">
        <f>dec!N262</f>
        <v>110368</v>
      </c>
      <c r="E262" s="45">
        <f>may!N262</f>
        <v>97354</v>
      </c>
      <c r="F262" s="45">
        <f>june!N262</f>
        <v>97354</v>
      </c>
      <c r="G262" s="196">
        <v>7814</v>
      </c>
      <c r="H262" s="196">
        <v>7814</v>
      </c>
      <c r="I262" s="196">
        <v>7814</v>
      </c>
      <c r="J262" s="196">
        <v>7814</v>
      </c>
      <c r="K262" s="196">
        <v>7814</v>
      </c>
      <c r="L262" s="196">
        <v>10185</v>
      </c>
      <c r="M262" s="196">
        <v>10185</v>
      </c>
      <c r="N262" s="196">
        <v>10185</v>
      </c>
      <c r="O262" s="6"/>
      <c r="P262" s="6"/>
      <c r="Q262"/>
      <c r="R262"/>
      <c r="S262" s="33"/>
      <c r="T262" s="45">
        <f>proj16jul!F262</f>
        <v>16970</v>
      </c>
      <c r="U262" s="45">
        <f>dec!O262</f>
        <v>21970</v>
      </c>
      <c r="V262" s="45">
        <f>may!O262</f>
        <v>21957</v>
      </c>
      <c r="W262" s="45">
        <f>june!O262</f>
        <v>21957</v>
      </c>
      <c r="X262" s="196">
        <v>1415</v>
      </c>
      <c r="Y262" s="196">
        <v>1415</v>
      </c>
      <c r="Z262" s="196">
        <v>1414</v>
      </c>
      <c r="AA262" s="196">
        <v>1414</v>
      </c>
      <c r="AB262" s="196">
        <v>1414</v>
      </c>
      <c r="AC262" s="196">
        <v>2129</v>
      </c>
      <c r="AD262" s="196">
        <v>2129</v>
      </c>
      <c r="AE262" s="196">
        <v>2128</v>
      </c>
      <c r="AF262" s="196"/>
      <c r="AG262" s="196"/>
      <c r="AH262" s="196"/>
      <c r="AI262"/>
      <c r="AJ262" s="188">
        <f t="shared" si="7"/>
        <v>1</v>
      </c>
      <c r="AK262" s="31">
        <v>253</v>
      </c>
      <c r="AL262" s="31" t="s">
        <v>1213</v>
      </c>
      <c r="AM262" s="31">
        <v>253</v>
      </c>
      <c r="AN262" s="31" t="s">
        <v>298</v>
      </c>
      <c r="AO262" s="6">
        <f t="shared" si="9"/>
        <v>0</v>
      </c>
      <c r="AR262" s="157" t="s">
        <v>298</v>
      </c>
      <c r="AS262" s="162" t="s">
        <v>1939</v>
      </c>
      <c r="AT262" s="209">
        <v>10185</v>
      </c>
      <c r="AU262" s="209">
        <v>2128</v>
      </c>
      <c r="AV262" s="96"/>
      <c r="AW262" s="209"/>
      <c r="AX262" s="209"/>
      <c r="AY262" s="209"/>
      <c r="AZ262"/>
      <c r="BA262"/>
    </row>
    <row r="263" spans="1:53" ht="17.100000000000001" customHeight="1">
      <c r="A263" s="31">
        <v>254</v>
      </c>
      <c r="B263" s="31" t="s">
        <v>1239</v>
      </c>
      <c r="C263" s="72">
        <f>proj16jul!D263</f>
        <v>0</v>
      </c>
      <c r="D263" s="45">
        <f>dec!N263</f>
        <v>0</v>
      </c>
      <c r="E263" s="45">
        <f>may!N263</f>
        <v>0</v>
      </c>
      <c r="F263" s="45">
        <f>june!N263</f>
        <v>0</v>
      </c>
      <c r="G263" s="196">
        <v>0</v>
      </c>
      <c r="H263" s="196">
        <v>0</v>
      </c>
      <c r="I263" s="196">
        <v>0</v>
      </c>
      <c r="J263" s="196">
        <v>0</v>
      </c>
      <c r="K263" s="196">
        <v>0</v>
      </c>
      <c r="L263" s="196">
        <v>0</v>
      </c>
      <c r="M263" s="196">
        <v>0</v>
      </c>
      <c r="N263" s="196">
        <v>0</v>
      </c>
      <c r="O263" s="6"/>
      <c r="P263" s="6"/>
      <c r="Q263"/>
      <c r="R263"/>
      <c r="S263" s="33"/>
      <c r="T263" s="45">
        <f>proj16jul!F263</f>
        <v>0</v>
      </c>
      <c r="U263" s="45">
        <f>dec!O263</f>
        <v>0</v>
      </c>
      <c r="V263" s="45">
        <f>may!O263</f>
        <v>0</v>
      </c>
      <c r="W263" s="45">
        <f>june!O263</f>
        <v>0</v>
      </c>
      <c r="X263" s="196">
        <v>0</v>
      </c>
      <c r="Y263" s="196">
        <v>0</v>
      </c>
      <c r="Z263" s="196">
        <v>0</v>
      </c>
      <c r="AA263" s="196">
        <v>0</v>
      </c>
      <c r="AB263" s="196">
        <v>0</v>
      </c>
      <c r="AC263" s="196">
        <v>0</v>
      </c>
      <c r="AD263" s="196">
        <v>0</v>
      </c>
      <c r="AE263" s="196">
        <v>0</v>
      </c>
      <c r="AF263" s="196"/>
      <c r="AG263" s="196"/>
      <c r="AH263" s="196"/>
      <c r="AI263"/>
      <c r="AJ263" s="188">
        <f t="shared" si="7"/>
        <v>0</v>
      </c>
      <c r="AK263" s="31">
        <v>254</v>
      </c>
      <c r="AL263" s="31" t="s">
        <v>1214</v>
      </c>
      <c r="AM263" s="31">
        <v>254</v>
      </c>
      <c r="AN263" s="31" t="s">
        <v>299</v>
      </c>
      <c r="AO263" s="6">
        <f t="shared" si="9"/>
        <v>0</v>
      </c>
      <c r="AR263" s="157" t="s">
        <v>299</v>
      </c>
      <c r="AS263" s="162" t="s">
        <v>1940</v>
      </c>
      <c r="AT263" s="209">
        <v>0</v>
      </c>
      <c r="AU263" s="209">
        <v>0</v>
      </c>
      <c r="AV263" s="96"/>
      <c r="AW263" s="209"/>
      <c r="AX263" s="209"/>
      <c r="AY263" s="209"/>
      <c r="AZ263"/>
      <c r="BA263"/>
    </row>
    <row r="264" spans="1:53" ht="17.100000000000001" customHeight="1">
      <c r="A264" s="31">
        <v>255</v>
      </c>
      <c r="B264" s="31" t="s">
        <v>1240</v>
      </c>
      <c r="C264" s="72">
        <f>proj16jul!D264</f>
        <v>0</v>
      </c>
      <c r="D264" s="45">
        <f>dec!N264</f>
        <v>0</v>
      </c>
      <c r="E264" s="45">
        <f>may!N264</f>
        <v>0</v>
      </c>
      <c r="F264" s="45">
        <f>june!N264</f>
        <v>0</v>
      </c>
      <c r="G264" s="196">
        <v>0</v>
      </c>
      <c r="H264" s="196">
        <v>0</v>
      </c>
      <c r="I264" s="196">
        <v>0</v>
      </c>
      <c r="J264" s="196">
        <v>0</v>
      </c>
      <c r="K264" s="196">
        <v>0</v>
      </c>
      <c r="L264" s="196">
        <v>0</v>
      </c>
      <c r="M264" s="196">
        <v>0</v>
      </c>
      <c r="N264" s="196">
        <v>0</v>
      </c>
      <c r="O264" s="6"/>
      <c r="P264" s="6"/>
      <c r="Q264"/>
      <c r="R264"/>
      <c r="S264" s="33"/>
      <c r="T264" s="45">
        <f>proj16jul!F264</f>
        <v>0</v>
      </c>
      <c r="U264" s="45">
        <f>dec!O264</f>
        <v>0</v>
      </c>
      <c r="V264" s="45">
        <f>may!O264</f>
        <v>0</v>
      </c>
      <c r="W264" s="45">
        <f>june!O264</f>
        <v>0</v>
      </c>
      <c r="X264" s="196">
        <v>0</v>
      </c>
      <c r="Y264" s="196">
        <v>0</v>
      </c>
      <c r="Z264" s="196">
        <v>0</v>
      </c>
      <c r="AA264" s="196">
        <v>0</v>
      </c>
      <c r="AB264" s="196">
        <v>0</v>
      </c>
      <c r="AC264" s="196">
        <v>0</v>
      </c>
      <c r="AD264" s="196">
        <v>0</v>
      </c>
      <c r="AE264" s="196">
        <v>0</v>
      </c>
      <c r="AF264" s="196"/>
      <c r="AG264" s="196"/>
      <c r="AH264" s="196"/>
      <c r="AI264"/>
      <c r="AJ264" s="188">
        <f t="shared" si="7"/>
        <v>0</v>
      </c>
      <c r="AK264" s="31">
        <v>255</v>
      </c>
      <c r="AL264" s="31" t="s">
        <v>1215</v>
      </c>
      <c r="AM264" s="31">
        <v>255</v>
      </c>
      <c r="AN264" s="31" t="s">
        <v>300</v>
      </c>
      <c r="AO264" s="6">
        <f t="shared" si="9"/>
        <v>0</v>
      </c>
      <c r="AR264" s="157" t="s">
        <v>300</v>
      </c>
      <c r="AS264" s="162" t="s">
        <v>1941</v>
      </c>
      <c r="AT264" s="209">
        <v>0</v>
      </c>
      <c r="AU264" s="209">
        <v>0</v>
      </c>
      <c r="AV264" s="96"/>
      <c r="AW264" s="209"/>
      <c r="AX264" s="209"/>
      <c r="AY264" s="209"/>
      <c r="AZ264"/>
      <c r="BA264"/>
    </row>
    <row r="265" spans="1:53" ht="17.100000000000001" customHeight="1">
      <c r="A265" s="31">
        <v>256</v>
      </c>
      <c r="B265" s="31" t="s">
        <v>1241</v>
      </c>
      <c r="C265" s="72">
        <f>proj16jul!D265</f>
        <v>0</v>
      </c>
      <c r="D265" s="45">
        <f>dec!N265</f>
        <v>0</v>
      </c>
      <c r="E265" s="45">
        <f>may!N265</f>
        <v>0</v>
      </c>
      <c r="F265" s="45">
        <f>june!N265</f>
        <v>0</v>
      </c>
      <c r="G265" s="196">
        <v>0</v>
      </c>
      <c r="H265" s="196">
        <v>0</v>
      </c>
      <c r="I265" s="196">
        <v>0</v>
      </c>
      <c r="J265" s="196">
        <v>0</v>
      </c>
      <c r="K265" s="196">
        <v>0</v>
      </c>
      <c r="L265" s="196">
        <v>0</v>
      </c>
      <c r="M265" s="196">
        <v>0</v>
      </c>
      <c r="N265" s="196">
        <v>0</v>
      </c>
      <c r="O265" s="6"/>
      <c r="P265" s="6"/>
      <c r="Q265"/>
      <c r="R265"/>
      <c r="S265" s="33"/>
      <c r="T265" s="45">
        <f>proj16jul!F265</f>
        <v>0</v>
      </c>
      <c r="U265" s="45">
        <f>dec!O265</f>
        <v>0</v>
      </c>
      <c r="V265" s="45">
        <f>may!O265</f>
        <v>0</v>
      </c>
      <c r="W265" s="45">
        <f>june!O265</f>
        <v>0</v>
      </c>
      <c r="X265" s="196">
        <v>0</v>
      </c>
      <c r="Y265" s="196">
        <v>0</v>
      </c>
      <c r="Z265" s="196">
        <v>0</v>
      </c>
      <c r="AA265" s="196">
        <v>0</v>
      </c>
      <c r="AB265" s="196">
        <v>0</v>
      </c>
      <c r="AC265" s="196">
        <v>0</v>
      </c>
      <c r="AD265" s="196">
        <v>0</v>
      </c>
      <c r="AE265" s="196">
        <v>0</v>
      </c>
      <c r="AF265" s="196"/>
      <c r="AG265" s="196"/>
      <c r="AH265" s="196"/>
      <c r="AI265"/>
      <c r="AJ265" s="188">
        <f t="shared" si="7"/>
        <v>0</v>
      </c>
      <c r="AK265" s="31">
        <v>256</v>
      </c>
      <c r="AL265" s="31" t="s">
        <v>1216</v>
      </c>
      <c r="AM265" s="31">
        <v>256</v>
      </c>
      <c r="AN265" s="31" t="s">
        <v>301</v>
      </c>
      <c r="AO265" s="6">
        <f t="shared" si="9"/>
        <v>0</v>
      </c>
      <c r="AR265" s="157" t="s">
        <v>301</v>
      </c>
      <c r="AS265" s="162" t="s">
        <v>1942</v>
      </c>
      <c r="AT265" s="209">
        <v>0</v>
      </c>
      <c r="AU265" s="209">
        <v>0</v>
      </c>
      <c r="AV265" s="96"/>
      <c r="AW265" s="209"/>
      <c r="AX265" s="209"/>
      <c r="AY265" s="209"/>
      <c r="AZ265"/>
      <c r="BA265"/>
    </row>
    <row r="266" spans="1:53" ht="17.100000000000001" customHeight="1">
      <c r="A266" s="31">
        <v>257</v>
      </c>
      <c r="B266" s="31" t="s">
        <v>1242</v>
      </c>
      <c r="C266" s="72">
        <f>proj16jul!D266</f>
        <v>0</v>
      </c>
      <c r="D266" s="45">
        <f>dec!N266</f>
        <v>0</v>
      </c>
      <c r="E266" s="45">
        <f>may!N266</f>
        <v>0</v>
      </c>
      <c r="F266" s="45">
        <f>june!N266</f>
        <v>0</v>
      </c>
      <c r="G266" s="196">
        <v>0</v>
      </c>
      <c r="H266" s="196">
        <v>0</v>
      </c>
      <c r="I266" s="196">
        <v>0</v>
      </c>
      <c r="J266" s="196">
        <v>0</v>
      </c>
      <c r="K266" s="196">
        <v>0</v>
      </c>
      <c r="L266" s="196">
        <v>0</v>
      </c>
      <c r="M266" s="196">
        <v>0</v>
      </c>
      <c r="N266" s="196">
        <v>0</v>
      </c>
      <c r="O266" s="6"/>
      <c r="P266" s="6"/>
      <c r="Q266"/>
      <c r="R266"/>
      <c r="S266" s="33"/>
      <c r="T266" s="45">
        <f>proj16jul!F266</f>
        <v>0</v>
      </c>
      <c r="U266" s="45">
        <f>dec!O266</f>
        <v>0</v>
      </c>
      <c r="V266" s="45">
        <f>may!O266</f>
        <v>0</v>
      </c>
      <c r="W266" s="45">
        <f>june!O266</f>
        <v>0</v>
      </c>
      <c r="X266" s="196">
        <v>0</v>
      </c>
      <c r="Y266" s="196">
        <v>0</v>
      </c>
      <c r="Z266" s="196">
        <v>0</v>
      </c>
      <c r="AA266" s="196">
        <v>0</v>
      </c>
      <c r="AB266" s="196">
        <v>0</v>
      </c>
      <c r="AC266" s="196">
        <v>0</v>
      </c>
      <c r="AD266" s="196">
        <v>0</v>
      </c>
      <c r="AE266" s="196">
        <v>0</v>
      </c>
      <c r="AF266" s="196"/>
      <c r="AG266" s="196"/>
      <c r="AH266" s="196"/>
      <c r="AI266"/>
      <c r="AJ266" s="188">
        <f t="shared" si="7"/>
        <v>0</v>
      </c>
      <c r="AK266" s="31">
        <v>257</v>
      </c>
      <c r="AL266" s="31" t="s">
        <v>1217</v>
      </c>
      <c r="AM266" s="31">
        <v>257</v>
      </c>
      <c r="AN266" s="31" t="s">
        <v>302</v>
      </c>
      <c r="AO266" s="6">
        <f t="shared" si="9"/>
        <v>0</v>
      </c>
      <c r="AR266" s="157" t="s">
        <v>302</v>
      </c>
      <c r="AS266" s="162" t="s">
        <v>1943</v>
      </c>
      <c r="AT266" s="209">
        <v>0</v>
      </c>
      <c r="AU266" s="209">
        <v>0</v>
      </c>
      <c r="AV266" s="96"/>
      <c r="AW266" s="209"/>
      <c r="AX266" s="209"/>
      <c r="AY266" s="209"/>
      <c r="AZ266"/>
      <c r="BA266"/>
    </row>
    <row r="267" spans="1:53" ht="17.100000000000001" customHeight="1">
      <c r="A267" s="32">
        <v>258</v>
      </c>
      <c r="B267" s="32" t="s">
        <v>771</v>
      </c>
      <c r="C267" s="72">
        <f>proj16jul!D267</f>
        <v>0</v>
      </c>
      <c r="D267" s="45">
        <f>dec!N267</f>
        <v>0</v>
      </c>
      <c r="E267" s="45">
        <f>may!N267</f>
        <v>0</v>
      </c>
      <c r="F267" s="45">
        <f>june!N267</f>
        <v>0</v>
      </c>
      <c r="G267" s="196">
        <v>0</v>
      </c>
      <c r="H267" s="196">
        <v>0</v>
      </c>
      <c r="I267" s="196">
        <v>0</v>
      </c>
      <c r="J267" s="196">
        <v>0</v>
      </c>
      <c r="K267" s="196">
        <v>0</v>
      </c>
      <c r="L267" s="196">
        <v>0</v>
      </c>
      <c r="M267" s="196">
        <v>0</v>
      </c>
      <c r="N267" s="196">
        <v>0</v>
      </c>
      <c r="O267" s="6"/>
      <c r="P267" s="6"/>
      <c r="Q267"/>
      <c r="R267"/>
      <c r="S267" s="33"/>
      <c r="T267" s="45">
        <f>proj16jul!F267</f>
        <v>400142</v>
      </c>
      <c r="U267" s="45">
        <f>dec!O267</f>
        <v>445533</v>
      </c>
      <c r="V267" s="45">
        <f>may!O267</f>
        <v>448282</v>
      </c>
      <c r="W267" s="45">
        <f>june!O267</f>
        <v>419538</v>
      </c>
      <c r="X267" s="196">
        <v>33346</v>
      </c>
      <c r="Y267" s="196">
        <v>33346</v>
      </c>
      <c r="Z267" s="196">
        <v>33345</v>
      </c>
      <c r="AA267" s="196">
        <v>33345</v>
      </c>
      <c r="AB267" s="196">
        <v>33345</v>
      </c>
      <c r="AC267" s="196">
        <v>39830</v>
      </c>
      <c r="AD267" s="196">
        <v>39830</v>
      </c>
      <c r="AE267" s="196">
        <v>39830</v>
      </c>
      <c r="AF267" s="196"/>
      <c r="AG267" s="196"/>
      <c r="AH267" s="196"/>
      <c r="AI267"/>
      <c r="AJ267" s="188">
        <f t="shared" ref="AJ267:AJ330" si="10">IF(MID(B267,1,6)&lt;&gt;MID(AL267,1,6),1,0)</f>
        <v>1</v>
      </c>
      <c r="AK267" s="31">
        <v>258</v>
      </c>
      <c r="AL267" s="31" t="s">
        <v>587</v>
      </c>
      <c r="AM267" s="31">
        <v>258</v>
      </c>
      <c r="AN267" s="31" t="s">
        <v>303</v>
      </c>
      <c r="AO267" s="6">
        <f>IF(MID(AS267,1,6)&lt;&gt;MID(AL267,1,6),1,0)</f>
        <v>1</v>
      </c>
      <c r="AR267" s="157" t="s">
        <v>303</v>
      </c>
      <c r="AS267" s="162" t="s">
        <v>1944</v>
      </c>
      <c r="AT267" s="209">
        <v>0</v>
      </c>
      <c r="AU267" s="209">
        <v>39830</v>
      </c>
      <c r="AV267" s="96"/>
      <c r="AW267" s="209"/>
      <c r="AX267" s="209"/>
      <c r="AY267" s="209"/>
      <c r="AZ267"/>
      <c r="BA267"/>
    </row>
    <row r="268" spans="1:53" ht="17.100000000000001" customHeight="1">
      <c r="A268" s="31">
        <v>259</v>
      </c>
      <c r="B268" s="31" t="s">
        <v>1243</v>
      </c>
      <c r="C268" s="72">
        <f>proj16jul!D268</f>
        <v>0</v>
      </c>
      <c r="D268" s="45">
        <f>dec!N268</f>
        <v>0</v>
      </c>
      <c r="E268" s="45">
        <f>may!N268</f>
        <v>0</v>
      </c>
      <c r="F268" s="45">
        <f>june!N268</f>
        <v>0</v>
      </c>
      <c r="G268" s="196">
        <v>0</v>
      </c>
      <c r="H268" s="196">
        <v>0</v>
      </c>
      <c r="I268" s="196">
        <v>0</v>
      </c>
      <c r="J268" s="196">
        <v>0</v>
      </c>
      <c r="K268" s="196">
        <v>0</v>
      </c>
      <c r="L268" s="196">
        <v>0</v>
      </c>
      <c r="M268" s="196">
        <v>0</v>
      </c>
      <c r="N268" s="196">
        <v>0</v>
      </c>
      <c r="O268" s="6"/>
      <c r="P268" s="6"/>
      <c r="Q268"/>
      <c r="R268"/>
      <c r="S268" s="33"/>
      <c r="T268" s="45">
        <f>proj16jul!F268</f>
        <v>0</v>
      </c>
      <c r="U268" s="45">
        <f>dec!O268</f>
        <v>0</v>
      </c>
      <c r="V268" s="45">
        <f>may!O268</f>
        <v>0</v>
      </c>
      <c r="W268" s="45">
        <f>june!O268</f>
        <v>0</v>
      </c>
      <c r="X268" s="196">
        <v>0</v>
      </c>
      <c r="Y268" s="196">
        <v>0</v>
      </c>
      <c r="Z268" s="196">
        <v>0</v>
      </c>
      <c r="AA268" s="196">
        <v>0</v>
      </c>
      <c r="AB268" s="196">
        <v>0</v>
      </c>
      <c r="AC268" s="196">
        <v>0</v>
      </c>
      <c r="AD268" s="196">
        <v>0</v>
      </c>
      <c r="AE268" s="196">
        <v>0</v>
      </c>
      <c r="AF268" s="196"/>
      <c r="AG268" s="196"/>
      <c r="AH268" s="196"/>
      <c r="AI268"/>
      <c r="AJ268" s="188">
        <f t="shared" si="10"/>
        <v>0</v>
      </c>
      <c r="AK268" s="31">
        <v>259</v>
      </c>
      <c r="AL268" s="31" t="s">
        <v>588</v>
      </c>
      <c r="AM268" s="31">
        <v>259</v>
      </c>
      <c r="AN268" s="31" t="s">
        <v>304</v>
      </c>
      <c r="AO268" s="6">
        <f t="shared" ref="AO268:AO282" si="11">IF(MID(AS268,9,6)&lt;&gt;MID(AL268,1,6),1,0)</f>
        <v>0</v>
      </c>
      <c r="AR268" s="157" t="s">
        <v>304</v>
      </c>
      <c r="AS268" s="162" t="s">
        <v>1945</v>
      </c>
      <c r="AT268" s="209">
        <v>0</v>
      </c>
      <c r="AU268" s="209">
        <v>0</v>
      </c>
      <c r="AV268" s="96"/>
      <c r="AW268" s="209"/>
      <c r="AX268" s="209"/>
      <c r="AY268" s="209"/>
      <c r="AZ268"/>
      <c r="BA268"/>
    </row>
    <row r="269" spans="1:53" ht="17.100000000000001" customHeight="1">
      <c r="A269" s="31">
        <v>260</v>
      </c>
      <c r="B269" s="31" t="s">
        <v>1244</v>
      </c>
      <c r="C269" s="72">
        <f>proj16jul!D269</f>
        <v>0</v>
      </c>
      <c r="D269" s="45">
        <f>dec!N269</f>
        <v>0</v>
      </c>
      <c r="E269" s="45">
        <f>may!N269</f>
        <v>0</v>
      </c>
      <c r="F269" s="45">
        <f>june!N269</f>
        <v>0</v>
      </c>
      <c r="G269" s="196">
        <v>0</v>
      </c>
      <c r="H269" s="196">
        <v>0</v>
      </c>
      <c r="I269" s="196">
        <v>0</v>
      </c>
      <c r="J269" s="196">
        <v>0</v>
      </c>
      <c r="K269" s="196">
        <v>0</v>
      </c>
      <c r="L269" s="196">
        <v>0</v>
      </c>
      <c r="M269" s="196">
        <v>0</v>
      </c>
      <c r="N269" s="196">
        <v>0</v>
      </c>
      <c r="O269" s="6"/>
      <c r="P269" s="6"/>
      <c r="Q269"/>
      <c r="R269"/>
      <c r="S269" s="33"/>
      <c r="T269" s="45">
        <f>proj16jul!F269</f>
        <v>0</v>
      </c>
      <c r="U269" s="45">
        <f>dec!O269</f>
        <v>0</v>
      </c>
      <c r="V269" s="45">
        <f>may!O269</f>
        <v>0</v>
      </c>
      <c r="W269" s="45">
        <f>june!O269</f>
        <v>0</v>
      </c>
      <c r="X269" s="196">
        <v>0</v>
      </c>
      <c r="Y269" s="196">
        <v>0</v>
      </c>
      <c r="Z269" s="196">
        <v>0</v>
      </c>
      <c r="AA269" s="196">
        <v>0</v>
      </c>
      <c r="AB269" s="196">
        <v>0</v>
      </c>
      <c r="AC269" s="196">
        <v>0</v>
      </c>
      <c r="AD269" s="196">
        <v>0</v>
      </c>
      <c r="AE269" s="196">
        <v>0</v>
      </c>
      <c r="AF269" s="196"/>
      <c r="AG269" s="196"/>
      <c r="AH269" s="196"/>
      <c r="AI269"/>
      <c r="AJ269" s="188">
        <f t="shared" si="10"/>
        <v>0</v>
      </c>
      <c r="AK269" s="31">
        <v>260</v>
      </c>
      <c r="AL269" s="31" t="s">
        <v>589</v>
      </c>
      <c r="AM269" s="31">
        <v>260</v>
      </c>
      <c r="AN269" s="31" t="s">
        <v>305</v>
      </c>
      <c r="AO269" s="6">
        <f t="shared" si="11"/>
        <v>0</v>
      </c>
      <c r="AR269" s="157" t="s">
        <v>305</v>
      </c>
      <c r="AS269" s="162" t="s">
        <v>1946</v>
      </c>
      <c r="AT269" s="209">
        <v>0</v>
      </c>
      <c r="AU269" s="209">
        <v>0</v>
      </c>
      <c r="AV269" s="96"/>
      <c r="AW269" s="209"/>
      <c r="AX269" s="209"/>
      <c r="AY269" s="209"/>
      <c r="AZ269"/>
      <c r="BA269"/>
    </row>
    <row r="270" spans="1:53" ht="17.100000000000001" customHeight="1">
      <c r="A270" s="32">
        <v>261</v>
      </c>
      <c r="B270" s="32" t="s">
        <v>780</v>
      </c>
      <c r="C270" s="72">
        <f>proj16jul!D270</f>
        <v>458438</v>
      </c>
      <c r="D270" s="45">
        <f>dec!N270</f>
        <v>456274</v>
      </c>
      <c r="E270" s="45">
        <f>may!N270</f>
        <v>412038</v>
      </c>
      <c r="F270" s="45">
        <f>june!N270</f>
        <v>412038</v>
      </c>
      <c r="G270" s="196">
        <v>38203</v>
      </c>
      <c r="H270" s="196">
        <v>38203</v>
      </c>
      <c r="I270" s="196">
        <v>38203</v>
      </c>
      <c r="J270" s="196">
        <v>38203</v>
      </c>
      <c r="K270" s="196">
        <v>38203</v>
      </c>
      <c r="L270" s="196">
        <v>37894</v>
      </c>
      <c r="M270" s="196">
        <v>37894</v>
      </c>
      <c r="N270" s="196">
        <v>37894</v>
      </c>
      <c r="O270" s="6"/>
      <c r="P270" s="6"/>
      <c r="Q270"/>
      <c r="R270"/>
      <c r="S270" s="33"/>
      <c r="T270" s="45">
        <f>proj16jul!F270</f>
        <v>344631</v>
      </c>
      <c r="U270" s="45">
        <f>dec!O270</f>
        <v>333800</v>
      </c>
      <c r="V270" s="45">
        <f>may!O270</f>
        <v>372631</v>
      </c>
      <c r="W270" s="45">
        <f>june!O270</f>
        <v>372631</v>
      </c>
      <c r="X270" s="196">
        <v>28720</v>
      </c>
      <c r="Y270" s="196">
        <v>28720</v>
      </c>
      <c r="Z270" s="196">
        <v>28720</v>
      </c>
      <c r="AA270" s="196">
        <v>28719</v>
      </c>
      <c r="AB270" s="196">
        <v>28719</v>
      </c>
      <c r="AC270" s="196">
        <v>27172</v>
      </c>
      <c r="AD270" s="196">
        <v>27172</v>
      </c>
      <c r="AE270" s="196">
        <v>27172</v>
      </c>
      <c r="AF270" s="196"/>
      <c r="AG270" s="196"/>
      <c r="AH270" s="196"/>
      <c r="AI270"/>
      <c r="AJ270" s="188">
        <f t="shared" si="10"/>
        <v>0</v>
      </c>
      <c r="AK270" s="31">
        <v>261</v>
      </c>
      <c r="AL270" s="31" t="s">
        <v>590</v>
      </c>
      <c r="AM270" s="31">
        <v>261</v>
      </c>
      <c r="AN270" s="31" t="s">
        <v>306</v>
      </c>
      <c r="AO270" s="6">
        <f t="shared" si="11"/>
        <v>0</v>
      </c>
      <c r="AR270" s="157" t="s">
        <v>306</v>
      </c>
      <c r="AS270" s="162" t="s">
        <v>1947</v>
      </c>
      <c r="AT270" s="209">
        <v>37894</v>
      </c>
      <c r="AU270" s="209">
        <v>27172</v>
      </c>
      <c r="AV270" s="96"/>
      <c r="AW270" s="209"/>
      <c r="AX270" s="209"/>
      <c r="AY270" s="209"/>
      <c r="AZ270"/>
      <c r="BA270"/>
    </row>
    <row r="271" spans="1:53" ht="17.100000000000001" customHeight="1">
      <c r="A271" s="32">
        <v>262</v>
      </c>
      <c r="B271" s="32" t="s">
        <v>822</v>
      </c>
      <c r="C271" s="72">
        <f>proj16jul!D271</f>
        <v>0</v>
      </c>
      <c r="D271" s="45">
        <f>dec!N271</f>
        <v>0</v>
      </c>
      <c r="E271" s="45">
        <f>may!N271</f>
        <v>0</v>
      </c>
      <c r="F271" s="45">
        <f>june!N271</f>
        <v>0</v>
      </c>
      <c r="G271" s="196">
        <v>0</v>
      </c>
      <c r="H271" s="196">
        <v>0</v>
      </c>
      <c r="I271" s="196">
        <v>0</v>
      </c>
      <c r="J271" s="196">
        <v>0</v>
      </c>
      <c r="K271" s="196">
        <v>0</v>
      </c>
      <c r="L271" s="196">
        <v>0</v>
      </c>
      <c r="M271" s="196">
        <v>0</v>
      </c>
      <c r="N271" s="196">
        <v>0</v>
      </c>
      <c r="O271" s="6"/>
      <c r="P271" s="6"/>
      <c r="Q271"/>
      <c r="R271"/>
      <c r="S271" s="33"/>
      <c r="T271" s="45">
        <f>proj16jul!F271</f>
        <v>62495</v>
      </c>
      <c r="U271" s="45">
        <f>dec!O271</f>
        <v>85500</v>
      </c>
      <c r="V271" s="45">
        <f>may!O271</f>
        <v>97576</v>
      </c>
      <c r="W271" s="45">
        <f>june!O271</f>
        <v>97444</v>
      </c>
      <c r="X271" s="196">
        <v>5208</v>
      </c>
      <c r="Y271" s="196">
        <v>5208</v>
      </c>
      <c r="Z271" s="196">
        <v>5208</v>
      </c>
      <c r="AA271" s="196">
        <v>5208</v>
      </c>
      <c r="AB271" s="196">
        <v>5208</v>
      </c>
      <c r="AC271" s="196">
        <v>8495</v>
      </c>
      <c r="AD271" s="196">
        <v>8495</v>
      </c>
      <c r="AE271" s="196">
        <v>8494</v>
      </c>
      <c r="AF271" s="196"/>
      <c r="AG271" s="196"/>
      <c r="AH271" s="196"/>
      <c r="AI271"/>
      <c r="AJ271" s="188">
        <f t="shared" si="10"/>
        <v>0</v>
      </c>
      <c r="AK271" s="31">
        <v>262</v>
      </c>
      <c r="AL271" s="31" t="s">
        <v>591</v>
      </c>
      <c r="AM271" s="31">
        <v>262</v>
      </c>
      <c r="AN271" s="31" t="s">
        <v>307</v>
      </c>
      <c r="AO271" s="6">
        <f t="shared" si="11"/>
        <v>0</v>
      </c>
      <c r="AR271" s="157" t="s">
        <v>307</v>
      </c>
      <c r="AS271" s="162" t="s">
        <v>1948</v>
      </c>
      <c r="AT271" s="209">
        <v>0</v>
      </c>
      <c r="AU271" s="209">
        <v>8494</v>
      </c>
      <c r="AV271" s="96"/>
      <c r="AW271" s="209"/>
      <c r="AX271" s="209"/>
      <c r="AY271" s="209"/>
      <c r="AZ271"/>
      <c r="BA271"/>
    </row>
    <row r="272" spans="1:53" ht="17.100000000000001" customHeight="1">
      <c r="A272" s="32">
        <v>263</v>
      </c>
      <c r="B272" s="32" t="s">
        <v>917</v>
      </c>
      <c r="C272" s="72">
        <f>proj16jul!D272</f>
        <v>74998</v>
      </c>
      <c r="D272" s="45">
        <f>dec!N272</f>
        <v>47846</v>
      </c>
      <c r="E272" s="45">
        <f>may!N272</f>
        <v>57305</v>
      </c>
      <c r="F272" s="45">
        <f>june!N272</f>
        <v>57305</v>
      </c>
      <c r="G272" s="196">
        <v>6249</v>
      </c>
      <c r="H272" s="196">
        <v>6250</v>
      </c>
      <c r="I272" s="196">
        <v>6250</v>
      </c>
      <c r="J272" s="196">
        <v>6250</v>
      </c>
      <c r="K272" s="196">
        <v>6250</v>
      </c>
      <c r="L272" s="196">
        <v>2371</v>
      </c>
      <c r="M272" s="196">
        <v>2371</v>
      </c>
      <c r="N272" s="196">
        <v>2371</v>
      </c>
      <c r="O272" s="6"/>
      <c r="P272" s="6"/>
      <c r="Q272"/>
      <c r="R272"/>
      <c r="S272" s="33"/>
      <c r="T272" s="45">
        <f>proj16jul!F272</f>
        <v>166742</v>
      </c>
      <c r="U272" s="45">
        <f>dec!O272</f>
        <v>114631</v>
      </c>
      <c r="V272" s="45">
        <f>may!O272</f>
        <v>125881</v>
      </c>
      <c r="W272" s="45">
        <f>june!O272</f>
        <v>130881</v>
      </c>
      <c r="X272" s="196">
        <v>13896</v>
      </c>
      <c r="Y272" s="196">
        <v>13896</v>
      </c>
      <c r="Z272" s="196">
        <v>13895</v>
      </c>
      <c r="AA272" s="196">
        <v>13895</v>
      </c>
      <c r="AB272" s="196">
        <v>13895</v>
      </c>
      <c r="AC272" s="196">
        <v>6451</v>
      </c>
      <c r="AD272" s="196">
        <v>6451</v>
      </c>
      <c r="AE272" s="196">
        <v>6451</v>
      </c>
      <c r="AF272" s="196"/>
      <c r="AG272" s="196"/>
      <c r="AH272" s="196"/>
      <c r="AI272"/>
      <c r="AJ272" s="188">
        <f t="shared" si="10"/>
        <v>1</v>
      </c>
      <c r="AK272" s="31">
        <v>263</v>
      </c>
      <c r="AL272" s="31" t="s">
        <v>592</v>
      </c>
      <c r="AM272" s="31">
        <v>263</v>
      </c>
      <c r="AN272" s="31" t="s">
        <v>308</v>
      </c>
      <c r="AO272" s="6">
        <f t="shared" si="11"/>
        <v>0</v>
      </c>
      <c r="AR272" s="157" t="s">
        <v>308</v>
      </c>
      <c r="AS272" s="162" t="s">
        <v>1949</v>
      </c>
      <c r="AT272" s="209">
        <v>2371</v>
      </c>
      <c r="AU272" s="209">
        <v>6451</v>
      </c>
      <c r="AV272" s="96"/>
      <c r="AW272" s="209"/>
      <c r="AX272" s="209"/>
      <c r="AY272" s="209"/>
      <c r="AZ272"/>
      <c r="BA272"/>
    </row>
    <row r="273" spans="1:53" ht="17.100000000000001" customHeight="1">
      <c r="A273" s="32">
        <v>264</v>
      </c>
      <c r="B273" s="32" t="s">
        <v>1245</v>
      </c>
      <c r="C273" s="72">
        <f>proj16jul!D273</f>
        <v>0</v>
      </c>
      <c r="D273" s="45">
        <f>dec!N273</f>
        <v>0</v>
      </c>
      <c r="E273" s="45">
        <f>may!N273</f>
        <v>0</v>
      </c>
      <c r="F273" s="45">
        <f>june!N273</f>
        <v>0</v>
      </c>
      <c r="G273" s="196">
        <v>0</v>
      </c>
      <c r="H273" s="196">
        <v>0</v>
      </c>
      <c r="I273" s="196">
        <v>0</v>
      </c>
      <c r="J273" s="196">
        <v>0</v>
      </c>
      <c r="K273" s="196">
        <v>0</v>
      </c>
      <c r="L273" s="196">
        <v>0</v>
      </c>
      <c r="M273" s="196">
        <v>0</v>
      </c>
      <c r="N273" s="196">
        <v>0</v>
      </c>
      <c r="O273" s="6"/>
      <c r="P273" s="6"/>
      <c r="Q273"/>
      <c r="R273"/>
      <c r="S273" s="33"/>
      <c r="T273" s="45">
        <f>proj16jul!F273</f>
        <v>7906</v>
      </c>
      <c r="U273" s="45">
        <f>dec!O273</f>
        <v>0</v>
      </c>
      <c r="V273" s="45">
        <f>may!O273</f>
        <v>9081</v>
      </c>
      <c r="W273" s="45">
        <f>june!O273</f>
        <v>9081</v>
      </c>
      <c r="X273" s="196">
        <v>659</v>
      </c>
      <c r="Y273" s="196">
        <v>659</v>
      </c>
      <c r="Z273" s="196">
        <v>659</v>
      </c>
      <c r="AA273" s="196">
        <v>659</v>
      </c>
      <c r="AB273" s="196">
        <v>659</v>
      </c>
      <c r="AC273" s="196">
        <v>-471</v>
      </c>
      <c r="AD273" s="196">
        <v>-471</v>
      </c>
      <c r="AE273" s="196">
        <v>-471</v>
      </c>
      <c r="AF273" s="196"/>
      <c r="AG273" s="196"/>
      <c r="AH273" s="196"/>
      <c r="AI273"/>
      <c r="AJ273" s="188">
        <f t="shared" si="10"/>
        <v>0</v>
      </c>
      <c r="AK273" s="31">
        <v>264</v>
      </c>
      <c r="AL273" s="31" t="s">
        <v>593</v>
      </c>
      <c r="AM273" s="31">
        <v>264</v>
      </c>
      <c r="AN273" s="31" t="s">
        <v>309</v>
      </c>
      <c r="AO273" s="6">
        <f t="shared" si="11"/>
        <v>0</v>
      </c>
      <c r="AR273" s="157" t="s">
        <v>309</v>
      </c>
      <c r="AS273" s="162" t="s">
        <v>1950</v>
      </c>
      <c r="AT273" s="209">
        <v>0</v>
      </c>
      <c r="AU273" s="209">
        <v>-471</v>
      </c>
      <c r="AV273" s="96"/>
      <c r="AW273" s="209"/>
      <c r="AX273" s="209"/>
      <c r="AY273" s="209"/>
      <c r="AZ273"/>
      <c r="BA273"/>
    </row>
    <row r="274" spans="1:53" ht="17.100000000000001" customHeight="1">
      <c r="A274" s="31">
        <v>265</v>
      </c>
      <c r="B274" s="31" t="s">
        <v>1246</v>
      </c>
      <c r="C274" s="72">
        <f>proj16jul!D274</f>
        <v>0</v>
      </c>
      <c r="D274" s="45">
        <f>dec!N274</f>
        <v>0</v>
      </c>
      <c r="E274" s="45">
        <f>may!N274</f>
        <v>0</v>
      </c>
      <c r="F274" s="45">
        <f>june!N274</f>
        <v>0</v>
      </c>
      <c r="G274" s="196">
        <v>0</v>
      </c>
      <c r="H274" s="196">
        <v>0</v>
      </c>
      <c r="I274" s="196">
        <v>0</v>
      </c>
      <c r="J274" s="196">
        <v>0</v>
      </c>
      <c r="K274" s="196">
        <v>0</v>
      </c>
      <c r="L274" s="196">
        <v>0</v>
      </c>
      <c r="M274" s="196">
        <v>0</v>
      </c>
      <c r="N274" s="196">
        <v>0</v>
      </c>
      <c r="O274" s="6"/>
      <c r="P274" s="6"/>
      <c r="Q274"/>
      <c r="R274"/>
      <c r="S274" s="33"/>
      <c r="T274" s="45">
        <f>proj16jul!F274</f>
        <v>26934</v>
      </c>
      <c r="U274" s="45">
        <f>dec!O274</f>
        <v>32100</v>
      </c>
      <c r="V274" s="45">
        <f>may!O274</f>
        <v>36631</v>
      </c>
      <c r="W274" s="45">
        <f>june!O274</f>
        <v>36631</v>
      </c>
      <c r="X274" s="196">
        <v>2245</v>
      </c>
      <c r="Y274" s="196">
        <v>2245</v>
      </c>
      <c r="Z274" s="196">
        <v>2245</v>
      </c>
      <c r="AA274" s="196">
        <v>2245</v>
      </c>
      <c r="AB274" s="196">
        <v>2245</v>
      </c>
      <c r="AC274" s="196">
        <v>2983</v>
      </c>
      <c r="AD274" s="196">
        <v>2982</v>
      </c>
      <c r="AE274" s="196">
        <v>2982</v>
      </c>
      <c r="AF274" s="196"/>
      <c r="AG274" s="196"/>
      <c r="AH274" s="196"/>
      <c r="AI274"/>
      <c r="AJ274" s="188">
        <f t="shared" si="10"/>
        <v>0</v>
      </c>
      <c r="AK274" s="31">
        <v>265</v>
      </c>
      <c r="AL274" s="31" t="s">
        <v>594</v>
      </c>
      <c r="AM274" s="31">
        <v>265</v>
      </c>
      <c r="AN274" s="31" t="s">
        <v>310</v>
      </c>
      <c r="AO274" s="6">
        <f t="shared" si="11"/>
        <v>0</v>
      </c>
      <c r="AR274" s="157" t="s">
        <v>310</v>
      </c>
      <c r="AS274" s="162" t="s">
        <v>1951</v>
      </c>
      <c r="AT274" s="209">
        <v>0</v>
      </c>
      <c r="AU274" s="209">
        <v>2982</v>
      </c>
      <c r="AV274" s="96"/>
      <c r="AW274" s="209"/>
      <c r="AX274" s="209"/>
      <c r="AY274" s="209"/>
      <c r="AZ274"/>
      <c r="BA274"/>
    </row>
    <row r="275" spans="1:53" ht="17.100000000000001" customHeight="1">
      <c r="A275" s="31">
        <v>266</v>
      </c>
      <c r="B275" s="31" t="s">
        <v>1247</v>
      </c>
      <c r="C275" s="72">
        <f>proj16jul!D275</f>
        <v>0</v>
      </c>
      <c r="D275" s="45">
        <f>dec!N275</f>
        <v>0</v>
      </c>
      <c r="E275" s="45">
        <f>may!N275</f>
        <v>0</v>
      </c>
      <c r="F275" s="45">
        <f>june!N275</f>
        <v>0</v>
      </c>
      <c r="G275" s="196">
        <v>0</v>
      </c>
      <c r="H275" s="196">
        <v>0</v>
      </c>
      <c r="I275" s="196">
        <v>0</v>
      </c>
      <c r="J275" s="196">
        <v>0</v>
      </c>
      <c r="K275" s="196">
        <v>0</v>
      </c>
      <c r="L275" s="196">
        <v>0</v>
      </c>
      <c r="M275" s="196">
        <v>0</v>
      </c>
      <c r="N275" s="196">
        <v>0</v>
      </c>
      <c r="O275" s="6"/>
      <c r="P275" s="6"/>
      <c r="Q275"/>
      <c r="R275"/>
      <c r="S275" s="33"/>
      <c r="T275" s="45">
        <f>proj16jul!F275</f>
        <v>3953</v>
      </c>
      <c r="U275" s="45">
        <f>dec!O275</f>
        <v>20700</v>
      </c>
      <c r="V275" s="45">
        <f>may!O275</f>
        <v>17856</v>
      </c>
      <c r="W275" s="45">
        <f>june!O275</f>
        <v>17856</v>
      </c>
      <c r="X275" s="196">
        <v>330</v>
      </c>
      <c r="Y275" s="196">
        <v>330</v>
      </c>
      <c r="Z275" s="196">
        <v>330</v>
      </c>
      <c r="AA275" s="196">
        <v>330</v>
      </c>
      <c r="AB275" s="196">
        <v>330</v>
      </c>
      <c r="AC275" s="196">
        <v>2722</v>
      </c>
      <c r="AD275" s="196">
        <v>2722</v>
      </c>
      <c r="AE275" s="196">
        <v>2722</v>
      </c>
      <c r="AF275" s="196"/>
      <c r="AG275" s="196"/>
      <c r="AH275" s="196"/>
      <c r="AI275"/>
      <c r="AJ275" s="188">
        <f t="shared" si="10"/>
        <v>0</v>
      </c>
      <c r="AK275" s="31">
        <v>266</v>
      </c>
      <c r="AL275" s="31" t="s">
        <v>595</v>
      </c>
      <c r="AM275" s="31">
        <v>266</v>
      </c>
      <c r="AN275" s="31" t="s">
        <v>311</v>
      </c>
      <c r="AO275" s="6">
        <f t="shared" si="11"/>
        <v>0</v>
      </c>
      <c r="AR275" s="157" t="s">
        <v>311</v>
      </c>
      <c r="AS275" s="162" t="s">
        <v>1952</v>
      </c>
      <c r="AT275" s="209">
        <v>0</v>
      </c>
      <c r="AU275" s="209">
        <v>2722</v>
      </c>
      <c r="AV275" s="96"/>
      <c r="AW275" s="209"/>
      <c r="AX275" s="209"/>
      <c r="AY275" s="209"/>
      <c r="AZ275"/>
      <c r="BA275"/>
    </row>
    <row r="276" spans="1:53" ht="17.100000000000001" customHeight="1">
      <c r="A276" s="31">
        <v>267</v>
      </c>
      <c r="B276" s="31" t="s">
        <v>1248</v>
      </c>
      <c r="C276" s="72">
        <f>proj16jul!D276</f>
        <v>0</v>
      </c>
      <c r="D276" s="45">
        <f>dec!N276</f>
        <v>0</v>
      </c>
      <c r="E276" s="45">
        <f>may!N276</f>
        <v>0</v>
      </c>
      <c r="F276" s="45">
        <f>june!N276</f>
        <v>0</v>
      </c>
      <c r="G276" s="196">
        <v>0</v>
      </c>
      <c r="H276" s="196">
        <v>0</v>
      </c>
      <c r="I276" s="196">
        <v>0</v>
      </c>
      <c r="J276" s="196">
        <v>0</v>
      </c>
      <c r="K276" s="196">
        <v>0</v>
      </c>
      <c r="L276" s="196">
        <v>0</v>
      </c>
      <c r="M276" s="196">
        <v>0</v>
      </c>
      <c r="N276" s="196">
        <v>0</v>
      </c>
      <c r="O276" s="6"/>
      <c r="P276" s="6"/>
      <c r="Q276"/>
      <c r="R276"/>
      <c r="S276" s="33"/>
      <c r="T276" s="45">
        <f>proj16jul!F276</f>
        <v>0</v>
      </c>
      <c r="U276" s="45">
        <f>dec!O276</f>
        <v>0</v>
      </c>
      <c r="V276" s="45">
        <f>may!O276</f>
        <v>0</v>
      </c>
      <c r="W276" s="45">
        <f>june!O276</f>
        <v>0</v>
      </c>
      <c r="X276" s="196">
        <v>0</v>
      </c>
      <c r="Y276" s="196">
        <v>0</v>
      </c>
      <c r="Z276" s="196">
        <v>0</v>
      </c>
      <c r="AA276" s="196">
        <v>0</v>
      </c>
      <c r="AB276" s="196">
        <v>0</v>
      </c>
      <c r="AC276" s="196">
        <v>0</v>
      </c>
      <c r="AD276" s="196">
        <v>0</v>
      </c>
      <c r="AE276" s="196">
        <v>0</v>
      </c>
      <c r="AF276" s="196"/>
      <c r="AG276" s="196"/>
      <c r="AH276" s="196"/>
      <c r="AI276"/>
      <c r="AJ276" s="188">
        <f t="shared" si="10"/>
        <v>0</v>
      </c>
      <c r="AK276" s="31">
        <v>267</v>
      </c>
      <c r="AL276" s="31" t="s">
        <v>596</v>
      </c>
      <c r="AM276" s="31">
        <v>267</v>
      </c>
      <c r="AN276" s="31" t="s">
        <v>312</v>
      </c>
      <c r="AO276" s="6">
        <f t="shared" si="11"/>
        <v>0</v>
      </c>
      <c r="AR276" s="157" t="s">
        <v>312</v>
      </c>
      <c r="AS276" s="162" t="s">
        <v>1953</v>
      </c>
      <c r="AT276" s="209">
        <v>0</v>
      </c>
      <c r="AU276" s="209">
        <v>0</v>
      </c>
      <c r="AV276" s="96"/>
      <c r="AW276" s="209"/>
      <c r="AX276" s="209"/>
      <c r="AY276" s="209"/>
      <c r="AZ276"/>
      <c r="BA276"/>
    </row>
    <row r="277" spans="1:53" ht="17.100000000000001" customHeight="1">
      <c r="A277" s="31">
        <v>268</v>
      </c>
      <c r="B277" s="31" t="s">
        <v>1249</v>
      </c>
      <c r="C277" s="72">
        <f>proj16jul!D277</f>
        <v>0</v>
      </c>
      <c r="D277" s="45">
        <f>dec!N277</f>
        <v>0</v>
      </c>
      <c r="E277" s="45">
        <f>may!N277</f>
        <v>0</v>
      </c>
      <c r="F277" s="45">
        <f>june!N277</f>
        <v>0</v>
      </c>
      <c r="G277" s="196">
        <v>0</v>
      </c>
      <c r="H277" s="196">
        <v>0</v>
      </c>
      <c r="I277" s="196">
        <v>0</v>
      </c>
      <c r="J277" s="196">
        <v>0</v>
      </c>
      <c r="K277" s="196">
        <v>0</v>
      </c>
      <c r="L277" s="196">
        <v>0</v>
      </c>
      <c r="M277" s="196">
        <v>0</v>
      </c>
      <c r="N277" s="196">
        <v>0</v>
      </c>
      <c r="O277" s="6"/>
      <c r="P277" s="6"/>
      <c r="Q277"/>
      <c r="R277"/>
      <c r="S277" s="33"/>
      <c r="T277" s="45">
        <f>proj16jul!F277</f>
        <v>0</v>
      </c>
      <c r="U277" s="45">
        <f>dec!O277</f>
        <v>0</v>
      </c>
      <c r="V277" s="45">
        <f>may!O277</f>
        <v>0</v>
      </c>
      <c r="W277" s="45">
        <f>june!O277</f>
        <v>0</v>
      </c>
      <c r="X277" s="196">
        <v>0</v>
      </c>
      <c r="Y277" s="196">
        <v>0</v>
      </c>
      <c r="Z277" s="196">
        <v>0</v>
      </c>
      <c r="AA277" s="196">
        <v>0</v>
      </c>
      <c r="AB277" s="196">
        <v>0</v>
      </c>
      <c r="AC277" s="196">
        <v>0</v>
      </c>
      <c r="AD277" s="196">
        <v>0</v>
      </c>
      <c r="AE277" s="196">
        <v>0</v>
      </c>
      <c r="AF277" s="196"/>
      <c r="AG277" s="196"/>
      <c r="AH277" s="196"/>
      <c r="AI277"/>
      <c r="AJ277" s="188">
        <f t="shared" si="10"/>
        <v>0</v>
      </c>
      <c r="AK277" s="31">
        <v>268</v>
      </c>
      <c r="AL277" s="31" t="s">
        <v>597</v>
      </c>
      <c r="AM277" s="31">
        <v>268</v>
      </c>
      <c r="AN277" s="31" t="s">
        <v>313</v>
      </c>
      <c r="AO277" s="6">
        <f t="shared" si="11"/>
        <v>0</v>
      </c>
      <c r="AR277" s="157" t="s">
        <v>313</v>
      </c>
      <c r="AS277" s="162" t="s">
        <v>1954</v>
      </c>
      <c r="AT277" s="209">
        <v>0</v>
      </c>
      <c r="AU277" s="209">
        <v>0</v>
      </c>
      <c r="AV277" s="96"/>
      <c r="AW277" s="209"/>
      <c r="AX277" s="209"/>
      <c r="AY277" s="209"/>
      <c r="AZ277"/>
      <c r="BA277"/>
    </row>
    <row r="278" spans="1:53" ht="17.100000000000001" customHeight="1">
      <c r="A278" s="31">
        <v>269</v>
      </c>
      <c r="B278" s="31" t="s">
        <v>1279</v>
      </c>
      <c r="C278" s="72">
        <f>proj16jul!D278</f>
        <v>0</v>
      </c>
      <c r="D278" s="45">
        <f>dec!N278</f>
        <v>0</v>
      </c>
      <c r="E278" s="45">
        <f>may!N278</f>
        <v>0</v>
      </c>
      <c r="F278" s="45">
        <f>june!N278</f>
        <v>0</v>
      </c>
      <c r="G278" s="196">
        <v>0</v>
      </c>
      <c r="H278" s="196">
        <v>0</v>
      </c>
      <c r="I278" s="196">
        <v>0</v>
      </c>
      <c r="J278" s="196">
        <v>0</v>
      </c>
      <c r="K278" s="196">
        <v>0</v>
      </c>
      <c r="L278" s="196">
        <v>0</v>
      </c>
      <c r="M278" s="196">
        <v>0</v>
      </c>
      <c r="N278" s="196">
        <v>0</v>
      </c>
      <c r="O278" s="6"/>
      <c r="P278" s="6"/>
      <c r="Q278"/>
      <c r="R278"/>
      <c r="S278" s="33"/>
      <c r="T278" s="45">
        <f>proj16jul!F278</f>
        <v>0</v>
      </c>
      <c r="U278" s="45">
        <f>dec!O278</f>
        <v>0</v>
      </c>
      <c r="V278" s="45">
        <f>may!O278</f>
        <v>0</v>
      </c>
      <c r="W278" s="45">
        <f>june!O278</f>
        <v>0</v>
      </c>
      <c r="X278" s="196">
        <v>0</v>
      </c>
      <c r="Y278" s="196">
        <v>0</v>
      </c>
      <c r="Z278" s="196">
        <v>0</v>
      </c>
      <c r="AA278" s="196">
        <v>0</v>
      </c>
      <c r="AB278" s="196">
        <v>0</v>
      </c>
      <c r="AC278" s="196">
        <v>0</v>
      </c>
      <c r="AD278" s="196">
        <v>0</v>
      </c>
      <c r="AE278" s="196">
        <v>0</v>
      </c>
      <c r="AF278" s="196"/>
      <c r="AG278" s="196"/>
      <c r="AH278" s="196"/>
      <c r="AI278"/>
      <c r="AJ278" s="188">
        <f t="shared" si="10"/>
        <v>0</v>
      </c>
      <c r="AK278" s="31">
        <v>269</v>
      </c>
      <c r="AL278" s="31" t="s">
        <v>598</v>
      </c>
      <c r="AM278" s="31">
        <v>269</v>
      </c>
      <c r="AN278" s="31" t="s">
        <v>314</v>
      </c>
      <c r="AO278" s="6">
        <f t="shared" si="11"/>
        <v>0</v>
      </c>
      <c r="AR278" s="157" t="s">
        <v>314</v>
      </c>
      <c r="AS278" s="162" t="s">
        <v>1955</v>
      </c>
      <c r="AT278" s="209">
        <v>0</v>
      </c>
      <c r="AU278" s="209">
        <v>0</v>
      </c>
      <c r="AV278" s="96"/>
      <c r="AW278" s="209"/>
      <c r="AX278" s="209"/>
      <c r="AY278" s="209"/>
      <c r="AZ278"/>
      <c r="BA278"/>
    </row>
    <row r="279" spans="1:53" ht="17.100000000000001" customHeight="1">
      <c r="A279" s="32">
        <v>270</v>
      </c>
      <c r="B279" s="32" t="s">
        <v>849</v>
      </c>
      <c r="C279" s="72">
        <f>proj16jul!D279</f>
        <v>0</v>
      </c>
      <c r="D279" s="45">
        <f>dec!N279</f>
        <v>0</v>
      </c>
      <c r="E279" s="45">
        <f>may!N279</f>
        <v>0</v>
      </c>
      <c r="F279" s="45">
        <f>june!N279</f>
        <v>0</v>
      </c>
      <c r="G279" s="196">
        <v>0</v>
      </c>
      <c r="H279" s="196">
        <v>0</v>
      </c>
      <c r="I279" s="196">
        <v>0</v>
      </c>
      <c r="J279" s="196">
        <v>0</v>
      </c>
      <c r="K279" s="196">
        <v>0</v>
      </c>
      <c r="L279" s="196">
        <v>0</v>
      </c>
      <c r="M279" s="196">
        <v>0</v>
      </c>
      <c r="N279" s="196">
        <v>0</v>
      </c>
      <c r="O279" s="6"/>
      <c r="P279" s="6"/>
      <c r="Q279"/>
      <c r="R279"/>
      <c r="S279" s="33"/>
      <c r="T279" s="45">
        <f>proj16jul!F279</f>
        <v>0</v>
      </c>
      <c r="U279" s="45">
        <f>dec!O279</f>
        <v>0</v>
      </c>
      <c r="V279" s="45">
        <f>may!O279</f>
        <v>0</v>
      </c>
      <c r="W279" s="45">
        <f>june!O279</f>
        <v>0</v>
      </c>
      <c r="X279" s="196">
        <v>0</v>
      </c>
      <c r="Y279" s="196">
        <v>0</v>
      </c>
      <c r="Z279" s="196">
        <v>0</v>
      </c>
      <c r="AA279" s="196">
        <v>0</v>
      </c>
      <c r="AB279" s="196">
        <v>0</v>
      </c>
      <c r="AC279" s="196">
        <v>0</v>
      </c>
      <c r="AD279" s="196">
        <v>0</v>
      </c>
      <c r="AE279" s="196">
        <v>0</v>
      </c>
      <c r="AF279" s="196"/>
      <c r="AG279" s="196"/>
      <c r="AH279" s="196"/>
      <c r="AI279"/>
      <c r="AJ279" s="188">
        <f t="shared" si="10"/>
        <v>0</v>
      </c>
      <c r="AK279" s="31">
        <v>270</v>
      </c>
      <c r="AL279" s="31" t="s">
        <v>599</v>
      </c>
      <c r="AM279" s="31">
        <v>270</v>
      </c>
      <c r="AN279" s="31" t="s">
        <v>315</v>
      </c>
      <c r="AO279" s="6">
        <f t="shared" si="11"/>
        <v>0</v>
      </c>
      <c r="AR279" s="157" t="s">
        <v>315</v>
      </c>
      <c r="AS279" s="162" t="s">
        <v>1956</v>
      </c>
      <c r="AT279" s="209">
        <v>0</v>
      </c>
      <c r="AU279" s="209">
        <v>0</v>
      </c>
      <c r="AV279" s="96"/>
      <c r="AW279" s="209"/>
      <c r="AX279" s="209"/>
      <c r="AY279" s="209"/>
      <c r="AZ279"/>
      <c r="BA279"/>
    </row>
    <row r="280" spans="1:53" ht="17.100000000000001" customHeight="1">
      <c r="A280" s="32">
        <v>271</v>
      </c>
      <c r="B280" s="32" t="s">
        <v>1285</v>
      </c>
      <c r="C280" s="72">
        <f>proj16jul!D280</f>
        <v>4989</v>
      </c>
      <c r="D280" s="45">
        <f>dec!N280</f>
        <v>0</v>
      </c>
      <c r="E280" s="45">
        <f>may!N280</f>
        <v>0</v>
      </c>
      <c r="F280" s="45">
        <f>june!N280</f>
        <v>0</v>
      </c>
      <c r="G280" s="196">
        <v>415</v>
      </c>
      <c r="H280" s="196">
        <v>416</v>
      </c>
      <c r="I280" s="196">
        <v>416</v>
      </c>
      <c r="J280" s="196">
        <v>416</v>
      </c>
      <c r="K280" s="196">
        <v>415</v>
      </c>
      <c r="L280" s="196">
        <v>0</v>
      </c>
      <c r="M280" s="196">
        <v>-297</v>
      </c>
      <c r="N280" s="196">
        <v>-297</v>
      </c>
      <c r="O280" s="6"/>
      <c r="P280" s="6"/>
      <c r="Q280"/>
      <c r="R280"/>
      <c r="S280" s="33"/>
      <c r="T280" s="45">
        <f>proj16jul!F280</f>
        <v>211728</v>
      </c>
      <c r="U280" s="45">
        <f>dec!O280</f>
        <v>184243</v>
      </c>
      <c r="V280" s="45">
        <f>may!O280</f>
        <v>173357</v>
      </c>
      <c r="W280" s="45">
        <f>june!O280</f>
        <v>162855</v>
      </c>
      <c r="X280" s="196">
        <v>17644</v>
      </c>
      <c r="Y280" s="196">
        <v>17644</v>
      </c>
      <c r="Z280" s="196">
        <v>17644</v>
      </c>
      <c r="AA280" s="196">
        <v>17644</v>
      </c>
      <c r="AB280" s="196">
        <v>17644</v>
      </c>
      <c r="AC280" s="196">
        <v>14014</v>
      </c>
      <c r="AD280" s="196">
        <v>13718</v>
      </c>
      <c r="AE280" s="196">
        <v>13718</v>
      </c>
      <c r="AF280" s="196"/>
      <c r="AG280" s="196"/>
      <c r="AH280" s="196"/>
      <c r="AI280"/>
      <c r="AJ280" s="188">
        <f t="shared" si="10"/>
        <v>0</v>
      </c>
      <c r="AK280" s="31">
        <v>271</v>
      </c>
      <c r="AL280" s="31" t="s">
        <v>600</v>
      </c>
      <c r="AM280" s="31">
        <v>271</v>
      </c>
      <c r="AN280" s="31" t="s">
        <v>316</v>
      </c>
      <c r="AO280" s="6">
        <f t="shared" si="11"/>
        <v>0</v>
      </c>
      <c r="AR280" s="157" t="s">
        <v>316</v>
      </c>
      <c r="AS280" s="162" t="s">
        <v>1957</v>
      </c>
      <c r="AT280" s="209">
        <v>-297</v>
      </c>
      <c r="AU280" s="209">
        <v>13718</v>
      </c>
      <c r="AV280" s="96"/>
      <c r="AW280" s="209"/>
      <c r="AX280" s="209"/>
      <c r="AY280" s="209"/>
      <c r="AZ280"/>
      <c r="BA280"/>
    </row>
    <row r="281" spans="1:53" ht="17.100000000000001" customHeight="1">
      <c r="A281" s="31">
        <v>272</v>
      </c>
      <c r="B281" s="31" t="s">
        <v>1250</v>
      </c>
      <c r="C281" s="72">
        <f>proj16jul!D281</f>
        <v>0</v>
      </c>
      <c r="D281" s="45">
        <f>dec!N281</f>
        <v>0</v>
      </c>
      <c r="E281" s="45">
        <f>may!N281</f>
        <v>0</v>
      </c>
      <c r="F281" s="45">
        <f>june!N281</f>
        <v>0</v>
      </c>
      <c r="G281" s="196">
        <v>0</v>
      </c>
      <c r="H281" s="196">
        <v>0</v>
      </c>
      <c r="I281" s="196">
        <v>0</v>
      </c>
      <c r="J281" s="196">
        <v>0</v>
      </c>
      <c r="K281" s="196">
        <v>0</v>
      </c>
      <c r="L281" s="196">
        <v>0</v>
      </c>
      <c r="M281" s="196">
        <v>0</v>
      </c>
      <c r="N281" s="196">
        <v>0</v>
      </c>
      <c r="O281" s="6"/>
      <c r="P281" s="6"/>
      <c r="Q281"/>
      <c r="R281"/>
      <c r="S281" s="33"/>
      <c r="T281" s="45">
        <f>proj16jul!F281</f>
        <v>40000</v>
      </c>
      <c r="U281" s="45">
        <f>dec!O281</f>
        <v>59000</v>
      </c>
      <c r="V281" s="45">
        <f>may!O281</f>
        <v>59086</v>
      </c>
      <c r="W281" s="45">
        <f>june!O281</f>
        <v>61092</v>
      </c>
      <c r="X281" s="196">
        <v>3334</v>
      </c>
      <c r="Y281" s="196">
        <v>3334</v>
      </c>
      <c r="Z281" s="196">
        <v>3334</v>
      </c>
      <c r="AA281" s="196">
        <v>3334</v>
      </c>
      <c r="AB281" s="196">
        <v>3333</v>
      </c>
      <c r="AC281" s="196">
        <v>6048</v>
      </c>
      <c r="AD281" s="196">
        <v>6048</v>
      </c>
      <c r="AE281" s="196">
        <v>6047</v>
      </c>
      <c r="AF281" s="196"/>
      <c r="AG281" s="196"/>
      <c r="AH281" s="196"/>
      <c r="AI281"/>
      <c r="AJ281" s="188">
        <f t="shared" si="10"/>
        <v>0</v>
      </c>
      <c r="AK281" s="31">
        <v>272</v>
      </c>
      <c r="AL281" s="31" t="s">
        <v>601</v>
      </c>
      <c r="AM281" s="31">
        <v>272</v>
      </c>
      <c r="AN281" s="31" t="s">
        <v>317</v>
      </c>
      <c r="AO281" s="6">
        <f t="shared" si="11"/>
        <v>0</v>
      </c>
      <c r="AR281" s="157" t="s">
        <v>317</v>
      </c>
      <c r="AS281" s="162" t="s">
        <v>1958</v>
      </c>
      <c r="AT281" s="209">
        <v>0</v>
      </c>
      <c r="AU281" s="209">
        <v>6047</v>
      </c>
      <c r="AV281" s="96"/>
      <c r="AW281" s="209"/>
      <c r="AX281" s="209"/>
      <c r="AY281" s="209"/>
      <c r="AZ281"/>
      <c r="BA281"/>
    </row>
    <row r="282" spans="1:53" ht="17.100000000000001" customHeight="1">
      <c r="A282" s="31">
        <v>273</v>
      </c>
      <c r="B282" s="31" t="s">
        <v>895</v>
      </c>
      <c r="C282" s="72">
        <f>proj16jul!D282</f>
        <v>0</v>
      </c>
      <c r="D282" s="45">
        <f>dec!N282</f>
        <v>0</v>
      </c>
      <c r="E282" s="45">
        <f>may!N282</f>
        <v>0</v>
      </c>
      <c r="F282" s="45">
        <f>june!N282</f>
        <v>0</v>
      </c>
      <c r="G282" s="196">
        <v>0</v>
      </c>
      <c r="H282" s="196">
        <v>0</v>
      </c>
      <c r="I282" s="196">
        <v>0</v>
      </c>
      <c r="J282" s="196">
        <v>0</v>
      </c>
      <c r="K282" s="196">
        <v>0</v>
      </c>
      <c r="L282" s="196">
        <v>0</v>
      </c>
      <c r="M282" s="196">
        <v>0</v>
      </c>
      <c r="N282" s="196">
        <v>0</v>
      </c>
      <c r="O282" s="6"/>
      <c r="P282" s="6"/>
      <c r="Q282"/>
      <c r="R282"/>
      <c r="S282" s="33"/>
      <c r="T282" s="45">
        <f>proj16jul!F282</f>
        <v>29567</v>
      </c>
      <c r="U282" s="45">
        <f>dec!O282</f>
        <v>100700</v>
      </c>
      <c r="V282" s="45">
        <f>may!O282</f>
        <v>99226</v>
      </c>
      <c r="W282" s="45">
        <f>june!O282</f>
        <v>73176</v>
      </c>
      <c r="X282" s="196">
        <v>2464</v>
      </c>
      <c r="Y282" s="196">
        <v>2464</v>
      </c>
      <c r="Z282" s="196">
        <v>2464</v>
      </c>
      <c r="AA282" s="196">
        <v>2464</v>
      </c>
      <c r="AB282" s="196">
        <v>2464</v>
      </c>
      <c r="AC282" s="196">
        <v>12626</v>
      </c>
      <c r="AD282" s="196">
        <v>12626</v>
      </c>
      <c r="AE282" s="196">
        <v>12626</v>
      </c>
      <c r="AF282" s="196"/>
      <c r="AG282" s="196"/>
      <c r="AH282" s="196"/>
      <c r="AI282"/>
      <c r="AJ282" s="188">
        <f t="shared" si="10"/>
        <v>0</v>
      </c>
      <c r="AK282" s="31">
        <v>273</v>
      </c>
      <c r="AL282" s="31" t="s">
        <v>602</v>
      </c>
      <c r="AM282" s="31">
        <v>273</v>
      </c>
      <c r="AN282" s="31" t="s">
        <v>318</v>
      </c>
      <c r="AO282" s="6">
        <f t="shared" si="11"/>
        <v>0</v>
      </c>
      <c r="AR282" s="157" t="s">
        <v>318</v>
      </c>
      <c r="AS282" s="162" t="s">
        <v>1959</v>
      </c>
      <c r="AT282" s="209">
        <v>0</v>
      </c>
      <c r="AU282" s="209">
        <v>12626</v>
      </c>
      <c r="AV282" s="96"/>
      <c r="AW282" s="209"/>
      <c r="AX282" s="209"/>
      <c r="AY282" s="209"/>
      <c r="AZ282"/>
      <c r="BA282"/>
    </row>
    <row r="283" spans="1:53" ht="17.100000000000001" customHeight="1">
      <c r="A283" s="32">
        <v>274</v>
      </c>
      <c r="B283" s="32" t="s">
        <v>932</v>
      </c>
      <c r="C283" s="72">
        <f>proj16jul!D283</f>
        <v>0</v>
      </c>
      <c r="D283" s="45">
        <f>dec!N283</f>
        <v>0</v>
      </c>
      <c r="E283" s="45">
        <f>may!N283</f>
        <v>0</v>
      </c>
      <c r="F283" s="45">
        <f>june!N283</f>
        <v>0</v>
      </c>
      <c r="G283" s="196">
        <v>0</v>
      </c>
      <c r="H283" s="196">
        <v>0</v>
      </c>
      <c r="I283" s="196">
        <v>0</v>
      </c>
      <c r="J283" s="196">
        <v>0</v>
      </c>
      <c r="K283" s="196">
        <v>0</v>
      </c>
      <c r="L283" s="196">
        <v>0</v>
      </c>
      <c r="M283" s="196">
        <v>0</v>
      </c>
      <c r="N283" s="196">
        <v>0</v>
      </c>
      <c r="O283" s="6"/>
      <c r="P283" s="6"/>
      <c r="Q283"/>
      <c r="R283"/>
      <c r="S283" s="33"/>
      <c r="T283" s="45">
        <f>proj16jul!F283</f>
        <v>9514</v>
      </c>
      <c r="U283" s="45">
        <f>dec!O283</f>
        <v>13400</v>
      </c>
      <c r="V283" s="45">
        <f>may!O283</f>
        <v>28400</v>
      </c>
      <c r="W283" s="45">
        <f>june!O283</f>
        <v>28400</v>
      </c>
      <c r="X283" s="196">
        <v>793</v>
      </c>
      <c r="Y283" s="196">
        <v>793</v>
      </c>
      <c r="Z283" s="196">
        <v>793</v>
      </c>
      <c r="AA283" s="196">
        <v>793</v>
      </c>
      <c r="AB283" s="196">
        <v>793</v>
      </c>
      <c r="AC283" s="196">
        <v>1348</v>
      </c>
      <c r="AD283" s="196">
        <v>1348</v>
      </c>
      <c r="AE283" s="196">
        <v>1348</v>
      </c>
      <c r="AF283" s="196"/>
      <c r="AG283" s="196"/>
      <c r="AH283" s="196"/>
      <c r="AI283"/>
      <c r="AJ283" s="188">
        <f t="shared" si="10"/>
        <v>0</v>
      </c>
      <c r="AK283" s="31">
        <v>274</v>
      </c>
      <c r="AL283" s="31" t="s">
        <v>603</v>
      </c>
      <c r="AM283" s="31">
        <v>274</v>
      </c>
      <c r="AN283" s="31" t="s">
        <v>319</v>
      </c>
      <c r="AO283" s="6">
        <f>IF(MID(AS283,1,6)&lt;&gt;MID(AL283,1,6),1,0)</f>
        <v>1</v>
      </c>
      <c r="AR283" s="157" t="s">
        <v>319</v>
      </c>
      <c r="AS283" s="162" t="s">
        <v>1960</v>
      </c>
      <c r="AT283" s="209">
        <v>0</v>
      </c>
      <c r="AU283" s="209">
        <v>1348</v>
      </c>
      <c r="AV283" s="96"/>
      <c r="AW283" s="209"/>
      <c r="AX283" s="209"/>
      <c r="AY283" s="209"/>
      <c r="AZ283"/>
      <c r="BA283"/>
    </row>
    <row r="284" spans="1:53" ht="17.100000000000001" customHeight="1">
      <c r="A284" s="31">
        <v>275</v>
      </c>
      <c r="B284" s="31" t="s">
        <v>1251</v>
      </c>
      <c r="C284" s="72">
        <f>proj16jul!D284</f>
        <v>394230</v>
      </c>
      <c r="D284" s="45">
        <f>dec!N284</f>
        <v>416610</v>
      </c>
      <c r="E284" s="45">
        <f>may!N284</f>
        <v>435026</v>
      </c>
      <c r="F284" s="45">
        <f>june!N284</f>
        <v>435026</v>
      </c>
      <c r="G284" s="196">
        <v>32852</v>
      </c>
      <c r="H284" s="196">
        <v>32853</v>
      </c>
      <c r="I284" s="196">
        <v>32852</v>
      </c>
      <c r="J284" s="196">
        <v>32853</v>
      </c>
      <c r="K284" s="196">
        <v>32852</v>
      </c>
      <c r="L284" s="196">
        <v>36049</v>
      </c>
      <c r="M284" s="196">
        <v>36049</v>
      </c>
      <c r="N284" s="196">
        <v>36050</v>
      </c>
      <c r="O284" s="6"/>
      <c r="P284" s="6"/>
      <c r="Q284"/>
      <c r="R284"/>
      <c r="S284" s="33"/>
      <c r="T284" s="45">
        <f>proj16jul!F284</f>
        <v>113346</v>
      </c>
      <c r="U284" s="45">
        <f>dec!O284</f>
        <v>78109</v>
      </c>
      <c r="V284" s="45">
        <f>may!O284</f>
        <v>75203</v>
      </c>
      <c r="W284" s="45">
        <f>june!O284</f>
        <v>75203</v>
      </c>
      <c r="X284" s="196">
        <v>9446</v>
      </c>
      <c r="Y284" s="196">
        <v>9446</v>
      </c>
      <c r="Z284" s="196">
        <v>9446</v>
      </c>
      <c r="AA284" s="196">
        <v>9446</v>
      </c>
      <c r="AB284" s="196">
        <v>9446</v>
      </c>
      <c r="AC284" s="196">
        <v>4412</v>
      </c>
      <c r="AD284" s="196">
        <v>4412</v>
      </c>
      <c r="AE284" s="196">
        <v>4411</v>
      </c>
      <c r="AF284" s="196"/>
      <c r="AG284" s="196"/>
      <c r="AH284" s="196"/>
      <c r="AI284"/>
      <c r="AJ284" s="188">
        <f t="shared" si="10"/>
        <v>0</v>
      </c>
      <c r="AK284" s="31">
        <v>275</v>
      </c>
      <c r="AL284" s="31" t="s">
        <v>604</v>
      </c>
      <c r="AM284" s="31">
        <v>276</v>
      </c>
      <c r="AN284" s="31" t="s">
        <v>321</v>
      </c>
      <c r="AO284" s="6">
        <f t="shared" ref="AO284:AO289" si="12">IF(MID(AS284,9,6)&lt;&gt;MID(AL284,1,6),1,0)</f>
        <v>0</v>
      </c>
      <c r="AR284" s="157" t="s">
        <v>321</v>
      </c>
      <c r="AS284" s="162" t="s">
        <v>1962</v>
      </c>
      <c r="AT284" s="209">
        <v>36050</v>
      </c>
      <c r="AU284" s="209">
        <v>4411</v>
      </c>
      <c r="AV284" s="96"/>
      <c r="AW284" s="209"/>
      <c r="AX284" s="209"/>
      <c r="AY284" s="209"/>
      <c r="AZ284"/>
      <c r="BA284"/>
    </row>
    <row r="285" spans="1:53" ht="17.100000000000001" customHeight="1">
      <c r="A285" s="32">
        <v>276</v>
      </c>
      <c r="B285" s="32" t="s">
        <v>831</v>
      </c>
      <c r="C285" s="72">
        <f>proj16jul!D285</f>
        <v>0</v>
      </c>
      <c r="D285" s="45">
        <f>dec!N285</f>
        <v>0</v>
      </c>
      <c r="E285" s="45">
        <f>may!N285</f>
        <v>0</v>
      </c>
      <c r="F285" s="45">
        <f>june!N285</f>
        <v>0</v>
      </c>
      <c r="G285" s="196">
        <v>0</v>
      </c>
      <c r="H285" s="196">
        <v>0</v>
      </c>
      <c r="I285" s="196">
        <v>0</v>
      </c>
      <c r="J285" s="196">
        <v>0</v>
      </c>
      <c r="K285" s="196">
        <v>0</v>
      </c>
      <c r="L285" s="196">
        <v>0</v>
      </c>
      <c r="M285" s="196">
        <v>0</v>
      </c>
      <c r="N285" s="196">
        <v>0</v>
      </c>
      <c r="O285" s="6"/>
      <c r="P285" s="6"/>
      <c r="Q285"/>
      <c r="R285"/>
      <c r="S285" s="33"/>
      <c r="T285" s="45">
        <f>proj16jul!F285</f>
        <v>16812</v>
      </c>
      <c r="U285" s="45">
        <f>dec!O285</f>
        <v>37500</v>
      </c>
      <c r="V285" s="45">
        <f>may!O285</f>
        <v>29818</v>
      </c>
      <c r="W285" s="45">
        <f>june!O285</f>
        <v>29818</v>
      </c>
      <c r="X285" s="196">
        <v>1401</v>
      </c>
      <c r="Y285" s="196">
        <v>1401</v>
      </c>
      <c r="Z285" s="196">
        <v>1401</v>
      </c>
      <c r="AA285" s="196">
        <v>1401</v>
      </c>
      <c r="AB285" s="196">
        <v>1401</v>
      </c>
      <c r="AC285" s="196">
        <v>4357</v>
      </c>
      <c r="AD285" s="196">
        <v>4357</v>
      </c>
      <c r="AE285" s="196">
        <v>4357</v>
      </c>
      <c r="AF285" s="196"/>
      <c r="AG285" s="196"/>
      <c r="AH285" s="196"/>
      <c r="AI285"/>
      <c r="AJ285" s="188">
        <f t="shared" si="10"/>
        <v>0</v>
      </c>
      <c r="AK285" s="31">
        <v>276</v>
      </c>
      <c r="AL285" s="31" t="s">
        <v>605</v>
      </c>
      <c r="AM285" s="31">
        <v>277</v>
      </c>
      <c r="AN285" s="31" t="s">
        <v>322</v>
      </c>
      <c r="AO285" s="6">
        <f t="shared" si="12"/>
        <v>0</v>
      </c>
      <c r="AR285" s="157" t="s">
        <v>322</v>
      </c>
      <c r="AS285" s="162" t="s">
        <v>1963</v>
      </c>
      <c r="AT285" s="209">
        <v>0</v>
      </c>
      <c r="AU285" s="209">
        <v>4357</v>
      </c>
      <c r="AV285" s="96"/>
      <c r="AW285" s="209"/>
      <c r="AX285" s="209"/>
      <c r="AY285" s="209"/>
      <c r="AZ285"/>
      <c r="BA285"/>
    </row>
    <row r="286" spans="1:53" ht="17.100000000000001" customHeight="1">
      <c r="A286" s="32">
        <v>277</v>
      </c>
      <c r="B286" s="32" t="s">
        <v>869</v>
      </c>
      <c r="C286" s="72">
        <f>proj16jul!D286</f>
        <v>71119</v>
      </c>
      <c r="D286" s="45">
        <f>dec!N286</f>
        <v>48902</v>
      </c>
      <c r="E286" s="45">
        <f>may!N286</f>
        <v>48902</v>
      </c>
      <c r="F286" s="45">
        <f>june!N286</f>
        <v>36550</v>
      </c>
      <c r="G286" s="196">
        <v>5926</v>
      </c>
      <c r="H286" s="196">
        <v>5927</v>
      </c>
      <c r="I286" s="196">
        <v>5926</v>
      </c>
      <c r="J286" s="196">
        <v>5927</v>
      </c>
      <c r="K286" s="196">
        <v>5926</v>
      </c>
      <c r="L286" s="196">
        <v>2752</v>
      </c>
      <c r="M286" s="196">
        <v>2753</v>
      </c>
      <c r="N286" s="196">
        <v>2753</v>
      </c>
      <c r="O286" s="6"/>
      <c r="P286" s="6"/>
      <c r="Q286"/>
      <c r="R286"/>
      <c r="S286" s="33"/>
      <c r="T286" s="45">
        <f>proj16jul!F286</f>
        <v>1301647</v>
      </c>
      <c r="U286" s="45">
        <f>dec!O286</f>
        <v>1492451</v>
      </c>
      <c r="V286" s="45">
        <f>may!O286</f>
        <v>1476269</v>
      </c>
      <c r="W286" s="45">
        <f>june!O286</f>
        <v>1489502</v>
      </c>
      <c r="X286" s="196">
        <v>108471</v>
      </c>
      <c r="Y286" s="196">
        <v>108471</v>
      </c>
      <c r="Z286" s="196">
        <v>108471</v>
      </c>
      <c r="AA286" s="196">
        <v>108471</v>
      </c>
      <c r="AB286" s="196">
        <v>108471</v>
      </c>
      <c r="AC286" s="196">
        <v>135728</v>
      </c>
      <c r="AD286" s="196">
        <v>135728</v>
      </c>
      <c r="AE286" s="196">
        <v>135728</v>
      </c>
      <c r="AF286" s="196"/>
      <c r="AG286" s="196"/>
      <c r="AH286" s="196"/>
      <c r="AI286"/>
      <c r="AJ286" s="188">
        <f t="shared" si="10"/>
        <v>0</v>
      </c>
      <c r="AK286" s="31">
        <v>277</v>
      </c>
      <c r="AL286" s="31" t="s">
        <v>606</v>
      </c>
      <c r="AM286" s="31">
        <v>278</v>
      </c>
      <c r="AN286" s="31" t="s">
        <v>323</v>
      </c>
      <c r="AO286" s="6">
        <f t="shared" si="12"/>
        <v>0</v>
      </c>
      <c r="AR286" s="157" t="s">
        <v>323</v>
      </c>
      <c r="AS286" s="162" t="s">
        <v>1964</v>
      </c>
      <c r="AT286" s="209">
        <v>2753</v>
      </c>
      <c r="AU286" s="209">
        <v>135728</v>
      </c>
      <c r="AV286" s="96"/>
      <c r="AW286" s="209"/>
      <c r="AX286" s="209"/>
      <c r="AY286" s="209"/>
      <c r="AZ286"/>
      <c r="BA286"/>
    </row>
    <row r="287" spans="1:53" ht="17.100000000000001" customHeight="1">
      <c r="A287" s="32">
        <v>278</v>
      </c>
      <c r="B287" s="32" t="s">
        <v>817</v>
      </c>
      <c r="C287" s="72">
        <f>proj16jul!D287</f>
        <v>960997</v>
      </c>
      <c r="D287" s="45">
        <f>dec!N287</f>
        <v>868955</v>
      </c>
      <c r="E287" s="45">
        <f>may!N287</f>
        <v>903146</v>
      </c>
      <c r="F287" s="45">
        <f>june!N287</f>
        <v>902727</v>
      </c>
      <c r="G287" s="196">
        <v>80083</v>
      </c>
      <c r="H287" s="196">
        <v>80083</v>
      </c>
      <c r="I287" s="196">
        <v>80083</v>
      </c>
      <c r="J287" s="196">
        <v>80083</v>
      </c>
      <c r="K287" s="196">
        <v>80083</v>
      </c>
      <c r="L287" s="196">
        <v>66934</v>
      </c>
      <c r="M287" s="196">
        <v>66934</v>
      </c>
      <c r="N287" s="196">
        <v>66934</v>
      </c>
      <c r="O287" s="6"/>
      <c r="P287" s="6"/>
      <c r="Q287"/>
      <c r="R287"/>
      <c r="S287" s="33"/>
      <c r="T287" s="45">
        <f>proj16jul!F287</f>
        <v>738717</v>
      </c>
      <c r="U287" s="45">
        <f>dec!O287</f>
        <v>741097</v>
      </c>
      <c r="V287" s="45">
        <f>may!O287</f>
        <v>753267</v>
      </c>
      <c r="W287" s="45">
        <f>june!O287</f>
        <v>742567</v>
      </c>
      <c r="X287" s="196">
        <v>61560</v>
      </c>
      <c r="Y287" s="196">
        <v>61560</v>
      </c>
      <c r="Z287" s="196">
        <v>61560</v>
      </c>
      <c r="AA287" s="196">
        <v>61560</v>
      </c>
      <c r="AB287" s="196">
        <v>61560</v>
      </c>
      <c r="AC287" s="196">
        <v>61900</v>
      </c>
      <c r="AD287" s="196">
        <v>61900</v>
      </c>
      <c r="AE287" s="196">
        <v>61900</v>
      </c>
      <c r="AF287" s="196"/>
      <c r="AG287" s="196"/>
      <c r="AH287" s="196"/>
      <c r="AI287"/>
      <c r="AJ287" s="188">
        <f t="shared" si="10"/>
        <v>0</v>
      </c>
      <c r="AK287" s="31">
        <v>278</v>
      </c>
      <c r="AL287" s="31" t="s">
        <v>607</v>
      </c>
      <c r="AM287" s="31">
        <v>275</v>
      </c>
      <c r="AN287" s="31" t="s">
        <v>320</v>
      </c>
      <c r="AO287" s="6">
        <f t="shared" si="12"/>
        <v>0</v>
      </c>
      <c r="AR287" s="157" t="s">
        <v>320</v>
      </c>
      <c r="AS287" s="162" t="s">
        <v>1961</v>
      </c>
      <c r="AT287" s="209">
        <v>66934</v>
      </c>
      <c r="AU287" s="209">
        <v>61900</v>
      </c>
      <c r="AV287" s="96"/>
      <c r="AW287" s="209"/>
      <c r="AX287" s="209"/>
      <c r="AY287" s="209"/>
      <c r="AZ287"/>
      <c r="BA287"/>
    </row>
    <row r="288" spans="1:53" ht="17.100000000000001" customHeight="1">
      <c r="A288" s="31">
        <v>279</v>
      </c>
      <c r="B288" s="31" t="s">
        <v>1252</v>
      </c>
      <c r="C288" s="72">
        <f>proj16jul!D288</f>
        <v>0</v>
      </c>
      <c r="D288" s="45">
        <f>dec!N288</f>
        <v>0</v>
      </c>
      <c r="E288" s="45">
        <f>may!N288</f>
        <v>0</v>
      </c>
      <c r="F288" s="45">
        <f>june!N288</f>
        <v>0</v>
      </c>
      <c r="G288" s="196">
        <v>0</v>
      </c>
      <c r="H288" s="196">
        <v>0</v>
      </c>
      <c r="I288" s="196">
        <v>0</v>
      </c>
      <c r="J288" s="196">
        <v>0</v>
      </c>
      <c r="K288" s="196">
        <v>0</v>
      </c>
      <c r="L288" s="196">
        <v>0</v>
      </c>
      <c r="M288" s="196">
        <v>0</v>
      </c>
      <c r="N288" s="196">
        <v>0</v>
      </c>
      <c r="O288" s="6"/>
      <c r="P288" s="6"/>
      <c r="Q288"/>
      <c r="R288"/>
      <c r="S288" s="33"/>
      <c r="T288" s="45">
        <f>proj16jul!F288</f>
        <v>0</v>
      </c>
      <c r="U288" s="45">
        <f>dec!O288</f>
        <v>0</v>
      </c>
      <c r="V288" s="45">
        <f>may!O288</f>
        <v>0</v>
      </c>
      <c r="W288" s="45">
        <f>june!O288</f>
        <v>0</v>
      </c>
      <c r="X288" s="196">
        <v>0</v>
      </c>
      <c r="Y288" s="196">
        <v>0</v>
      </c>
      <c r="Z288" s="196">
        <v>0</v>
      </c>
      <c r="AA288" s="196">
        <v>0</v>
      </c>
      <c r="AB288" s="196">
        <v>0</v>
      </c>
      <c r="AC288" s="196">
        <v>0</v>
      </c>
      <c r="AD288" s="196">
        <v>0</v>
      </c>
      <c r="AE288" s="196">
        <v>0</v>
      </c>
      <c r="AF288" s="196"/>
      <c r="AG288" s="196"/>
      <c r="AH288" s="196"/>
      <c r="AI288"/>
      <c r="AJ288" s="188">
        <f t="shared" si="10"/>
        <v>0</v>
      </c>
      <c r="AK288" s="31">
        <v>279</v>
      </c>
      <c r="AL288" s="31" t="s">
        <v>608</v>
      </c>
      <c r="AM288" s="31">
        <v>279</v>
      </c>
      <c r="AN288" s="31" t="s">
        <v>324</v>
      </c>
      <c r="AO288" s="6">
        <f t="shared" si="12"/>
        <v>0</v>
      </c>
      <c r="AR288" s="157" t="s">
        <v>324</v>
      </c>
      <c r="AS288" s="162" t="s">
        <v>1965</v>
      </c>
      <c r="AT288" s="209">
        <v>0</v>
      </c>
      <c r="AU288" s="209">
        <v>0</v>
      </c>
      <c r="AV288" s="96"/>
      <c r="AW288" s="209"/>
      <c r="AX288" s="209"/>
      <c r="AY288" s="209"/>
      <c r="AZ288"/>
      <c r="BA288"/>
    </row>
    <row r="289" spans="1:53" ht="17.100000000000001" customHeight="1">
      <c r="A289" s="31">
        <v>280</v>
      </c>
      <c r="B289" s="31" t="s">
        <v>1253</v>
      </c>
      <c r="C289" s="72">
        <f>proj16jul!D289</f>
        <v>0</v>
      </c>
      <c r="D289" s="45">
        <f>dec!N289</f>
        <v>0</v>
      </c>
      <c r="E289" s="45">
        <f>may!N289</f>
        <v>0</v>
      </c>
      <c r="F289" s="45">
        <f>june!N289</f>
        <v>0</v>
      </c>
      <c r="G289" s="196">
        <v>0</v>
      </c>
      <c r="H289" s="196">
        <v>0</v>
      </c>
      <c r="I289" s="196">
        <v>0</v>
      </c>
      <c r="J289" s="196">
        <v>0</v>
      </c>
      <c r="K289" s="196">
        <v>0</v>
      </c>
      <c r="L289" s="196">
        <v>0</v>
      </c>
      <c r="M289" s="196">
        <v>0</v>
      </c>
      <c r="N289" s="196">
        <v>0</v>
      </c>
      <c r="O289" s="6"/>
      <c r="P289" s="6"/>
      <c r="Q289"/>
      <c r="R289"/>
      <c r="S289" s="33"/>
      <c r="T289" s="45">
        <f>proj16jul!F289</f>
        <v>0</v>
      </c>
      <c r="U289" s="45">
        <f>dec!O289</f>
        <v>0</v>
      </c>
      <c r="V289" s="45">
        <f>may!O289</f>
        <v>0</v>
      </c>
      <c r="W289" s="45">
        <f>june!O289</f>
        <v>0</v>
      </c>
      <c r="X289" s="196">
        <v>0</v>
      </c>
      <c r="Y289" s="196">
        <v>0</v>
      </c>
      <c r="Z289" s="196">
        <v>0</v>
      </c>
      <c r="AA289" s="196">
        <v>0</v>
      </c>
      <c r="AB289" s="196">
        <v>0</v>
      </c>
      <c r="AC289" s="196">
        <v>0</v>
      </c>
      <c r="AD289" s="196">
        <v>0</v>
      </c>
      <c r="AE289" s="196">
        <v>0</v>
      </c>
      <c r="AF289" s="196"/>
      <c r="AG289" s="196"/>
      <c r="AH289" s="196"/>
      <c r="AI289"/>
      <c r="AJ289" s="188">
        <f t="shared" si="10"/>
        <v>0</v>
      </c>
      <c r="AK289" s="31">
        <v>280</v>
      </c>
      <c r="AL289" s="31" t="s">
        <v>609</v>
      </c>
      <c r="AM289" s="31">
        <v>280</v>
      </c>
      <c r="AN289" s="31" t="s">
        <v>325</v>
      </c>
      <c r="AO289" s="6">
        <f t="shared" si="12"/>
        <v>0</v>
      </c>
      <c r="AR289" s="157" t="s">
        <v>325</v>
      </c>
      <c r="AS289" s="162" t="s">
        <v>1966</v>
      </c>
      <c r="AT289" s="209">
        <v>0</v>
      </c>
      <c r="AU289" s="209">
        <v>0</v>
      </c>
      <c r="AV289" s="96"/>
      <c r="AW289" s="209"/>
      <c r="AX289" s="209"/>
      <c r="AY289" s="209"/>
      <c r="AZ289"/>
      <c r="BA289"/>
    </row>
    <row r="290" spans="1:53" ht="17.100000000000001" customHeight="1">
      <c r="A290" s="32">
        <v>281</v>
      </c>
      <c r="B290" s="32" t="s">
        <v>575</v>
      </c>
      <c r="C290" s="72">
        <f>proj16jul!D290</f>
        <v>45904</v>
      </c>
      <c r="D290" s="45">
        <f>dec!N290</f>
        <v>30000</v>
      </c>
      <c r="E290" s="45">
        <f>may!N290</f>
        <v>80452</v>
      </c>
      <c r="F290" s="45">
        <f>june!N290</f>
        <v>78352</v>
      </c>
      <c r="G290" s="196">
        <v>3825</v>
      </c>
      <c r="H290" s="196">
        <v>3825</v>
      </c>
      <c r="I290" s="196">
        <v>3826</v>
      </c>
      <c r="J290" s="196">
        <v>3825</v>
      </c>
      <c r="K290" s="196">
        <v>3825</v>
      </c>
      <c r="L290" s="196">
        <v>1553</v>
      </c>
      <c r="M290" s="196">
        <v>1553</v>
      </c>
      <c r="N290" s="196">
        <v>1553</v>
      </c>
      <c r="O290" s="6"/>
      <c r="P290" s="6"/>
      <c r="Q290"/>
      <c r="R290"/>
      <c r="S290" s="33"/>
      <c r="T290" s="45">
        <f>proj16jul!F290</f>
        <v>4294860</v>
      </c>
      <c r="U290" s="45">
        <f>dec!O290</f>
        <v>4482138</v>
      </c>
      <c r="V290" s="45">
        <f>may!O290</f>
        <v>4523859</v>
      </c>
      <c r="W290" s="45">
        <f>june!O290</f>
        <v>4480145</v>
      </c>
      <c r="X290" s="196">
        <v>357905</v>
      </c>
      <c r="Y290" s="196">
        <v>357905</v>
      </c>
      <c r="Z290" s="196">
        <v>357905</v>
      </c>
      <c r="AA290" s="196">
        <v>357905</v>
      </c>
      <c r="AB290" s="196">
        <v>357905</v>
      </c>
      <c r="AC290" s="196">
        <v>384659</v>
      </c>
      <c r="AD290" s="196">
        <v>384659</v>
      </c>
      <c r="AE290" s="196">
        <v>384659</v>
      </c>
      <c r="AF290" s="196"/>
      <c r="AG290" s="196"/>
      <c r="AH290" s="196"/>
      <c r="AI290"/>
      <c r="AJ290" s="188">
        <f t="shared" si="10"/>
        <v>0</v>
      </c>
      <c r="AK290" s="31">
        <v>281</v>
      </c>
      <c r="AL290" s="31" t="s">
        <v>610</v>
      </c>
      <c r="AM290" s="31">
        <v>281</v>
      </c>
      <c r="AN290" s="31" t="s">
        <v>326</v>
      </c>
      <c r="AO290" s="6">
        <f>IF(MID(AS290,1,6)&lt;&gt;MID(AL290,1,6),1,0)</f>
        <v>1</v>
      </c>
      <c r="AR290" s="157" t="s">
        <v>326</v>
      </c>
      <c r="AS290" s="162" t="s">
        <v>1967</v>
      </c>
      <c r="AT290" s="209">
        <v>1553</v>
      </c>
      <c r="AU290" s="209">
        <v>384659</v>
      </c>
      <c r="AV290" s="96"/>
      <c r="AW290" s="209"/>
      <c r="AX290" s="209"/>
      <c r="AY290" s="209"/>
      <c r="AZ290"/>
      <c r="BA290"/>
    </row>
    <row r="291" spans="1:53" ht="17.100000000000001" customHeight="1">
      <c r="A291" s="31">
        <v>282</v>
      </c>
      <c r="B291" s="31" t="s">
        <v>1254</v>
      </c>
      <c r="C291" s="72">
        <f>proj16jul!D291</f>
        <v>0</v>
      </c>
      <c r="D291" s="45">
        <f>dec!N291</f>
        <v>0</v>
      </c>
      <c r="E291" s="45">
        <f>may!N291</f>
        <v>0</v>
      </c>
      <c r="F291" s="45">
        <f>june!N291</f>
        <v>0</v>
      </c>
      <c r="G291" s="196">
        <v>0</v>
      </c>
      <c r="H291" s="196">
        <v>0</v>
      </c>
      <c r="I291" s="196">
        <v>0</v>
      </c>
      <c r="J291" s="196">
        <v>0</v>
      </c>
      <c r="K291" s="196">
        <v>0</v>
      </c>
      <c r="L291" s="196">
        <v>0</v>
      </c>
      <c r="M291" s="196">
        <v>0</v>
      </c>
      <c r="N291" s="196">
        <v>0</v>
      </c>
      <c r="O291" s="6"/>
      <c r="P291" s="6"/>
      <c r="Q291"/>
      <c r="R291"/>
      <c r="S291" s="33"/>
      <c r="T291" s="45">
        <f>proj16jul!F291</f>
        <v>0</v>
      </c>
      <c r="U291" s="45">
        <f>dec!O291</f>
        <v>0</v>
      </c>
      <c r="V291" s="45">
        <f>may!O291</f>
        <v>0</v>
      </c>
      <c r="W291" s="45">
        <f>june!O291</f>
        <v>0</v>
      </c>
      <c r="X291" s="196">
        <v>0</v>
      </c>
      <c r="Y291" s="196">
        <v>0</v>
      </c>
      <c r="Z291" s="196">
        <v>0</v>
      </c>
      <c r="AA291" s="196">
        <v>0</v>
      </c>
      <c r="AB291" s="196">
        <v>0</v>
      </c>
      <c r="AC291" s="196">
        <v>0</v>
      </c>
      <c r="AD291" s="196">
        <v>0</v>
      </c>
      <c r="AE291" s="196">
        <v>0</v>
      </c>
      <c r="AF291" s="196"/>
      <c r="AG291" s="196"/>
      <c r="AH291" s="196"/>
      <c r="AI291"/>
      <c r="AJ291" s="188">
        <f t="shared" si="10"/>
        <v>0</v>
      </c>
      <c r="AK291" s="31">
        <v>282</v>
      </c>
      <c r="AL291" s="31" t="s">
        <v>611</v>
      </c>
      <c r="AM291" s="31">
        <v>282</v>
      </c>
      <c r="AN291" s="31" t="s">
        <v>327</v>
      </c>
      <c r="AO291" s="6">
        <f t="shared" ref="AO291:AO316" si="13">IF(MID(AS291,9,6)&lt;&gt;MID(AL291,1,6),1,0)</f>
        <v>0</v>
      </c>
      <c r="AR291" s="157" t="s">
        <v>327</v>
      </c>
      <c r="AS291" s="162" t="s">
        <v>1968</v>
      </c>
      <c r="AT291" s="209">
        <v>0</v>
      </c>
      <c r="AU291" s="209">
        <v>0</v>
      </c>
      <c r="AV291" s="96"/>
      <c r="AW291" s="209"/>
      <c r="AX291" s="209"/>
      <c r="AY291" s="209"/>
      <c r="AZ291"/>
      <c r="BA291"/>
    </row>
    <row r="292" spans="1:53" ht="17.100000000000001" customHeight="1">
      <c r="A292" s="31">
        <v>283</v>
      </c>
      <c r="B292" s="31" t="s">
        <v>1255</v>
      </c>
      <c r="C292" s="72">
        <f>proj16jul!D292</f>
        <v>0</v>
      </c>
      <c r="D292" s="45">
        <f>dec!N292</f>
        <v>0</v>
      </c>
      <c r="E292" s="45">
        <f>may!N292</f>
        <v>0</v>
      </c>
      <c r="F292" s="45">
        <f>june!N292</f>
        <v>0</v>
      </c>
      <c r="G292" s="196">
        <v>0</v>
      </c>
      <c r="H292" s="196">
        <v>0</v>
      </c>
      <c r="I292" s="196">
        <v>0</v>
      </c>
      <c r="J292" s="196">
        <v>0</v>
      </c>
      <c r="K292" s="196">
        <v>0</v>
      </c>
      <c r="L292" s="196">
        <v>0</v>
      </c>
      <c r="M292" s="196">
        <v>0</v>
      </c>
      <c r="N292" s="196">
        <v>0</v>
      </c>
      <c r="O292" s="6"/>
      <c r="P292" s="6"/>
      <c r="Q292"/>
      <c r="R292"/>
      <c r="S292" s="33"/>
      <c r="T292" s="45">
        <f>proj16jul!F292</f>
        <v>0</v>
      </c>
      <c r="U292" s="45">
        <f>dec!O292</f>
        <v>0</v>
      </c>
      <c r="V292" s="45">
        <f>may!O292</f>
        <v>0</v>
      </c>
      <c r="W292" s="45">
        <f>june!O292</f>
        <v>0</v>
      </c>
      <c r="X292" s="196">
        <v>0</v>
      </c>
      <c r="Y292" s="196">
        <v>0</v>
      </c>
      <c r="Z292" s="196">
        <v>0</v>
      </c>
      <c r="AA292" s="196">
        <v>0</v>
      </c>
      <c r="AB292" s="196">
        <v>0</v>
      </c>
      <c r="AC292" s="196">
        <v>0</v>
      </c>
      <c r="AD292" s="196">
        <v>0</v>
      </c>
      <c r="AE292" s="196">
        <v>0</v>
      </c>
      <c r="AF292" s="196"/>
      <c r="AG292" s="196"/>
      <c r="AH292" s="196"/>
      <c r="AI292"/>
      <c r="AJ292" s="188">
        <f t="shared" si="10"/>
        <v>0</v>
      </c>
      <c r="AK292" s="31">
        <v>283</v>
      </c>
      <c r="AL292" s="31" t="s">
        <v>612</v>
      </c>
      <c r="AM292" s="31">
        <v>283</v>
      </c>
      <c r="AN292" s="31" t="s">
        <v>328</v>
      </c>
      <c r="AO292" s="6">
        <f t="shared" si="13"/>
        <v>0</v>
      </c>
      <c r="AR292" s="157" t="s">
        <v>328</v>
      </c>
      <c r="AS292" s="162" t="s">
        <v>1969</v>
      </c>
      <c r="AT292" s="209">
        <v>0</v>
      </c>
      <c r="AU292" s="209">
        <v>0</v>
      </c>
      <c r="AV292" s="96"/>
      <c r="AW292" s="209"/>
      <c r="AX292" s="209"/>
      <c r="AY292" s="209"/>
      <c r="AZ292"/>
      <c r="BA292"/>
    </row>
    <row r="293" spans="1:53" ht="17.100000000000001" customHeight="1">
      <c r="A293" s="31">
        <v>284</v>
      </c>
      <c r="B293" s="31" t="s">
        <v>772</v>
      </c>
      <c r="C293" s="72">
        <f>proj16jul!D293</f>
        <v>0</v>
      </c>
      <c r="D293" s="45">
        <f>dec!N293</f>
        <v>0</v>
      </c>
      <c r="E293" s="45">
        <f>may!N293</f>
        <v>0</v>
      </c>
      <c r="F293" s="45">
        <f>june!N293</f>
        <v>0</v>
      </c>
      <c r="G293" s="196">
        <v>0</v>
      </c>
      <c r="H293" s="196">
        <v>0</v>
      </c>
      <c r="I293" s="196">
        <v>0</v>
      </c>
      <c r="J293" s="196">
        <v>0</v>
      </c>
      <c r="K293" s="196">
        <v>0</v>
      </c>
      <c r="L293" s="196">
        <v>0</v>
      </c>
      <c r="M293" s="196">
        <v>0</v>
      </c>
      <c r="N293" s="196">
        <v>0</v>
      </c>
      <c r="O293" s="6"/>
      <c r="P293" s="6"/>
      <c r="Q293"/>
      <c r="R293"/>
      <c r="S293" s="33"/>
      <c r="T293" s="45">
        <f>proj16jul!F293</f>
        <v>21674</v>
      </c>
      <c r="U293" s="45">
        <f>dec!O293</f>
        <v>38274</v>
      </c>
      <c r="V293" s="45">
        <f>may!O293</f>
        <v>58825</v>
      </c>
      <c r="W293" s="45">
        <f>june!O293</f>
        <v>51836</v>
      </c>
      <c r="X293" s="196">
        <v>1807</v>
      </c>
      <c r="Y293" s="196">
        <v>1807</v>
      </c>
      <c r="Z293" s="196">
        <v>1806</v>
      </c>
      <c r="AA293" s="196">
        <v>1806</v>
      </c>
      <c r="AB293" s="196">
        <v>1806</v>
      </c>
      <c r="AC293" s="196">
        <v>4178</v>
      </c>
      <c r="AD293" s="196">
        <v>4178</v>
      </c>
      <c r="AE293" s="196">
        <v>4178</v>
      </c>
      <c r="AF293" s="196"/>
      <c r="AG293" s="196"/>
      <c r="AH293" s="196"/>
      <c r="AI293"/>
      <c r="AJ293" s="188">
        <f t="shared" si="10"/>
        <v>0</v>
      </c>
      <c r="AK293" s="31">
        <v>284</v>
      </c>
      <c r="AL293" s="31" t="s">
        <v>613</v>
      </c>
      <c r="AM293" s="31">
        <v>284</v>
      </c>
      <c r="AN293" s="31" t="s">
        <v>329</v>
      </c>
      <c r="AO293" s="6">
        <f t="shared" si="13"/>
        <v>0</v>
      </c>
      <c r="AR293" s="157" t="s">
        <v>329</v>
      </c>
      <c r="AS293" s="162" t="s">
        <v>1970</v>
      </c>
      <c r="AT293" s="209">
        <v>0</v>
      </c>
      <c r="AU293" s="209">
        <v>4178</v>
      </c>
      <c r="AV293" s="96"/>
      <c r="AW293" s="209"/>
      <c r="AX293" s="209"/>
      <c r="AY293" s="209"/>
      <c r="AZ293"/>
      <c r="BA293"/>
    </row>
    <row r="294" spans="1:53" ht="17.100000000000001" customHeight="1">
      <c r="A294" s="32">
        <v>285</v>
      </c>
      <c r="B294" s="32" t="s">
        <v>839</v>
      </c>
      <c r="C294" s="72">
        <f>proj16jul!D294</f>
        <v>0</v>
      </c>
      <c r="D294" s="45">
        <f>dec!N294</f>
        <v>0</v>
      </c>
      <c r="E294" s="45">
        <f>may!N294</f>
        <v>0</v>
      </c>
      <c r="F294" s="45">
        <f>june!N294</f>
        <v>0</v>
      </c>
      <c r="G294" s="196">
        <v>0</v>
      </c>
      <c r="H294" s="196">
        <v>0</v>
      </c>
      <c r="I294" s="196">
        <v>0</v>
      </c>
      <c r="J294" s="196">
        <v>0</v>
      </c>
      <c r="K294" s="196">
        <v>0</v>
      </c>
      <c r="L294" s="196">
        <v>0</v>
      </c>
      <c r="M294" s="196">
        <v>0</v>
      </c>
      <c r="N294" s="196">
        <v>0</v>
      </c>
      <c r="O294" s="6"/>
      <c r="P294" s="6"/>
      <c r="Q294"/>
      <c r="R294"/>
      <c r="S294" s="33"/>
      <c r="T294" s="45">
        <f>proj16jul!F294</f>
        <v>76138</v>
      </c>
      <c r="U294" s="45">
        <f>dec!O294</f>
        <v>119452</v>
      </c>
      <c r="V294" s="45">
        <f>may!O294</f>
        <v>140256</v>
      </c>
      <c r="W294" s="45">
        <f>june!O294</f>
        <v>143635</v>
      </c>
      <c r="X294" s="196">
        <v>6345</v>
      </c>
      <c r="Y294" s="196">
        <v>6345</v>
      </c>
      <c r="Z294" s="196">
        <v>6345</v>
      </c>
      <c r="AA294" s="196">
        <v>6345</v>
      </c>
      <c r="AB294" s="196">
        <v>6345</v>
      </c>
      <c r="AC294" s="196">
        <v>12533</v>
      </c>
      <c r="AD294" s="196">
        <v>12533</v>
      </c>
      <c r="AE294" s="196">
        <v>12533</v>
      </c>
      <c r="AF294" s="196"/>
      <c r="AG294" s="196"/>
      <c r="AH294" s="196"/>
      <c r="AI294"/>
      <c r="AJ294" s="188">
        <f t="shared" si="10"/>
        <v>0</v>
      </c>
      <c r="AK294" s="31">
        <v>285</v>
      </c>
      <c r="AL294" s="31" t="s">
        <v>614</v>
      </c>
      <c r="AM294" s="31">
        <v>285</v>
      </c>
      <c r="AN294" s="31" t="s">
        <v>330</v>
      </c>
      <c r="AO294" s="6">
        <f t="shared" si="13"/>
        <v>0</v>
      </c>
      <c r="AR294" s="157" t="s">
        <v>330</v>
      </c>
      <c r="AS294" s="162" t="s">
        <v>1971</v>
      </c>
      <c r="AT294" s="209">
        <v>0</v>
      </c>
      <c r="AU294" s="209">
        <v>12533</v>
      </c>
      <c r="AV294" s="96"/>
      <c r="AW294" s="209"/>
      <c r="AX294" s="209"/>
      <c r="AY294" s="209"/>
      <c r="AZ294"/>
      <c r="BA294"/>
    </row>
    <row r="295" spans="1:53" ht="17.100000000000001" customHeight="1">
      <c r="A295" s="31">
        <v>286</v>
      </c>
      <c r="B295" s="31" t="s">
        <v>1256</v>
      </c>
      <c r="C295" s="72">
        <f>proj16jul!D295</f>
        <v>0</v>
      </c>
      <c r="D295" s="45">
        <f>dec!N295</f>
        <v>0</v>
      </c>
      <c r="E295" s="45">
        <f>may!N295</f>
        <v>0</v>
      </c>
      <c r="F295" s="45">
        <f>june!N295</f>
        <v>0</v>
      </c>
      <c r="G295" s="196">
        <v>0</v>
      </c>
      <c r="H295" s="196">
        <v>0</v>
      </c>
      <c r="I295" s="196">
        <v>0</v>
      </c>
      <c r="J295" s="196">
        <v>0</v>
      </c>
      <c r="K295" s="196">
        <v>0</v>
      </c>
      <c r="L295" s="196">
        <v>0</v>
      </c>
      <c r="M295" s="196">
        <v>0</v>
      </c>
      <c r="N295" s="196">
        <v>0</v>
      </c>
      <c r="O295" s="6"/>
      <c r="P295" s="6"/>
      <c r="Q295"/>
      <c r="R295"/>
      <c r="S295" s="33"/>
      <c r="T295" s="45">
        <f>proj16jul!F295</f>
        <v>0</v>
      </c>
      <c r="U295" s="45">
        <f>dec!O295</f>
        <v>0</v>
      </c>
      <c r="V295" s="45">
        <f>may!O295</f>
        <v>0</v>
      </c>
      <c r="W295" s="45">
        <f>june!O295</f>
        <v>0</v>
      </c>
      <c r="X295" s="196">
        <v>0</v>
      </c>
      <c r="Y295" s="196">
        <v>0</v>
      </c>
      <c r="Z295" s="196">
        <v>0</v>
      </c>
      <c r="AA295" s="196">
        <v>0</v>
      </c>
      <c r="AB295" s="196">
        <v>0</v>
      </c>
      <c r="AC295" s="196">
        <v>0</v>
      </c>
      <c r="AD295" s="196">
        <v>0</v>
      </c>
      <c r="AE295" s="196">
        <v>0</v>
      </c>
      <c r="AF295" s="196"/>
      <c r="AG295" s="196"/>
      <c r="AH295" s="196"/>
      <c r="AI295"/>
      <c r="AJ295" s="188">
        <f t="shared" si="10"/>
        <v>1</v>
      </c>
      <c r="AK295" s="31">
        <v>286</v>
      </c>
      <c r="AL295" s="31" t="s">
        <v>615</v>
      </c>
      <c r="AM295" s="31">
        <v>286</v>
      </c>
      <c r="AN295" s="31" t="s">
        <v>331</v>
      </c>
      <c r="AO295" s="6">
        <f t="shared" si="13"/>
        <v>0</v>
      </c>
      <c r="AR295" s="157" t="s">
        <v>331</v>
      </c>
      <c r="AS295" s="162" t="s">
        <v>1972</v>
      </c>
      <c r="AT295" s="209">
        <v>0</v>
      </c>
      <c r="AU295" s="209">
        <v>0</v>
      </c>
      <c r="AV295" s="96"/>
      <c r="AW295" s="209"/>
      <c r="AX295" s="209"/>
      <c r="AY295" s="209"/>
      <c r="AZ295"/>
      <c r="BA295"/>
    </row>
    <row r="296" spans="1:53" ht="17.100000000000001" customHeight="1">
      <c r="A296" s="31">
        <v>287</v>
      </c>
      <c r="B296" s="31" t="s">
        <v>1257</v>
      </c>
      <c r="C296" s="72">
        <f>proj16jul!D296</f>
        <v>0</v>
      </c>
      <c r="D296" s="45">
        <f>dec!N296</f>
        <v>0</v>
      </c>
      <c r="E296" s="45">
        <f>may!N296</f>
        <v>0</v>
      </c>
      <c r="F296" s="45">
        <f>june!N296</f>
        <v>0</v>
      </c>
      <c r="G296" s="196">
        <v>0</v>
      </c>
      <c r="H296" s="196">
        <v>0</v>
      </c>
      <c r="I296" s="196">
        <v>0</v>
      </c>
      <c r="J296" s="196">
        <v>0</v>
      </c>
      <c r="K296" s="196">
        <v>0</v>
      </c>
      <c r="L296" s="196">
        <v>0</v>
      </c>
      <c r="M296" s="196">
        <v>0</v>
      </c>
      <c r="N296" s="196">
        <v>0</v>
      </c>
      <c r="O296" s="6"/>
      <c r="P296" s="6"/>
      <c r="Q296"/>
      <c r="R296"/>
      <c r="S296" s="33"/>
      <c r="T296" s="45">
        <f>proj16jul!F296</f>
        <v>25222</v>
      </c>
      <c r="U296" s="45">
        <f>dec!O296</f>
        <v>46200</v>
      </c>
      <c r="V296" s="45">
        <f>may!O296</f>
        <v>51935</v>
      </c>
      <c r="W296" s="45">
        <f>june!O296</f>
        <v>50085</v>
      </c>
      <c r="X296" s="196">
        <v>2102</v>
      </c>
      <c r="Y296" s="196">
        <v>2102</v>
      </c>
      <c r="Z296" s="196">
        <v>2102</v>
      </c>
      <c r="AA296" s="196">
        <v>2102</v>
      </c>
      <c r="AB296" s="196">
        <v>2102</v>
      </c>
      <c r="AC296" s="196">
        <v>5099</v>
      </c>
      <c r="AD296" s="196">
        <v>5099</v>
      </c>
      <c r="AE296" s="196">
        <v>5099</v>
      </c>
      <c r="AF296" s="196"/>
      <c r="AG296" s="196"/>
      <c r="AH296" s="196"/>
      <c r="AI296"/>
      <c r="AJ296" s="188">
        <f t="shared" si="10"/>
        <v>0</v>
      </c>
      <c r="AK296" s="31">
        <v>287</v>
      </c>
      <c r="AL296" s="31" t="s">
        <v>616</v>
      </c>
      <c r="AM296" s="31">
        <v>287</v>
      </c>
      <c r="AN296" s="31" t="s">
        <v>332</v>
      </c>
      <c r="AO296" s="6">
        <f t="shared" si="13"/>
        <v>0</v>
      </c>
      <c r="AR296" s="157" t="s">
        <v>332</v>
      </c>
      <c r="AS296" s="162" t="s">
        <v>1973</v>
      </c>
      <c r="AT296" s="209">
        <v>0</v>
      </c>
      <c r="AU296" s="209">
        <v>5099</v>
      </c>
      <c r="AV296" s="96"/>
      <c r="AW296" s="209"/>
      <c r="AX296" s="209"/>
      <c r="AY296" s="209"/>
      <c r="AZ296"/>
      <c r="BA296"/>
    </row>
    <row r="297" spans="1:53" ht="17.100000000000001" customHeight="1">
      <c r="A297" s="31">
        <v>288</v>
      </c>
      <c r="B297" s="31" t="s">
        <v>1258</v>
      </c>
      <c r="C297" s="72">
        <f>proj16jul!D297</f>
        <v>0</v>
      </c>
      <c r="D297" s="45">
        <f>dec!N297</f>
        <v>0</v>
      </c>
      <c r="E297" s="45">
        <f>may!N297</f>
        <v>0</v>
      </c>
      <c r="F297" s="45">
        <f>june!N297</f>
        <v>0</v>
      </c>
      <c r="G297" s="196">
        <v>0</v>
      </c>
      <c r="H297" s="196">
        <v>0</v>
      </c>
      <c r="I297" s="196">
        <v>0</v>
      </c>
      <c r="J297" s="196">
        <v>0</v>
      </c>
      <c r="K297" s="196">
        <v>0</v>
      </c>
      <c r="L297" s="196">
        <v>0</v>
      </c>
      <c r="M297" s="196">
        <v>0</v>
      </c>
      <c r="N297" s="196">
        <v>0</v>
      </c>
      <c r="O297" s="6"/>
      <c r="P297" s="6"/>
      <c r="Q297"/>
      <c r="R297"/>
      <c r="S297" s="33"/>
      <c r="T297" s="45">
        <f>proj16jul!F297</f>
        <v>23284</v>
      </c>
      <c r="U297" s="45">
        <f>dec!O297</f>
        <v>29230</v>
      </c>
      <c r="V297" s="45">
        <f>may!O297</f>
        <v>15356</v>
      </c>
      <c r="W297" s="45">
        <f>june!O297</f>
        <v>15112</v>
      </c>
      <c r="X297" s="196">
        <v>1941</v>
      </c>
      <c r="Y297" s="196">
        <v>1941</v>
      </c>
      <c r="Z297" s="196">
        <v>1941</v>
      </c>
      <c r="AA297" s="196">
        <v>1941</v>
      </c>
      <c r="AB297" s="196">
        <v>1940</v>
      </c>
      <c r="AC297" s="196">
        <v>2790</v>
      </c>
      <c r="AD297" s="196">
        <v>2790</v>
      </c>
      <c r="AE297" s="196">
        <v>2790</v>
      </c>
      <c r="AF297" s="196"/>
      <c r="AG297" s="196"/>
      <c r="AH297" s="196"/>
      <c r="AI297"/>
      <c r="AJ297" s="188">
        <f t="shared" si="10"/>
        <v>0</v>
      </c>
      <c r="AK297" s="31">
        <v>288</v>
      </c>
      <c r="AL297" s="31" t="s">
        <v>617</v>
      </c>
      <c r="AM297" s="31">
        <v>288</v>
      </c>
      <c r="AN297" s="31" t="s">
        <v>333</v>
      </c>
      <c r="AO297" s="6">
        <f t="shared" si="13"/>
        <v>0</v>
      </c>
      <c r="AR297" s="157" t="s">
        <v>333</v>
      </c>
      <c r="AS297" s="162" t="s">
        <v>1974</v>
      </c>
      <c r="AT297" s="209">
        <v>0</v>
      </c>
      <c r="AU297" s="209">
        <v>2790</v>
      </c>
      <c r="AV297" s="96"/>
      <c r="AW297" s="209"/>
      <c r="AX297" s="209"/>
      <c r="AY297" s="209"/>
      <c r="AZ297"/>
      <c r="BA297"/>
    </row>
    <row r="298" spans="1:53" ht="17.100000000000001" customHeight="1">
      <c r="A298" s="32">
        <v>289</v>
      </c>
      <c r="B298" s="32" t="s">
        <v>1259</v>
      </c>
      <c r="C298" s="72">
        <f>proj16jul!D298</f>
        <v>262071</v>
      </c>
      <c r="D298" s="45">
        <f>dec!N298</f>
        <v>320512</v>
      </c>
      <c r="E298" s="45">
        <f>may!N298</f>
        <v>307557</v>
      </c>
      <c r="F298" s="45">
        <f>june!N298</f>
        <v>303357</v>
      </c>
      <c r="G298" s="196">
        <v>21839</v>
      </c>
      <c r="H298" s="196">
        <v>21839</v>
      </c>
      <c r="I298" s="196">
        <v>21839</v>
      </c>
      <c r="J298" s="196">
        <v>21840</v>
      </c>
      <c r="K298" s="196">
        <v>21839</v>
      </c>
      <c r="L298" s="196">
        <v>30188</v>
      </c>
      <c r="M298" s="196">
        <v>30188</v>
      </c>
      <c r="N298" s="196">
        <v>30188</v>
      </c>
      <c r="O298" s="6"/>
      <c r="P298" s="6"/>
      <c r="Q298"/>
      <c r="R298"/>
      <c r="S298" s="33"/>
      <c r="T298" s="45">
        <f>proj16jul!F298</f>
        <v>93953</v>
      </c>
      <c r="U298" s="45">
        <f>dec!O298</f>
        <v>40000</v>
      </c>
      <c r="V298" s="45">
        <f>may!O298</f>
        <v>40000</v>
      </c>
      <c r="W298" s="45">
        <f>june!O298</f>
        <v>40000</v>
      </c>
      <c r="X298" s="196">
        <v>7830</v>
      </c>
      <c r="Y298" s="196">
        <v>7830</v>
      </c>
      <c r="Z298" s="196">
        <v>7830</v>
      </c>
      <c r="AA298" s="196">
        <v>7830</v>
      </c>
      <c r="AB298" s="196">
        <v>7830</v>
      </c>
      <c r="AC298" s="196">
        <v>122</v>
      </c>
      <c r="AD298" s="196">
        <v>122</v>
      </c>
      <c r="AE298" s="196">
        <v>122</v>
      </c>
      <c r="AF298" s="196"/>
      <c r="AG298" s="196"/>
      <c r="AH298" s="196"/>
      <c r="AI298"/>
      <c r="AJ298" s="188">
        <f t="shared" si="10"/>
        <v>0</v>
      </c>
      <c r="AK298" s="31">
        <v>289</v>
      </c>
      <c r="AL298" s="31" t="s">
        <v>618</v>
      </c>
      <c r="AM298" s="31">
        <v>289</v>
      </c>
      <c r="AN298" s="31" t="s">
        <v>334</v>
      </c>
      <c r="AO298" s="6">
        <f t="shared" si="13"/>
        <v>0</v>
      </c>
      <c r="AR298" s="157" t="s">
        <v>334</v>
      </c>
      <c r="AS298" s="162" t="s">
        <v>1975</v>
      </c>
      <c r="AT298" s="209">
        <v>30188</v>
      </c>
      <c r="AU298" s="209">
        <v>122</v>
      </c>
      <c r="AV298" s="96"/>
      <c r="AW298" s="209"/>
      <c r="AX298" s="209"/>
      <c r="AY298" s="209"/>
      <c r="AZ298"/>
      <c r="BA298"/>
    </row>
    <row r="299" spans="1:53" ht="17.100000000000001" customHeight="1">
      <c r="A299" s="32">
        <v>290</v>
      </c>
      <c r="B299" s="32" t="s">
        <v>798</v>
      </c>
      <c r="C299" s="72">
        <f>proj16jul!D299</f>
        <v>292239</v>
      </c>
      <c r="D299" s="45">
        <f>dec!N299</f>
        <v>244538</v>
      </c>
      <c r="E299" s="45">
        <f>may!N299</f>
        <v>244083</v>
      </c>
      <c r="F299" s="45">
        <f>june!N299</f>
        <v>219083</v>
      </c>
      <c r="G299" s="196">
        <v>24353</v>
      </c>
      <c r="H299" s="196">
        <v>24353</v>
      </c>
      <c r="I299" s="196">
        <v>24353</v>
      </c>
      <c r="J299" s="196">
        <v>24354</v>
      </c>
      <c r="K299" s="196">
        <v>24353</v>
      </c>
      <c r="L299" s="196">
        <v>17538</v>
      </c>
      <c r="M299" s="196">
        <v>17539</v>
      </c>
      <c r="N299" s="196">
        <v>17539</v>
      </c>
      <c r="O299" s="6"/>
      <c r="P299" s="6"/>
      <c r="Q299"/>
      <c r="R299"/>
      <c r="S299" s="33"/>
      <c r="T299" s="45">
        <f>proj16jul!F299</f>
        <v>106098</v>
      </c>
      <c r="U299" s="45">
        <f>dec!O299</f>
        <v>112031</v>
      </c>
      <c r="V299" s="45">
        <f>may!O299</f>
        <v>135295</v>
      </c>
      <c r="W299" s="45">
        <f>june!O299</f>
        <v>96430</v>
      </c>
      <c r="X299" s="196">
        <v>8842</v>
      </c>
      <c r="Y299" s="196">
        <v>8842</v>
      </c>
      <c r="Z299" s="196">
        <v>8842</v>
      </c>
      <c r="AA299" s="196">
        <v>8842</v>
      </c>
      <c r="AB299" s="196">
        <v>8842</v>
      </c>
      <c r="AC299" s="196">
        <v>9689</v>
      </c>
      <c r="AD299" s="196">
        <v>9689</v>
      </c>
      <c r="AE299" s="196">
        <v>9689</v>
      </c>
      <c r="AF299" s="196"/>
      <c r="AG299" s="196"/>
      <c r="AH299" s="196"/>
      <c r="AI299"/>
      <c r="AJ299" s="188">
        <f t="shared" si="10"/>
        <v>0</v>
      </c>
      <c r="AK299" s="31">
        <v>290</v>
      </c>
      <c r="AL299" s="31" t="s">
        <v>619</v>
      </c>
      <c r="AM299" s="31">
        <v>290</v>
      </c>
      <c r="AN299" s="31" t="s">
        <v>335</v>
      </c>
      <c r="AO299" s="6">
        <f t="shared" si="13"/>
        <v>0</v>
      </c>
      <c r="AR299" s="157" t="s">
        <v>335</v>
      </c>
      <c r="AS299" s="162" t="s">
        <v>1976</v>
      </c>
      <c r="AT299" s="209">
        <v>17539</v>
      </c>
      <c r="AU299" s="209">
        <v>9689</v>
      </c>
      <c r="AV299" s="96"/>
      <c r="AW299" s="209"/>
      <c r="AX299" s="209"/>
      <c r="AY299" s="209"/>
      <c r="AZ299"/>
      <c r="BA299"/>
    </row>
    <row r="300" spans="1:53" ht="17.100000000000001" customHeight="1">
      <c r="A300" s="32">
        <v>291</v>
      </c>
      <c r="B300" s="32" t="s">
        <v>773</v>
      </c>
      <c r="C300" s="72">
        <f>proj16jul!D300</f>
        <v>0</v>
      </c>
      <c r="D300" s="45">
        <f>dec!N300</f>
        <v>0</v>
      </c>
      <c r="E300" s="45">
        <f>may!N300</f>
        <v>0</v>
      </c>
      <c r="F300" s="45">
        <f>june!N300</f>
        <v>0</v>
      </c>
      <c r="G300" s="196">
        <v>0</v>
      </c>
      <c r="H300" s="196">
        <v>0</v>
      </c>
      <c r="I300" s="196">
        <v>0</v>
      </c>
      <c r="J300" s="196">
        <v>0</v>
      </c>
      <c r="K300" s="196">
        <v>0</v>
      </c>
      <c r="L300" s="196">
        <v>0</v>
      </c>
      <c r="M300" s="196">
        <v>0</v>
      </c>
      <c r="N300" s="196">
        <v>0</v>
      </c>
      <c r="O300" s="6"/>
      <c r="P300" s="6"/>
      <c r="Q300"/>
      <c r="R300"/>
      <c r="S300" s="33"/>
      <c r="T300" s="45">
        <f>proj16jul!F300</f>
        <v>20812</v>
      </c>
      <c r="U300" s="45">
        <f>dec!O300</f>
        <v>25100</v>
      </c>
      <c r="V300" s="45">
        <f>may!O300</f>
        <v>31837</v>
      </c>
      <c r="W300" s="45">
        <f>june!O300</f>
        <v>33737</v>
      </c>
      <c r="X300" s="196">
        <v>1735</v>
      </c>
      <c r="Y300" s="196">
        <v>1735</v>
      </c>
      <c r="Z300" s="196">
        <v>1735</v>
      </c>
      <c r="AA300" s="196">
        <v>1735</v>
      </c>
      <c r="AB300" s="196">
        <v>1734</v>
      </c>
      <c r="AC300" s="196">
        <v>2347</v>
      </c>
      <c r="AD300" s="196">
        <v>2347</v>
      </c>
      <c r="AE300" s="196">
        <v>2347</v>
      </c>
      <c r="AF300" s="196"/>
      <c r="AG300" s="196"/>
      <c r="AH300" s="196"/>
      <c r="AI300"/>
      <c r="AJ300" s="188">
        <f t="shared" si="10"/>
        <v>0</v>
      </c>
      <c r="AK300" s="31">
        <v>291</v>
      </c>
      <c r="AL300" s="31" t="s">
        <v>620</v>
      </c>
      <c r="AM300" s="31">
        <v>291</v>
      </c>
      <c r="AN300" s="31" t="s">
        <v>336</v>
      </c>
      <c r="AO300" s="6">
        <f t="shared" si="13"/>
        <v>0</v>
      </c>
      <c r="AR300" s="157" t="s">
        <v>336</v>
      </c>
      <c r="AS300" s="162" t="s">
        <v>1977</v>
      </c>
      <c r="AT300" s="209">
        <v>0</v>
      </c>
      <c r="AU300" s="209">
        <v>2347</v>
      </c>
      <c r="AV300" s="96"/>
      <c r="AW300" s="209"/>
      <c r="AX300" s="209"/>
      <c r="AY300" s="209"/>
      <c r="AZ300"/>
      <c r="BA300"/>
    </row>
    <row r="301" spans="1:53" ht="17.100000000000001" customHeight="1">
      <c r="A301" s="31">
        <v>292</v>
      </c>
      <c r="B301" s="31" t="s">
        <v>1260</v>
      </c>
      <c r="C301" s="72">
        <f>proj16jul!D301</f>
        <v>0</v>
      </c>
      <c r="D301" s="45">
        <f>dec!N301</f>
        <v>0</v>
      </c>
      <c r="E301" s="45">
        <f>may!N301</f>
        <v>0</v>
      </c>
      <c r="F301" s="45">
        <f>june!N301</f>
        <v>0</v>
      </c>
      <c r="G301" s="196">
        <v>0</v>
      </c>
      <c r="H301" s="196">
        <v>0</v>
      </c>
      <c r="I301" s="196">
        <v>0</v>
      </c>
      <c r="J301" s="196">
        <v>0</v>
      </c>
      <c r="K301" s="196">
        <v>0</v>
      </c>
      <c r="L301" s="196">
        <v>0</v>
      </c>
      <c r="M301" s="196">
        <v>0</v>
      </c>
      <c r="N301" s="196">
        <v>0</v>
      </c>
      <c r="O301" s="6"/>
      <c r="P301" s="6"/>
      <c r="Q301"/>
      <c r="R301"/>
      <c r="S301" s="33"/>
      <c r="T301" s="45">
        <f>proj16jul!F301</f>
        <v>47456</v>
      </c>
      <c r="U301" s="45">
        <f>dec!O301</f>
        <v>95400</v>
      </c>
      <c r="V301" s="45">
        <f>may!O301</f>
        <v>95201</v>
      </c>
      <c r="W301" s="45">
        <f>june!O301</f>
        <v>77201</v>
      </c>
      <c r="X301" s="196">
        <v>3955</v>
      </c>
      <c r="Y301" s="196">
        <v>3955</v>
      </c>
      <c r="Z301" s="196">
        <v>3955</v>
      </c>
      <c r="AA301" s="196">
        <v>3955</v>
      </c>
      <c r="AB301" s="196">
        <v>3955</v>
      </c>
      <c r="AC301" s="196">
        <v>10804</v>
      </c>
      <c r="AD301" s="196">
        <v>10804</v>
      </c>
      <c r="AE301" s="196">
        <v>10804</v>
      </c>
      <c r="AF301" s="196"/>
      <c r="AG301" s="196"/>
      <c r="AH301" s="196"/>
      <c r="AI301"/>
      <c r="AJ301" s="188">
        <f t="shared" si="10"/>
        <v>0</v>
      </c>
      <c r="AK301" s="31">
        <v>292</v>
      </c>
      <c r="AL301" s="31" t="s">
        <v>621</v>
      </c>
      <c r="AM301" s="31">
        <v>292</v>
      </c>
      <c r="AN301" s="31" t="s">
        <v>337</v>
      </c>
      <c r="AO301" s="6">
        <f t="shared" si="13"/>
        <v>0</v>
      </c>
      <c r="AR301" s="157" t="s">
        <v>337</v>
      </c>
      <c r="AS301" s="162" t="s">
        <v>1978</v>
      </c>
      <c r="AT301" s="209">
        <v>0</v>
      </c>
      <c r="AU301" s="209">
        <v>10804</v>
      </c>
      <c r="AV301" s="96"/>
      <c r="AW301" s="209"/>
      <c r="AX301" s="209"/>
      <c r="AY301" s="209"/>
      <c r="AZ301"/>
      <c r="BA301"/>
    </row>
    <row r="302" spans="1:53" ht="17.100000000000001" customHeight="1">
      <c r="A302" s="32">
        <v>293</v>
      </c>
      <c r="B302" s="32" t="s">
        <v>840</v>
      </c>
      <c r="C302" s="72">
        <f>proj16jul!D302</f>
        <v>444565</v>
      </c>
      <c r="D302" s="45">
        <f>dec!N302</f>
        <v>422939</v>
      </c>
      <c r="E302" s="45">
        <f>may!N302</f>
        <v>478718</v>
      </c>
      <c r="F302" s="45">
        <f>june!N302</f>
        <v>473718</v>
      </c>
      <c r="G302" s="196">
        <v>37047</v>
      </c>
      <c r="H302" s="196">
        <v>37047</v>
      </c>
      <c r="I302" s="196">
        <v>37047</v>
      </c>
      <c r="J302" s="196">
        <v>37047</v>
      </c>
      <c r="K302" s="196">
        <v>37047</v>
      </c>
      <c r="L302" s="196">
        <v>33957</v>
      </c>
      <c r="M302" s="196">
        <v>33957</v>
      </c>
      <c r="N302" s="196">
        <v>33958</v>
      </c>
      <c r="O302" s="6"/>
      <c r="P302" s="6"/>
      <c r="Q302"/>
      <c r="R302"/>
      <c r="S302" s="33"/>
      <c r="T302" s="45">
        <f>proj16jul!F302</f>
        <v>361081</v>
      </c>
      <c r="U302" s="45">
        <f>dec!O302</f>
        <v>660353</v>
      </c>
      <c r="V302" s="45">
        <f>may!O302</f>
        <v>649973</v>
      </c>
      <c r="W302" s="45">
        <f>june!O302</f>
        <v>629342</v>
      </c>
      <c r="X302" s="196">
        <v>30091</v>
      </c>
      <c r="Y302" s="196">
        <v>30090</v>
      </c>
      <c r="Z302" s="196">
        <v>30090</v>
      </c>
      <c r="AA302" s="196">
        <v>30090</v>
      </c>
      <c r="AB302" s="196">
        <v>30090</v>
      </c>
      <c r="AC302" s="196">
        <v>72844</v>
      </c>
      <c r="AD302" s="196">
        <v>72843</v>
      </c>
      <c r="AE302" s="196">
        <v>72843</v>
      </c>
      <c r="AF302" s="196"/>
      <c r="AG302" s="196"/>
      <c r="AH302" s="196"/>
      <c r="AI302"/>
      <c r="AJ302" s="188">
        <f t="shared" si="10"/>
        <v>0</v>
      </c>
      <c r="AK302" s="31">
        <v>293</v>
      </c>
      <c r="AL302" s="31" t="s">
        <v>622</v>
      </c>
      <c r="AM302" s="31">
        <v>293</v>
      </c>
      <c r="AN302" s="31" t="s">
        <v>338</v>
      </c>
      <c r="AO302" s="6">
        <f t="shared" si="13"/>
        <v>0</v>
      </c>
      <c r="AR302" s="157" t="s">
        <v>338</v>
      </c>
      <c r="AS302" s="162" t="s">
        <v>1979</v>
      </c>
      <c r="AT302" s="209">
        <v>33958</v>
      </c>
      <c r="AU302" s="209">
        <v>72843</v>
      </c>
      <c r="AV302" s="96"/>
      <c r="AW302" s="209"/>
      <c r="AX302" s="209"/>
      <c r="AY302" s="209"/>
      <c r="AZ302"/>
      <c r="BA302"/>
    </row>
    <row r="303" spans="1:53" ht="17.100000000000001" customHeight="1">
      <c r="A303" s="31">
        <v>294</v>
      </c>
      <c r="B303" s="31" t="s">
        <v>1261</v>
      </c>
      <c r="C303" s="72">
        <f>proj16jul!D303</f>
        <v>0</v>
      </c>
      <c r="D303" s="45">
        <f>dec!N303</f>
        <v>0</v>
      </c>
      <c r="E303" s="45">
        <f>may!N303</f>
        <v>0</v>
      </c>
      <c r="F303" s="45">
        <f>june!N303</f>
        <v>0</v>
      </c>
      <c r="G303" s="196">
        <v>0</v>
      </c>
      <c r="H303" s="196">
        <v>0</v>
      </c>
      <c r="I303" s="196">
        <v>0</v>
      </c>
      <c r="J303" s="196">
        <v>0</v>
      </c>
      <c r="K303" s="196">
        <v>0</v>
      </c>
      <c r="L303" s="196">
        <v>0</v>
      </c>
      <c r="M303" s="196">
        <v>0</v>
      </c>
      <c r="N303" s="196">
        <v>0</v>
      </c>
      <c r="O303" s="6"/>
      <c r="P303" s="6"/>
      <c r="Q303"/>
      <c r="R303"/>
      <c r="S303" s="33"/>
      <c r="T303" s="45">
        <f>proj16jul!F303</f>
        <v>0</v>
      </c>
      <c r="U303" s="45">
        <f>dec!O303</f>
        <v>0</v>
      </c>
      <c r="V303" s="45">
        <f>may!O303</f>
        <v>0</v>
      </c>
      <c r="W303" s="45">
        <f>june!O303</f>
        <v>0</v>
      </c>
      <c r="X303" s="196">
        <v>0</v>
      </c>
      <c r="Y303" s="196">
        <v>0</v>
      </c>
      <c r="Z303" s="196">
        <v>0</v>
      </c>
      <c r="AA303" s="196">
        <v>0</v>
      </c>
      <c r="AB303" s="196">
        <v>0</v>
      </c>
      <c r="AC303" s="196">
        <v>0</v>
      </c>
      <c r="AD303" s="196">
        <v>0</v>
      </c>
      <c r="AE303" s="196">
        <v>0</v>
      </c>
      <c r="AF303" s="196"/>
      <c r="AG303" s="196"/>
      <c r="AH303" s="196"/>
      <c r="AI303"/>
      <c r="AJ303" s="188">
        <f t="shared" si="10"/>
        <v>0</v>
      </c>
      <c r="AK303" s="31">
        <v>294</v>
      </c>
      <c r="AL303" s="31" t="s">
        <v>623</v>
      </c>
      <c r="AM303" s="31">
        <v>294</v>
      </c>
      <c r="AN303" s="31" t="s">
        <v>339</v>
      </c>
      <c r="AO303" s="6">
        <f t="shared" si="13"/>
        <v>0</v>
      </c>
      <c r="AR303" s="157" t="s">
        <v>339</v>
      </c>
      <c r="AS303" s="162" t="s">
        <v>1980</v>
      </c>
      <c r="AT303" s="209">
        <v>0</v>
      </c>
      <c r="AU303" s="209">
        <v>0</v>
      </c>
      <c r="AV303" s="96"/>
      <c r="AW303" s="209"/>
      <c r="AX303" s="209"/>
      <c r="AY303" s="209"/>
      <c r="AZ303"/>
      <c r="BA303"/>
    </row>
    <row r="304" spans="1:53" ht="17.100000000000001" customHeight="1">
      <c r="A304" s="32">
        <v>295</v>
      </c>
      <c r="B304" s="32" t="s">
        <v>1280</v>
      </c>
      <c r="C304" s="72">
        <f>proj16jul!D304</f>
        <v>0</v>
      </c>
      <c r="D304" s="45">
        <f>dec!N304</f>
        <v>0</v>
      </c>
      <c r="E304" s="45">
        <f>may!N304</f>
        <v>0</v>
      </c>
      <c r="F304" s="45">
        <f>june!N304</f>
        <v>0</v>
      </c>
      <c r="G304" s="196">
        <v>0</v>
      </c>
      <c r="H304" s="196">
        <v>0</v>
      </c>
      <c r="I304" s="196">
        <v>0</v>
      </c>
      <c r="J304" s="196">
        <v>0</v>
      </c>
      <c r="K304" s="196">
        <v>0</v>
      </c>
      <c r="L304" s="196">
        <v>0</v>
      </c>
      <c r="M304" s="196">
        <v>0</v>
      </c>
      <c r="N304" s="196">
        <v>0</v>
      </c>
      <c r="O304" s="6"/>
      <c r="P304" s="6"/>
      <c r="Q304"/>
      <c r="R304"/>
      <c r="S304" s="33"/>
      <c r="T304" s="45">
        <f>proj16jul!F304</f>
        <v>32671</v>
      </c>
      <c r="U304" s="45">
        <f>dec!O304</f>
        <v>49200</v>
      </c>
      <c r="V304" s="45">
        <f>may!O304</f>
        <v>40779</v>
      </c>
      <c r="W304" s="45">
        <f>june!O304</f>
        <v>40779</v>
      </c>
      <c r="X304" s="196">
        <v>2723</v>
      </c>
      <c r="Y304" s="196">
        <v>2723</v>
      </c>
      <c r="Z304" s="196">
        <v>2723</v>
      </c>
      <c r="AA304" s="196">
        <v>2723</v>
      </c>
      <c r="AB304" s="196">
        <v>2723</v>
      </c>
      <c r="AC304" s="196">
        <v>5084</v>
      </c>
      <c r="AD304" s="196">
        <v>5084</v>
      </c>
      <c r="AE304" s="196">
        <v>5084</v>
      </c>
      <c r="AF304" s="196"/>
      <c r="AG304" s="196"/>
      <c r="AH304" s="196"/>
      <c r="AI304"/>
      <c r="AJ304" s="188">
        <f t="shared" si="10"/>
        <v>0</v>
      </c>
      <c r="AK304" s="31">
        <v>295</v>
      </c>
      <c r="AL304" s="31" t="s">
        <v>624</v>
      </c>
      <c r="AM304" s="31">
        <v>295</v>
      </c>
      <c r="AN304" s="31" t="s">
        <v>340</v>
      </c>
      <c r="AO304" s="6">
        <f t="shared" si="13"/>
        <v>0</v>
      </c>
      <c r="AR304" s="157" t="s">
        <v>340</v>
      </c>
      <c r="AS304" s="162" t="s">
        <v>1981</v>
      </c>
      <c r="AT304" s="209">
        <v>0</v>
      </c>
      <c r="AU304" s="209">
        <v>5084</v>
      </c>
      <c r="AV304" s="96"/>
      <c r="AW304" s="209"/>
      <c r="AX304" s="209"/>
      <c r="AY304" s="209"/>
      <c r="AZ304"/>
      <c r="BA304"/>
    </row>
    <row r="305" spans="1:53" ht="17.100000000000001" customHeight="1">
      <c r="A305" s="32">
        <v>296</v>
      </c>
      <c r="B305" s="32" t="s">
        <v>1262</v>
      </c>
      <c r="C305" s="72">
        <f>proj16jul!D305</f>
        <v>114178</v>
      </c>
      <c r="D305" s="45">
        <f>dec!N305</f>
        <v>95144</v>
      </c>
      <c r="E305" s="45">
        <f>may!N305</f>
        <v>110661</v>
      </c>
      <c r="F305" s="45">
        <f>june!N305</f>
        <v>110661</v>
      </c>
      <c r="G305" s="196">
        <v>9514</v>
      </c>
      <c r="H305" s="196">
        <v>9515</v>
      </c>
      <c r="I305" s="196">
        <v>9515</v>
      </c>
      <c r="J305" s="196">
        <v>9515</v>
      </c>
      <c r="K305" s="196">
        <v>9515</v>
      </c>
      <c r="L305" s="196">
        <v>6795</v>
      </c>
      <c r="M305" s="196">
        <v>6795</v>
      </c>
      <c r="N305" s="196">
        <v>6796</v>
      </c>
      <c r="O305" s="6"/>
      <c r="P305" s="6"/>
      <c r="Q305"/>
      <c r="R305"/>
      <c r="S305" s="33"/>
      <c r="T305" s="45">
        <f>proj16jul!F305</f>
        <v>251699</v>
      </c>
      <c r="U305" s="45">
        <f>dec!O305</f>
        <v>260852</v>
      </c>
      <c r="V305" s="45">
        <f>may!O305</f>
        <v>260852</v>
      </c>
      <c r="W305" s="45">
        <f>june!O305</f>
        <v>249547</v>
      </c>
      <c r="X305" s="196">
        <v>20975</v>
      </c>
      <c r="Y305" s="196">
        <v>20975</v>
      </c>
      <c r="Z305" s="196">
        <v>20975</v>
      </c>
      <c r="AA305" s="196">
        <v>20975</v>
      </c>
      <c r="AB305" s="196">
        <v>20975</v>
      </c>
      <c r="AC305" s="196">
        <v>22283</v>
      </c>
      <c r="AD305" s="196">
        <v>22283</v>
      </c>
      <c r="AE305" s="196">
        <v>22283</v>
      </c>
      <c r="AF305" s="196"/>
      <c r="AG305" s="196"/>
      <c r="AH305" s="196"/>
      <c r="AI305"/>
      <c r="AJ305" s="188">
        <f t="shared" si="10"/>
        <v>0</v>
      </c>
      <c r="AK305" s="31">
        <v>296</v>
      </c>
      <c r="AL305" s="31" t="s">
        <v>625</v>
      </c>
      <c r="AM305" s="31">
        <v>296</v>
      </c>
      <c r="AN305" s="31" t="s">
        <v>341</v>
      </c>
      <c r="AO305" s="6">
        <f t="shared" si="13"/>
        <v>0</v>
      </c>
      <c r="AR305" s="157" t="s">
        <v>341</v>
      </c>
      <c r="AS305" s="162" t="s">
        <v>1982</v>
      </c>
      <c r="AT305" s="209">
        <v>6796</v>
      </c>
      <c r="AU305" s="209">
        <v>22283</v>
      </c>
      <c r="AV305" s="96"/>
      <c r="AW305" s="209"/>
      <c r="AX305" s="209"/>
      <c r="AY305" s="209"/>
      <c r="AZ305"/>
      <c r="BA305"/>
    </row>
    <row r="306" spans="1:53" ht="17.100000000000001" customHeight="1">
      <c r="A306" s="31">
        <v>297</v>
      </c>
      <c r="B306" s="31" t="s">
        <v>1263</v>
      </c>
      <c r="C306" s="72">
        <f>proj16jul!D306</f>
        <v>0</v>
      </c>
      <c r="D306" s="45">
        <f>dec!N306</f>
        <v>0</v>
      </c>
      <c r="E306" s="45">
        <f>may!N306</f>
        <v>0</v>
      </c>
      <c r="F306" s="45">
        <f>june!N306</f>
        <v>0</v>
      </c>
      <c r="G306" s="196">
        <v>0</v>
      </c>
      <c r="H306" s="196">
        <v>0</v>
      </c>
      <c r="I306" s="196">
        <v>0</v>
      </c>
      <c r="J306" s="196">
        <v>0</v>
      </c>
      <c r="K306" s="196">
        <v>0</v>
      </c>
      <c r="L306" s="196">
        <v>0</v>
      </c>
      <c r="M306" s="196">
        <v>0</v>
      </c>
      <c r="N306" s="196">
        <v>0</v>
      </c>
      <c r="O306" s="6"/>
      <c r="P306" s="6"/>
      <c r="Q306"/>
      <c r="R306"/>
      <c r="S306" s="33"/>
      <c r="T306" s="45">
        <f>proj16jul!F306</f>
        <v>0</v>
      </c>
      <c r="U306" s="45">
        <f>dec!O306</f>
        <v>0</v>
      </c>
      <c r="V306" s="45">
        <f>may!O306</f>
        <v>0</v>
      </c>
      <c r="W306" s="45">
        <f>june!O306</f>
        <v>0</v>
      </c>
      <c r="X306" s="196">
        <v>0</v>
      </c>
      <c r="Y306" s="196">
        <v>0</v>
      </c>
      <c r="Z306" s="196">
        <v>0</v>
      </c>
      <c r="AA306" s="196">
        <v>0</v>
      </c>
      <c r="AB306" s="196">
        <v>0</v>
      </c>
      <c r="AC306" s="196">
        <v>0</v>
      </c>
      <c r="AD306" s="196">
        <v>0</v>
      </c>
      <c r="AE306" s="196">
        <v>0</v>
      </c>
      <c r="AF306" s="196"/>
      <c r="AG306" s="196"/>
      <c r="AH306" s="196"/>
      <c r="AI306"/>
      <c r="AJ306" s="188">
        <f t="shared" si="10"/>
        <v>0</v>
      </c>
      <c r="AK306" s="31">
        <v>297</v>
      </c>
      <c r="AL306" s="31" t="s">
        <v>626</v>
      </c>
      <c r="AM306" s="31">
        <v>297</v>
      </c>
      <c r="AN306" s="31" t="s">
        <v>342</v>
      </c>
      <c r="AO306" s="6">
        <f t="shared" si="13"/>
        <v>0</v>
      </c>
      <c r="AR306" s="157" t="s">
        <v>342</v>
      </c>
      <c r="AS306" s="162" t="s">
        <v>1983</v>
      </c>
      <c r="AT306" s="209">
        <v>0</v>
      </c>
      <c r="AU306" s="209">
        <v>0</v>
      </c>
      <c r="AV306" s="96"/>
      <c r="AW306" s="209"/>
      <c r="AX306" s="209"/>
      <c r="AY306" s="209"/>
      <c r="AZ306"/>
      <c r="BA306"/>
    </row>
    <row r="307" spans="1:53" ht="17.100000000000001" customHeight="1">
      <c r="A307" s="31">
        <v>298</v>
      </c>
      <c r="B307" s="31" t="s">
        <v>927</v>
      </c>
      <c r="C307" s="72">
        <f>proj16jul!D307</f>
        <v>0</v>
      </c>
      <c r="D307" s="45">
        <f>dec!N307</f>
        <v>0</v>
      </c>
      <c r="E307" s="45">
        <f>may!N307</f>
        <v>0</v>
      </c>
      <c r="F307" s="45">
        <f>june!N307</f>
        <v>0</v>
      </c>
      <c r="G307" s="196">
        <v>0</v>
      </c>
      <c r="H307" s="196">
        <v>0</v>
      </c>
      <c r="I307" s="196">
        <v>0</v>
      </c>
      <c r="J307" s="196">
        <v>0</v>
      </c>
      <c r="K307" s="196">
        <v>0</v>
      </c>
      <c r="L307" s="196">
        <v>0</v>
      </c>
      <c r="M307" s="196">
        <v>0</v>
      </c>
      <c r="N307" s="196">
        <v>0</v>
      </c>
      <c r="O307" s="6"/>
      <c r="P307" s="6"/>
      <c r="Q307"/>
      <c r="R307"/>
      <c r="S307" s="33"/>
      <c r="T307" s="45">
        <f>proj16jul!F307</f>
        <v>7503</v>
      </c>
      <c r="U307" s="45">
        <f>dec!O307</f>
        <v>0</v>
      </c>
      <c r="V307" s="45">
        <f>may!O307</f>
        <v>0</v>
      </c>
      <c r="W307" s="45">
        <f>june!O307</f>
        <v>0</v>
      </c>
      <c r="X307" s="196">
        <v>626</v>
      </c>
      <c r="Y307" s="196">
        <v>626</v>
      </c>
      <c r="Z307" s="196">
        <v>626</v>
      </c>
      <c r="AA307" s="196">
        <v>625</v>
      </c>
      <c r="AB307" s="196">
        <v>625</v>
      </c>
      <c r="AC307" s="196">
        <v>-447</v>
      </c>
      <c r="AD307" s="196">
        <v>-447</v>
      </c>
      <c r="AE307" s="196">
        <v>-447</v>
      </c>
      <c r="AF307" s="196"/>
      <c r="AG307" s="196"/>
      <c r="AH307" s="196"/>
      <c r="AI307"/>
      <c r="AJ307" s="188">
        <f t="shared" si="10"/>
        <v>0</v>
      </c>
      <c r="AK307" s="31">
        <v>298</v>
      </c>
      <c r="AL307" s="31" t="s">
        <v>627</v>
      </c>
      <c r="AM307" s="31">
        <v>298</v>
      </c>
      <c r="AN307" s="31" t="s">
        <v>343</v>
      </c>
      <c r="AO307" s="6">
        <f t="shared" si="13"/>
        <v>0</v>
      </c>
      <c r="AR307" s="157" t="s">
        <v>343</v>
      </c>
      <c r="AS307" s="162" t="s">
        <v>1984</v>
      </c>
      <c r="AT307" s="209">
        <v>0</v>
      </c>
      <c r="AU307" s="209">
        <v>-447</v>
      </c>
      <c r="AV307" s="96"/>
      <c r="AW307" s="209"/>
      <c r="AX307" s="209"/>
      <c r="AY307" s="209"/>
      <c r="AZ307"/>
      <c r="BA307"/>
    </row>
    <row r="308" spans="1:53" ht="17.100000000000001" customHeight="1">
      <c r="A308" s="31">
        <v>299</v>
      </c>
      <c r="B308" s="31" t="s">
        <v>1264</v>
      </c>
      <c r="C308" s="72">
        <f>proj16jul!D308</f>
        <v>0</v>
      </c>
      <c r="D308" s="45">
        <f>dec!N308</f>
        <v>0</v>
      </c>
      <c r="E308" s="45">
        <f>may!N308</f>
        <v>0</v>
      </c>
      <c r="F308" s="45">
        <f>june!N308</f>
        <v>0</v>
      </c>
      <c r="G308" s="196">
        <v>0</v>
      </c>
      <c r="H308" s="196">
        <v>0</v>
      </c>
      <c r="I308" s="196">
        <v>0</v>
      </c>
      <c r="J308" s="196">
        <v>0</v>
      </c>
      <c r="K308" s="196">
        <v>0</v>
      </c>
      <c r="L308" s="196">
        <v>0</v>
      </c>
      <c r="M308" s="196">
        <v>0</v>
      </c>
      <c r="N308" s="196">
        <v>0</v>
      </c>
      <c r="O308" s="6"/>
      <c r="P308" s="6"/>
      <c r="Q308"/>
      <c r="R308"/>
      <c r="S308" s="33"/>
      <c r="T308" s="45">
        <f>proj16jul!F308</f>
        <v>0</v>
      </c>
      <c r="U308" s="45">
        <f>dec!O308</f>
        <v>0</v>
      </c>
      <c r="V308" s="45">
        <f>may!O308</f>
        <v>0</v>
      </c>
      <c r="W308" s="45">
        <f>june!O308</f>
        <v>0</v>
      </c>
      <c r="X308" s="196">
        <v>0</v>
      </c>
      <c r="Y308" s="196">
        <v>0</v>
      </c>
      <c r="Z308" s="196">
        <v>0</v>
      </c>
      <c r="AA308" s="196">
        <v>0</v>
      </c>
      <c r="AB308" s="196">
        <v>0</v>
      </c>
      <c r="AC308" s="196">
        <v>0</v>
      </c>
      <c r="AD308" s="196">
        <v>0</v>
      </c>
      <c r="AE308" s="196">
        <v>0</v>
      </c>
      <c r="AF308" s="196"/>
      <c r="AG308" s="196"/>
      <c r="AH308" s="196"/>
      <c r="AI308"/>
      <c r="AJ308" s="188">
        <f t="shared" si="10"/>
        <v>0</v>
      </c>
      <c r="AK308" s="31">
        <v>299</v>
      </c>
      <c r="AL308" s="31" t="s">
        <v>628</v>
      </c>
      <c r="AM308" s="31">
        <v>299</v>
      </c>
      <c r="AN308" s="31" t="s">
        <v>344</v>
      </c>
      <c r="AO308" s="6">
        <f t="shared" si="13"/>
        <v>0</v>
      </c>
      <c r="AR308" s="157" t="s">
        <v>344</v>
      </c>
      <c r="AS308" s="162" t="s">
        <v>1985</v>
      </c>
      <c r="AT308" s="209">
        <v>0</v>
      </c>
      <c r="AU308" s="209">
        <v>0</v>
      </c>
      <c r="AV308" s="96"/>
      <c r="AW308" s="209"/>
      <c r="AX308" s="209"/>
      <c r="AY308" s="209"/>
      <c r="AZ308"/>
      <c r="BA308"/>
    </row>
    <row r="309" spans="1:53" ht="17.100000000000001" customHeight="1">
      <c r="A309" s="32">
        <v>300</v>
      </c>
      <c r="B309" s="32" t="s">
        <v>781</v>
      </c>
      <c r="C309" s="72">
        <f>proj16jul!D309</f>
        <v>121623</v>
      </c>
      <c r="D309" s="45">
        <f>dec!N309</f>
        <v>98389</v>
      </c>
      <c r="E309" s="45">
        <f>may!N309</f>
        <v>80283</v>
      </c>
      <c r="F309" s="45">
        <f>june!N309</f>
        <v>80283</v>
      </c>
      <c r="G309" s="196">
        <v>10135</v>
      </c>
      <c r="H309" s="196">
        <v>10135</v>
      </c>
      <c r="I309" s="196">
        <v>10135</v>
      </c>
      <c r="J309" s="196">
        <v>10136</v>
      </c>
      <c r="K309" s="196">
        <v>10135</v>
      </c>
      <c r="L309" s="196">
        <v>6816</v>
      </c>
      <c r="M309" s="196">
        <v>6816</v>
      </c>
      <c r="N309" s="196">
        <v>6816</v>
      </c>
      <c r="O309" s="6"/>
      <c r="P309" s="6"/>
      <c r="Q309"/>
      <c r="R309"/>
      <c r="S309" s="33"/>
      <c r="T309" s="45">
        <f>proj16jul!F309</f>
        <v>107940</v>
      </c>
      <c r="U309" s="45">
        <f>dec!O309</f>
        <v>145606</v>
      </c>
      <c r="V309" s="45">
        <f>may!O309</f>
        <v>253107</v>
      </c>
      <c r="W309" s="45">
        <f>june!O309</f>
        <v>253107</v>
      </c>
      <c r="X309" s="196">
        <v>8995</v>
      </c>
      <c r="Y309" s="196">
        <v>8995</v>
      </c>
      <c r="Z309" s="196">
        <v>8995</v>
      </c>
      <c r="AA309" s="196">
        <v>8995</v>
      </c>
      <c r="AB309" s="196">
        <v>8995</v>
      </c>
      <c r="AC309" s="196">
        <v>14376</v>
      </c>
      <c r="AD309" s="196">
        <v>14376</v>
      </c>
      <c r="AE309" s="196">
        <v>14376</v>
      </c>
      <c r="AF309" s="196"/>
      <c r="AG309" s="196"/>
      <c r="AH309" s="196"/>
      <c r="AI309"/>
      <c r="AJ309" s="188">
        <f t="shared" si="10"/>
        <v>1</v>
      </c>
      <c r="AK309" s="31">
        <v>300</v>
      </c>
      <c r="AL309" s="31" t="s">
        <v>629</v>
      </c>
      <c r="AM309" s="31">
        <v>300</v>
      </c>
      <c r="AN309" s="31" t="s">
        <v>345</v>
      </c>
      <c r="AO309" s="6">
        <f t="shared" si="13"/>
        <v>0</v>
      </c>
      <c r="AR309" s="157" t="s">
        <v>345</v>
      </c>
      <c r="AS309" s="162" t="s">
        <v>1986</v>
      </c>
      <c r="AT309" s="209">
        <v>6816</v>
      </c>
      <c r="AU309" s="209">
        <v>14376</v>
      </c>
      <c r="AV309" s="96"/>
      <c r="AW309" s="209"/>
      <c r="AX309" s="209"/>
      <c r="AY309" s="209"/>
      <c r="AZ309"/>
      <c r="BA309"/>
    </row>
    <row r="310" spans="1:53" ht="17.100000000000001" customHeight="1">
      <c r="A310" s="32">
        <v>301</v>
      </c>
      <c r="B310" s="32" t="s">
        <v>569</v>
      </c>
      <c r="C310" s="72">
        <f>proj16jul!D310</f>
        <v>223965</v>
      </c>
      <c r="D310" s="45">
        <f>dec!N310</f>
        <v>223196</v>
      </c>
      <c r="E310" s="45">
        <f>may!N310</f>
        <v>243391</v>
      </c>
      <c r="F310" s="45">
        <f>june!N310</f>
        <v>243391</v>
      </c>
      <c r="G310" s="196">
        <v>18663</v>
      </c>
      <c r="H310" s="196">
        <v>18664</v>
      </c>
      <c r="I310" s="196">
        <v>18664</v>
      </c>
      <c r="J310" s="196">
        <v>18664</v>
      </c>
      <c r="K310" s="196">
        <v>18663</v>
      </c>
      <c r="L310" s="196">
        <v>18554</v>
      </c>
      <c r="M310" s="196">
        <v>18554</v>
      </c>
      <c r="N310" s="196">
        <v>18554</v>
      </c>
      <c r="O310" s="6"/>
      <c r="P310" s="6"/>
      <c r="Q310"/>
      <c r="R310"/>
      <c r="S310" s="33"/>
      <c r="T310" s="45">
        <f>proj16jul!F310</f>
        <v>112513</v>
      </c>
      <c r="U310" s="45">
        <f>dec!O310</f>
        <v>127400</v>
      </c>
      <c r="V310" s="45">
        <f>may!O310</f>
        <v>136550</v>
      </c>
      <c r="W310" s="45">
        <f>june!O310</f>
        <v>139166</v>
      </c>
      <c r="X310" s="196">
        <v>9377</v>
      </c>
      <c r="Y310" s="196">
        <v>9376</v>
      </c>
      <c r="Z310" s="196">
        <v>9376</v>
      </c>
      <c r="AA310" s="196">
        <v>9376</v>
      </c>
      <c r="AB310" s="196">
        <v>9376</v>
      </c>
      <c r="AC310" s="196">
        <v>11503</v>
      </c>
      <c r="AD310" s="196">
        <v>11503</v>
      </c>
      <c r="AE310" s="196">
        <v>11503</v>
      </c>
      <c r="AF310" s="196"/>
      <c r="AG310" s="196"/>
      <c r="AH310" s="196"/>
      <c r="AI310"/>
      <c r="AJ310" s="188">
        <f t="shared" si="10"/>
        <v>0</v>
      </c>
      <c r="AK310" s="31">
        <v>301</v>
      </c>
      <c r="AL310" s="31" t="s">
        <v>630</v>
      </c>
      <c r="AM310" s="31">
        <v>301</v>
      </c>
      <c r="AN310" s="31" t="s">
        <v>346</v>
      </c>
      <c r="AO310" s="6">
        <f t="shared" si="13"/>
        <v>0</v>
      </c>
      <c r="AR310" s="157" t="s">
        <v>346</v>
      </c>
      <c r="AS310" s="162" t="s">
        <v>1987</v>
      </c>
      <c r="AT310" s="209">
        <v>18554</v>
      </c>
      <c r="AU310" s="209">
        <v>11503</v>
      </c>
      <c r="AV310" s="96"/>
      <c r="AW310" s="209"/>
      <c r="AX310" s="209"/>
      <c r="AY310" s="209"/>
      <c r="AZ310"/>
      <c r="BA310"/>
    </row>
    <row r="311" spans="1:53" ht="17.100000000000001" customHeight="1">
      <c r="A311" s="32">
        <v>302</v>
      </c>
      <c r="B311" s="32" t="s">
        <v>1300</v>
      </c>
      <c r="C311" s="72">
        <f>proj16jul!D311</f>
        <v>0</v>
      </c>
      <c r="D311" s="45">
        <f>dec!N311</f>
        <v>0</v>
      </c>
      <c r="E311" s="45">
        <f>may!N311</f>
        <v>0</v>
      </c>
      <c r="F311" s="45">
        <f>june!N311</f>
        <v>0</v>
      </c>
      <c r="G311" s="196">
        <v>0</v>
      </c>
      <c r="H311" s="196">
        <v>0</v>
      </c>
      <c r="I311" s="196">
        <v>0</v>
      </c>
      <c r="J311" s="196">
        <v>0</v>
      </c>
      <c r="K311" s="196">
        <v>0</v>
      </c>
      <c r="L311" s="196">
        <v>0</v>
      </c>
      <c r="M311" s="196">
        <v>0</v>
      </c>
      <c r="N311" s="196">
        <v>0</v>
      </c>
      <c r="O311" s="6"/>
      <c r="P311" s="6"/>
      <c r="Q311"/>
      <c r="R311"/>
      <c r="S311" s="33"/>
      <c r="T311" s="45">
        <f>proj16jul!F311</f>
        <v>72960</v>
      </c>
      <c r="U311" s="45">
        <f>dec!O311</f>
        <v>60000</v>
      </c>
      <c r="V311" s="45">
        <f>may!O311</f>
        <v>67175</v>
      </c>
      <c r="W311" s="45">
        <f>june!O311</f>
        <v>67175</v>
      </c>
      <c r="X311" s="196">
        <v>6080</v>
      </c>
      <c r="Y311" s="196">
        <v>6080</v>
      </c>
      <c r="Z311" s="196">
        <v>6080</v>
      </c>
      <c r="AA311" s="196">
        <v>6080</v>
      </c>
      <c r="AB311" s="196">
        <v>6080</v>
      </c>
      <c r="AC311" s="196">
        <v>4229</v>
      </c>
      <c r="AD311" s="196">
        <v>4229</v>
      </c>
      <c r="AE311" s="196">
        <v>4229</v>
      </c>
      <c r="AF311" s="196"/>
      <c r="AG311" s="196"/>
      <c r="AH311" s="196"/>
      <c r="AI311"/>
      <c r="AJ311" s="188">
        <f t="shared" si="10"/>
        <v>0</v>
      </c>
      <c r="AK311" s="31">
        <v>302</v>
      </c>
      <c r="AL311" s="31" t="s">
        <v>631</v>
      </c>
      <c r="AM311" s="31">
        <v>302</v>
      </c>
      <c r="AN311" s="31" t="s">
        <v>347</v>
      </c>
      <c r="AO311" s="6">
        <f t="shared" si="13"/>
        <v>0</v>
      </c>
      <c r="AR311" s="157" t="s">
        <v>347</v>
      </c>
      <c r="AS311" s="162" t="s">
        <v>1988</v>
      </c>
      <c r="AT311" s="209">
        <v>0</v>
      </c>
      <c r="AU311" s="209">
        <v>4229</v>
      </c>
      <c r="AV311" s="96"/>
      <c r="AW311" s="209"/>
      <c r="AX311" s="209"/>
      <c r="AY311" s="209"/>
      <c r="AZ311"/>
      <c r="BA311"/>
    </row>
    <row r="312" spans="1:53" ht="17.100000000000001" customHeight="1">
      <c r="A312" s="31">
        <v>303</v>
      </c>
      <c r="B312" s="31" t="s">
        <v>1398</v>
      </c>
      <c r="C312" s="72">
        <f>proj16jul!D312</f>
        <v>0</v>
      </c>
      <c r="D312" s="45">
        <f>dec!N312</f>
        <v>0</v>
      </c>
      <c r="E312" s="45">
        <f>may!N312</f>
        <v>0</v>
      </c>
      <c r="F312" s="45">
        <f>june!N312</f>
        <v>0</v>
      </c>
      <c r="G312" s="196">
        <v>0</v>
      </c>
      <c r="H312" s="196">
        <v>0</v>
      </c>
      <c r="I312" s="196">
        <v>0</v>
      </c>
      <c r="J312" s="196">
        <v>0</v>
      </c>
      <c r="K312" s="196">
        <v>0</v>
      </c>
      <c r="L312" s="196">
        <v>0</v>
      </c>
      <c r="M312" s="196">
        <v>0</v>
      </c>
      <c r="N312" s="196">
        <v>0</v>
      </c>
      <c r="O312" s="6"/>
      <c r="P312" s="6"/>
      <c r="Q312"/>
      <c r="R312"/>
      <c r="S312" s="33"/>
      <c r="T312" s="45">
        <f>proj16jul!F312</f>
        <v>0</v>
      </c>
      <c r="U312" s="45">
        <f>dec!O312</f>
        <v>0</v>
      </c>
      <c r="V312" s="45">
        <f>may!O312</f>
        <v>0</v>
      </c>
      <c r="W312" s="45">
        <f>june!O312</f>
        <v>0</v>
      </c>
      <c r="X312" s="196">
        <v>0</v>
      </c>
      <c r="Y312" s="196">
        <v>0</v>
      </c>
      <c r="Z312" s="196">
        <v>0</v>
      </c>
      <c r="AA312" s="196">
        <v>0</v>
      </c>
      <c r="AB312" s="196">
        <v>0</v>
      </c>
      <c r="AC312" s="196">
        <v>0</v>
      </c>
      <c r="AD312" s="196">
        <v>0</v>
      </c>
      <c r="AE312" s="196">
        <v>0</v>
      </c>
      <c r="AF312" s="196"/>
      <c r="AG312" s="196"/>
      <c r="AH312" s="196"/>
      <c r="AI312"/>
      <c r="AJ312" s="188">
        <f t="shared" si="10"/>
        <v>1</v>
      </c>
      <c r="AK312" s="31">
        <v>303</v>
      </c>
      <c r="AL312" s="31" t="s">
        <v>632</v>
      </c>
      <c r="AM312" s="31">
        <v>303</v>
      </c>
      <c r="AN312" s="31" t="s">
        <v>348</v>
      </c>
      <c r="AO312" s="6">
        <f t="shared" si="13"/>
        <v>0</v>
      </c>
      <c r="AR312" s="157" t="s">
        <v>348</v>
      </c>
      <c r="AS312" s="162" t="s">
        <v>1989</v>
      </c>
      <c r="AT312" s="209">
        <v>0</v>
      </c>
      <c r="AU312" s="209">
        <v>0</v>
      </c>
      <c r="AV312" s="96"/>
      <c r="AW312" s="209"/>
      <c r="AX312" s="209"/>
      <c r="AY312" s="209"/>
      <c r="AZ312"/>
      <c r="BA312"/>
    </row>
    <row r="313" spans="1:53" ht="17.100000000000001" customHeight="1">
      <c r="A313" s="32">
        <v>304</v>
      </c>
      <c r="B313" s="32" t="s">
        <v>799</v>
      </c>
      <c r="C313" s="72">
        <f>proj16jul!D313</f>
        <v>563983</v>
      </c>
      <c r="D313" s="45">
        <f>dec!N313</f>
        <v>851098</v>
      </c>
      <c r="E313" s="45">
        <f>may!N313</f>
        <v>869723</v>
      </c>
      <c r="F313" s="45">
        <f>june!N313</f>
        <v>869573</v>
      </c>
      <c r="G313" s="196">
        <v>46998</v>
      </c>
      <c r="H313" s="196">
        <v>46999</v>
      </c>
      <c r="I313" s="196">
        <v>46998</v>
      </c>
      <c r="J313" s="196">
        <v>46999</v>
      </c>
      <c r="K313" s="196">
        <v>46998</v>
      </c>
      <c r="L313" s="196">
        <v>88015</v>
      </c>
      <c r="M313" s="196">
        <v>88015</v>
      </c>
      <c r="N313" s="196">
        <v>88015</v>
      </c>
      <c r="O313" s="6"/>
      <c r="P313" s="6"/>
      <c r="Q313"/>
      <c r="R313"/>
      <c r="S313" s="33"/>
      <c r="T313" s="45">
        <f>proj16jul!F313</f>
        <v>1100081</v>
      </c>
      <c r="U313" s="45">
        <f>dec!O313</f>
        <v>1086333</v>
      </c>
      <c r="V313" s="45">
        <f>may!O313</f>
        <v>988989</v>
      </c>
      <c r="W313" s="45">
        <f>june!O313</f>
        <v>985307</v>
      </c>
      <c r="X313" s="196">
        <v>91674</v>
      </c>
      <c r="Y313" s="196">
        <v>91674</v>
      </c>
      <c r="Z313" s="196">
        <v>91674</v>
      </c>
      <c r="AA313" s="196">
        <v>91674</v>
      </c>
      <c r="AB313" s="196">
        <v>91674</v>
      </c>
      <c r="AC313" s="196">
        <v>89709</v>
      </c>
      <c r="AD313" s="196">
        <v>89709</v>
      </c>
      <c r="AE313" s="196">
        <v>89709</v>
      </c>
      <c r="AF313" s="196"/>
      <c r="AG313" s="196"/>
      <c r="AH313" s="196"/>
      <c r="AI313"/>
      <c r="AJ313" s="188">
        <f t="shared" si="10"/>
        <v>0</v>
      </c>
      <c r="AK313" s="31">
        <v>304</v>
      </c>
      <c r="AL313" s="31" t="s">
        <v>633</v>
      </c>
      <c r="AM313" s="31">
        <v>304</v>
      </c>
      <c r="AN313" s="31" t="s">
        <v>349</v>
      </c>
      <c r="AO313" s="6">
        <f t="shared" si="13"/>
        <v>0</v>
      </c>
      <c r="AR313" s="157" t="s">
        <v>349</v>
      </c>
      <c r="AS313" s="162" t="s">
        <v>1990</v>
      </c>
      <c r="AT313" s="209">
        <v>88015</v>
      </c>
      <c r="AU313" s="209">
        <v>89709</v>
      </c>
      <c r="AV313" s="96"/>
      <c r="AW313" s="209"/>
      <c r="AX313" s="209"/>
      <c r="AY313" s="209"/>
      <c r="AZ313"/>
      <c r="BA313"/>
    </row>
    <row r="314" spans="1:53" ht="17.100000000000001" customHeight="1">
      <c r="A314" s="31">
        <v>305</v>
      </c>
      <c r="B314" s="31" t="s">
        <v>924</v>
      </c>
      <c r="C314" s="72">
        <f>proj16jul!D314</f>
        <v>0</v>
      </c>
      <c r="D314" s="45">
        <f>dec!N314</f>
        <v>0</v>
      </c>
      <c r="E314" s="45">
        <f>may!N314</f>
        <v>0</v>
      </c>
      <c r="F314" s="45">
        <f>june!N314</f>
        <v>0</v>
      </c>
      <c r="G314" s="196">
        <v>0</v>
      </c>
      <c r="H314" s="196">
        <v>0</v>
      </c>
      <c r="I314" s="196">
        <v>0</v>
      </c>
      <c r="J314" s="196">
        <v>0</v>
      </c>
      <c r="K314" s="196">
        <v>0</v>
      </c>
      <c r="L314" s="196">
        <v>0</v>
      </c>
      <c r="M314" s="196">
        <v>0</v>
      </c>
      <c r="N314" s="196">
        <v>0</v>
      </c>
      <c r="O314" s="6"/>
      <c r="P314" s="6"/>
      <c r="Q314"/>
      <c r="R314"/>
      <c r="S314" s="33"/>
      <c r="T314" s="45">
        <f>proj16jul!F314</f>
        <v>25459</v>
      </c>
      <c r="U314" s="45">
        <f>dec!O314</f>
        <v>50800</v>
      </c>
      <c r="V314" s="45">
        <f>may!O314</f>
        <v>82996</v>
      </c>
      <c r="W314" s="45">
        <f>june!O314</f>
        <v>77960</v>
      </c>
      <c r="X314" s="196">
        <v>2122</v>
      </c>
      <c r="Y314" s="196">
        <v>2122</v>
      </c>
      <c r="Z314" s="196">
        <v>2122</v>
      </c>
      <c r="AA314" s="196">
        <v>2122</v>
      </c>
      <c r="AB314" s="196">
        <v>2122</v>
      </c>
      <c r="AC314" s="196">
        <v>5742</v>
      </c>
      <c r="AD314" s="196">
        <v>5742</v>
      </c>
      <c r="AE314" s="196">
        <v>5742</v>
      </c>
      <c r="AF314" s="196"/>
      <c r="AG314" s="196"/>
      <c r="AH314" s="196"/>
      <c r="AI314"/>
      <c r="AJ314" s="188">
        <f t="shared" si="10"/>
        <v>0</v>
      </c>
      <c r="AK314" s="31">
        <v>305</v>
      </c>
      <c r="AL314" s="31" t="s">
        <v>634</v>
      </c>
      <c r="AM314" s="31">
        <v>305</v>
      </c>
      <c r="AN314" s="31" t="s">
        <v>350</v>
      </c>
      <c r="AO314" s="6">
        <f t="shared" si="13"/>
        <v>0</v>
      </c>
      <c r="AR314" s="157" t="s">
        <v>350</v>
      </c>
      <c r="AS314" s="162" t="s">
        <v>1991</v>
      </c>
      <c r="AT314" s="209">
        <v>0</v>
      </c>
      <c r="AU314" s="209">
        <v>5742</v>
      </c>
      <c r="AV314" s="96"/>
      <c r="AW314" s="209"/>
      <c r="AX314" s="209"/>
      <c r="AY314" s="209"/>
      <c r="AZ314"/>
      <c r="BA314"/>
    </row>
    <row r="315" spans="1:53" ht="17.100000000000001" customHeight="1">
      <c r="A315" s="32">
        <v>306</v>
      </c>
      <c r="B315" s="32" t="s">
        <v>897</v>
      </c>
      <c r="C315" s="72">
        <f>proj16jul!D315</f>
        <v>53738</v>
      </c>
      <c r="D315" s="45">
        <f>dec!N315</f>
        <v>35000</v>
      </c>
      <c r="E315" s="45">
        <f>may!N315</f>
        <v>30850</v>
      </c>
      <c r="F315" s="45">
        <f>june!N315</f>
        <v>30850</v>
      </c>
      <c r="G315" s="196">
        <v>4478</v>
      </c>
      <c r="H315" s="196">
        <v>4478</v>
      </c>
      <c r="I315" s="196">
        <v>4478</v>
      </c>
      <c r="J315" s="196">
        <v>4478</v>
      </c>
      <c r="K315" s="196">
        <v>4478</v>
      </c>
      <c r="L315" s="196">
        <v>1801</v>
      </c>
      <c r="M315" s="196">
        <v>1801</v>
      </c>
      <c r="N315" s="196">
        <v>1801</v>
      </c>
      <c r="O315" s="6"/>
      <c r="P315" s="6"/>
      <c r="Q315"/>
      <c r="R315"/>
      <c r="S315" s="33"/>
      <c r="T315" s="45">
        <f>proj16jul!F315</f>
        <v>86382</v>
      </c>
      <c r="U315" s="45">
        <f>dec!O315</f>
        <v>73880</v>
      </c>
      <c r="V315" s="45">
        <f>may!O315</f>
        <v>65395</v>
      </c>
      <c r="W315" s="45">
        <f>june!O315</f>
        <v>75395</v>
      </c>
      <c r="X315" s="196">
        <v>7199</v>
      </c>
      <c r="Y315" s="196">
        <v>7199</v>
      </c>
      <c r="Z315" s="196">
        <v>7199</v>
      </c>
      <c r="AA315" s="196">
        <v>7199</v>
      </c>
      <c r="AB315" s="196">
        <v>7199</v>
      </c>
      <c r="AC315" s="196">
        <v>5413</v>
      </c>
      <c r="AD315" s="196">
        <v>5412</v>
      </c>
      <c r="AE315" s="196">
        <v>5412</v>
      </c>
      <c r="AF315" s="196"/>
      <c r="AG315" s="196"/>
      <c r="AH315" s="196"/>
      <c r="AI315"/>
      <c r="AJ315" s="188">
        <f t="shared" si="10"/>
        <v>1</v>
      </c>
      <c r="AK315" s="31">
        <v>306</v>
      </c>
      <c r="AL315" s="31" t="s">
        <v>635</v>
      </c>
      <c r="AM315" s="31">
        <v>306</v>
      </c>
      <c r="AN315" s="31" t="s">
        <v>351</v>
      </c>
      <c r="AO315" s="6">
        <f t="shared" si="13"/>
        <v>0</v>
      </c>
      <c r="AR315" s="157" t="s">
        <v>351</v>
      </c>
      <c r="AS315" s="162" t="s">
        <v>1992</v>
      </c>
      <c r="AT315" s="209">
        <v>1801</v>
      </c>
      <c r="AU315" s="209">
        <v>5412</v>
      </c>
      <c r="AV315" s="96"/>
      <c r="AW315" s="209"/>
      <c r="AX315" s="209"/>
      <c r="AY315" s="209"/>
      <c r="AZ315"/>
      <c r="BA315"/>
    </row>
    <row r="316" spans="1:53" ht="17.100000000000001" customHeight="1">
      <c r="A316" s="31">
        <v>307</v>
      </c>
      <c r="B316" s="31" t="s">
        <v>495</v>
      </c>
      <c r="C316" s="72">
        <f>proj16jul!D316</f>
        <v>0</v>
      </c>
      <c r="D316" s="45">
        <f>dec!N316</f>
        <v>0</v>
      </c>
      <c r="E316" s="45">
        <f>may!N316</f>
        <v>0</v>
      </c>
      <c r="F316" s="45">
        <f>june!N316</f>
        <v>0</v>
      </c>
      <c r="G316" s="196">
        <v>0</v>
      </c>
      <c r="H316" s="196">
        <v>0</v>
      </c>
      <c r="I316" s="196">
        <v>0</v>
      </c>
      <c r="J316" s="196">
        <v>0</v>
      </c>
      <c r="K316" s="196">
        <v>0</v>
      </c>
      <c r="L316" s="196">
        <v>0</v>
      </c>
      <c r="M316" s="196">
        <v>0</v>
      </c>
      <c r="N316" s="196">
        <v>0</v>
      </c>
      <c r="O316" s="6"/>
      <c r="P316" s="6"/>
      <c r="Q316"/>
      <c r="R316"/>
      <c r="S316" s="33"/>
      <c r="T316" s="45">
        <f>proj16jul!F316</f>
        <v>57919</v>
      </c>
      <c r="U316" s="45">
        <f>dec!O316</f>
        <v>63973</v>
      </c>
      <c r="V316" s="45">
        <f>may!O316</f>
        <v>61154</v>
      </c>
      <c r="W316" s="45">
        <f>june!O316</f>
        <v>61154</v>
      </c>
      <c r="X316" s="196">
        <v>4827</v>
      </c>
      <c r="Y316" s="196">
        <v>4827</v>
      </c>
      <c r="Z316" s="196">
        <v>4827</v>
      </c>
      <c r="AA316" s="196">
        <v>4827</v>
      </c>
      <c r="AB316" s="196">
        <v>4827</v>
      </c>
      <c r="AC316" s="196">
        <v>5692</v>
      </c>
      <c r="AD316" s="196">
        <v>5691</v>
      </c>
      <c r="AE316" s="196">
        <v>5691</v>
      </c>
      <c r="AF316" s="196"/>
      <c r="AG316" s="196"/>
      <c r="AH316" s="196"/>
      <c r="AI316"/>
      <c r="AJ316" s="188">
        <f t="shared" si="10"/>
        <v>0</v>
      </c>
      <c r="AK316" s="31">
        <v>307</v>
      </c>
      <c r="AL316" s="31" t="s">
        <v>636</v>
      </c>
      <c r="AM316" s="31">
        <v>307</v>
      </c>
      <c r="AN316" s="31" t="s">
        <v>352</v>
      </c>
      <c r="AO316" s="6">
        <f t="shared" si="13"/>
        <v>0</v>
      </c>
      <c r="AR316" s="157" t="s">
        <v>352</v>
      </c>
      <c r="AS316" s="162" t="s">
        <v>1993</v>
      </c>
      <c r="AT316" s="209">
        <v>0</v>
      </c>
      <c r="AU316" s="209">
        <v>5691</v>
      </c>
      <c r="AV316" s="96"/>
      <c r="AW316" s="209"/>
      <c r="AX316" s="209"/>
      <c r="AY316" s="209"/>
      <c r="AZ316"/>
      <c r="BA316"/>
    </row>
    <row r="317" spans="1:53" ht="17.100000000000001" customHeight="1">
      <c r="A317" s="32">
        <v>308</v>
      </c>
      <c r="B317" s="32" t="s">
        <v>1302</v>
      </c>
      <c r="C317" s="72">
        <f>proj16jul!D317</f>
        <v>0</v>
      </c>
      <c r="D317" s="45">
        <f>dec!N317</f>
        <v>0</v>
      </c>
      <c r="E317" s="45">
        <f>may!N317</f>
        <v>0</v>
      </c>
      <c r="F317" s="45">
        <f>june!N317</f>
        <v>0</v>
      </c>
      <c r="G317" s="196">
        <v>0</v>
      </c>
      <c r="H317" s="196">
        <v>0</v>
      </c>
      <c r="I317" s="196">
        <v>0</v>
      </c>
      <c r="J317" s="196">
        <v>0</v>
      </c>
      <c r="K317" s="196">
        <v>0</v>
      </c>
      <c r="L317" s="196">
        <v>0</v>
      </c>
      <c r="M317" s="196">
        <v>0</v>
      </c>
      <c r="N317" s="196">
        <v>0</v>
      </c>
      <c r="O317" s="6"/>
      <c r="P317" s="6"/>
      <c r="Q317"/>
      <c r="R317"/>
      <c r="S317" s="33"/>
      <c r="T317" s="45">
        <f>proj16jul!F317</f>
        <v>37595</v>
      </c>
      <c r="U317" s="45">
        <f>dec!O317</f>
        <v>60900</v>
      </c>
      <c r="V317" s="45">
        <f>may!O317</f>
        <v>59324</v>
      </c>
      <c r="W317" s="45">
        <f>june!O317</f>
        <v>56012</v>
      </c>
      <c r="X317" s="196">
        <v>3133</v>
      </c>
      <c r="Y317" s="196">
        <v>3133</v>
      </c>
      <c r="Z317" s="196">
        <v>3133</v>
      </c>
      <c r="AA317" s="196">
        <v>3133</v>
      </c>
      <c r="AB317" s="196">
        <v>3133</v>
      </c>
      <c r="AC317" s="196">
        <v>6463</v>
      </c>
      <c r="AD317" s="196">
        <v>6462</v>
      </c>
      <c r="AE317" s="196">
        <v>6462</v>
      </c>
      <c r="AF317" s="196"/>
      <c r="AG317" s="196"/>
      <c r="AH317" s="196"/>
      <c r="AI317"/>
      <c r="AJ317" s="188">
        <f t="shared" si="10"/>
        <v>0</v>
      </c>
      <c r="AK317" s="31">
        <v>308</v>
      </c>
      <c r="AL317" s="31" t="s">
        <v>637</v>
      </c>
      <c r="AM317" s="31">
        <v>308</v>
      </c>
      <c r="AN317" s="31" t="s">
        <v>353</v>
      </c>
      <c r="AO317" s="6">
        <f>IF(MID(AS317,1,6)&lt;&gt;MID(AL317,1,6),1,0)</f>
        <v>1</v>
      </c>
      <c r="AR317" s="157" t="s">
        <v>353</v>
      </c>
      <c r="AS317" s="162" t="s">
        <v>1994</v>
      </c>
      <c r="AT317" s="209">
        <v>0</v>
      </c>
      <c r="AU317" s="209">
        <v>6462</v>
      </c>
      <c r="AV317" s="96"/>
      <c r="AW317" s="209"/>
      <c r="AX317" s="209"/>
      <c r="AY317" s="209"/>
      <c r="AZ317"/>
      <c r="BA317"/>
    </row>
    <row r="318" spans="1:53" ht="17.100000000000001" customHeight="1">
      <c r="A318" s="32">
        <v>309</v>
      </c>
      <c r="B318" s="32" t="s">
        <v>818</v>
      </c>
      <c r="C318" s="72">
        <f>proj16jul!D318</f>
        <v>238934</v>
      </c>
      <c r="D318" s="45">
        <f>dec!N318</f>
        <v>309186</v>
      </c>
      <c r="E318" s="45">
        <f>may!N318</f>
        <v>312803</v>
      </c>
      <c r="F318" s="45">
        <f>june!N318</f>
        <v>312701</v>
      </c>
      <c r="G318" s="196">
        <v>19911</v>
      </c>
      <c r="H318" s="196">
        <v>19911</v>
      </c>
      <c r="I318" s="196">
        <v>19911</v>
      </c>
      <c r="J318" s="196">
        <v>19911</v>
      </c>
      <c r="K318" s="196">
        <v>19911</v>
      </c>
      <c r="L318" s="196">
        <v>29947</v>
      </c>
      <c r="M318" s="196">
        <v>29947</v>
      </c>
      <c r="N318" s="196">
        <v>29947</v>
      </c>
      <c r="O318" s="6"/>
      <c r="P318" s="6"/>
      <c r="Q318"/>
      <c r="R318"/>
      <c r="S318" s="33"/>
      <c r="T318" s="45">
        <f>proj16jul!F318</f>
        <v>1036761</v>
      </c>
      <c r="U318" s="45">
        <f>dec!O318</f>
        <v>1065949</v>
      </c>
      <c r="V318" s="45">
        <f>may!O318</f>
        <v>1058217</v>
      </c>
      <c r="W318" s="45">
        <f>june!O318</f>
        <v>1057969</v>
      </c>
      <c r="X318" s="196">
        <v>86397</v>
      </c>
      <c r="Y318" s="196">
        <v>86397</v>
      </c>
      <c r="Z318" s="196">
        <v>86397</v>
      </c>
      <c r="AA318" s="196">
        <v>86397</v>
      </c>
      <c r="AB318" s="196">
        <v>86397</v>
      </c>
      <c r="AC318" s="196">
        <v>90567</v>
      </c>
      <c r="AD318" s="196">
        <v>90567</v>
      </c>
      <c r="AE318" s="196">
        <v>90566</v>
      </c>
      <c r="AF318" s="196"/>
      <c r="AG318" s="196"/>
      <c r="AH318" s="196"/>
      <c r="AI318"/>
      <c r="AJ318" s="188">
        <f t="shared" si="10"/>
        <v>1</v>
      </c>
      <c r="AK318" s="31">
        <v>309</v>
      </c>
      <c r="AL318" s="31" t="s">
        <v>638</v>
      </c>
      <c r="AM318" s="31">
        <v>309</v>
      </c>
      <c r="AN318" s="31" t="s">
        <v>354</v>
      </c>
      <c r="AO318" s="6">
        <f t="shared" ref="AO318:AO355" si="14">IF(MID(AS318,9,6)&lt;&gt;MID(AL318,1,6),1,0)</f>
        <v>0</v>
      </c>
      <c r="AR318" s="157" t="s">
        <v>354</v>
      </c>
      <c r="AS318" s="162" t="s">
        <v>1995</v>
      </c>
      <c r="AT318" s="209">
        <v>29947</v>
      </c>
      <c r="AU318" s="209">
        <v>90566</v>
      </c>
      <c r="AV318" s="96"/>
      <c r="AW318" s="209"/>
      <c r="AX318" s="209"/>
      <c r="AY318" s="209"/>
      <c r="AZ318"/>
      <c r="BA318"/>
    </row>
    <row r="319" spans="1:53" ht="17.100000000000001" customHeight="1">
      <c r="A319" s="32">
        <v>310</v>
      </c>
      <c r="B319" s="32" t="s">
        <v>901</v>
      </c>
      <c r="C319" s="72">
        <f>proj16jul!D319</f>
        <v>226728</v>
      </c>
      <c r="D319" s="45">
        <f>dec!N319</f>
        <v>104000</v>
      </c>
      <c r="E319" s="45">
        <f>may!N319</f>
        <v>146058</v>
      </c>
      <c r="F319" s="45">
        <f>june!N319</f>
        <v>146058</v>
      </c>
      <c r="G319" s="196">
        <v>18894</v>
      </c>
      <c r="H319" s="196">
        <v>18894</v>
      </c>
      <c r="I319" s="196">
        <v>18894</v>
      </c>
      <c r="J319" s="196">
        <v>18894</v>
      </c>
      <c r="K319" s="196">
        <v>18894</v>
      </c>
      <c r="L319" s="196">
        <v>1361</v>
      </c>
      <c r="M319" s="196">
        <v>1361</v>
      </c>
      <c r="N319" s="196">
        <v>1361</v>
      </c>
      <c r="O319" s="6"/>
      <c r="P319" s="6"/>
      <c r="Q319"/>
      <c r="R319"/>
      <c r="S319" s="33"/>
      <c r="T319" s="45">
        <f>proj16jul!F319</f>
        <v>1004176</v>
      </c>
      <c r="U319" s="45">
        <f>dec!O319</f>
        <v>1058430</v>
      </c>
      <c r="V319" s="45">
        <f>may!O319</f>
        <v>1193155</v>
      </c>
      <c r="W319" s="45">
        <f>june!O319</f>
        <v>1188700</v>
      </c>
      <c r="X319" s="196">
        <v>83682</v>
      </c>
      <c r="Y319" s="196">
        <v>83682</v>
      </c>
      <c r="Z319" s="196">
        <v>83682</v>
      </c>
      <c r="AA319" s="196">
        <v>83682</v>
      </c>
      <c r="AB319" s="196">
        <v>83681</v>
      </c>
      <c r="AC319" s="196">
        <v>91432</v>
      </c>
      <c r="AD319" s="196">
        <v>91432</v>
      </c>
      <c r="AE319" s="196">
        <v>91432</v>
      </c>
      <c r="AF319" s="196"/>
      <c r="AG319" s="196"/>
      <c r="AH319" s="196"/>
      <c r="AI319"/>
      <c r="AJ319" s="188">
        <f t="shared" si="10"/>
        <v>0</v>
      </c>
      <c r="AK319" s="31">
        <v>310</v>
      </c>
      <c r="AL319" s="31" t="s">
        <v>639</v>
      </c>
      <c r="AM319" s="31">
        <v>310</v>
      </c>
      <c r="AN319" s="31" t="s">
        <v>355</v>
      </c>
      <c r="AO319" s="6">
        <f t="shared" si="14"/>
        <v>0</v>
      </c>
      <c r="AR319" s="157" t="s">
        <v>355</v>
      </c>
      <c r="AS319" s="162" t="s">
        <v>1996</v>
      </c>
      <c r="AT319" s="209">
        <v>1361</v>
      </c>
      <c r="AU319" s="209">
        <v>91432</v>
      </c>
      <c r="AV319" s="96"/>
      <c r="AW319" s="209"/>
      <c r="AX319" s="209"/>
      <c r="AY319" s="209"/>
      <c r="AZ319"/>
      <c r="BA319"/>
    </row>
    <row r="320" spans="1:53" ht="17.100000000000001" customHeight="1">
      <c r="A320" s="31">
        <v>311</v>
      </c>
      <c r="B320" s="31" t="s">
        <v>496</v>
      </c>
      <c r="C320" s="72">
        <f>proj16jul!D320</f>
        <v>0</v>
      </c>
      <c r="D320" s="45">
        <f>dec!N320</f>
        <v>0</v>
      </c>
      <c r="E320" s="45">
        <f>may!N320</f>
        <v>0</v>
      </c>
      <c r="F320" s="45">
        <f>june!N320</f>
        <v>0</v>
      </c>
      <c r="G320" s="196">
        <v>0</v>
      </c>
      <c r="H320" s="196">
        <v>0</v>
      </c>
      <c r="I320" s="196">
        <v>0</v>
      </c>
      <c r="J320" s="196">
        <v>0</v>
      </c>
      <c r="K320" s="196">
        <v>0</v>
      </c>
      <c r="L320" s="196">
        <v>0</v>
      </c>
      <c r="M320" s="196">
        <v>0</v>
      </c>
      <c r="N320" s="196">
        <v>0</v>
      </c>
      <c r="O320" s="6"/>
      <c r="P320" s="6"/>
      <c r="Q320"/>
      <c r="R320"/>
      <c r="S320" s="33"/>
      <c r="T320" s="45">
        <f>proj16jul!F320</f>
        <v>0</v>
      </c>
      <c r="U320" s="45">
        <f>dec!O320</f>
        <v>0</v>
      </c>
      <c r="V320" s="45">
        <f>may!O320</f>
        <v>0</v>
      </c>
      <c r="W320" s="45">
        <f>june!O320</f>
        <v>0</v>
      </c>
      <c r="X320" s="196">
        <v>0</v>
      </c>
      <c r="Y320" s="196">
        <v>0</v>
      </c>
      <c r="Z320" s="196">
        <v>0</v>
      </c>
      <c r="AA320" s="196">
        <v>0</v>
      </c>
      <c r="AB320" s="196">
        <v>0</v>
      </c>
      <c r="AC320" s="196">
        <v>0</v>
      </c>
      <c r="AD320" s="196">
        <v>0</v>
      </c>
      <c r="AE320" s="196">
        <v>0</v>
      </c>
      <c r="AF320" s="196"/>
      <c r="AG320" s="196"/>
      <c r="AH320" s="196"/>
      <c r="AI320"/>
      <c r="AJ320" s="188">
        <f t="shared" si="10"/>
        <v>0</v>
      </c>
      <c r="AK320" s="31">
        <v>311</v>
      </c>
      <c r="AL320" s="31" t="s">
        <v>640</v>
      </c>
      <c r="AM320" s="31">
        <v>311</v>
      </c>
      <c r="AN320" s="31" t="s">
        <v>356</v>
      </c>
      <c r="AO320" s="6">
        <f t="shared" si="14"/>
        <v>0</v>
      </c>
      <c r="AR320" s="157" t="s">
        <v>356</v>
      </c>
      <c r="AS320" s="162" t="s">
        <v>1997</v>
      </c>
      <c r="AT320" s="209">
        <v>0</v>
      </c>
      <c r="AU320" s="209">
        <v>0</v>
      </c>
      <c r="AV320" s="96"/>
      <c r="AW320" s="209"/>
      <c r="AX320" s="209"/>
      <c r="AY320" s="209"/>
      <c r="AZ320"/>
      <c r="BA320"/>
    </row>
    <row r="321" spans="1:53" ht="17.100000000000001" customHeight="1">
      <c r="A321" s="31">
        <v>312</v>
      </c>
      <c r="B321" s="31" t="s">
        <v>497</v>
      </c>
      <c r="C321" s="72">
        <f>proj16jul!D321</f>
        <v>0</v>
      </c>
      <c r="D321" s="45">
        <f>dec!N321</f>
        <v>0</v>
      </c>
      <c r="E321" s="45">
        <f>may!N321</f>
        <v>0</v>
      </c>
      <c r="F321" s="45">
        <f>june!N321</f>
        <v>0</v>
      </c>
      <c r="G321" s="196">
        <v>0</v>
      </c>
      <c r="H321" s="196">
        <v>0</v>
      </c>
      <c r="I321" s="196">
        <v>0</v>
      </c>
      <c r="J321" s="196">
        <v>0</v>
      </c>
      <c r="K321" s="196">
        <v>0</v>
      </c>
      <c r="L321" s="196">
        <v>0</v>
      </c>
      <c r="M321" s="196">
        <v>0</v>
      </c>
      <c r="N321" s="196">
        <v>0</v>
      </c>
      <c r="O321" s="6"/>
      <c r="P321" s="6"/>
      <c r="Q321"/>
      <c r="R321"/>
      <c r="S321" s="33"/>
      <c r="T321" s="45">
        <f>proj16jul!F321</f>
        <v>0</v>
      </c>
      <c r="U321" s="45">
        <f>dec!O321</f>
        <v>0</v>
      </c>
      <c r="V321" s="45">
        <f>may!O321</f>
        <v>0</v>
      </c>
      <c r="W321" s="45">
        <f>june!O321</f>
        <v>0</v>
      </c>
      <c r="X321" s="196">
        <v>0</v>
      </c>
      <c r="Y321" s="196">
        <v>0</v>
      </c>
      <c r="Z321" s="196">
        <v>0</v>
      </c>
      <c r="AA321" s="196">
        <v>0</v>
      </c>
      <c r="AB321" s="196">
        <v>0</v>
      </c>
      <c r="AC321" s="196">
        <v>0</v>
      </c>
      <c r="AD321" s="196">
        <v>0</v>
      </c>
      <c r="AE321" s="196">
        <v>0</v>
      </c>
      <c r="AF321" s="196"/>
      <c r="AG321" s="196"/>
      <c r="AH321" s="196"/>
      <c r="AI321"/>
      <c r="AJ321" s="188">
        <f t="shared" si="10"/>
        <v>0</v>
      </c>
      <c r="AK321" s="31">
        <v>312</v>
      </c>
      <c r="AL321" s="31" t="s">
        <v>641</v>
      </c>
      <c r="AM321" s="31">
        <v>312</v>
      </c>
      <c r="AN321" s="31" t="s">
        <v>357</v>
      </c>
      <c r="AO321" s="6">
        <f t="shared" si="14"/>
        <v>0</v>
      </c>
      <c r="AR321" s="157" t="s">
        <v>357</v>
      </c>
      <c r="AS321" s="162" t="s">
        <v>1998</v>
      </c>
      <c r="AT321" s="209">
        <v>0</v>
      </c>
      <c r="AU321" s="209">
        <v>0</v>
      </c>
      <c r="AV321" s="96"/>
      <c r="AW321" s="209"/>
      <c r="AX321" s="209"/>
      <c r="AY321" s="209"/>
      <c r="AZ321"/>
      <c r="BA321"/>
    </row>
    <row r="322" spans="1:53" ht="17.100000000000001" customHeight="1">
      <c r="A322" s="31">
        <v>313</v>
      </c>
      <c r="B322" s="31" t="s">
        <v>498</v>
      </c>
      <c r="C322" s="72">
        <f>proj16jul!D322</f>
        <v>0</v>
      </c>
      <c r="D322" s="45">
        <f>dec!N322</f>
        <v>0</v>
      </c>
      <c r="E322" s="45">
        <f>may!N322</f>
        <v>0</v>
      </c>
      <c r="F322" s="45">
        <f>june!N322</f>
        <v>0</v>
      </c>
      <c r="G322" s="196">
        <v>0</v>
      </c>
      <c r="H322" s="196">
        <v>0</v>
      </c>
      <c r="I322" s="196">
        <v>0</v>
      </c>
      <c r="J322" s="196">
        <v>0</v>
      </c>
      <c r="K322" s="196">
        <v>0</v>
      </c>
      <c r="L322" s="196">
        <v>0</v>
      </c>
      <c r="M322" s="196">
        <v>0</v>
      </c>
      <c r="N322" s="196">
        <v>0</v>
      </c>
      <c r="O322" s="6"/>
      <c r="P322" s="6"/>
      <c r="Q322"/>
      <c r="R322"/>
      <c r="S322" s="33"/>
      <c r="T322" s="45">
        <f>proj16jul!F322</f>
        <v>0</v>
      </c>
      <c r="U322" s="45">
        <f>dec!O322</f>
        <v>0</v>
      </c>
      <c r="V322" s="45">
        <f>may!O322</f>
        <v>0</v>
      </c>
      <c r="W322" s="45">
        <f>june!O322</f>
        <v>0</v>
      </c>
      <c r="X322" s="196">
        <v>0</v>
      </c>
      <c r="Y322" s="196">
        <v>0</v>
      </c>
      <c r="Z322" s="196">
        <v>0</v>
      </c>
      <c r="AA322" s="196">
        <v>0</v>
      </c>
      <c r="AB322" s="196">
        <v>0</v>
      </c>
      <c r="AC322" s="196">
        <v>0</v>
      </c>
      <c r="AD322" s="196">
        <v>0</v>
      </c>
      <c r="AE322" s="196">
        <v>0</v>
      </c>
      <c r="AF322" s="196"/>
      <c r="AG322" s="196"/>
      <c r="AH322" s="196"/>
      <c r="AI322"/>
      <c r="AJ322" s="188">
        <f t="shared" si="10"/>
        <v>0</v>
      </c>
      <c r="AK322" s="31">
        <v>313</v>
      </c>
      <c r="AL322" s="31" t="s">
        <v>642</v>
      </c>
      <c r="AM322" s="31">
        <v>313</v>
      </c>
      <c r="AN322" s="31" t="s">
        <v>358</v>
      </c>
      <c r="AO322" s="6">
        <f t="shared" si="14"/>
        <v>0</v>
      </c>
      <c r="AR322" s="157" t="s">
        <v>358</v>
      </c>
      <c r="AS322" s="162" t="s">
        <v>1999</v>
      </c>
      <c r="AT322" s="209">
        <v>0</v>
      </c>
      <c r="AU322" s="209">
        <v>0</v>
      </c>
      <c r="AV322" s="96"/>
      <c r="AW322" s="209"/>
      <c r="AX322" s="209"/>
      <c r="AY322" s="209"/>
      <c r="AZ322"/>
      <c r="BA322"/>
    </row>
    <row r="323" spans="1:53" ht="17.100000000000001" customHeight="1">
      <c r="A323" s="31">
        <v>314</v>
      </c>
      <c r="B323" s="31" t="s">
        <v>1287</v>
      </c>
      <c r="C323" s="72">
        <f>proj16jul!D323</f>
        <v>0</v>
      </c>
      <c r="D323" s="45">
        <f>dec!N323</f>
        <v>0</v>
      </c>
      <c r="E323" s="45">
        <f>may!N323</f>
        <v>0</v>
      </c>
      <c r="F323" s="45">
        <f>june!N323</f>
        <v>0</v>
      </c>
      <c r="G323" s="196">
        <v>0</v>
      </c>
      <c r="H323" s="196">
        <v>0</v>
      </c>
      <c r="I323" s="196">
        <v>0</v>
      </c>
      <c r="J323" s="196">
        <v>0</v>
      </c>
      <c r="K323" s="196">
        <v>0</v>
      </c>
      <c r="L323" s="196">
        <v>0</v>
      </c>
      <c r="M323" s="196">
        <v>0</v>
      </c>
      <c r="N323" s="196">
        <v>0</v>
      </c>
      <c r="O323" s="6"/>
      <c r="P323" s="6"/>
      <c r="Q323"/>
      <c r="R323"/>
      <c r="S323" s="33"/>
      <c r="T323" s="45">
        <f>proj16jul!F323</f>
        <v>36448</v>
      </c>
      <c r="U323" s="45">
        <f>dec!O323</f>
        <v>51900</v>
      </c>
      <c r="V323" s="45">
        <f>may!O323</f>
        <v>57084</v>
      </c>
      <c r="W323" s="45">
        <f>june!O323</f>
        <v>57084</v>
      </c>
      <c r="X323" s="196">
        <v>3038</v>
      </c>
      <c r="Y323" s="196">
        <v>3038</v>
      </c>
      <c r="Z323" s="196">
        <v>3038</v>
      </c>
      <c r="AA323" s="196">
        <v>3038</v>
      </c>
      <c r="AB323" s="196">
        <v>3037</v>
      </c>
      <c r="AC323" s="196">
        <v>5245</v>
      </c>
      <c r="AD323" s="196">
        <v>5245</v>
      </c>
      <c r="AE323" s="196">
        <v>5245</v>
      </c>
      <c r="AF323" s="196"/>
      <c r="AG323" s="196"/>
      <c r="AH323" s="196"/>
      <c r="AI323"/>
      <c r="AJ323" s="188">
        <f t="shared" si="10"/>
        <v>0</v>
      </c>
      <c r="AK323" s="31">
        <v>314</v>
      </c>
      <c r="AL323" s="31" t="s">
        <v>643</v>
      </c>
      <c r="AM323" s="31">
        <v>314</v>
      </c>
      <c r="AN323" s="31" t="s">
        <v>359</v>
      </c>
      <c r="AO323" s="6">
        <f t="shared" si="14"/>
        <v>0</v>
      </c>
      <c r="AR323" s="157" t="s">
        <v>359</v>
      </c>
      <c r="AS323" s="162" t="s">
        <v>2000</v>
      </c>
      <c r="AT323" s="209">
        <v>0</v>
      </c>
      <c r="AU323" s="209">
        <v>5245</v>
      </c>
      <c r="AV323" s="96"/>
      <c r="AW323" s="209"/>
      <c r="AX323" s="209"/>
      <c r="AY323" s="209"/>
      <c r="AZ323"/>
      <c r="BA323"/>
    </row>
    <row r="324" spans="1:53" ht="17.100000000000001" customHeight="1">
      <c r="A324" s="32">
        <v>315</v>
      </c>
      <c r="B324" s="32" t="s">
        <v>915</v>
      </c>
      <c r="C324" s="72">
        <f>proj16jul!D324</f>
        <v>0</v>
      </c>
      <c r="D324" s="45">
        <f>dec!N324</f>
        <v>0</v>
      </c>
      <c r="E324" s="45">
        <f>may!N324</f>
        <v>0</v>
      </c>
      <c r="F324" s="45">
        <f>june!N324</f>
        <v>0</v>
      </c>
      <c r="G324" s="196">
        <v>0</v>
      </c>
      <c r="H324" s="196">
        <v>0</v>
      </c>
      <c r="I324" s="196">
        <v>0</v>
      </c>
      <c r="J324" s="196">
        <v>0</v>
      </c>
      <c r="K324" s="196">
        <v>0</v>
      </c>
      <c r="L324" s="196">
        <v>0</v>
      </c>
      <c r="M324" s="196">
        <v>0</v>
      </c>
      <c r="N324" s="196">
        <v>0</v>
      </c>
      <c r="O324" s="6"/>
      <c r="P324" s="6"/>
      <c r="Q324"/>
      <c r="R324"/>
      <c r="S324" s="33"/>
      <c r="T324" s="45">
        <f>proj16jul!F324</f>
        <v>5000</v>
      </c>
      <c r="U324" s="45">
        <f>dec!O324</f>
        <v>20700</v>
      </c>
      <c r="V324" s="45">
        <f>may!O324</f>
        <v>27144</v>
      </c>
      <c r="W324" s="45">
        <f>june!O324</f>
        <v>82023</v>
      </c>
      <c r="X324" s="196">
        <v>417</v>
      </c>
      <c r="Y324" s="196">
        <v>417</v>
      </c>
      <c r="Z324" s="196">
        <v>417</v>
      </c>
      <c r="AA324" s="196">
        <v>417</v>
      </c>
      <c r="AB324" s="196">
        <v>417</v>
      </c>
      <c r="AC324" s="196">
        <v>2660</v>
      </c>
      <c r="AD324" s="196">
        <v>2660</v>
      </c>
      <c r="AE324" s="196">
        <v>2659</v>
      </c>
      <c r="AF324" s="196"/>
      <c r="AG324" s="196"/>
      <c r="AH324" s="196"/>
      <c r="AI324"/>
      <c r="AJ324" s="188">
        <f t="shared" si="10"/>
        <v>0</v>
      </c>
      <c r="AK324" s="31">
        <v>315</v>
      </c>
      <c r="AL324" s="31" t="s">
        <v>644</v>
      </c>
      <c r="AM324" s="31">
        <v>315</v>
      </c>
      <c r="AN324" s="31" t="s">
        <v>360</v>
      </c>
      <c r="AO324" s="6">
        <f t="shared" si="14"/>
        <v>0</v>
      </c>
      <c r="AR324" s="157" t="s">
        <v>360</v>
      </c>
      <c r="AS324" s="162" t="s">
        <v>2001</v>
      </c>
      <c r="AT324" s="209">
        <v>0</v>
      </c>
      <c r="AU324" s="209">
        <v>2659</v>
      </c>
      <c r="AV324" s="96"/>
      <c r="AW324" s="209"/>
      <c r="AX324" s="209"/>
      <c r="AY324" s="209"/>
      <c r="AZ324"/>
      <c r="BA324"/>
    </row>
    <row r="325" spans="1:53" ht="17.100000000000001" customHeight="1">
      <c r="A325" s="32">
        <v>316</v>
      </c>
      <c r="B325" s="32" t="s">
        <v>870</v>
      </c>
      <c r="C325" s="72">
        <f>proj16jul!D325</f>
        <v>153939</v>
      </c>
      <c r="D325" s="45">
        <f>dec!N325</f>
        <v>161248</v>
      </c>
      <c r="E325" s="45">
        <f>may!N325</f>
        <v>161248</v>
      </c>
      <c r="F325" s="45">
        <f>june!N325</f>
        <v>145981</v>
      </c>
      <c r="G325" s="196">
        <v>12828</v>
      </c>
      <c r="H325" s="196">
        <v>12828</v>
      </c>
      <c r="I325" s="196">
        <v>12828</v>
      </c>
      <c r="J325" s="196">
        <v>12829</v>
      </c>
      <c r="K325" s="196">
        <v>12828</v>
      </c>
      <c r="L325" s="196">
        <v>13872</v>
      </c>
      <c r="M325" s="196">
        <v>13872</v>
      </c>
      <c r="N325" s="196">
        <v>13872</v>
      </c>
      <c r="O325" s="6"/>
      <c r="P325" s="6"/>
      <c r="Q325"/>
      <c r="R325"/>
      <c r="S325" s="33"/>
      <c r="T325" s="45">
        <f>proj16jul!F325</f>
        <v>674450</v>
      </c>
      <c r="U325" s="45">
        <f>dec!O325</f>
        <v>642176</v>
      </c>
      <c r="V325" s="45">
        <f>may!O325</f>
        <v>626887</v>
      </c>
      <c r="W325" s="45">
        <f>june!O325</f>
        <v>630939</v>
      </c>
      <c r="X325" s="196">
        <v>56205</v>
      </c>
      <c r="Y325" s="196">
        <v>56205</v>
      </c>
      <c r="Z325" s="196">
        <v>56204</v>
      </c>
      <c r="AA325" s="196">
        <v>56204</v>
      </c>
      <c r="AB325" s="196">
        <v>56204</v>
      </c>
      <c r="AC325" s="196">
        <v>51594</v>
      </c>
      <c r="AD325" s="196">
        <v>51594</v>
      </c>
      <c r="AE325" s="196">
        <v>51594</v>
      </c>
      <c r="AF325" s="196"/>
      <c r="AG325" s="196"/>
      <c r="AH325" s="196"/>
      <c r="AI325"/>
      <c r="AJ325" s="188">
        <f t="shared" si="10"/>
        <v>0</v>
      </c>
      <c r="AK325" s="31">
        <v>316</v>
      </c>
      <c r="AL325" s="31" t="s">
        <v>645</v>
      </c>
      <c r="AM325" s="31">
        <v>316</v>
      </c>
      <c r="AN325" s="31" t="s">
        <v>361</v>
      </c>
      <c r="AO325" s="6">
        <f t="shared" si="14"/>
        <v>0</v>
      </c>
      <c r="AR325" s="157" t="s">
        <v>361</v>
      </c>
      <c r="AS325" s="162" t="s">
        <v>2002</v>
      </c>
      <c r="AT325" s="209">
        <v>13872</v>
      </c>
      <c r="AU325" s="209">
        <v>51594</v>
      </c>
      <c r="AV325" s="96"/>
      <c r="AW325" s="209"/>
      <c r="AX325" s="209"/>
      <c r="AY325" s="209"/>
      <c r="AZ325"/>
      <c r="BA325"/>
    </row>
    <row r="326" spans="1:53" ht="17.100000000000001" customHeight="1">
      <c r="A326" s="31">
        <v>317</v>
      </c>
      <c r="B326" s="31" t="s">
        <v>499</v>
      </c>
      <c r="C326" s="72">
        <f>proj16jul!D326</f>
        <v>0</v>
      </c>
      <c r="D326" s="45">
        <f>dec!N326</f>
        <v>0</v>
      </c>
      <c r="E326" s="45">
        <f>may!N326</f>
        <v>0</v>
      </c>
      <c r="F326" s="45">
        <f>june!N326</f>
        <v>0</v>
      </c>
      <c r="G326" s="196">
        <v>0</v>
      </c>
      <c r="H326" s="196">
        <v>0</v>
      </c>
      <c r="I326" s="196">
        <v>0</v>
      </c>
      <c r="J326" s="196">
        <v>0</v>
      </c>
      <c r="K326" s="196">
        <v>0</v>
      </c>
      <c r="L326" s="196">
        <v>0</v>
      </c>
      <c r="M326" s="196">
        <v>0</v>
      </c>
      <c r="N326" s="196">
        <v>0</v>
      </c>
      <c r="O326" s="6"/>
      <c r="P326" s="6"/>
      <c r="Q326"/>
      <c r="R326"/>
      <c r="S326" s="33"/>
      <c r="T326" s="45">
        <f>proj16jul!F326</f>
        <v>5000</v>
      </c>
      <c r="U326" s="45">
        <f>dec!O326</f>
        <v>5000</v>
      </c>
      <c r="V326" s="45">
        <f>may!O326</f>
        <v>550</v>
      </c>
      <c r="W326" s="45">
        <f>june!O326</f>
        <v>550</v>
      </c>
      <c r="X326" s="196">
        <v>417</v>
      </c>
      <c r="Y326" s="196">
        <v>417</v>
      </c>
      <c r="Z326" s="196">
        <v>417</v>
      </c>
      <c r="AA326" s="196">
        <v>417</v>
      </c>
      <c r="AB326" s="196">
        <v>417</v>
      </c>
      <c r="AC326" s="196">
        <v>417</v>
      </c>
      <c r="AD326" s="196">
        <v>417</v>
      </c>
      <c r="AE326" s="196">
        <v>417</v>
      </c>
      <c r="AF326" s="196"/>
      <c r="AG326" s="196"/>
      <c r="AH326" s="196"/>
      <c r="AI326"/>
      <c r="AJ326" s="188">
        <f t="shared" si="10"/>
        <v>0</v>
      </c>
      <c r="AK326" s="31">
        <v>317</v>
      </c>
      <c r="AL326" s="31" t="s">
        <v>646</v>
      </c>
      <c r="AM326" s="31">
        <v>317</v>
      </c>
      <c r="AN326" s="31" t="s">
        <v>362</v>
      </c>
      <c r="AO326" s="6">
        <f t="shared" si="14"/>
        <v>0</v>
      </c>
      <c r="AR326" s="157" t="s">
        <v>362</v>
      </c>
      <c r="AS326" s="162" t="s">
        <v>2003</v>
      </c>
      <c r="AT326" s="209">
        <v>0</v>
      </c>
      <c r="AU326" s="209">
        <v>417</v>
      </c>
      <c r="AV326" s="96"/>
      <c r="AW326" s="209"/>
      <c r="AX326" s="209"/>
      <c r="AY326" s="209"/>
      <c r="AZ326"/>
      <c r="BA326"/>
    </row>
    <row r="327" spans="1:53" ht="17.100000000000001" customHeight="1">
      <c r="A327" s="32">
        <v>318</v>
      </c>
      <c r="B327" s="32" t="s">
        <v>883</v>
      </c>
      <c r="C327" s="72">
        <f>proj16jul!D327</f>
        <v>0</v>
      </c>
      <c r="D327" s="45">
        <f>dec!N327</f>
        <v>0</v>
      </c>
      <c r="E327" s="45">
        <f>may!N327</f>
        <v>0</v>
      </c>
      <c r="F327" s="45">
        <f>june!N327</f>
        <v>0</v>
      </c>
      <c r="G327" s="196">
        <v>0</v>
      </c>
      <c r="H327" s="196">
        <v>0</v>
      </c>
      <c r="I327" s="196">
        <v>0</v>
      </c>
      <c r="J327" s="196">
        <v>0</v>
      </c>
      <c r="K327" s="196">
        <v>0</v>
      </c>
      <c r="L327" s="196">
        <v>0</v>
      </c>
      <c r="M327" s="196">
        <v>0</v>
      </c>
      <c r="N327" s="196">
        <v>0</v>
      </c>
      <c r="O327" s="6"/>
      <c r="P327" s="6"/>
      <c r="Q327"/>
      <c r="R327"/>
      <c r="S327" s="33"/>
      <c r="T327" s="45">
        <f>proj16jul!F327</f>
        <v>178480</v>
      </c>
      <c r="U327" s="45">
        <f>dec!O327</f>
        <v>40000</v>
      </c>
      <c r="V327" s="45">
        <f>may!O327</f>
        <v>67587</v>
      </c>
      <c r="W327" s="45">
        <f>june!O327</f>
        <v>67587</v>
      </c>
      <c r="X327" s="196">
        <v>14874</v>
      </c>
      <c r="Y327" s="196">
        <v>14874</v>
      </c>
      <c r="Z327" s="196">
        <v>14874</v>
      </c>
      <c r="AA327" s="196">
        <v>14874</v>
      </c>
      <c r="AB327" s="196">
        <v>14873</v>
      </c>
      <c r="AC327" s="196">
        <v>-4910</v>
      </c>
      <c r="AD327" s="196">
        <v>-4910</v>
      </c>
      <c r="AE327" s="196">
        <v>-4910</v>
      </c>
      <c r="AF327" s="196"/>
      <c r="AG327" s="196"/>
      <c r="AH327" s="196"/>
      <c r="AI327"/>
      <c r="AJ327" s="188">
        <f t="shared" si="10"/>
        <v>0</v>
      </c>
      <c r="AK327" s="31">
        <v>318</v>
      </c>
      <c r="AL327" s="31" t="s">
        <v>647</v>
      </c>
      <c r="AM327" s="31">
        <v>318</v>
      </c>
      <c r="AN327" s="31" t="s">
        <v>363</v>
      </c>
      <c r="AO327" s="6">
        <f t="shared" si="14"/>
        <v>0</v>
      </c>
      <c r="AR327" s="157" t="s">
        <v>363</v>
      </c>
      <c r="AS327" s="162" t="s">
        <v>2004</v>
      </c>
      <c r="AT327" s="209">
        <v>0</v>
      </c>
      <c r="AU327" s="209">
        <v>-4910</v>
      </c>
      <c r="AV327" s="96"/>
      <c r="AW327" s="209"/>
      <c r="AX327" s="209"/>
      <c r="AY327" s="209"/>
      <c r="AZ327"/>
      <c r="BA327"/>
    </row>
    <row r="328" spans="1:53" ht="17.100000000000001" customHeight="1">
      <c r="A328" s="31">
        <v>319</v>
      </c>
      <c r="B328" s="31" t="s">
        <v>500</v>
      </c>
      <c r="C328" s="72">
        <f>proj16jul!D328</f>
        <v>0</v>
      </c>
      <c r="D328" s="45">
        <f>dec!N328</f>
        <v>0</v>
      </c>
      <c r="E328" s="45">
        <f>may!N328</f>
        <v>0</v>
      </c>
      <c r="F328" s="45">
        <f>june!N328</f>
        <v>0</v>
      </c>
      <c r="G328" s="196">
        <v>0</v>
      </c>
      <c r="H328" s="196">
        <v>0</v>
      </c>
      <c r="I328" s="196">
        <v>0</v>
      </c>
      <c r="J328" s="196">
        <v>0</v>
      </c>
      <c r="K328" s="196">
        <v>0</v>
      </c>
      <c r="L328" s="196">
        <v>0</v>
      </c>
      <c r="M328" s="196">
        <v>0</v>
      </c>
      <c r="N328" s="196">
        <v>0</v>
      </c>
      <c r="O328" s="6"/>
      <c r="P328" s="6"/>
      <c r="Q328"/>
      <c r="R328"/>
      <c r="S328" s="33"/>
      <c r="T328" s="45">
        <f>proj16jul!F328</f>
        <v>0</v>
      </c>
      <c r="U328" s="45">
        <f>dec!O328</f>
        <v>0</v>
      </c>
      <c r="V328" s="45">
        <f>may!O328</f>
        <v>0</v>
      </c>
      <c r="W328" s="45">
        <f>june!O328</f>
        <v>0</v>
      </c>
      <c r="X328" s="196">
        <v>0</v>
      </c>
      <c r="Y328" s="196">
        <v>0</v>
      </c>
      <c r="Z328" s="196">
        <v>0</v>
      </c>
      <c r="AA328" s="196">
        <v>0</v>
      </c>
      <c r="AB328" s="196">
        <v>0</v>
      </c>
      <c r="AC328" s="196">
        <v>0</v>
      </c>
      <c r="AD328" s="196">
        <v>0</v>
      </c>
      <c r="AE328" s="196">
        <v>0</v>
      </c>
      <c r="AF328" s="196"/>
      <c r="AG328" s="196"/>
      <c r="AH328" s="196"/>
      <c r="AI328"/>
      <c r="AJ328" s="188">
        <f t="shared" si="10"/>
        <v>0</v>
      </c>
      <c r="AK328" s="31">
        <v>319</v>
      </c>
      <c r="AL328" s="31" t="s">
        <v>648</v>
      </c>
      <c r="AM328" s="31">
        <v>319</v>
      </c>
      <c r="AN328" s="31" t="s">
        <v>364</v>
      </c>
      <c r="AO328" s="6">
        <f t="shared" si="14"/>
        <v>0</v>
      </c>
      <c r="AR328" s="157" t="s">
        <v>364</v>
      </c>
      <c r="AS328" s="162" t="s">
        <v>2005</v>
      </c>
      <c r="AT328" s="209">
        <v>0</v>
      </c>
      <c r="AU328" s="209">
        <v>0</v>
      </c>
      <c r="AV328" s="96"/>
      <c r="AW328" s="209"/>
      <c r="AX328" s="209"/>
      <c r="AY328" s="209"/>
      <c r="AZ328"/>
      <c r="BA328"/>
    </row>
    <row r="329" spans="1:53" ht="17.100000000000001" customHeight="1">
      <c r="A329" s="31">
        <v>320</v>
      </c>
      <c r="B329" s="31" t="s">
        <v>501</v>
      </c>
      <c r="C329" s="72">
        <f>proj16jul!D329</f>
        <v>0</v>
      </c>
      <c r="D329" s="45">
        <f>dec!N329</f>
        <v>0</v>
      </c>
      <c r="E329" s="45">
        <f>may!N329</f>
        <v>0</v>
      </c>
      <c r="F329" s="45">
        <f>june!N329</f>
        <v>0</v>
      </c>
      <c r="G329" s="196">
        <v>0</v>
      </c>
      <c r="H329" s="196">
        <v>0</v>
      </c>
      <c r="I329" s="196">
        <v>0</v>
      </c>
      <c r="J329" s="196">
        <v>0</v>
      </c>
      <c r="K329" s="196">
        <v>0</v>
      </c>
      <c r="L329" s="196">
        <v>0</v>
      </c>
      <c r="M329" s="196">
        <v>0</v>
      </c>
      <c r="N329" s="196">
        <v>0</v>
      </c>
      <c r="O329" s="6"/>
      <c r="P329" s="6"/>
      <c r="Q329"/>
      <c r="R329"/>
      <c r="S329" s="33"/>
      <c r="T329" s="45">
        <f>proj16jul!F329</f>
        <v>0</v>
      </c>
      <c r="U329" s="45">
        <f>dec!O329</f>
        <v>0</v>
      </c>
      <c r="V329" s="45">
        <f>may!O329</f>
        <v>0</v>
      </c>
      <c r="W329" s="45">
        <f>june!O329</f>
        <v>0</v>
      </c>
      <c r="X329" s="196">
        <v>0</v>
      </c>
      <c r="Y329" s="196">
        <v>0</v>
      </c>
      <c r="Z329" s="196">
        <v>0</v>
      </c>
      <c r="AA329" s="196">
        <v>0</v>
      </c>
      <c r="AB329" s="196">
        <v>0</v>
      </c>
      <c r="AC329" s="196">
        <v>0</v>
      </c>
      <c r="AD329" s="196">
        <v>0</v>
      </c>
      <c r="AE329" s="196">
        <v>0</v>
      </c>
      <c r="AF329" s="196"/>
      <c r="AG329" s="196"/>
      <c r="AH329" s="196"/>
      <c r="AI329"/>
      <c r="AJ329" s="188">
        <f t="shared" si="10"/>
        <v>0</v>
      </c>
      <c r="AK329" s="31">
        <v>320</v>
      </c>
      <c r="AL329" s="31" t="s">
        <v>649</v>
      </c>
      <c r="AM329" s="31">
        <v>320</v>
      </c>
      <c r="AN329" s="31" t="s">
        <v>365</v>
      </c>
      <c r="AO329" s="6">
        <f t="shared" si="14"/>
        <v>0</v>
      </c>
      <c r="AR329" s="157" t="s">
        <v>365</v>
      </c>
      <c r="AS329" s="162" t="s">
        <v>2006</v>
      </c>
      <c r="AT329" s="209">
        <v>0</v>
      </c>
      <c r="AU329" s="209">
        <v>0</v>
      </c>
      <c r="AV329" s="96"/>
      <c r="AW329" s="209"/>
      <c r="AX329" s="209"/>
      <c r="AY329" s="209"/>
      <c r="AZ329"/>
      <c r="BA329"/>
    </row>
    <row r="330" spans="1:53" ht="17.100000000000001" customHeight="1">
      <c r="A330" s="32">
        <v>321</v>
      </c>
      <c r="B330" s="32" t="s">
        <v>850</v>
      </c>
      <c r="C330" s="72">
        <f>proj16jul!D330</f>
        <v>0</v>
      </c>
      <c r="D330" s="45">
        <f>dec!N330</f>
        <v>0</v>
      </c>
      <c r="E330" s="45">
        <f>may!N330</f>
        <v>0</v>
      </c>
      <c r="F330" s="45">
        <f>june!N330</f>
        <v>0</v>
      </c>
      <c r="G330" s="196">
        <v>0</v>
      </c>
      <c r="H330" s="196">
        <v>0</v>
      </c>
      <c r="I330" s="196">
        <v>0</v>
      </c>
      <c r="J330" s="196">
        <v>0</v>
      </c>
      <c r="K330" s="196">
        <v>0</v>
      </c>
      <c r="L330" s="196">
        <v>0</v>
      </c>
      <c r="M330" s="196">
        <v>0</v>
      </c>
      <c r="N330" s="196">
        <v>0</v>
      </c>
      <c r="O330" s="6"/>
      <c r="P330" s="6"/>
      <c r="Q330"/>
      <c r="R330"/>
      <c r="S330" s="33"/>
      <c r="T330" s="45">
        <f>proj16jul!F330</f>
        <v>58753</v>
      </c>
      <c r="U330" s="45">
        <f>dec!O330</f>
        <v>43700</v>
      </c>
      <c r="V330" s="45">
        <f>may!O330</f>
        <v>34300</v>
      </c>
      <c r="W330" s="45">
        <f>june!O330</f>
        <v>39757</v>
      </c>
      <c r="X330" s="196">
        <v>4897</v>
      </c>
      <c r="Y330" s="196">
        <v>4896</v>
      </c>
      <c r="Z330" s="196">
        <v>4896</v>
      </c>
      <c r="AA330" s="196">
        <v>4896</v>
      </c>
      <c r="AB330" s="196">
        <v>4896</v>
      </c>
      <c r="AC330" s="196">
        <v>2746</v>
      </c>
      <c r="AD330" s="196">
        <v>2746</v>
      </c>
      <c r="AE330" s="196">
        <v>2746</v>
      </c>
      <c r="AF330" s="196"/>
      <c r="AG330" s="196"/>
      <c r="AH330" s="196"/>
      <c r="AI330"/>
      <c r="AJ330" s="188">
        <f t="shared" si="10"/>
        <v>0</v>
      </c>
      <c r="AK330" s="31">
        <v>321</v>
      </c>
      <c r="AL330" s="31" t="s">
        <v>650</v>
      </c>
      <c r="AM330" s="31">
        <v>328</v>
      </c>
      <c r="AN330" s="31" t="s">
        <v>373</v>
      </c>
      <c r="AO330" s="6">
        <f t="shared" si="14"/>
        <v>0</v>
      </c>
      <c r="AR330" s="157" t="s">
        <v>373</v>
      </c>
      <c r="AS330" s="162" t="s">
        <v>2014</v>
      </c>
      <c r="AT330" s="209">
        <v>0</v>
      </c>
      <c r="AU330" s="209">
        <v>2746</v>
      </c>
      <c r="AV330" s="96"/>
      <c r="AW330" s="209"/>
      <c r="AX330" s="209"/>
      <c r="AY330" s="209"/>
      <c r="AZ330"/>
      <c r="BA330"/>
    </row>
    <row r="331" spans="1:53" ht="17.100000000000001" customHeight="1">
      <c r="A331" s="32">
        <v>322</v>
      </c>
      <c r="B331" s="32" t="s">
        <v>787</v>
      </c>
      <c r="C331" s="72">
        <f>proj16jul!D331</f>
        <v>835110</v>
      </c>
      <c r="D331" s="45">
        <f>dec!N331</f>
        <v>880072</v>
      </c>
      <c r="E331" s="45">
        <f>may!N331</f>
        <v>897277</v>
      </c>
      <c r="F331" s="45">
        <f>june!N331</f>
        <v>897277</v>
      </c>
      <c r="G331" s="196">
        <v>69592</v>
      </c>
      <c r="H331" s="196">
        <v>69593</v>
      </c>
      <c r="I331" s="196">
        <v>69592</v>
      </c>
      <c r="J331" s="196">
        <v>69593</v>
      </c>
      <c r="K331" s="196">
        <v>69592</v>
      </c>
      <c r="L331" s="196">
        <v>76015</v>
      </c>
      <c r="M331" s="196">
        <v>76015</v>
      </c>
      <c r="N331" s="196">
        <v>76016</v>
      </c>
      <c r="O331" s="6"/>
      <c r="P331" s="6"/>
      <c r="Q331"/>
      <c r="R331"/>
      <c r="S331" s="33"/>
      <c r="T331" s="45">
        <f>proj16jul!F331</f>
        <v>219763</v>
      </c>
      <c r="U331" s="45">
        <f>dec!O331</f>
        <v>201058</v>
      </c>
      <c r="V331" s="45">
        <f>may!O331</f>
        <v>195808</v>
      </c>
      <c r="W331" s="45">
        <f>june!O331</f>
        <v>195235</v>
      </c>
      <c r="X331" s="196">
        <v>18314</v>
      </c>
      <c r="Y331" s="196">
        <v>18314</v>
      </c>
      <c r="Z331" s="196">
        <v>18314</v>
      </c>
      <c r="AA331" s="196">
        <v>18314</v>
      </c>
      <c r="AB331" s="196">
        <v>18314</v>
      </c>
      <c r="AC331" s="196">
        <v>15642</v>
      </c>
      <c r="AD331" s="196">
        <v>15641</v>
      </c>
      <c r="AE331" s="196">
        <v>15641</v>
      </c>
      <c r="AF331" s="196"/>
      <c r="AG331" s="196"/>
      <c r="AH331" s="196"/>
      <c r="AI331"/>
      <c r="AJ331" s="188">
        <f t="shared" ref="AJ331:AJ394" si="15">IF(MID(B331,1,6)&lt;&gt;MID(AL331,1,6),1,0)</f>
        <v>0</v>
      </c>
      <c r="AK331" s="31">
        <v>322</v>
      </c>
      <c r="AL331" s="31" t="s">
        <v>651</v>
      </c>
      <c r="AM331" s="31">
        <v>321</v>
      </c>
      <c r="AN331" s="31" t="s">
        <v>366</v>
      </c>
      <c r="AO331" s="6">
        <f t="shared" si="14"/>
        <v>0</v>
      </c>
      <c r="AR331" s="157" t="s">
        <v>366</v>
      </c>
      <c r="AS331" s="162" t="s">
        <v>2007</v>
      </c>
      <c r="AT331" s="209">
        <v>76016</v>
      </c>
      <c r="AU331" s="209">
        <v>15641</v>
      </c>
      <c r="AV331" s="96"/>
      <c r="AW331" s="209"/>
      <c r="AX331" s="209"/>
      <c r="AY331" s="209"/>
      <c r="AZ331"/>
      <c r="BA331"/>
    </row>
    <row r="332" spans="1:53" ht="17.100000000000001" customHeight="1">
      <c r="A332" s="31">
        <v>323</v>
      </c>
      <c r="B332" s="31" t="s">
        <v>502</v>
      </c>
      <c r="C332" s="72">
        <f>proj16jul!D332</f>
        <v>1346309</v>
      </c>
      <c r="D332" s="45">
        <f>dec!N332</f>
        <v>1339979</v>
      </c>
      <c r="E332" s="45">
        <f>may!N332</f>
        <v>1425839</v>
      </c>
      <c r="F332" s="45">
        <f>june!N332</f>
        <v>1425839</v>
      </c>
      <c r="G332" s="196">
        <v>112192</v>
      </c>
      <c r="H332" s="196">
        <v>112192</v>
      </c>
      <c r="I332" s="196">
        <v>112193</v>
      </c>
      <c r="J332" s="196">
        <v>112192</v>
      </c>
      <c r="K332" s="196">
        <v>112193</v>
      </c>
      <c r="L332" s="196">
        <v>111288</v>
      </c>
      <c r="M332" s="196">
        <v>111288</v>
      </c>
      <c r="N332" s="196">
        <v>111288</v>
      </c>
      <c r="O332" s="6"/>
      <c r="P332" s="6"/>
      <c r="Q332"/>
      <c r="R332"/>
      <c r="S332" s="33"/>
      <c r="T332" s="45">
        <f>proj16jul!F332</f>
        <v>55021</v>
      </c>
      <c r="U332" s="45">
        <f>dec!O332</f>
        <v>48400</v>
      </c>
      <c r="V332" s="45">
        <f>may!O332</f>
        <v>57740</v>
      </c>
      <c r="W332" s="45">
        <f>june!O332</f>
        <v>41740</v>
      </c>
      <c r="X332" s="196">
        <v>4586</v>
      </c>
      <c r="Y332" s="196">
        <v>4585</v>
      </c>
      <c r="Z332" s="196">
        <v>4585</v>
      </c>
      <c r="AA332" s="196">
        <v>4585</v>
      </c>
      <c r="AB332" s="196">
        <v>4585</v>
      </c>
      <c r="AC332" s="196">
        <v>3640</v>
      </c>
      <c r="AD332" s="196">
        <v>3639</v>
      </c>
      <c r="AE332" s="196">
        <v>3639</v>
      </c>
      <c r="AF332" s="196"/>
      <c r="AG332" s="196"/>
      <c r="AH332" s="196"/>
      <c r="AI332"/>
      <c r="AJ332" s="188">
        <f t="shared" si="15"/>
        <v>0</v>
      </c>
      <c r="AK332" s="31">
        <v>323</v>
      </c>
      <c r="AL332" s="31" t="s">
        <v>652</v>
      </c>
      <c r="AM332" s="31">
        <v>322</v>
      </c>
      <c r="AN332" s="31" t="s">
        <v>367</v>
      </c>
      <c r="AO332" s="6">
        <f t="shared" si="14"/>
        <v>0</v>
      </c>
      <c r="AR332" s="157" t="s">
        <v>367</v>
      </c>
      <c r="AS332" s="162" t="s">
        <v>2008</v>
      </c>
      <c r="AT332" s="209">
        <v>111288</v>
      </c>
      <c r="AU332" s="209">
        <v>3639</v>
      </c>
      <c r="AV332" s="96"/>
      <c r="AW332" s="209"/>
      <c r="AX332" s="209"/>
      <c r="AY332" s="209"/>
      <c r="AZ332"/>
      <c r="BA332"/>
    </row>
    <row r="333" spans="1:53" ht="17.100000000000001" customHeight="1">
      <c r="A333" s="31">
        <v>324</v>
      </c>
      <c r="B333" s="31" t="s">
        <v>503</v>
      </c>
      <c r="C333" s="72">
        <f>proj16jul!D333</f>
        <v>0</v>
      </c>
      <c r="D333" s="45">
        <f>dec!N333</f>
        <v>0</v>
      </c>
      <c r="E333" s="45">
        <f>may!N333</f>
        <v>0</v>
      </c>
      <c r="F333" s="45">
        <f>june!N333</f>
        <v>0</v>
      </c>
      <c r="G333" s="196">
        <v>0</v>
      </c>
      <c r="H333" s="196">
        <v>0</v>
      </c>
      <c r="I333" s="196">
        <v>0</v>
      </c>
      <c r="J333" s="196">
        <v>0</v>
      </c>
      <c r="K333" s="196">
        <v>0</v>
      </c>
      <c r="L333" s="196">
        <v>0</v>
      </c>
      <c r="M333" s="196">
        <v>0</v>
      </c>
      <c r="N333" s="196">
        <v>0</v>
      </c>
      <c r="O333" s="6"/>
      <c r="P333" s="6"/>
      <c r="Q333"/>
      <c r="R333"/>
      <c r="S333" s="33"/>
      <c r="T333" s="45">
        <f>proj16jul!F333</f>
        <v>48896</v>
      </c>
      <c r="U333" s="45">
        <f>dec!O333</f>
        <v>57246</v>
      </c>
      <c r="V333" s="45">
        <f>may!O333</f>
        <v>61303</v>
      </c>
      <c r="W333" s="45">
        <f>june!O333</f>
        <v>61303</v>
      </c>
      <c r="X333" s="196">
        <v>4075</v>
      </c>
      <c r="Y333" s="196">
        <v>4075</v>
      </c>
      <c r="Z333" s="196">
        <v>4075</v>
      </c>
      <c r="AA333" s="196">
        <v>4075</v>
      </c>
      <c r="AB333" s="196">
        <v>4075</v>
      </c>
      <c r="AC333" s="196">
        <v>5268</v>
      </c>
      <c r="AD333" s="196">
        <v>5268</v>
      </c>
      <c r="AE333" s="196">
        <v>5267</v>
      </c>
      <c r="AF333" s="196"/>
      <c r="AG333" s="196"/>
      <c r="AH333" s="196"/>
      <c r="AI333"/>
      <c r="AJ333" s="188">
        <f t="shared" si="15"/>
        <v>0</v>
      </c>
      <c r="AK333" s="31">
        <v>324</v>
      </c>
      <c r="AL333" s="31" t="s">
        <v>653</v>
      </c>
      <c r="AM333" s="31">
        <v>323</v>
      </c>
      <c r="AN333" s="31" t="s">
        <v>368</v>
      </c>
      <c r="AO333" s="6">
        <f t="shared" si="14"/>
        <v>0</v>
      </c>
      <c r="AR333" s="157" t="s">
        <v>368</v>
      </c>
      <c r="AS333" s="162" t="s">
        <v>2009</v>
      </c>
      <c r="AT333" s="209">
        <v>0</v>
      </c>
      <c r="AU333" s="209">
        <v>5267</v>
      </c>
      <c r="AV333" s="96"/>
      <c r="AW333" s="209"/>
      <c r="AX333" s="209"/>
      <c r="AY333" s="209"/>
      <c r="AZ333"/>
      <c r="BA333"/>
    </row>
    <row r="334" spans="1:53" ht="17.100000000000001" customHeight="1">
      <c r="A334" s="32">
        <v>325</v>
      </c>
      <c r="B334" s="32" t="s">
        <v>576</v>
      </c>
      <c r="C334" s="72">
        <f>proj16jul!D334</f>
        <v>765759</v>
      </c>
      <c r="D334" s="45">
        <f>dec!N334</f>
        <v>645980</v>
      </c>
      <c r="E334" s="45">
        <f>may!N334</f>
        <v>796969</v>
      </c>
      <c r="F334" s="45">
        <f>june!N334</f>
        <v>776499</v>
      </c>
      <c r="G334" s="196">
        <v>63813</v>
      </c>
      <c r="H334" s="196">
        <v>63813</v>
      </c>
      <c r="I334" s="196">
        <v>63813</v>
      </c>
      <c r="J334" s="196">
        <v>63814</v>
      </c>
      <c r="K334" s="196">
        <v>63813</v>
      </c>
      <c r="L334" s="196">
        <v>46702</v>
      </c>
      <c r="M334" s="196">
        <v>46702</v>
      </c>
      <c r="N334" s="196">
        <v>46702</v>
      </c>
      <c r="O334" s="6"/>
      <c r="P334" s="6"/>
      <c r="Q334"/>
      <c r="R334"/>
      <c r="S334" s="33"/>
      <c r="T334" s="45">
        <f>proj16jul!F334</f>
        <v>537529</v>
      </c>
      <c r="U334" s="45">
        <f>dec!O334</f>
        <v>703620</v>
      </c>
      <c r="V334" s="45">
        <f>may!O334</f>
        <v>789386</v>
      </c>
      <c r="W334" s="45">
        <f>june!O334</f>
        <v>786431</v>
      </c>
      <c r="X334" s="196">
        <v>44795</v>
      </c>
      <c r="Y334" s="196">
        <v>44794</v>
      </c>
      <c r="Z334" s="196">
        <v>44794</v>
      </c>
      <c r="AA334" s="196">
        <v>44794</v>
      </c>
      <c r="AB334" s="196">
        <v>44794</v>
      </c>
      <c r="AC334" s="196">
        <v>68522</v>
      </c>
      <c r="AD334" s="196">
        <v>68522</v>
      </c>
      <c r="AE334" s="196">
        <v>68521</v>
      </c>
      <c r="AF334" s="196"/>
      <c r="AG334" s="196"/>
      <c r="AH334" s="196"/>
      <c r="AI334"/>
      <c r="AJ334" s="188">
        <f t="shared" si="15"/>
        <v>0</v>
      </c>
      <c r="AK334" s="31">
        <v>325</v>
      </c>
      <c r="AL334" s="31" t="s">
        <v>654</v>
      </c>
      <c r="AM334" s="31">
        <v>329</v>
      </c>
      <c r="AN334" s="31" t="s">
        <v>374</v>
      </c>
      <c r="AO334" s="6">
        <f t="shared" si="14"/>
        <v>0</v>
      </c>
      <c r="AR334" s="157" t="s">
        <v>374</v>
      </c>
      <c r="AS334" s="162" t="s">
        <v>2015</v>
      </c>
      <c r="AT334" s="209">
        <v>46702</v>
      </c>
      <c r="AU334" s="209">
        <v>68521</v>
      </c>
      <c r="AV334" s="96"/>
      <c r="AW334" s="209"/>
      <c r="AX334" s="209"/>
      <c r="AY334" s="209"/>
      <c r="AZ334"/>
      <c r="BA334"/>
    </row>
    <row r="335" spans="1:53" ht="17.100000000000001" customHeight="1">
      <c r="A335" s="32">
        <v>326</v>
      </c>
      <c r="B335" s="32" t="s">
        <v>570</v>
      </c>
      <c r="C335" s="72">
        <f>proj16jul!D335</f>
        <v>381375</v>
      </c>
      <c r="D335" s="45">
        <f>dec!N335</f>
        <v>416298</v>
      </c>
      <c r="E335" s="45">
        <f>may!N335</f>
        <v>337450</v>
      </c>
      <c r="F335" s="45">
        <f>june!N335</f>
        <v>416682</v>
      </c>
      <c r="G335" s="196">
        <v>31781</v>
      </c>
      <c r="H335" s="196">
        <v>31781</v>
      </c>
      <c r="I335" s="196">
        <v>31781</v>
      </c>
      <c r="J335" s="196">
        <v>31782</v>
      </c>
      <c r="K335" s="196">
        <v>31781</v>
      </c>
      <c r="L335" s="196">
        <v>36770</v>
      </c>
      <c r="M335" s="196">
        <v>36770</v>
      </c>
      <c r="N335" s="196">
        <v>36770</v>
      </c>
      <c r="O335" s="6"/>
      <c r="P335" s="6"/>
      <c r="Q335"/>
      <c r="R335"/>
      <c r="S335" s="33"/>
      <c r="T335" s="45">
        <f>proj16jul!F335</f>
        <v>34765</v>
      </c>
      <c r="U335" s="45">
        <f>dec!O335</f>
        <v>67612</v>
      </c>
      <c r="V335" s="45">
        <f>may!O335</f>
        <v>87977</v>
      </c>
      <c r="W335" s="45">
        <f>june!O335</f>
        <v>86727</v>
      </c>
      <c r="X335" s="196">
        <v>2898</v>
      </c>
      <c r="Y335" s="196">
        <v>2897</v>
      </c>
      <c r="Z335" s="196">
        <v>2897</v>
      </c>
      <c r="AA335" s="196">
        <v>2897</v>
      </c>
      <c r="AB335" s="196">
        <v>2897</v>
      </c>
      <c r="AC335" s="196">
        <v>7590</v>
      </c>
      <c r="AD335" s="196">
        <v>7590</v>
      </c>
      <c r="AE335" s="196">
        <v>7590</v>
      </c>
      <c r="AF335" s="196"/>
      <c r="AG335" s="196"/>
      <c r="AH335" s="196"/>
      <c r="AI335"/>
      <c r="AJ335" s="188">
        <f t="shared" si="15"/>
        <v>0</v>
      </c>
      <c r="AK335" s="31">
        <v>326</v>
      </c>
      <c r="AL335" s="31" t="s">
        <v>655</v>
      </c>
      <c r="AM335" s="31">
        <v>330</v>
      </c>
      <c r="AN335" s="31" t="s">
        <v>375</v>
      </c>
      <c r="AO335" s="6">
        <f t="shared" si="14"/>
        <v>0</v>
      </c>
      <c r="AR335" s="157" t="s">
        <v>375</v>
      </c>
      <c r="AS335" s="162" t="s">
        <v>2016</v>
      </c>
      <c r="AT335" s="209">
        <v>36770</v>
      </c>
      <c r="AU335" s="209">
        <v>7590</v>
      </c>
      <c r="AV335" s="96"/>
      <c r="AW335" s="209"/>
      <c r="AX335" s="209"/>
      <c r="AY335" s="209"/>
      <c r="AZ335"/>
      <c r="BA335"/>
    </row>
    <row r="336" spans="1:53" ht="17.100000000000001" customHeight="1">
      <c r="A336" s="31">
        <v>327</v>
      </c>
      <c r="B336" s="31" t="s">
        <v>920</v>
      </c>
      <c r="C336" s="72">
        <f>proj16jul!D336</f>
        <v>118455</v>
      </c>
      <c r="D336" s="45">
        <f>dec!N336</f>
        <v>129181</v>
      </c>
      <c r="E336" s="45">
        <f>may!N336</f>
        <v>148579</v>
      </c>
      <c r="F336" s="45">
        <f>june!N336</f>
        <v>148579</v>
      </c>
      <c r="G336" s="196">
        <v>9871</v>
      </c>
      <c r="H336" s="196">
        <v>9871</v>
      </c>
      <c r="I336" s="196">
        <v>9871</v>
      </c>
      <c r="J336" s="196">
        <v>9872</v>
      </c>
      <c r="K336" s="196">
        <v>9871</v>
      </c>
      <c r="L336" s="196">
        <v>11403</v>
      </c>
      <c r="M336" s="196">
        <v>11403</v>
      </c>
      <c r="N336" s="196">
        <v>11403</v>
      </c>
      <c r="O336" s="6"/>
      <c r="P336" s="6"/>
      <c r="Q336"/>
      <c r="R336"/>
      <c r="S336" s="33"/>
      <c r="T336" s="45">
        <f>proj16jul!F336</f>
        <v>38649</v>
      </c>
      <c r="U336" s="45">
        <f>dec!O336</f>
        <v>38649</v>
      </c>
      <c r="V336" s="45">
        <f>may!O336</f>
        <v>46027</v>
      </c>
      <c r="W336" s="45">
        <f>june!O336</f>
        <v>46027</v>
      </c>
      <c r="X336" s="196">
        <v>3221</v>
      </c>
      <c r="Y336" s="196">
        <v>3221</v>
      </c>
      <c r="Z336" s="196">
        <v>3221</v>
      </c>
      <c r="AA336" s="196">
        <v>3221</v>
      </c>
      <c r="AB336" s="196">
        <v>3221</v>
      </c>
      <c r="AC336" s="196">
        <v>3221</v>
      </c>
      <c r="AD336" s="196">
        <v>3221</v>
      </c>
      <c r="AE336" s="196">
        <v>3221</v>
      </c>
      <c r="AF336" s="196"/>
      <c r="AG336" s="196"/>
      <c r="AH336" s="196"/>
      <c r="AI336"/>
      <c r="AJ336" s="188">
        <f t="shared" si="15"/>
        <v>0</v>
      </c>
      <c r="AK336" s="31">
        <v>327</v>
      </c>
      <c r="AL336" s="31" t="s">
        <v>656</v>
      </c>
      <c r="AM336" s="31">
        <v>331</v>
      </c>
      <c r="AN336" s="31" t="s">
        <v>376</v>
      </c>
      <c r="AO336" s="6">
        <f t="shared" si="14"/>
        <v>0</v>
      </c>
      <c r="AR336" s="157" t="s">
        <v>376</v>
      </c>
      <c r="AS336" s="162" t="s">
        <v>2017</v>
      </c>
      <c r="AT336" s="209">
        <v>11403</v>
      </c>
      <c r="AU336" s="209">
        <v>3221</v>
      </c>
      <c r="AV336" s="96"/>
      <c r="AW336" s="209"/>
      <c r="AX336" s="209"/>
      <c r="AY336" s="209"/>
      <c r="AZ336"/>
      <c r="BA336"/>
    </row>
    <row r="337" spans="1:53" ht="17.100000000000001" customHeight="1">
      <c r="A337" s="31">
        <v>328</v>
      </c>
      <c r="B337" s="31" t="s">
        <v>507</v>
      </c>
      <c r="C337" s="72">
        <f>proj16jul!D337</f>
        <v>0</v>
      </c>
      <c r="D337" s="45">
        <f>dec!N337</f>
        <v>0</v>
      </c>
      <c r="E337" s="45">
        <f>may!N337</f>
        <v>0</v>
      </c>
      <c r="F337" s="45">
        <f>june!N337</f>
        <v>0</v>
      </c>
      <c r="G337" s="196">
        <v>0</v>
      </c>
      <c r="H337" s="196">
        <v>0</v>
      </c>
      <c r="I337" s="196">
        <v>0</v>
      </c>
      <c r="J337" s="196">
        <v>0</v>
      </c>
      <c r="K337" s="196">
        <v>0</v>
      </c>
      <c r="L337" s="196">
        <v>0</v>
      </c>
      <c r="M337" s="196">
        <v>0</v>
      </c>
      <c r="N337" s="196">
        <v>0</v>
      </c>
      <c r="O337" s="6"/>
      <c r="P337" s="6"/>
      <c r="Q337"/>
      <c r="R337"/>
      <c r="S337" s="33"/>
      <c r="T337" s="45">
        <f>proj16jul!F337</f>
        <v>0</v>
      </c>
      <c r="U337" s="45">
        <f>dec!O337</f>
        <v>0</v>
      </c>
      <c r="V337" s="45">
        <f>may!O337</f>
        <v>0</v>
      </c>
      <c r="W337" s="45">
        <f>june!O337</f>
        <v>0</v>
      </c>
      <c r="X337" s="196">
        <v>0</v>
      </c>
      <c r="Y337" s="196">
        <v>0</v>
      </c>
      <c r="Z337" s="196">
        <v>0</v>
      </c>
      <c r="AA337" s="196">
        <v>0</v>
      </c>
      <c r="AB337" s="196">
        <v>0</v>
      </c>
      <c r="AC337" s="196">
        <v>0</v>
      </c>
      <c r="AD337" s="196">
        <v>0</v>
      </c>
      <c r="AE337" s="196">
        <v>0</v>
      </c>
      <c r="AF337" s="196"/>
      <c r="AG337" s="196"/>
      <c r="AH337" s="196"/>
      <c r="AI337"/>
      <c r="AJ337" s="188">
        <f t="shared" si="15"/>
        <v>0</v>
      </c>
      <c r="AK337" s="31">
        <v>328</v>
      </c>
      <c r="AL337" s="31" t="s">
        <v>657</v>
      </c>
      <c r="AM337" s="31">
        <v>332</v>
      </c>
      <c r="AN337" s="31" t="s">
        <v>377</v>
      </c>
      <c r="AO337" s="6">
        <f t="shared" si="14"/>
        <v>0</v>
      </c>
      <c r="AR337" s="157" t="s">
        <v>377</v>
      </c>
      <c r="AS337" s="162" t="s">
        <v>2018</v>
      </c>
      <c r="AT337" s="209">
        <v>0</v>
      </c>
      <c r="AU337" s="209">
        <v>0</v>
      </c>
      <c r="AV337" s="96"/>
      <c r="AW337" s="209"/>
      <c r="AX337" s="209"/>
      <c r="AY337" s="209"/>
      <c r="AZ337"/>
      <c r="BA337"/>
    </row>
    <row r="338" spans="1:53" ht="17.100000000000001" customHeight="1">
      <c r="A338" s="31">
        <v>329</v>
      </c>
      <c r="B338" s="31" t="s">
        <v>504</v>
      </c>
      <c r="C338" s="72">
        <f>proj16jul!D338</f>
        <v>0</v>
      </c>
      <c r="D338" s="45">
        <f>dec!N338</f>
        <v>0</v>
      </c>
      <c r="E338" s="45">
        <f>may!N338</f>
        <v>0</v>
      </c>
      <c r="F338" s="45">
        <f>june!N338</f>
        <v>0</v>
      </c>
      <c r="G338" s="196">
        <v>0</v>
      </c>
      <c r="H338" s="196">
        <v>0</v>
      </c>
      <c r="I338" s="196">
        <v>0</v>
      </c>
      <c r="J338" s="196">
        <v>0</v>
      </c>
      <c r="K338" s="196">
        <v>0</v>
      </c>
      <c r="L338" s="196">
        <v>0</v>
      </c>
      <c r="M338" s="196">
        <v>0</v>
      </c>
      <c r="N338" s="196">
        <v>0</v>
      </c>
      <c r="O338" s="6"/>
      <c r="P338" s="6"/>
      <c r="Q338"/>
      <c r="R338"/>
      <c r="S338" s="33"/>
      <c r="T338" s="45">
        <f>proj16jul!F338</f>
        <v>0</v>
      </c>
      <c r="U338" s="45">
        <f>dec!O338</f>
        <v>0</v>
      </c>
      <c r="V338" s="45">
        <f>may!O338</f>
        <v>0</v>
      </c>
      <c r="W338" s="45">
        <f>june!O338</f>
        <v>0</v>
      </c>
      <c r="X338" s="196">
        <v>0</v>
      </c>
      <c r="Y338" s="196">
        <v>0</v>
      </c>
      <c r="Z338" s="196">
        <v>0</v>
      </c>
      <c r="AA338" s="196">
        <v>0</v>
      </c>
      <c r="AB338" s="196">
        <v>0</v>
      </c>
      <c r="AC338" s="196">
        <v>0</v>
      </c>
      <c r="AD338" s="196">
        <v>0</v>
      </c>
      <c r="AE338" s="196">
        <v>0</v>
      </c>
      <c r="AF338" s="196"/>
      <c r="AG338" s="196"/>
      <c r="AH338" s="196"/>
      <c r="AI338"/>
      <c r="AJ338" s="188">
        <f t="shared" si="15"/>
        <v>0</v>
      </c>
      <c r="AK338" s="31">
        <v>329</v>
      </c>
      <c r="AL338" s="31" t="s">
        <v>658</v>
      </c>
      <c r="AM338" s="31">
        <v>324</v>
      </c>
      <c r="AN338" s="31" t="s">
        <v>369</v>
      </c>
      <c r="AO338" s="6">
        <f t="shared" si="14"/>
        <v>0</v>
      </c>
      <c r="AR338" s="157" t="s">
        <v>369</v>
      </c>
      <c r="AS338" s="162" t="s">
        <v>2010</v>
      </c>
      <c r="AT338" s="209">
        <v>0</v>
      </c>
      <c r="AU338" s="209">
        <v>0</v>
      </c>
      <c r="AV338" s="96"/>
      <c r="AW338" s="209"/>
      <c r="AX338" s="209"/>
      <c r="AY338" s="209"/>
      <c r="AZ338"/>
      <c r="BA338"/>
    </row>
    <row r="339" spans="1:53" ht="17.100000000000001" customHeight="1">
      <c r="A339" s="31">
        <v>330</v>
      </c>
      <c r="B339" s="31" t="s">
        <v>508</v>
      </c>
      <c r="C339" s="72">
        <f>proj16jul!D339</f>
        <v>0</v>
      </c>
      <c r="D339" s="45">
        <f>dec!N339</f>
        <v>0</v>
      </c>
      <c r="E339" s="45">
        <f>may!N339</f>
        <v>0</v>
      </c>
      <c r="F339" s="45">
        <f>june!N339</f>
        <v>0</v>
      </c>
      <c r="G339" s="196">
        <v>0</v>
      </c>
      <c r="H339" s="196">
        <v>0</v>
      </c>
      <c r="I339" s="196">
        <v>0</v>
      </c>
      <c r="J339" s="196">
        <v>0</v>
      </c>
      <c r="K339" s="196">
        <v>0</v>
      </c>
      <c r="L339" s="196">
        <v>0</v>
      </c>
      <c r="M339" s="196">
        <v>0</v>
      </c>
      <c r="N339" s="196">
        <v>0</v>
      </c>
      <c r="O339" s="6"/>
      <c r="P339" s="6"/>
      <c r="Q339"/>
      <c r="R339"/>
      <c r="S339" s="33"/>
      <c r="T339" s="45">
        <f>proj16jul!F339</f>
        <v>7906</v>
      </c>
      <c r="U339" s="45">
        <f>dec!O339</f>
        <v>20700</v>
      </c>
      <c r="V339" s="45">
        <f>may!O339</f>
        <v>20700</v>
      </c>
      <c r="W339" s="45">
        <f>june!O339</f>
        <v>22553</v>
      </c>
      <c r="X339" s="196">
        <v>659</v>
      </c>
      <c r="Y339" s="196">
        <v>659</v>
      </c>
      <c r="Z339" s="196">
        <v>659</v>
      </c>
      <c r="AA339" s="196">
        <v>659</v>
      </c>
      <c r="AB339" s="196">
        <v>659</v>
      </c>
      <c r="AC339" s="196">
        <v>2487</v>
      </c>
      <c r="AD339" s="196">
        <v>2487</v>
      </c>
      <c r="AE339" s="196">
        <v>2487</v>
      </c>
      <c r="AF339" s="196"/>
      <c r="AG339" s="196"/>
      <c r="AH339" s="196"/>
      <c r="AI339"/>
      <c r="AJ339" s="188">
        <f t="shared" si="15"/>
        <v>0</v>
      </c>
      <c r="AK339" s="31">
        <v>330</v>
      </c>
      <c r="AL339" s="31" t="s">
        <v>659</v>
      </c>
      <c r="AM339" s="31">
        <v>333</v>
      </c>
      <c r="AN339" s="31" t="s">
        <v>378</v>
      </c>
      <c r="AO339" s="6">
        <f t="shared" si="14"/>
        <v>0</v>
      </c>
      <c r="AR339" s="157" t="s">
        <v>378</v>
      </c>
      <c r="AS339" s="162" t="s">
        <v>2019</v>
      </c>
      <c r="AT339" s="209">
        <v>0</v>
      </c>
      <c r="AU339" s="209">
        <v>2487</v>
      </c>
      <c r="AV339" s="96"/>
      <c r="AW339" s="209"/>
      <c r="AX339" s="209"/>
      <c r="AY339" s="209"/>
      <c r="AZ339"/>
      <c r="BA339"/>
    </row>
    <row r="340" spans="1:53" ht="17.100000000000001" customHeight="1">
      <c r="A340" s="32">
        <v>331</v>
      </c>
      <c r="B340" s="32" t="s">
        <v>509</v>
      </c>
      <c r="C340" s="72">
        <f>proj16jul!D340</f>
        <v>0</v>
      </c>
      <c r="D340" s="45">
        <f>dec!N340</f>
        <v>0</v>
      </c>
      <c r="E340" s="45">
        <f>may!N340</f>
        <v>0</v>
      </c>
      <c r="F340" s="45">
        <f>june!N340</f>
        <v>0</v>
      </c>
      <c r="G340" s="196">
        <v>0</v>
      </c>
      <c r="H340" s="196">
        <v>0</v>
      </c>
      <c r="I340" s="196">
        <v>0</v>
      </c>
      <c r="J340" s="196">
        <v>0</v>
      </c>
      <c r="K340" s="196">
        <v>0</v>
      </c>
      <c r="L340" s="196">
        <v>0</v>
      </c>
      <c r="M340" s="196">
        <v>0</v>
      </c>
      <c r="N340" s="196">
        <v>0</v>
      </c>
      <c r="O340" s="6"/>
      <c r="P340" s="6"/>
      <c r="Q340"/>
      <c r="R340"/>
      <c r="S340" s="33"/>
      <c r="T340" s="45">
        <f>proj16jul!F340</f>
        <v>54998</v>
      </c>
      <c r="U340" s="45">
        <f>dec!O340</f>
        <v>83175</v>
      </c>
      <c r="V340" s="45">
        <f>may!O340</f>
        <v>78127</v>
      </c>
      <c r="W340" s="45">
        <f>june!O340</f>
        <v>78077</v>
      </c>
      <c r="X340" s="196">
        <v>4584</v>
      </c>
      <c r="Y340" s="196">
        <v>4584</v>
      </c>
      <c r="Z340" s="196">
        <v>4583</v>
      </c>
      <c r="AA340" s="196">
        <v>4583</v>
      </c>
      <c r="AB340" s="196">
        <v>4583</v>
      </c>
      <c r="AC340" s="196">
        <v>8609</v>
      </c>
      <c r="AD340" s="196">
        <v>8609</v>
      </c>
      <c r="AE340" s="196">
        <v>8608</v>
      </c>
      <c r="AF340" s="196"/>
      <c r="AG340" s="196"/>
      <c r="AH340" s="196"/>
      <c r="AI340"/>
      <c r="AJ340" s="188">
        <f t="shared" si="15"/>
        <v>0</v>
      </c>
      <c r="AK340" s="31">
        <v>331</v>
      </c>
      <c r="AL340" s="31" t="s">
        <v>660</v>
      </c>
      <c r="AM340" s="31">
        <v>334</v>
      </c>
      <c r="AN340" s="31" t="s">
        <v>379</v>
      </c>
      <c r="AO340" s="6">
        <f t="shared" si="14"/>
        <v>0</v>
      </c>
      <c r="AR340" s="157" t="s">
        <v>379</v>
      </c>
      <c r="AS340" s="162" t="s">
        <v>2020</v>
      </c>
      <c r="AT340" s="209">
        <v>0</v>
      </c>
      <c r="AU340" s="209">
        <v>8608</v>
      </c>
      <c r="AV340" s="96"/>
      <c r="AW340" s="209"/>
      <c r="AX340" s="209"/>
      <c r="AY340" s="209"/>
      <c r="AZ340"/>
      <c r="BA340"/>
    </row>
    <row r="341" spans="1:53" ht="17.100000000000001" customHeight="1">
      <c r="A341" s="32">
        <v>332</v>
      </c>
      <c r="B341" s="32" t="s">
        <v>577</v>
      </c>
      <c r="C341" s="72">
        <f>proj16jul!D341</f>
        <v>664836</v>
      </c>
      <c r="D341" s="45">
        <f>dec!N341</f>
        <v>684643</v>
      </c>
      <c r="E341" s="45">
        <f>may!N341</f>
        <v>684643</v>
      </c>
      <c r="F341" s="45">
        <f>june!N341</f>
        <v>624831</v>
      </c>
      <c r="G341" s="196">
        <v>55403</v>
      </c>
      <c r="H341" s="196">
        <v>55403</v>
      </c>
      <c r="I341" s="196">
        <v>55403</v>
      </c>
      <c r="J341" s="196">
        <v>55403</v>
      </c>
      <c r="K341" s="196">
        <v>55403</v>
      </c>
      <c r="L341" s="196">
        <v>58232</v>
      </c>
      <c r="M341" s="196">
        <v>58232</v>
      </c>
      <c r="N341" s="196">
        <v>58232</v>
      </c>
      <c r="O341" s="6"/>
      <c r="P341" s="6"/>
      <c r="Q341"/>
      <c r="R341"/>
      <c r="S341" s="33"/>
      <c r="T341" s="45">
        <f>proj16jul!F341</f>
        <v>188884</v>
      </c>
      <c r="U341" s="45">
        <f>dec!O341</f>
        <v>260688</v>
      </c>
      <c r="V341" s="45">
        <f>may!O341</f>
        <v>271352</v>
      </c>
      <c r="W341" s="45">
        <f>june!O341</f>
        <v>267396</v>
      </c>
      <c r="X341" s="196">
        <v>15741</v>
      </c>
      <c r="Y341" s="196">
        <v>15741</v>
      </c>
      <c r="Z341" s="196">
        <v>15741</v>
      </c>
      <c r="AA341" s="196">
        <v>15741</v>
      </c>
      <c r="AB341" s="196">
        <v>15740</v>
      </c>
      <c r="AC341" s="196">
        <v>25998</v>
      </c>
      <c r="AD341" s="196">
        <v>25998</v>
      </c>
      <c r="AE341" s="196">
        <v>25998</v>
      </c>
      <c r="AF341" s="196"/>
      <c r="AG341" s="196"/>
      <c r="AH341" s="196"/>
      <c r="AI341"/>
      <c r="AJ341" s="188">
        <f t="shared" si="15"/>
        <v>0</v>
      </c>
      <c r="AK341" s="31">
        <v>332</v>
      </c>
      <c r="AL341" s="31" t="s">
        <v>661</v>
      </c>
      <c r="AM341" s="31">
        <v>325</v>
      </c>
      <c r="AN341" s="31" t="s">
        <v>370</v>
      </c>
      <c r="AO341" s="6">
        <f t="shared" si="14"/>
        <v>0</v>
      </c>
      <c r="AR341" s="157" t="s">
        <v>370</v>
      </c>
      <c r="AS341" s="162" t="s">
        <v>2011</v>
      </c>
      <c r="AT341" s="209">
        <v>58232</v>
      </c>
      <c r="AU341" s="209">
        <v>25998</v>
      </c>
      <c r="AV341" s="96"/>
      <c r="AW341" s="209"/>
      <c r="AX341" s="209"/>
      <c r="AY341" s="209"/>
      <c r="AZ341"/>
      <c r="BA341"/>
    </row>
    <row r="342" spans="1:53" ht="17.100000000000001" customHeight="1">
      <c r="A342" s="31">
        <v>333</v>
      </c>
      <c r="B342" s="31" t="s">
        <v>505</v>
      </c>
      <c r="C342" s="72">
        <f>proj16jul!D342</f>
        <v>0</v>
      </c>
      <c r="D342" s="45">
        <f>dec!N342</f>
        <v>0</v>
      </c>
      <c r="E342" s="45">
        <f>may!N342</f>
        <v>0</v>
      </c>
      <c r="F342" s="45">
        <f>june!N342</f>
        <v>0</v>
      </c>
      <c r="G342" s="196">
        <v>0</v>
      </c>
      <c r="H342" s="196">
        <v>0</v>
      </c>
      <c r="I342" s="196">
        <v>0</v>
      </c>
      <c r="J342" s="196">
        <v>0</v>
      </c>
      <c r="K342" s="196">
        <v>0</v>
      </c>
      <c r="L342" s="196">
        <v>0</v>
      </c>
      <c r="M342" s="196">
        <v>0</v>
      </c>
      <c r="N342" s="196">
        <v>0</v>
      </c>
      <c r="O342" s="6"/>
      <c r="P342" s="6"/>
      <c r="Q342"/>
      <c r="R342"/>
      <c r="S342" s="33"/>
      <c r="T342" s="45">
        <f>proj16jul!F342</f>
        <v>0</v>
      </c>
      <c r="U342" s="45">
        <f>dec!O342</f>
        <v>0</v>
      </c>
      <c r="V342" s="45">
        <f>may!O342</f>
        <v>0</v>
      </c>
      <c r="W342" s="45">
        <f>june!O342</f>
        <v>0</v>
      </c>
      <c r="X342" s="196">
        <v>0</v>
      </c>
      <c r="Y342" s="196">
        <v>0</v>
      </c>
      <c r="Z342" s="196">
        <v>0</v>
      </c>
      <c r="AA342" s="196">
        <v>0</v>
      </c>
      <c r="AB342" s="196">
        <v>0</v>
      </c>
      <c r="AC342" s="196">
        <v>0</v>
      </c>
      <c r="AD342" s="196">
        <v>0</v>
      </c>
      <c r="AE342" s="196">
        <v>0</v>
      </c>
      <c r="AF342" s="196"/>
      <c r="AG342" s="196"/>
      <c r="AH342" s="196"/>
      <c r="AI342"/>
      <c r="AJ342" s="188">
        <f t="shared" si="15"/>
        <v>0</v>
      </c>
      <c r="AK342" s="31">
        <v>333</v>
      </c>
      <c r="AL342" s="31" t="s">
        <v>662</v>
      </c>
      <c r="AM342" s="31">
        <v>326</v>
      </c>
      <c r="AN342" s="31" t="s">
        <v>371</v>
      </c>
      <c r="AO342" s="6">
        <f t="shared" si="14"/>
        <v>0</v>
      </c>
      <c r="AR342" s="157" t="s">
        <v>371</v>
      </c>
      <c r="AS342" s="162" t="s">
        <v>2012</v>
      </c>
      <c r="AT342" s="209">
        <v>0</v>
      </c>
      <c r="AU342" s="209">
        <v>0</v>
      </c>
      <c r="AV342" s="96"/>
      <c r="AW342" s="209"/>
      <c r="AX342" s="209"/>
      <c r="AY342" s="209"/>
      <c r="AZ342"/>
      <c r="BA342"/>
    </row>
    <row r="343" spans="1:53" ht="17.100000000000001" customHeight="1">
      <c r="A343" s="31">
        <v>334</v>
      </c>
      <c r="B343" s="31" t="s">
        <v>506</v>
      </c>
      <c r="C343" s="72">
        <f>proj16jul!D343</f>
        <v>0</v>
      </c>
      <c r="D343" s="45">
        <f>dec!N343</f>
        <v>0</v>
      </c>
      <c r="E343" s="45">
        <f>may!N343</f>
        <v>0</v>
      </c>
      <c r="F343" s="45">
        <f>june!N343</f>
        <v>0</v>
      </c>
      <c r="G343" s="196">
        <v>0</v>
      </c>
      <c r="H343" s="196">
        <v>0</v>
      </c>
      <c r="I343" s="196">
        <v>0</v>
      </c>
      <c r="J343" s="196">
        <v>0</v>
      </c>
      <c r="K343" s="196">
        <v>0</v>
      </c>
      <c r="L343" s="196">
        <v>0</v>
      </c>
      <c r="M343" s="196">
        <v>0</v>
      </c>
      <c r="N343" s="196">
        <v>0</v>
      </c>
      <c r="O343" s="6"/>
      <c r="P343" s="6"/>
      <c r="Q343"/>
      <c r="R343"/>
      <c r="S343" s="33"/>
      <c r="T343" s="45">
        <f>proj16jul!F343</f>
        <v>0</v>
      </c>
      <c r="U343" s="45">
        <f>dec!O343</f>
        <v>0</v>
      </c>
      <c r="V343" s="45">
        <f>may!O343</f>
        <v>0</v>
      </c>
      <c r="W343" s="45">
        <f>june!O343</f>
        <v>0</v>
      </c>
      <c r="X343" s="196">
        <v>0</v>
      </c>
      <c r="Y343" s="196">
        <v>0</v>
      </c>
      <c r="Z343" s="196">
        <v>0</v>
      </c>
      <c r="AA343" s="196">
        <v>0</v>
      </c>
      <c r="AB343" s="196">
        <v>0</v>
      </c>
      <c r="AC343" s="196">
        <v>0</v>
      </c>
      <c r="AD343" s="196">
        <v>0</v>
      </c>
      <c r="AE343" s="196">
        <v>0</v>
      </c>
      <c r="AF343" s="196"/>
      <c r="AG343" s="196"/>
      <c r="AH343" s="196"/>
      <c r="AI343"/>
      <c r="AJ343" s="188">
        <f t="shared" si="15"/>
        <v>0</v>
      </c>
      <c r="AK343" s="31">
        <v>334</v>
      </c>
      <c r="AL343" s="31" t="s">
        <v>663</v>
      </c>
      <c r="AM343" s="31">
        <v>327</v>
      </c>
      <c r="AN343" s="31" t="s">
        <v>372</v>
      </c>
      <c r="AO343" s="6">
        <f t="shared" si="14"/>
        <v>0</v>
      </c>
      <c r="AR343" s="157" t="s">
        <v>372</v>
      </c>
      <c r="AS343" s="162" t="s">
        <v>2013</v>
      </c>
      <c r="AT343" s="209">
        <v>0</v>
      </c>
      <c r="AU343" s="209">
        <v>0</v>
      </c>
      <c r="AV343" s="96"/>
      <c r="AW343" s="209"/>
      <c r="AX343" s="209"/>
      <c r="AY343" s="209"/>
      <c r="AZ343"/>
      <c r="BA343"/>
    </row>
    <row r="344" spans="1:53" ht="17.100000000000001" customHeight="1">
      <c r="A344" s="31">
        <v>335</v>
      </c>
      <c r="B344" s="31" t="s">
        <v>510</v>
      </c>
      <c r="C344" s="72">
        <f>proj16jul!D344</f>
        <v>0</v>
      </c>
      <c r="D344" s="45">
        <f>dec!N344</f>
        <v>0</v>
      </c>
      <c r="E344" s="45">
        <f>may!N344</f>
        <v>0</v>
      </c>
      <c r="F344" s="45">
        <f>june!N344</f>
        <v>0</v>
      </c>
      <c r="G344" s="196">
        <v>0</v>
      </c>
      <c r="H344" s="196">
        <v>0</v>
      </c>
      <c r="I344" s="196">
        <v>0</v>
      </c>
      <c r="J344" s="196">
        <v>0</v>
      </c>
      <c r="K344" s="196">
        <v>0</v>
      </c>
      <c r="L344" s="196">
        <v>0</v>
      </c>
      <c r="M344" s="196">
        <v>0</v>
      </c>
      <c r="N344" s="196">
        <v>0</v>
      </c>
      <c r="O344" s="6"/>
      <c r="P344" s="6"/>
      <c r="Q344"/>
      <c r="R344"/>
      <c r="S344" s="33"/>
      <c r="T344" s="45">
        <f>proj16jul!F344</f>
        <v>0</v>
      </c>
      <c r="U344" s="45">
        <f>dec!O344</f>
        <v>0</v>
      </c>
      <c r="V344" s="45">
        <f>may!O344</f>
        <v>0</v>
      </c>
      <c r="W344" s="45">
        <f>june!O344</f>
        <v>0</v>
      </c>
      <c r="X344" s="196">
        <v>0</v>
      </c>
      <c r="Y344" s="196">
        <v>0</v>
      </c>
      <c r="Z344" s="196">
        <v>0</v>
      </c>
      <c r="AA344" s="196">
        <v>0</v>
      </c>
      <c r="AB344" s="196">
        <v>0</v>
      </c>
      <c r="AC344" s="196">
        <v>0</v>
      </c>
      <c r="AD344" s="196">
        <v>0</v>
      </c>
      <c r="AE344" s="196">
        <v>0</v>
      </c>
      <c r="AF344" s="196"/>
      <c r="AG344" s="196"/>
      <c r="AH344" s="196"/>
      <c r="AI344"/>
      <c r="AJ344" s="188">
        <f t="shared" si="15"/>
        <v>0</v>
      </c>
      <c r="AK344" s="31">
        <v>335</v>
      </c>
      <c r="AL344" s="31" t="s">
        <v>664</v>
      </c>
      <c r="AM344" s="31">
        <v>335</v>
      </c>
      <c r="AN344" s="31" t="s">
        <v>380</v>
      </c>
      <c r="AO344" s="6">
        <f t="shared" si="14"/>
        <v>0</v>
      </c>
      <c r="AR344" s="157" t="s">
        <v>380</v>
      </c>
      <c r="AS344" s="162" t="s">
        <v>2021</v>
      </c>
      <c r="AT344" s="209">
        <v>0</v>
      </c>
      <c r="AU344" s="209">
        <v>0</v>
      </c>
      <c r="AV344" s="96"/>
      <c r="AW344" s="209"/>
      <c r="AX344" s="209"/>
      <c r="AY344" s="209"/>
      <c r="AZ344"/>
      <c r="BA344"/>
    </row>
    <row r="345" spans="1:53" ht="17.100000000000001" customHeight="1">
      <c r="A345" s="32">
        <v>336</v>
      </c>
      <c r="B345" s="32" t="s">
        <v>841</v>
      </c>
      <c r="C345" s="72">
        <f>proj16jul!D345</f>
        <v>0</v>
      </c>
      <c r="D345" s="45">
        <f>dec!N345</f>
        <v>0</v>
      </c>
      <c r="E345" s="45">
        <f>may!N345</f>
        <v>0</v>
      </c>
      <c r="F345" s="45">
        <f>june!N345</f>
        <v>0</v>
      </c>
      <c r="G345" s="196">
        <v>0</v>
      </c>
      <c r="H345" s="196">
        <v>0</v>
      </c>
      <c r="I345" s="196">
        <v>0</v>
      </c>
      <c r="J345" s="196">
        <v>0</v>
      </c>
      <c r="K345" s="196">
        <v>0</v>
      </c>
      <c r="L345" s="196">
        <v>0</v>
      </c>
      <c r="M345" s="196">
        <v>0</v>
      </c>
      <c r="N345" s="196">
        <v>0</v>
      </c>
      <c r="O345" s="6"/>
      <c r="P345" s="6"/>
      <c r="Q345"/>
      <c r="R345"/>
      <c r="S345" s="33"/>
      <c r="T345" s="45">
        <f>proj16jul!F345</f>
        <v>101288</v>
      </c>
      <c r="U345" s="45">
        <f>dec!O345</f>
        <v>127800</v>
      </c>
      <c r="V345" s="45">
        <f>may!O345</f>
        <v>123174</v>
      </c>
      <c r="W345" s="45">
        <f>june!O345</f>
        <v>123174</v>
      </c>
      <c r="X345" s="196">
        <v>8441</v>
      </c>
      <c r="Y345" s="196">
        <v>8441</v>
      </c>
      <c r="Z345" s="196">
        <v>8441</v>
      </c>
      <c r="AA345" s="196">
        <v>8441</v>
      </c>
      <c r="AB345" s="196">
        <v>8441</v>
      </c>
      <c r="AC345" s="196">
        <v>12228</v>
      </c>
      <c r="AD345" s="196">
        <v>12228</v>
      </c>
      <c r="AE345" s="196">
        <v>12228</v>
      </c>
      <c r="AF345" s="196"/>
      <c r="AG345" s="196"/>
      <c r="AH345" s="196"/>
      <c r="AI345"/>
      <c r="AJ345" s="188">
        <f t="shared" si="15"/>
        <v>0</v>
      </c>
      <c r="AK345" s="31">
        <v>336</v>
      </c>
      <c r="AL345" s="31" t="s">
        <v>665</v>
      </c>
      <c r="AM345" s="31">
        <v>336</v>
      </c>
      <c r="AN345" s="31" t="s">
        <v>381</v>
      </c>
      <c r="AO345" s="6">
        <f t="shared" si="14"/>
        <v>0</v>
      </c>
      <c r="AR345" s="157" t="s">
        <v>381</v>
      </c>
      <c r="AS345" s="162" t="s">
        <v>2022</v>
      </c>
      <c r="AT345" s="209">
        <v>0</v>
      </c>
      <c r="AU345" s="209">
        <v>12228</v>
      </c>
      <c r="AV345" s="96"/>
      <c r="AW345" s="209"/>
      <c r="AX345" s="209"/>
      <c r="AY345" s="209"/>
      <c r="AZ345"/>
      <c r="BA345"/>
    </row>
    <row r="346" spans="1:53" ht="17.100000000000001" customHeight="1">
      <c r="A346" s="31">
        <v>337</v>
      </c>
      <c r="B346" s="31" t="s">
        <v>511</v>
      </c>
      <c r="C346" s="72">
        <f>proj16jul!D346</f>
        <v>261836</v>
      </c>
      <c r="D346" s="45">
        <f>dec!N346</f>
        <v>249559</v>
      </c>
      <c r="E346" s="45">
        <f>may!N346</f>
        <v>269713</v>
      </c>
      <c r="F346" s="45">
        <f>june!N346</f>
        <v>264213</v>
      </c>
      <c r="G346" s="196">
        <v>21819</v>
      </c>
      <c r="H346" s="196">
        <v>21820</v>
      </c>
      <c r="I346" s="196">
        <v>21820</v>
      </c>
      <c r="J346" s="196">
        <v>21819</v>
      </c>
      <c r="K346" s="196">
        <v>21820</v>
      </c>
      <c r="L346" s="196">
        <v>20065</v>
      </c>
      <c r="M346" s="196">
        <v>20066</v>
      </c>
      <c r="N346" s="196">
        <v>20066</v>
      </c>
      <c r="O346" s="6"/>
      <c r="P346" s="6"/>
      <c r="Q346"/>
      <c r="R346"/>
      <c r="S346" s="33"/>
      <c r="T346" s="45">
        <f>proj16jul!F346</f>
        <v>100380</v>
      </c>
      <c r="U346" s="45">
        <f>dec!O346</f>
        <v>61392</v>
      </c>
      <c r="V346" s="45">
        <f>may!O346</f>
        <v>71711</v>
      </c>
      <c r="W346" s="45">
        <f>june!O346</f>
        <v>66211</v>
      </c>
      <c r="X346" s="196">
        <v>8365</v>
      </c>
      <c r="Y346" s="196">
        <v>8365</v>
      </c>
      <c r="Z346" s="196">
        <v>8365</v>
      </c>
      <c r="AA346" s="196">
        <v>8365</v>
      </c>
      <c r="AB346" s="196">
        <v>8365</v>
      </c>
      <c r="AC346" s="196">
        <v>2796</v>
      </c>
      <c r="AD346" s="196">
        <v>2796</v>
      </c>
      <c r="AE346" s="196">
        <v>2795</v>
      </c>
      <c r="AF346" s="196"/>
      <c r="AG346" s="196"/>
      <c r="AH346" s="196"/>
      <c r="AI346"/>
      <c r="AJ346" s="188">
        <f t="shared" si="15"/>
        <v>0</v>
      </c>
      <c r="AK346" s="31">
        <v>337</v>
      </c>
      <c r="AL346" s="31" t="s">
        <v>666</v>
      </c>
      <c r="AM346" s="31">
        <v>337</v>
      </c>
      <c r="AN346" s="31" t="s">
        <v>382</v>
      </c>
      <c r="AO346" s="6">
        <f t="shared" si="14"/>
        <v>0</v>
      </c>
      <c r="AR346" s="157" t="s">
        <v>382</v>
      </c>
      <c r="AS346" s="162" t="s">
        <v>2023</v>
      </c>
      <c r="AT346" s="209">
        <v>20066</v>
      </c>
      <c r="AU346" s="209">
        <v>2795</v>
      </c>
      <c r="AV346" s="96"/>
      <c r="AW346" s="209"/>
      <c r="AX346" s="209"/>
      <c r="AY346" s="209"/>
      <c r="AZ346"/>
      <c r="BA346"/>
    </row>
    <row r="347" spans="1:53" ht="17.100000000000001" customHeight="1">
      <c r="A347" s="31">
        <v>338</v>
      </c>
      <c r="B347" s="31" t="s">
        <v>512</v>
      </c>
      <c r="C347" s="72">
        <f>proj16jul!D347</f>
        <v>0</v>
      </c>
      <c r="D347" s="45">
        <f>dec!N347</f>
        <v>0</v>
      </c>
      <c r="E347" s="45">
        <f>may!N347</f>
        <v>0</v>
      </c>
      <c r="F347" s="45">
        <f>june!N347</f>
        <v>0</v>
      </c>
      <c r="G347" s="196">
        <v>0</v>
      </c>
      <c r="H347" s="196">
        <v>0</v>
      </c>
      <c r="I347" s="196">
        <v>0</v>
      </c>
      <c r="J347" s="196">
        <v>0</v>
      </c>
      <c r="K347" s="196">
        <v>0</v>
      </c>
      <c r="L347" s="196">
        <v>0</v>
      </c>
      <c r="M347" s="196">
        <v>0</v>
      </c>
      <c r="N347" s="196">
        <v>0</v>
      </c>
      <c r="O347" s="6"/>
      <c r="P347" s="6"/>
      <c r="Q347"/>
      <c r="R347"/>
      <c r="S347" s="33"/>
      <c r="T347" s="45">
        <f>proj16jul!F347</f>
        <v>0</v>
      </c>
      <c r="U347" s="45">
        <f>dec!O347</f>
        <v>0</v>
      </c>
      <c r="V347" s="45">
        <f>may!O347</f>
        <v>0</v>
      </c>
      <c r="W347" s="45">
        <f>june!O347</f>
        <v>0</v>
      </c>
      <c r="X347" s="196">
        <v>0</v>
      </c>
      <c r="Y347" s="196">
        <v>0</v>
      </c>
      <c r="Z347" s="196">
        <v>0</v>
      </c>
      <c r="AA347" s="196">
        <v>0</v>
      </c>
      <c r="AB347" s="196">
        <v>0</v>
      </c>
      <c r="AC347" s="196">
        <v>0</v>
      </c>
      <c r="AD347" s="196">
        <v>0</v>
      </c>
      <c r="AE347" s="196">
        <v>0</v>
      </c>
      <c r="AF347" s="196"/>
      <c r="AG347" s="196"/>
      <c r="AH347" s="196"/>
      <c r="AI347"/>
      <c r="AJ347" s="188">
        <f t="shared" si="15"/>
        <v>0</v>
      </c>
      <c r="AK347" s="31">
        <v>338</v>
      </c>
      <c r="AL347" s="31" t="s">
        <v>667</v>
      </c>
      <c r="AM347" s="31">
        <v>338</v>
      </c>
      <c r="AN347" s="31" t="s">
        <v>383</v>
      </c>
      <c r="AO347" s="6">
        <f t="shared" si="14"/>
        <v>0</v>
      </c>
      <c r="AR347" s="157" t="s">
        <v>383</v>
      </c>
      <c r="AS347" s="162" t="s">
        <v>2024</v>
      </c>
      <c r="AT347" s="209">
        <v>0</v>
      </c>
      <c r="AU347" s="209">
        <v>0</v>
      </c>
      <c r="AV347" s="96"/>
      <c r="AW347" s="209"/>
      <c r="AX347" s="209"/>
      <c r="AY347" s="209"/>
      <c r="AZ347"/>
      <c r="BA347"/>
    </row>
    <row r="348" spans="1:53" ht="17.100000000000001" customHeight="1">
      <c r="A348" s="31">
        <v>339</v>
      </c>
      <c r="B348" s="31" t="s">
        <v>513</v>
      </c>
      <c r="C348" s="72">
        <f>proj16jul!D348</f>
        <v>0</v>
      </c>
      <c r="D348" s="45">
        <f>dec!N348</f>
        <v>0</v>
      </c>
      <c r="E348" s="45">
        <f>may!N348</f>
        <v>0</v>
      </c>
      <c r="F348" s="45">
        <f>june!N348</f>
        <v>0</v>
      </c>
      <c r="G348" s="196">
        <v>0</v>
      </c>
      <c r="H348" s="196">
        <v>0</v>
      </c>
      <c r="I348" s="196">
        <v>0</v>
      </c>
      <c r="J348" s="196">
        <v>0</v>
      </c>
      <c r="K348" s="196">
        <v>0</v>
      </c>
      <c r="L348" s="196">
        <v>0</v>
      </c>
      <c r="M348" s="196">
        <v>0</v>
      </c>
      <c r="N348" s="196">
        <v>0</v>
      </c>
      <c r="O348" s="6"/>
      <c r="P348" s="6"/>
      <c r="Q348"/>
      <c r="R348"/>
      <c r="S348" s="33"/>
      <c r="T348" s="45">
        <f>proj16jul!F348</f>
        <v>0</v>
      </c>
      <c r="U348" s="45">
        <f>dec!O348</f>
        <v>0</v>
      </c>
      <c r="V348" s="45">
        <f>may!O348</f>
        <v>0</v>
      </c>
      <c r="W348" s="45">
        <f>june!O348</f>
        <v>0</v>
      </c>
      <c r="X348" s="196">
        <v>0</v>
      </c>
      <c r="Y348" s="196">
        <v>0</v>
      </c>
      <c r="Z348" s="196">
        <v>0</v>
      </c>
      <c r="AA348" s="196">
        <v>0</v>
      </c>
      <c r="AB348" s="196">
        <v>0</v>
      </c>
      <c r="AC348" s="196">
        <v>0</v>
      </c>
      <c r="AD348" s="196">
        <v>0</v>
      </c>
      <c r="AE348" s="196">
        <v>0</v>
      </c>
      <c r="AF348" s="196"/>
      <c r="AG348" s="196"/>
      <c r="AH348" s="196"/>
      <c r="AI348"/>
      <c r="AJ348" s="188">
        <f t="shared" si="15"/>
        <v>0</v>
      </c>
      <c r="AK348" s="31">
        <v>339</v>
      </c>
      <c r="AL348" s="31" t="s">
        <v>668</v>
      </c>
      <c r="AM348" s="31">
        <v>339</v>
      </c>
      <c r="AN348" s="31" t="s">
        <v>384</v>
      </c>
      <c r="AO348" s="6">
        <f t="shared" si="14"/>
        <v>0</v>
      </c>
      <c r="AR348" s="157" t="s">
        <v>384</v>
      </c>
      <c r="AS348" s="162" t="s">
        <v>2025</v>
      </c>
      <c r="AT348" s="209">
        <v>0</v>
      </c>
      <c r="AU348" s="209">
        <v>0</v>
      </c>
      <c r="AV348" s="96"/>
      <c r="AW348" s="209"/>
      <c r="AX348" s="209"/>
      <c r="AY348" s="209"/>
      <c r="AZ348"/>
      <c r="BA348"/>
    </row>
    <row r="349" spans="1:53" ht="17.100000000000001" customHeight="1">
      <c r="A349" s="32">
        <v>340</v>
      </c>
      <c r="B349" s="32" t="s">
        <v>909</v>
      </c>
      <c r="C349" s="72">
        <f>proj16jul!D349</f>
        <v>65223</v>
      </c>
      <c r="D349" s="45">
        <f>dec!N349</f>
        <v>98000</v>
      </c>
      <c r="E349" s="45">
        <f>may!N349</f>
        <v>102805</v>
      </c>
      <c r="F349" s="45">
        <f>june!N349</f>
        <v>102805</v>
      </c>
      <c r="G349" s="196">
        <v>5435</v>
      </c>
      <c r="H349" s="196">
        <v>5435</v>
      </c>
      <c r="I349" s="196">
        <v>5435</v>
      </c>
      <c r="J349" s="196">
        <v>5436</v>
      </c>
      <c r="K349" s="196">
        <v>5435</v>
      </c>
      <c r="L349" s="196">
        <v>10117</v>
      </c>
      <c r="M349" s="196">
        <v>10117</v>
      </c>
      <c r="N349" s="196">
        <v>10118</v>
      </c>
      <c r="O349" s="6"/>
      <c r="P349" s="6"/>
      <c r="Q349"/>
      <c r="R349"/>
      <c r="S349" s="33"/>
      <c r="T349" s="45">
        <f>proj16jul!F349</f>
        <v>118318</v>
      </c>
      <c r="U349" s="45">
        <f>dec!O349</f>
        <v>99181</v>
      </c>
      <c r="V349" s="45">
        <f>may!O349</f>
        <v>97876</v>
      </c>
      <c r="W349" s="45">
        <f>june!O349</f>
        <v>95976</v>
      </c>
      <c r="X349" s="196">
        <v>9860</v>
      </c>
      <c r="Y349" s="196">
        <v>9860</v>
      </c>
      <c r="Z349" s="196">
        <v>9860</v>
      </c>
      <c r="AA349" s="196">
        <v>9860</v>
      </c>
      <c r="AB349" s="196">
        <v>9860</v>
      </c>
      <c r="AC349" s="196">
        <v>7126</v>
      </c>
      <c r="AD349" s="196">
        <v>7126</v>
      </c>
      <c r="AE349" s="196">
        <v>7126</v>
      </c>
      <c r="AF349" s="196"/>
      <c r="AG349" s="196"/>
      <c r="AH349" s="196"/>
      <c r="AI349"/>
      <c r="AJ349" s="188">
        <f t="shared" si="15"/>
        <v>0</v>
      </c>
      <c r="AK349" s="31">
        <v>340</v>
      </c>
      <c r="AL349" s="31" t="s">
        <v>669</v>
      </c>
      <c r="AM349" s="31">
        <v>340</v>
      </c>
      <c r="AN349" s="31" t="s">
        <v>385</v>
      </c>
      <c r="AO349" s="6">
        <f t="shared" si="14"/>
        <v>0</v>
      </c>
      <c r="AR349" s="157" t="s">
        <v>385</v>
      </c>
      <c r="AS349" s="162" t="s">
        <v>2026</v>
      </c>
      <c r="AT349" s="209">
        <v>10118</v>
      </c>
      <c r="AU349" s="209">
        <v>7126</v>
      </c>
      <c r="AV349" s="96"/>
      <c r="AW349" s="209"/>
      <c r="AX349" s="209"/>
      <c r="AY349" s="209"/>
      <c r="AZ349"/>
      <c r="BA349"/>
    </row>
    <row r="350" spans="1:53" ht="17.100000000000001" customHeight="1">
      <c r="A350" s="32">
        <v>341</v>
      </c>
      <c r="B350" s="32" t="s">
        <v>910</v>
      </c>
      <c r="C350" s="72">
        <f>proj16jul!D350</f>
        <v>237644</v>
      </c>
      <c r="D350" s="45">
        <f>dec!N350</f>
        <v>169190</v>
      </c>
      <c r="E350" s="45">
        <f>may!N350</f>
        <v>169504</v>
      </c>
      <c r="F350" s="45">
        <f>june!N350</f>
        <v>169504</v>
      </c>
      <c r="G350" s="196">
        <v>19803</v>
      </c>
      <c r="H350" s="196">
        <v>19804</v>
      </c>
      <c r="I350" s="196">
        <v>19804</v>
      </c>
      <c r="J350" s="196">
        <v>19803</v>
      </c>
      <c r="K350" s="196">
        <v>19804</v>
      </c>
      <c r="L350" s="196">
        <v>10024</v>
      </c>
      <c r="M350" s="196">
        <v>10024</v>
      </c>
      <c r="N350" s="196">
        <v>10024</v>
      </c>
      <c r="O350" s="6"/>
      <c r="P350" s="6"/>
      <c r="Q350"/>
      <c r="R350"/>
      <c r="S350" s="33"/>
      <c r="T350" s="45">
        <f>proj16jul!F350</f>
        <v>30061</v>
      </c>
      <c r="U350" s="45">
        <f>dec!O350</f>
        <v>10000</v>
      </c>
      <c r="V350" s="45">
        <f>may!O350</f>
        <v>5000</v>
      </c>
      <c r="W350" s="45">
        <f>june!O350</f>
        <v>10000</v>
      </c>
      <c r="X350" s="196">
        <v>2506</v>
      </c>
      <c r="Y350" s="196">
        <v>2505</v>
      </c>
      <c r="Z350" s="196">
        <v>2505</v>
      </c>
      <c r="AA350" s="196">
        <v>2505</v>
      </c>
      <c r="AB350" s="196">
        <v>2505</v>
      </c>
      <c r="AC350" s="196">
        <v>-361</v>
      </c>
      <c r="AD350" s="196">
        <v>-361</v>
      </c>
      <c r="AE350" s="196">
        <v>-361</v>
      </c>
      <c r="AF350" s="196"/>
      <c r="AG350" s="196"/>
      <c r="AH350" s="196"/>
      <c r="AI350"/>
      <c r="AJ350" s="188">
        <f t="shared" si="15"/>
        <v>0</v>
      </c>
      <c r="AK350" s="31">
        <v>341</v>
      </c>
      <c r="AL350" s="31" t="s">
        <v>670</v>
      </c>
      <c r="AM350" s="31">
        <v>341</v>
      </c>
      <c r="AN350" s="31" t="s">
        <v>386</v>
      </c>
      <c r="AO350" s="6">
        <f t="shared" si="14"/>
        <v>0</v>
      </c>
      <c r="AR350" s="157" t="s">
        <v>386</v>
      </c>
      <c r="AS350" s="162" t="s">
        <v>2027</v>
      </c>
      <c r="AT350" s="209">
        <v>10024</v>
      </c>
      <c r="AU350" s="209">
        <v>-361</v>
      </c>
      <c r="AV350" s="96"/>
      <c r="AW350" s="209"/>
      <c r="AX350" s="209"/>
      <c r="AY350" s="209"/>
      <c r="AZ350"/>
      <c r="BA350"/>
    </row>
    <row r="351" spans="1:53" ht="17.100000000000001" customHeight="1">
      <c r="A351" s="31">
        <v>342</v>
      </c>
      <c r="B351" s="31" t="s">
        <v>514</v>
      </c>
      <c r="C351" s="72">
        <f>proj16jul!D351</f>
        <v>0</v>
      </c>
      <c r="D351" s="45">
        <f>dec!N351</f>
        <v>0</v>
      </c>
      <c r="E351" s="45">
        <f>may!N351</f>
        <v>0</v>
      </c>
      <c r="F351" s="45">
        <f>june!N351</f>
        <v>0</v>
      </c>
      <c r="G351" s="196">
        <v>0</v>
      </c>
      <c r="H351" s="196">
        <v>0</v>
      </c>
      <c r="I351" s="196">
        <v>0</v>
      </c>
      <c r="J351" s="196">
        <v>0</v>
      </c>
      <c r="K351" s="196">
        <v>0</v>
      </c>
      <c r="L351" s="196">
        <v>0</v>
      </c>
      <c r="M351" s="196">
        <v>0</v>
      </c>
      <c r="N351" s="196">
        <v>0</v>
      </c>
      <c r="O351" s="6"/>
      <c r="P351" s="6"/>
      <c r="Q351"/>
      <c r="R351"/>
      <c r="S351" s="33"/>
      <c r="T351" s="45">
        <f>proj16jul!F351</f>
        <v>5000</v>
      </c>
      <c r="U351" s="45">
        <f>dec!O351</f>
        <v>10700</v>
      </c>
      <c r="V351" s="45">
        <f>may!O351</f>
        <v>8571</v>
      </c>
      <c r="W351" s="45">
        <f>june!O351</f>
        <v>8041</v>
      </c>
      <c r="X351" s="196">
        <v>417</v>
      </c>
      <c r="Y351" s="196">
        <v>417</v>
      </c>
      <c r="Z351" s="196">
        <v>417</v>
      </c>
      <c r="AA351" s="196">
        <v>417</v>
      </c>
      <c r="AB351" s="196">
        <v>417</v>
      </c>
      <c r="AC351" s="196">
        <v>1231</v>
      </c>
      <c r="AD351" s="196">
        <v>1231</v>
      </c>
      <c r="AE351" s="196">
        <v>1231</v>
      </c>
      <c r="AF351" s="196"/>
      <c r="AG351" s="196"/>
      <c r="AH351" s="196"/>
      <c r="AI351"/>
      <c r="AJ351" s="188">
        <f t="shared" si="15"/>
        <v>0</v>
      </c>
      <c r="AK351" s="31">
        <v>342</v>
      </c>
      <c r="AL351" s="31" t="s">
        <v>671</v>
      </c>
      <c r="AM351" s="31">
        <v>342</v>
      </c>
      <c r="AN351" s="31" t="s">
        <v>387</v>
      </c>
      <c r="AO351" s="6">
        <f t="shared" si="14"/>
        <v>0</v>
      </c>
      <c r="AR351" s="157" t="s">
        <v>387</v>
      </c>
      <c r="AS351" s="162" t="s">
        <v>2028</v>
      </c>
      <c r="AT351" s="209">
        <v>0</v>
      </c>
      <c r="AU351" s="209">
        <v>1231</v>
      </c>
      <c r="AV351" s="96"/>
      <c r="AW351" s="209"/>
      <c r="AX351" s="209"/>
      <c r="AY351" s="209"/>
      <c r="AZ351"/>
      <c r="BA351"/>
    </row>
    <row r="352" spans="1:53" ht="17.100000000000001" customHeight="1">
      <c r="A352" s="32">
        <v>343</v>
      </c>
      <c r="B352" s="32" t="s">
        <v>788</v>
      </c>
      <c r="C352" s="72">
        <f>proj16jul!D352</f>
        <v>305721</v>
      </c>
      <c r="D352" s="45">
        <f>dec!N352</f>
        <v>216487</v>
      </c>
      <c r="E352" s="45">
        <f>may!N352</f>
        <v>150000</v>
      </c>
      <c r="F352" s="45">
        <f>june!N352</f>
        <v>93695</v>
      </c>
      <c r="G352" s="196">
        <v>25476</v>
      </c>
      <c r="H352" s="196">
        <v>25477</v>
      </c>
      <c r="I352" s="196">
        <v>25477</v>
      </c>
      <c r="J352" s="196">
        <v>25477</v>
      </c>
      <c r="K352" s="196">
        <v>25476</v>
      </c>
      <c r="L352" s="196">
        <v>12729</v>
      </c>
      <c r="M352" s="196">
        <v>12729</v>
      </c>
      <c r="N352" s="196">
        <v>12729</v>
      </c>
      <c r="O352" s="6"/>
      <c r="P352" s="6"/>
      <c r="Q352"/>
      <c r="R352"/>
      <c r="S352" s="33"/>
      <c r="T352" s="45">
        <f>proj16jul!F352</f>
        <v>702304</v>
      </c>
      <c r="U352" s="45">
        <f>dec!O352</f>
        <v>785601</v>
      </c>
      <c r="V352" s="45">
        <f>may!O352</f>
        <v>816550</v>
      </c>
      <c r="W352" s="45">
        <f>june!O352</f>
        <v>805543</v>
      </c>
      <c r="X352" s="196">
        <v>58526</v>
      </c>
      <c r="Y352" s="196">
        <v>58526</v>
      </c>
      <c r="Z352" s="196">
        <v>58526</v>
      </c>
      <c r="AA352" s="196">
        <v>58526</v>
      </c>
      <c r="AB352" s="196">
        <v>58525</v>
      </c>
      <c r="AC352" s="196">
        <v>70425</v>
      </c>
      <c r="AD352" s="196">
        <v>70425</v>
      </c>
      <c r="AE352" s="196">
        <v>70425</v>
      </c>
      <c r="AF352" s="196"/>
      <c r="AG352" s="196"/>
      <c r="AH352" s="196"/>
      <c r="AI352"/>
      <c r="AJ352" s="188">
        <f t="shared" si="15"/>
        <v>0</v>
      </c>
      <c r="AK352" s="31">
        <v>343</v>
      </c>
      <c r="AL352" s="31" t="s">
        <v>672</v>
      </c>
      <c r="AM352" s="31">
        <v>343</v>
      </c>
      <c r="AN352" s="31" t="s">
        <v>388</v>
      </c>
      <c r="AO352" s="6">
        <f t="shared" si="14"/>
        <v>0</v>
      </c>
      <c r="AR352" s="157" t="s">
        <v>388</v>
      </c>
      <c r="AS352" s="162" t="s">
        <v>2029</v>
      </c>
      <c r="AT352" s="209">
        <v>12729</v>
      </c>
      <c r="AU352" s="209">
        <v>70425</v>
      </c>
      <c r="AV352" s="96"/>
      <c r="AW352" s="209"/>
      <c r="AX352" s="209"/>
      <c r="AY352" s="209"/>
      <c r="AZ352"/>
      <c r="BA352"/>
    </row>
    <row r="353" spans="1:53" ht="17.100000000000001" customHeight="1">
      <c r="A353" s="31">
        <v>344</v>
      </c>
      <c r="B353" s="31" t="s">
        <v>515</v>
      </c>
      <c r="C353" s="72">
        <f>proj16jul!D353</f>
        <v>0</v>
      </c>
      <c r="D353" s="45">
        <f>dec!N353</f>
        <v>0</v>
      </c>
      <c r="E353" s="45">
        <f>may!N353</f>
        <v>0</v>
      </c>
      <c r="F353" s="45">
        <f>june!N353</f>
        <v>0</v>
      </c>
      <c r="G353" s="196">
        <v>0</v>
      </c>
      <c r="H353" s="196">
        <v>0</v>
      </c>
      <c r="I353" s="196">
        <v>0</v>
      </c>
      <c r="J353" s="196">
        <v>0</v>
      </c>
      <c r="K353" s="196">
        <v>0</v>
      </c>
      <c r="L353" s="196">
        <v>0</v>
      </c>
      <c r="M353" s="196">
        <v>0</v>
      </c>
      <c r="N353" s="196">
        <v>0</v>
      </c>
      <c r="O353" s="6"/>
      <c r="P353" s="6"/>
      <c r="Q353"/>
      <c r="R353"/>
      <c r="S353" s="33"/>
      <c r="T353" s="45">
        <f>proj16jul!F353</f>
        <v>11122</v>
      </c>
      <c r="U353" s="45">
        <f>dec!O353</f>
        <v>30800</v>
      </c>
      <c r="V353" s="45">
        <f>may!O353</f>
        <v>28183</v>
      </c>
      <c r="W353" s="45">
        <f>june!O353</f>
        <v>28183</v>
      </c>
      <c r="X353" s="196">
        <v>927</v>
      </c>
      <c r="Y353" s="196">
        <v>927</v>
      </c>
      <c r="Z353" s="196">
        <v>927</v>
      </c>
      <c r="AA353" s="196">
        <v>927</v>
      </c>
      <c r="AB353" s="196">
        <v>927</v>
      </c>
      <c r="AC353" s="196">
        <v>3738</v>
      </c>
      <c r="AD353" s="196">
        <v>3738</v>
      </c>
      <c r="AE353" s="196">
        <v>3738</v>
      </c>
      <c r="AF353" s="196"/>
      <c r="AG353" s="196"/>
      <c r="AH353" s="196"/>
      <c r="AI353"/>
      <c r="AJ353" s="188">
        <f t="shared" si="15"/>
        <v>0</v>
      </c>
      <c r="AK353" s="31">
        <v>344</v>
      </c>
      <c r="AL353" s="31" t="s">
        <v>673</v>
      </c>
      <c r="AM353" s="31">
        <v>344</v>
      </c>
      <c r="AN353" s="31" t="s">
        <v>389</v>
      </c>
      <c r="AO353" s="6">
        <f t="shared" si="14"/>
        <v>0</v>
      </c>
      <c r="AR353" s="157" t="s">
        <v>389</v>
      </c>
      <c r="AS353" s="162" t="s">
        <v>2030</v>
      </c>
      <c r="AT353" s="209">
        <v>0</v>
      </c>
      <c r="AU353" s="209">
        <v>3738</v>
      </c>
      <c r="AV353" s="96"/>
      <c r="AW353" s="209"/>
      <c r="AX353" s="209"/>
      <c r="AY353" s="209"/>
      <c r="AZ353"/>
      <c r="BA353"/>
    </row>
    <row r="354" spans="1:53" ht="17.100000000000001" customHeight="1">
      <c r="A354" s="31">
        <v>345</v>
      </c>
      <c r="B354" s="31" t="s">
        <v>516</v>
      </c>
      <c r="C354" s="72">
        <f>proj16jul!D354</f>
        <v>0</v>
      </c>
      <c r="D354" s="45">
        <f>dec!N354</f>
        <v>0</v>
      </c>
      <c r="E354" s="45">
        <f>may!N354</f>
        <v>0</v>
      </c>
      <c r="F354" s="45">
        <f>june!N354</f>
        <v>0</v>
      </c>
      <c r="G354" s="196">
        <v>0</v>
      </c>
      <c r="H354" s="196">
        <v>0</v>
      </c>
      <c r="I354" s="196">
        <v>0</v>
      </c>
      <c r="J354" s="196">
        <v>0</v>
      </c>
      <c r="K354" s="196">
        <v>0</v>
      </c>
      <c r="L354" s="196">
        <v>0</v>
      </c>
      <c r="M354" s="196">
        <v>0</v>
      </c>
      <c r="N354" s="196">
        <v>0</v>
      </c>
      <c r="O354" s="6"/>
      <c r="P354" s="6"/>
      <c r="Q354"/>
      <c r="R354"/>
      <c r="S354" s="33"/>
      <c r="T354" s="45">
        <f>proj16jul!F354</f>
        <v>0</v>
      </c>
      <c r="U354" s="45">
        <f>dec!O354</f>
        <v>0</v>
      </c>
      <c r="V354" s="45">
        <f>may!O354</f>
        <v>0</v>
      </c>
      <c r="W354" s="45">
        <f>june!O354</f>
        <v>0</v>
      </c>
      <c r="X354" s="196">
        <v>0</v>
      </c>
      <c r="Y354" s="196">
        <v>0</v>
      </c>
      <c r="Z354" s="196">
        <v>0</v>
      </c>
      <c r="AA354" s="196">
        <v>0</v>
      </c>
      <c r="AB354" s="196">
        <v>0</v>
      </c>
      <c r="AC354" s="196">
        <v>0</v>
      </c>
      <c r="AD354" s="196">
        <v>0</v>
      </c>
      <c r="AE354" s="196">
        <v>0</v>
      </c>
      <c r="AF354" s="196"/>
      <c r="AG354" s="196"/>
      <c r="AH354" s="196"/>
      <c r="AI354"/>
      <c r="AJ354" s="188">
        <f t="shared" si="15"/>
        <v>0</v>
      </c>
      <c r="AK354" s="31">
        <v>345</v>
      </c>
      <c r="AL354" s="31" t="s">
        <v>674</v>
      </c>
      <c r="AM354" s="31">
        <v>345</v>
      </c>
      <c r="AN354" s="31" t="s">
        <v>390</v>
      </c>
      <c r="AO354" s="6">
        <f t="shared" si="14"/>
        <v>0</v>
      </c>
      <c r="AR354" s="157" t="s">
        <v>390</v>
      </c>
      <c r="AS354" s="162" t="s">
        <v>2031</v>
      </c>
      <c r="AT354" s="209">
        <v>0</v>
      </c>
      <c r="AU354" s="209">
        <v>0</v>
      </c>
      <c r="AV354" s="96"/>
      <c r="AW354" s="209"/>
      <c r="AX354" s="209"/>
      <c r="AY354" s="209"/>
      <c r="AZ354"/>
      <c r="BA354"/>
    </row>
    <row r="355" spans="1:53" ht="17.100000000000001" customHeight="1">
      <c r="A355" s="31">
        <v>346</v>
      </c>
      <c r="B355" s="31" t="s">
        <v>517</v>
      </c>
      <c r="C355" s="72">
        <f>proj16jul!D355</f>
        <v>60000</v>
      </c>
      <c r="D355" s="45">
        <f>dec!N355</f>
        <v>62000</v>
      </c>
      <c r="E355" s="45">
        <f>may!N355</f>
        <v>80000</v>
      </c>
      <c r="F355" s="45">
        <f>june!N355</f>
        <v>87223</v>
      </c>
      <c r="G355" s="196">
        <v>5000</v>
      </c>
      <c r="H355" s="196">
        <v>5000</v>
      </c>
      <c r="I355" s="196">
        <v>5000</v>
      </c>
      <c r="J355" s="196">
        <v>5000</v>
      </c>
      <c r="K355" s="196">
        <v>5000</v>
      </c>
      <c r="L355" s="196">
        <v>5285</v>
      </c>
      <c r="M355" s="196">
        <v>5285</v>
      </c>
      <c r="N355" s="196">
        <v>5286</v>
      </c>
      <c r="O355" s="6"/>
      <c r="P355" s="6"/>
      <c r="Q355"/>
      <c r="R355"/>
      <c r="S355" s="33"/>
      <c r="T355" s="45">
        <f>proj16jul!F355</f>
        <v>9514</v>
      </c>
      <c r="U355" s="45">
        <f>dec!O355</f>
        <v>13400</v>
      </c>
      <c r="V355" s="45">
        <f>may!O355</f>
        <v>24182</v>
      </c>
      <c r="W355" s="45">
        <f>june!O355</f>
        <v>24182</v>
      </c>
      <c r="X355" s="196">
        <v>793</v>
      </c>
      <c r="Y355" s="196">
        <v>793</v>
      </c>
      <c r="Z355" s="196">
        <v>793</v>
      </c>
      <c r="AA355" s="196">
        <v>793</v>
      </c>
      <c r="AB355" s="196">
        <v>793</v>
      </c>
      <c r="AC355" s="196">
        <v>1348</v>
      </c>
      <c r="AD355" s="196">
        <v>1348</v>
      </c>
      <c r="AE355" s="196">
        <v>1348</v>
      </c>
      <c r="AF355" s="196"/>
      <c r="AG355" s="196"/>
      <c r="AH355" s="196"/>
      <c r="AI355"/>
      <c r="AJ355" s="188">
        <f t="shared" si="15"/>
        <v>0</v>
      </c>
      <c r="AK355" s="31">
        <v>346</v>
      </c>
      <c r="AL355" s="31" t="s">
        <v>675</v>
      </c>
      <c r="AM355" s="31">
        <v>346</v>
      </c>
      <c r="AN355" s="31" t="s">
        <v>391</v>
      </c>
      <c r="AO355" s="6">
        <f t="shared" si="14"/>
        <v>0</v>
      </c>
      <c r="AR355" s="157" t="s">
        <v>391</v>
      </c>
      <c r="AS355" s="162" t="s">
        <v>2032</v>
      </c>
      <c r="AT355" s="209">
        <v>5286</v>
      </c>
      <c r="AU355" s="209">
        <v>1348</v>
      </c>
      <c r="AV355" s="96"/>
      <c r="AW355" s="209"/>
      <c r="AX355" s="209"/>
      <c r="AY355" s="209"/>
      <c r="AZ355"/>
      <c r="BA355"/>
    </row>
    <row r="356" spans="1:53" ht="17.100000000000001" customHeight="1">
      <c r="A356" s="32">
        <v>347</v>
      </c>
      <c r="B356" s="32" t="s">
        <v>1270</v>
      </c>
      <c r="C356" s="72">
        <f>proj16jul!D356</f>
        <v>0</v>
      </c>
      <c r="D356" s="45">
        <f>dec!N356</f>
        <v>0</v>
      </c>
      <c r="E356" s="45">
        <f>may!N356</f>
        <v>0</v>
      </c>
      <c r="F356" s="45">
        <f>june!N356</f>
        <v>0</v>
      </c>
      <c r="G356" s="196">
        <v>0</v>
      </c>
      <c r="H356" s="196">
        <v>0</v>
      </c>
      <c r="I356" s="196">
        <v>0</v>
      </c>
      <c r="J356" s="196">
        <v>0</v>
      </c>
      <c r="K356" s="196">
        <v>0</v>
      </c>
      <c r="L356" s="196">
        <v>0</v>
      </c>
      <c r="M356" s="196">
        <v>0</v>
      </c>
      <c r="N356" s="196">
        <v>0</v>
      </c>
      <c r="O356" s="6"/>
      <c r="P356" s="6"/>
      <c r="Q356"/>
      <c r="R356"/>
      <c r="S356" s="33"/>
      <c r="T356" s="45">
        <f>proj16jul!F356</f>
        <v>71115</v>
      </c>
      <c r="U356" s="45">
        <f>dec!O356</f>
        <v>66700</v>
      </c>
      <c r="V356" s="45">
        <f>may!O356</f>
        <v>96964</v>
      </c>
      <c r="W356" s="45">
        <f>june!O356</f>
        <v>87032</v>
      </c>
      <c r="X356" s="196">
        <v>5927</v>
      </c>
      <c r="Y356" s="196">
        <v>5927</v>
      </c>
      <c r="Z356" s="196">
        <v>5927</v>
      </c>
      <c r="AA356" s="196">
        <v>5926</v>
      </c>
      <c r="AB356" s="196">
        <v>5926</v>
      </c>
      <c r="AC356" s="196">
        <v>5296</v>
      </c>
      <c r="AD356" s="196">
        <v>5296</v>
      </c>
      <c r="AE356" s="196">
        <v>5295</v>
      </c>
      <c r="AF356" s="196"/>
      <c r="AG356" s="196"/>
      <c r="AH356" s="196"/>
      <c r="AI356"/>
      <c r="AJ356" s="188">
        <f t="shared" si="15"/>
        <v>0</v>
      </c>
      <c r="AK356" s="31">
        <v>347</v>
      </c>
      <c r="AL356" s="31" t="s">
        <v>1270</v>
      </c>
      <c r="AM356" s="31">
        <v>347</v>
      </c>
      <c r="AN356" s="31" t="s">
        <v>392</v>
      </c>
      <c r="AO356" s="6">
        <f>IF(MID(AS356,1,6)&lt;&gt;MID(AL356,1,6),1,0)</f>
        <v>1</v>
      </c>
      <c r="AP356" s="14"/>
      <c r="AQ356" s="14"/>
      <c r="AR356" s="157" t="s">
        <v>392</v>
      </c>
      <c r="AS356" s="162" t="s">
        <v>2033</v>
      </c>
      <c r="AT356" s="209">
        <v>0</v>
      </c>
      <c r="AU356" s="209">
        <v>5295</v>
      </c>
      <c r="AV356" s="96"/>
      <c r="AW356" s="209"/>
      <c r="AX356" s="209"/>
      <c r="AY356" s="209"/>
      <c r="AZ356"/>
      <c r="BA356"/>
    </row>
    <row r="357" spans="1:53" ht="17.100000000000001" customHeight="1">
      <c r="A357" s="32">
        <v>348</v>
      </c>
      <c r="B357" s="32" t="s">
        <v>857</v>
      </c>
      <c r="C357" s="72">
        <f>proj16jul!D357</f>
        <v>373775</v>
      </c>
      <c r="D357" s="45">
        <f>dec!N357</f>
        <v>423431</v>
      </c>
      <c r="E357" s="45">
        <f>may!N357</f>
        <v>423431</v>
      </c>
      <c r="F357" s="45">
        <f>june!N357</f>
        <v>391327</v>
      </c>
      <c r="G357" s="196">
        <v>31147</v>
      </c>
      <c r="H357" s="196">
        <v>31148</v>
      </c>
      <c r="I357" s="196">
        <v>31148</v>
      </c>
      <c r="J357" s="196">
        <v>31148</v>
      </c>
      <c r="K357" s="196">
        <v>31148</v>
      </c>
      <c r="L357" s="196">
        <v>38241</v>
      </c>
      <c r="M357" s="196">
        <v>38241</v>
      </c>
      <c r="N357" s="196">
        <v>38242</v>
      </c>
      <c r="O357" s="6"/>
      <c r="P357" s="6"/>
      <c r="Q357"/>
      <c r="R357"/>
      <c r="S357" s="33"/>
      <c r="T357" s="45">
        <f>proj16jul!F357</f>
        <v>2651386</v>
      </c>
      <c r="U357" s="45">
        <f>dec!O357</f>
        <v>2686481</v>
      </c>
      <c r="V357" s="45">
        <f>may!O357</f>
        <v>2714656</v>
      </c>
      <c r="W357" s="45">
        <f>june!O357</f>
        <v>2669896</v>
      </c>
      <c r="X357" s="196">
        <v>220949</v>
      </c>
      <c r="Y357" s="196">
        <v>220949</v>
      </c>
      <c r="Z357" s="196">
        <v>220949</v>
      </c>
      <c r="AA357" s="196">
        <v>220949</v>
      </c>
      <c r="AB357" s="196">
        <v>220949</v>
      </c>
      <c r="AC357" s="196">
        <v>225963</v>
      </c>
      <c r="AD357" s="196">
        <v>225963</v>
      </c>
      <c r="AE357" s="196">
        <v>225962</v>
      </c>
      <c r="AF357" s="196"/>
      <c r="AG357" s="196"/>
      <c r="AH357" s="196"/>
      <c r="AI357"/>
      <c r="AJ357" s="188">
        <f t="shared" si="15"/>
        <v>0</v>
      </c>
      <c r="AK357" s="31">
        <v>348</v>
      </c>
      <c r="AL357" s="31" t="s">
        <v>676</v>
      </c>
      <c r="AM357" s="31">
        <v>348</v>
      </c>
      <c r="AN357" s="31" t="s">
        <v>393</v>
      </c>
      <c r="AO357" s="6">
        <f>IF(MID(AS357,1,6)&lt;&gt;MID(AL357,1,6),1,0)</f>
        <v>1</v>
      </c>
      <c r="AR357" s="157" t="s">
        <v>393</v>
      </c>
      <c r="AS357" s="162" t="s">
        <v>2034</v>
      </c>
      <c r="AT357" s="209">
        <v>38242</v>
      </c>
      <c r="AU357" s="209">
        <v>225962</v>
      </c>
      <c r="AV357" s="96"/>
      <c r="AW357" s="209"/>
      <c r="AX357" s="209"/>
      <c r="AY357" s="209"/>
      <c r="AZ357"/>
      <c r="BA357"/>
    </row>
    <row r="358" spans="1:53" ht="17.100000000000001" customHeight="1">
      <c r="A358" s="31">
        <v>349</v>
      </c>
      <c r="B358" s="31" t="s">
        <v>518</v>
      </c>
      <c r="C358" s="72">
        <f>proj16jul!D358</f>
        <v>0</v>
      </c>
      <c r="D358" s="45">
        <f>dec!N358</f>
        <v>25000</v>
      </c>
      <c r="E358" s="45">
        <f>may!N358</f>
        <v>26800</v>
      </c>
      <c r="F358" s="45">
        <f>june!N358</f>
        <v>26850</v>
      </c>
      <c r="G358" s="196">
        <v>0</v>
      </c>
      <c r="H358" s="196">
        <v>13333</v>
      </c>
      <c r="I358" s="196">
        <v>6667</v>
      </c>
      <c r="J358" s="196">
        <v>6666</v>
      </c>
      <c r="K358" s="196">
        <v>6667</v>
      </c>
      <c r="L358" s="196">
        <v>0</v>
      </c>
      <c r="M358" s="196">
        <v>-1190</v>
      </c>
      <c r="N358" s="196">
        <v>-1190</v>
      </c>
      <c r="O358" s="6"/>
      <c r="P358" s="6"/>
      <c r="Q358"/>
      <c r="R358"/>
      <c r="S358" s="33"/>
      <c r="T358" s="45">
        <f>proj16jul!F358</f>
        <v>0</v>
      </c>
      <c r="U358" s="45">
        <f>dec!O358</f>
        <v>428885</v>
      </c>
      <c r="V358" s="45">
        <f>may!O358</f>
        <v>450807</v>
      </c>
      <c r="W358" s="45">
        <f>june!O358</f>
        <v>467624</v>
      </c>
      <c r="X358" s="196">
        <v>0</v>
      </c>
      <c r="Y358" s="196">
        <v>33684</v>
      </c>
      <c r="Z358" s="196">
        <v>33684</v>
      </c>
      <c r="AA358" s="196">
        <v>33684</v>
      </c>
      <c r="AB358" s="196">
        <v>33684</v>
      </c>
      <c r="AC358" s="196">
        <v>43212</v>
      </c>
      <c r="AD358" s="196">
        <v>42022</v>
      </c>
      <c r="AE358" s="196">
        <v>42021</v>
      </c>
      <c r="AF358" s="196"/>
      <c r="AG358" s="196"/>
      <c r="AH358" s="196"/>
      <c r="AI358"/>
      <c r="AJ358" s="188">
        <f t="shared" si="15"/>
        <v>0</v>
      </c>
      <c r="AK358" s="31">
        <v>349</v>
      </c>
      <c r="AL358" s="31" t="s">
        <v>677</v>
      </c>
      <c r="AM358" s="31">
        <v>349</v>
      </c>
      <c r="AN358" s="31" t="s">
        <v>394</v>
      </c>
      <c r="AO358" s="6">
        <f>IF(MID(AS358,9,6)&lt;&gt;MID(AL358,1,6),1,0)</f>
        <v>0</v>
      </c>
      <c r="AR358" s="157" t="s">
        <v>394</v>
      </c>
      <c r="AS358" s="162" t="s">
        <v>2035</v>
      </c>
      <c r="AT358" s="209">
        <v>-1190</v>
      </c>
      <c r="AU358" s="209">
        <v>42021</v>
      </c>
      <c r="AV358" s="96"/>
      <c r="AW358" s="209"/>
      <c r="AX358" s="209"/>
      <c r="AY358" s="209"/>
      <c r="AZ358"/>
      <c r="BA358"/>
    </row>
    <row r="359" spans="1:53" ht="17.100000000000001" customHeight="1">
      <c r="A359" s="32">
        <v>350</v>
      </c>
      <c r="B359" s="32" t="s">
        <v>1281</v>
      </c>
      <c r="C359" s="72">
        <f>proj16jul!D359</f>
        <v>0</v>
      </c>
      <c r="D359" s="45">
        <f>dec!N359</f>
        <v>0</v>
      </c>
      <c r="E359" s="45">
        <f>may!N359</f>
        <v>0</v>
      </c>
      <c r="F359" s="45">
        <f>june!N359</f>
        <v>0</v>
      </c>
      <c r="G359" s="196">
        <v>0</v>
      </c>
      <c r="H359" s="196">
        <v>0</v>
      </c>
      <c r="I359" s="196">
        <v>0</v>
      </c>
      <c r="J359" s="196">
        <v>0</v>
      </c>
      <c r="K359" s="196">
        <v>0</v>
      </c>
      <c r="L359" s="196">
        <v>0</v>
      </c>
      <c r="M359" s="196">
        <v>0</v>
      </c>
      <c r="N359" s="196">
        <v>0</v>
      </c>
      <c r="O359" s="6"/>
      <c r="P359" s="6"/>
      <c r="Q359"/>
      <c r="R359"/>
      <c r="S359" s="33"/>
      <c r="T359" s="45">
        <f>proj16jul!F359</f>
        <v>39765</v>
      </c>
      <c r="U359" s="45">
        <f>dec!O359</f>
        <v>17500</v>
      </c>
      <c r="V359" s="45">
        <f>may!O359</f>
        <v>20850</v>
      </c>
      <c r="W359" s="45">
        <f>june!O359</f>
        <v>20850</v>
      </c>
      <c r="X359" s="196">
        <v>3314</v>
      </c>
      <c r="Y359" s="196">
        <v>3314</v>
      </c>
      <c r="Z359" s="196">
        <v>3314</v>
      </c>
      <c r="AA359" s="196">
        <v>3314</v>
      </c>
      <c r="AB359" s="196">
        <v>3314</v>
      </c>
      <c r="AC359" s="196">
        <v>133</v>
      </c>
      <c r="AD359" s="196">
        <v>133</v>
      </c>
      <c r="AE359" s="196">
        <v>133</v>
      </c>
      <c r="AF359" s="196"/>
      <c r="AG359" s="196"/>
      <c r="AH359" s="196"/>
      <c r="AI359"/>
      <c r="AJ359" s="188">
        <f t="shared" si="15"/>
        <v>0</v>
      </c>
      <c r="AK359" s="31">
        <v>350</v>
      </c>
      <c r="AL359" s="31" t="s">
        <v>678</v>
      </c>
      <c r="AM359" s="31">
        <v>350</v>
      </c>
      <c r="AN359" s="31" t="s">
        <v>395</v>
      </c>
      <c r="AO359" s="6">
        <f>IF(MID(AS359,9,6)&lt;&gt;MID(AL359,1,6),1,0)</f>
        <v>0</v>
      </c>
      <c r="AR359" s="157" t="s">
        <v>395</v>
      </c>
      <c r="AS359" s="162" t="s">
        <v>2036</v>
      </c>
      <c r="AT359" s="209">
        <v>0</v>
      </c>
      <c r="AU359" s="209">
        <v>133</v>
      </c>
      <c r="AV359" s="96"/>
      <c r="AW359" s="209"/>
      <c r="AX359" s="209"/>
      <c r="AY359" s="209"/>
      <c r="AZ359"/>
      <c r="BA359"/>
    </row>
    <row r="360" spans="1:53" ht="17.100000000000001" customHeight="1">
      <c r="A360" s="31">
        <v>351</v>
      </c>
      <c r="B360" s="31" t="s">
        <v>519</v>
      </c>
      <c r="C360" s="72">
        <f>proj16jul!D360</f>
        <v>0</v>
      </c>
      <c r="D360" s="45">
        <f>dec!N360</f>
        <v>0</v>
      </c>
      <c r="E360" s="45">
        <f>may!N360</f>
        <v>0</v>
      </c>
      <c r="F360" s="45">
        <f>june!N360</f>
        <v>0</v>
      </c>
      <c r="G360" s="196">
        <v>0</v>
      </c>
      <c r="H360" s="196">
        <v>0</v>
      </c>
      <c r="I360" s="196">
        <v>0</v>
      </c>
      <c r="J360" s="196">
        <v>0</v>
      </c>
      <c r="K360" s="196">
        <v>0</v>
      </c>
      <c r="L360" s="196">
        <v>0</v>
      </c>
      <c r="M360" s="196">
        <v>0</v>
      </c>
      <c r="N360" s="196">
        <v>0</v>
      </c>
      <c r="O360" s="6"/>
      <c r="P360" s="6"/>
      <c r="Q360"/>
      <c r="R360"/>
      <c r="S360" s="33"/>
      <c r="T360" s="45">
        <f>proj16jul!F360</f>
        <v>0</v>
      </c>
      <c r="U360" s="45">
        <f>dec!O360</f>
        <v>0</v>
      </c>
      <c r="V360" s="45">
        <f>may!O360</f>
        <v>0</v>
      </c>
      <c r="W360" s="45">
        <f>june!O360</f>
        <v>0</v>
      </c>
      <c r="X360" s="196">
        <v>0</v>
      </c>
      <c r="Y360" s="196">
        <v>0</v>
      </c>
      <c r="Z360" s="196">
        <v>0</v>
      </c>
      <c r="AA360" s="196">
        <v>0</v>
      </c>
      <c r="AB360" s="196">
        <v>0</v>
      </c>
      <c r="AC360" s="196">
        <v>0</v>
      </c>
      <c r="AD360" s="196">
        <v>0</v>
      </c>
      <c r="AE360" s="196">
        <v>0</v>
      </c>
      <c r="AF360" s="196"/>
      <c r="AG360" s="196"/>
      <c r="AH360" s="196"/>
      <c r="AI360"/>
      <c r="AJ360" s="188">
        <f t="shared" si="15"/>
        <v>0</v>
      </c>
      <c r="AK360" s="31">
        <v>351</v>
      </c>
      <c r="AL360" s="31" t="s">
        <v>679</v>
      </c>
      <c r="AM360" s="31">
        <v>351</v>
      </c>
      <c r="AN360" s="31" t="s">
        <v>396</v>
      </c>
      <c r="AO360" s="6">
        <f>IF(MID(AS360,9,6)&lt;&gt;MID(AL360,1,6),1,0)</f>
        <v>0</v>
      </c>
      <c r="AR360" s="157" t="s">
        <v>396</v>
      </c>
      <c r="AS360" s="162" t="s">
        <v>2037</v>
      </c>
      <c r="AT360" s="209">
        <v>0</v>
      </c>
      <c r="AU360" s="209">
        <v>0</v>
      </c>
      <c r="AV360" s="96"/>
      <c r="AW360" s="209"/>
      <c r="AX360" s="209"/>
      <c r="AY360" s="209"/>
      <c r="AZ360"/>
      <c r="BA360"/>
    </row>
    <row r="361" spans="1:53" ht="17.100000000000001" customHeight="1">
      <c r="A361" s="31">
        <v>352</v>
      </c>
      <c r="B361" s="31" t="s">
        <v>557</v>
      </c>
      <c r="C361" s="72">
        <f>proj16jul!D361</f>
        <v>0</v>
      </c>
      <c r="D361" s="45">
        <f>dec!N361</f>
        <v>0</v>
      </c>
      <c r="E361" s="45">
        <f>may!N361</f>
        <v>0</v>
      </c>
      <c r="F361" s="45">
        <f>june!N361</f>
        <v>0</v>
      </c>
      <c r="G361" s="196">
        <v>0</v>
      </c>
      <c r="H361" s="196">
        <v>0</v>
      </c>
      <c r="I361" s="196">
        <v>0</v>
      </c>
      <c r="J361" s="196">
        <v>0</v>
      </c>
      <c r="K361" s="196">
        <v>0</v>
      </c>
      <c r="L361" s="196">
        <v>0</v>
      </c>
      <c r="M361" s="196">
        <v>0</v>
      </c>
      <c r="N361" s="196">
        <v>0</v>
      </c>
      <c r="O361" s="6"/>
      <c r="P361" s="6"/>
      <c r="Q361"/>
      <c r="R361"/>
      <c r="S361" s="33"/>
      <c r="T361" s="45">
        <f>proj16jul!F361</f>
        <v>30834</v>
      </c>
      <c r="U361" s="45">
        <f>dec!O361</f>
        <v>33408</v>
      </c>
      <c r="V361" s="45">
        <f>may!O361</f>
        <v>33408</v>
      </c>
      <c r="W361" s="45">
        <f>june!O361</f>
        <v>26703</v>
      </c>
      <c r="X361" s="196">
        <v>2570</v>
      </c>
      <c r="Y361" s="196">
        <v>2570</v>
      </c>
      <c r="Z361" s="196">
        <v>2570</v>
      </c>
      <c r="AA361" s="196">
        <v>2570</v>
      </c>
      <c r="AB361" s="196">
        <v>2570</v>
      </c>
      <c r="AC361" s="196">
        <v>2937</v>
      </c>
      <c r="AD361" s="196">
        <v>2937</v>
      </c>
      <c r="AE361" s="196">
        <v>2937</v>
      </c>
      <c r="AF361" s="196"/>
      <c r="AG361" s="196"/>
      <c r="AH361" s="196"/>
      <c r="AI361"/>
      <c r="AJ361" s="188">
        <f t="shared" si="15"/>
        <v>0</v>
      </c>
      <c r="AK361" s="31">
        <v>352</v>
      </c>
      <c r="AL361" s="31" t="s">
        <v>557</v>
      </c>
      <c r="AM361" s="6">
        <v>352</v>
      </c>
      <c r="AN361" s="31" t="s">
        <v>397</v>
      </c>
      <c r="AO361" s="6">
        <f>IF(MID(AS361,9,6)&lt;&gt;MID(AL361,1,6),1,0)</f>
        <v>1</v>
      </c>
      <c r="AR361" s="248" t="s">
        <v>397</v>
      </c>
      <c r="AS361" s="162" t="s">
        <v>2038</v>
      </c>
      <c r="AT361" s="209">
        <v>0</v>
      </c>
      <c r="AU361" s="209">
        <v>2937</v>
      </c>
      <c r="AV361" s="96"/>
      <c r="AW361" s="209"/>
      <c r="AX361" s="209"/>
      <c r="AY361" s="209"/>
      <c r="AZ361"/>
      <c r="BA361"/>
    </row>
    <row r="362" spans="1:53" ht="17.100000000000001" customHeight="1">
      <c r="A362" s="31">
        <v>406</v>
      </c>
      <c r="B362" s="31" t="s">
        <v>520</v>
      </c>
      <c r="C362" s="72">
        <f>proj16jul!D362</f>
        <v>0</v>
      </c>
      <c r="D362" s="45">
        <f>dec!N362</f>
        <v>0</v>
      </c>
      <c r="E362" s="45">
        <f>may!N362</f>
        <v>0</v>
      </c>
      <c r="F362" s="45">
        <f>june!N362</f>
        <v>0</v>
      </c>
      <c r="G362" s="196">
        <v>0</v>
      </c>
      <c r="H362" s="196">
        <v>0</v>
      </c>
      <c r="I362" s="196">
        <v>0</v>
      </c>
      <c r="J362" s="196">
        <v>0</v>
      </c>
      <c r="K362" s="196">
        <v>0</v>
      </c>
      <c r="L362" s="196">
        <v>0</v>
      </c>
      <c r="M362" s="196">
        <v>0</v>
      </c>
      <c r="N362" s="196">
        <v>0</v>
      </c>
      <c r="O362" s="6"/>
      <c r="P362" s="6"/>
      <c r="Q362"/>
      <c r="R362"/>
      <c r="S362" s="33"/>
      <c r="T362" s="45">
        <f>proj16jul!F362</f>
        <v>0</v>
      </c>
      <c r="U362" s="45">
        <f>dec!O362</f>
        <v>0</v>
      </c>
      <c r="V362" s="45">
        <f>may!O362</f>
        <v>0</v>
      </c>
      <c r="W362" s="45">
        <f>june!O362</f>
        <v>0</v>
      </c>
      <c r="X362" s="196">
        <v>0</v>
      </c>
      <c r="Y362" s="196">
        <v>0</v>
      </c>
      <c r="Z362" s="196">
        <v>0</v>
      </c>
      <c r="AA362" s="196">
        <v>0</v>
      </c>
      <c r="AB362" s="196">
        <v>0</v>
      </c>
      <c r="AC362" s="196">
        <v>0</v>
      </c>
      <c r="AD362" s="196">
        <v>0</v>
      </c>
      <c r="AE362" s="196">
        <v>0</v>
      </c>
      <c r="AF362" s="196"/>
      <c r="AG362" s="196"/>
      <c r="AH362" s="196"/>
      <c r="AI362"/>
      <c r="AJ362" s="188">
        <f t="shared" si="15"/>
        <v>0</v>
      </c>
      <c r="AK362" s="31">
        <v>406</v>
      </c>
      <c r="AL362" s="31" t="s">
        <v>680</v>
      </c>
      <c r="AM362" s="31">
        <v>406</v>
      </c>
      <c r="AN362" s="31" t="s">
        <v>1611</v>
      </c>
      <c r="AO362" s="6">
        <f>IF(MID(AS362,9,6)&lt;&gt;MID(AL362,1,6),1,0)</f>
        <v>1</v>
      </c>
      <c r="AR362" s="31" t="s">
        <v>1611</v>
      </c>
      <c r="AS362" s="31" t="s">
        <v>680</v>
      </c>
      <c r="AT362" s="209">
        <v>0</v>
      </c>
      <c r="AU362" s="209">
        <v>0</v>
      </c>
      <c r="AV362" s="96"/>
      <c r="AW362" s="209"/>
      <c r="AX362" s="209"/>
      <c r="AY362" s="209"/>
      <c r="AZ362"/>
      <c r="BA362"/>
    </row>
    <row r="363" spans="1:53" ht="17.100000000000001" customHeight="1">
      <c r="A363" s="32">
        <v>600</v>
      </c>
      <c r="B363" s="32" t="s">
        <v>851</v>
      </c>
      <c r="C363" s="72">
        <f>proj16jul!D363</f>
        <v>261263</v>
      </c>
      <c r="D363" s="45">
        <f>dec!N363</f>
        <v>241662</v>
      </c>
      <c r="E363" s="45">
        <f>may!N363</f>
        <v>224191</v>
      </c>
      <c r="F363" s="45">
        <f>june!N363</f>
        <v>224191</v>
      </c>
      <c r="G363" s="196">
        <v>21771</v>
      </c>
      <c r="H363" s="196">
        <v>21772</v>
      </c>
      <c r="I363" s="196">
        <v>21772</v>
      </c>
      <c r="J363" s="196">
        <v>21772</v>
      </c>
      <c r="K363" s="196">
        <v>21772</v>
      </c>
      <c r="L363" s="196">
        <v>18971</v>
      </c>
      <c r="M363" s="196">
        <v>18972</v>
      </c>
      <c r="N363" s="196">
        <v>18972</v>
      </c>
      <c r="O363" s="6"/>
      <c r="P363" s="6"/>
      <c r="Q363"/>
      <c r="R363"/>
      <c r="S363" s="33"/>
      <c r="T363" s="45">
        <f>proj16jul!F363</f>
        <v>103482</v>
      </c>
      <c r="U363" s="45">
        <f>dec!O363</f>
        <v>110698</v>
      </c>
      <c r="V363" s="45">
        <f>may!O363</f>
        <v>72050</v>
      </c>
      <c r="W363" s="45">
        <f>june!O363</f>
        <v>99055</v>
      </c>
      <c r="X363" s="196">
        <v>8624</v>
      </c>
      <c r="Y363" s="196">
        <v>8624</v>
      </c>
      <c r="Z363" s="196">
        <v>8624</v>
      </c>
      <c r="AA363" s="196">
        <v>8624</v>
      </c>
      <c r="AB363" s="196">
        <v>8624</v>
      </c>
      <c r="AC363" s="196">
        <v>9654</v>
      </c>
      <c r="AD363" s="196">
        <v>9654</v>
      </c>
      <c r="AE363" s="196">
        <v>9654</v>
      </c>
      <c r="AF363" s="196"/>
      <c r="AG363" s="196"/>
      <c r="AH363" s="196"/>
      <c r="AI363"/>
      <c r="AJ363" s="188">
        <f t="shared" si="15"/>
        <v>0</v>
      </c>
      <c r="AK363" s="31">
        <v>600</v>
      </c>
      <c r="AL363" s="32" t="s">
        <v>851</v>
      </c>
      <c r="AM363" s="31">
        <v>701</v>
      </c>
      <c r="AN363" s="31" t="s">
        <v>398</v>
      </c>
      <c r="AO363" s="6">
        <f>IF(MID(AS363,1,6)&lt;&gt;MID(AL363,1,6),1,0)</f>
        <v>1</v>
      </c>
      <c r="AR363" t="s">
        <v>398</v>
      </c>
      <c r="AS363" t="s">
        <v>1520</v>
      </c>
      <c r="AT363" s="209">
        <v>18972</v>
      </c>
      <c r="AU363" s="209">
        <v>9654</v>
      </c>
      <c r="AV363" s="96"/>
      <c r="AW363" s="209"/>
      <c r="AX363" s="209"/>
      <c r="AY363" s="209"/>
      <c r="AZ363"/>
      <c r="BA363"/>
    </row>
    <row r="364" spans="1:53" ht="17.100000000000001" customHeight="1">
      <c r="A364" s="32">
        <v>603</v>
      </c>
      <c r="B364" s="32" t="s">
        <v>1290</v>
      </c>
      <c r="C364" s="72">
        <f>proj16jul!D364</f>
        <v>372017</v>
      </c>
      <c r="D364" s="45">
        <f>dec!N364</f>
        <v>297454</v>
      </c>
      <c r="E364" s="45">
        <f>may!N364</f>
        <v>309389</v>
      </c>
      <c r="F364" s="45">
        <f>june!N364</f>
        <v>309389</v>
      </c>
      <c r="G364" s="196">
        <v>31001</v>
      </c>
      <c r="H364" s="196">
        <v>31001</v>
      </c>
      <c r="I364" s="196">
        <v>31002</v>
      </c>
      <c r="J364" s="196">
        <v>31001</v>
      </c>
      <c r="K364" s="196">
        <v>31002</v>
      </c>
      <c r="L364" s="196">
        <v>20349</v>
      </c>
      <c r="M364" s="196">
        <v>20349</v>
      </c>
      <c r="N364" s="196">
        <v>20349</v>
      </c>
      <c r="O364" s="6"/>
      <c r="P364" s="6"/>
      <c r="Q364"/>
      <c r="R364"/>
      <c r="S364" s="33"/>
      <c r="T364" s="45">
        <f>proj16jul!F364</f>
        <v>506180</v>
      </c>
      <c r="U364" s="45">
        <f>dec!O364</f>
        <v>451780</v>
      </c>
      <c r="V364" s="45">
        <f>may!O364</f>
        <v>499396</v>
      </c>
      <c r="W364" s="45">
        <f>june!O364</f>
        <v>496241</v>
      </c>
      <c r="X364" s="196">
        <v>42182</v>
      </c>
      <c r="Y364" s="196">
        <v>42182</v>
      </c>
      <c r="Z364" s="196">
        <v>42182</v>
      </c>
      <c r="AA364" s="196">
        <v>42182</v>
      </c>
      <c r="AB364" s="196">
        <v>42182</v>
      </c>
      <c r="AC364" s="196">
        <v>34410</v>
      </c>
      <c r="AD364" s="196">
        <v>34410</v>
      </c>
      <c r="AE364" s="196">
        <v>34410</v>
      </c>
      <c r="AF364" s="196"/>
      <c r="AG364" s="196"/>
      <c r="AH364" s="196"/>
      <c r="AI364"/>
      <c r="AJ364" s="188">
        <f t="shared" si="15"/>
        <v>0</v>
      </c>
      <c r="AK364" s="31">
        <v>603</v>
      </c>
      <c r="AL364" s="32" t="s">
        <v>1290</v>
      </c>
      <c r="AM364" s="31">
        <v>702</v>
      </c>
      <c r="AN364" s="31" t="s">
        <v>399</v>
      </c>
      <c r="AO364" s="6">
        <f>IF(MID(AS364,1,6)&lt;&gt;MID(AL364,1,6),1,0)</f>
        <v>1</v>
      </c>
      <c r="AR364" t="s">
        <v>399</v>
      </c>
      <c r="AS364" t="s">
        <v>1521</v>
      </c>
      <c r="AT364" s="209">
        <v>20349</v>
      </c>
      <c r="AU364" s="209">
        <v>34410</v>
      </c>
      <c r="AV364" s="96"/>
      <c r="AW364" s="209"/>
      <c r="AX364" s="209"/>
      <c r="AY364" s="209"/>
      <c r="AZ364"/>
      <c r="BA364"/>
    </row>
    <row r="365" spans="1:53" ht="17.100000000000001" customHeight="1">
      <c r="A365" s="32">
        <v>605</v>
      </c>
      <c r="B365" s="32" t="s">
        <v>521</v>
      </c>
      <c r="C365" s="72">
        <f>proj16jul!D365</f>
        <v>631941</v>
      </c>
      <c r="D365" s="45">
        <f>dec!N365</f>
        <v>482749</v>
      </c>
      <c r="E365" s="45">
        <f>may!N365</f>
        <v>482749</v>
      </c>
      <c r="F365" s="45">
        <f>june!N365</f>
        <v>485602</v>
      </c>
      <c r="G365" s="196">
        <v>52661</v>
      </c>
      <c r="H365" s="196">
        <v>52662</v>
      </c>
      <c r="I365" s="196">
        <v>52662</v>
      </c>
      <c r="J365" s="196">
        <v>52662</v>
      </c>
      <c r="K365" s="196">
        <v>52661</v>
      </c>
      <c r="L365" s="196">
        <v>31348</v>
      </c>
      <c r="M365" s="196">
        <v>31348</v>
      </c>
      <c r="N365" s="196">
        <v>31349</v>
      </c>
      <c r="O365" s="6"/>
      <c r="P365" s="6"/>
      <c r="Q365"/>
      <c r="R365"/>
      <c r="S365" s="33"/>
      <c r="T365" s="45">
        <f>proj16jul!F365</f>
        <v>227771</v>
      </c>
      <c r="U365" s="45">
        <f>dec!O365</f>
        <v>241845</v>
      </c>
      <c r="V365" s="45">
        <f>may!O365</f>
        <v>274787</v>
      </c>
      <c r="W365" s="45">
        <f>june!O365</f>
        <v>274579</v>
      </c>
      <c r="X365" s="196">
        <v>18981</v>
      </c>
      <c r="Y365" s="196">
        <v>18981</v>
      </c>
      <c r="Z365" s="196">
        <v>18981</v>
      </c>
      <c r="AA365" s="196">
        <v>18981</v>
      </c>
      <c r="AB365" s="196">
        <v>18981</v>
      </c>
      <c r="AC365" s="196">
        <v>20992</v>
      </c>
      <c r="AD365" s="196">
        <v>20992</v>
      </c>
      <c r="AE365" s="196">
        <v>20992</v>
      </c>
      <c r="AF365" s="196"/>
      <c r="AG365" s="196"/>
      <c r="AH365" s="196"/>
      <c r="AI365"/>
      <c r="AJ365" s="188">
        <f t="shared" si="15"/>
        <v>0</v>
      </c>
      <c r="AK365" s="31">
        <v>605</v>
      </c>
      <c r="AL365" s="31" t="s">
        <v>683</v>
      </c>
      <c r="AM365" s="31">
        <v>703</v>
      </c>
      <c r="AN365" s="31" t="s">
        <v>400</v>
      </c>
      <c r="AO365" s="6">
        <f>IF(MID(AS365,1,6)&lt;&gt;MID(AL365,1,6),1,0)</f>
        <v>0</v>
      </c>
      <c r="AR365" t="s">
        <v>400</v>
      </c>
      <c r="AS365" t="s">
        <v>1522</v>
      </c>
      <c r="AT365" s="209">
        <v>31349</v>
      </c>
      <c r="AU365" s="209">
        <v>20992</v>
      </c>
      <c r="AV365" s="96"/>
      <c r="AW365" s="209"/>
      <c r="AX365" s="209"/>
      <c r="AY365" s="209"/>
      <c r="AZ365"/>
      <c r="BA365"/>
    </row>
    <row r="366" spans="1:53" ht="17.100000000000001" customHeight="1">
      <c r="A366" s="32">
        <v>610</v>
      </c>
      <c r="B366" s="32" t="s">
        <v>852</v>
      </c>
      <c r="C366" s="72">
        <f>proj16jul!D366</f>
        <v>788699</v>
      </c>
      <c r="D366" s="45">
        <f>dec!N366</f>
        <v>1042442</v>
      </c>
      <c r="E366" s="45">
        <f>may!N366</f>
        <v>1071445</v>
      </c>
      <c r="F366" s="45">
        <f>june!N366</f>
        <v>1066295</v>
      </c>
      <c r="G366" s="196">
        <v>65724</v>
      </c>
      <c r="H366" s="196">
        <v>65725</v>
      </c>
      <c r="I366" s="196">
        <v>65725</v>
      </c>
      <c r="J366" s="196">
        <v>65725</v>
      </c>
      <c r="K366" s="196">
        <v>65725</v>
      </c>
      <c r="L366" s="196">
        <v>101974</v>
      </c>
      <c r="M366" s="196">
        <v>101974</v>
      </c>
      <c r="N366" s="196">
        <v>101974</v>
      </c>
      <c r="O366" s="6"/>
      <c r="P366" s="6"/>
      <c r="Q366"/>
      <c r="R366"/>
      <c r="S366" s="33"/>
      <c r="T366" s="45">
        <f>proj16jul!F366</f>
        <v>295110</v>
      </c>
      <c r="U366" s="45">
        <f>dec!O366</f>
        <v>338615</v>
      </c>
      <c r="V366" s="45">
        <f>may!O366</f>
        <v>315990</v>
      </c>
      <c r="W366" s="45">
        <f>june!O366</f>
        <v>325990</v>
      </c>
      <c r="X366" s="196">
        <v>24593</v>
      </c>
      <c r="Y366" s="196">
        <v>24593</v>
      </c>
      <c r="Z366" s="196">
        <v>24593</v>
      </c>
      <c r="AA366" s="196">
        <v>24593</v>
      </c>
      <c r="AB366" s="196">
        <v>24593</v>
      </c>
      <c r="AC366" s="196">
        <v>30808</v>
      </c>
      <c r="AD366" s="196">
        <v>30807</v>
      </c>
      <c r="AE366" s="196">
        <v>30807</v>
      </c>
      <c r="AF366" s="196"/>
      <c r="AG366" s="196"/>
      <c r="AH366" s="196"/>
      <c r="AI366"/>
      <c r="AJ366" s="188">
        <f t="shared" si="15"/>
        <v>0</v>
      </c>
      <c r="AK366" s="31">
        <v>610</v>
      </c>
      <c r="AL366" s="31" t="s">
        <v>684</v>
      </c>
      <c r="AM366" s="31">
        <v>704</v>
      </c>
      <c r="AN366" s="31" t="s">
        <v>401</v>
      </c>
      <c r="AO366" s="6">
        <f>IF(MID(AS366,1,6)&lt;&gt;MID(AL366,1,6),1,0)</f>
        <v>0</v>
      </c>
      <c r="AR366" t="s">
        <v>401</v>
      </c>
      <c r="AS366" t="s">
        <v>1523</v>
      </c>
      <c r="AT366" s="209">
        <v>101974</v>
      </c>
      <c r="AU366" s="209">
        <v>30807</v>
      </c>
      <c r="AV366" s="96"/>
      <c r="AW366" s="209"/>
      <c r="AX366" s="209"/>
      <c r="AY366" s="209"/>
      <c r="AZ366"/>
      <c r="BA366"/>
    </row>
    <row r="367" spans="1:53" ht="17.100000000000001" customHeight="1">
      <c r="A367" s="32">
        <v>615</v>
      </c>
      <c r="B367" s="32" t="s">
        <v>805</v>
      </c>
      <c r="C367" s="72">
        <f>proj16jul!D367</f>
        <v>372175</v>
      </c>
      <c r="D367" s="45">
        <f>dec!N367</f>
        <v>335741</v>
      </c>
      <c r="E367" s="45">
        <f>may!N367</f>
        <v>335741</v>
      </c>
      <c r="F367" s="45">
        <f>june!N367</f>
        <v>386650</v>
      </c>
      <c r="G367" s="196">
        <v>31014</v>
      </c>
      <c r="H367" s="196">
        <v>31015</v>
      </c>
      <c r="I367" s="196">
        <v>31014</v>
      </c>
      <c r="J367" s="196">
        <v>31015</v>
      </c>
      <c r="K367" s="196">
        <v>31014</v>
      </c>
      <c r="L367" s="196">
        <v>25809</v>
      </c>
      <c r="M367" s="196">
        <v>25810</v>
      </c>
      <c r="N367" s="196">
        <v>25810</v>
      </c>
      <c r="O367" s="6"/>
      <c r="P367" s="6"/>
      <c r="Q367"/>
      <c r="R367"/>
      <c r="S367" s="33"/>
      <c r="T367" s="45">
        <f>proj16jul!F367</f>
        <v>2109562</v>
      </c>
      <c r="U367" s="45">
        <f>dec!O367</f>
        <v>2145696</v>
      </c>
      <c r="V367" s="45">
        <f>may!O367</f>
        <v>2265039</v>
      </c>
      <c r="W367" s="45">
        <f>june!O367</f>
        <v>2243909</v>
      </c>
      <c r="X367" s="196">
        <v>175797</v>
      </c>
      <c r="Y367" s="196">
        <v>175797</v>
      </c>
      <c r="Z367" s="196">
        <v>175797</v>
      </c>
      <c r="AA367" s="196">
        <v>175797</v>
      </c>
      <c r="AB367" s="196">
        <v>175797</v>
      </c>
      <c r="AC367" s="196">
        <v>180959</v>
      </c>
      <c r="AD367" s="196">
        <v>180959</v>
      </c>
      <c r="AE367" s="196">
        <v>180959</v>
      </c>
      <c r="AF367" s="196"/>
      <c r="AG367" s="196"/>
      <c r="AH367" s="196"/>
      <c r="AI367"/>
      <c r="AJ367" s="188">
        <f t="shared" si="15"/>
        <v>0</v>
      </c>
      <c r="AK367" s="31">
        <v>615</v>
      </c>
      <c r="AL367" s="32" t="s">
        <v>805</v>
      </c>
      <c r="AM367" s="31">
        <v>705</v>
      </c>
      <c r="AN367" s="31" t="s">
        <v>403</v>
      </c>
      <c r="AO367" s="6">
        <f>IF(MID(AS367,1,6)&lt;&gt;MID(AL367,1,6),1,0)</f>
        <v>1</v>
      </c>
      <c r="AR367" t="s">
        <v>403</v>
      </c>
      <c r="AS367" t="s">
        <v>1525</v>
      </c>
      <c r="AT367" s="209">
        <v>25810</v>
      </c>
      <c r="AU367" s="209">
        <v>180959</v>
      </c>
      <c r="AV367" s="96"/>
      <c r="AW367" s="209"/>
      <c r="AX367" s="209"/>
      <c r="AY367" s="209"/>
      <c r="AZ367"/>
      <c r="BA367"/>
    </row>
    <row r="368" spans="1:53" ht="17.100000000000001" customHeight="1">
      <c r="A368" s="32">
        <v>616</v>
      </c>
      <c r="B368" s="32" t="s">
        <v>1513</v>
      </c>
      <c r="C368" s="72">
        <f>proj16jul!D368</f>
        <v>779951</v>
      </c>
      <c r="D368" s="45">
        <f>dec!N368</f>
        <v>819792</v>
      </c>
      <c r="E368" s="45">
        <f>may!N368</f>
        <v>819792</v>
      </c>
      <c r="F368" s="45">
        <f>june!N368</f>
        <v>797878</v>
      </c>
      <c r="G368" s="196">
        <v>64995</v>
      </c>
      <c r="H368" s="196">
        <v>64996</v>
      </c>
      <c r="I368" s="196">
        <v>64996</v>
      </c>
      <c r="J368" s="196">
        <v>64996</v>
      </c>
      <c r="K368" s="196">
        <v>64996</v>
      </c>
      <c r="L368" s="196">
        <v>70687</v>
      </c>
      <c r="M368" s="196">
        <v>70687</v>
      </c>
      <c r="N368" s="196">
        <v>70687</v>
      </c>
      <c r="O368" s="6"/>
      <c r="P368" s="6"/>
      <c r="Q368"/>
      <c r="R368"/>
      <c r="S368" s="33"/>
      <c r="T368" s="45">
        <f>proj16jul!F368</f>
        <v>713575</v>
      </c>
      <c r="U368" s="45">
        <f>dec!O368</f>
        <v>727004</v>
      </c>
      <c r="V368" s="45">
        <f>may!O368</f>
        <v>687745</v>
      </c>
      <c r="W368" s="45">
        <f>june!O368</f>
        <v>712089</v>
      </c>
      <c r="X368" s="196">
        <v>59465</v>
      </c>
      <c r="Y368" s="196">
        <v>59465</v>
      </c>
      <c r="Z368" s="196">
        <v>59465</v>
      </c>
      <c r="AA368" s="196">
        <v>59465</v>
      </c>
      <c r="AB368" s="196">
        <v>59465</v>
      </c>
      <c r="AC368" s="196">
        <v>61383</v>
      </c>
      <c r="AD368" s="196">
        <v>61383</v>
      </c>
      <c r="AE368" s="196">
        <v>61383</v>
      </c>
      <c r="AF368" s="196"/>
      <c r="AG368" s="196"/>
      <c r="AH368" s="196"/>
      <c r="AI368"/>
      <c r="AJ368" s="188">
        <f t="shared" si="15"/>
        <v>0</v>
      </c>
      <c r="AK368" s="31">
        <v>616</v>
      </c>
      <c r="AL368" s="31" t="s">
        <v>1513</v>
      </c>
      <c r="AM368" s="31">
        <v>616</v>
      </c>
      <c r="AN368" s="31" t="s">
        <v>404</v>
      </c>
      <c r="AO368" s="6">
        <f>IF(MID(AS368,9,6)&lt;&gt;MID(AL368,1,6),1,0)</f>
        <v>1</v>
      </c>
      <c r="AR368" t="s">
        <v>404</v>
      </c>
      <c r="AS368" s="140" t="s">
        <v>1513</v>
      </c>
      <c r="AT368" s="209">
        <v>70687</v>
      </c>
      <c r="AU368" s="209">
        <v>61383</v>
      </c>
      <c r="AV368" s="96"/>
      <c r="AW368" s="209"/>
      <c r="AX368" s="209"/>
      <c r="AY368" s="209"/>
      <c r="AZ368"/>
      <c r="BA368"/>
    </row>
    <row r="369" spans="1:53" ht="17.100000000000001" customHeight="1">
      <c r="A369" s="32">
        <v>618</v>
      </c>
      <c r="B369" s="32" t="s">
        <v>1295</v>
      </c>
      <c r="C369" s="72">
        <f>proj16jul!D369</f>
        <v>1298303</v>
      </c>
      <c r="D369" s="45">
        <f>dec!N369</f>
        <v>1269680</v>
      </c>
      <c r="E369" s="45">
        <f>may!N369</f>
        <v>1269680</v>
      </c>
      <c r="F369" s="45">
        <f>june!N369</f>
        <v>1271586</v>
      </c>
      <c r="G369" s="196">
        <v>108191</v>
      </c>
      <c r="H369" s="196">
        <v>108017</v>
      </c>
      <c r="I369" s="196">
        <v>108105</v>
      </c>
      <c r="J369" s="196">
        <v>108104</v>
      </c>
      <c r="K369" s="196">
        <v>108105</v>
      </c>
      <c r="L369" s="196">
        <v>104165</v>
      </c>
      <c r="M369" s="196">
        <v>104165</v>
      </c>
      <c r="N369" s="196">
        <v>104165</v>
      </c>
      <c r="O369" s="6"/>
      <c r="P369" s="6"/>
      <c r="Q369"/>
      <c r="R369"/>
      <c r="S369" s="33"/>
      <c r="T369" s="45">
        <f>proj16jul!F369</f>
        <v>580163</v>
      </c>
      <c r="U369" s="45">
        <f>dec!O369</f>
        <v>558660</v>
      </c>
      <c r="V369" s="45">
        <f>may!O369</f>
        <v>598812</v>
      </c>
      <c r="W369" s="45">
        <f>june!O369</f>
        <v>588844</v>
      </c>
      <c r="X369" s="196">
        <v>48347</v>
      </c>
      <c r="Y369" s="196">
        <v>48347</v>
      </c>
      <c r="Z369" s="196">
        <v>48347</v>
      </c>
      <c r="AA369" s="196">
        <v>48347</v>
      </c>
      <c r="AB369" s="196">
        <v>48347</v>
      </c>
      <c r="AC369" s="196">
        <v>45275</v>
      </c>
      <c r="AD369" s="196">
        <v>45275</v>
      </c>
      <c r="AE369" s="196">
        <v>45275</v>
      </c>
      <c r="AF369" s="196"/>
      <c r="AG369" s="196"/>
      <c r="AH369" s="196"/>
      <c r="AI369"/>
      <c r="AJ369" s="188">
        <f t="shared" si="15"/>
        <v>0</v>
      </c>
      <c r="AK369" s="31">
        <v>618</v>
      </c>
      <c r="AL369" s="31" t="s">
        <v>686</v>
      </c>
      <c r="AM369" s="31">
        <v>706</v>
      </c>
      <c r="AN369" s="31" t="s">
        <v>405</v>
      </c>
      <c r="AO369" s="6">
        <f t="shared" ref="AO369:AO392" si="16">IF(MID(AS369,1,6)&lt;&gt;MID(AL369,1,6),1,0)</f>
        <v>0</v>
      </c>
      <c r="AR369" t="s">
        <v>405</v>
      </c>
      <c r="AS369" t="s">
        <v>1526</v>
      </c>
      <c r="AT369" s="209">
        <v>104165</v>
      </c>
      <c r="AU369" s="209">
        <v>45275</v>
      </c>
      <c r="AV369" s="96"/>
      <c r="AW369" s="209"/>
      <c r="AX369" s="209"/>
      <c r="AY369" s="209"/>
      <c r="AZ369"/>
      <c r="BA369"/>
    </row>
    <row r="370" spans="1:53" ht="17.100000000000001" customHeight="1">
      <c r="A370" s="32">
        <v>620</v>
      </c>
      <c r="B370" s="32" t="s">
        <v>1271</v>
      </c>
      <c r="C370" s="72">
        <f>proj16jul!D370</f>
        <v>528640</v>
      </c>
      <c r="D370" s="45">
        <f>dec!N370</f>
        <v>514387</v>
      </c>
      <c r="E370" s="45">
        <f>may!N370</f>
        <v>514387</v>
      </c>
      <c r="F370" s="45">
        <f>june!N370</f>
        <v>532024</v>
      </c>
      <c r="G370" s="196">
        <v>44053</v>
      </c>
      <c r="H370" s="196">
        <v>44053</v>
      </c>
      <c r="I370" s="196">
        <v>44054</v>
      </c>
      <c r="J370" s="196">
        <v>44053</v>
      </c>
      <c r="K370" s="196">
        <v>44053</v>
      </c>
      <c r="L370" s="196">
        <v>42017</v>
      </c>
      <c r="M370" s="196">
        <v>42017</v>
      </c>
      <c r="N370" s="196">
        <v>42017</v>
      </c>
      <c r="O370" s="6"/>
      <c r="P370" s="6"/>
      <c r="Q370"/>
      <c r="R370"/>
      <c r="S370" s="33"/>
      <c r="T370" s="45">
        <f>proj16jul!F370</f>
        <v>161890</v>
      </c>
      <c r="U370" s="45">
        <f>dec!O370</f>
        <v>158266</v>
      </c>
      <c r="V370" s="45">
        <f>may!O370</f>
        <v>156067</v>
      </c>
      <c r="W370" s="45">
        <f>june!O370</f>
        <v>156067</v>
      </c>
      <c r="X370" s="196">
        <v>13491</v>
      </c>
      <c r="Y370" s="196">
        <v>13491</v>
      </c>
      <c r="Z370" s="196">
        <v>13491</v>
      </c>
      <c r="AA370" s="196">
        <v>13491</v>
      </c>
      <c r="AB370" s="196">
        <v>13491</v>
      </c>
      <c r="AC370" s="196">
        <v>12973</v>
      </c>
      <c r="AD370" s="196">
        <v>12973</v>
      </c>
      <c r="AE370" s="196">
        <v>12973</v>
      </c>
      <c r="AF370" s="196"/>
      <c r="AG370" s="196"/>
      <c r="AH370" s="196"/>
      <c r="AI370"/>
      <c r="AJ370" s="188">
        <f t="shared" si="15"/>
        <v>0</v>
      </c>
      <c r="AK370" s="31">
        <v>620</v>
      </c>
      <c r="AL370" s="31" t="s">
        <v>687</v>
      </c>
      <c r="AM370" s="31">
        <v>707</v>
      </c>
      <c r="AN370" s="31" t="s">
        <v>406</v>
      </c>
      <c r="AO370" s="6">
        <f t="shared" si="16"/>
        <v>0</v>
      </c>
      <c r="AR370" t="s">
        <v>406</v>
      </c>
      <c r="AS370" t="s">
        <v>1527</v>
      </c>
      <c r="AT370" s="209">
        <v>42017</v>
      </c>
      <c r="AU370" s="209">
        <v>12973</v>
      </c>
      <c r="AV370" s="96"/>
      <c r="AW370" s="209"/>
      <c r="AX370" s="209"/>
      <c r="AY370" s="209"/>
      <c r="AZ370"/>
      <c r="BA370"/>
    </row>
    <row r="371" spans="1:53" ht="17.100000000000001" customHeight="1">
      <c r="A371" s="32">
        <v>622</v>
      </c>
      <c r="B371" s="32" t="s">
        <v>800</v>
      </c>
      <c r="C371" s="72">
        <f>proj16jul!D371</f>
        <v>197350</v>
      </c>
      <c r="D371" s="45">
        <f>dec!N371</f>
        <v>226000</v>
      </c>
      <c r="E371" s="45">
        <f>may!N371</f>
        <v>246347</v>
      </c>
      <c r="F371" s="45">
        <f>june!N371</f>
        <v>246347</v>
      </c>
      <c r="G371" s="196">
        <v>16445</v>
      </c>
      <c r="H371" s="196">
        <v>16446</v>
      </c>
      <c r="I371" s="196">
        <v>16446</v>
      </c>
      <c r="J371" s="196">
        <v>16446</v>
      </c>
      <c r="K371" s="196">
        <v>16446</v>
      </c>
      <c r="L371" s="196">
        <v>20538</v>
      </c>
      <c r="M371" s="196">
        <v>20538</v>
      </c>
      <c r="N371" s="196">
        <v>20539</v>
      </c>
      <c r="O371" s="6"/>
      <c r="P371" s="6"/>
      <c r="Q371"/>
      <c r="R371"/>
      <c r="S371" s="33"/>
      <c r="T371" s="45">
        <f>proj16jul!F371</f>
        <v>455181</v>
      </c>
      <c r="U371" s="45">
        <f>dec!O371</f>
        <v>471917</v>
      </c>
      <c r="V371" s="45">
        <f>may!O371</f>
        <v>501594</v>
      </c>
      <c r="W371" s="45">
        <f>june!O371</f>
        <v>507522</v>
      </c>
      <c r="X371" s="196">
        <v>37932</v>
      </c>
      <c r="Y371" s="196">
        <v>37932</v>
      </c>
      <c r="Z371" s="196">
        <v>37932</v>
      </c>
      <c r="AA371" s="196">
        <v>37932</v>
      </c>
      <c r="AB371" s="196">
        <v>37932</v>
      </c>
      <c r="AC371" s="196">
        <v>40323</v>
      </c>
      <c r="AD371" s="196">
        <v>40323</v>
      </c>
      <c r="AE371" s="196">
        <v>40323</v>
      </c>
      <c r="AF371" s="196"/>
      <c r="AG371" s="196"/>
      <c r="AH371" s="196"/>
      <c r="AI371"/>
      <c r="AJ371" s="188">
        <f t="shared" si="15"/>
        <v>0</v>
      </c>
      <c r="AK371" s="31">
        <v>622</v>
      </c>
      <c r="AL371" s="31" t="s">
        <v>688</v>
      </c>
      <c r="AM371" s="31">
        <v>765</v>
      </c>
      <c r="AN371" s="27" t="s">
        <v>407</v>
      </c>
      <c r="AO371" s="6">
        <f t="shared" si="16"/>
        <v>0</v>
      </c>
      <c r="AR371" t="s">
        <v>407</v>
      </c>
      <c r="AS371" t="s">
        <v>688</v>
      </c>
      <c r="AT371" s="209">
        <v>20539</v>
      </c>
      <c r="AU371" s="209">
        <v>40323</v>
      </c>
      <c r="AV371" s="96"/>
      <c r="AW371" s="209"/>
      <c r="AX371" s="209"/>
      <c r="AY371" s="209"/>
      <c r="AZ371"/>
      <c r="BA371"/>
    </row>
    <row r="372" spans="1:53" ht="17.100000000000001" customHeight="1">
      <c r="A372" s="32">
        <v>625</v>
      </c>
      <c r="B372" s="32" t="s">
        <v>842</v>
      </c>
      <c r="C372" s="72">
        <f>proj16jul!D372</f>
        <v>154726</v>
      </c>
      <c r="D372" s="45">
        <f>dec!N372</f>
        <v>172000</v>
      </c>
      <c r="E372" s="45">
        <f>may!N372</f>
        <v>154948</v>
      </c>
      <c r="F372" s="45">
        <f>june!N372</f>
        <v>154948</v>
      </c>
      <c r="G372" s="196">
        <v>12893</v>
      </c>
      <c r="H372" s="196">
        <v>12894</v>
      </c>
      <c r="I372" s="196">
        <v>12894</v>
      </c>
      <c r="J372" s="196">
        <v>12894</v>
      </c>
      <c r="K372" s="196">
        <v>12894</v>
      </c>
      <c r="L372" s="196">
        <v>15361</v>
      </c>
      <c r="M372" s="196">
        <v>15361</v>
      </c>
      <c r="N372" s="196">
        <v>15361</v>
      </c>
      <c r="O372" s="6"/>
      <c r="P372" s="6"/>
      <c r="Q372"/>
      <c r="R372"/>
      <c r="S372" s="33"/>
      <c r="T372" s="45">
        <f>proj16jul!F372</f>
        <v>936066</v>
      </c>
      <c r="U372" s="45">
        <f>dec!O372</f>
        <v>780499</v>
      </c>
      <c r="V372" s="45">
        <f>may!O372</f>
        <v>917133</v>
      </c>
      <c r="W372" s="45">
        <f>june!O372</f>
        <v>903061</v>
      </c>
      <c r="X372" s="196">
        <v>78006</v>
      </c>
      <c r="Y372" s="196">
        <v>78006</v>
      </c>
      <c r="Z372" s="196">
        <v>78006</v>
      </c>
      <c r="AA372" s="196">
        <v>78006</v>
      </c>
      <c r="AB372" s="196">
        <v>78006</v>
      </c>
      <c r="AC372" s="196">
        <v>55782</v>
      </c>
      <c r="AD372" s="196">
        <v>55782</v>
      </c>
      <c r="AE372" s="196">
        <v>55781</v>
      </c>
      <c r="AF372" s="196"/>
      <c r="AG372" s="196"/>
      <c r="AH372" s="196"/>
      <c r="AI372"/>
      <c r="AJ372" s="188">
        <f t="shared" si="15"/>
        <v>0</v>
      </c>
      <c r="AK372" s="31">
        <v>625</v>
      </c>
      <c r="AL372" s="31" t="s">
        <v>689</v>
      </c>
      <c r="AM372" s="31">
        <v>710</v>
      </c>
      <c r="AN372" s="31" t="s">
        <v>410</v>
      </c>
      <c r="AO372" s="6">
        <f t="shared" si="16"/>
        <v>0</v>
      </c>
      <c r="AR372" t="s">
        <v>410</v>
      </c>
      <c r="AS372" t="s">
        <v>1530</v>
      </c>
      <c r="AT372" s="209">
        <v>15361</v>
      </c>
      <c r="AU372" s="209">
        <v>55781</v>
      </c>
      <c r="AV372" s="96"/>
      <c r="AW372" s="209"/>
      <c r="AX372" s="209"/>
      <c r="AY372" s="209"/>
      <c r="AZ372"/>
      <c r="BA372"/>
    </row>
    <row r="373" spans="1:53" ht="17.100000000000001" customHeight="1">
      <c r="A373" s="32">
        <v>632</v>
      </c>
      <c r="B373" s="32" t="s">
        <v>819</v>
      </c>
      <c r="C373" s="72">
        <f>proj16jul!D373</f>
        <v>103289</v>
      </c>
      <c r="D373" s="45">
        <f>dec!N373</f>
        <v>145189</v>
      </c>
      <c r="E373" s="45">
        <f>may!N373</f>
        <v>155514</v>
      </c>
      <c r="F373" s="45">
        <f>june!N373</f>
        <v>155514</v>
      </c>
      <c r="G373" s="196">
        <v>8607</v>
      </c>
      <c r="H373" s="196">
        <v>8607</v>
      </c>
      <c r="I373" s="196">
        <v>8608</v>
      </c>
      <c r="J373" s="196">
        <v>8607</v>
      </c>
      <c r="K373" s="196">
        <v>8608</v>
      </c>
      <c r="L373" s="196">
        <v>14593</v>
      </c>
      <c r="M373" s="196">
        <v>14593</v>
      </c>
      <c r="N373" s="196">
        <v>14593</v>
      </c>
      <c r="O373" s="6"/>
      <c r="P373" s="6"/>
      <c r="Q373"/>
      <c r="R373"/>
      <c r="S373" s="33"/>
      <c r="T373" s="45">
        <f>proj16jul!F373</f>
        <v>36300</v>
      </c>
      <c r="U373" s="45">
        <f>dec!O373</f>
        <v>59000</v>
      </c>
      <c r="V373" s="45">
        <f>may!O373</f>
        <v>62761</v>
      </c>
      <c r="W373" s="45">
        <f>june!O373</f>
        <v>62761</v>
      </c>
      <c r="X373" s="196">
        <v>3025</v>
      </c>
      <c r="Y373" s="196">
        <v>3025</v>
      </c>
      <c r="Z373" s="196">
        <v>3025</v>
      </c>
      <c r="AA373" s="196">
        <v>3025</v>
      </c>
      <c r="AB373" s="196">
        <v>3025</v>
      </c>
      <c r="AC373" s="196">
        <v>6268</v>
      </c>
      <c r="AD373" s="196">
        <v>6268</v>
      </c>
      <c r="AE373" s="196">
        <v>6268</v>
      </c>
      <c r="AF373" s="196"/>
      <c r="AG373" s="196"/>
      <c r="AH373" s="196"/>
      <c r="AI373"/>
      <c r="AJ373" s="188">
        <f t="shared" si="15"/>
        <v>0</v>
      </c>
      <c r="AK373" s="31">
        <v>632</v>
      </c>
      <c r="AL373" s="31" t="s">
        <v>819</v>
      </c>
      <c r="AM373" s="31">
        <v>632</v>
      </c>
      <c r="AN373" s="31" t="s">
        <v>415</v>
      </c>
      <c r="AO373" s="6">
        <f t="shared" si="16"/>
        <v>0</v>
      </c>
      <c r="AR373" t="s">
        <v>415</v>
      </c>
      <c r="AS373" t="s">
        <v>1535</v>
      </c>
      <c r="AT373" s="209">
        <v>14593</v>
      </c>
      <c r="AU373" s="209">
        <v>6268</v>
      </c>
      <c r="AV373" s="96"/>
      <c r="AW373" s="209"/>
      <c r="AX373" s="209"/>
      <c r="AY373" s="209"/>
      <c r="AZ373"/>
      <c r="BA373"/>
    </row>
    <row r="374" spans="1:53" ht="17.100000000000001" customHeight="1">
      <c r="A374" s="32">
        <v>635</v>
      </c>
      <c r="B374" s="32" t="s">
        <v>1291</v>
      </c>
      <c r="C374" s="72">
        <f>proj16jul!D374</f>
        <v>978043</v>
      </c>
      <c r="D374" s="45">
        <f>dec!N374</f>
        <v>1022486</v>
      </c>
      <c r="E374" s="45">
        <f>may!N374</f>
        <v>1022486</v>
      </c>
      <c r="F374" s="45">
        <f>june!N374</f>
        <v>1035125</v>
      </c>
      <c r="G374" s="196">
        <v>81503</v>
      </c>
      <c r="H374" s="196">
        <v>81504</v>
      </c>
      <c r="I374" s="196">
        <v>81503</v>
      </c>
      <c r="J374" s="196">
        <v>81504</v>
      </c>
      <c r="K374" s="196">
        <v>81503</v>
      </c>
      <c r="L374" s="196">
        <v>87852</v>
      </c>
      <c r="M374" s="196">
        <v>87852</v>
      </c>
      <c r="N374" s="196">
        <v>87853</v>
      </c>
      <c r="O374" s="6"/>
      <c r="P374" s="6"/>
      <c r="Q374"/>
      <c r="R374"/>
      <c r="S374" s="33"/>
      <c r="T374" s="45">
        <f>proj16jul!F374</f>
        <v>808367</v>
      </c>
      <c r="U374" s="45">
        <f>dec!O374</f>
        <v>882971</v>
      </c>
      <c r="V374" s="45">
        <f>may!O374</f>
        <v>962498</v>
      </c>
      <c r="W374" s="45">
        <f>june!O374</f>
        <v>965551</v>
      </c>
      <c r="X374" s="196">
        <v>67364</v>
      </c>
      <c r="Y374" s="196">
        <v>67364</v>
      </c>
      <c r="Z374" s="196">
        <v>67364</v>
      </c>
      <c r="AA374" s="196">
        <v>67364</v>
      </c>
      <c r="AB374" s="196">
        <v>67364</v>
      </c>
      <c r="AC374" s="196">
        <v>78022</v>
      </c>
      <c r="AD374" s="196">
        <v>78022</v>
      </c>
      <c r="AE374" s="196">
        <v>78022</v>
      </c>
      <c r="AF374" s="196"/>
      <c r="AG374" s="196"/>
      <c r="AH374" s="196"/>
      <c r="AI374"/>
      <c r="AJ374" s="188">
        <f t="shared" si="15"/>
        <v>0</v>
      </c>
      <c r="AK374" s="31">
        <v>635</v>
      </c>
      <c r="AL374" s="31" t="s">
        <v>690</v>
      </c>
      <c r="AM374" s="31">
        <v>712</v>
      </c>
      <c r="AN374" s="31" t="s">
        <v>414</v>
      </c>
      <c r="AO374" s="6">
        <f t="shared" si="16"/>
        <v>0</v>
      </c>
      <c r="AR374" t="s">
        <v>414</v>
      </c>
      <c r="AS374" t="s">
        <v>1534</v>
      </c>
      <c r="AT374" s="209">
        <v>87853</v>
      </c>
      <c r="AU374" s="209">
        <v>78022</v>
      </c>
      <c r="AV374" s="96"/>
      <c r="AW374" s="209"/>
      <c r="AX374" s="209"/>
      <c r="AY374" s="209"/>
      <c r="AZ374"/>
      <c r="BA374"/>
    </row>
    <row r="375" spans="1:53" ht="17.100000000000001" customHeight="1">
      <c r="A375" s="32">
        <v>640</v>
      </c>
      <c r="B375" s="32" t="s">
        <v>916</v>
      </c>
      <c r="C375" s="72">
        <f>proj16jul!D375</f>
        <v>0</v>
      </c>
      <c r="D375" s="45">
        <f>dec!N375</f>
        <v>0</v>
      </c>
      <c r="E375" s="45">
        <f>may!N375</f>
        <v>0</v>
      </c>
      <c r="F375" s="45">
        <f>june!N375</f>
        <v>0</v>
      </c>
      <c r="G375" s="196">
        <v>0</v>
      </c>
      <c r="H375" s="196">
        <v>0</v>
      </c>
      <c r="I375" s="196">
        <v>0</v>
      </c>
      <c r="J375" s="196">
        <v>0</v>
      </c>
      <c r="K375" s="196">
        <v>0</v>
      </c>
      <c r="L375" s="196">
        <v>0</v>
      </c>
      <c r="M375" s="196">
        <v>0</v>
      </c>
      <c r="N375" s="196">
        <v>0</v>
      </c>
      <c r="O375" s="6"/>
      <c r="P375" s="6"/>
      <c r="Q375"/>
      <c r="R375"/>
      <c r="S375" s="33"/>
      <c r="T375" s="45">
        <f>proj16jul!F375</f>
        <v>0</v>
      </c>
      <c r="U375" s="45">
        <f>dec!O375</f>
        <v>6700</v>
      </c>
      <c r="V375" s="45">
        <f>may!O375</f>
        <v>12742</v>
      </c>
      <c r="W375" s="45">
        <f>june!O375</f>
        <v>12742</v>
      </c>
      <c r="X375" s="196">
        <v>0</v>
      </c>
      <c r="Y375" s="196">
        <v>0</v>
      </c>
      <c r="Z375" s="196">
        <v>0</v>
      </c>
      <c r="AA375" s="196">
        <v>0</v>
      </c>
      <c r="AB375" s="196">
        <v>0</v>
      </c>
      <c r="AC375" s="196">
        <v>958</v>
      </c>
      <c r="AD375" s="196">
        <v>957</v>
      </c>
      <c r="AE375" s="196">
        <v>957</v>
      </c>
      <c r="AF375" s="196"/>
      <c r="AG375" s="196"/>
      <c r="AH375" s="196"/>
      <c r="AI375"/>
      <c r="AJ375" s="188">
        <f t="shared" si="15"/>
        <v>0</v>
      </c>
      <c r="AK375" s="31">
        <v>640</v>
      </c>
      <c r="AL375" s="31" t="s">
        <v>691</v>
      </c>
      <c r="AM375" s="31">
        <v>713</v>
      </c>
      <c r="AN375" s="31" t="s">
        <v>416</v>
      </c>
      <c r="AO375" s="6">
        <f t="shared" si="16"/>
        <v>0</v>
      </c>
      <c r="AR375" t="s">
        <v>416</v>
      </c>
      <c r="AS375" t="s">
        <v>1536</v>
      </c>
      <c r="AT375" s="209">
        <v>0</v>
      </c>
      <c r="AU375" s="209">
        <v>957</v>
      </c>
      <c r="AV375" s="96"/>
      <c r="AW375" s="209"/>
      <c r="AX375" s="209"/>
      <c r="AY375" s="209"/>
      <c r="AZ375"/>
      <c r="BA375"/>
    </row>
    <row r="376" spans="1:53" ht="17.100000000000001" customHeight="1">
      <c r="A376" s="32">
        <v>645</v>
      </c>
      <c r="B376" s="32" t="s">
        <v>782</v>
      </c>
      <c r="C376" s="72">
        <f>proj16jul!D376</f>
        <v>686441</v>
      </c>
      <c r="D376" s="45">
        <f>dec!N376</f>
        <v>709268</v>
      </c>
      <c r="E376" s="45">
        <f>may!N376</f>
        <v>797974</v>
      </c>
      <c r="F376" s="45">
        <f>june!N376</f>
        <v>792724</v>
      </c>
      <c r="G376" s="196">
        <v>57203</v>
      </c>
      <c r="H376" s="196">
        <v>57203</v>
      </c>
      <c r="I376" s="196">
        <v>57204</v>
      </c>
      <c r="J376" s="196">
        <v>57203</v>
      </c>
      <c r="K376" s="196">
        <v>57204</v>
      </c>
      <c r="L376" s="196">
        <v>60464</v>
      </c>
      <c r="M376" s="196">
        <v>60464</v>
      </c>
      <c r="N376" s="196">
        <v>60464</v>
      </c>
      <c r="O376" s="6"/>
      <c r="P376" s="6"/>
      <c r="Q376"/>
      <c r="R376"/>
      <c r="S376" s="33"/>
      <c r="T376" s="45">
        <f>proj16jul!F376</f>
        <v>2187117</v>
      </c>
      <c r="U376" s="45">
        <f>dec!O376</f>
        <v>2119758</v>
      </c>
      <c r="V376" s="45">
        <f>may!O376</f>
        <v>2148115</v>
      </c>
      <c r="W376" s="45">
        <f>june!O376</f>
        <v>2142535</v>
      </c>
      <c r="X376" s="196">
        <v>182260</v>
      </c>
      <c r="Y376" s="196">
        <v>182260</v>
      </c>
      <c r="Z376" s="196">
        <v>182260</v>
      </c>
      <c r="AA376" s="196">
        <v>182260</v>
      </c>
      <c r="AB376" s="196">
        <v>182260</v>
      </c>
      <c r="AC376" s="196">
        <v>172637</v>
      </c>
      <c r="AD376" s="196">
        <v>172637</v>
      </c>
      <c r="AE376" s="196">
        <v>172637</v>
      </c>
      <c r="AF376" s="196"/>
      <c r="AG376" s="196"/>
      <c r="AH376" s="196"/>
      <c r="AI376"/>
      <c r="AJ376" s="188">
        <f t="shared" si="15"/>
        <v>0</v>
      </c>
      <c r="AK376" s="31">
        <v>645</v>
      </c>
      <c r="AL376" s="31" t="s">
        <v>692</v>
      </c>
      <c r="AM376" s="31">
        <v>714</v>
      </c>
      <c r="AN376" s="31" t="s">
        <v>417</v>
      </c>
      <c r="AO376" s="6">
        <f t="shared" si="16"/>
        <v>0</v>
      </c>
      <c r="AR376" t="s">
        <v>417</v>
      </c>
      <c r="AS376" t="s">
        <v>1537</v>
      </c>
      <c r="AT376" s="209">
        <v>60464</v>
      </c>
      <c r="AU376" s="209">
        <v>172637</v>
      </c>
      <c r="AV376" s="96"/>
      <c r="AW376" s="209"/>
      <c r="AX376" s="209"/>
      <c r="AY376" s="209"/>
      <c r="AZ376"/>
      <c r="BA376"/>
    </row>
    <row r="377" spans="1:53" ht="17.100000000000001" customHeight="1">
      <c r="A377" s="32">
        <v>650</v>
      </c>
      <c r="B377" s="32" t="s">
        <v>896</v>
      </c>
      <c r="C377" s="72">
        <f>proj16jul!D377</f>
        <v>0</v>
      </c>
      <c r="D377" s="45">
        <f>dec!N377</f>
        <v>64000</v>
      </c>
      <c r="E377" s="45">
        <f>may!N377</f>
        <v>50000</v>
      </c>
      <c r="F377" s="45">
        <f>june!N377</f>
        <v>50000</v>
      </c>
      <c r="G377" s="196">
        <v>0</v>
      </c>
      <c r="H377" s="196">
        <v>0</v>
      </c>
      <c r="I377" s="196">
        <v>0</v>
      </c>
      <c r="J377" s="196">
        <v>0</v>
      </c>
      <c r="K377" s="196">
        <v>0</v>
      </c>
      <c r="L377" s="196">
        <v>9142</v>
      </c>
      <c r="M377" s="196">
        <v>9143</v>
      </c>
      <c r="N377" s="196">
        <v>9143</v>
      </c>
      <c r="O377" s="6"/>
      <c r="P377" s="6"/>
      <c r="Q377"/>
      <c r="R377"/>
      <c r="S377" s="33"/>
      <c r="T377" s="45">
        <f>proj16jul!F377</f>
        <v>86107</v>
      </c>
      <c r="U377" s="45">
        <f>dec!O377</f>
        <v>140935</v>
      </c>
      <c r="V377" s="45">
        <f>may!O377</f>
        <v>149688</v>
      </c>
      <c r="W377" s="45">
        <f>june!O377</f>
        <v>133966</v>
      </c>
      <c r="X377" s="196">
        <v>7176</v>
      </c>
      <c r="Y377" s="196">
        <v>7176</v>
      </c>
      <c r="Z377" s="196">
        <v>7176</v>
      </c>
      <c r="AA377" s="196">
        <v>7176</v>
      </c>
      <c r="AB377" s="196">
        <v>7176</v>
      </c>
      <c r="AC377" s="196">
        <v>15008</v>
      </c>
      <c r="AD377" s="196">
        <v>15008</v>
      </c>
      <c r="AE377" s="196">
        <v>15008</v>
      </c>
      <c r="AF377" s="196"/>
      <c r="AG377" s="196"/>
      <c r="AH377" s="196"/>
      <c r="AI377"/>
      <c r="AJ377" s="188">
        <f t="shared" si="15"/>
        <v>0</v>
      </c>
      <c r="AK377" s="31">
        <v>650</v>
      </c>
      <c r="AL377" s="31" t="s">
        <v>693</v>
      </c>
      <c r="AM377" s="31">
        <v>715</v>
      </c>
      <c r="AN377" s="31" t="s">
        <v>418</v>
      </c>
      <c r="AO377" s="6">
        <f t="shared" si="16"/>
        <v>0</v>
      </c>
      <c r="AR377" t="s">
        <v>418</v>
      </c>
      <c r="AS377" t="s">
        <v>1538</v>
      </c>
      <c r="AT377" s="209">
        <v>9143</v>
      </c>
      <c r="AU377" s="209">
        <v>15008</v>
      </c>
      <c r="AV377" s="96"/>
      <c r="AW377" s="209"/>
      <c r="AX377" s="209"/>
      <c r="AY377" s="209"/>
      <c r="AZ377"/>
      <c r="BA377"/>
    </row>
    <row r="378" spans="1:53" ht="17.100000000000001" customHeight="1">
      <c r="A378" s="32">
        <v>655</v>
      </c>
      <c r="B378" s="32" t="s">
        <v>1282</v>
      </c>
      <c r="C378" s="72">
        <f>proj16jul!D378</f>
        <v>0</v>
      </c>
      <c r="D378" s="45">
        <f>dec!N378</f>
        <v>0</v>
      </c>
      <c r="E378" s="45">
        <f>may!N378</f>
        <v>0</v>
      </c>
      <c r="F378" s="45">
        <f>june!N378</f>
        <v>0</v>
      </c>
      <c r="G378" s="196">
        <v>0</v>
      </c>
      <c r="H378" s="196">
        <v>0</v>
      </c>
      <c r="I378" s="196">
        <v>0</v>
      </c>
      <c r="J378" s="196">
        <v>0</v>
      </c>
      <c r="K378" s="196">
        <v>0</v>
      </c>
      <c r="L378" s="196">
        <v>0</v>
      </c>
      <c r="M378" s="196">
        <v>0</v>
      </c>
      <c r="N378" s="196">
        <v>0</v>
      </c>
      <c r="O378" s="6"/>
      <c r="P378" s="6"/>
      <c r="Q378"/>
      <c r="R378"/>
      <c r="S378" s="33"/>
      <c r="T378" s="45">
        <f>proj16jul!F378</f>
        <v>0</v>
      </c>
      <c r="U378" s="45">
        <f>dec!O378</f>
        <v>18400</v>
      </c>
      <c r="V378" s="45">
        <f>may!O378</f>
        <v>28753</v>
      </c>
      <c r="W378" s="45">
        <f>june!O378</f>
        <v>33203</v>
      </c>
      <c r="X378" s="196">
        <v>0</v>
      </c>
      <c r="Y378" s="196">
        <v>0</v>
      </c>
      <c r="Z378" s="196">
        <v>0</v>
      </c>
      <c r="AA378" s="196">
        <v>0</v>
      </c>
      <c r="AB378" s="196">
        <v>0</v>
      </c>
      <c r="AC378" s="196">
        <v>2629</v>
      </c>
      <c r="AD378" s="196">
        <v>2629</v>
      </c>
      <c r="AE378" s="196">
        <v>2629</v>
      </c>
      <c r="AF378" s="196"/>
      <c r="AG378" s="196"/>
      <c r="AH378" s="196"/>
      <c r="AI378"/>
      <c r="AJ378" s="188">
        <f t="shared" si="15"/>
        <v>0</v>
      </c>
      <c r="AK378" s="31">
        <v>655</v>
      </c>
      <c r="AL378" s="32" t="s">
        <v>1282</v>
      </c>
      <c r="AM378" s="31">
        <v>716</v>
      </c>
      <c r="AN378" s="31" t="s">
        <v>419</v>
      </c>
      <c r="AO378" s="6">
        <f t="shared" si="16"/>
        <v>1</v>
      </c>
      <c r="AR378" t="s">
        <v>419</v>
      </c>
      <c r="AS378" t="s">
        <v>1539</v>
      </c>
      <c r="AT378" s="209">
        <v>0</v>
      </c>
      <c r="AU378" s="209">
        <v>2629</v>
      </c>
      <c r="AV378" s="96"/>
      <c r="AW378" s="209"/>
      <c r="AX378" s="209"/>
      <c r="AY378" s="209"/>
      <c r="AZ378"/>
      <c r="BA378"/>
    </row>
    <row r="379" spans="1:53" ht="17.100000000000001" customHeight="1">
      <c r="A379" s="32">
        <v>658</v>
      </c>
      <c r="B379" s="32" t="s">
        <v>875</v>
      </c>
      <c r="C379" s="72">
        <f>proj16jul!D379</f>
        <v>765916</v>
      </c>
      <c r="D379" s="45">
        <f>dec!N379</f>
        <v>827821</v>
      </c>
      <c r="E379" s="45">
        <f>may!N379</f>
        <v>816691</v>
      </c>
      <c r="F379" s="45">
        <f>june!N379</f>
        <v>809841</v>
      </c>
      <c r="G379" s="196">
        <v>63826</v>
      </c>
      <c r="H379" s="196">
        <v>63826</v>
      </c>
      <c r="I379" s="196">
        <v>63827</v>
      </c>
      <c r="J379" s="196">
        <v>63826</v>
      </c>
      <c r="K379" s="196">
        <v>63826</v>
      </c>
      <c r="L379" s="196">
        <v>72670</v>
      </c>
      <c r="M379" s="196">
        <v>72670</v>
      </c>
      <c r="N379" s="196">
        <v>72670</v>
      </c>
      <c r="O379" s="6"/>
      <c r="P379" s="6"/>
      <c r="Q379"/>
      <c r="R379"/>
      <c r="S379" s="33"/>
      <c r="T379" s="45">
        <f>proj16jul!F379</f>
        <v>255560</v>
      </c>
      <c r="U379" s="45">
        <f>dec!O379</f>
        <v>333517</v>
      </c>
      <c r="V379" s="45">
        <f>may!O379</f>
        <v>338083</v>
      </c>
      <c r="W379" s="45">
        <f>june!O379</f>
        <v>317369</v>
      </c>
      <c r="X379" s="196">
        <v>21297</v>
      </c>
      <c r="Y379" s="196">
        <v>21297</v>
      </c>
      <c r="Z379" s="196">
        <v>21297</v>
      </c>
      <c r="AA379" s="196">
        <v>21297</v>
      </c>
      <c r="AB379" s="196">
        <v>21297</v>
      </c>
      <c r="AC379" s="196">
        <v>32434</v>
      </c>
      <c r="AD379" s="196">
        <v>32433</v>
      </c>
      <c r="AE379" s="196">
        <v>32433</v>
      </c>
      <c r="AF379" s="196"/>
      <c r="AG379" s="196"/>
      <c r="AH379" s="196"/>
      <c r="AI379"/>
      <c r="AJ379" s="188">
        <f t="shared" si="15"/>
        <v>0</v>
      </c>
      <c r="AK379" s="31">
        <v>658</v>
      </c>
      <c r="AL379" s="31" t="s">
        <v>695</v>
      </c>
      <c r="AM379" s="31">
        <v>780</v>
      </c>
      <c r="AN379" s="31" t="s">
        <v>420</v>
      </c>
      <c r="AO379" s="6">
        <f t="shared" si="16"/>
        <v>0</v>
      </c>
      <c r="AR379" t="s">
        <v>420</v>
      </c>
      <c r="AS379" t="s">
        <v>1540</v>
      </c>
      <c r="AT379" s="209">
        <v>72670</v>
      </c>
      <c r="AU379" s="209">
        <v>32433</v>
      </c>
      <c r="AV379" s="96"/>
      <c r="AW379" s="209"/>
      <c r="AX379" s="209"/>
      <c r="AY379" s="209"/>
      <c r="AZ379"/>
      <c r="BA379"/>
    </row>
    <row r="380" spans="1:53" ht="17.100000000000001" customHeight="1">
      <c r="A380" s="32">
        <v>660</v>
      </c>
      <c r="B380" s="32" t="s">
        <v>783</v>
      </c>
      <c r="C380" s="72">
        <f>proj16jul!D380</f>
        <v>1551954</v>
      </c>
      <c r="D380" s="45">
        <f>dec!N380</f>
        <v>1642868</v>
      </c>
      <c r="E380" s="45">
        <f>may!N380</f>
        <v>1612328</v>
      </c>
      <c r="F380" s="45">
        <f>june!N380</f>
        <v>1611078</v>
      </c>
      <c r="G380" s="196">
        <v>129329</v>
      </c>
      <c r="H380" s="196">
        <v>129330</v>
      </c>
      <c r="I380" s="196">
        <v>129329</v>
      </c>
      <c r="J380" s="196">
        <v>129330</v>
      </c>
      <c r="K380" s="196">
        <v>129329</v>
      </c>
      <c r="L380" s="196">
        <v>142317</v>
      </c>
      <c r="M380" s="196">
        <v>142317</v>
      </c>
      <c r="N380" s="196">
        <v>142317</v>
      </c>
      <c r="O380" s="6"/>
      <c r="P380" s="6"/>
      <c r="Q380"/>
      <c r="R380"/>
      <c r="S380" s="33"/>
      <c r="T380" s="45">
        <f>proj16jul!F380</f>
        <v>263166</v>
      </c>
      <c r="U380" s="45">
        <f>dec!O380</f>
        <v>266949</v>
      </c>
      <c r="V380" s="45">
        <f>may!O380</f>
        <v>254076</v>
      </c>
      <c r="W380" s="45">
        <f>june!O380</f>
        <v>249525</v>
      </c>
      <c r="X380" s="196">
        <v>21931</v>
      </c>
      <c r="Y380" s="196">
        <v>21931</v>
      </c>
      <c r="Z380" s="196">
        <v>21931</v>
      </c>
      <c r="AA380" s="196">
        <v>21931</v>
      </c>
      <c r="AB380" s="196">
        <v>21931</v>
      </c>
      <c r="AC380" s="196">
        <v>22471</v>
      </c>
      <c r="AD380" s="196">
        <v>22471</v>
      </c>
      <c r="AE380" s="196">
        <v>22471</v>
      </c>
      <c r="AF380" s="196"/>
      <c r="AG380" s="196"/>
      <c r="AH380" s="196"/>
      <c r="AI380"/>
      <c r="AJ380" s="188">
        <f t="shared" si="15"/>
        <v>0</v>
      </c>
      <c r="AK380" s="31">
        <v>660</v>
      </c>
      <c r="AL380" s="31" t="s">
        <v>696</v>
      </c>
      <c r="AM380" s="31">
        <v>776</v>
      </c>
      <c r="AN380" s="31" t="s">
        <v>450</v>
      </c>
      <c r="AO380" s="6">
        <f t="shared" si="16"/>
        <v>0</v>
      </c>
      <c r="AR380" t="s">
        <v>450</v>
      </c>
      <c r="AS380" t="s">
        <v>1569</v>
      </c>
      <c r="AT380" s="209">
        <v>142317</v>
      </c>
      <c r="AU380" s="209">
        <v>22471</v>
      </c>
      <c r="AV380" s="96"/>
      <c r="AW380" s="209"/>
      <c r="AX380" s="209"/>
      <c r="AY380" s="209"/>
      <c r="AZ380"/>
      <c r="BA380"/>
    </row>
    <row r="381" spans="1:53" ht="17.100000000000001" customHeight="1">
      <c r="A381" s="32">
        <v>662</v>
      </c>
      <c r="B381" s="32" t="s">
        <v>1296</v>
      </c>
      <c r="C381" s="72">
        <f>proj16jul!D381</f>
        <v>88364</v>
      </c>
      <c r="D381" s="45">
        <f>dec!N381</f>
        <v>85719</v>
      </c>
      <c r="E381" s="45">
        <f>may!N381</f>
        <v>82080</v>
      </c>
      <c r="F381" s="45">
        <f>june!N381</f>
        <v>82080</v>
      </c>
      <c r="G381" s="196">
        <v>7363</v>
      </c>
      <c r="H381" s="196">
        <v>7364</v>
      </c>
      <c r="I381" s="196">
        <v>7364</v>
      </c>
      <c r="J381" s="196">
        <v>7363</v>
      </c>
      <c r="K381" s="196">
        <v>7364</v>
      </c>
      <c r="L381" s="196">
        <v>6985</v>
      </c>
      <c r="M381" s="196">
        <v>6986</v>
      </c>
      <c r="N381" s="196">
        <v>6986</v>
      </c>
      <c r="O381" s="6"/>
      <c r="P381" s="6"/>
      <c r="Q381"/>
      <c r="R381"/>
      <c r="S381" s="33"/>
      <c r="T381" s="45">
        <f>proj16jul!F381</f>
        <v>285231</v>
      </c>
      <c r="U381" s="45">
        <f>dec!O381</f>
        <v>257451</v>
      </c>
      <c r="V381" s="45">
        <f>may!O381</f>
        <v>243875</v>
      </c>
      <c r="W381" s="45">
        <f>june!O381</f>
        <v>243875</v>
      </c>
      <c r="X381" s="196">
        <v>23770</v>
      </c>
      <c r="Y381" s="196">
        <v>23770</v>
      </c>
      <c r="Z381" s="196">
        <v>23770</v>
      </c>
      <c r="AA381" s="196">
        <v>23769</v>
      </c>
      <c r="AB381" s="196">
        <v>23769</v>
      </c>
      <c r="AC381" s="196">
        <v>19801</v>
      </c>
      <c r="AD381" s="196">
        <v>19801</v>
      </c>
      <c r="AE381" s="196">
        <v>19801</v>
      </c>
      <c r="AF381" s="196"/>
      <c r="AG381" s="196"/>
      <c r="AH381" s="196"/>
      <c r="AI381"/>
      <c r="AJ381" s="188">
        <f t="shared" si="15"/>
        <v>0</v>
      </c>
      <c r="AK381" s="31">
        <v>662</v>
      </c>
      <c r="AL381" s="31" t="s">
        <v>1296</v>
      </c>
      <c r="AM381" s="31">
        <v>788</v>
      </c>
      <c r="AN381" s="31" t="s">
        <v>421</v>
      </c>
      <c r="AO381" s="6">
        <f t="shared" si="16"/>
        <v>0</v>
      </c>
      <c r="AR381" t="s">
        <v>421</v>
      </c>
      <c r="AS381" t="s">
        <v>1541</v>
      </c>
      <c r="AT381" s="209">
        <v>6986</v>
      </c>
      <c r="AU381" s="209">
        <v>19801</v>
      </c>
      <c r="AV381" s="96"/>
      <c r="AW381" s="209"/>
      <c r="AX381" s="209"/>
      <c r="AY381" s="209"/>
      <c r="AZ381"/>
      <c r="BA381"/>
    </row>
    <row r="382" spans="1:53" ht="17.100000000000001" customHeight="1">
      <c r="A382" s="32">
        <v>665</v>
      </c>
      <c r="B382" s="32" t="s">
        <v>866</v>
      </c>
      <c r="C382" s="72">
        <f>proj16jul!D382</f>
        <v>118202</v>
      </c>
      <c r="D382" s="45">
        <f>dec!N382</f>
        <v>165000</v>
      </c>
      <c r="E382" s="45">
        <f>may!N382</f>
        <v>212263</v>
      </c>
      <c r="F382" s="45">
        <f>june!N382</f>
        <v>212263</v>
      </c>
      <c r="G382" s="196">
        <v>9850</v>
      </c>
      <c r="H382" s="196">
        <v>9850</v>
      </c>
      <c r="I382" s="196">
        <v>9850</v>
      </c>
      <c r="J382" s="196">
        <v>9850</v>
      </c>
      <c r="K382" s="196">
        <v>9850</v>
      </c>
      <c r="L382" s="196">
        <v>16535</v>
      </c>
      <c r="M382" s="196">
        <v>16535</v>
      </c>
      <c r="N382" s="196">
        <v>16536</v>
      </c>
      <c r="O382" s="6"/>
      <c r="P382" s="6"/>
      <c r="Q382"/>
      <c r="R382"/>
      <c r="S382" s="33"/>
      <c r="T382" s="45">
        <f>proj16jul!F382</f>
        <v>144453</v>
      </c>
      <c r="U382" s="45">
        <f>dec!O382</f>
        <v>152500</v>
      </c>
      <c r="V382" s="45">
        <f>may!O382</f>
        <v>144812</v>
      </c>
      <c r="W382" s="45">
        <f>june!O382</f>
        <v>144812</v>
      </c>
      <c r="X382" s="196">
        <v>12038</v>
      </c>
      <c r="Y382" s="196">
        <v>12038</v>
      </c>
      <c r="Z382" s="196">
        <v>12038</v>
      </c>
      <c r="AA382" s="196">
        <v>12038</v>
      </c>
      <c r="AB382" s="196">
        <v>12038</v>
      </c>
      <c r="AC382" s="196">
        <v>13188</v>
      </c>
      <c r="AD382" s="196">
        <v>13187</v>
      </c>
      <c r="AE382" s="196">
        <v>13187</v>
      </c>
      <c r="AF382" s="196"/>
      <c r="AG382" s="196"/>
      <c r="AH382" s="196"/>
      <c r="AI382"/>
      <c r="AJ382" s="188">
        <f t="shared" si="15"/>
        <v>0</v>
      </c>
      <c r="AK382" s="31">
        <v>665</v>
      </c>
      <c r="AL382" s="31" t="s">
        <v>697</v>
      </c>
      <c r="AM382" s="31">
        <v>718</v>
      </c>
      <c r="AN382" s="31" t="s">
        <v>423</v>
      </c>
      <c r="AO382" s="6">
        <f t="shared" si="16"/>
        <v>0</v>
      </c>
      <c r="AR382" t="s">
        <v>423</v>
      </c>
      <c r="AS382" t="s">
        <v>1543</v>
      </c>
      <c r="AT382" s="209">
        <v>16536</v>
      </c>
      <c r="AU382" s="209">
        <v>13187</v>
      </c>
      <c r="AV382" s="96"/>
      <c r="AW382" s="209"/>
      <c r="AX382" s="209"/>
      <c r="AY382" s="209"/>
      <c r="AZ382"/>
      <c r="BA382"/>
    </row>
    <row r="383" spans="1:53" ht="17.100000000000001" customHeight="1">
      <c r="A383" s="32">
        <v>670</v>
      </c>
      <c r="B383" s="32" t="s">
        <v>524</v>
      </c>
      <c r="C383" s="72">
        <f>proj16jul!D383</f>
        <v>901451</v>
      </c>
      <c r="D383" s="45">
        <f>dec!N383</f>
        <v>878160</v>
      </c>
      <c r="E383" s="45">
        <f>may!N383</f>
        <v>1057146</v>
      </c>
      <c r="F383" s="45">
        <f>june!N383</f>
        <v>1046172</v>
      </c>
      <c r="G383" s="196">
        <v>75120</v>
      </c>
      <c r="H383" s="196">
        <v>75121</v>
      </c>
      <c r="I383" s="196">
        <v>75121</v>
      </c>
      <c r="J383" s="196">
        <v>75121</v>
      </c>
      <c r="K383" s="196">
        <v>75121</v>
      </c>
      <c r="L383" s="196">
        <v>71793</v>
      </c>
      <c r="M383" s="196">
        <v>71793</v>
      </c>
      <c r="N383" s="196">
        <v>71794</v>
      </c>
      <c r="O383" s="6"/>
      <c r="P383" s="6"/>
      <c r="Q383"/>
      <c r="R383"/>
      <c r="S383" s="33"/>
      <c r="T383" s="45">
        <f>proj16jul!F383</f>
        <v>287679</v>
      </c>
      <c r="U383" s="45">
        <f>dec!O383</f>
        <v>323204</v>
      </c>
      <c r="V383" s="45">
        <f>may!O383</f>
        <v>344231</v>
      </c>
      <c r="W383" s="45">
        <f>june!O383</f>
        <v>325837</v>
      </c>
      <c r="X383" s="196">
        <v>23974</v>
      </c>
      <c r="Y383" s="196">
        <v>23974</v>
      </c>
      <c r="Z383" s="196">
        <v>23974</v>
      </c>
      <c r="AA383" s="196">
        <v>23973</v>
      </c>
      <c r="AB383" s="196">
        <v>23973</v>
      </c>
      <c r="AC383" s="196">
        <v>29048</v>
      </c>
      <c r="AD383" s="196">
        <v>29048</v>
      </c>
      <c r="AE383" s="196">
        <v>29048</v>
      </c>
      <c r="AF383" s="196"/>
      <c r="AG383" s="196"/>
      <c r="AH383" s="196"/>
      <c r="AI383"/>
      <c r="AJ383" s="188">
        <f t="shared" si="15"/>
        <v>0</v>
      </c>
      <c r="AK383" s="31">
        <v>670</v>
      </c>
      <c r="AL383" s="31" t="s">
        <v>698</v>
      </c>
      <c r="AM383" s="31">
        <v>720</v>
      </c>
      <c r="AN383" s="31" t="s">
        <v>424</v>
      </c>
      <c r="AO383" s="6">
        <f t="shared" si="16"/>
        <v>0</v>
      </c>
      <c r="AR383" t="s">
        <v>424</v>
      </c>
      <c r="AS383" t="s">
        <v>1544</v>
      </c>
      <c r="AT383" s="209">
        <v>71794</v>
      </c>
      <c r="AU383" s="209">
        <v>29048</v>
      </c>
      <c r="AV383" s="96"/>
      <c r="AW383" s="209"/>
      <c r="AX383" s="209"/>
      <c r="AY383" s="209"/>
      <c r="AZ383"/>
      <c r="BA383"/>
    </row>
    <row r="384" spans="1:53" ht="17.100000000000001" customHeight="1">
      <c r="A384" s="32">
        <v>672</v>
      </c>
      <c r="B384" s="32" t="s">
        <v>1297</v>
      </c>
      <c r="C384" s="72">
        <f>proj16jul!D384</f>
        <v>145799</v>
      </c>
      <c r="D384" s="45">
        <f>dec!N384</f>
        <v>249799</v>
      </c>
      <c r="E384" s="45">
        <f>may!N384</f>
        <v>309353</v>
      </c>
      <c r="F384" s="45">
        <f>june!N384</f>
        <v>309353</v>
      </c>
      <c r="G384" s="196">
        <v>12149</v>
      </c>
      <c r="H384" s="196">
        <v>12150</v>
      </c>
      <c r="I384" s="196">
        <v>12150</v>
      </c>
      <c r="J384" s="196">
        <v>12150</v>
      </c>
      <c r="K384" s="196">
        <v>12150</v>
      </c>
      <c r="L384" s="196">
        <v>27007</v>
      </c>
      <c r="M384" s="196">
        <v>27007</v>
      </c>
      <c r="N384" s="196">
        <v>27007</v>
      </c>
      <c r="O384" s="6"/>
      <c r="P384" s="6"/>
      <c r="Q384"/>
      <c r="R384"/>
      <c r="S384" s="33"/>
      <c r="T384" s="45">
        <f>proj16jul!F384</f>
        <v>791316</v>
      </c>
      <c r="U384" s="45">
        <f>dec!O384</f>
        <v>385422</v>
      </c>
      <c r="V384" s="45">
        <f>may!O384</f>
        <v>511973</v>
      </c>
      <c r="W384" s="45">
        <f>june!O384</f>
        <v>489020</v>
      </c>
      <c r="X384" s="196">
        <v>65943</v>
      </c>
      <c r="Y384" s="196">
        <v>26805</v>
      </c>
      <c r="Z384" s="196">
        <v>26805</v>
      </c>
      <c r="AA384" s="196">
        <v>26805</v>
      </c>
      <c r="AB384" s="196">
        <v>26805</v>
      </c>
      <c r="AC384" s="196">
        <v>30323</v>
      </c>
      <c r="AD384" s="196">
        <v>30323</v>
      </c>
      <c r="AE384" s="196">
        <v>30323</v>
      </c>
      <c r="AF384" s="196"/>
      <c r="AG384" s="196"/>
      <c r="AH384" s="196"/>
      <c r="AI384"/>
      <c r="AJ384" s="188">
        <f t="shared" si="15"/>
        <v>0</v>
      </c>
      <c r="AK384" s="31">
        <v>672</v>
      </c>
      <c r="AL384" s="31" t="s">
        <v>699</v>
      </c>
      <c r="AM384" s="31">
        <v>721</v>
      </c>
      <c r="AN384" s="31" t="s">
        <v>425</v>
      </c>
      <c r="AO384" s="6">
        <f t="shared" si="16"/>
        <v>0</v>
      </c>
      <c r="AR384" t="s">
        <v>425</v>
      </c>
      <c r="AS384" t="s">
        <v>1545</v>
      </c>
      <c r="AT384" s="209">
        <v>27007</v>
      </c>
      <c r="AU384" s="209">
        <v>30323</v>
      </c>
      <c r="AV384" s="96"/>
      <c r="AW384" s="209"/>
      <c r="AX384" s="209"/>
      <c r="AY384" s="209"/>
      <c r="AZ384"/>
      <c r="BA384"/>
    </row>
    <row r="385" spans="1:53" ht="17.100000000000001" customHeight="1">
      <c r="A385" s="32">
        <v>673</v>
      </c>
      <c r="B385" s="32" t="s">
        <v>853</v>
      </c>
      <c r="C385" s="72">
        <f>proj16jul!D385</f>
        <v>296230</v>
      </c>
      <c r="D385" s="45">
        <f>dec!N385</f>
        <v>239169</v>
      </c>
      <c r="E385" s="45">
        <f>may!N385</f>
        <v>239169</v>
      </c>
      <c r="F385" s="45">
        <f>june!N385</f>
        <v>247992</v>
      </c>
      <c r="G385" s="196">
        <v>24685</v>
      </c>
      <c r="H385" s="196">
        <v>24686</v>
      </c>
      <c r="I385" s="196">
        <v>24686</v>
      </c>
      <c r="J385" s="196">
        <v>24686</v>
      </c>
      <c r="K385" s="196">
        <v>24686</v>
      </c>
      <c r="L385" s="196">
        <v>16534</v>
      </c>
      <c r="M385" s="196">
        <v>16534</v>
      </c>
      <c r="N385" s="196">
        <v>16534</v>
      </c>
      <c r="O385" s="6"/>
      <c r="P385" s="6"/>
      <c r="Q385"/>
      <c r="R385"/>
      <c r="S385" s="33"/>
      <c r="T385" s="45">
        <f>proj16jul!F385</f>
        <v>92732</v>
      </c>
      <c r="U385" s="45">
        <f>dec!O385</f>
        <v>139576</v>
      </c>
      <c r="V385" s="45">
        <f>may!O385</f>
        <v>141686</v>
      </c>
      <c r="W385" s="45">
        <f>june!O385</f>
        <v>138405</v>
      </c>
      <c r="X385" s="196">
        <v>7728</v>
      </c>
      <c r="Y385" s="196">
        <v>7728</v>
      </c>
      <c r="Z385" s="196">
        <v>7728</v>
      </c>
      <c r="AA385" s="196">
        <v>7728</v>
      </c>
      <c r="AB385" s="196">
        <v>7728</v>
      </c>
      <c r="AC385" s="196">
        <v>14420</v>
      </c>
      <c r="AD385" s="196">
        <v>14420</v>
      </c>
      <c r="AE385" s="196">
        <v>14420</v>
      </c>
      <c r="AF385" s="196"/>
      <c r="AG385" s="196"/>
      <c r="AH385" s="196"/>
      <c r="AI385"/>
      <c r="AJ385" s="188">
        <f t="shared" si="15"/>
        <v>0</v>
      </c>
      <c r="AK385" s="31">
        <v>673</v>
      </c>
      <c r="AL385" s="31" t="s">
        <v>700</v>
      </c>
      <c r="AM385" s="31">
        <v>772</v>
      </c>
      <c r="AN385" s="31" t="s">
        <v>431</v>
      </c>
      <c r="AO385" s="6">
        <f t="shared" si="16"/>
        <v>0</v>
      </c>
      <c r="AR385" t="s">
        <v>431</v>
      </c>
      <c r="AS385" t="s">
        <v>1551</v>
      </c>
      <c r="AT385" s="209">
        <v>16534</v>
      </c>
      <c r="AU385" s="209">
        <v>14420</v>
      </c>
      <c r="AV385" s="96"/>
      <c r="AW385" s="209"/>
      <c r="AX385" s="209"/>
      <c r="AY385" s="209"/>
      <c r="AZ385"/>
      <c r="BA385"/>
    </row>
    <row r="386" spans="1:53" ht="17.100000000000001" customHeight="1">
      <c r="A386" s="32">
        <v>674</v>
      </c>
      <c r="B386" s="32" t="s">
        <v>806</v>
      </c>
      <c r="C386" s="72">
        <f>proj16jul!D386</f>
        <v>819041</v>
      </c>
      <c r="D386" s="45">
        <f>dec!N386</f>
        <v>657010</v>
      </c>
      <c r="E386" s="45">
        <f>may!N386</f>
        <v>803098</v>
      </c>
      <c r="F386" s="45">
        <f>june!N386</f>
        <v>803098</v>
      </c>
      <c r="G386" s="196">
        <v>68253</v>
      </c>
      <c r="H386" s="196">
        <v>68253</v>
      </c>
      <c r="I386" s="196">
        <v>68254</v>
      </c>
      <c r="J386" s="196">
        <v>68253</v>
      </c>
      <c r="K386" s="196">
        <v>68254</v>
      </c>
      <c r="L386" s="196">
        <v>45106</v>
      </c>
      <c r="M386" s="196">
        <v>45106</v>
      </c>
      <c r="N386" s="196">
        <v>45106</v>
      </c>
      <c r="O386" s="6"/>
      <c r="P386" s="6"/>
      <c r="Q386"/>
      <c r="R386"/>
      <c r="S386" s="33"/>
      <c r="T386" s="45">
        <f>proj16jul!F386</f>
        <v>1416848</v>
      </c>
      <c r="U386" s="45">
        <f>dec!O386</f>
        <v>1472954</v>
      </c>
      <c r="V386" s="45">
        <f>may!O386</f>
        <v>1480841</v>
      </c>
      <c r="W386" s="45">
        <f>june!O386</f>
        <v>1495499</v>
      </c>
      <c r="X386" s="196">
        <v>118071</v>
      </c>
      <c r="Y386" s="196">
        <v>118071</v>
      </c>
      <c r="Z386" s="196">
        <v>118071</v>
      </c>
      <c r="AA386" s="196">
        <v>118071</v>
      </c>
      <c r="AB386" s="196">
        <v>118071</v>
      </c>
      <c r="AC386" s="196">
        <v>126086</v>
      </c>
      <c r="AD386" s="196">
        <v>126086</v>
      </c>
      <c r="AE386" s="196">
        <v>126086</v>
      </c>
      <c r="AF386" s="196"/>
      <c r="AG386" s="196"/>
      <c r="AH386" s="196"/>
      <c r="AI386"/>
      <c r="AJ386" s="188">
        <f t="shared" si="15"/>
        <v>0</v>
      </c>
      <c r="AK386" s="31">
        <v>674</v>
      </c>
      <c r="AL386" s="32" t="s">
        <v>806</v>
      </c>
      <c r="AM386" s="31">
        <v>764</v>
      </c>
      <c r="AN386" s="31" t="s">
        <v>426</v>
      </c>
      <c r="AO386" s="6">
        <f t="shared" si="16"/>
        <v>1</v>
      </c>
      <c r="AR386" t="s">
        <v>426</v>
      </c>
      <c r="AS386" t="s">
        <v>1546</v>
      </c>
      <c r="AT386" s="209">
        <v>45106</v>
      </c>
      <c r="AU386" s="209">
        <v>126086</v>
      </c>
      <c r="AV386" s="96"/>
      <c r="AW386" s="209"/>
      <c r="AX386" s="209"/>
      <c r="AY386" s="209"/>
      <c r="AZ386"/>
      <c r="BA386"/>
    </row>
    <row r="387" spans="1:53" ht="17.100000000000001" customHeight="1">
      <c r="A387" s="32">
        <v>675</v>
      </c>
      <c r="B387" s="32" t="s">
        <v>774</v>
      </c>
      <c r="C387" s="72">
        <f>proj16jul!D387</f>
        <v>506976</v>
      </c>
      <c r="D387" s="45">
        <f>dec!N387</f>
        <v>471098</v>
      </c>
      <c r="E387" s="45">
        <f>may!N387</f>
        <v>468724</v>
      </c>
      <c r="F387" s="45">
        <f>june!N387</f>
        <v>468724</v>
      </c>
      <c r="G387" s="196">
        <v>42248</v>
      </c>
      <c r="H387" s="196">
        <v>42248</v>
      </c>
      <c r="I387" s="196">
        <v>42248</v>
      </c>
      <c r="J387" s="196">
        <v>42248</v>
      </c>
      <c r="K387" s="196">
        <v>42248</v>
      </c>
      <c r="L387" s="196">
        <v>37122</v>
      </c>
      <c r="M387" s="196">
        <v>37122</v>
      </c>
      <c r="N387" s="196">
        <v>37122</v>
      </c>
      <c r="O387" s="6"/>
      <c r="P387" s="6"/>
      <c r="Q387"/>
      <c r="R387"/>
      <c r="S387" s="33"/>
      <c r="T387" s="45">
        <f>proj16jul!F387</f>
        <v>26114</v>
      </c>
      <c r="U387" s="45">
        <f>dec!O387</f>
        <v>49100</v>
      </c>
      <c r="V387" s="45">
        <f>may!O387</f>
        <v>45981</v>
      </c>
      <c r="W387" s="45">
        <f>june!O387</f>
        <v>50981</v>
      </c>
      <c r="X387" s="196">
        <v>2177</v>
      </c>
      <c r="Y387" s="196">
        <v>2177</v>
      </c>
      <c r="Z387" s="196">
        <v>2176</v>
      </c>
      <c r="AA387" s="196">
        <v>2176</v>
      </c>
      <c r="AB387" s="196">
        <v>2176</v>
      </c>
      <c r="AC387" s="196">
        <v>5460</v>
      </c>
      <c r="AD387" s="196">
        <v>5460</v>
      </c>
      <c r="AE387" s="196">
        <v>5460</v>
      </c>
      <c r="AF387" s="196"/>
      <c r="AG387" s="196"/>
      <c r="AH387" s="196"/>
      <c r="AI387"/>
      <c r="AJ387" s="188">
        <f t="shared" si="15"/>
        <v>0</v>
      </c>
      <c r="AK387" s="31">
        <v>675</v>
      </c>
      <c r="AL387" s="31" t="s">
        <v>702</v>
      </c>
      <c r="AM387" s="31">
        <v>724</v>
      </c>
      <c r="AN387" s="31" t="s">
        <v>432</v>
      </c>
      <c r="AO387" s="6">
        <f t="shared" si="16"/>
        <v>0</v>
      </c>
      <c r="AR387" t="s">
        <v>432</v>
      </c>
      <c r="AS387" t="s">
        <v>1552</v>
      </c>
      <c r="AT387" s="209">
        <v>37122</v>
      </c>
      <c r="AU387" s="209">
        <v>5460</v>
      </c>
      <c r="AV387" s="96"/>
      <c r="AW387" s="209"/>
      <c r="AX387" s="209"/>
      <c r="AY387" s="209"/>
      <c r="AZ387"/>
      <c r="BA387"/>
    </row>
    <row r="388" spans="1:53" ht="17.100000000000001" customHeight="1">
      <c r="A388" s="32">
        <v>680</v>
      </c>
      <c r="B388" s="32" t="s">
        <v>922</v>
      </c>
      <c r="C388" s="72">
        <f>proj16jul!D388</f>
        <v>664668</v>
      </c>
      <c r="D388" s="45">
        <f>dec!N388</f>
        <v>639375</v>
      </c>
      <c r="E388" s="45">
        <f>may!N388</f>
        <v>703072</v>
      </c>
      <c r="F388" s="45">
        <f>june!N388</f>
        <v>703072</v>
      </c>
      <c r="G388" s="196">
        <v>55389</v>
      </c>
      <c r="H388" s="196">
        <v>55389</v>
      </c>
      <c r="I388" s="196">
        <v>55389</v>
      </c>
      <c r="J388" s="196">
        <v>55389</v>
      </c>
      <c r="K388" s="196">
        <v>55389</v>
      </c>
      <c r="L388" s="196">
        <v>51775</v>
      </c>
      <c r="M388" s="196">
        <v>51775</v>
      </c>
      <c r="N388" s="196">
        <v>51776</v>
      </c>
      <c r="O388" s="6"/>
      <c r="P388" s="6"/>
      <c r="Q388"/>
      <c r="R388"/>
      <c r="S388" s="33"/>
      <c r="T388" s="45">
        <f>proj16jul!F388</f>
        <v>69443</v>
      </c>
      <c r="U388" s="45">
        <f>dec!O388</f>
        <v>63100</v>
      </c>
      <c r="V388" s="45">
        <f>may!O388</f>
        <v>62786</v>
      </c>
      <c r="W388" s="45">
        <f>june!O388</f>
        <v>62636</v>
      </c>
      <c r="X388" s="196">
        <v>5787</v>
      </c>
      <c r="Y388" s="196">
        <v>5787</v>
      </c>
      <c r="Z388" s="196">
        <v>5787</v>
      </c>
      <c r="AA388" s="196">
        <v>5787</v>
      </c>
      <c r="AB388" s="196">
        <v>5787</v>
      </c>
      <c r="AC388" s="196">
        <v>4881</v>
      </c>
      <c r="AD388" s="196">
        <v>4881</v>
      </c>
      <c r="AE388" s="196">
        <v>4881</v>
      </c>
      <c r="AF388" s="196"/>
      <c r="AG388" s="196"/>
      <c r="AH388" s="196"/>
      <c r="AI388"/>
      <c r="AJ388" s="188">
        <f t="shared" si="15"/>
        <v>0</v>
      </c>
      <c r="AK388" s="31">
        <v>680</v>
      </c>
      <c r="AL388" s="31" t="s">
        <v>703</v>
      </c>
      <c r="AM388" s="31">
        <v>725</v>
      </c>
      <c r="AN388" s="31" t="s">
        <v>433</v>
      </c>
      <c r="AO388" s="6">
        <f t="shared" si="16"/>
        <v>0</v>
      </c>
      <c r="AR388" t="s">
        <v>433</v>
      </c>
      <c r="AS388" t="s">
        <v>1553</v>
      </c>
      <c r="AT388" s="209">
        <v>51776</v>
      </c>
      <c r="AU388" s="209">
        <v>4881</v>
      </c>
      <c r="AV388" s="96"/>
      <c r="AW388" s="209"/>
      <c r="AX388" s="209"/>
      <c r="AY388" s="209"/>
      <c r="AZ388"/>
      <c r="BA388"/>
    </row>
    <row r="389" spans="1:53" ht="17.100000000000001" customHeight="1">
      <c r="A389" s="32">
        <v>683</v>
      </c>
      <c r="B389" s="32" t="s">
        <v>907</v>
      </c>
      <c r="C389" s="72">
        <f>proj16jul!D389</f>
        <v>760858</v>
      </c>
      <c r="D389" s="45">
        <f>dec!N389</f>
        <v>660492</v>
      </c>
      <c r="E389" s="45">
        <f>may!N389</f>
        <v>769017</v>
      </c>
      <c r="F389" s="45">
        <f>june!N389</f>
        <v>769017</v>
      </c>
      <c r="G389" s="196">
        <v>63404</v>
      </c>
      <c r="H389" s="196">
        <v>63405</v>
      </c>
      <c r="I389" s="196">
        <v>63405</v>
      </c>
      <c r="J389" s="196">
        <v>63405</v>
      </c>
      <c r="K389" s="196">
        <v>63405</v>
      </c>
      <c r="L389" s="196">
        <v>49066</v>
      </c>
      <c r="M389" s="196">
        <v>49067</v>
      </c>
      <c r="N389" s="196">
        <v>49067</v>
      </c>
      <c r="O389" s="6"/>
      <c r="P389" s="6"/>
      <c r="Q389"/>
      <c r="R389"/>
      <c r="S389" s="33"/>
      <c r="T389" s="45">
        <f>proj16jul!F389</f>
        <v>351891</v>
      </c>
      <c r="U389" s="45">
        <f>dec!O389</f>
        <v>361171</v>
      </c>
      <c r="V389" s="45">
        <f>may!O389</f>
        <v>358173</v>
      </c>
      <c r="W389" s="45">
        <f>june!O389</f>
        <v>362893</v>
      </c>
      <c r="X389" s="196">
        <v>29325</v>
      </c>
      <c r="Y389" s="196">
        <v>29325</v>
      </c>
      <c r="Z389" s="196">
        <v>29325</v>
      </c>
      <c r="AA389" s="196">
        <v>29324</v>
      </c>
      <c r="AB389" s="196">
        <v>29324</v>
      </c>
      <c r="AC389" s="196">
        <v>30650</v>
      </c>
      <c r="AD389" s="196">
        <v>30650</v>
      </c>
      <c r="AE389" s="196">
        <v>30650</v>
      </c>
      <c r="AF389" s="196"/>
      <c r="AG389" s="196"/>
      <c r="AH389" s="196"/>
      <c r="AI389"/>
      <c r="AJ389" s="188">
        <f t="shared" si="15"/>
        <v>0</v>
      </c>
      <c r="AK389" s="31">
        <v>683</v>
      </c>
      <c r="AL389" s="31" t="s">
        <v>704</v>
      </c>
      <c r="AM389" s="31">
        <v>726</v>
      </c>
      <c r="AN389" s="31" t="s">
        <v>434</v>
      </c>
      <c r="AO389" s="6">
        <f t="shared" si="16"/>
        <v>0</v>
      </c>
      <c r="AR389" t="s">
        <v>434</v>
      </c>
      <c r="AS389" t="s">
        <v>1554</v>
      </c>
      <c r="AT389" s="209">
        <v>49067</v>
      </c>
      <c r="AU389" s="209">
        <v>30650</v>
      </c>
      <c r="AV389" s="96"/>
      <c r="AW389" s="209"/>
      <c r="AX389" s="209"/>
      <c r="AY389" s="209"/>
      <c r="AZ389"/>
      <c r="BA389"/>
    </row>
    <row r="390" spans="1:53" ht="17.100000000000001" customHeight="1">
      <c r="A390" s="32">
        <v>685</v>
      </c>
      <c r="B390" s="32" t="s">
        <v>885</v>
      </c>
      <c r="C390" s="72">
        <f>proj16jul!D390</f>
        <v>91352</v>
      </c>
      <c r="D390" s="45">
        <f>dec!N390</f>
        <v>96596</v>
      </c>
      <c r="E390" s="45">
        <f>may!N390</f>
        <v>107764</v>
      </c>
      <c r="F390" s="45">
        <f>june!N390</f>
        <v>107764</v>
      </c>
      <c r="G390" s="196">
        <v>7612</v>
      </c>
      <c r="H390" s="196">
        <v>7613</v>
      </c>
      <c r="I390" s="196">
        <v>7613</v>
      </c>
      <c r="J390" s="196">
        <v>7612</v>
      </c>
      <c r="K390" s="196">
        <v>7613</v>
      </c>
      <c r="L390" s="196">
        <v>8361</v>
      </c>
      <c r="M390" s="196">
        <v>8362</v>
      </c>
      <c r="N390" s="196">
        <v>8362</v>
      </c>
      <c r="O390" s="6"/>
      <c r="P390" s="6"/>
      <c r="Q390"/>
      <c r="R390"/>
      <c r="S390" s="33"/>
      <c r="T390" s="45">
        <f>proj16jul!F390</f>
        <v>120243</v>
      </c>
      <c r="U390" s="45">
        <f>dec!O390</f>
        <v>76860</v>
      </c>
      <c r="V390" s="45">
        <f>may!O390</f>
        <v>141979</v>
      </c>
      <c r="W390" s="45">
        <f>june!O390</f>
        <v>141979</v>
      </c>
      <c r="X390" s="196">
        <v>10021</v>
      </c>
      <c r="Y390" s="196">
        <v>10021</v>
      </c>
      <c r="Z390" s="196">
        <v>10021</v>
      </c>
      <c r="AA390" s="196">
        <v>10020</v>
      </c>
      <c r="AB390" s="196">
        <v>10020</v>
      </c>
      <c r="AC390" s="196">
        <v>3823</v>
      </c>
      <c r="AD390" s="196">
        <v>3823</v>
      </c>
      <c r="AE390" s="196">
        <v>3823</v>
      </c>
      <c r="AF390" s="196"/>
      <c r="AG390" s="196"/>
      <c r="AH390" s="196"/>
      <c r="AI390"/>
      <c r="AJ390" s="188">
        <f t="shared" si="15"/>
        <v>0</v>
      </c>
      <c r="AK390" s="31">
        <v>685</v>
      </c>
      <c r="AL390" s="31" t="s">
        <v>705</v>
      </c>
      <c r="AM390" s="31">
        <v>727</v>
      </c>
      <c r="AN390" s="31" t="s">
        <v>435</v>
      </c>
      <c r="AO390" s="6">
        <f t="shared" si="16"/>
        <v>0</v>
      </c>
      <c r="AR390" t="s">
        <v>435</v>
      </c>
      <c r="AS390" t="s">
        <v>1555</v>
      </c>
      <c r="AT390" s="209">
        <v>8362</v>
      </c>
      <c r="AU390" s="209">
        <v>3823</v>
      </c>
      <c r="AV390" s="96"/>
      <c r="AW390" s="209"/>
      <c r="AX390" s="209"/>
      <c r="AY390" s="209"/>
      <c r="AZ390"/>
      <c r="BA390"/>
    </row>
    <row r="391" spans="1:53" ht="17.100000000000001" customHeight="1">
      <c r="A391" s="32">
        <v>690</v>
      </c>
      <c r="B391" s="32" t="s">
        <v>1283</v>
      </c>
      <c r="C391" s="72">
        <f>proj16jul!D391</f>
        <v>0</v>
      </c>
      <c r="D391" s="45">
        <f>dec!N391</f>
        <v>0</v>
      </c>
      <c r="E391" s="45">
        <f>may!N391</f>
        <v>0</v>
      </c>
      <c r="F391" s="45">
        <f>june!N391</f>
        <v>0</v>
      </c>
      <c r="G391" s="196">
        <v>0</v>
      </c>
      <c r="H391" s="196">
        <v>0</v>
      </c>
      <c r="I391" s="196">
        <v>0</v>
      </c>
      <c r="J391" s="196">
        <v>0</v>
      </c>
      <c r="K391" s="196">
        <v>0</v>
      </c>
      <c r="L391" s="196">
        <v>0</v>
      </c>
      <c r="M391" s="196">
        <v>0</v>
      </c>
      <c r="N391" s="196">
        <v>0</v>
      </c>
      <c r="O391" s="6"/>
      <c r="P391" s="6"/>
      <c r="Q391"/>
      <c r="R391"/>
      <c r="S391" s="33"/>
      <c r="T391" s="45">
        <f>proj16jul!F391</f>
        <v>70582</v>
      </c>
      <c r="U391" s="45">
        <f>dec!O391</f>
        <v>123508</v>
      </c>
      <c r="V391" s="45">
        <f>may!O391</f>
        <v>134797</v>
      </c>
      <c r="W391" s="45">
        <f>june!O391</f>
        <v>115903</v>
      </c>
      <c r="X391" s="196">
        <v>5882</v>
      </c>
      <c r="Y391" s="196">
        <v>5882</v>
      </c>
      <c r="Z391" s="196">
        <v>5882</v>
      </c>
      <c r="AA391" s="196">
        <v>5882</v>
      </c>
      <c r="AB391" s="196">
        <v>5882</v>
      </c>
      <c r="AC391" s="196">
        <v>13443</v>
      </c>
      <c r="AD391" s="196">
        <v>13443</v>
      </c>
      <c r="AE391" s="196">
        <v>13443</v>
      </c>
      <c r="AF391" s="196"/>
      <c r="AG391" s="196"/>
      <c r="AH391" s="196"/>
      <c r="AI391"/>
      <c r="AJ391" s="188">
        <f t="shared" si="15"/>
        <v>0</v>
      </c>
      <c r="AK391" s="31">
        <v>690</v>
      </c>
      <c r="AL391" s="31" t="s">
        <v>706</v>
      </c>
      <c r="AM391" s="31">
        <v>728</v>
      </c>
      <c r="AN391" s="31" t="s">
        <v>436</v>
      </c>
      <c r="AO391" s="6">
        <f t="shared" si="16"/>
        <v>0</v>
      </c>
      <c r="AR391" t="s">
        <v>436</v>
      </c>
      <c r="AS391" t="s">
        <v>1556</v>
      </c>
      <c r="AT391" s="209">
        <v>0</v>
      </c>
      <c r="AU391" s="209">
        <v>13443</v>
      </c>
      <c r="AV391" s="96"/>
      <c r="AW391" s="209"/>
      <c r="AX391" s="209"/>
      <c r="AY391" s="209"/>
      <c r="AZ391"/>
      <c r="BA391"/>
    </row>
    <row r="392" spans="1:53" ht="17.100000000000001" customHeight="1">
      <c r="A392" s="32">
        <v>695</v>
      </c>
      <c r="B392" s="32" t="s">
        <v>1288</v>
      </c>
      <c r="C392" s="72">
        <f>proj16jul!D392</f>
        <v>0</v>
      </c>
      <c r="D392" s="45">
        <f>dec!N392</f>
        <v>0</v>
      </c>
      <c r="E392" s="45">
        <f>may!N392</f>
        <v>0</v>
      </c>
      <c r="F392" s="45">
        <f>june!N392</f>
        <v>0</v>
      </c>
      <c r="G392" s="196">
        <v>0</v>
      </c>
      <c r="H392" s="196">
        <v>0</v>
      </c>
      <c r="I392" s="196">
        <v>0</v>
      </c>
      <c r="J392" s="196">
        <v>0</v>
      </c>
      <c r="K392" s="196">
        <v>0</v>
      </c>
      <c r="L392" s="196">
        <v>0</v>
      </c>
      <c r="M392" s="196">
        <v>0</v>
      </c>
      <c r="N392" s="196">
        <v>0</v>
      </c>
      <c r="O392" s="6"/>
      <c r="P392" s="6"/>
      <c r="Q392"/>
      <c r="R392"/>
      <c r="S392" s="33"/>
      <c r="T392" s="45">
        <f>proj16jul!F392</f>
        <v>0</v>
      </c>
      <c r="U392" s="45">
        <f>dec!O392</f>
        <v>17854</v>
      </c>
      <c r="V392" s="45">
        <f>may!O392</f>
        <v>13662</v>
      </c>
      <c r="W392" s="45">
        <f>june!O392</f>
        <v>15500</v>
      </c>
      <c r="X392" s="196">
        <v>0</v>
      </c>
      <c r="Y392" s="196">
        <v>0</v>
      </c>
      <c r="Z392" s="196">
        <v>0</v>
      </c>
      <c r="AA392" s="196">
        <v>0</v>
      </c>
      <c r="AB392" s="196">
        <v>0</v>
      </c>
      <c r="AC392" s="196">
        <v>2551</v>
      </c>
      <c r="AD392" s="196">
        <v>2551</v>
      </c>
      <c r="AE392" s="196">
        <v>2551</v>
      </c>
      <c r="AF392" s="196"/>
      <c r="AG392" s="196"/>
      <c r="AH392" s="196"/>
      <c r="AI392"/>
      <c r="AJ392" s="188">
        <f t="shared" si="15"/>
        <v>0</v>
      </c>
      <c r="AK392" s="31">
        <v>695</v>
      </c>
      <c r="AL392" s="31" t="s">
        <v>707</v>
      </c>
      <c r="AM392" s="31">
        <v>729</v>
      </c>
      <c r="AN392" s="31" t="s">
        <v>437</v>
      </c>
      <c r="AO392" s="6">
        <f t="shared" si="16"/>
        <v>0</v>
      </c>
      <c r="AR392" t="s">
        <v>437</v>
      </c>
      <c r="AS392" t="s">
        <v>1557</v>
      </c>
      <c r="AT392" s="209">
        <v>0</v>
      </c>
      <c r="AU392" s="209">
        <v>2551</v>
      </c>
      <c r="AV392" s="96"/>
      <c r="AW392" s="209"/>
      <c r="AX392" s="209"/>
      <c r="AY392" s="209"/>
      <c r="AZ392"/>
      <c r="BA392"/>
    </row>
    <row r="393" spans="1:53" ht="17.100000000000001" customHeight="1">
      <c r="A393" s="32">
        <v>698</v>
      </c>
      <c r="B393" s="32" t="s">
        <v>551</v>
      </c>
      <c r="C393" s="72">
        <f>proj16jul!D393</f>
        <v>359525</v>
      </c>
      <c r="D393" s="45">
        <f>dec!N393</f>
        <v>358097</v>
      </c>
      <c r="E393" s="45">
        <f>may!N393</f>
        <v>457297</v>
      </c>
      <c r="F393" s="45">
        <f>june!N393</f>
        <v>457297</v>
      </c>
      <c r="G393" s="196">
        <v>29960</v>
      </c>
      <c r="H393" s="196">
        <v>29960</v>
      </c>
      <c r="I393" s="196">
        <v>29961</v>
      </c>
      <c r="J393" s="196">
        <v>29960</v>
      </c>
      <c r="K393" s="196">
        <v>29961</v>
      </c>
      <c r="L393" s="196">
        <v>29756</v>
      </c>
      <c r="M393" s="196">
        <v>29756</v>
      </c>
      <c r="N393" s="196">
        <v>29756</v>
      </c>
      <c r="O393" s="6"/>
      <c r="P393" s="6"/>
      <c r="Q393"/>
      <c r="R393"/>
      <c r="S393" s="33"/>
      <c r="T393" s="45">
        <f>proj16jul!F393</f>
        <v>51702</v>
      </c>
      <c r="U393" s="45">
        <f>dec!O393</f>
        <v>35855</v>
      </c>
      <c r="V393" s="45">
        <f>may!O393</f>
        <v>52387</v>
      </c>
      <c r="W393" s="45">
        <f>june!O393</f>
        <v>52387</v>
      </c>
      <c r="X393" s="196">
        <v>4309</v>
      </c>
      <c r="Y393" s="196">
        <v>4309</v>
      </c>
      <c r="Z393" s="196">
        <v>4309</v>
      </c>
      <c r="AA393" s="196">
        <v>4309</v>
      </c>
      <c r="AB393" s="196">
        <v>4309</v>
      </c>
      <c r="AC393" s="196">
        <v>2045</v>
      </c>
      <c r="AD393" s="196">
        <v>2045</v>
      </c>
      <c r="AE393" s="196">
        <v>2044</v>
      </c>
      <c r="AF393" s="196"/>
      <c r="AG393" s="196"/>
      <c r="AH393" s="196"/>
      <c r="AI393"/>
      <c r="AJ393" s="188">
        <f t="shared" si="15"/>
        <v>0</v>
      </c>
      <c r="AK393" s="31">
        <v>698</v>
      </c>
      <c r="AL393" s="31" t="s">
        <v>551</v>
      </c>
      <c r="AM393" s="31">
        <v>698</v>
      </c>
      <c r="AN393" s="31" t="s">
        <v>438</v>
      </c>
      <c r="AO393" s="6">
        <f>IF(MID(AS393,9,6)&lt;&gt;MID(AL393,1,6),1,0)</f>
        <v>1</v>
      </c>
      <c r="AR393" t="s">
        <v>438</v>
      </c>
      <c r="AS393" t="s">
        <v>1558</v>
      </c>
      <c r="AT393" s="209">
        <v>29756</v>
      </c>
      <c r="AU393" s="209">
        <v>2044</v>
      </c>
      <c r="AV393" s="96"/>
      <c r="AW393" s="209"/>
      <c r="AX393" s="209"/>
      <c r="AY393" s="209"/>
      <c r="AZ393"/>
      <c r="BA393"/>
    </row>
    <row r="394" spans="1:53" ht="17.100000000000001" customHeight="1">
      <c r="A394" s="31">
        <v>700</v>
      </c>
      <c r="B394" s="31" t="s">
        <v>526</v>
      </c>
      <c r="C394" s="72">
        <f>proj16jul!D394</f>
        <v>0</v>
      </c>
      <c r="D394" s="45">
        <f>dec!N394</f>
        <v>0</v>
      </c>
      <c r="E394" s="45">
        <f>may!N394</f>
        <v>0</v>
      </c>
      <c r="F394" s="45">
        <f>june!N394</f>
        <v>0</v>
      </c>
      <c r="G394" s="196">
        <v>0</v>
      </c>
      <c r="H394" s="196">
        <v>0</v>
      </c>
      <c r="I394" s="196">
        <v>0</v>
      </c>
      <c r="J394" s="196">
        <v>0</v>
      </c>
      <c r="K394" s="196">
        <v>0</v>
      </c>
      <c r="L394" s="196">
        <v>0</v>
      </c>
      <c r="M394" s="196">
        <v>0</v>
      </c>
      <c r="N394" s="196">
        <v>0</v>
      </c>
      <c r="O394" s="6"/>
      <c r="P394" s="6"/>
      <c r="Q394"/>
      <c r="R394"/>
      <c r="S394" s="33"/>
      <c r="T394" s="45">
        <f>proj16jul!F394</f>
        <v>0</v>
      </c>
      <c r="U394" s="45">
        <f>dec!O394</f>
        <v>17400</v>
      </c>
      <c r="V394" s="45">
        <f>may!O394</f>
        <v>17852</v>
      </c>
      <c r="W394" s="45">
        <f>june!O394</f>
        <v>17852</v>
      </c>
      <c r="X394" s="196">
        <v>0</v>
      </c>
      <c r="Y394" s="196">
        <v>0</v>
      </c>
      <c r="Z394" s="196">
        <v>0</v>
      </c>
      <c r="AA394" s="196">
        <v>0</v>
      </c>
      <c r="AB394" s="196">
        <v>0</v>
      </c>
      <c r="AC394" s="196">
        <v>2486</v>
      </c>
      <c r="AD394" s="196">
        <v>2486</v>
      </c>
      <c r="AE394" s="196">
        <v>2486</v>
      </c>
      <c r="AF394" s="196"/>
      <c r="AG394" s="196"/>
      <c r="AH394" s="196"/>
      <c r="AI394"/>
      <c r="AJ394" s="188">
        <f t="shared" si="15"/>
        <v>0</v>
      </c>
      <c r="AK394" s="31">
        <v>700</v>
      </c>
      <c r="AL394" s="31" t="s">
        <v>708</v>
      </c>
      <c r="AM394" s="31">
        <v>731</v>
      </c>
      <c r="AN394" s="31" t="s">
        <v>439</v>
      </c>
      <c r="AO394" s="6">
        <f>IF(MID(AS394,1,6)&lt;&gt;MID(AL394,1,6),1,0)</f>
        <v>0</v>
      </c>
      <c r="AR394" t="s">
        <v>439</v>
      </c>
      <c r="AS394" t="s">
        <v>1559</v>
      </c>
      <c r="AT394" s="209">
        <v>0</v>
      </c>
      <c r="AU394" s="209">
        <v>2486</v>
      </c>
      <c r="AV394" s="96"/>
      <c r="AW394" s="209"/>
      <c r="AX394" s="209"/>
      <c r="AY394" s="209"/>
      <c r="AZ394"/>
      <c r="BA394"/>
    </row>
    <row r="395" spans="1:53" ht="17.100000000000001" customHeight="1">
      <c r="A395" s="32">
        <v>705</v>
      </c>
      <c r="B395" s="32" t="s">
        <v>810</v>
      </c>
      <c r="C395" s="72">
        <f>proj16jul!D395</f>
        <v>0</v>
      </c>
      <c r="D395" s="45">
        <f>dec!N395</f>
        <v>0</v>
      </c>
      <c r="E395" s="45">
        <f>may!N395</f>
        <v>0</v>
      </c>
      <c r="F395" s="45">
        <f>june!N395</f>
        <v>0</v>
      </c>
      <c r="G395" s="196">
        <v>0</v>
      </c>
      <c r="H395" s="196">
        <v>0</v>
      </c>
      <c r="I395" s="196">
        <v>0</v>
      </c>
      <c r="J395" s="196">
        <v>0</v>
      </c>
      <c r="K395" s="196">
        <v>0</v>
      </c>
      <c r="L395" s="196">
        <v>0</v>
      </c>
      <c r="M395" s="196">
        <v>0</v>
      </c>
      <c r="N395" s="196">
        <v>0</v>
      </c>
      <c r="O395" s="6"/>
      <c r="P395" s="6"/>
      <c r="Q395"/>
      <c r="R395"/>
      <c r="S395" s="33"/>
      <c r="T395" s="45">
        <f>proj16jul!F395</f>
        <v>0</v>
      </c>
      <c r="U395" s="45">
        <f>dec!O395</f>
        <v>16700</v>
      </c>
      <c r="V395" s="45">
        <f>may!O395</f>
        <v>16700</v>
      </c>
      <c r="W395" s="45">
        <f>june!O395</f>
        <v>16700</v>
      </c>
      <c r="X395" s="196">
        <v>0</v>
      </c>
      <c r="Y395" s="196">
        <v>0</v>
      </c>
      <c r="Z395" s="196">
        <v>0</v>
      </c>
      <c r="AA395" s="196">
        <v>0</v>
      </c>
      <c r="AB395" s="196">
        <v>0</v>
      </c>
      <c r="AC395" s="196">
        <v>2386</v>
      </c>
      <c r="AD395" s="196">
        <v>2386</v>
      </c>
      <c r="AE395" s="196">
        <v>2386</v>
      </c>
      <c r="AF395" s="196"/>
      <c r="AG395" s="196"/>
      <c r="AH395" s="196"/>
      <c r="AI395"/>
      <c r="AJ395" s="188">
        <f t="shared" ref="AJ395:AJ450" si="17">IF(MID(B395,1,6)&lt;&gt;MID(AL395,1,6),1,0)</f>
        <v>0</v>
      </c>
      <c r="AK395" s="31">
        <v>705</v>
      </c>
      <c r="AL395" s="31" t="s">
        <v>709</v>
      </c>
      <c r="AM395" s="31">
        <v>732</v>
      </c>
      <c r="AN395" s="31" t="s">
        <v>440</v>
      </c>
      <c r="AO395" s="6">
        <f>IF(MID(AS395,1,6)&lt;&gt;MID(AL395,1,6),1,0)</f>
        <v>0</v>
      </c>
      <c r="AR395" t="s">
        <v>440</v>
      </c>
      <c r="AS395" t="s">
        <v>1560</v>
      </c>
      <c r="AT395" s="209">
        <v>0</v>
      </c>
      <c r="AU395" s="209">
        <v>2386</v>
      </c>
      <c r="AV395" s="96"/>
      <c r="AW395" s="209"/>
      <c r="AX395" s="209"/>
      <c r="AY395" s="209"/>
      <c r="AZ395"/>
      <c r="BA395"/>
    </row>
    <row r="396" spans="1:53" ht="17.100000000000001" customHeight="1">
      <c r="A396" s="32">
        <v>710</v>
      </c>
      <c r="B396" s="32" t="s">
        <v>1284</v>
      </c>
      <c r="C396" s="72">
        <f>proj16jul!D396</f>
        <v>814955</v>
      </c>
      <c r="D396" s="45">
        <f>dec!N396</f>
        <v>875255</v>
      </c>
      <c r="E396" s="45">
        <f>may!N396</f>
        <v>811121</v>
      </c>
      <c r="F396" s="45">
        <f>june!N396</f>
        <v>810615</v>
      </c>
      <c r="G396" s="196">
        <v>67912</v>
      </c>
      <c r="H396" s="196">
        <v>67913</v>
      </c>
      <c r="I396" s="196">
        <v>67913</v>
      </c>
      <c r="J396" s="196">
        <v>67913</v>
      </c>
      <c r="K396" s="196">
        <v>67913</v>
      </c>
      <c r="L396" s="196">
        <v>76527</v>
      </c>
      <c r="M396" s="196">
        <v>76527</v>
      </c>
      <c r="N396" s="196">
        <v>76527</v>
      </c>
      <c r="O396" s="6"/>
      <c r="P396" s="6"/>
      <c r="Q396"/>
      <c r="R396"/>
      <c r="S396" s="33"/>
      <c r="T396" s="45">
        <f>proj16jul!F396</f>
        <v>351234</v>
      </c>
      <c r="U396" s="45">
        <f>dec!O396</f>
        <v>313564</v>
      </c>
      <c r="V396" s="45">
        <f>may!O396</f>
        <v>335287</v>
      </c>
      <c r="W396" s="45">
        <f>june!O396</f>
        <v>326161</v>
      </c>
      <c r="X396" s="196">
        <v>29270</v>
      </c>
      <c r="Y396" s="196">
        <v>29270</v>
      </c>
      <c r="Z396" s="196">
        <v>29270</v>
      </c>
      <c r="AA396" s="196">
        <v>29270</v>
      </c>
      <c r="AB396" s="196">
        <v>29270</v>
      </c>
      <c r="AC396" s="196">
        <v>23888</v>
      </c>
      <c r="AD396" s="196">
        <v>23888</v>
      </c>
      <c r="AE396" s="196">
        <v>23888</v>
      </c>
      <c r="AF396" s="196"/>
      <c r="AG396" s="196"/>
      <c r="AH396" s="196"/>
      <c r="AI396"/>
      <c r="AJ396" s="188">
        <f t="shared" si="17"/>
        <v>0</v>
      </c>
      <c r="AK396" s="31">
        <v>710</v>
      </c>
      <c r="AL396" s="31" t="s">
        <v>710</v>
      </c>
      <c r="AM396" s="31">
        <v>733</v>
      </c>
      <c r="AN396" s="31" t="s">
        <v>441</v>
      </c>
      <c r="AO396" s="6">
        <f>IF(MID(AS396,1,6)&lt;&gt;MID(AL396,1,6),1,0)</f>
        <v>0</v>
      </c>
      <c r="AR396" t="s">
        <v>441</v>
      </c>
      <c r="AS396" t="s">
        <v>1561</v>
      </c>
      <c r="AT396" s="209">
        <v>76527</v>
      </c>
      <c r="AU396" s="209">
        <v>23888</v>
      </c>
      <c r="AV396" s="96"/>
      <c r="AW396" s="209"/>
      <c r="AX396" s="209"/>
      <c r="AY396" s="209"/>
      <c r="AZ396"/>
      <c r="BA396"/>
    </row>
    <row r="397" spans="1:53" ht="17.100000000000001" customHeight="1">
      <c r="A397" s="32">
        <v>712</v>
      </c>
      <c r="B397" s="32" t="s">
        <v>1601</v>
      </c>
      <c r="C397" s="72">
        <f>proj16jul!D397</f>
        <v>1683336</v>
      </c>
      <c r="D397" s="45">
        <f>dec!N397</f>
        <v>1467354</v>
      </c>
      <c r="E397" s="45">
        <f>may!N397</f>
        <v>1515424</v>
      </c>
      <c r="F397" s="45">
        <f>june!N397</f>
        <v>1508000</v>
      </c>
      <c r="G397" s="196">
        <v>140278</v>
      </c>
      <c r="H397" s="196">
        <v>140278</v>
      </c>
      <c r="I397" s="196">
        <v>140278</v>
      </c>
      <c r="J397" s="196">
        <v>140278</v>
      </c>
      <c r="K397" s="196">
        <v>140278</v>
      </c>
      <c r="L397" s="196">
        <v>109423</v>
      </c>
      <c r="M397" s="196">
        <v>109423</v>
      </c>
      <c r="N397" s="196">
        <v>109423</v>
      </c>
      <c r="O397" s="6"/>
      <c r="P397" s="6"/>
      <c r="Q397"/>
      <c r="R397"/>
      <c r="S397" s="33"/>
      <c r="T397" s="45">
        <f>proj16jul!F397</f>
        <v>1037154</v>
      </c>
      <c r="U397" s="45">
        <f>dec!O397</f>
        <v>1111009</v>
      </c>
      <c r="V397" s="45">
        <f>may!O397</f>
        <v>1152727</v>
      </c>
      <c r="W397" s="45">
        <f>june!O397</f>
        <v>1147725</v>
      </c>
      <c r="X397" s="196">
        <v>86430</v>
      </c>
      <c r="Y397" s="196">
        <v>86430</v>
      </c>
      <c r="Z397" s="196">
        <v>86430</v>
      </c>
      <c r="AA397" s="196">
        <v>86430</v>
      </c>
      <c r="AB397" s="196">
        <v>86430</v>
      </c>
      <c r="AC397" s="196">
        <v>96980</v>
      </c>
      <c r="AD397" s="196">
        <v>96980</v>
      </c>
      <c r="AE397" s="196">
        <v>96980</v>
      </c>
      <c r="AF397" s="196"/>
      <c r="AG397" s="196"/>
      <c r="AH397" s="196"/>
      <c r="AI397"/>
      <c r="AJ397" s="188">
        <f t="shared" si="17"/>
        <v>0</v>
      </c>
      <c r="AK397" s="31">
        <v>712</v>
      </c>
      <c r="AL397" s="31" t="s">
        <v>1601</v>
      </c>
      <c r="AM397" s="31">
        <v>811</v>
      </c>
      <c r="AN397" s="31" t="s">
        <v>444</v>
      </c>
      <c r="AO397" s="6">
        <f>IF(MID(AS397,9,6)&lt;&gt;MID(AL397,1,6),1,0)</f>
        <v>1</v>
      </c>
      <c r="AR397" t="s">
        <v>444</v>
      </c>
      <c r="AS397" t="s">
        <v>1607</v>
      </c>
      <c r="AT397" s="209">
        <v>109423</v>
      </c>
      <c r="AU397" s="209">
        <v>96980</v>
      </c>
      <c r="AV397" s="96"/>
      <c r="AW397" s="209"/>
      <c r="AX397" s="209"/>
      <c r="AY397" s="209"/>
      <c r="AZ397"/>
      <c r="BA397"/>
    </row>
    <row r="398" spans="1:53" ht="17.100000000000001" customHeight="1">
      <c r="A398" s="32">
        <v>715</v>
      </c>
      <c r="B398" s="32" t="s">
        <v>1298</v>
      </c>
      <c r="C398" s="72">
        <f>proj16jul!D398</f>
        <v>352222</v>
      </c>
      <c r="D398" s="45">
        <f>dec!N398</f>
        <v>356522</v>
      </c>
      <c r="E398" s="45">
        <f>may!N398</f>
        <v>343658</v>
      </c>
      <c r="F398" s="45">
        <f>june!N398</f>
        <v>343658</v>
      </c>
      <c r="G398" s="196">
        <v>29351</v>
      </c>
      <c r="H398" s="196">
        <v>29352</v>
      </c>
      <c r="I398" s="196">
        <v>29352</v>
      </c>
      <c r="J398" s="196">
        <v>29352</v>
      </c>
      <c r="K398" s="196">
        <v>29352</v>
      </c>
      <c r="L398" s="196">
        <v>29966</v>
      </c>
      <c r="M398" s="196">
        <v>29966</v>
      </c>
      <c r="N398" s="196">
        <v>29966</v>
      </c>
      <c r="O398" s="6"/>
      <c r="P398" s="6"/>
      <c r="Q398"/>
      <c r="R398"/>
      <c r="S398" s="33"/>
      <c r="T398" s="45">
        <f>proj16jul!F398</f>
        <v>85256</v>
      </c>
      <c r="U398" s="45">
        <f>dec!O398</f>
        <v>140152</v>
      </c>
      <c r="V398" s="45">
        <f>may!O398</f>
        <v>126525</v>
      </c>
      <c r="W398" s="45">
        <f>june!O398</f>
        <v>121525</v>
      </c>
      <c r="X398" s="196">
        <v>7105</v>
      </c>
      <c r="Y398" s="196">
        <v>7105</v>
      </c>
      <c r="Z398" s="196">
        <v>7105</v>
      </c>
      <c r="AA398" s="196">
        <v>7105</v>
      </c>
      <c r="AB398" s="196">
        <v>7105</v>
      </c>
      <c r="AC398" s="196">
        <v>14947</v>
      </c>
      <c r="AD398" s="196">
        <v>14947</v>
      </c>
      <c r="AE398" s="196">
        <v>14947</v>
      </c>
      <c r="AF398" s="196"/>
      <c r="AG398" s="196"/>
      <c r="AH398" s="196"/>
      <c r="AI398"/>
      <c r="AJ398" s="188">
        <f t="shared" si="17"/>
        <v>0</v>
      </c>
      <c r="AK398" s="31">
        <v>715</v>
      </c>
      <c r="AL398" s="31" t="s">
        <v>711</v>
      </c>
      <c r="AM398" s="31">
        <v>736</v>
      </c>
      <c r="AN398" s="31" t="s">
        <v>446</v>
      </c>
      <c r="AO398" s="6">
        <f t="shared" ref="AO398:AO410" si="18">IF(MID(AS398,1,6)&lt;&gt;MID(AL398,1,6),1,0)</f>
        <v>0</v>
      </c>
      <c r="AR398" t="s">
        <v>446</v>
      </c>
      <c r="AS398" t="s">
        <v>1565</v>
      </c>
      <c r="AT398" s="209">
        <v>29966</v>
      </c>
      <c r="AU398" s="209">
        <v>14947</v>
      </c>
      <c r="AV398" s="96"/>
      <c r="AW398" s="209"/>
      <c r="AX398" s="209"/>
      <c r="AY398" s="209"/>
      <c r="AZ398"/>
      <c r="BA398"/>
    </row>
    <row r="399" spans="1:53" ht="17.100000000000001" customHeight="1">
      <c r="A399" s="32">
        <v>717</v>
      </c>
      <c r="B399" s="32" t="s">
        <v>886</v>
      </c>
      <c r="C399" s="72">
        <f>proj16jul!D399</f>
        <v>500473</v>
      </c>
      <c r="D399" s="45">
        <f>dec!N399</f>
        <v>443381</v>
      </c>
      <c r="E399" s="45">
        <f>may!N399</f>
        <v>664959</v>
      </c>
      <c r="F399" s="45">
        <f>june!N399</f>
        <v>664959</v>
      </c>
      <c r="G399" s="196">
        <v>41706</v>
      </c>
      <c r="H399" s="196">
        <v>41706</v>
      </c>
      <c r="I399" s="196">
        <v>41706</v>
      </c>
      <c r="J399" s="196">
        <v>41706</v>
      </c>
      <c r="K399" s="196">
        <v>41706</v>
      </c>
      <c r="L399" s="196">
        <v>33550</v>
      </c>
      <c r="M399" s="196">
        <v>33550</v>
      </c>
      <c r="N399" s="196">
        <v>33550</v>
      </c>
      <c r="O399" s="6"/>
      <c r="P399" s="6"/>
      <c r="Q399"/>
      <c r="R399"/>
      <c r="S399" s="33"/>
      <c r="T399" s="45">
        <f>proj16jul!F399</f>
        <v>642946</v>
      </c>
      <c r="U399" s="45">
        <f>dec!O399</f>
        <v>684405</v>
      </c>
      <c r="V399" s="45">
        <f>may!O399</f>
        <v>783526</v>
      </c>
      <c r="W399" s="45">
        <f>june!O399</f>
        <v>736407</v>
      </c>
      <c r="X399" s="196">
        <v>53579</v>
      </c>
      <c r="Y399" s="196">
        <v>53579</v>
      </c>
      <c r="Z399" s="196">
        <v>53579</v>
      </c>
      <c r="AA399" s="196">
        <v>53579</v>
      </c>
      <c r="AB399" s="196">
        <v>53579</v>
      </c>
      <c r="AC399" s="196">
        <v>59502</v>
      </c>
      <c r="AD399" s="196">
        <v>59502</v>
      </c>
      <c r="AE399" s="196">
        <v>59502</v>
      </c>
      <c r="AF399" s="196"/>
      <c r="AG399" s="196"/>
      <c r="AH399" s="196"/>
      <c r="AI399"/>
      <c r="AJ399" s="188">
        <f t="shared" si="17"/>
        <v>0</v>
      </c>
      <c r="AK399" s="31">
        <v>717</v>
      </c>
      <c r="AL399" s="31" t="s">
        <v>712</v>
      </c>
      <c r="AM399" s="31">
        <v>734</v>
      </c>
      <c r="AN399" s="31" t="s">
        <v>443</v>
      </c>
      <c r="AO399" s="6">
        <f t="shared" si="18"/>
        <v>0</v>
      </c>
      <c r="AR399" t="s">
        <v>443</v>
      </c>
      <c r="AS399" t="s">
        <v>1563</v>
      </c>
      <c r="AT399" s="209">
        <v>33550</v>
      </c>
      <c r="AU399" s="209">
        <v>59502</v>
      </c>
      <c r="AV399" s="96"/>
      <c r="AW399" s="209"/>
      <c r="AX399" s="209"/>
      <c r="AY399" s="209"/>
      <c r="AZ399"/>
      <c r="BA399"/>
    </row>
    <row r="400" spans="1:53" ht="17.100000000000001" customHeight="1">
      <c r="A400" s="32">
        <v>720</v>
      </c>
      <c r="B400" s="32" t="s">
        <v>854</v>
      </c>
      <c r="C400" s="72">
        <f>proj16jul!D400</f>
        <v>862803</v>
      </c>
      <c r="D400" s="45">
        <f>dec!N400</f>
        <v>1033420</v>
      </c>
      <c r="E400" s="45">
        <f>may!N400</f>
        <v>1089651</v>
      </c>
      <c r="F400" s="45">
        <f>june!N400</f>
        <v>1089601</v>
      </c>
      <c r="G400" s="196">
        <v>71900</v>
      </c>
      <c r="H400" s="196">
        <v>71900</v>
      </c>
      <c r="I400" s="196">
        <v>71900</v>
      </c>
      <c r="J400" s="196">
        <v>71901</v>
      </c>
      <c r="K400" s="196">
        <v>71900</v>
      </c>
      <c r="L400" s="196">
        <v>96274</v>
      </c>
      <c r="M400" s="196">
        <v>96274</v>
      </c>
      <c r="N400" s="196">
        <v>96274</v>
      </c>
      <c r="O400" s="6"/>
      <c r="P400" s="6"/>
      <c r="Q400"/>
      <c r="R400"/>
      <c r="S400" s="33"/>
      <c r="T400" s="45">
        <f>proj16jul!F400</f>
        <v>859797</v>
      </c>
      <c r="U400" s="45">
        <f>dec!O400</f>
        <v>776163</v>
      </c>
      <c r="V400" s="45">
        <f>may!O400</f>
        <v>816803</v>
      </c>
      <c r="W400" s="45">
        <f>june!O400</f>
        <v>794982</v>
      </c>
      <c r="X400" s="196">
        <v>71650</v>
      </c>
      <c r="Y400" s="196">
        <v>71650</v>
      </c>
      <c r="Z400" s="196">
        <v>71650</v>
      </c>
      <c r="AA400" s="196">
        <v>71650</v>
      </c>
      <c r="AB400" s="196">
        <v>71650</v>
      </c>
      <c r="AC400" s="196">
        <v>59702</v>
      </c>
      <c r="AD400" s="196">
        <v>59702</v>
      </c>
      <c r="AE400" s="196">
        <v>59702</v>
      </c>
      <c r="AF400" s="196"/>
      <c r="AG400" s="196"/>
      <c r="AH400" s="196"/>
      <c r="AI400"/>
      <c r="AJ400" s="188">
        <f t="shared" si="17"/>
        <v>0</v>
      </c>
      <c r="AK400" s="31">
        <v>720</v>
      </c>
      <c r="AL400" s="31" t="s">
        <v>713</v>
      </c>
      <c r="AM400" s="31">
        <v>737</v>
      </c>
      <c r="AN400" s="31" t="s">
        <v>447</v>
      </c>
      <c r="AO400" s="6">
        <f t="shared" si="18"/>
        <v>0</v>
      </c>
      <c r="AR400" t="s">
        <v>447</v>
      </c>
      <c r="AS400" t="s">
        <v>1566</v>
      </c>
      <c r="AT400" s="209">
        <v>96274</v>
      </c>
      <c r="AU400" s="209">
        <v>59702</v>
      </c>
      <c r="AV400" s="96"/>
      <c r="AW400" s="209"/>
      <c r="AX400" s="209"/>
      <c r="AY400" s="209"/>
      <c r="AZ400"/>
      <c r="BA400"/>
    </row>
    <row r="401" spans="1:53" ht="17.100000000000001" customHeight="1">
      <c r="A401" s="32">
        <v>725</v>
      </c>
      <c r="B401" s="32" t="s">
        <v>571</v>
      </c>
      <c r="C401" s="72">
        <f>proj16jul!D401</f>
        <v>881656</v>
      </c>
      <c r="D401" s="45">
        <f>dec!N401</f>
        <v>720937</v>
      </c>
      <c r="E401" s="45">
        <f>may!N401</f>
        <v>725154</v>
      </c>
      <c r="F401" s="45">
        <f>june!N401</f>
        <v>720154</v>
      </c>
      <c r="G401" s="196">
        <v>73471</v>
      </c>
      <c r="H401" s="196">
        <v>73471</v>
      </c>
      <c r="I401" s="196">
        <v>73472</v>
      </c>
      <c r="J401" s="196">
        <v>73471</v>
      </c>
      <c r="K401" s="196">
        <v>73471</v>
      </c>
      <c r="L401" s="196">
        <v>50511</v>
      </c>
      <c r="M401" s="196">
        <v>50511</v>
      </c>
      <c r="N401" s="196">
        <v>50511</v>
      </c>
      <c r="O401" s="6"/>
      <c r="P401" s="6"/>
      <c r="Q401"/>
      <c r="R401"/>
      <c r="S401" s="33"/>
      <c r="T401" s="45">
        <f>proj16jul!F401</f>
        <v>452128</v>
      </c>
      <c r="U401" s="45">
        <f>dec!O401</f>
        <v>400345</v>
      </c>
      <c r="V401" s="45">
        <f>may!O401</f>
        <v>412446</v>
      </c>
      <c r="W401" s="45">
        <f>june!O401</f>
        <v>430731</v>
      </c>
      <c r="X401" s="196">
        <v>37678</v>
      </c>
      <c r="Y401" s="196">
        <v>37678</v>
      </c>
      <c r="Z401" s="196">
        <v>37678</v>
      </c>
      <c r="AA401" s="196">
        <v>37678</v>
      </c>
      <c r="AB401" s="196">
        <v>37677</v>
      </c>
      <c r="AC401" s="196">
        <v>30280</v>
      </c>
      <c r="AD401" s="196">
        <v>30280</v>
      </c>
      <c r="AE401" s="196">
        <v>30280</v>
      </c>
      <c r="AF401" s="196"/>
      <c r="AG401" s="196"/>
      <c r="AH401" s="196"/>
      <c r="AI401"/>
      <c r="AJ401" s="188">
        <f t="shared" si="17"/>
        <v>0</v>
      </c>
      <c r="AK401" s="31">
        <v>725</v>
      </c>
      <c r="AL401" s="31" t="s">
        <v>714</v>
      </c>
      <c r="AM401" s="31">
        <v>738</v>
      </c>
      <c r="AN401" s="31" t="s">
        <v>448</v>
      </c>
      <c r="AO401" s="6">
        <f t="shared" si="18"/>
        <v>0</v>
      </c>
      <c r="AR401" t="s">
        <v>448</v>
      </c>
      <c r="AS401" t="s">
        <v>1567</v>
      </c>
      <c r="AT401" s="209">
        <v>50511</v>
      </c>
      <c r="AU401" s="209">
        <v>30280</v>
      </c>
      <c r="AV401" s="96"/>
      <c r="AW401" s="209"/>
      <c r="AX401" s="209"/>
      <c r="AY401" s="209"/>
      <c r="AZ401"/>
      <c r="BA401"/>
    </row>
    <row r="402" spans="1:53" ht="17.100000000000001" customHeight="1">
      <c r="A402" s="32">
        <v>728</v>
      </c>
      <c r="B402" s="32" t="s">
        <v>879</v>
      </c>
      <c r="C402" s="72">
        <f>proj16jul!D402</f>
        <v>144319</v>
      </c>
      <c r="D402" s="45">
        <f>dec!N402</f>
        <v>116803</v>
      </c>
      <c r="E402" s="45">
        <f>may!N402</f>
        <v>143537</v>
      </c>
      <c r="F402" s="45">
        <f>june!N402</f>
        <v>143537</v>
      </c>
      <c r="G402" s="196">
        <v>12026</v>
      </c>
      <c r="H402" s="196">
        <v>12027</v>
      </c>
      <c r="I402" s="196">
        <v>12026</v>
      </c>
      <c r="J402" s="196">
        <v>12027</v>
      </c>
      <c r="K402" s="196">
        <v>12026</v>
      </c>
      <c r="L402" s="196">
        <v>8095</v>
      </c>
      <c r="M402" s="196">
        <v>8096</v>
      </c>
      <c r="N402" s="196">
        <v>8096</v>
      </c>
      <c r="O402" s="6"/>
      <c r="P402" s="6"/>
      <c r="Q402"/>
      <c r="R402"/>
      <c r="S402" s="33"/>
      <c r="T402" s="45">
        <f>proj16jul!F402</f>
        <v>44469</v>
      </c>
      <c r="U402" s="45">
        <f>dec!O402</f>
        <v>72000</v>
      </c>
      <c r="V402" s="45">
        <f>may!O402</f>
        <v>73387</v>
      </c>
      <c r="W402" s="45">
        <f>june!O402</f>
        <v>73549</v>
      </c>
      <c r="X402" s="196">
        <v>3706</v>
      </c>
      <c r="Y402" s="196">
        <v>3706</v>
      </c>
      <c r="Z402" s="196">
        <v>3706</v>
      </c>
      <c r="AA402" s="196">
        <v>3706</v>
      </c>
      <c r="AB402" s="196">
        <v>3706</v>
      </c>
      <c r="AC402" s="196">
        <v>7639</v>
      </c>
      <c r="AD402" s="196">
        <v>7639</v>
      </c>
      <c r="AE402" s="196">
        <v>7639</v>
      </c>
      <c r="AF402" s="196"/>
      <c r="AG402" s="196"/>
      <c r="AH402" s="196"/>
      <c r="AI402"/>
      <c r="AJ402" s="188">
        <f t="shared" si="17"/>
        <v>0</v>
      </c>
      <c r="AK402" s="31">
        <v>728</v>
      </c>
      <c r="AL402" s="31" t="s">
        <v>715</v>
      </c>
      <c r="AM402" s="31">
        <v>787</v>
      </c>
      <c r="AN402" s="31" t="s">
        <v>451</v>
      </c>
      <c r="AO402" s="6">
        <f t="shared" si="18"/>
        <v>0</v>
      </c>
      <c r="AR402" t="s">
        <v>451</v>
      </c>
      <c r="AS402" t="s">
        <v>1570</v>
      </c>
      <c r="AT402" s="209">
        <v>8096</v>
      </c>
      <c r="AU402" s="209">
        <v>7639</v>
      </c>
      <c r="AV402" s="96"/>
      <c r="AW402" s="209"/>
      <c r="AX402" s="209"/>
      <c r="AY402" s="209"/>
      <c r="AZ402"/>
      <c r="BA402"/>
    </row>
    <row r="403" spans="1:53" ht="17.100000000000001" customHeight="1">
      <c r="A403" s="32">
        <v>730</v>
      </c>
      <c r="B403" s="32" t="s">
        <v>1289</v>
      </c>
      <c r="C403" s="72">
        <f>proj16jul!D403</f>
        <v>0</v>
      </c>
      <c r="D403" s="45">
        <f>dec!N403</f>
        <v>0</v>
      </c>
      <c r="E403" s="45">
        <f>may!N403</f>
        <v>0</v>
      </c>
      <c r="F403" s="45">
        <f>june!N403</f>
        <v>0</v>
      </c>
      <c r="G403" s="196">
        <v>0</v>
      </c>
      <c r="H403" s="196">
        <v>0</v>
      </c>
      <c r="I403" s="196">
        <v>0</v>
      </c>
      <c r="J403" s="196">
        <v>0</v>
      </c>
      <c r="K403" s="196">
        <v>0</v>
      </c>
      <c r="L403" s="196">
        <v>0</v>
      </c>
      <c r="M403" s="196">
        <v>0</v>
      </c>
      <c r="N403" s="196">
        <v>0</v>
      </c>
      <c r="O403" s="6"/>
      <c r="P403" s="6"/>
      <c r="Q403"/>
      <c r="R403"/>
      <c r="S403" s="33"/>
      <c r="T403" s="45">
        <f>proj16jul!F403</f>
        <v>15000</v>
      </c>
      <c r="U403" s="45">
        <f>dec!O403</f>
        <v>66700</v>
      </c>
      <c r="V403" s="45">
        <f>may!O403</f>
        <v>101135</v>
      </c>
      <c r="W403" s="45">
        <f>june!O403</f>
        <v>97558</v>
      </c>
      <c r="X403" s="196">
        <v>1250</v>
      </c>
      <c r="Y403" s="196">
        <v>1250</v>
      </c>
      <c r="Z403" s="196">
        <v>1250</v>
      </c>
      <c r="AA403" s="196">
        <v>1250</v>
      </c>
      <c r="AB403" s="196">
        <v>1250</v>
      </c>
      <c r="AC403" s="196">
        <v>8636</v>
      </c>
      <c r="AD403" s="196">
        <v>8636</v>
      </c>
      <c r="AE403" s="196">
        <v>8636</v>
      </c>
      <c r="AF403" s="196"/>
      <c r="AG403" s="196"/>
      <c r="AH403" s="196"/>
      <c r="AI403"/>
      <c r="AJ403" s="188">
        <f t="shared" si="17"/>
        <v>0</v>
      </c>
      <c r="AK403" s="31">
        <v>730</v>
      </c>
      <c r="AL403" s="31" t="s">
        <v>716</v>
      </c>
      <c r="AM403" s="31">
        <v>741</v>
      </c>
      <c r="AN403" s="31" t="s">
        <v>454</v>
      </c>
      <c r="AO403" s="6">
        <f t="shared" si="18"/>
        <v>0</v>
      </c>
      <c r="AR403" t="s">
        <v>454</v>
      </c>
      <c r="AS403" t="s">
        <v>1573</v>
      </c>
      <c r="AT403" s="209">
        <v>0</v>
      </c>
      <c r="AU403" s="209">
        <v>8636</v>
      </c>
      <c r="AV403" s="96"/>
      <c r="AW403" s="209"/>
      <c r="AX403" s="209"/>
      <c r="AY403" s="209"/>
      <c r="AZ403"/>
      <c r="BA403"/>
    </row>
    <row r="404" spans="1:53" ht="17.100000000000001" customHeight="1">
      <c r="A404" s="32">
        <v>735</v>
      </c>
      <c r="B404" s="32" t="s">
        <v>855</v>
      </c>
      <c r="C404" s="72">
        <f>proj16jul!D404</f>
        <v>460730</v>
      </c>
      <c r="D404" s="45">
        <f>dec!N404</f>
        <v>467037</v>
      </c>
      <c r="E404" s="45">
        <f>may!N404</f>
        <v>491373</v>
      </c>
      <c r="F404" s="45">
        <f>june!N404</f>
        <v>491373</v>
      </c>
      <c r="G404" s="196">
        <v>38394</v>
      </c>
      <c r="H404" s="196">
        <v>38394</v>
      </c>
      <c r="I404" s="196">
        <v>38394</v>
      </c>
      <c r="J404" s="196">
        <v>38394</v>
      </c>
      <c r="K404" s="196">
        <v>38394</v>
      </c>
      <c r="L404" s="196">
        <v>39295</v>
      </c>
      <c r="M404" s="196">
        <v>39295</v>
      </c>
      <c r="N404" s="196">
        <v>39295</v>
      </c>
      <c r="O404" s="6"/>
      <c r="P404" s="6"/>
      <c r="Q404"/>
      <c r="R404"/>
      <c r="S404" s="33"/>
      <c r="T404" s="45">
        <f>proj16jul!F404</f>
        <v>497359</v>
      </c>
      <c r="U404" s="45">
        <f>dec!O404</f>
        <v>514481</v>
      </c>
      <c r="V404" s="45">
        <f>may!O404</f>
        <v>514206</v>
      </c>
      <c r="W404" s="45">
        <f>june!O404</f>
        <v>523536</v>
      </c>
      <c r="X404" s="196">
        <v>41447</v>
      </c>
      <c r="Y404" s="196">
        <v>41447</v>
      </c>
      <c r="Z404" s="196">
        <v>41447</v>
      </c>
      <c r="AA404" s="196">
        <v>41447</v>
      </c>
      <c r="AB404" s="196">
        <v>41447</v>
      </c>
      <c r="AC404" s="196">
        <v>43893</v>
      </c>
      <c r="AD404" s="196">
        <v>43893</v>
      </c>
      <c r="AE404" s="196">
        <v>43892</v>
      </c>
      <c r="AF404" s="196"/>
      <c r="AG404" s="196"/>
      <c r="AH404" s="196"/>
      <c r="AI404"/>
      <c r="AJ404" s="188">
        <f t="shared" si="17"/>
        <v>0</v>
      </c>
      <c r="AK404" s="31">
        <v>735</v>
      </c>
      <c r="AL404" s="31" t="s">
        <v>717</v>
      </c>
      <c r="AM404" s="31">
        <v>740</v>
      </c>
      <c r="AN404" s="31" t="s">
        <v>453</v>
      </c>
      <c r="AO404" s="6">
        <f t="shared" si="18"/>
        <v>0</v>
      </c>
      <c r="AR404" t="s">
        <v>453</v>
      </c>
      <c r="AS404" t="s">
        <v>1572</v>
      </c>
      <c r="AT404" s="209">
        <v>39295</v>
      </c>
      <c r="AU404" s="209">
        <v>43892</v>
      </c>
      <c r="AV404" s="96"/>
      <c r="AW404" s="209"/>
      <c r="AX404" s="209"/>
      <c r="AY404" s="209"/>
      <c r="AZ404"/>
      <c r="BA404"/>
    </row>
    <row r="405" spans="1:53" ht="17.100000000000001" customHeight="1">
      <c r="A405" s="32">
        <v>740</v>
      </c>
      <c r="B405" s="32" t="s">
        <v>906</v>
      </c>
      <c r="C405" s="72">
        <f>proj16jul!D405</f>
        <v>440646</v>
      </c>
      <c r="D405" s="45">
        <f>dec!N405</f>
        <v>376398</v>
      </c>
      <c r="E405" s="45">
        <f>may!N405</f>
        <v>381316</v>
      </c>
      <c r="F405" s="45">
        <f>june!N405</f>
        <v>381316</v>
      </c>
      <c r="G405" s="196">
        <v>36720</v>
      </c>
      <c r="H405" s="196">
        <v>36721</v>
      </c>
      <c r="I405" s="196">
        <v>36720</v>
      </c>
      <c r="J405" s="196">
        <v>36721</v>
      </c>
      <c r="K405" s="196">
        <v>36720</v>
      </c>
      <c r="L405" s="196">
        <v>27542</v>
      </c>
      <c r="M405" s="196">
        <v>27542</v>
      </c>
      <c r="N405" s="196">
        <v>27542</v>
      </c>
      <c r="O405" s="6"/>
      <c r="P405" s="6"/>
      <c r="Q405"/>
      <c r="R405"/>
      <c r="S405" s="33"/>
      <c r="T405" s="45">
        <f>proj16jul!F405</f>
        <v>38884</v>
      </c>
      <c r="U405" s="45">
        <f>dec!O405</f>
        <v>53170</v>
      </c>
      <c r="V405" s="45">
        <f>may!O405</f>
        <v>47704</v>
      </c>
      <c r="W405" s="45">
        <f>june!O405</f>
        <v>47704</v>
      </c>
      <c r="X405" s="196">
        <v>3241</v>
      </c>
      <c r="Y405" s="196">
        <v>3241</v>
      </c>
      <c r="Z405" s="196">
        <v>3241</v>
      </c>
      <c r="AA405" s="196">
        <v>3241</v>
      </c>
      <c r="AB405" s="196">
        <v>3240</v>
      </c>
      <c r="AC405" s="196">
        <v>5281</v>
      </c>
      <c r="AD405" s="196">
        <v>5281</v>
      </c>
      <c r="AE405" s="196">
        <v>5281</v>
      </c>
      <c r="AF405" s="196"/>
      <c r="AG405" s="196"/>
      <c r="AH405" s="196"/>
      <c r="AI405"/>
      <c r="AJ405" s="188">
        <f t="shared" si="17"/>
        <v>0</v>
      </c>
      <c r="AK405" s="31">
        <v>740</v>
      </c>
      <c r="AL405" s="31" t="s">
        <v>718</v>
      </c>
      <c r="AM405" s="31">
        <v>745</v>
      </c>
      <c r="AN405" s="31" t="s">
        <v>458</v>
      </c>
      <c r="AO405" s="6">
        <f t="shared" si="18"/>
        <v>0</v>
      </c>
      <c r="AR405" t="s">
        <v>458</v>
      </c>
      <c r="AS405" t="s">
        <v>1577</v>
      </c>
      <c r="AT405" s="209">
        <v>27542</v>
      </c>
      <c r="AU405" s="209">
        <v>5281</v>
      </c>
      <c r="AV405" s="96"/>
      <c r="AW405" s="209"/>
      <c r="AX405" s="209"/>
      <c r="AY405" s="209"/>
      <c r="AZ405"/>
      <c r="BA405"/>
    </row>
    <row r="406" spans="1:53" ht="17.100000000000001" customHeight="1">
      <c r="A406" s="32">
        <v>745</v>
      </c>
      <c r="B406" s="32" t="s">
        <v>823</v>
      </c>
      <c r="C406" s="72">
        <f>proj16jul!D406</f>
        <v>672571</v>
      </c>
      <c r="D406" s="45">
        <f>dec!N406</f>
        <v>598369</v>
      </c>
      <c r="E406" s="45">
        <f>may!N406</f>
        <v>599768</v>
      </c>
      <c r="F406" s="45">
        <f>june!N406</f>
        <v>599768</v>
      </c>
      <c r="G406" s="196">
        <v>56047</v>
      </c>
      <c r="H406" s="196">
        <v>56048</v>
      </c>
      <c r="I406" s="196">
        <v>56047</v>
      </c>
      <c r="J406" s="196">
        <v>56048</v>
      </c>
      <c r="K406" s="196">
        <v>56047</v>
      </c>
      <c r="L406" s="196">
        <v>45447</v>
      </c>
      <c r="M406" s="196">
        <v>45447</v>
      </c>
      <c r="N406" s="196">
        <v>45447</v>
      </c>
      <c r="O406" s="6"/>
      <c r="P406" s="6"/>
      <c r="Q406"/>
      <c r="R406"/>
      <c r="S406" s="33"/>
      <c r="T406" s="45">
        <f>proj16jul!F406</f>
        <v>231315</v>
      </c>
      <c r="U406" s="45">
        <f>dec!O406</f>
        <v>195715</v>
      </c>
      <c r="V406" s="45">
        <f>may!O406</f>
        <v>192149</v>
      </c>
      <c r="W406" s="45">
        <f>june!O406</f>
        <v>184532</v>
      </c>
      <c r="X406" s="196">
        <v>19277</v>
      </c>
      <c r="Y406" s="196">
        <v>19277</v>
      </c>
      <c r="Z406" s="196">
        <v>19277</v>
      </c>
      <c r="AA406" s="196">
        <v>19276</v>
      </c>
      <c r="AB406" s="196">
        <v>19276</v>
      </c>
      <c r="AC406" s="196">
        <v>14191</v>
      </c>
      <c r="AD406" s="196">
        <v>14191</v>
      </c>
      <c r="AE406" s="196">
        <v>14190</v>
      </c>
      <c r="AF406" s="196"/>
      <c r="AG406" s="196"/>
      <c r="AH406" s="196"/>
      <c r="AI406"/>
      <c r="AJ406" s="188">
        <f t="shared" si="17"/>
        <v>0</v>
      </c>
      <c r="AK406" s="31">
        <v>745</v>
      </c>
      <c r="AL406" s="31" t="s">
        <v>719</v>
      </c>
      <c r="AM406" s="31">
        <v>746</v>
      </c>
      <c r="AN406" s="31" t="s">
        <v>460</v>
      </c>
      <c r="AO406" s="6">
        <f t="shared" si="18"/>
        <v>0</v>
      </c>
      <c r="AR406" t="s">
        <v>460</v>
      </c>
      <c r="AS406" t="s">
        <v>1579</v>
      </c>
      <c r="AT406" s="209">
        <v>45447</v>
      </c>
      <c r="AU406" s="209">
        <v>14190</v>
      </c>
      <c r="AV406" s="96"/>
      <c r="AW406" s="209"/>
      <c r="AX406" s="209"/>
      <c r="AY406" s="209"/>
      <c r="AZ406"/>
      <c r="BA406"/>
    </row>
    <row r="407" spans="1:53" ht="17.100000000000001" customHeight="1">
      <c r="A407" s="32">
        <v>750</v>
      </c>
      <c r="B407" s="32" t="s">
        <v>529</v>
      </c>
      <c r="C407" s="72">
        <f>proj16jul!D407</f>
        <v>1050984</v>
      </c>
      <c r="D407" s="45">
        <f>dec!N407</f>
        <v>886731</v>
      </c>
      <c r="E407" s="45">
        <f>may!N407</f>
        <v>886731</v>
      </c>
      <c r="F407" s="45">
        <f>june!N407</f>
        <v>857073</v>
      </c>
      <c r="G407" s="196">
        <v>87582</v>
      </c>
      <c r="H407" s="196">
        <v>87582</v>
      </c>
      <c r="I407" s="196">
        <v>87582</v>
      </c>
      <c r="J407" s="196">
        <v>87582</v>
      </c>
      <c r="K407" s="196">
        <v>87582</v>
      </c>
      <c r="L407" s="196">
        <v>64117</v>
      </c>
      <c r="M407" s="196">
        <v>64117</v>
      </c>
      <c r="N407" s="196">
        <v>64117</v>
      </c>
      <c r="O407" s="6"/>
      <c r="P407" s="6"/>
      <c r="Q407"/>
      <c r="R407"/>
      <c r="S407" s="33"/>
      <c r="T407" s="45">
        <f>proj16jul!F407</f>
        <v>333731</v>
      </c>
      <c r="U407" s="45">
        <f>dec!O407</f>
        <v>335670</v>
      </c>
      <c r="V407" s="45">
        <f>may!O407</f>
        <v>377899</v>
      </c>
      <c r="W407" s="45">
        <f>june!O407</f>
        <v>380399</v>
      </c>
      <c r="X407" s="196">
        <v>27811</v>
      </c>
      <c r="Y407" s="196">
        <v>27811</v>
      </c>
      <c r="Z407" s="196">
        <v>27811</v>
      </c>
      <c r="AA407" s="196">
        <v>27811</v>
      </c>
      <c r="AB407" s="196">
        <v>27811</v>
      </c>
      <c r="AC407" s="196">
        <v>28088</v>
      </c>
      <c r="AD407" s="196">
        <v>28088</v>
      </c>
      <c r="AE407" s="196">
        <v>28088</v>
      </c>
      <c r="AF407" s="196"/>
      <c r="AG407" s="196"/>
      <c r="AH407" s="196"/>
      <c r="AI407"/>
      <c r="AJ407" s="188">
        <f t="shared" si="17"/>
        <v>0</v>
      </c>
      <c r="AK407" s="31">
        <v>750</v>
      </c>
      <c r="AL407" s="31" t="s">
        <v>720</v>
      </c>
      <c r="AM407" s="31">
        <v>747</v>
      </c>
      <c r="AN407" s="31" t="s">
        <v>461</v>
      </c>
      <c r="AO407" s="6">
        <f t="shared" si="18"/>
        <v>0</v>
      </c>
      <c r="AR407" t="s">
        <v>461</v>
      </c>
      <c r="AS407" t="s">
        <v>1580</v>
      </c>
      <c r="AT407" s="209">
        <v>64117</v>
      </c>
      <c r="AU407" s="209">
        <v>28088</v>
      </c>
      <c r="AV407" s="96"/>
      <c r="AW407" s="209"/>
      <c r="AX407" s="209"/>
      <c r="AY407" s="209"/>
      <c r="AZ407"/>
      <c r="BA407"/>
    </row>
    <row r="408" spans="1:53" ht="17.100000000000001" customHeight="1">
      <c r="A408" s="32">
        <v>753</v>
      </c>
      <c r="B408" s="32" t="s">
        <v>789</v>
      </c>
      <c r="C408" s="72">
        <f>proj16jul!D408</f>
        <v>1925967</v>
      </c>
      <c r="D408" s="45">
        <f>dec!N408</f>
        <v>1832098</v>
      </c>
      <c r="E408" s="45">
        <f>may!N408</f>
        <v>1861729</v>
      </c>
      <c r="F408" s="45">
        <f>june!N408</f>
        <v>1861729</v>
      </c>
      <c r="G408" s="196">
        <v>160497</v>
      </c>
      <c r="H408" s="196">
        <v>160497</v>
      </c>
      <c r="I408" s="196">
        <v>160497</v>
      </c>
      <c r="J408" s="196">
        <v>160498</v>
      </c>
      <c r="K408" s="196">
        <v>160497</v>
      </c>
      <c r="L408" s="196">
        <v>147087</v>
      </c>
      <c r="M408" s="196">
        <v>147087</v>
      </c>
      <c r="N408" s="196">
        <v>147087</v>
      </c>
      <c r="O408" s="6"/>
      <c r="P408" s="6"/>
      <c r="Q408"/>
      <c r="R408"/>
      <c r="S408" s="33"/>
      <c r="T408" s="45">
        <f>proj16jul!F408</f>
        <v>570414</v>
      </c>
      <c r="U408" s="45">
        <f>dec!O408</f>
        <v>638983</v>
      </c>
      <c r="V408" s="45">
        <f>may!O408</f>
        <v>645422</v>
      </c>
      <c r="W408" s="45">
        <f>june!O408</f>
        <v>717309</v>
      </c>
      <c r="X408" s="196">
        <v>47535</v>
      </c>
      <c r="Y408" s="196">
        <v>47535</v>
      </c>
      <c r="Z408" s="196">
        <v>47535</v>
      </c>
      <c r="AA408" s="196">
        <v>47535</v>
      </c>
      <c r="AB408" s="196">
        <v>47535</v>
      </c>
      <c r="AC408" s="196">
        <v>57330</v>
      </c>
      <c r="AD408" s="196">
        <v>57330</v>
      </c>
      <c r="AE408" s="196">
        <v>57330</v>
      </c>
      <c r="AF408" s="196"/>
      <c r="AG408" s="196"/>
      <c r="AH408" s="196"/>
      <c r="AI408"/>
      <c r="AJ408" s="188">
        <f t="shared" si="17"/>
        <v>0</v>
      </c>
      <c r="AK408" s="31">
        <v>753</v>
      </c>
      <c r="AL408" s="31" t="s">
        <v>721</v>
      </c>
      <c r="AM408" s="31">
        <v>749</v>
      </c>
      <c r="AN408" s="31" t="s">
        <v>462</v>
      </c>
      <c r="AO408" s="6">
        <f t="shared" si="18"/>
        <v>0</v>
      </c>
      <c r="AR408" t="s">
        <v>462</v>
      </c>
      <c r="AS408" t="s">
        <v>1581</v>
      </c>
      <c r="AT408" s="209">
        <v>147087</v>
      </c>
      <c r="AU408" s="209">
        <v>57330</v>
      </c>
      <c r="AV408" s="96"/>
      <c r="AW408" s="209"/>
      <c r="AX408" s="209"/>
      <c r="AY408" s="209"/>
      <c r="AZ408"/>
      <c r="BA408"/>
    </row>
    <row r="409" spans="1:53" ht="17.100000000000001" customHeight="1">
      <c r="A409" s="32">
        <v>755</v>
      </c>
      <c r="B409" s="32" t="s">
        <v>807</v>
      </c>
      <c r="C409" s="72">
        <f>proj16jul!D409</f>
        <v>1260687</v>
      </c>
      <c r="D409" s="45">
        <f>dec!N409</f>
        <v>1321657</v>
      </c>
      <c r="E409" s="45">
        <f>may!N409</f>
        <v>1442867</v>
      </c>
      <c r="F409" s="45">
        <f>june!N409</f>
        <v>1442717</v>
      </c>
      <c r="G409" s="196">
        <v>105057</v>
      </c>
      <c r="H409" s="196">
        <v>105057</v>
      </c>
      <c r="I409" s="196">
        <v>105057</v>
      </c>
      <c r="J409" s="196">
        <v>105058</v>
      </c>
      <c r="K409" s="196">
        <v>105057</v>
      </c>
      <c r="L409" s="196">
        <v>113767</v>
      </c>
      <c r="M409" s="196">
        <v>113767</v>
      </c>
      <c r="N409" s="196">
        <v>113767</v>
      </c>
      <c r="O409" s="6"/>
      <c r="P409" s="6"/>
      <c r="Q409"/>
      <c r="R409"/>
      <c r="S409" s="33"/>
      <c r="T409" s="45">
        <f>proj16jul!F409</f>
        <v>364504</v>
      </c>
      <c r="U409" s="45">
        <f>dec!O409</f>
        <v>287184</v>
      </c>
      <c r="V409" s="45">
        <f>may!O409</f>
        <v>302204</v>
      </c>
      <c r="W409" s="45">
        <f>june!O409</f>
        <v>321379</v>
      </c>
      <c r="X409" s="196">
        <v>30376</v>
      </c>
      <c r="Y409" s="196">
        <v>30376</v>
      </c>
      <c r="Z409" s="196">
        <v>30376</v>
      </c>
      <c r="AA409" s="196">
        <v>30376</v>
      </c>
      <c r="AB409" s="196">
        <v>30375</v>
      </c>
      <c r="AC409" s="196">
        <v>19330</v>
      </c>
      <c r="AD409" s="196">
        <v>19330</v>
      </c>
      <c r="AE409" s="196">
        <v>19329</v>
      </c>
      <c r="AF409" s="196"/>
      <c r="AG409" s="196"/>
      <c r="AH409" s="196"/>
      <c r="AI409"/>
      <c r="AJ409" s="188">
        <f t="shared" si="17"/>
        <v>0</v>
      </c>
      <c r="AK409" s="31">
        <v>755</v>
      </c>
      <c r="AL409" s="31" t="s">
        <v>722</v>
      </c>
      <c r="AM409" s="31">
        <v>730</v>
      </c>
      <c r="AN409" s="31" t="s">
        <v>464</v>
      </c>
      <c r="AO409" s="6">
        <f t="shared" si="18"/>
        <v>0</v>
      </c>
      <c r="AR409" t="s">
        <v>464</v>
      </c>
      <c r="AS409" t="s">
        <v>1583</v>
      </c>
      <c r="AT409" s="209">
        <v>113767</v>
      </c>
      <c r="AU409" s="209">
        <v>19329</v>
      </c>
      <c r="AV409" s="96"/>
      <c r="AW409" s="209"/>
      <c r="AX409" s="209"/>
      <c r="AY409" s="209"/>
      <c r="AZ409"/>
      <c r="BA409"/>
    </row>
    <row r="410" spans="1:53" ht="17.100000000000001" customHeight="1">
      <c r="A410" s="31">
        <v>760</v>
      </c>
      <c r="B410" s="31" t="s">
        <v>530</v>
      </c>
      <c r="C410" s="72">
        <f>proj16jul!D410</f>
        <v>0</v>
      </c>
      <c r="D410" s="45">
        <f>dec!N410</f>
        <v>0</v>
      </c>
      <c r="E410" s="45">
        <f>may!N410</f>
        <v>0</v>
      </c>
      <c r="F410" s="45">
        <f>june!N410</f>
        <v>0</v>
      </c>
      <c r="G410" s="196">
        <v>0</v>
      </c>
      <c r="H410" s="196">
        <v>0</v>
      </c>
      <c r="I410" s="196">
        <v>0</v>
      </c>
      <c r="J410" s="196">
        <v>0</v>
      </c>
      <c r="K410" s="196">
        <v>0</v>
      </c>
      <c r="L410" s="196">
        <v>0</v>
      </c>
      <c r="M410" s="196">
        <v>0</v>
      </c>
      <c r="N410" s="196">
        <v>0</v>
      </c>
      <c r="O410" s="6"/>
      <c r="P410" s="6"/>
      <c r="Q410"/>
      <c r="R410"/>
      <c r="S410" s="33"/>
      <c r="T410" s="45">
        <f>proj16jul!F410</f>
        <v>10000</v>
      </c>
      <c r="U410" s="45">
        <f>dec!O410</f>
        <v>40100</v>
      </c>
      <c r="V410" s="45">
        <f>may!O410</f>
        <v>45055</v>
      </c>
      <c r="W410" s="45">
        <f>june!O410</f>
        <v>44856</v>
      </c>
      <c r="X410" s="196">
        <v>834</v>
      </c>
      <c r="Y410" s="196">
        <v>834</v>
      </c>
      <c r="Z410" s="196">
        <v>834</v>
      </c>
      <c r="AA410" s="196">
        <v>834</v>
      </c>
      <c r="AB410" s="196">
        <v>833</v>
      </c>
      <c r="AC410" s="196">
        <v>5133</v>
      </c>
      <c r="AD410" s="196">
        <v>5133</v>
      </c>
      <c r="AE410" s="196">
        <v>5133</v>
      </c>
      <c r="AF410" s="196"/>
      <c r="AG410" s="196"/>
      <c r="AH410" s="196"/>
      <c r="AI410"/>
      <c r="AJ410" s="188">
        <f t="shared" si="17"/>
        <v>0</v>
      </c>
      <c r="AK410" s="31">
        <v>760</v>
      </c>
      <c r="AL410" s="31" t="s">
        <v>723</v>
      </c>
      <c r="AM410" s="31">
        <v>752</v>
      </c>
      <c r="AN410" s="31" t="s">
        <v>466</v>
      </c>
      <c r="AO410" s="6">
        <f t="shared" si="18"/>
        <v>0</v>
      </c>
      <c r="AR410" t="s">
        <v>466</v>
      </c>
      <c r="AS410" t="s">
        <v>1585</v>
      </c>
      <c r="AT410" s="209">
        <v>0</v>
      </c>
      <c r="AU410" s="209">
        <v>5133</v>
      </c>
      <c r="AV410" s="96"/>
      <c r="AW410" s="209"/>
      <c r="AX410" s="209"/>
      <c r="AY410" s="209"/>
      <c r="AZ410"/>
      <c r="BA410"/>
    </row>
    <row r="411" spans="1:53" ht="17.100000000000001" customHeight="1">
      <c r="A411" s="31">
        <v>763</v>
      </c>
      <c r="B411" s="31" t="s">
        <v>1514</v>
      </c>
      <c r="C411" s="72">
        <f>proj16jul!D411</f>
        <v>164871</v>
      </c>
      <c r="D411" s="45">
        <f>dec!N411</f>
        <v>299197</v>
      </c>
      <c r="E411" s="45">
        <f>may!N411</f>
        <v>293733</v>
      </c>
      <c r="F411" s="45">
        <f>june!N411</f>
        <v>293733</v>
      </c>
      <c r="G411" s="196">
        <v>13739</v>
      </c>
      <c r="H411" s="196">
        <v>13739</v>
      </c>
      <c r="I411" s="196">
        <v>13739</v>
      </c>
      <c r="J411" s="196">
        <v>13740</v>
      </c>
      <c r="K411" s="196">
        <v>13739</v>
      </c>
      <c r="L411" s="196">
        <v>32928</v>
      </c>
      <c r="M411" s="196">
        <v>32928</v>
      </c>
      <c r="N411" s="196">
        <v>32929</v>
      </c>
      <c r="O411" s="6"/>
      <c r="P411" s="6"/>
      <c r="Q411"/>
      <c r="R411"/>
      <c r="S411" s="33"/>
      <c r="T411" s="45">
        <f>proj16jul!F411</f>
        <v>35879</v>
      </c>
      <c r="U411" s="45">
        <f>dec!O411</f>
        <v>36700</v>
      </c>
      <c r="V411" s="45">
        <f>may!O411</f>
        <v>40006</v>
      </c>
      <c r="W411" s="45">
        <f>june!O411</f>
        <v>35006</v>
      </c>
      <c r="X411" s="196">
        <v>2990</v>
      </c>
      <c r="Y411" s="196">
        <v>2990</v>
      </c>
      <c r="Z411" s="196">
        <v>2990</v>
      </c>
      <c r="AA411" s="196">
        <v>2990</v>
      </c>
      <c r="AB411" s="196">
        <v>2990</v>
      </c>
      <c r="AC411" s="196">
        <v>3108</v>
      </c>
      <c r="AD411" s="196">
        <v>3107</v>
      </c>
      <c r="AE411" s="196">
        <v>3107</v>
      </c>
      <c r="AF411" s="196"/>
      <c r="AG411" s="196"/>
      <c r="AH411" s="196"/>
      <c r="AI411"/>
      <c r="AJ411" s="188">
        <f t="shared" si="17"/>
        <v>0</v>
      </c>
      <c r="AK411" s="31">
        <v>763</v>
      </c>
      <c r="AL411" s="31" t="s">
        <v>1514</v>
      </c>
      <c r="AM411" s="31">
        <v>790</v>
      </c>
      <c r="AN411" s="31" t="s">
        <v>467</v>
      </c>
      <c r="AO411" s="6">
        <f>IF(MID(AS411,9,6)&lt;&gt;MID(AL411,1,6),1,0)</f>
        <v>1</v>
      </c>
      <c r="AR411" t="s">
        <v>467</v>
      </c>
      <c r="AS411" s="140" t="s">
        <v>1514</v>
      </c>
      <c r="AT411" s="209">
        <v>32929</v>
      </c>
      <c r="AU411" s="209">
        <v>3107</v>
      </c>
      <c r="AV411" s="96"/>
      <c r="AW411" s="209"/>
      <c r="AX411" s="209"/>
      <c r="AY411" s="209"/>
      <c r="AZ411"/>
      <c r="BA411"/>
    </row>
    <row r="412" spans="1:53" ht="17.100000000000001" customHeight="1">
      <c r="A412" s="32">
        <v>765</v>
      </c>
      <c r="B412" s="32" t="s">
        <v>1299</v>
      </c>
      <c r="C412" s="72">
        <f>proj16jul!D412</f>
        <v>689770</v>
      </c>
      <c r="D412" s="45">
        <f>dec!N412</f>
        <v>673764</v>
      </c>
      <c r="E412" s="45">
        <f>may!N412</f>
        <v>714799</v>
      </c>
      <c r="F412" s="45">
        <f>june!N412</f>
        <v>714799</v>
      </c>
      <c r="G412" s="196">
        <v>57480</v>
      </c>
      <c r="H412" s="196">
        <v>57481</v>
      </c>
      <c r="I412" s="196">
        <v>57481</v>
      </c>
      <c r="J412" s="196">
        <v>57481</v>
      </c>
      <c r="K412" s="196">
        <v>57481</v>
      </c>
      <c r="L412" s="196">
        <v>55194</v>
      </c>
      <c r="M412" s="196">
        <v>55194</v>
      </c>
      <c r="N412" s="196">
        <v>55194</v>
      </c>
      <c r="O412" s="6"/>
      <c r="P412" s="6"/>
      <c r="Q412"/>
      <c r="R412"/>
      <c r="S412" s="33"/>
      <c r="T412" s="45">
        <f>proj16jul!F412</f>
        <v>665880</v>
      </c>
      <c r="U412" s="45">
        <f>dec!O412</f>
        <v>592028</v>
      </c>
      <c r="V412" s="45">
        <f>may!O412</f>
        <v>587703</v>
      </c>
      <c r="W412" s="45">
        <f>june!O412</f>
        <v>600232</v>
      </c>
      <c r="X412" s="196">
        <v>55490</v>
      </c>
      <c r="Y412" s="196">
        <v>55490</v>
      </c>
      <c r="Z412" s="196">
        <v>55490</v>
      </c>
      <c r="AA412" s="196">
        <v>55490</v>
      </c>
      <c r="AB412" s="196">
        <v>55490</v>
      </c>
      <c r="AC412" s="196">
        <v>44940</v>
      </c>
      <c r="AD412" s="196">
        <v>44940</v>
      </c>
      <c r="AE412" s="196">
        <v>44940</v>
      </c>
      <c r="AF412" s="196"/>
      <c r="AG412" s="196"/>
      <c r="AH412" s="196"/>
      <c r="AI412"/>
      <c r="AJ412" s="188">
        <f t="shared" si="17"/>
        <v>0</v>
      </c>
      <c r="AK412" s="31">
        <v>765</v>
      </c>
      <c r="AL412" s="31" t="s">
        <v>724</v>
      </c>
      <c r="AM412" s="31">
        <v>755</v>
      </c>
      <c r="AN412" s="31" t="s">
        <v>471</v>
      </c>
      <c r="AO412" s="6">
        <f t="shared" ref="AO412:AO425" si="19">IF(MID(AS412,1,6)&lt;&gt;MID(AL412,1,6),1,0)</f>
        <v>0</v>
      </c>
      <c r="AR412" t="s">
        <v>471</v>
      </c>
      <c r="AS412" t="s">
        <v>1589</v>
      </c>
      <c r="AT412" s="209">
        <v>55194</v>
      </c>
      <c r="AU412" s="209">
        <v>44940</v>
      </c>
      <c r="AV412" s="96"/>
      <c r="AW412" s="209"/>
      <c r="AX412" s="209"/>
      <c r="AY412" s="209"/>
      <c r="AZ412"/>
      <c r="BA412"/>
    </row>
    <row r="413" spans="1:53" ht="17.100000000000001" customHeight="1">
      <c r="A413" s="32">
        <v>766</v>
      </c>
      <c r="B413" s="32" t="s">
        <v>1604</v>
      </c>
      <c r="C413" s="72">
        <f>proj16jul!D413</f>
        <v>590457</v>
      </c>
      <c r="D413" s="45">
        <f>dec!N413</f>
        <v>683195</v>
      </c>
      <c r="E413" s="45">
        <f>may!N413</f>
        <v>704096</v>
      </c>
      <c r="F413" s="45">
        <f>june!N413</f>
        <v>704096</v>
      </c>
      <c r="G413" s="196">
        <v>49204</v>
      </c>
      <c r="H413" s="196">
        <v>49205</v>
      </c>
      <c r="I413" s="196">
        <v>49205</v>
      </c>
      <c r="J413" s="196">
        <v>49205</v>
      </c>
      <c r="K413" s="196">
        <v>49204</v>
      </c>
      <c r="L413" s="196">
        <v>62453</v>
      </c>
      <c r="M413" s="196">
        <v>62453</v>
      </c>
      <c r="N413" s="196">
        <v>62453</v>
      </c>
      <c r="O413" s="6"/>
      <c r="P413" s="6"/>
      <c r="Q413"/>
      <c r="R413"/>
      <c r="S413" s="33"/>
      <c r="T413" s="45">
        <f>proj16jul!F413</f>
        <v>280907</v>
      </c>
      <c r="U413" s="45">
        <f>dec!O413</f>
        <v>264532</v>
      </c>
      <c r="V413" s="45">
        <f>may!O413</f>
        <v>290340</v>
      </c>
      <c r="W413" s="45">
        <f>june!O413</f>
        <v>294229</v>
      </c>
      <c r="X413" s="196">
        <v>23409</v>
      </c>
      <c r="Y413" s="196">
        <v>23409</v>
      </c>
      <c r="Z413" s="196">
        <v>23409</v>
      </c>
      <c r="AA413" s="196">
        <v>23409</v>
      </c>
      <c r="AB413" s="196">
        <v>23409</v>
      </c>
      <c r="AC413" s="196">
        <v>21070</v>
      </c>
      <c r="AD413" s="196">
        <v>21070</v>
      </c>
      <c r="AE413" s="196">
        <v>21070</v>
      </c>
      <c r="AF413" s="196"/>
      <c r="AG413" s="196"/>
      <c r="AH413" s="196"/>
      <c r="AI413"/>
      <c r="AJ413" s="188">
        <f t="shared" si="17"/>
        <v>0</v>
      </c>
      <c r="AK413" s="31">
        <v>766</v>
      </c>
      <c r="AL413" s="31" t="s">
        <v>908</v>
      </c>
      <c r="AM413" s="31">
        <v>766</v>
      </c>
      <c r="AN413" s="31" t="s">
        <v>473</v>
      </c>
      <c r="AO413" s="6">
        <f t="shared" si="19"/>
        <v>0</v>
      </c>
      <c r="AR413" t="s">
        <v>473</v>
      </c>
      <c r="AS413" t="s">
        <v>1591</v>
      </c>
      <c r="AT413" s="209">
        <v>62453</v>
      </c>
      <c r="AU413" s="209">
        <v>21070</v>
      </c>
      <c r="AV413" s="96"/>
      <c r="AW413" s="209"/>
      <c r="AX413" s="209"/>
      <c r="AY413" s="209"/>
      <c r="AZ413"/>
      <c r="BA413"/>
    </row>
    <row r="414" spans="1:53" ht="17.100000000000001" customHeight="1">
      <c r="A414" s="32">
        <v>767</v>
      </c>
      <c r="B414" s="32" t="s">
        <v>876</v>
      </c>
      <c r="C414" s="72">
        <f>proj16jul!D414</f>
        <v>333107</v>
      </c>
      <c r="D414" s="45">
        <f>dec!N414</f>
        <v>271187</v>
      </c>
      <c r="E414" s="45">
        <f>may!N414</f>
        <v>279486</v>
      </c>
      <c r="F414" s="45">
        <f>june!N414</f>
        <v>279486</v>
      </c>
      <c r="G414" s="196">
        <v>27758</v>
      </c>
      <c r="H414" s="196">
        <v>27759</v>
      </c>
      <c r="I414" s="196">
        <v>27759</v>
      </c>
      <c r="J414" s="196">
        <v>27759</v>
      </c>
      <c r="K414" s="196">
        <v>27759</v>
      </c>
      <c r="L414" s="196">
        <v>18913</v>
      </c>
      <c r="M414" s="196">
        <v>18913</v>
      </c>
      <c r="N414" s="196">
        <v>18913</v>
      </c>
      <c r="O414" s="6"/>
      <c r="P414" s="6"/>
      <c r="Q414"/>
      <c r="R414"/>
      <c r="S414" s="33"/>
      <c r="T414" s="45">
        <f>proj16jul!F414</f>
        <v>1072219</v>
      </c>
      <c r="U414" s="45">
        <f>dec!O414</f>
        <v>1212400</v>
      </c>
      <c r="V414" s="45">
        <f>may!O414</f>
        <v>1188191</v>
      </c>
      <c r="W414" s="45">
        <f>june!O414</f>
        <v>1167779</v>
      </c>
      <c r="X414" s="196">
        <v>89352</v>
      </c>
      <c r="Y414" s="196">
        <v>89352</v>
      </c>
      <c r="Z414" s="196">
        <v>89352</v>
      </c>
      <c r="AA414" s="196">
        <v>89352</v>
      </c>
      <c r="AB414" s="196">
        <v>89352</v>
      </c>
      <c r="AC414" s="196">
        <v>109378</v>
      </c>
      <c r="AD414" s="196">
        <v>109377</v>
      </c>
      <c r="AE414" s="196">
        <v>109377</v>
      </c>
      <c r="AF414" s="196"/>
      <c r="AG414" s="196"/>
      <c r="AH414" s="196"/>
      <c r="AI414"/>
      <c r="AJ414" s="188">
        <f t="shared" si="17"/>
        <v>0</v>
      </c>
      <c r="AK414" s="31">
        <v>767</v>
      </c>
      <c r="AL414" s="31" t="s">
        <v>725</v>
      </c>
      <c r="AM414" s="31">
        <v>756</v>
      </c>
      <c r="AN414" s="31" t="s">
        <v>474</v>
      </c>
      <c r="AO414" s="6">
        <f t="shared" si="19"/>
        <v>0</v>
      </c>
      <c r="AR414" t="s">
        <v>474</v>
      </c>
      <c r="AS414" t="s">
        <v>1592</v>
      </c>
      <c r="AT414" s="209">
        <v>18913</v>
      </c>
      <c r="AU414" s="209">
        <v>109377</v>
      </c>
      <c r="AV414" s="96"/>
      <c r="AW414" s="209"/>
      <c r="AX414" s="209"/>
      <c r="AY414" s="209"/>
      <c r="AZ414"/>
      <c r="BA414"/>
    </row>
    <row r="415" spans="1:53" ht="17.100000000000001" customHeight="1">
      <c r="A415" s="32">
        <v>770</v>
      </c>
      <c r="B415" s="32" t="s">
        <v>877</v>
      </c>
      <c r="C415" s="72">
        <f>proj16jul!D415</f>
        <v>932098</v>
      </c>
      <c r="D415" s="45">
        <f>dec!N415</f>
        <v>902593</v>
      </c>
      <c r="E415" s="45">
        <f>may!N415</f>
        <v>933187</v>
      </c>
      <c r="F415" s="45">
        <f>june!N415</f>
        <v>933187</v>
      </c>
      <c r="G415" s="196">
        <v>77674</v>
      </c>
      <c r="H415" s="196">
        <v>77675</v>
      </c>
      <c r="I415" s="196">
        <v>77675</v>
      </c>
      <c r="J415" s="196">
        <v>77675</v>
      </c>
      <c r="K415" s="196">
        <v>77675</v>
      </c>
      <c r="L415" s="196">
        <v>73459</v>
      </c>
      <c r="M415" s="196">
        <v>73460</v>
      </c>
      <c r="N415" s="196">
        <v>73460</v>
      </c>
      <c r="O415" s="6"/>
      <c r="P415" s="6"/>
      <c r="Q415"/>
      <c r="R415"/>
      <c r="S415" s="33"/>
      <c r="T415" s="45">
        <f>proj16jul!F415</f>
        <v>188462</v>
      </c>
      <c r="U415" s="45">
        <f>dec!O415</f>
        <v>160653</v>
      </c>
      <c r="V415" s="45">
        <f>may!O415</f>
        <v>163822</v>
      </c>
      <c r="W415" s="45">
        <f>june!O415</f>
        <v>163822</v>
      </c>
      <c r="X415" s="196">
        <v>15706</v>
      </c>
      <c r="Y415" s="196">
        <v>15706</v>
      </c>
      <c r="Z415" s="196">
        <v>15705</v>
      </c>
      <c r="AA415" s="196">
        <v>15705</v>
      </c>
      <c r="AB415" s="196">
        <v>15705</v>
      </c>
      <c r="AC415" s="196">
        <v>11733</v>
      </c>
      <c r="AD415" s="196">
        <v>11733</v>
      </c>
      <c r="AE415" s="196">
        <v>11732</v>
      </c>
      <c r="AF415" s="196"/>
      <c r="AG415" s="196"/>
      <c r="AH415" s="196"/>
      <c r="AI415"/>
      <c r="AJ415" s="188">
        <f t="shared" si="17"/>
        <v>0</v>
      </c>
      <c r="AK415" s="31">
        <v>770</v>
      </c>
      <c r="AL415" s="31" t="s">
        <v>726</v>
      </c>
      <c r="AM415" s="31">
        <v>757</v>
      </c>
      <c r="AN415" s="31" t="s">
        <v>475</v>
      </c>
      <c r="AO415" s="6">
        <f t="shared" si="19"/>
        <v>0</v>
      </c>
      <c r="AR415" t="s">
        <v>475</v>
      </c>
      <c r="AS415" t="s">
        <v>1593</v>
      </c>
      <c r="AT415" s="209">
        <v>73460</v>
      </c>
      <c r="AU415" s="209">
        <v>11732</v>
      </c>
      <c r="AV415" s="96"/>
      <c r="AW415" s="209"/>
      <c r="AX415" s="209"/>
      <c r="AY415" s="209"/>
      <c r="AZ415"/>
      <c r="BA415"/>
    </row>
    <row r="416" spans="1:53" ht="17.100000000000001" customHeight="1">
      <c r="A416" s="32">
        <v>773</v>
      </c>
      <c r="B416" s="32" t="s">
        <v>824</v>
      </c>
      <c r="C416" s="72">
        <f>proj16jul!D416</f>
        <v>1209512</v>
      </c>
      <c r="D416" s="45">
        <f>dec!N416</f>
        <v>1035310</v>
      </c>
      <c r="E416" s="45">
        <f>may!N416</f>
        <v>996175</v>
      </c>
      <c r="F416" s="45">
        <f>june!N416</f>
        <v>996175</v>
      </c>
      <c r="G416" s="196">
        <v>100792</v>
      </c>
      <c r="H416" s="196">
        <v>100793</v>
      </c>
      <c r="I416" s="196">
        <v>100793</v>
      </c>
      <c r="J416" s="196">
        <v>100792</v>
      </c>
      <c r="K416" s="196">
        <v>100793</v>
      </c>
      <c r="L416" s="196">
        <v>75906</v>
      </c>
      <c r="M416" s="196">
        <v>75906</v>
      </c>
      <c r="N416" s="196">
        <v>75907</v>
      </c>
      <c r="O416" s="6"/>
      <c r="P416" s="6"/>
      <c r="Q416"/>
      <c r="R416"/>
      <c r="S416" s="33"/>
      <c r="T416" s="45">
        <f>proj16jul!F416</f>
        <v>943249</v>
      </c>
      <c r="U416" s="45">
        <f>dec!O416</f>
        <v>866809</v>
      </c>
      <c r="V416" s="45">
        <f>may!O416</f>
        <v>871631</v>
      </c>
      <c r="W416" s="45">
        <f>june!O416</f>
        <v>851495</v>
      </c>
      <c r="X416" s="196">
        <v>78605</v>
      </c>
      <c r="Y416" s="196">
        <v>78604</v>
      </c>
      <c r="Z416" s="196">
        <v>78604</v>
      </c>
      <c r="AA416" s="196">
        <v>78604</v>
      </c>
      <c r="AB416" s="196">
        <v>78604</v>
      </c>
      <c r="AC416" s="196">
        <v>67684</v>
      </c>
      <c r="AD416" s="196">
        <v>67684</v>
      </c>
      <c r="AE416" s="196">
        <v>67684</v>
      </c>
      <c r="AF416" s="196"/>
      <c r="AG416" s="196"/>
      <c r="AH416" s="196"/>
      <c r="AI416"/>
      <c r="AJ416" s="188">
        <f t="shared" si="17"/>
        <v>0</v>
      </c>
      <c r="AK416" s="31">
        <v>773</v>
      </c>
      <c r="AL416" s="31" t="s">
        <v>727</v>
      </c>
      <c r="AM416" s="31">
        <v>763</v>
      </c>
      <c r="AN416" s="31" t="s">
        <v>477</v>
      </c>
      <c r="AO416" s="6">
        <f t="shared" si="19"/>
        <v>0</v>
      </c>
      <c r="AR416" t="s">
        <v>477</v>
      </c>
      <c r="AS416" t="s">
        <v>1595</v>
      </c>
      <c r="AT416" s="209">
        <v>75907</v>
      </c>
      <c r="AU416" s="209">
        <v>67684</v>
      </c>
      <c r="AV416" s="96"/>
      <c r="AW416" s="209"/>
      <c r="AX416" s="209"/>
      <c r="AY416" s="209"/>
      <c r="AZ416"/>
      <c r="BA416"/>
    </row>
    <row r="417" spans="1:53" ht="17.100000000000001" customHeight="1">
      <c r="A417" s="32">
        <v>774</v>
      </c>
      <c r="B417" s="32" t="s">
        <v>484</v>
      </c>
      <c r="C417" s="72">
        <f>proj16jul!D417</f>
        <v>315995</v>
      </c>
      <c r="D417" s="45">
        <f>dec!N417</f>
        <v>360039</v>
      </c>
      <c r="E417" s="45">
        <f>may!N417</f>
        <v>360039</v>
      </c>
      <c r="F417" s="45">
        <f>june!N417</f>
        <v>376918</v>
      </c>
      <c r="G417" s="196">
        <v>26332</v>
      </c>
      <c r="H417" s="196">
        <v>26333</v>
      </c>
      <c r="I417" s="196">
        <v>26333</v>
      </c>
      <c r="J417" s="196">
        <v>26333</v>
      </c>
      <c r="K417" s="196">
        <v>26333</v>
      </c>
      <c r="L417" s="196">
        <v>32625</v>
      </c>
      <c r="M417" s="196">
        <v>32625</v>
      </c>
      <c r="N417" s="196">
        <v>32625</v>
      </c>
      <c r="O417" s="6"/>
      <c r="P417" s="6"/>
      <c r="Q417"/>
      <c r="R417"/>
      <c r="S417" s="33"/>
      <c r="T417" s="45">
        <f>proj16jul!F417</f>
        <v>113764</v>
      </c>
      <c r="U417" s="45">
        <f>dec!O417</f>
        <v>80768</v>
      </c>
      <c r="V417" s="45">
        <f>may!O417</f>
        <v>80468</v>
      </c>
      <c r="W417" s="45">
        <f>june!O417</f>
        <v>54700</v>
      </c>
      <c r="X417" s="196">
        <v>9481</v>
      </c>
      <c r="Y417" s="196">
        <v>9481</v>
      </c>
      <c r="Z417" s="196">
        <v>9481</v>
      </c>
      <c r="AA417" s="196">
        <v>9481</v>
      </c>
      <c r="AB417" s="196">
        <v>9480</v>
      </c>
      <c r="AC417" s="196">
        <v>4767</v>
      </c>
      <c r="AD417" s="196">
        <v>4767</v>
      </c>
      <c r="AE417" s="196">
        <v>4766</v>
      </c>
      <c r="AF417" s="196"/>
      <c r="AG417" s="196"/>
      <c r="AH417" s="196"/>
      <c r="AI417"/>
      <c r="AJ417" s="188">
        <f t="shared" si="17"/>
        <v>0</v>
      </c>
      <c r="AK417" s="31">
        <v>774</v>
      </c>
      <c r="AL417" s="31" t="s">
        <v>484</v>
      </c>
      <c r="AM417" s="31">
        <v>789</v>
      </c>
      <c r="AN417" s="31" t="s">
        <v>478</v>
      </c>
      <c r="AO417" s="6">
        <f t="shared" si="19"/>
        <v>0</v>
      </c>
      <c r="AR417" t="s">
        <v>478</v>
      </c>
      <c r="AS417" t="s">
        <v>1596</v>
      </c>
      <c r="AT417" s="209">
        <v>32625</v>
      </c>
      <c r="AU417" s="209">
        <v>4766</v>
      </c>
      <c r="AV417" s="96"/>
      <c r="AW417" s="209"/>
      <c r="AX417" s="209"/>
      <c r="AY417" s="209"/>
      <c r="AZ417"/>
      <c r="BA417"/>
    </row>
    <row r="418" spans="1:53" ht="17.100000000000001" customHeight="1">
      <c r="A418" s="32">
        <v>775</v>
      </c>
      <c r="B418" s="32" t="s">
        <v>856</v>
      </c>
      <c r="C418" s="72">
        <f>proj16jul!D418</f>
        <v>1068886</v>
      </c>
      <c r="D418" s="45">
        <f>dec!N418</f>
        <v>955202</v>
      </c>
      <c r="E418" s="45">
        <f>may!N418</f>
        <v>955202</v>
      </c>
      <c r="F418" s="45">
        <f>june!N418</f>
        <v>1012789</v>
      </c>
      <c r="G418" s="196">
        <v>89073</v>
      </c>
      <c r="H418" s="196">
        <v>89074</v>
      </c>
      <c r="I418" s="196">
        <v>89074</v>
      </c>
      <c r="J418" s="196">
        <v>89074</v>
      </c>
      <c r="K418" s="196">
        <v>89074</v>
      </c>
      <c r="L418" s="196">
        <v>72833</v>
      </c>
      <c r="M418" s="196">
        <v>72833</v>
      </c>
      <c r="N418" s="196">
        <v>72833</v>
      </c>
      <c r="O418" s="6"/>
      <c r="P418" s="6"/>
      <c r="Q418"/>
      <c r="R418"/>
      <c r="S418" s="33"/>
      <c r="T418" s="45">
        <f>proj16jul!F418</f>
        <v>587867</v>
      </c>
      <c r="U418" s="45">
        <f>dec!O418</f>
        <v>637551</v>
      </c>
      <c r="V418" s="45">
        <f>may!O418</f>
        <v>652099</v>
      </c>
      <c r="W418" s="45">
        <f>june!O418</f>
        <v>662132</v>
      </c>
      <c r="X418" s="196">
        <v>48989</v>
      </c>
      <c r="Y418" s="196">
        <v>48989</v>
      </c>
      <c r="Z418" s="196">
        <v>48989</v>
      </c>
      <c r="AA418" s="196">
        <v>48989</v>
      </c>
      <c r="AB418" s="196">
        <v>48989</v>
      </c>
      <c r="AC418" s="196">
        <v>56087</v>
      </c>
      <c r="AD418" s="196">
        <v>56087</v>
      </c>
      <c r="AE418" s="196">
        <v>56087</v>
      </c>
      <c r="AF418" s="196"/>
      <c r="AG418" s="196"/>
      <c r="AH418" s="196"/>
      <c r="AI418"/>
      <c r="AJ418" s="188">
        <f t="shared" si="17"/>
        <v>0</v>
      </c>
      <c r="AK418" s="31">
        <v>775</v>
      </c>
      <c r="AL418" s="31" t="s">
        <v>728</v>
      </c>
      <c r="AM418" s="31">
        <v>759</v>
      </c>
      <c r="AN418" s="31" t="s">
        <v>480</v>
      </c>
      <c r="AO418" s="6">
        <f t="shared" si="19"/>
        <v>0</v>
      </c>
      <c r="AR418" t="s">
        <v>480</v>
      </c>
      <c r="AS418" t="s">
        <v>1598</v>
      </c>
      <c r="AT418" s="209">
        <v>72833</v>
      </c>
      <c r="AU418" s="209">
        <v>56087</v>
      </c>
      <c r="AV418" s="96"/>
      <c r="AW418" s="209"/>
      <c r="AX418" s="209"/>
      <c r="AY418" s="209"/>
      <c r="AZ418"/>
      <c r="BA418"/>
    </row>
    <row r="419" spans="1:53" ht="17.100000000000001" customHeight="1">
      <c r="A419" s="32">
        <v>778</v>
      </c>
      <c r="B419" s="32" t="s">
        <v>1286</v>
      </c>
      <c r="C419" s="72">
        <f>proj16jul!D419</f>
        <v>1031030</v>
      </c>
      <c r="D419" s="45">
        <f>dec!N419</f>
        <v>1047949</v>
      </c>
      <c r="E419" s="45">
        <f>may!N419</f>
        <v>1040901</v>
      </c>
      <c r="F419" s="45">
        <f>june!N419</f>
        <v>1035901</v>
      </c>
      <c r="G419" s="196">
        <v>85919</v>
      </c>
      <c r="H419" s="196">
        <v>85919</v>
      </c>
      <c r="I419" s="196">
        <v>85919</v>
      </c>
      <c r="J419" s="196">
        <v>85919</v>
      </c>
      <c r="K419" s="196">
        <v>85919</v>
      </c>
      <c r="L419" s="196">
        <v>88336</v>
      </c>
      <c r="M419" s="196">
        <v>88336</v>
      </c>
      <c r="N419" s="196">
        <v>88336</v>
      </c>
      <c r="O419" s="6"/>
      <c r="P419" s="6"/>
      <c r="Q419"/>
      <c r="R419"/>
      <c r="S419" s="33"/>
      <c r="T419" s="45">
        <f>proj16jul!F419</f>
        <v>519822</v>
      </c>
      <c r="U419" s="45">
        <f>dec!O419</f>
        <v>557343</v>
      </c>
      <c r="V419" s="45">
        <f>may!O419</f>
        <v>555804</v>
      </c>
      <c r="W419" s="45">
        <f>june!O419</f>
        <v>555672</v>
      </c>
      <c r="X419" s="196">
        <v>43319</v>
      </c>
      <c r="Y419" s="196">
        <v>43319</v>
      </c>
      <c r="Z419" s="196">
        <v>43319</v>
      </c>
      <c r="AA419" s="196">
        <v>43319</v>
      </c>
      <c r="AB419" s="196">
        <v>43319</v>
      </c>
      <c r="AC419" s="196">
        <v>48679</v>
      </c>
      <c r="AD419" s="196">
        <v>48679</v>
      </c>
      <c r="AE419" s="196">
        <v>48678</v>
      </c>
      <c r="AF419" s="196"/>
      <c r="AG419" s="196"/>
      <c r="AH419" s="196"/>
      <c r="AI419"/>
      <c r="AJ419" s="188">
        <f t="shared" si="17"/>
        <v>0</v>
      </c>
      <c r="AK419" s="31">
        <v>778</v>
      </c>
      <c r="AL419" s="31" t="s">
        <v>1286</v>
      </c>
      <c r="AM419" s="31">
        <v>750</v>
      </c>
      <c r="AN419" s="31" t="s">
        <v>463</v>
      </c>
      <c r="AO419" s="6">
        <f t="shared" si="19"/>
        <v>0</v>
      </c>
      <c r="AR419" t="s">
        <v>463</v>
      </c>
      <c r="AS419" t="s">
        <v>1582</v>
      </c>
      <c r="AT419" s="209">
        <v>88336</v>
      </c>
      <c r="AU419" s="209">
        <v>48678</v>
      </c>
      <c r="AV419" s="96"/>
      <c r="AW419" s="209"/>
      <c r="AX419" s="209"/>
      <c r="AY419" s="209"/>
      <c r="AZ419"/>
      <c r="BA419"/>
    </row>
    <row r="420" spans="1:53" ht="17.100000000000001" customHeight="1">
      <c r="A420" s="31">
        <v>780</v>
      </c>
      <c r="B420" s="31" t="s">
        <v>534</v>
      </c>
      <c r="C420" s="72">
        <f>proj16jul!D420</f>
        <v>78500</v>
      </c>
      <c r="D420" s="45">
        <f>dec!N420</f>
        <v>179000</v>
      </c>
      <c r="E420" s="45">
        <f>may!N420</f>
        <v>186073</v>
      </c>
      <c r="F420" s="45">
        <f>june!N420</f>
        <v>186073</v>
      </c>
      <c r="G420" s="196">
        <v>6541</v>
      </c>
      <c r="H420" s="196">
        <v>6542</v>
      </c>
      <c r="I420" s="196">
        <v>6542</v>
      </c>
      <c r="J420" s="196">
        <v>6541</v>
      </c>
      <c r="K420" s="196">
        <v>6542</v>
      </c>
      <c r="L420" s="196">
        <v>20898</v>
      </c>
      <c r="M420" s="196">
        <v>20899</v>
      </c>
      <c r="N420" s="196">
        <v>20899</v>
      </c>
      <c r="O420" s="6"/>
      <c r="P420" s="6"/>
      <c r="Q420"/>
      <c r="R420"/>
      <c r="S420" s="33"/>
      <c r="T420" s="45">
        <f>proj16jul!F420</f>
        <v>75076</v>
      </c>
      <c r="U420" s="45">
        <f>dec!O420</f>
        <v>120920</v>
      </c>
      <c r="V420" s="45">
        <f>may!O420</f>
        <v>118449</v>
      </c>
      <c r="W420" s="45">
        <f>june!O420</f>
        <v>98250</v>
      </c>
      <c r="X420" s="196">
        <v>6257</v>
      </c>
      <c r="Y420" s="196">
        <v>6257</v>
      </c>
      <c r="Z420" s="196">
        <v>6257</v>
      </c>
      <c r="AA420" s="196">
        <v>6257</v>
      </c>
      <c r="AB420" s="196">
        <v>6256</v>
      </c>
      <c r="AC420" s="196">
        <v>12806</v>
      </c>
      <c r="AD420" s="196">
        <v>12805</v>
      </c>
      <c r="AE420" s="196">
        <v>12805</v>
      </c>
      <c r="AF420" s="196"/>
      <c r="AG420" s="196"/>
      <c r="AH420" s="196"/>
      <c r="AI420"/>
      <c r="AJ420" s="188">
        <f t="shared" si="17"/>
        <v>0</v>
      </c>
      <c r="AK420" s="31">
        <v>780</v>
      </c>
      <c r="AL420" s="31" t="s">
        <v>729</v>
      </c>
      <c r="AM420" s="31">
        <v>761</v>
      </c>
      <c r="AN420" s="31" t="s">
        <v>481</v>
      </c>
      <c r="AO420" s="6">
        <f t="shared" si="19"/>
        <v>0</v>
      </c>
      <c r="AR420" t="s">
        <v>481</v>
      </c>
      <c r="AS420" t="s">
        <v>1599</v>
      </c>
      <c r="AT420" s="209">
        <v>20899</v>
      </c>
      <c r="AU420" s="209">
        <v>12805</v>
      </c>
      <c r="AV420" s="96"/>
      <c r="AW420" s="209"/>
      <c r="AX420" s="209"/>
      <c r="AY420" s="209"/>
      <c r="AZ420"/>
      <c r="BA420"/>
    </row>
    <row r="421" spans="1:53" ht="17.100000000000001" customHeight="1">
      <c r="A421" s="31">
        <v>801</v>
      </c>
      <c r="B421" s="31" t="s">
        <v>933</v>
      </c>
      <c r="C421" s="72">
        <f>proj16jul!D421</f>
        <v>0</v>
      </c>
      <c r="D421" s="45">
        <f>dec!N421</f>
        <v>0</v>
      </c>
      <c r="E421" s="45">
        <f>may!N421</f>
        <v>0</v>
      </c>
      <c r="F421" s="45">
        <f>june!N421</f>
        <v>0</v>
      </c>
      <c r="G421" s="196">
        <v>0</v>
      </c>
      <c r="H421" s="196">
        <v>0</v>
      </c>
      <c r="I421" s="196">
        <v>0</v>
      </c>
      <c r="J421" s="196">
        <v>0</v>
      </c>
      <c r="K421" s="196">
        <v>0</v>
      </c>
      <c r="L421" s="196">
        <v>0</v>
      </c>
      <c r="M421" s="196">
        <v>0</v>
      </c>
      <c r="N421" s="196">
        <v>0</v>
      </c>
      <c r="O421" s="6"/>
      <c r="P421" s="6"/>
      <c r="Q421"/>
      <c r="R421"/>
      <c r="S421" s="33"/>
      <c r="T421" s="45">
        <f>proj16jul!F421</f>
        <v>13953</v>
      </c>
      <c r="U421" s="45">
        <f>dec!O421</f>
        <v>0</v>
      </c>
      <c r="V421" s="45">
        <f>may!O421</f>
        <v>0</v>
      </c>
      <c r="W421" s="45">
        <f>june!O421</f>
        <v>0</v>
      </c>
      <c r="X421" s="196">
        <v>1163</v>
      </c>
      <c r="Y421" s="196">
        <v>1163</v>
      </c>
      <c r="Z421" s="196">
        <v>1163</v>
      </c>
      <c r="AA421" s="196">
        <v>1163</v>
      </c>
      <c r="AB421" s="196">
        <v>1163</v>
      </c>
      <c r="AC421" s="196">
        <v>-831</v>
      </c>
      <c r="AD421" s="196">
        <v>-831</v>
      </c>
      <c r="AE421" s="196">
        <v>-831</v>
      </c>
      <c r="AF421" s="196"/>
      <c r="AG421" s="196"/>
      <c r="AH421" s="196"/>
      <c r="AI421"/>
      <c r="AJ421" s="188">
        <f t="shared" si="17"/>
        <v>0</v>
      </c>
      <c r="AK421" s="31">
        <v>801</v>
      </c>
      <c r="AL421" s="31" t="s">
        <v>730</v>
      </c>
      <c r="AM421" s="31">
        <v>770</v>
      </c>
      <c r="AN421" s="31" t="s">
        <v>402</v>
      </c>
      <c r="AO421" s="6">
        <f t="shared" si="19"/>
        <v>0</v>
      </c>
      <c r="AR421" t="s">
        <v>402</v>
      </c>
      <c r="AS421" t="s">
        <v>1524</v>
      </c>
      <c r="AT421" s="209">
        <v>0</v>
      </c>
      <c r="AU421" s="209">
        <v>-831</v>
      </c>
      <c r="AV421" s="96"/>
      <c r="AW421" s="209"/>
      <c r="AX421" s="209"/>
      <c r="AY421" s="209"/>
      <c r="AZ421"/>
      <c r="BA421"/>
    </row>
    <row r="422" spans="1:53" ht="17.100000000000001" customHeight="1">
      <c r="A422" s="31">
        <v>805</v>
      </c>
      <c r="B422" s="31" t="s">
        <v>522</v>
      </c>
      <c r="C422" s="72">
        <f>proj16jul!D422</f>
        <v>0</v>
      </c>
      <c r="D422" s="45">
        <f>dec!N422</f>
        <v>0</v>
      </c>
      <c r="E422" s="45">
        <f>may!N422</f>
        <v>0</v>
      </c>
      <c r="F422" s="45">
        <f>june!N422</f>
        <v>0</v>
      </c>
      <c r="G422" s="196">
        <v>0</v>
      </c>
      <c r="H422" s="196">
        <v>0</v>
      </c>
      <c r="I422" s="196">
        <v>0</v>
      </c>
      <c r="J422" s="196">
        <v>0</v>
      </c>
      <c r="K422" s="196">
        <v>0</v>
      </c>
      <c r="L422" s="196">
        <v>0</v>
      </c>
      <c r="M422" s="196">
        <v>0</v>
      </c>
      <c r="N422" s="196">
        <v>0</v>
      </c>
      <c r="O422" s="6"/>
      <c r="P422" s="6"/>
      <c r="Q422"/>
      <c r="R422"/>
      <c r="S422" s="33"/>
      <c r="T422" s="45">
        <f>proj16jul!F422</f>
        <v>0</v>
      </c>
      <c r="U422" s="45">
        <f>dec!O422</f>
        <v>0</v>
      </c>
      <c r="V422" s="45">
        <f>may!O422</f>
        <v>0</v>
      </c>
      <c r="W422" s="45">
        <f>june!O422</f>
        <v>0</v>
      </c>
      <c r="X422" s="196">
        <v>0</v>
      </c>
      <c r="Y422" s="196">
        <v>0</v>
      </c>
      <c r="Z422" s="196">
        <v>0</v>
      </c>
      <c r="AA422" s="196">
        <v>0</v>
      </c>
      <c r="AB422" s="196">
        <v>0</v>
      </c>
      <c r="AC422" s="196">
        <v>0</v>
      </c>
      <c r="AD422" s="196">
        <v>0</v>
      </c>
      <c r="AE422" s="196">
        <v>0</v>
      </c>
      <c r="AF422" s="196"/>
      <c r="AG422" s="196"/>
      <c r="AH422" s="196"/>
      <c r="AI422"/>
      <c r="AJ422" s="188">
        <f t="shared" si="17"/>
        <v>0</v>
      </c>
      <c r="AK422" s="31">
        <v>805</v>
      </c>
      <c r="AL422" s="31" t="s">
        <v>731</v>
      </c>
      <c r="AM422" s="31">
        <v>708</v>
      </c>
      <c r="AN422" s="31" t="s">
        <v>408</v>
      </c>
      <c r="AO422" s="6">
        <f t="shared" si="19"/>
        <v>0</v>
      </c>
      <c r="AR422" t="s">
        <v>408</v>
      </c>
      <c r="AS422" t="s">
        <v>1528</v>
      </c>
      <c r="AT422" s="209">
        <v>0</v>
      </c>
      <c r="AU422" s="209">
        <v>0</v>
      </c>
      <c r="AV422" s="96"/>
      <c r="AW422" s="209"/>
      <c r="AX422" s="209"/>
      <c r="AY422" s="209"/>
      <c r="AZ422"/>
      <c r="BA422"/>
    </row>
    <row r="423" spans="1:53" ht="17.100000000000001" customHeight="1">
      <c r="A423" s="31">
        <v>806</v>
      </c>
      <c r="B423" s="31" t="s">
        <v>523</v>
      </c>
      <c r="C423" s="72">
        <f>proj16jul!D423</f>
        <v>0</v>
      </c>
      <c r="D423" s="45">
        <f>dec!N423</f>
        <v>0</v>
      </c>
      <c r="E423" s="45">
        <f>may!N423</f>
        <v>0</v>
      </c>
      <c r="F423" s="45">
        <f>june!N423</f>
        <v>0</v>
      </c>
      <c r="G423" s="196">
        <v>0</v>
      </c>
      <c r="H423" s="196">
        <v>0</v>
      </c>
      <c r="I423" s="196">
        <v>0</v>
      </c>
      <c r="J423" s="196">
        <v>0</v>
      </c>
      <c r="K423" s="196">
        <v>0</v>
      </c>
      <c r="L423" s="196">
        <v>0</v>
      </c>
      <c r="M423" s="196">
        <v>0</v>
      </c>
      <c r="N423" s="196">
        <v>0</v>
      </c>
      <c r="O423" s="6"/>
      <c r="P423" s="6"/>
      <c r="Q423"/>
      <c r="R423"/>
      <c r="S423" s="33"/>
      <c r="T423" s="45">
        <f>proj16jul!F423</f>
        <v>5000</v>
      </c>
      <c r="U423" s="45">
        <f>dec!O423</f>
        <v>0</v>
      </c>
      <c r="V423" s="45">
        <f>may!O423</f>
        <v>0</v>
      </c>
      <c r="W423" s="45">
        <f>june!O423</f>
        <v>0</v>
      </c>
      <c r="X423" s="196">
        <v>417</v>
      </c>
      <c r="Y423" s="196">
        <v>417</v>
      </c>
      <c r="Z423" s="196">
        <v>417</v>
      </c>
      <c r="AA423" s="196">
        <v>417</v>
      </c>
      <c r="AB423" s="196">
        <v>417</v>
      </c>
      <c r="AC423" s="196">
        <v>-298</v>
      </c>
      <c r="AD423" s="196">
        <v>-298</v>
      </c>
      <c r="AE423" s="196">
        <v>-298</v>
      </c>
      <c r="AF423" s="196"/>
      <c r="AG423" s="196"/>
      <c r="AH423" s="196"/>
      <c r="AI423"/>
      <c r="AJ423" s="188">
        <f t="shared" si="17"/>
        <v>0</v>
      </c>
      <c r="AK423" s="31">
        <v>806</v>
      </c>
      <c r="AL423" s="31" t="s">
        <v>732</v>
      </c>
      <c r="AM423" s="31">
        <v>709</v>
      </c>
      <c r="AN423" s="31" t="s">
        <v>409</v>
      </c>
      <c r="AO423" s="6">
        <f t="shared" si="19"/>
        <v>0</v>
      </c>
      <c r="AR423" t="s">
        <v>409</v>
      </c>
      <c r="AS423" t="s">
        <v>1529</v>
      </c>
      <c r="AT423" s="209">
        <v>0</v>
      </c>
      <c r="AU423" s="209">
        <v>-298</v>
      </c>
      <c r="AV423" s="96"/>
      <c r="AW423" s="209"/>
      <c r="AX423" s="209"/>
      <c r="AY423" s="209"/>
      <c r="AZ423"/>
      <c r="BA423"/>
    </row>
    <row r="424" spans="1:53" ht="17.100000000000001" customHeight="1">
      <c r="A424" s="31">
        <v>810</v>
      </c>
      <c r="B424" s="31" t="s">
        <v>536</v>
      </c>
      <c r="C424" s="72">
        <f>proj16jul!D424</f>
        <v>0</v>
      </c>
      <c r="D424" s="45">
        <f>dec!N424</f>
        <v>0</v>
      </c>
      <c r="E424" s="45">
        <f>may!N424</f>
        <v>0</v>
      </c>
      <c r="F424" s="45">
        <f>june!N424</f>
        <v>0</v>
      </c>
      <c r="G424" s="196">
        <v>0</v>
      </c>
      <c r="H424" s="196">
        <v>0</v>
      </c>
      <c r="I424" s="196">
        <v>0</v>
      </c>
      <c r="J424" s="196">
        <v>0</v>
      </c>
      <c r="K424" s="196">
        <v>0</v>
      </c>
      <c r="L424" s="196">
        <v>0</v>
      </c>
      <c r="M424" s="196">
        <v>0</v>
      </c>
      <c r="N424" s="196">
        <v>0</v>
      </c>
      <c r="O424" s="6"/>
      <c r="P424" s="6"/>
      <c r="Q424"/>
      <c r="R424"/>
      <c r="S424" s="33"/>
      <c r="T424" s="45">
        <f>proj16jul!F424</f>
        <v>26800</v>
      </c>
      <c r="U424" s="45">
        <f>dec!O424</f>
        <v>49000</v>
      </c>
      <c r="V424" s="45">
        <f>may!O424</f>
        <v>34150</v>
      </c>
      <c r="W424" s="45">
        <f>june!O424</f>
        <v>34150</v>
      </c>
      <c r="X424" s="196">
        <v>2234</v>
      </c>
      <c r="Y424" s="196">
        <v>2234</v>
      </c>
      <c r="Z424" s="196">
        <v>2234</v>
      </c>
      <c r="AA424" s="196">
        <v>2234</v>
      </c>
      <c r="AB424" s="196">
        <v>2233</v>
      </c>
      <c r="AC424" s="196">
        <v>5405</v>
      </c>
      <c r="AD424" s="196">
        <v>5405</v>
      </c>
      <c r="AE424" s="196">
        <v>5405</v>
      </c>
      <c r="AF424" s="196"/>
      <c r="AG424" s="196"/>
      <c r="AH424" s="196"/>
      <c r="AI424"/>
      <c r="AJ424" s="188">
        <f t="shared" si="17"/>
        <v>0</v>
      </c>
      <c r="AK424" s="31">
        <v>810</v>
      </c>
      <c r="AL424" s="31" t="s">
        <v>733</v>
      </c>
      <c r="AM424" s="31">
        <v>771</v>
      </c>
      <c r="AN424" s="31" t="s">
        <v>412</v>
      </c>
      <c r="AO424" s="6">
        <f t="shared" si="19"/>
        <v>0</v>
      </c>
      <c r="AR424" t="s">
        <v>412</v>
      </c>
      <c r="AS424" t="s">
        <v>1532</v>
      </c>
      <c r="AT424" s="209">
        <v>0</v>
      </c>
      <c r="AU424" s="209">
        <v>5405</v>
      </c>
      <c r="AV424" s="96"/>
      <c r="AW424" s="209"/>
      <c r="AX424" s="209"/>
      <c r="AY424" s="209"/>
      <c r="AZ424"/>
      <c r="BA424"/>
    </row>
    <row r="425" spans="1:53" ht="17.100000000000001" customHeight="1">
      <c r="A425" s="31">
        <v>815</v>
      </c>
      <c r="B425" s="31" t="s">
        <v>537</v>
      </c>
      <c r="C425" s="72">
        <f>proj16jul!D425</f>
        <v>0</v>
      </c>
      <c r="D425" s="45">
        <f>dec!N425</f>
        <v>0</v>
      </c>
      <c r="E425" s="45">
        <f>may!N425</f>
        <v>0</v>
      </c>
      <c r="F425" s="45">
        <f>june!N425</f>
        <v>0</v>
      </c>
      <c r="G425" s="196">
        <v>0</v>
      </c>
      <c r="H425" s="196">
        <v>0</v>
      </c>
      <c r="I425" s="196">
        <v>0</v>
      </c>
      <c r="J425" s="196">
        <v>0</v>
      </c>
      <c r="K425" s="196">
        <v>0</v>
      </c>
      <c r="L425" s="196">
        <v>0</v>
      </c>
      <c r="M425" s="196">
        <v>0</v>
      </c>
      <c r="N425" s="196">
        <v>0</v>
      </c>
      <c r="O425" s="6"/>
      <c r="P425" s="6"/>
      <c r="Q425"/>
      <c r="R425"/>
      <c r="S425" s="33"/>
      <c r="T425" s="45">
        <f>proj16jul!F425</f>
        <v>10000</v>
      </c>
      <c r="U425" s="45">
        <f>dec!O425</f>
        <v>29000</v>
      </c>
      <c r="V425" s="45">
        <f>may!O425</f>
        <v>26261</v>
      </c>
      <c r="W425" s="45">
        <f>june!O425</f>
        <v>26261</v>
      </c>
      <c r="X425" s="196">
        <v>834</v>
      </c>
      <c r="Y425" s="196">
        <v>834</v>
      </c>
      <c r="Z425" s="196">
        <v>834</v>
      </c>
      <c r="AA425" s="196">
        <v>834</v>
      </c>
      <c r="AB425" s="196">
        <v>833</v>
      </c>
      <c r="AC425" s="196">
        <v>3548</v>
      </c>
      <c r="AD425" s="196">
        <v>3548</v>
      </c>
      <c r="AE425" s="196">
        <v>3547</v>
      </c>
      <c r="AF425" s="196"/>
      <c r="AG425" s="196"/>
      <c r="AH425" s="196"/>
      <c r="AI425"/>
      <c r="AJ425" s="188">
        <f t="shared" si="17"/>
        <v>0</v>
      </c>
      <c r="AK425" s="31">
        <v>815</v>
      </c>
      <c r="AL425" s="31" t="s">
        <v>734</v>
      </c>
      <c r="AM425" s="31">
        <v>779</v>
      </c>
      <c r="AN425" s="31" t="s">
        <v>413</v>
      </c>
      <c r="AO425" s="6">
        <f t="shared" si="19"/>
        <v>0</v>
      </c>
      <c r="AR425" t="s">
        <v>413</v>
      </c>
      <c r="AS425" t="s">
        <v>1533</v>
      </c>
      <c r="AT425" s="209">
        <v>0</v>
      </c>
      <c r="AU425" s="209">
        <v>3547</v>
      </c>
      <c r="AV425" s="96"/>
      <c r="AW425" s="209"/>
      <c r="AX425" s="209"/>
      <c r="AY425" s="209"/>
      <c r="AZ425"/>
      <c r="BA425"/>
    </row>
    <row r="426" spans="1:53" ht="17.100000000000001" customHeight="1">
      <c r="A426" s="31">
        <v>817</v>
      </c>
      <c r="B426" s="31" t="s">
        <v>1619</v>
      </c>
      <c r="C426" s="72">
        <f>proj16jul!D426</f>
        <v>10000</v>
      </c>
      <c r="D426" s="45">
        <f>dec!N426</f>
        <v>5000</v>
      </c>
      <c r="E426" s="45">
        <f>may!N426</f>
        <v>5000</v>
      </c>
      <c r="F426" s="45">
        <f>june!N426</f>
        <v>5000</v>
      </c>
      <c r="G426" s="196">
        <v>833</v>
      </c>
      <c r="H426" s="196">
        <v>833</v>
      </c>
      <c r="I426" s="196">
        <v>834</v>
      </c>
      <c r="J426" s="196">
        <v>833</v>
      </c>
      <c r="K426" s="196">
        <v>833</v>
      </c>
      <c r="L426" s="196">
        <v>119</v>
      </c>
      <c r="M426" s="196">
        <v>119</v>
      </c>
      <c r="N426" s="196">
        <v>119</v>
      </c>
      <c r="O426" s="6"/>
      <c r="P426" s="6"/>
      <c r="Q426"/>
      <c r="R426"/>
      <c r="S426" s="33"/>
      <c r="T426" s="45">
        <f>proj16jul!F426</f>
        <v>92274</v>
      </c>
      <c r="U426" s="45">
        <f>dec!O426</f>
        <v>117224</v>
      </c>
      <c r="V426" s="45">
        <f>may!O426</f>
        <v>119061</v>
      </c>
      <c r="W426" s="45">
        <f>june!O426</f>
        <v>119061</v>
      </c>
      <c r="X426" s="196">
        <v>7690</v>
      </c>
      <c r="Y426" s="196">
        <v>7690</v>
      </c>
      <c r="Z426" s="196">
        <v>7690</v>
      </c>
      <c r="AA426" s="196">
        <v>7690</v>
      </c>
      <c r="AB426" s="196">
        <v>7690</v>
      </c>
      <c r="AC426" s="196">
        <v>11254</v>
      </c>
      <c r="AD426" s="196">
        <v>11254</v>
      </c>
      <c r="AE426" s="196">
        <v>11254</v>
      </c>
      <c r="AF426" s="196"/>
      <c r="AG426" s="196"/>
      <c r="AH426" s="196"/>
      <c r="AI426"/>
      <c r="AJ426" s="188">
        <f t="shared" si="17"/>
        <v>0</v>
      </c>
      <c r="AK426" s="31">
        <v>817</v>
      </c>
      <c r="AL426" s="31" t="s">
        <v>1619</v>
      </c>
      <c r="AM426" s="31">
        <v>783</v>
      </c>
      <c r="AN426" s="83" t="s">
        <v>1623</v>
      </c>
      <c r="AO426" s="6">
        <f>IF(MID(AS426,9,6)&lt;&gt;MID(AL426,1,6),1,0)</f>
        <v>1</v>
      </c>
      <c r="AR426" t="s">
        <v>1623</v>
      </c>
      <c r="AS426" t="s">
        <v>1642</v>
      </c>
      <c r="AT426" s="209">
        <v>119</v>
      </c>
      <c r="AU426" s="209">
        <v>11254</v>
      </c>
      <c r="AV426" s="96"/>
      <c r="AW426" s="209"/>
      <c r="AX426" s="209"/>
      <c r="AY426" s="209"/>
      <c r="AZ426"/>
      <c r="BA426"/>
    </row>
    <row r="427" spans="1:53" ht="17.100000000000001" customHeight="1">
      <c r="A427" s="32">
        <v>818</v>
      </c>
      <c r="B427" s="32" t="s">
        <v>938</v>
      </c>
      <c r="C427" s="72">
        <f>proj16jul!D427</f>
        <v>0</v>
      </c>
      <c r="D427" s="45">
        <f>dec!N427</f>
        <v>0</v>
      </c>
      <c r="E427" s="45">
        <f>may!N427</f>
        <v>0</v>
      </c>
      <c r="F427" s="45">
        <f>june!N427</f>
        <v>0</v>
      </c>
      <c r="G427" s="196">
        <v>0</v>
      </c>
      <c r="H427" s="196">
        <v>0</v>
      </c>
      <c r="I427" s="196">
        <v>0</v>
      </c>
      <c r="J427" s="196">
        <v>0</v>
      </c>
      <c r="K427" s="196">
        <v>0</v>
      </c>
      <c r="L427" s="196">
        <v>0</v>
      </c>
      <c r="M427" s="196">
        <v>0</v>
      </c>
      <c r="N427" s="196">
        <v>0</v>
      </c>
      <c r="O427" s="6"/>
      <c r="P427" s="6"/>
      <c r="Q427"/>
      <c r="R427"/>
      <c r="S427" s="33"/>
      <c r="T427" s="45">
        <f>proj16jul!F427</f>
        <v>11900</v>
      </c>
      <c r="U427" s="45">
        <f>dec!O427</f>
        <v>10000</v>
      </c>
      <c r="V427" s="45">
        <f>may!O427</f>
        <v>7600</v>
      </c>
      <c r="W427" s="45">
        <f>june!O427</f>
        <v>7600</v>
      </c>
      <c r="X427" s="196">
        <v>992</v>
      </c>
      <c r="Y427" s="196">
        <v>992</v>
      </c>
      <c r="Z427" s="196">
        <v>992</v>
      </c>
      <c r="AA427" s="196">
        <v>992</v>
      </c>
      <c r="AB427" s="196">
        <v>992</v>
      </c>
      <c r="AC427" s="196">
        <v>720</v>
      </c>
      <c r="AD427" s="196">
        <v>720</v>
      </c>
      <c r="AE427" s="196">
        <v>720</v>
      </c>
      <c r="AF427" s="196"/>
      <c r="AG427" s="196"/>
      <c r="AH427" s="196"/>
      <c r="AI427"/>
      <c r="AJ427" s="188">
        <f t="shared" si="17"/>
        <v>0</v>
      </c>
      <c r="AK427" s="31">
        <v>818</v>
      </c>
      <c r="AL427" s="31" t="s">
        <v>735</v>
      </c>
      <c r="AM427" s="31">
        <v>782</v>
      </c>
      <c r="AN427" s="31" t="s">
        <v>422</v>
      </c>
      <c r="AO427" s="6">
        <f t="shared" ref="AO427:AO448" si="20">IF(MID(AS427,1,6)&lt;&gt;MID(AL427,1,6),1,0)</f>
        <v>0</v>
      </c>
      <c r="AR427" t="s">
        <v>422</v>
      </c>
      <c r="AS427" t="s">
        <v>1542</v>
      </c>
      <c r="AT427" s="209">
        <v>0</v>
      </c>
      <c r="AU427" s="209">
        <v>720</v>
      </c>
      <c r="AV427" s="96"/>
      <c r="AW427" s="209"/>
      <c r="AX427" s="209"/>
      <c r="AY427" s="209"/>
      <c r="AZ427"/>
      <c r="BA427"/>
    </row>
    <row r="428" spans="1:53" ht="17.100000000000001" customHeight="1">
      <c r="A428" s="31">
        <v>821</v>
      </c>
      <c r="B428" s="31" t="s">
        <v>525</v>
      </c>
      <c r="C428" s="72">
        <f>proj16jul!D428</f>
        <v>0</v>
      </c>
      <c r="D428" s="45">
        <f>dec!N428</f>
        <v>0</v>
      </c>
      <c r="E428" s="45">
        <f>may!N428</f>
        <v>0</v>
      </c>
      <c r="F428" s="45">
        <f>june!N428</f>
        <v>0</v>
      </c>
      <c r="G428" s="196">
        <v>0</v>
      </c>
      <c r="H428" s="196">
        <v>0</v>
      </c>
      <c r="I428" s="196">
        <v>0</v>
      </c>
      <c r="J428" s="196">
        <v>0</v>
      </c>
      <c r="K428" s="196">
        <v>0</v>
      </c>
      <c r="L428" s="196">
        <v>0</v>
      </c>
      <c r="M428" s="196">
        <v>0</v>
      </c>
      <c r="N428" s="196">
        <v>0</v>
      </c>
      <c r="O428" s="6"/>
      <c r="P428" s="6"/>
      <c r="Q428"/>
      <c r="R428"/>
      <c r="S428" s="33"/>
      <c r="T428" s="45">
        <f>proj16jul!F428</f>
        <v>7550</v>
      </c>
      <c r="U428" s="45">
        <f>dec!O428</f>
        <v>44000</v>
      </c>
      <c r="V428" s="45">
        <f>may!O428</f>
        <v>93959</v>
      </c>
      <c r="W428" s="45">
        <f>june!O428</f>
        <v>89959</v>
      </c>
      <c r="X428" s="196">
        <v>630</v>
      </c>
      <c r="Y428" s="196">
        <v>630</v>
      </c>
      <c r="Z428" s="196">
        <v>629</v>
      </c>
      <c r="AA428" s="196">
        <v>629</v>
      </c>
      <c r="AB428" s="196">
        <v>629</v>
      </c>
      <c r="AC428" s="196">
        <v>5837</v>
      </c>
      <c r="AD428" s="196">
        <v>5836</v>
      </c>
      <c r="AE428" s="196">
        <v>5836</v>
      </c>
      <c r="AF428" s="196"/>
      <c r="AG428" s="196"/>
      <c r="AH428" s="196"/>
      <c r="AI428"/>
      <c r="AJ428" s="188">
        <f t="shared" si="17"/>
        <v>0</v>
      </c>
      <c r="AK428" s="31">
        <v>821</v>
      </c>
      <c r="AL428" s="31" t="s">
        <v>736</v>
      </c>
      <c r="AM428" s="31">
        <v>722</v>
      </c>
      <c r="AN428" s="31" t="s">
        <v>427</v>
      </c>
      <c r="AO428" s="6">
        <f t="shared" si="20"/>
        <v>0</v>
      </c>
      <c r="AR428" t="s">
        <v>427</v>
      </c>
      <c r="AS428" t="s">
        <v>1547</v>
      </c>
      <c r="AT428" s="209">
        <v>0</v>
      </c>
      <c r="AU428" s="209">
        <v>5836</v>
      </c>
      <c r="AV428" s="96"/>
      <c r="AW428" s="209"/>
      <c r="AX428" s="209"/>
      <c r="AY428" s="209"/>
      <c r="AZ428"/>
      <c r="BA428"/>
    </row>
    <row r="429" spans="1:53" ht="17.100000000000001" customHeight="1">
      <c r="A429" s="32">
        <v>823</v>
      </c>
      <c r="B429" s="32" t="s">
        <v>928</v>
      </c>
      <c r="C429" s="72">
        <f>proj16jul!D429</f>
        <v>27500</v>
      </c>
      <c r="D429" s="45">
        <f>dec!N429</f>
        <v>29000</v>
      </c>
      <c r="E429" s="45">
        <f>may!N429</f>
        <v>31991</v>
      </c>
      <c r="F429" s="45">
        <f>june!N429</f>
        <v>31991</v>
      </c>
      <c r="G429" s="196">
        <v>2291</v>
      </c>
      <c r="H429" s="196">
        <v>2292</v>
      </c>
      <c r="I429" s="196">
        <v>2292</v>
      </c>
      <c r="J429" s="196">
        <v>2291</v>
      </c>
      <c r="K429" s="196">
        <v>2292</v>
      </c>
      <c r="L429" s="196">
        <v>2506</v>
      </c>
      <c r="M429" s="196">
        <v>2506</v>
      </c>
      <c r="N429" s="196">
        <v>2506</v>
      </c>
      <c r="O429" s="6"/>
      <c r="P429" s="6"/>
      <c r="Q429"/>
      <c r="R429"/>
      <c r="S429" s="33"/>
      <c r="T429" s="45">
        <f>proj16jul!F429</f>
        <v>764958</v>
      </c>
      <c r="U429" s="45">
        <f>dec!O429</f>
        <v>642141</v>
      </c>
      <c r="V429" s="45">
        <f>may!O429</f>
        <v>631540</v>
      </c>
      <c r="W429" s="45">
        <f>june!O429</f>
        <v>631503</v>
      </c>
      <c r="X429" s="196">
        <v>63747</v>
      </c>
      <c r="Y429" s="196">
        <v>63747</v>
      </c>
      <c r="Z429" s="196">
        <v>63747</v>
      </c>
      <c r="AA429" s="196">
        <v>63747</v>
      </c>
      <c r="AB429" s="196">
        <v>63747</v>
      </c>
      <c r="AC429" s="196">
        <v>46201</v>
      </c>
      <c r="AD429" s="196">
        <v>46201</v>
      </c>
      <c r="AE429" s="196">
        <v>46201</v>
      </c>
      <c r="AF429" s="196"/>
      <c r="AG429" s="196"/>
      <c r="AH429" s="196"/>
      <c r="AI429"/>
      <c r="AJ429" s="188">
        <f t="shared" si="17"/>
        <v>0</v>
      </c>
      <c r="AK429" s="31">
        <v>823</v>
      </c>
      <c r="AL429" s="31" t="s">
        <v>737</v>
      </c>
      <c r="AM429" s="31">
        <v>723</v>
      </c>
      <c r="AN429" s="31" t="s">
        <v>428</v>
      </c>
      <c r="AO429" s="6">
        <f t="shared" si="20"/>
        <v>0</v>
      </c>
      <c r="AR429" t="s">
        <v>428</v>
      </c>
      <c r="AS429" t="s">
        <v>1548</v>
      </c>
      <c r="AT429" s="209">
        <v>2506</v>
      </c>
      <c r="AU429" s="209">
        <v>46201</v>
      </c>
      <c r="AV429" s="96"/>
      <c r="AW429" s="209"/>
      <c r="AX429" s="209"/>
      <c r="AY429" s="209"/>
      <c r="AZ429"/>
      <c r="BA429"/>
    </row>
    <row r="430" spans="1:53" ht="17.100000000000001" customHeight="1">
      <c r="A430" s="31">
        <v>825</v>
      </c>
      <c r="B430" s="31" t="s">
        <v>539</v>
      </c>
      <c r="C430" s="72">
        <f>proj16jul!D430</f>
        <v>0</v>
      </c>
      <c r="D430" s="45">
        <f>dec!N430</f>
        <v>0</v>
      </c>
      <c r="E430" s="45">
        <f>may!N430</f>
        <v>0</v>
      </c>
      <c r="F430" s="45">
        <f>june!N430</f>
        <v>0</v>
      </c>
      <c r="G430" s="196">
        <v>0</v>
      </c>
      <c r="H430" s="196">
        <v>0</v>
      </c>
      <c r="I430" s="196">
        <v>0</v>
      </c>
      <c r="J430" s="196">
        <v>0</v>
      </c>
      <c r="K430" s="196">
        <v>0</v>
      </c>
      <c r="L430" s="196">
        <v>0</v>
      </c>
      <c r="M430" s="196">
        <v>0</v>
      </c>
      <c r="N430" s="196">
        <v>0</v>
      </c>
      <c r="O430" s="6"/>
      <c r="P430" s="6"/>
      <c r="Q430"/>
      <c r="R430"/>
      <c r="S430" s="33"/>
      <c r="T430" s="45">
        <f>proj16jul!F430</f>
        <v>10000</v>
      </c>
      <c r="U430" s="45">
        <f>dec!O430</f>
        <v>25000</v>
      </c>
      <c r="V430" s="45">
        <f>may!O430</f>
        <v>25000</v>
      </c>
      <c r="W430" s="45">
        <f>june!O430</f>
        <v>25000</v>
      </c>
      <c r="X430" s="196">
        <v>834</v>
      </c>
      <c r="Y430" s="196">
        <v>834</v>
      </c>
      <c r="Z430" s="196">
        <v>834</v>
      </c>
      <c r="AA430" s="196">
        <v>834</v>
      </c>
      <c r="AB430" s="196">
        <v>833</v>
      </c>
      <c r="AC430" s="196">
        <v>2976</v>
      </c>
      <c r="AD430" s="196">
        <v>2976</v>
      </c>
      <c r="AE430" s="196">
        <v>2976</v>
      </c>
      <c r="AF430" s="196"/>
      <c r="AG430" s="196"/>
      <c r="AH430" s="196"/>
      <c r="AI430"/>
      <c r="AJ430" s="188">
        <f t="shared" si="17"/>
        <v>0</v>
      </c>
      <c r="AK430" s="31">
        <v>825</v>
      </c>
      <c r="AL430" s="31" t="s">
        <v>738</v>
      </c>
      <c r="AM430" s="31">
        <v>786</v>
      </c>
      <c r="AN430" s="31" t="s">
        <v>430</v>
      </c>
      <c r="AO430" s="6">
        <f t="shared" si="20"/>
        <v>0</v>
      </c>
      <c r="AR430" t="s">
        <v>430</v>
      </c>
      <c r="AS430" t="s">
        <v>1550</v>
      </c>
      <c r="AT430" s="209">
        <v>0</v>
      </c>
      <c r="AU430" s="209">
        <v>2976</v>
      </c>
      <c r="AV430" s="96"/>
      <c r="AW430" s="209"/>
      <c r="AX430" s="209"/>
      <c r="AY430" s="209"/>
      <c r="AZ430"/>
      <c r="BA430"/>
    </row>
    <row r="431" spans="1:53" ht="17.100000000000001" customHeight="1">
      <c r="A431" s="32">
        <v>828</v>
      </c>
      <c r="B431" s="32" t="s">
        <v>929</v>
      </c>
      <c r="C431" s="72">
        <f>proj16jul!D431</f>
        <v>25070</v>
      </c>
      <c r="D431" s="45">
        <f>dec!N431</f>
        <v>14232</v>
      </c>
      <c r="E431" s="45">
        <f>may!N431</f>
        <v>14232</v>
      </c>
      <c r="F431" s="45">
        <f>june!N431</f>
        <v>0</v>
      </c>
      <c r="G431" s="196">
        <v>2089</v>
      </c>
      <c r="H431" s="196">
        <v>2089</v>
      </c>
      <c r="I431" s="196">
        <v>2089</v>
      </c>
      <c r="J431" s="196">
        <v>2089</v>
      </c>
      <c r="K431" s="196">
        <v>2089</v>
      </c>
      <c r="L431" s="196">
        <v>541</v>
      </c>
      <c r="M431" s="196">
        <v>541</v>
      </c>
      <c r="N431" s="196">
        <v>541</v>
      </c>
      <c r="O431" s="6"/>
      <c r="P431" s="6"/>
      <c r="Q431"/>
      <c r="R431"/>
      <c r="S431" s="33"/>
      <c r="T431" s="45">
        <f>proj16jul!F431</f>
        <v>146589</v>
      </c>
      <c r="U431" s="45">
        <f>dec!O431</f>
        <v>139425</v>
      </c>
      <c r="V431" s="45">
        <f>may!O431</f>
        <v>141475</v>
      </c>
      <c r="W431" s="45">
        <f>june!O431</f>
        <v>133200</v>
      </c>
      <c r="X431" s="196">
        <v>12216</v>
      </c>
      <c r="Y431" s="196">
        <v>12216</v>
      </c>
      <c r="Z431" s="196">
        <v>12216</v>
      </c>
      <c r="AA431" s="196">
        <v>12216</v>
      </c>
      <c r="AB431" s="196">
        <v>12216</v>
      </c>
      <c r="AC431" s="196">
        <v>11193</v>
      </c>
      <c r="AD431" s="196">
        <v>11192</v>
      </c>
      <c r="AE431" s="196">
        <v>11192</v>
      </c>
      <c r="AF431" s="196"/>
      <c r="AG431" s="196"/>
      <c r="AH431" s="196"/>
      <c r="AI431"/>
      <c r="AJ431" s="188">
        <f t="shared" si="17"/>
        <v>0</v>
      </c>
      <c r="AK431" s="31">
        <v>828</v>
      </c>
      <c r="AL431" s="31" t="s">
        <v>739</v>
      </c>
      <c r="AM431" s="31">
        <v>767</v>
      </c>
      <c r="AN431" s="31" t="s">
        <v>429</v>
      </c>
      <c r="AO431" s="6">
        <f t="shared" si="20"/>
        <v>0</v>
      </c>
      <c r="AR431" t="s">
        <v>429</v>
      </c>
      <c r="AS431" t="s">
        <v>1549</v>
      </c>
      <c r="AT431" s="209">
        <v>541</v>
      </c>
      <c r="AU431" s="209">
        <v>11192</v>
      </c>
      <c r="AV431" s="96"/>
      <c r="AW431" s="209"/>
      <c r="AX431" s="209"/>
      <c r="AY431" s="209"/>
      <c r="AZ431"/>
      <c r="BA431"/>
    </row>
    <row r="432" spans="1:53" ht="17.100000000000001" customHeight="1">
      <c r="A432" s="31">
        <v>829</v>
      </c>
      <c r="B432" s="31" t="s">
        <v>934</v>
      </c>
      <c r="C432" s="72">
        <f>proj16jul!D432</f>
        <v>0</v>
      </c>
      <c r="D432" s="45">
        <f>dec!N432</f>
        <v>0</v>
      </c>
      <c r="E432" s="45">
        <f>may!N432</f>
        <v>0</v>
      </c>
      <c r="F432" s="45">
        <f>june!N432</f>
        <v>0</v>
      </c>
      <c r="G432" s="196">
        <v>0</v>
      </c>
      <c r="H432" s="196">
        <v>0</v>
      </c>
      <c r="I432" s="196">
        <v>0</v>
      </c>
      <c r="J432" s="196">
        <v>0</v>
      </c>
      <c r="K432" s="196">
        <v>0</v>
      </c>
      <c r="L432" s="196">
        <v>0</v>
      </c>
      <c r="M432" s="196">
        <v>0</v>
      </c>
      <c r="N432" s="196">
        <v>0</v>
      </c>
      <c r="O432" s="6"/>
      <c r="P432" s="6"/>
      <c r="Q432"/>
      <c r="R432"/>
      <c r="S432" s="33"/>
      <c r="T432" s="45">
        <f>proj16jul!F432</f>
        <v>3953</v>
      </c>
      <c r="U432" s="45">
        <f>dec!O432</f>
        <v>0</v>
      </c>
      <c r="V432" s="45">
        <f>may!O432</f>
        <v>0</v>
      </c>
      <c r="W432" s="45">
        <f>june!O432</f>
        <v>0</v>
      </c>
      <c r="X432" s="196">
        <v>330</v>
      </c>
      <c r="Y432" s="196">
        <v>330</v>
      </c>
      <c r="Z432" s="196">
        <v>330</v>
      </c>
      <c r="AA432" s="196">
        <v>330</v>
      </c>
      <c r="AB432" s="196">
        <v>330</v>
      </c>
      <c r="AC432" s="196">
        <v>-236</v>
      </c>
      <c r="AD432" s="196">
        <v>-236</v>
      </c>
      <c r="AE432" s="196">
        <v>-236</v>
      </c>
      <c r="AF432" s="196"/>
      <c r="AG432" s="196"/>
      <c r="AH432" s="196"/>
      <c r="AI432"/>
      <c r="AJ432" s="188">
        <f t="shared" si="17"/>
        <v>0</v>
      </c>
      <c r="AK432" s="31">
        <v>829</v>
      </c>
      <c r="AL432" s="31" t="s">
        <v>740</v>
      </c>
      <c r="AM432" s="31">
        <v>778</v>
      </c>
      <c r="AN432" s="31" t="s">
        <v>468</v>
      </c>
      <c r="AO432" s="6">
        <f t="shared" si="20"/>
        <v>0</v>
      </c>
      <c r="AR432" t="s">
        <v>468</v>
      </c>
      <c r="AS432" t="s">
        <v>1586</v>
      </c>
      <c r="AT432" s="209">
        <v>0</v>
      </c>
      <c r="AU432" s="209">
        <v>-236</v>
      </c>
      <c r="AV432" s="96"/>
      <c r="AW432" s="209"/>
      <c r="AX432" s="209"/>
      <c r="AY432" s="209"/>
      <c r="AZ432"/>
      <c r="BA432"/>
    </row>
    <row r="433" spans="1:54" ht="17.100000000000001" customHeight="1">
      <c r="A433" s="32">
        <v>830</v>
      </c>
      <c r="B433" s="32" t="s">
        <v>931</v>
      </c>
      <c r="C433" s="72">
        <f>proj16jul!D433</f>
        <v>0</v>
      </c>
      <c r="D433" s="45">
        <f>dec!N433</f>
        <v>0</v>
      </c>
      <c r="E433" s="45">
        <f>may!N433</f>
        <v>0</v>
      </c>
      <c r="F433" s="45">
        <f>june!N433</f>
        <v>0</v>
      </c>
      <c r="G433" s="196">
        <v>0</v>
      </c>
      <c r="H433" s="196">
        <v>0</v>
      </c>
      <c r="I433" s="196">
        <v>0</v>
      </c>
      <c r="J433" s="196">
        <v>0</v>
      </c>
      <c r="K433" s="196">
        <v>0</v>
      </c>
      <c r="L433" s="196">
        <v>0</v>
      </c>
      <c r="M433" s="196">
        <v>0</v>
      </c>
      <c r="N433" s="196">
        <v>0</v>
      </c>
      <c r="O433" s="6"/>
      <c r="P433" s="6"/>
      <c r="Q433"/>
      <c r="R433"/>
      <c r="S433" s="33"/>
      <c r="T433" s="45">
        <f>proj16jul!F433</f>
        <v>9150</v>
      </c>
      <c r="U433" s="45">
        <f>dec!O433</f>
        <v>5000</v>
      </c>
      <c r="V433" s="45">
        <f>may!O433</f>
        <v>5000</v>
      </c>
      <c r="W433" s="45">
        <f>june!O433</f>
        <v>8100</v>
      </c>
      <c r="X433" s="196">
        <v>763</v>
      </c>
      <c r="Y433" s="196">
        <v>763</v>
      </c>
      <c r="Z433" s="196">
        <v>763</v>
      </c>
      <c r="AA433" s="196">
        <v>763</v>
      </c>
      <c r="AB433" s="196">
        <v>763</v>
      </c>
      <c r="AC433" s="196">
        <v>170</v>
      </c>
      <c r="AD433" s="196">
        <v>170</v>
      </c>
      <c r="AE433" s="196">
        <v>169</v>
      </c>
      <c r="AF433" s="196"/>
      <c r="AG433" s="196"/>
      <c r="AH433" s="196"/>
      <c r="AI433"/>
      <c r="AJ433" s="188">
        <f t="shared" si="17"/>
        <v>0</v>
      </c>
      <c r="AK433" s="31">
        <v>830</v>
      </c>
      <c r="AL433" s="31" t="s">
        <v>741</v>
      </c>
      <c r="AM433" s="31">
        <v>781</v>
      </c>
      <c r="AN433" s="31" t="s">
        <v>442</v>
      </c>
      <c r="AO433" s="6">
        <f t="shared" si="20"/>
        <v>0</v>
      </c>
      <c r="AR433" t="s">
        <v>442</v>
      </c>
      <c r="AS433" t="s">
        <v>1562</v>
      </c>
      <c r="AT433" s="209">
        <v>0</v>
      </c>
      <c r="AU433" s="209">
        <v>169</v>
      </c>
      <c r="AV433" s="96"/>
      <c r="AW433" s="209"/>
      <c r="AX433" s="209"/>
      <c r="AY433" s="209"/>
      <c r="AZ433"/>
      <c r="BA433"/>
    </row>
    <row r="434" spans="1:54" ht="17.100000000000001" customHeight="1">
      <c r="A434" s="32">
        <v>832</v>
      </c>
      <c r="B434" s="32" t="s">
        <v>1301</v>
      </c>
      <c r="C434" s="72">
        <f>proj16jul!D434</f>
        <v>128988</v>
      </c>
      <c r="D434" s="45">
        <f>dec!N434</f>
        <v>107121</v>
      </c>
      <c r="E434" s="45">
        <f>may!N434</f>
        <v>109611</v>
      </c>
      <c r="F434" s="45">
        <f>june!N434</f>
        <v>109561</v>
      </c>
      <c r="G434" s="196">
        <v>10749</v>
      </c>
      <c r="H434" s="196">
        <v>10749</v>
      </c>
      <c r="I434" s="196">
        <v>10749</v>
      </c>
      <c r="J434" s="196">
        <v>10749</v>
      </c>
      <c r="K434" s="196">
        <v>10749</v>
      </c>
      <c r="L434" s="196">
        <v>7625</v>
      </c>
      <c r="M434" s="196">
        <v>7625</v>
      </c>
      <c r="N434" s="196">
        <v>7625</v>
      </c>
      <c r="O434" s="6"/>
      <c r="P434" s="6"/>
      <c r="Q434"/>
      <c r="R434"/>
      <c r="S434" s="33"/>
      <c r="T434" s="45">
        <f>proj16jul!F434</f>
        <v>280442</v>
      </c>
      <c r="U434" s="45">
        <f>dec!O434</f>
        <v>359000</v>
      </c>
      <c r="V434" s="45">
        <f>may!O434</f>
        <v>363280</v>
      </c>
      <c r="W434" s="45">
        <f>june!O434</f>
        <v>365416</v>
      </c>
      <c r="X434" s="196">
        <v>23371</v>
      </c>
      <c r="Y434" s="196">
        <v>23371</v>
      </c>
      <c r="Z434" s="196">
        <v>23370</v>
      </c>
      <c r="AA434" s="196">
        <v>23370</v>
      </c>
      <c r="AB434" s="196">
        <v>23370</v>
      </c>
      <c r="AC434" s="196">
        <v>34593</v>
      </c>
      <c r="AD434" s="196">
        <v>34593</v>
      </c>
      <c r="AE434" s="196">
        <v>34593</v>
      </c>
      <c r="AF434" s="196"/>
      <c r="AG434" s="196"/>
      <c r="AH434" s="196"/>
      <c r="AI434"/>
      <c r="AJ434" s="188">
        <f t="shared" si="17"/>
        <v>0</v>
      </c>
      <c r="AK434" s="31">
        <v>832</v>
      </c>
      <c r="AL434" s="31" t="s">
        <v>742</v>
      </c>
      <c r="AM434" s="31">
        <v>735</v>
      </c>
      <c r="AN434" s="31" t="s">
        <v>445</v>
      </c>
      <c r="AO434" s="6">
        <f t="shared" si="20"/>
        <v>0</v>
      </c>
      <c r="AR434" t="s">
        <v>445</v>
      </c>
      <c r="AS434" t="s">
        <v>1564</v>
      </c>
      <c r="AT434" s="209">
        <v>7625</v>
      </c>
      <c r="AU434" s="209">
        <v>34593</v>
      </c>
      <c r="AV434" s="96"/>
      <c r="AW434" s="209"/>
      <c r="AX434" s="209"/>
      <c r="AY434" s="209"/>
      <c r="AZ434"/>
      <c r="BA434"/>
    </row>
    <row r="435" spans="1:54" ht="17.100000000000001" customHeight="1">
      <c r="A435" s="31">
        <v>851</v>
      </c>
      <c r="B435" s="31" t="s">
        <v>528</v>
      </c>
      <c r="C435" s="72">
        <f>proj16jul!D435</f>
        <v>0</v>
      </c>
      <c r="D435" s="45">
        <f>dec!N435</f>
        <v>0</v>
      </c>
      <c r="E435" s="45">
        <f>may!N435</f>
        <v>0</v>
      </c>
      <c r="F435" s="45">
        <f>june!N435</f>
        <v>0</v>
      </c>
      <c r="G435" s="196">
        <v>0</v>
      </c>
      <c r="H435" s="196">
        <v>0</v>
      </c>
      <c r="I435" s="196">
        <v>0</v>
      </c>
      <c r="J435" s="196">
        <v>0</v>
      </c>
      <c r="K435" s="196">
        <v>0</v>
      </c>
      <c r="L435" s="196">
        <v>0</v>
      </c>
      <c r="M435" s="196">
        <v>0</v>
      </c>
      <c r="N435" s="196">
        <v>0</v>
      </c>
      <c r="O435" s="6"/>
      <c r="P435" s="6"/>
      <c r="Q435"/>
      <c r="R435"/>
      <c r="S435" s="33"/>
      <c r="T435" s="45">
        <f>proj16jul!F435</f>
        <v>20000</v>
      </c>
      <c r="U435" s="45">
        <f>dec!O435</f>
        <v>5000</v>
      </c>
      <c r="V435" s="45">
        <f>may!O435</f>
        <v>0</v>
      </c>
      <c r="W435" s="45">
        <f>june!O435</f>
        <v>0</v>
      </c>
      <c r="X435" s="196">
        <v>1667</v>
      </c>
      <c r="Y435" s="196">
        <v>1667</v>
      </c>
      <c r="Z435" s="196">
        <v>1667</v>
      </c>
      <c r="AA435" s="196">
        <v>1667</v>
      </c>
      <c r="AB435" s="196">
        <v>1667</v>
      </c>
      <c r="AC435" s="196">
        <v>-477</v>
      </c>
      <c r="AD435" s="196">
        <v>-477</v>
      </c>
      <c r="AE435" s="196">
        <v>-477</v>
      </c>
      <c r="AF435" s="196"/>
      <c r="AG435" s="196"/>
      <c r="AH435" s="196"/>
      <c r="AI435"/>
      <c r="AJ435" s="188">
        <f t="shared" si="17"/>
        <v>0</v>
      </c>
      <c r="AK435" s="31">
        <v>851</v>
      </c>
      <c r="AL435" s="31" t="s">
        <v>746</v>
      </c>
      <c r="AM435" s="31">
        <v>743</v>
      </c>
      <c r="AN435" s="31" t="s">
        <v>456</v>
      </c>
      <c r="AO435" s="6">
        <f t="shared" si="20"/>
        <v>0</v>
      </c>
      <c r="AR435" t="s">
        <v>456</v>
      </c>
      <c r="AS435" t="s">
        <v>1575</v>
      </c>
      <c r="AT435" s="209">
        <v>0</v>
      </c>
      <c r="AU435" s="209">
        <v>-477</v>
      </c>
      <c r="AV435" s="96"/>
      <c r="AW435" s="209"/>
      <c r="AX435" s="209"/>
      <c r="AY435" s="209"/>
      <c r="AZ435"/>
      <c r="BA435"/>
    </row>
    <row r="436" spans="1:54" ht="17.100000000000001" customHeight="1">
      <c r="A436" s="32">
        <v>852</v>
      </c>
      <c r="B436" s="32" t="s">
        <v>930</v>
      </c>
      <c r="C436" s="72">
        <f>proj16jul!D436</f>
        <v>365249</v>
      </c>
      <c r="D436" s="45">
        <f>dec!N436</f>
        <v>335948</v>
      </c>
      <c r="E436" s="45">
        <f>may!N436</f>
        <v>335948</v>
      </c>
      <c r="F436" s="45">
        <f>june!N436</f>
        <v>335726</v>
      </c>
      <c r="G436" s="196">
        <v>30437</v>
      </c>
      <c r="H436" s="196">
        <v>30437</v>
      </c>
      <c r="I436" s="196">
        <v>30438</v>
      </c>
      <c r="J436" s="196">
        <v>30437</v>
      </c>
      <c r="K436" s="196">
        <v>30438</v>
      </c>
      <c r="L436" s="196">
        <v>26251</v>
      </c>
      <c r="M436" s="196">
        <v>26251</v>
      </c>
      <c r="N436" s="196">
        <v>26251</v>
      </c>
      <c r="O436" s="6"/>
      <c r="P436" s="6"/>
      <c r="Q436"/>
      <c r="R436"/>
      <c r="S436" s="33"/>
      <c r="T436" s="45">
        <f>proj16jul!F436</f>
        <v>56788</v>
      </c>
      <c r="U436" s="45">
        <f>dec!O436</f>
        <v>39584</v>
      </c>
      <c r="V436" s="45">
        <f>may!O436</f>
        <v>33249</v>
      </c>
      <c r="W436" s="45">
        <f>june!O436</f>
        <v>18967</v>
      </c>
      <c r="X436" s="196">
        <v>4733</v>
      </c>
      <c r="Y436" s="196">
        <v>4733</v>
      </c>
      <c r="Z436" s="196">
        <v>4733</v>
      </c>
      <c r="AA436" s="196">
        <v>4733</v>
      </c>
      <c r="AB436" s="196">
        <v>4732</v>
      </c>
      <c r="AC436" s="196">
        <v>2275</v>
      </c>
      <c r="AD436" s="196">
        <v>2275</v>
      </c>
      <c r="AE436" s="196">
        <v>2274</v>
      </c>
      <c r="AF436" s="196"/>
      <c r="AG436" s="196"/>
      <c r="AH436" s="196"/>
      <c r="AI436"/>
      <c r="AJ436" s="188">
        <f t="shared" si="17"/>
        <v>0</v>
      </c>
      <c r="AK436" s="31">
        <v>852</v>
      </c>
      <c r="AL436" s="31" t="s">
        <v>747</v>
      </c>
      <c r="AM436" s="31">
        <v>739</v>
      </c>
      <c r="AN436" s="31" t="s">
        <v>449</v>
      </c>
      <c r="AO436" s="6">
        <f t="shared" si="20"/>
        <v>0</v>
      </c>
      <c r="AR436" t="s">
        <v>449</v>
      </c>
      <c r="AS436" t="s">
        <v>1568</v>
      </c>
      <c r="AT436" s="209">
        <v>26251</v>
      </c>
      <c r="AU436" s="209">
        <v>2274</v>
      </c>
      <c r="AV436" s="96"/>
      <c r="AW436" s="209"/>
      <c r="AX436" s="209"/>
      <c r="AY436" s="209"/>
      <c r="AZ436"/>
      <c r="BA436"/>
    </row>
    <row r="437" spans="1:54" ht="17.100000000000001" customHeight="1">
      <c r="A437" s="32">
        <v>853</v>
      </c>
      <c r="B437" s="32" t="s">
        <v>935</v>
      </c>
      <c r="C437" s="72">
        <f>proj16jul!D437</f>
        <v>218436</v>
      </c>
      <c r="D437" s="45">
        <f>dec!N437</f>
        <v>188361</v>
      </c>
      <c r="E437" s="45">
        <f>may!N437</f>
        <v>163103</v>
      </c>
      <c r="F437" s="45">
        <f>june!N437</f>
        <v>163103</v>
      </c>
      <c r="G437" s="196">
        <v>18203</v>
      </c>
      <c r="H437" s="196">
        <v>18203</v>
      </c>
      <c r="I437" s="196">
        <v>18203</v>
      </c>
      <c r="J437" s="196">
        <v>18203</v>
      </c>
      <c r="K437" s="196">
        <v>18203</v>
      </c>
      <c r="L437" s="196">
        <v>13906</v>
      </c>
      <c r="M437" s="196">
        <v>13906</v>
      </c>
      <c r="N437" s="196">
        <v>13906</v>
      </c>
      <c r="O437" s="6"/>
      <c r="P437" s="6"/>
      <c r="Q437"/>
      <c r="R437"/>
      <c r="S437" s="33"/>
      <c r="T437" s="45">
        <f>proj16jul!F437</f>
        <v>0</v>
      </c>
      <c r="U437" s="45">
        <f>dec!O437</f>
        <v>14000</v>
      </c>
      <c r="V437" s="45">
        <f>may!O437</f>
        <v>10748</v>
      </c>
      <c r="W437" s="45">
        <f>june!O437</f>
        <v>10748</v>
      </c>
      <c r="X437" s="196">
        <v>0</v>
      </c>
      <c r="Y437" s="196">
        <v>0</v>
      </c>
      <c r="Z437" s="196">
        <v>0</v>
      </c>
      <c r="AA437" s="196">
        <v>0</v>
      </c>
      <c r="AB437" s="196">
        <v>0</v>
      </c>
      <c r="AC437" s="196">
        <v>2000</v>
      </c>
      <c r="AD437" s="196">
        <v>2000</v>
      </c>
      <c r="AE437" s="196">
        <v>2000</v>
      </c>
      <c r="AF437" s="196"/>
      <c r="AG437" s="196"/>
      <c r="AH437" s="196"/>
      <c r="AI437"/>
      <c r="AJ437" s="188">
        <f t="shared" si="17"/>
        <v>0</v>
      </c>
      <c r="AK437" s="31">
        <v>853</v>
      </c>
      <c r="AL437" s="31" t="s">
        <v>748</v>
      </c>
      <c r="AM437" s="31">
        <v>742</v>
      </c>
      <c r="AN437" s="31" t="s">
        <v>455</v>
      </c>
      <c r="AO437" s="6">
        <f t="shared" si="20"/>
        <v>0</v>
      </c>
      <c r="AR437" t="s">
        <v>455</v>
      </c>
      <c r="AS437" t="s">
        <v>1574</v>
      </c>
      <c r="AT437" s="209">
        <v>13906</v>
      </c>
      <c r="AU437" s="209">
        <v>2000</v>
      </c>
      <c r="AV437" s="96"/>
      <c r="AW437" s="209"/>
      <c r="AX437" s="209"/>
      <c r="AY437" s="209"/>
      <c r="AZ437"/>
      <c r="BA437"/>
    </row>
    <row r="438" spans="1:54" ht="17.100000000000001" customHeight="1">
      <c r="A438" s="31">
        <v>855</v>
      </c>
      <c r="B438" s="31" t="s">
        <v>538</v>
      </c>
      <c r="C438" s="72">
        <f>proj16jul!D438</f>
        <v>0</v>
      </c>
      <c r="D438" s="45">
        <f>dec!N438</f>
        <v>0</v>
      </c>
      <c r="E438" s="45">
        <f>may!N438</f>
        <v>0</v>
      </c>
      <c r="F438" s="45">
        <f>june!N438</f>
        <v>0</v>
      </c>
      <c r="G438" s="196">
        <v>0</v>
      </c>
      <c r="H438" s="196">
        <v>0</v>
      </c>
      <c r="I438" s="196">
        <v>0</v>
      </c>
      <c r="J438" s="196">
        <v>0</v>
      </c>
      <c r="K438" s="196">
        <v>0</v>
      </c>
      <c r="L438" s="196">
        <v>0</v>
      </c>
      <c r="M438" s="196">
        <v>0</v>
      </c>
      <c r="N438" s="196">
        <v>0</v>
      </c>
      <c r="O438" s="6"/>
      <c r="P438" s="6"/>
      <c r="Q438"/>
      <c r="R438"/>
      <c r="S438" s="33"/>
      <c r="T438" s="45">
        <f>proj16jul!F438</f>
        <v>0</v>
      </c>
      <c r="U438" s="45">
        <f>dec!O438</f>
        <v>10000</v>
      </c>
      <c r="V438" s="45">
        <f>may!O438</f>
        <v>4050</v>
      </c>
      <c r="W438" s="45">
        <f>june!O438</f>
        <v>4050</v>
      </c>
      <c r="X438" s="196">
        <v>0</v>
      </c>
      <c r="Y438" s="196">
        <v>0</v>
      </c>
      <c r="Z438" s="196">
        <v>0</v>
      </c>
      <c r="AA438" s="196">
        <v>0</v>
      </c>
      <c r="AB438" s="196">
        <v>0</v>
      </c>
      <c r="AC438" s="196">
        <v>1429</v>
      </c>
      <c r="AD438" s="196">
        <v>1429</v>
      </c>
      <c r="AE438" s="196">
        <v>1429</v>
      </c>
      <c r="AF438" s="196"/>
      <c r="AG438" s="196"/>
      <c r="AH438" s="196"/>
      <c r="AI438"/>
      <c r="AJ438" s="188">
        <f t="shared" si="17"/>
        <v>0</v>
      </c>
      <c r="AK438" s="31">
        <v>855</v>
      </c>
      <c r="AL438" s="31" t="s">
        <v>749</v>
      </c>
      <c r="AM438" s="31">
        <v>784</v>
      </c>
      <c r="AN438" s="31" t="s">
        <v>457</v>
      </c>
      <c r="AO438" s="6">
        <f t="shared" si="20"/>
        <v>0</v>
      </c>
      <c r="AR438" t="s">
        <v>457</v>
      </c>
      <c r="AS438" t="s">
        <v>1576</v>
      </c>
      <c r="AT438" s="209">
        <v>0</v>
      </c>
      <c r="AU438" s="209">
        <v>1429</v>
      </c>
      <c r="AV438" s="96"/>
      <c r="AW438" s="209"/>
      <c r="AX438" s="209"/>
      <c r="AY438" s="209"/>
      <c r="AZ438"/>
      <c r="BA438"/>
    </row>
    <row r="439" spans="1:54" ht="17.100000000000001" customHeight="1">
      <c r="A439" s="32">
        <v>860</v>
      </c>
      <c r="B439" s="32" t="s">
        <v>1307</v>
      </c>
      <c r="C439" s="72">
        <f>proj16jul!D439</f>
        <v>127081</v>
      </c>
      <c r="D439" s="45">
        <f>dec!N439</f>
        <v>194801</v>
      </c>
      <c r="E439" s="45">
        <f>may!N439</f>
        <v>183358</v>
      </c>
      <c r="F439" s="45">
        <f>june!N439</f>
        <v>183358</v>
      </c>
      <c r="G439" s="196">
        <v>10590</v>
      </c>
      <c r="H439" s="196">
        <v>10590</v>
      </c>
      <c r="I439" s="196">
        <v>10590</v>
      </c>
      <c r="J439" s="196">
        <v>10590</v>
      </c>
      <c r="K439" s="196">
        <v>10590</v>
      </c>
      <c r="L439" s="196">
        <v>20264</v>
      </c>
      <c r="M439" s="196">
        <v>20264</v>
      </c>
      <c r="N439" s="196">
        <v>20264</v>
      </c>
      <c r="O439" s="6"/>
      <c r="P439" s="6"/>
      <c r="Q439"/>
      <c r="R439"/>
      <c r="S439" s="33"/>
      <c r="T439" s="45">
        <f>proj16jul!F439</f>
        <v>83687</v>
      </c>
      <c r="U439" s="45">
        <f>dec!O439</f>
        <v>67235</v>
      </c>
      <c r="V439" s="45">
        <f>may!O439</f>
        <v>59162</v>
      </c>
      <c r="W439" s="45">
        <f>june!O439</f>
        <v>59162</v>
      </c>
      <c r="X439" s="196">
        <v>6974</v>
      </c>
      <c r="Y439" s="196">
        <v>6974</v>
      </c>
      <c r="Z439" s="196">
        <v>6974</v>
      </c>
      <c r="AA439" s="196">
        <v>6974</v>
      </c>
      <c r="AB439" s="196">
        <v>6974</v>
      </c>
      <c r="AC439" s="196">
        <v>4624</v>
      </c>
      <c r="AD439" s="196">
        <v>4624</v>
      </c>
      <c r="AE439" s="196">
        <v>4624</v>
      </c>
      <c r="AF439" s="196"/>
      <c r="AG439" s="196"/>
      <c r="AH439" s="196"/>
      <c r="AI439"/>
      <c r="AJ439" s="188">
        <f t="shared" si="17"/>
        <v>0</v>
      </c>
      <c r="AK439" s="31">
        <v>860</v>
      </c>
      <c r="AL439" s="31" t="s">
        <v>750</v>
      </c>
      <c r="AM439" s="31">
        <v>773</v>
      </c>
      <c r="AN439" s="31" t="s">
        <v>459</v>
      </c>
      <c r="AO439" s="6">
        <f t="shared" si="20"/>
        <v>0</v>
      </c>
      <c r="AR439" t="s">
        <v>459</v>
      </c>
      <c r="AS439" t="s">
        <v>1578</v>
      </c>
      <c r="AT439" s="209">
        <v>20264</v>
      </c>
      <c r="AU439" s="209">
        <v>4624</v>
      </c>
      <c r="AV439" s="96"/>
      <c r="AW439" s="209"/>
      <c r="AX439" s="209"/>
      <c r="AY439" s="209"/>
      <c r="AZ439"/>
      <c r="BA439"/>
    </row>
    <row r="440" spans="1:54" ht="17.100000000000001" customHeight="1">
      <c r="A440" s="32">
        <v>871</v>
      </c>
      <c r="B440" s="32" t="s">
        <v>936</v>
      </c>
      <c r="C440" s="72">
        <f>proj16jul!D440</f>
        <v>0</v>
      </c>
      <c r="D440" s="45">
        <f>dec!N440</f>
        <v>0</v>
      </c>
      <c r="E440" s="45">
        <f>may!N440</f>
        <v>0</v>
      </c>
      <c r="F440" s="45">
        <f>june!N440</f>
        <v>0</v>
      </c>
      <c r="G440" s="196">
        <v>0</v>
      </c>
      <c r="H440" s="196">
        <v>0</v>
      </c>
      <c r="I440" s="196">
        <v>0</v>
      </c>
      <c r="J440" s="196">
        <v>0</v>
      </c>
      <c r="K440" s="196">
        <v>0</v>
      </c>
      <c r="L440" s="196">
        <v>0</v>
      </c>
      <c r="M440" s="196">
        <v>0</v>
      </c>
      <c r="N440" s="196">
        <v>0</v>
      </c>
      <c r="O440" s="6"/>
      <c r="P440" s="6"/>
      <c r="Q440"/>
      <c r="R440"/>
      <c r="S440" s="33"/>
      <c r="T440" s="45">
        <f>proj16jul!F440</f>
        <v>117766</v>
      </c>
      <c r="U440" s="45">
        <f>dec!O440</f>
        <v>104477</v>
      </c>
      <c r="V440" s="45">
        <f>may!O440</f>
        <v>99401</v>
      </c>
      <c r="W440" s="45">
        <f>june!O440</f>
        <v>99451</v>
      </c>
      <c r="X440" s="196">
        <v>9814</v>
      </c>
      <c r="Y440" s="196">
        <v>9814</v>
      </c>
      <c r="Z440" s="196">
        <v>9814</v>
      </c>
      <c r="AA440" s="196">
        <v>9814</v>
      </c>
      <c r="AB440" s="196">
        <v>9814</v>
      </c>
      <c r="AC440" s="196">
        <v>7916</v>
      </c>
      <c r="AD440" s="196">
        <v>7916</v>
      </c>
      <c r="AE440" s="196">
        <v>7915</v>
      </c>
      <c r="AF440" s="196"/>
      <c r="AG440" s="196"/>
      <c r="AH440" s="196"/>
      <c r="AI440"/>
      <c r="AJ440" s="188">
        <f t="shared" si="17"/>
        <v>0</v>
      </c>
      <c r="AK440" s="31">
        <v>871</v>
      </c>
      <c r="AL440" s="31" t="s">
        <v>751</v>
      </c>
      <c r="AM440" s="31">
        <v>751</v>
      </c>
      <c r="AN440" s="31" t="s">
        <v>465</v>
      </c>
      <c r="AO440" s="6">
        <f t="shared" si="20"/>
        <v>0</v>
      </c>
      <c r="AR440" t="s">
        <v>465</v>
      </c>
      <c r="AS440" t="s">
        <v>1584</v>
      </c>
      <c r="AT440" s="209">
        <v>0</v>
      </c>
      <c r="AU440" s="209">
        <v>7915</v>
      </c>
      <c r="AV440" s="96"/>
      <c r="AW440" s="209"/>
      <c r="AX440" s="209"/>
      <c r="AY440" s="209"/>
      <c r="AZ440"/>
      <c r="BA440"/>
    </row>
    <row r="441" spans="1:54" ht="17.100000000000001" customHeight="1">
      <c r="A441" s="31">
        <v>872</v>
      </c>
      <c r="B441" s="31" t="s">
        <v>532</v>
      </c>
      <c r="C441" s="72">
        <f>proj16jul!D441</f>
        <v>0</v>
      </c>
      <c r="D441" s="45">
        <f>dec!N441</f>
        <v>0</v>
      </c>
      <c r="E441" s="45">
        <f>may!N441</f>
        <v>0</v>
      </c>
      <c r="F441" s="45">
        <f>june!N441</f>
        <v>0</v>
      </c>
      <c r="G441" s="196">
        <v>0</v>
      </c>
      <c r="H441" s="196">
        <v>0</v>
      </c>
      <c r="I441" s="196">
        <v>0</v>
      </c>
      <c r="J441" s="196">
        <v>0</v>
      </c>
      <c r="K441" s="196">
        <v>0</v>
      </c>
      <c r="L441" s="196">
        <v>0</v>
      </c>
      <c r="M441" s="196">
        <v>0</v>
      </c>
      <c r="N441" s="196">
        <v>0</v>
      </c>
      <c r="O441" s="6"/>
      <c r="P441" s="6"/>
      <c r="Q441"/>
      <c r="R441"/>
      <c r="S441" s="33"/>
      <c r="T441" s="45">
        <f>proj16jul!F441</f>
        <v>27181</v>
      </c>
      <c r="U441" s="45">
        <f>dec!O441</f>
        <v>15000</v>
      </c>
      <c r="V441" s="45">
        <f>may!O441</f>
        <v>20000</v>
      </c>
      <c r="W441" s="45">
        <f>june!O441</f>
        <v>20000</v>
      </c>
      <c r="X441" s="196">
        <v>2266</v>
      </c>
      <c r="Y441" s="196">
        <v>2265</v>
      </c>
      <c r="Z441" s="196">
        <v>2265</v>
      </c>
      <c r="AA441" s="196">
        <v>2265</v>
      </c>
      <c r="AB441" s="196">
        <v>2265</v>
      </c>
      <c r="AC441" s="196">
        <v>525</v>
      </c>
      <c r="AD441" s="196">
        <v>525</v>
      </c>
      <c r="AE441" s="196">
        <v>525</v>
      </c>
      <c r="AF441" s="196"/>
      <c r="AG441" s="196"/>
      <c r="AH441" s="196"/>
      <c r="AI441"/>
      <c r="AJ441" s="188">
        <f t="shared" si="17"/>
        <v>0</v>
      </c>
      <c r="AK441" s="31">
        <v>872</v>
      </c>
      <c r="AL441" s="31" t="s">
        <v>752</v>
      </c>
      <c r="AM441" s="31">
        <v>754</v>
      </c>
      <c r="AN441" s="190" t="s">
        <v>470</v>
      </c>
      <c r="AO441" s="6">
        <f t="shared" si="20"/>
        <v>0</v>
      </c>
      <c r="AR441" t="s">
        <v>470</v>
      </c>
      <c r="AS441" t="s">
        <v>1588</v>
      </c>
      <c r="AT441" s="209">
        <v>0</v>
      </c>
      <c r="AU441" s="209">
        <v>525</v>
      </c>
      <c r="AV441" s="96"/>
      <c r="AW441" s="209"/>
      <c r="AX441" s="209"/>
      <c r="AY441" s="209"/>
      <c r="AZ441"/>
      <c r="BA441"/>
    </row>
    <row r="442" spans="1:54" ht="17.100000000000001" customHeight="1">
      <c r="A442" s="31">
        <v>873</v>
      </c>
      <c r="B442" s="31" t="s">
        <v>531</v>
      </c>
      <c r="C442" s="72">
        <f>proj16jul!D442</f>
        <v>0</v>
      </c>
      <c r="D442" s="45">
        <f>dec!N442</f>
        <v>0</v>
      </c>
      <c r="E442" s="45">
        <f>may!N442</f>
        <v>0</v>
      </c>
      <c r="F442" s="45">
        <f>june!N442</f>
        <v>0</v>
      </c>
      <c r="G442" s="196">
        <v>0</v>
      </c>
      <c r="H442" s="196">
        <v>0</v>
      </c>
      <c r="I442" s="196">
        <v>0</v>
      </c>
      <c r="J442" s="196">
        <v>0</v>
      </c>
      <c r="K442" s="196">
        <v>0</v>
      </c>
      <c r="L442" s="196">
        <v>0</v>
      </c>
      <c r="M442" s="196">
        <v>0</v>
      </c>
      <c r="N442" s="196">
        <v>0</v>
      </c>
      <c r="O442" s="6"/>
      <c r="P442" s="6"/>
      <c r="Q442"/>
      <c r="R442"/>
      <c r="S442" s="33"/>
      <c r="T442" s="45">
        <f>proj16jul!F442</f>
        <v>5000</v>
      </c>
      <c r="U442" s="45">
        <f>dec!O442</f>
        <v>5000</v>
      </c>
      <c r="V442" s="45">
        <f>may!O442</f>
        <v>5000</v>
      </c>
      <c r="W442" s="45">
        <f>june!O442</f>
        <v>5000</v>
      </c>
      <c r="X442" s="196">
        <v>417</v>
      </c>
      <c r="Y442" s="196">
        <v>417</v>
      </c>
      <c r="Z442" s="196">
        <v>417</v>
      </c>
      <c r="AA442" s="196">
        <v>417</v>
      </c>
      <c r="AB442" s="196">
        <v>417</v>
      </c>
      <c r="AC442" s="196">
        <v>417</v>
      </c>
      <c r="AD442" s="196">
        <v>417</v>
      </c>
      <c r="AE442" s="196">
        <v>417</v>
      </c>
      <c r="AF442" s="196"/>
      <c r="AG442" s="196"/>
      <c r="AH442" s="196"/>
      <c r="AI442"/>
      <c r="AJ442" s="188">
        <f t="shared" si="17"/>
        <v>0</v>
      </c>
      <c r="AK442" s="31">
        <v>873</v>
      </c>
      <c r="AL442" s="31" t="s">
        <v>753</v>
      </c>
      <c r="AM442" s="31">
        <v>753</v>
      </c>
      <c r="AN442" s="31" t="s">
        <v>469</v>
      </c>
      <c r="AO442" s="6">
        <f t="shared" si="20"/>
        <v>0</v>
      </c>
      <c r="AR442" t="s">
        <v>469</v>
      </c>
      <c r="AS442" t="s">
        <v>1587</v>
      </c>
      <c r="AT442" s="209">
        <v>0</v>
      </c>
      <c r="AU442" s="209">
        <v>417</v>
      </c>
      <c r="AV442" s="96"/>
      <c r="AW442" s="209"/>
      <c r="AX442" s="209"/>
      <c r="AY442" s="209"/>
      <c r="AZ442"/>
      <c r="BA442"/>
    </row>
    <row r="443" spans="1:54" ht="17.100000000000001" customHeight="1">
      <c r="A443" s="31">
        <v>876</v>
      </c>
      <c r="B443" s="31" t="s">
        <v>535</v>
      </c>
      <c r="C443" s="72">
        <f>proj16jul!D443</f>
        <v>0</v>
      </c>
      <c r="D443" s="45">
        <f>dec!N443</f>
        <v>0</v>
      </c>
      <c r="E443" s="45">
        <f>may!N443</f>
        <v>0</v>
      </c>
      <c r="F443" s="45">
        <f>june!N443</f>
        <v>0</v>
      </c>
      <c r="G443" s="196">
        <v>0</v>
      </c>
      <c r="H443" s="196">
        <v>0</v>
      </c>
      <c r="I443" s="196">
        <v>0</v>
      </c>
      <c r="J443" s="196">
        <v>0</v>
      </c>
      <c r="K443" s="196">
        <v>0</v>
      </c>
      <c r="L443" s="196">
        <v>0</v>
      </c>
      <c r="M443" s="196">
        <v>0</v>
      </c>
      <c r="N443" s="196">
        <v>0</v>
      </c>
      <c r="O443" s="6"/>
      <c r="P443" s="6"/>
      <c r="Q443"/>
      <c r="R443"/>
      <c r="S443" s="33"/>
      <c r="T443" s="45">
        <f>proj16jul!F443</f>
        <v>174114</v>
      </c>
      <c r="U443" s="45">
        <f>dec!O443</f>
        <v>170155</v>
      </c>
      <c r="V443" s="45">
        <f>may!O443</f>
        <v>181431</v>
      </c>
      <c r="W443" s="45">
        <f>june!O443</f>
        <v>181431</v>
      </c>
      <c r="X443" s="196">
        <v>14510</v>
      </c>
      <c r="Y443" s="196">
        <v>14510</v>
      </c>
      <c r="Z443" s="196">
        <v>14510</v>
      </c>
      <c r="AA443" s="196">
        <v>14510</v>
      </c>
      <c r="AB443" s="196">
        <v>14510</v>
      </c>
      <c r="AC443" s="196">
        <v>13944</v>
      </c>
      <c r="AD443" s="196">
        <v>13944</v>
      </c>
      <c r="AE443" s="196">
        <v>13944</v>
      </c>
      <c r="AF443" s="196"/>
      <c r="AG443" s="196"/>
      <c r="AH443" s="196"/>
      <c r="AI443"/>
      <c r="AJ443" s="188">
        <f t="shared" si="17"/>
        <v>0</v>
      </c>
      <c r="AK443" s="31">
        <v>876</v>
      </c>
      <c r="AL443" s="31" t="s">
        <v>754</v>
      </c>
      <c r="AM443" s="31">
        <v>762</v>
      </c>
      <c r="AN443" s="31" t="s">
        <v>472</v>
      </c>
      <c r="AO443" s="6">
        <f t="shared" si="20"/>
        <v>0</v>
      </c>
      <c r="AR443" t="s">
        <v>472</v>
      </c>
      <c r="AS443" t="s">
        <v>1590</v>
      </c>
      <c r="AT443" s="209">
        <v>0</v>
      </c>
      <c r="AU443" s="209">
        <v>13944</v>
      </c>
      <c r="AV443" s="96"/>
      <c r="AW443" s="209"/>
      <c r="AX443" s="209"/>
      <c r="AY443" s="209"/>
      <c r="AZ443"/>
      <c r="BA443"/>
    </row>
    <row r="444" spans="1:54" ht="17.100000000000001" customHeight="1">
      <c r="A444" s="31">
        <v>878</v>
      </c>
      <c r="B444" s="31" t="s">
        <v>937</v>
      </c>
      <c r="C444" s="72">
        <f>proj16jul!D444</f>
        <v>0</v>
      </c>
      <c r="D444" s="45">
        <f>dec!N444</f>
        <v>0</v>
      </c>
      <c r="E444" s="45">
        <f>may!N444</f>
        <v>0</v>
      </c>
      <c r="F444" s="45">
        <f>june!N444</f>
        <v>0</v>
      </c>
      <c r="G444" s="196">
        <v>0</v>
      </c>
      <c r="H444" s="196">
        <v>0</v>
      </c>
      <c r="I444" s="196">
        <v>0</v>
      </c>
      <c r="J444" s="196">
        <v>0</v>
      </c>
      <c r="K444" s="196">
        <v>0</v>
      </c>
      <c r="L444" s="196">
        <v>0</v>
      </c>
      <c r="M444" s="196">
        <v>0</v>
      </c>
      <c r="N444" s="196">
        <v>0</v>
      </c>
      <c r="O444" s="6"/>
      <c r="P444" s="6"/>
      <c r="Q444"/>
      <c r="R444"/>
      <c r="S444" s="33"/>
      <c r="T444" s="45">
        <f>proj16jul!F444</f>
        <v>0</v>
      </c>
      <c r="U444" s="45">
        <f>dec!O444</f>
        <v>5000</v>
      </c>
      <c r="V444" s="45">
        <f>may!O444</f>
        <v>3450</v>
      </c>
      <c r="W444" s="45">
        <f>june!O444</f>
        <v>3450</v>
      </c>
      <c r="X444" s="196">
        <v>0</v>
      </c>
      <c r="Y444" s="196">
        <v>0</v>
      </c>
      <c r="Z444" s="196">
        <v>0</v>
      </c>
      <c r="AA444" s="196">
        <v>0</v>
      </c>
      <c r="AB444" s="196">
        <v>0</v>
      </c>
      <c r="AC444" s="196">
        <v>715</v>
      </c>
      <c r="AD444" s="196">
        <v>715</v>
      </c>
      <c r="AE444" s="196">
        <v>714</v>
      </c>
      <c r="AF444" s="196"/>
      <c r="AG444" s="196"/>
      <c r="AH444" s="196"/>
      <c r="AI444"/>
      <c r="AJ444" s="188">
        <f t="shared" si="17"/>
        <v>0</v>
      </c>
      <c r="AK444" s="31">
        <v>878</v>
      </c>
      <c r="AL444" s="31" t="s">
        <v>937</v>
      </c>
      <c r="AM444" s="31">
        <v>785</v>
      </c>
      <c r="AN444" s="31" t="s">
        <v>476</v>
      </c>
      <c r="AO444" s="6">
        <f t="shared" si="20"/>
        <v>1</v>
      </c>
      <c r="AR444" t="s">
        <v>476</v>
      </c>
      <c r="AS444" t="s">
        <v>1594</v>
      </c>
      <c r="AT444" s="209">
        <v>0</v>
      </c>
      <c r="AU444" s="209">
        <v>714</v>
      </c>
      <c r="AV444" s="96"/>
      <c r="AW444" s="209"/>
      <c r="AX444" s="209"/>
      <c r="AY444" s="209"/>
      <c r="AZ444"/>
      <c r="BA444"/>
    </row>
    <row r="445" spans="1:54" ht="17.100000000000001" customHeight="1">
      <c r="A445" s="31">
        <v>879</v>
      </c>
      <c r="B445" s="31" t="s">
        <v>533</v>
      </c>
      <c r="C445" s="72">
        <f>proj16jul!D445</f>
        <v>0</v>
      </c>
      <c r="D445" s="45">
        <f>dec!N445</f>
        <v>0</v>
      </c>
      <c r="E445" s="45">
        <f>may!N445</f>
        <v>0</v>
      </c>
      <c r="F445" s="45">
        <f>june!N445</f>
        <v>0</v>
      </c>
      <c r="G445" s="196">
        <v>0</v>
      </c>
      <c r="H445" s="196">
        <v>0</v>
      </c>
      <c r="I445" s="196">
        <v>0</v>
      </c>
      <c r="J445" s="196">
        <v>0</v>
      </c>
      <c r="K445" s="196">
        <v>0</v>
      </c>
      <c r="L445" s="196">
        <v>0</v>
      </c>
      <c r="M445" s="196">
        <v>0</v>
      </c>
      <c r="N445" s="196">
        <v>0</v>
      </c>
      <c r="O445" s="6"/>
      <c r="P445" s="6"/>
      <c r="Q445"/>
      <c r="R445"/>
      <c r="S445" s="33"/>
      <c r="T445" s="45">
        <f>proj16jul!F445</f>
        <v>20000</v>
      </c>
      <c r="U445" s="45">
        <f>dec!O445</f>
        <v>15000</v>
      </c>
      <c r="V445" s="45">
        <f>may!O445</f>
        <v>10550</v>
      </c>
      <c r="W445" s="45">
        <f>june!O445</f>
        <v>6600</v>
      </c>
      <c r="X445" s="196">
        <v>1667</v>
      </c>
      <c r="Y445" s="196">
        <v>1667</v>
      </c>
      <c r="Z445" s="196">
        <v>1667</v>
      </c>
      <c r="AA445" s="196">
        <v>1667</v>
      </c>
      <c r="AB445" s="196">
        <v>1667</v>
      </c>
      <c r="AC445" s="196">
        <v>953</v>
      </c>
      <c r="AD445" s="196">
        <v>952</v>
      </c>
      <c r="AE445" s="196">
        <v>952</v>
      </c>
      <c r="AF445" s="196"/>
      <c r="AG445" s="196"/>
      <c r="AH445" s="196"/>
      <c r="AI445"/>
      <c r="AJ445" s="188">
        <f t="shared" si="17"/>
        <v>0</v>
      </c>
      <c r="AK445" s="31">
        <v>879</v>
      </c>
      <c r="AL445" s="31" t="s">
        <v>756</v>
      </c>
      <c r="AM445" s="31">
        <v>758</v>
      </c>
      <c r="AN445" s="31" t="s">
        <v>479</v>
      </c>
      <c r="AO445" s="6">
        <f t="shared" si="20"/>
        <v>0</v>
      </c>
      <c r="AR445" t="s">
        <v>479</v>
      </c>
      <c r="AS445" t="s">
        <v>1597</v>
      </c>
      <c r="AT445" s="209">
        <v>0</v>
      </c>
      <c r="AU445" s="209">
        <v>952</v>
      </c>
      <c r="AV445" s="96"/>
      <c r="AW445" s="209"/>
      <c r="AX445" s="209"/>
      <c r="AY445" s="209"/>
      <c r="AZ445"/>
      <c r="BA445"/>
    </row>
    <row r="446" spans="1:54" ht="17.100000000000001" customHeight="1">
      <c r="A446" s="32">
        <v>885</v>
      </c>
      <c r="B446" s="32" t="s">
        <v>942</v>
      </c>
      <c r="C446" s="72">
        <f>proj16jul!D446</f>
        <v>749436</v>
      </c>
      <c r="D446" s="45">
        <f>dec!N446</f>
        <v>641668</v>
      </c>
      <c r="E446" s="45">
        <f>may!N446</f>
        <v>628063</v>
      </c>
      <c r="F446" s="45">
        <f>june!N446</f>
        <v>628063</v>
      </c>
      <c r="G446" s="196">
        <v>62453</v>
      </c>
      <c r="H446" s="196">
        <v>62453</v>
      </c>
      <c r="I446" s="196">
        <v>62453</v>
      </c>
      <c r="J446" s="196">
        <v>62453</v>
      </c>
      <c r="K446" s="196">
        <v>62453</v>
      </c>
      <c r="L446" s="196">
        <v>47057</v>
      </c>
      <c r="M446" s="196">
        <v>47057</v>
      </c>
      <c r="N446" s="196">
        <v>47057</v>
      </c>
      <c r="O446" s="6"/>
      <c r="P446" s="6"/>
      <c r="Q446"/>
      <c r="R446"/>
      <c r="S446" s="33"/>
      <c r="T446" s="45">
        <f>proj16jul!F446</f>
        <v>33338</v>
      </c>
      <c r="U446" s="45">
        <f>dec!O446</f>
        <v>24000</v>
      </c>
      <c r="V446" s="45">
        <f>may!O446</f>
        <v>24941</v>
      </c>
      <c r="W446" s="45">
        <f>june!O446</f>
        <v>24941</v>
      </c>
      <c r="X446" s="196">
        <v>2779</v>
      </c>
      <c r="Y446" s="196">
        <v>2779</v>
      </c>
      <c r="Z446" s="196">
        <v>2778</v>
      </c>
      <c r="AA446" s="196">
        <v>2778</v>
      </c>
      <c r="AB446" s="196">
        <v>2778</v>
      </c>
      <c r="AC446" s="196">
        <v>1444</v>
      </c>
      <c r="AD446" s="196">
        <v>1444</v>
      </c>
      <c r="AE446" s="196">
        <v>1444</v>
      </c>
      <c r="AF446" s="196"/>
      <c r="AG446" s="196"/>
      <c r="AH446" s="196"/>
      <c r="AI446"/>
      <c r="AJ446" s="188">
        <f t="shared" si="17"/>
        <v>0</v>
      </c>
      <c r="AK446" s="31">
        <v>885</v>
      </c>
      <c r="AL446" s="31" t="s">
        <v>757</v>
      </c>
      <c r="AM446" s="31">
        <v>774</v>
      </c>
      <c r="AN446" s="31" t="s">
        <v>482</v>
      </c>
      <c r="AO446" s="6">
        <f t="shared" si="20"/>
        <v>1</v>
      </c>
      <c r="AR446" t="s">
        <v>482</v>
      </c>
      <c r="AS446" t="s">
        <v>1600</v>
      </c>
      <c r="AT446" s="209">
        <v>47057</v>
      </c>
      <c r="AU446" s="209">
        <v>1444</v>
      </c>
      <c r="AV446" s="96"/>
      <c r="AW446" s="209"/>
      <c r="AX446" s="209"/>
      <c r="AY446" s="209"/>
      <c r="AZ446"/>
      <c r="BA446"/>
    </row>
    <row r="447" spans="1:54" ht="17.100000000000001" customHeight="1">
      <c r="A447" s="31">
        <v>910</v>
      </c>
      <c r="B447" s="31" t="s">
        <v>541</v>
      </c>
      <c r="C447" s="72">
        <f>proj16jul!D447</f>
        <v>0</v>
      </c>
      <c r="D447" s="45">
        <f>dec!N447</f>
        <v>0</v>
      </c>
      <c r="E447" s="45">
        <f>may!N447</f>
        <v>0</v>
      </c>
      <c r="F447" s="45">
        <f>june!N447</f>
        <v>0</v>
      </c>
      <c r="G447" s="196">
        <v>0</v>
      </c>
      <c r="H447" s="196">
        <v>0</v>
      </c>
      <c r="I447" s="196">
        <v>0</v>
      </c>
      <c r="J447" s="196">
        <v>0</v>
      </c>
      <c r="K447" s="196">
        <v>0</v>
      </c>
      <c r="L447" s="196">
        <v>0</v>
      </c>
      <c r="M447" s="196">
        <v>0</v>
      </c>
      <c r="N447" s="196">
        <v>0</v>
      </c>
      <c r="O447" s="6"/>
      <c r="P447" s="6"/>
      <c r="Q447"/>
      <c r="R447"/>
      <c r="S447" s="33"/>
      <c r="T447" s="45">
        <f>proj16jul!F447</f>
        <v>0</v>
      </c>
      <c r="U447" s="45">
        <f>dec!O447</f>
        <v>0</v>
      </c>
      <c r="V447" s="45">
        <f>may!O447</f>
        <v>0</v>
      </c>
      <c r="W447" s="45">
        <f>june!O447</f>
        <v>0</v>
      </c>
      <c r="X447" s="196">
        <v>0</v>
      </c>
      <c r="Y447" s="196">
        <v>0</v>
      </c>
      <c r="Z447" s="196">
        <v>0</v>
      </c>
      <c r="AA447" s="196">
        <v>0</v>
      </c>
      <c r="AB447" s="196">
        <v>0</v>
      </c>
      <c r="AC447" s="196">
        <v>0</v>
      </c>
      <c r="AD447" s="196">
        <v>0</v>
      </c>
      <c r="AE447" s="196">
        <v>0</v>
      </c>
      <c r="AF447" s="196"/>
      <c r="AG447" s="196"/>
      <c r="AH447" s="196"/>
      <c r="AI447"/>
      <c r="AJ447" s="188">
        <f t="shared" si="17"/>
        <v>0</v>
      </c>
      <c r="AK447" s="31">
        <v>910</v>
      </c>
      <c r="AL447" s="31" t="s">
        <v>758</v>
      </c>
      <c r="AM447" s="31">
        <v>810</v>
      </c>
      <c r="AN447" s="190" t="s">
        <v>411</v>
      </c>
      <c r="AO447" s="6">
        <f t="shared" si="20"/>
        <v>0</v>
      </c>
      <c r="AR447" t="s">
        <v>411</v>
      </c>
      <c r="AS447" t="s">
        <v>1531</v>
      </c>
      <c r="AT447" s="209">
        <v>0</v>
      </c>
      <c r="AU447" s="209">
        <v>0</v>
      </c>
      <c r="AV447" s="96"/>
      <c r="AW447" s="209"/>
      <c r="AX447" s="209"/>
      <c r="AY447" s="209"/>
      <c r="AZ447"/>
      <c r="BA447"/>
    </row>
    <row r="448" spans="1:54" ht="17.100000000000001" customHeight="1">
      <c r="A448" s="31">
        <v>915</v>
      </c>
      <c r="B448" s="31" t="s">
        <v>542</v>
      </c>
      <c r="C448" s="72">
        <f>proj16jul!D448</f>
        <v>0</v>
      </c>
      <c r="D448" s="45">
        <f>dec!N448</f>
        <v>0</v>
      </c>
      <c r="E448" s="45">
        <f>may!N448</f>
        <v>0</v>
      </c>
      <c r="F448" s="45">
        <f>june!N448</f>
        <v>0</v>
      </c>
      <c r="G448" s="196">
        <v>0</v>
      </c>
      <c r="H448" s="196">
        <v>0</v>
      </c>
      <c r="I448" s="196">
        <v>0</v>
      </c>
      <c r="J448" s="196">
        <v>0</v>
      </c>
      <c r="K448" s="196">
        <v>0</v>
      </c>
      <c r="L448" s="196">
        <v>0</v>
      </c>
      <c r="M448" s="196">
        <v>0</v>
      </c>
      <c r="N448" s="196">
        <v>0</v>
      </c>
      <c r="O448" s="6"/>
      <c r="P448" s="6"/>
      <c r="Q448"/>
      <c r="R448"/>
      <c r="S448" s="33"/>
      <c r="T448" s="45">
        <f>proj16jul!F448</f>
        <v>0</v>
      </c>
      <c r="U448" s="45">
        <f>dec!O448</f>
        <v>0</v>
      </c>
      <c r="V448" s="45">
        <f>may!O448</f>
        <v>0</v>
      </c>
      <c r="W448" s="45">
        <f>june!O448</f>
        <v>0</v>
      </c>
      <c r="X448" s="196">
        <v>0</v>
      </c>
      <c r="Y448" s="196">
        <v>0</v>
      </c>
      <c r="Z448" s="196">
        <v>0</v>
      </c>
      <c r="AA448" s="196">
        <v>0</v>
      </c>
      <c r="AB448" s="196">
        <v>0</v>
      </c>
      <c r="AC448" s="196">
        <v>0</v>
      </c>
      <c r="AD448" s="196">
        <v>0</v>
      </c>
      <c r="AE448" s="196">
        <v>0</v>
      </c>
      <c r="AF448" s="196"/>
      <c r="AG448" s="196"/>
      <c r="AH448" s="196"/>
      <c r="AI448"/>
      <c r="AJ448" s="188">
        <f t="shared" si="17"/>
        <v>0</v>
      </c>
      <c r="AK448" s="31">
        <v>915</v>
      </c>
      <c r="AL448" s="31" t="s">
        <v>759</v>
      </c>
      <c r="AM448" s="31">
        <v>830</v>
      </c>
      <c r="AN448" s="31" t="s">
        <v>452</v>
      </c>
      <c r="AO448" s="6">
        <f t="shared" si="20"/>
        <v>0</v>
      </c>
      <c r="AR448" t="s">
        <v>452</v>
      </c>
      <c r="AS448" t="s">
        <v>1571</v>
      </c>
      <c r="AT448" s="209">
        <v>0</v>
      </c>
      <c r="AU448" s="209">
        <v>0</v>
      </c>
      <c r="AV448" s="96"/>
      <c r="AW448" s="209"/>
      <c r="AX448" s="209"/>
      <c r="AY448" s="209"/>
      <c r="AZ448"/>
      <c r="BA448"/>
      <c r="BB448"/>
    </row>
    <row r="449" spans="1:53" s="14" customFormat="1">
      <c r="A449" s="31">
        <v>3901</v>
      </c>
      <c r="B449" s="31" t="s">
        <v>5</v>
      </c>
      <c r="C449" s="72">
        <f>proj16jul!D449</f>
        <v>2578913.75</v>
      </c>
      <c r="D449" s="45">
        <f>dec!N449</f>
        <v>4490820</v>
      </c>
      <c r="E449" s="45">
        <f>may!N449</f>
        <v>5027267</v>
      </c>
      <c r="F449" s="45">
        <f>june!N449</f>
        <v>4307308</v>
      </c>
      <c r="G449" s="196">
        <v>214909</v>
      </c>
      <c r="H449" s="196">
        <v>214910</v>
      </c>
      <c r="I449" s="196">
        <v>214909</v>
      </c>
      <c r="J449" s="196">
        <v>214910</v>
      </c>
      <c r="K449" s="196">
        <v>214909</v>
      </c>
      <c r="L449" s="196">
        <v>488039</v>
      </c>
      <c r="M449" s="196">
        <v>488039</v>
      </c>
      <c r="N449" s="196">
        <v>488039</v>
      </c>
      <c r="O449" s="6"/>
      <c r="P449" s="6"/>
      <c r="Q449"/>
      <c r="R449"/>
      <c r="S449" s="33"/>
      <c r="T449" s="45">
        <f>proj16jul!F449</f>
        <v>0</v>
      </c>
      <c r="U449" s="45">
        <f>dec!O449</f>
        <v>0</v>
      </c>
      <c r="V449" s="45">
        <f>may!O449</f>
        <v>0</v>
      </c>
      <c r="W449" s="45">
        <f>june!O449</f>
        <v>0</v>
      </c>
      <c r="X449" s="196">
        <v>0</v>
      </c>
      <c r="Y449" s="196">
        <v>0</v>
      </c>
      <c r="Z449" s="196">
        <v>0</v>
      </c>
      <c r="AA449" s="196">
        <v>0</v>
      </c>
      <c r="AB449" s="196">
        <v>0</v>
      </c>
      <c r="AC449" s="196">
        <v>0</v>
      </c>
      <c r="AD449" s="196">
        <v>0</v>
      </c>
      <c r="AE449" s="196">
        <v>0</v>
      </c>
      <c r="AF449" s="196"/>
      <c r="AG449" s="196"/>
      <c r="AH449" s="196"/>
      <c r="AI449"/>
      <c r="AJ449" s="188">
        <f t="shared" si="17"/>
        <v>0</v>
      </c>
      <c r="AK449" s="31">
        <v>3901</v>
      </c>
      <c r="AL449" s="31" t="s">
        <v>5</v>
      </c>
      <c r="AM449" s="31">
        <v>950</v>
      </c>
      <c r="AN449" s="31" t="s">
        <v>487</v>
      </c>
      <c r="AO449" s="6">
        <f>IF(MID(AS449,9,6)&lt;&gt;MID(AL449,1,6),1,0)</f>
        <v>1</v>
      </c>
      <c r="AP449" s="6"/>
      <c r="AQ449" s="6"/>
      <c r="AR449" t="s">
        <v>487</v>
      </c>
      <c r="AS449" t="s">
        <v>5</v>
      </c>
      <c r="AT449" s="209">
        <v>488039</v>
      </c>
      <c r="AU449" s="209">
        <v>0</v>
      </c>
      <c r="AV449" s="96"/>
      <c r="AW449" s="209"/>
      <c r="AX449" s="209"/>
      <c r="AY449" s="209"/>
      <c r="AZ449"/>
      <c r="BA449"/>
    </row>
    <row r="450" spans="1:53" s="14" customFormat="1">
      <c r="A450" s="31">
        <v>3902</v>
      </c>
      <c r="B450" s="31" t="s">
        <v>1618</v>
      </c>
      <c r="C450" s="72">
        <f>proj16jul!D450</f>
        <v>3869662.5</v>
      </c>
      <c r="D450" s="45">
        <f>dec!N450</f>
        <v>5822365</v>
      </c>
      <c r="E450" s="45">
        <f>may!N450</f>
        <v>6137680</v>
      </c>
      <c r="F450" s="45">
        <f>june!N450</f>
        <v>6136953</v>
      </c>
      <c r="G450" s="196">
        <v>322471</v>
      </c>
      <c r="H450" s="196">
        <v>322472</v>
      </c>
      <c r="I450" s="196">
        <v>322472</v>
      </c>
      <c r="J450" s="196">
        <v>322472</v>
      </c>
      <c r="K450" s="196">
        <v>322472</v>
      </c>
      <c r="L450" s="196">
        <v>601429</v>
      </c>
      <c r="M450" s="196">
        <v>601429</v>
      </c>
      <c r="N450" s="196">
        <v>601429</v>
      </c>
      <c r="O450" s="6"/>
      <c r="P450" s="6"/>
      <c r="Q450"/>
      <c r="R450"/>
      <c r="S450" s="33"/>
      <c r="T450" s="45">
        <f>proj16jul!F450</f>
        <v>0</v>
      </c>
      <c r="U450" s="45">
        <f>dec!O450</f>
        <v>0</v>
      </c>
      <c r="V450" s="45">
        <f>may!O450</f>
        <v>0</v>
      </c>
      <c r="W450" s="45">
        <f>june!O450</f>
        <v>0</v>
      </c>
      <c r="X450" s="196">
        <v>0</v>
      </c>
      <c r="Y450" s="196">
        <v>0</v>
      </c>
      <c r="Z450" s="196">
        <v>0</v>
      </c>
      <c r="AA450" s="196">
        <v>0</v>
      </c>
      <c r="AB450" s="196">
        <v>0</v>
      </c>
      <c r="AC450" s="196">
        <v>0</v>
      </c>
      <c r="AD450" s="196">
        <v>0</v>
      </c>
      <c r="AE450" s="196">
        <v>0</v>
      </c>
      <c r="AF450" s="196"/>
      <c r="AG450" s="196"/>
      <c r="AH450" s="196"/>
      <c r="AI450"/>
      <c r="AJ450" s="188">
        <f t="shared" si="17"/>
        <v>0</v>
      </c>
      <c r="AK450" s="31">
        <v>3902</v>
      </c>
      <c r="AL450" s="31" t="s">
        <v>1618</v>
      </c>
      <c r="AM450" s="31"/>
      <c r="AN450" s="31" t="s">
        <v>1624</v>
      </c>
      <c r="AO450" s="6">
        <f>IF(MID(AS450,9,6)&lt;&gt;MID(AL450,1,6),1,0)</f>
        <v>1</v>
      </c>
      <c r="AP450" s="6"/>
      <c r="AQ450" s="6"/>
      <c r="AR450" t="s">
        <v>1624</v>
      </c>
      <c r="AS450" t="s">
        <v>1618</v>
      </c>
      <c r="AT450" s="209">
        <v>601429</v>
      </c>
      <c r="AU450" s="209">
        <v>0</v>
      </c>
      <c r="AV450" s="96"/>
      <c r="AW450" s="209"/>
      <c r="AX450" s="209"/>
      <c r="AY450" s="209"/>
      <c r="AZ450"/>
      <c r="BA450"/>
    </row>
    <row r="451" spans="1:53">
      <c r="A451" s="14">
        <v>9999</v>
      </c>
      <c r="B451" s="14" t="s">
        <v>556</v>
      </c>
      <c r="C451" s="37">
        <f>SUM(C10:C450)</f>
        <v>87705649.25</v>
      </c>
      <c r="D451" s="37">
        <f t="shared" ref="D451:R451" si="21">SUM(D10:D450)</f>
        <v>92090242</v>
      </c>
      <c r="E451" s="37">
        <f t="shared" si="21"/>
        <v>95542313</v>
      </c>
      <c r="F451" s="37">
        <f t="shared" si="21"/>
        <v>94714967</v>
      </c>
      <c r="G451" s="37">
        <f t="shared" si="21"/>
        <v>7308718</v>
      </c>
      <c r="H451" s="37">
        <f t="shared" si="21"/>
        <v>7329884</v>
      </c>
      <c r="I451" s="37">
        <f t="shared" si="21"/>
        <v>7319357</v>
      </c>
      <c r="J451" s="37">
        <f t="shared" si="21"/>
        <v>7319345</v>
      </c>
      <c r="K451" s="37">
        <f t="shared" si="21"/>
        <v>7319324</v>
      </c>
      <c r="L451" s="37">
        <f t="shared" si="21"/>
        <v>7929060</v>
      </c>
      <c r="M451" s="37">
        <f t="shared" si="21"/>
        <v>7927602</v>
      </c>
      <c r="N451" s="37">
        <f t="shared" si="21"/>
        <v>7927638</v>
      </c>
      <c r="O451" s="37">
        <f t="shared" si="21"/>
        <v>0</v>
      </c>
      <c r="P451" s="37">
        <f t="shared" si="21"/>
        <v>0</v>
      </c>
      <c r="Q451" s="7">
        <f t="shared" ref="Q451" si="22">SUM(E451:O451)</f>
        <v>250638208</v>
      </c>
      <c r="R451" s="37">
        <f t="shared" si="21"/>
        <v>0</v>
      </c>
      <c r="S451" s="153"/>
      <c r="T451" s="37">
        <f t="shared" ref="T451:AI451" si="23">SUM(T10:T450)</f>
        <v>87763652</v>
      </c>
      <c r="U451" s="37">
        <f t="shared" si="23"/>
        <v>92197577</v>
      </c>
      <c r="V451" s="37">
        <f t="shared" si="23"/>
        <v>95697563</v>
      </c>
      <c r="W451" s="37">
        <f t="shared" si="23"/>
        <v>94869842</v>
      </c>
      <c r="X451" s="37">
        <f t="shared" si="23"/>
        <v>7313774</v>
      </c>
      <c r="Y451" s="37">
        <f t="shared" si="23"/>
        <v>7312523</v>
      </c>
      <c r="Z451" s="37">
        <f t="shared" si="23"/>
        <v>7312505</v>
      </c>
      <c r="AA451" s="37">
        <f t="shared" si="23"/>
        <v>7312483</v>
      </c>
      <c r="AB451" s="37">
        <f t="shared" si="23"/>
        <v>7312451</v>
      </c>
      <c r="AC451" s="37">
        <f t="shared" si="23"/>
        <v>7949309</v>
      </c>
      <c r="AD451" s="37">
        <f t="shared" si="23"/>
        <v>7947788</v>
      </c>
      <c r="AE451" s="37">
        <f t="shared" si="23"/>
        <v>7947733</v>
      </c>
      <c r="AF451" s="37">
        <f t="shared" si="23"/>
        <v>0</v>
      </c>
      <c r="AG451" s="37">
        <f t="shared" si="23"/>
        <v>0</v>
      </c>
      <c r="AH451" s="37">
        <f t="shared" si="23"/>
        <v>0</v>
      </c>
      <c r="AI451" s="37">
        <f t="shared" si="23"/>
        <v>0</v>
      </c>
      <c r="AJ451" s="37"/>
      <c r="AK451"/>
      <c r="AL451"/>
      <c r="AM451" s="31"/>
      <c r="AN451" s="31"/>
      <c r="AO451"/>
      <c r="AV451"/>
      <c r="AW451"/>
      <c r="AX451"/>
      <c r="AY451"/>
      <c r="AZ451"/>
      <c r="BA451"/>
    </row>
    <row r="452" spans="1:53">
      <c r="AV452"/>
      <c r="AW452"/>
      <c r="AX452"/>
      <c r="AY452"/>
      <c r="AZ452"/>
      <c r="BA452"/>
    </row>
    <row r="453" spans="1:53">
      <c r="AV453"/>
      <c r="AW453"/>
      <c r="AX453"/>
      <c r="AY453"/>
      <c r="AZ453"/>
      <c r="BA453"/>
    </row>
    <row r="454" spans="1:53">
      <c r="AV454"/>
      <c r="AW454"/>
      <c r="AX454"/>
      <c r="AY454"/>
      <c r="AZ454"/>
      <c r="BA454"/>
    </row>
    <row r="455" spans="1:53">
      <c r="AV455"/>
      <c r="AW455"/>
      <c r="AX455"/>
      <c r="AY455"/>
      <c r="AZ455"/>
      <c r="BA455"/>
    </row>
    <row r="456" spans="1:53">
      <c r="AV456"/>
      <c r="AW456"/>
      <c r="AX456"/>
      <c r="AY456"/>
      <c r="AZ456"/>
      <c r="BA456"/>
    </row>
    <row r="457" spans="1:53">
      <c r="AV457"/>
      <c r="AW457"/>
      <c r="AX457"/>
      <c r="AY457"/>
      <c r="AZ457"/>
      <c r="BA457"/>
    </row>
    <row r="458" spans="1:53">
      <c r="AV458"/>
      <c r="AW458"/>
      <c r="AX458"/>
      <c r="AY458"/>
      <c r="AZ458"/>
      <c r="BA458"/>
    </row>
    <row r="459" spans="1:53">
      <c r="AV459"/>
      <c r="AW459"/>
      <c r="AX459"/>
      <c r="AY459"/>
      <c r="AZ459"/>
      <c r="BA459"/>
    </row>
    <row r="460" spans="1:53">
      <c r="AV460"/>
      <c r="AW460"/>
      <c r="AX460"/>
      <c r="AY460"/>
      <c r="AZ460"/>
      <c r="BA460"/>
    </row>
    <row r="461" spans="1:53">
      <c r="AV461"/>
      <c r="AW461"/>
      <c r="AX461"/>
      <c r="AY461"/>
      <c r="AZ461"/>
      <c r="BA461"/>
    </row>
    <row r="462" spans="1:53">
      <c r="AV462"/>
      <c r="AW462"/>
      <c r="AX462"/>
      <c r="AY462"/>
      <c r="AZ462"/>
      <c r="BA462"/>
    </row>
    <row r="463" spans="1:53">
      <c r="AV463"/>
      <c r="AW463"/>
      <c r="AX463"/>
      <c r="AY463"/>
      <c r="AZ463"/>
      <c r="BA463"/>
    </row>
    <row r="464" spans="1:53">
      <c r="AV464"/>
      <c r="AW464"/>
      <c r="AX464"/>
      <c r="AY464"/>
      <c r="AZ464"/>
      <c r="BA464"/>
    </row>
    <row r="465" spans="48:53">
      <c r="AV465"/>
      <c r="AW465"/>
      <c r="AX465"/>
      <c r="AY465"/>
      <c r="AZ465"/>
      <c r="BA465"/>
    </row>
    <row r="466" spans="48:53">
      <c r="AV466"/>
      <c r="AW466"/>
      <c r="AX466"/>
      <c r="AY466"/>
      <c r="AZ466"/>
      <c r="BA466"/>
    </row>
    <row r="467" spans="48:53">
      <c r="AV467"/>
      <c r="AW467"/>
      <c r="AX467"/>
      <c r="AY467"/>
      <c r="AZ467"/>
      <c r="BA467"/>
    </row>
    <row r="468" spans="48:53">
      <c r="AV468"/>
      <c r="AW468"/>
      <c r="AX468"/>
      <c r="AY468"/>
      <c r="AZ468"/>
      <c r="BA468"/>
    </row>
    <row r="469" spans="48:53">
      <c r="AV469"/>
      <c r="AW469"/>
      <c r="AX469"/>
      <c r="AY469"/>
      <c r="AZ469"/>
      <c r="BA469"/>
    </row>
    <row r="470" spans="48:53">
      <c r="AV470"/>
      <c r="AW470"/>
      <c r="AX470"/>
      <c r="AY470"/>
      <c r="AZ470"/>
      <c r="BA470"/>
    </row>
    <row r="471" spans="48:53">
      <c r="AV471"/>
    </row>
    <row r="472" spans="48:53">
      <c r="AV472"/>
    </row>
    <row r="473" spans="48:53">
      <c r="AV473"/>
    </row>
    <row r="474" spans="48:53">
      <c r="AV474"/>
    </row>
    <row r="475" spans="48:53">
      <c r="AV475"/>
    </row>
    <row r="476" spans="48:53">
      <c r="AV476"/>
    </row>
    <row r="477" spans="48:53">
      <c r="AV477"/>
    </row>
    <row r="478" spans="48:53">
      <c r="AV478"/>
    </row>
    <row r="479" spans="48:53">
      <c r="AV479"/>
    </row>
    <row r="480" spans="48:53">
      <c r="AV480"/>
    </row>
    <row r="481" spans="48:48">
      <c r="AV481"/>
    </row>
    <row r="482" spans="48:48">
      <c r="AV482"/>
    </row>
    <row r="483" spans="48:48">
      <c r="AV483"/>
    </row>
    <row r="484" spans="48:48">
      <c r="AV484"/>
    </row>
    <row r="485" spans="48:48">
      <c r="AV485"/>
    </row>
    <row r="486" spans="48:48">
      <c r="AV486"/>
    </row>
    <row r="487" spans="48:48">
      <c r="AV487"/>
    </row>
    <row r="488" spans="48:48">
      <c r="AV488"/>
    </row>
    <row r="489" spans="48:48">
      <c r="AV489"/>
    </row>
    <row r="490" spans="48:48">
      <c r="AV490"/>
    </row>
    <row r="491" spans="48:48">
      <c r="AV491"/>
    </row>
    <row r="492" spans="48:48">
      <c r="AV492"/>
    </row>
    <row r="493" spans="48:48">
      <c r="AV493"/>
    </row>
    <row r="494" spans="48:48">
      <c r="AV494"/>
    </row>
    <row r="495" spans="48:48">
      <c r="AV495"/>
    </row>
    <row r="496" spans="48:48">
      <c r="AV496"/>
    </row>
    <row r="497" spans="48:48">
      <c r="AV497"/>
    </row>
    <row r="498" spans="48:48">
      <c r="AV498"/>
    </row>
    <row r="499" spans="48:48">
      <c r="AV499"/>
    </row>
    <row r="500" spans="48:48">
      <c r="AV500"/>
    </row>
    <row r="501" spans="48:48">
      <c r="AV501"/>
    </row>
    <row r="502" spans="48:48">
      <c r="AV502"/>
    </row>
    <row r="503" spans="48:48">
      <c r="AV503"/>
    </row>
    <row r="504" spans="48:48">
      <c r="AV504"/>
    </row>
    <row r="505" spans="48:48">
      <c r="AV505"/>
    </row>
    <row r="506" spans="48:48">
      <c r="AV506"/>
    </row>
    <row r="507" spans="48:48">
      <c r="AV507"/>
    </row>
    <row r="508" spans="48:48">
      <c r="AV508"/>
    </row>
    <row r="509" spans="48:48">
      <c r="AV509"/>
    </row>
    <row r="510" spans="48:48">
      <c r="AV510"/>
    </row>
    <row r="511" spans="48:48">
      <c r="AV511"/>
    </row>
    <row r="512" spans="48:48">
      <c r="AV512"/>
    </row>
    <row r="513" spans="48:48">
      <c r="AV513"/>
    </row>
    <row r="514" spans="48:48">
      <c r="AV514"/>
    </row>
    <row r="515" spans="48:48">
      <c r="AV515"/>
    </row>
    <row r="516" spans="48:48">
      <c r="AV516"/>
    </row>
  </sheetData>
  <autoFilter ref="A9:AU451"/>
  <sortState ref="AK10:AU450">
    <sortCondition ref="AK10:AK450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3"/>
  <dimension ref="A1:L71"/>
  <sheetViews>
    <sheetView showGridLines="0" zoomScale="75" zoomScaleNormal="75" workbookViewId="0">
      <selection activeCell="C14" sqref="C14"/>
    </sheetView>
  </sheetViews>
  <sheetFormatPr defaultColWidth="8.88671875" defaultRowHeight="14.25"/>
  <cols>
    <col min="1" max="1" width="6.77734375" style="59" customWidth="1"/>
    <col min="2" max="2" width="23.21875" style="59" customWidth="1"/>
    <col min="3" max="3" width="9.44140625" style="59" customWidth="1"/>
    <col min="4" max="4" width="11.21875" style="59" customWidth="1"/>
    <col min="5" max="5" width="10.6640625" style="59" customWidth="1"/>
    <col min="6" max="7" width="9.88671875" style="59" customWidth="1"/>
    <col min="8" max="8" width="1.33203125" style="59" customWidth="1"/>
    <col min="9" max="9" width="8.88671875" style="59"/>
    <col min="10" max="10" width="10.21875" style="59" customWidth="1"/>
    <col min="11" max="11" width="9.21875" style="59" customWidth="1"/>
    <col min="12" max="12" width="1.6640625" style="59" customWidth="1"/>
    <col min="13" max="16384" width="8.88671875" style="59"/>
  </cols>
  <sheetData>
    <row r="1" spans="1:12" ht="15.75" customHeight="1">
      <c r="A1" s="195" t="s">
        <v>1608</v>
      </c>
      <c r="B1"/>
      <c r="C1"/>
      <c r="F1"/>
      <c r="G1"/>
      <c r="H1"/>
      <c r="I1"/>
      <c r="J1"/>
      <c r="K1"/>
      <c r="L1"/>
    </row>
    <row r="2" spans="1:12" ht="13.5" customHeight="1">
      <c r="A2" s="59">
        <v>175</v>
      </c>
      <c r="B2" s="117">
        <f ca="1">IF(A2=1,"",VALUE(VLOOKUP(A2,lea_info,2)))</f>
        <v>174</v>
      </c>
      <c r="C2" s="194">
        <f ca="1">A10+1</f>
        <v>175</v>
      </c>
    </row>
    <row r="3" spans="1:12" ht="18" hidden="1" customHeight="1">
      <c r="A3" s="59">
        <v>635</v>
      </c>
      <c r="B3" s="117"/>
      <c r="C3" s="117"/>
    </row>
    <row r="4" spans="1:12" ht="18" hidden="1">
      <c r="E4" s="118"/>
    </row>
    <row r="5" spans="1:12" ht="18">
      <c r="B5" s="26"/>
      <c r="E5" s="118"/>
    </row>
    <row r="6" spans="1:12" ht="15.75">
      <c r="A6" s="271" t="s">
        <v>1354</v>
      </c>
      <c r="B6" s="271"/>
      <c r="C6" s="271"/>
      <c r="D6" s="271"/>
      <c r="E6" s="271"/>
      <c r="F6" s="271"/>
      <c r="G6" s="271"/>
      <c r="H6" s="151"/>
      <c r="I6" s="151"/>
      <c r="J6" s="151"/>
      <c r="K6" s="151"/>
    </row>
    <row r="7" spans="1:12" ht="15.75">
      <c r="A7" s="271" t="s">
        <v>548</v>
      </c>
      <c r="B7" s="271"/>
      <c r="C7" s="271"/>
      <c r="D7" s="271"/>
      <c r="E7" s="271"/>
      <c r="F7" s="271"/>
      <c r="G7" s="271"/>
      <c r="H7" s="151"/>
      <c r="I7" s="151"/>
      <c r="J7" s="151"/>
      <c r="K7" s="151"/>
    </row>
    <row r="8" spans="1:12" ht="22.5" customHeight="1">
      <c r="A8" s="271" t="s">
        <v>1664</v>
      </c>
      <c r="B8" s="271"/>
      <c r="C8" s="271"/>
      <c r="D8" s="271"/>
      <c r="E8" s="271"/>
      <c r="F8" s="271"/>
      <c r="G8" s="271"/>
      <c r="H8" s="151"/>
      <c r="I8" s="151"/>
      <c r="J8" s="151"/>
      <c r="K8" s="151"/>
    </row>
    <row r="9" spans="1:12" ht="13.5" customHeight="1"/>
    <row r="10" spans="1:12" ht="21.75" customHeight="1">
      <c r="A10" s="156">
        <f ca="1">B2</f>
        <v>174</v>
      </c>
      <c r="B10" s="26" t="str">
        <f ca="1">IF($A$10="","Please select a lea", VLOOKUP($A$10,code437,2))</f>
        <v xml:space="preserve">MAYNARD                      </v>
      </c>
    </row>
    <row r="11" spans="1:12" ht="15.75">
      <c r="C11" s="151"/>
      <c r="D11" s="151" t="s">
        <v>31</v>
      </c>
      <c r="E11" s="151" t="s">
        <v>32</v>
      </c>
      <c r="F11" s="151" t="s">
        <v>33</v>
      </c>
      <c r="G11" s="151" t="s">
        <v>44</v>
      </c>
    </row>
    <row r="12" spans="1:12" ht="15" customHeight="1">
      <c r="A12" s="155" t="s">
        <v>584</v>
      </c>
      <c r="C12" s="151" t="s">
        <v>769</v>
      </c>
      <c r="D12" s="151" t="s">
        <v>1509</v>
      </c>
      <c r="E12" s="151" t="s">
        <v>1507</v>
      </c>
      <c r="F12" s="151" t="s">
        <v>1509</v>
      </c>
      <c r="G12" s="151" t="s">
        <v>34</v>
      </c>
    </row>
    <row r="13" spans="1:12" ht="15" customHeight="1">
      <c r="A13" s="62"/>
      <c r="C13" s="154"/>
      <c r="D13" s="154"/>
      <c r="E13" s="154"/>
      <c r="F13" s="154"/>
      <c r="G13" s="154"/>
    </row>
    <row r="14" spans="1:12" ht="20.25" customHeight="1">
      <c r="B14" s="16" t="s">
        <v>43</v>
      </c>
      <c r="C14" s="229">
        <f ca="1">VLOOKUP($A$10,proj16jul,3)</f>
        <v>35.159999999999997</v>
      </c>
      <c r="D14" s="15">
        <f ca="1">VLOOKUP($A$10,proj16jul,4)</f>
        <v>264647</v>
      </c>
      <c r="E14" s="15">
        <v>0</v>
      </c>
      <c r="F14" s="15">
        <f ca="1">VLOOKUP($A$10,proj16jul,4)</f>
        <v>264647</v>
      </c>
      <c r="G14"/>
    </row>
    <row r="15" spans="1:12" ht="15">
      <c r="B15" s="16" t="s">
        <v>35</v>
      </c>
      <c r="C15" s="229">
        <f ca="1">VLOOKUP($A$10,proj16jul,3)</f>
        <v>35.159999999999997</v>
      </c>
      <c r="D15" s="15">
        <f ca="1">VLOOKUP($A$10,proj16jul,4)</f>
        <v>264647</v>
      </c>
      <c r="E15" s="15">
        <v>0</v>
      </c>
      <c r="F15" s="15">
        <f ca="1">VLOOKUP($A$10,proj16jul,4)</f>
        <v>264647</v>
      </c>
      <c r="G15" s="15">
        <f ca="1">VLOOKUP($A$10,distributions,7)</f>
        <v>22053</v>
      </c>
    </row>
    <row r="16" spans="1:12" ht="18.75">
      <c r="B16" s="16" t="s">
        <v>36</v>
      </c>
      <c r="C16" s="229">
        <f ca="1">VLOOKUP($A$10,proj16aug,5)</f>
        <v>35.159999999999997</v>
      </c>
      <c r="D16" s="15">
        <f ca="1">VLOOKUP($A$10,proj16aug,6)</f>
        <v>264647</v>
      </c>
      <c r="E16" s="15">
        <f ca="1">VLOOKUP($A$10,proj16aug,10)</f>
        <v>0</v>
      </c>
      <c r="F16" s="15">
        <f ca="1">VLOOKUP($A$10,proj16aug,13)</f>
        <v>264647</v>
      </c>
      <c r="G16" s="15">
        <f ca="1">VLOOKUP($A$10,distributions,8)</f>
        <v>22054</v>
      </c>
      <c r="J16"/>
    </row>
    <row r="17" spans="1:9" ht="15">
      <c r="B17" s="16" t="s">
        <v>37</v>
      </c>
      <c r="C17" s="229">
        <f ca="1">VLOOKUP($A$10,proj16aug,5)</f>
        <v>35.159999999999997</v>
      </c>
      <c r="D17" s="15">
        <f ca="1">VLOOKUP($A$10,proj16aug,6)</f>
        <v>264647</v>
      </c>
      <c r="E17" s="15">
        <f ca="1">VLOOKUP($A$10,proj16aug,10)</f>
        <v>0</v>
      </c>
      <c r="F17" s="15">
        <f ca="1">VLOOKUP($A$10,proj16aug,13)</f>
        <v>264647</v>
      </c>
      <c r="G17" s="15">
        <f ca="1">VLOOKUP($A$10,distributions,9)</f>
        <v>22054</v>
      </c>
    </row>
    <row r="18" spans="1:9" ht="15">
      <c r="B18" s="16" t="s">
        <v>38</v>
      </c>
      <c r="C18" s="229">
        <f ca="1">VLOOKUP($A$10,proj16aug,5)</f>
        <v>35.159999999999997</v>
      </c>
      <c r="D18" s="15">
        <f ca="1">VLOOKUP($A$10,proj16aug,6)</f>
        <v>264647</v>
      </c>
      <c r="E18" s="15">
        <f ca="1">VLOOKUP($A$10,proj16aug,10)</f>
        <v>0</v>
      </c>
      <c r="F18" s="15">
        <f ca="1">VLOOKUP($A$10,proj16aug,13)</f>
        <v>264647</v>
      </c>
      <c r="G18" s="15">
        <f ca="1">VLOOKUP($A$10,distributions,10)</f>
        <v>22054</v>
      </c>
    </row>
    <row r="19" spans="1:9" ht="15">
      <c r="B19" s="16" t="s">
        <v>39</v>
      </c>
      <c r="C19" s="229">
        <f ca="1">VLOOKUP($A$10,proj16aug,5)</f>
        <v>35.159999999999997</v>
      </c>
      <c r="D19" s="15">
        <f ca="1">VLOOKUP($A$10,proj16aug,6)</f>
        <v>264647</v>
      </c>
      <c r="E19" s="15">
        <f ca="1">VLOOKUP($A$10,proj16aug,10)</f>
        <v>0</v>
      </c>
      <c r="F19" s="15">
        <f ca="1">VLOOKUP($A$10,proj16aug,13)</f>
        <v>264647</v>
      </c>
      <c r="G19" s="15">
        <f ca="1">VLOOKUP($A$10,distributions,11)</f>
        <v>22054</v>
      </c>
    </row>
    <row r="20" spans="1:9" ht="15">
      <c r="B20" s="16" t="s">
        <v>1632</v>
      </c>
      <c r="C20" s="229">
        <f ca="1">VLOOKUP($A$10,dec,5)</f>
        <v>40.5</v>
      </c>
      <c r="D20" s="15">
        <f ca="1">VLOOKUP($A$10,dec,6)</f>
        <v>335347</v>
      </c>
      <c r="E20" s="15">
        <f ca="1">VLOOKUP($A$10,dec,10)</f>
        <v>0</v>
      </c>
      <c r="F20" s="15">
        <f ca="1">VLOOKUP($A$10,dec,14)</f>
        <v>335347</v>
      </c>
      <c r="G20" s="15">
        <f ca="1">VLOOKUP($A$10,distributions,12)</f>
        <v>32154</v>
      </c>
    </row>
    <row r="21" spans="1:9" ht="15">
      <c r="B21" s="16" t="s">
        <v>40</v>
      </c>
      <c r="C21" s="229">
        <f ca="1">VLOOKUP($A$10,dec,5)</f>
        <v>40.5</v>
      </c>
      <c r="D21" s="15">
        <f ca="1">VLOOKUP($A$10,dec,6)</f>
        <v>335347</v>
      </c>
      <c r="E21" s="15">
        <f ca="1">VLOOKUP($A$10,dec,10)</f>
        <v>0</v>
      </c>
      <c r="F21" s="15">
        <f ca="1">VLOOKUP($A$10,dec,14)</f>
        <v>335347</v>
      </c>
      <c r="G21" s="15">
        <f ca="1">VLOOKUP($A$10,distributions,13)</f>
        <v>32154</v>
      </c>
    </row>
    <row r="22" spans="1:9" ht="15">
      <c r="B22" s="16" t="s">
        <v>41</v>
      </c>
      <c r="C22" s="229">
        <f ca="1">VLOOKUP($A$10,dec,5)</f>
        <v>40.5</v>
      </c>
      <c r="D22" s="15">
        <f ca="1">VLOOKUP($A$10,dec,6)</f>
        <v>335347</v>
      </c>
      <c r="E22" s="15">
        <f ca="1">VLOOKUP($A$10,dec,10)</f>
        <v>0</v>
      </c>
      <c r="F22" s="15">
        <f ca="1">VLOOKUP($A$10,dec,14)</f>
        <v>335347</v>
      </c>
      <c r="G22" s="15">
        <f ca="1">VLOOKUP($A$10,distributions,14)</f>
        <v>32154</v>
      </c>
    </row>
    <row r="23" spans="1:9" ht="15">
      <c r="B23" s="16" t="s">
        <v>1518</v>
      </c>
      <c r="C23" s="229"/>
      <c r="D23" s="15"/>
      <c r="E23" s="15"/>
      <c r="F23" s="15"/>
      <c r="G23" s="15">
        <f ca="1">VLOOKUP($A$10,distributions,15)</f>
        <v>0</v>
      </c>
    </row>
    <row r="24" spans="1:9" ht="15">
      <c r="B24" s="16" t="s">
        <v>42</v>
      </c>
      <c r="C24" s="229"/>
      <c r="D24" s="15"/>
      <c r="E24" s="15"/>
      <c r="F24" s="15"/>
      <c r="G24" s="15">
        <f ca="1">VLOOKUP($A$10,distributions,16)</f>
        <v>0</v>
      </c>
      <c r="I24" s="61"/>
    </row>
    <row r="25" spans="1:9" ht="15">
      <c r="B25" s="16" t="s">
        <v>1652</v>
      </c>
      <c r="C25" s="229"/>
      <c r="D25" s="15"/>
      <c r="E25" s="15"/>
      <c r="F25" s="15"/>
      <c r="G25" s="15">
        <f ca="1">VLOOKUP($A$10,distributions,17)</f>
        <v>0</v>
      </c>
    </row>
    <row r="26" spans="1:9" ht="15">
      <c r="B26" s="16" t="s">
        <v>1651</v>
      </c>
      <c r="C26" s="229"/>
      <c r="D26" s="15"/>
      <c r="E26" s="15"/>
      <c r="F26" s="15"/>
      <c r="G26" s="15">
        <f ca="1">VLOOKUP($A$10,distributions,18)</f>
        <v>0</v>
      </c>
    </row>
    <row r="27" spans="1:9" ht="18.75">
      <c r="B27" s="26" t="s">
        <v>485</v>
      </c>
      <c r="C27" s="230"/>
      <c r="D27" s="27"/>
      <c r="E27" s="27"/>
      <c r="F27" s="27"/>
      <c r="G27" s="159">
        <f ca="1">SUM(G15:G26)</f>
        <v>206731</v>
      </c>
    </row>
    <row r="28" spans="1:9" ht="18.75">
      <c r="B28" s="26"/>
      <c r="C28" s="230"/>
      <c r="D28" s="27"/>
      <c r="E28" s="27"/>
      <c r="F28" s="27"/>
      <c r="G28" s="159"/>
    </row>
    <row r="29" spans="1:9" ht="15.75">
      <c r="C29" s="231"/>
      <c r="D29" s="203" t="s">
        <v>31</v>
      </c>
      <c r="E29" s="203" t="s">
        <v>32</v>
      </c>
      <c r="F29" s="203" t="s">
        <v>33</v>
      </c>
      <c r="G29" s="203" t="s">
        <v>44</v>
      </c>
    </row>
    <row r="30" spans="1:9" ht="15.75">
      <c r="A30" s="62" t="s">
        <v>585</v>
      </c>
      <c r="C30" s="231" t="s">
        <v>769</v>
      </c>
      <c r="D30" s="203" t="s">
        <v>1509</v>
      </c>
      <c r="E30" s="203" t="s">
        <v>1507</v>
      </c>
      <c r="F30" s="203" t="s">
        <v>1509</v>
      </c>
      <c r="G30" s="203" t="s">
        <v>34</v>
      </c>
    </row>
    <row r="31" spans="1:9" ht="18.75">
      <c r="C31" s="232"/>
      <c r="D31"/>
      <c r="E31"/>
      <c r="F31"/>
    </row>
    <row r="32" spans="1:9" ht="15">
      <c r="B32" s="16" t="s">
        <v>43</v>
      </c>
      <c r="C32" s="229">
        <f ca="1">VLOOKUP($A$10,proj16jul,5)</f>
        <v>15.629999999999999</v>
      </c>
      <c r="D32" s="15">
        <f ca="1">VLOOKUP($A$10,proj16jul,6)</f>
        <v>80595</v>
      </c>
      <c r="E32" s="15">
        <v>0</v>
      </c>
      <c r="F32" s="15">
        <f ca="1">VLOOKUP($A$10,proj16jul,6)</f>
        <v>80595</v>
      </c>
      <c r="G32" s="15"/>
    </row>
    <row r="33" spans="2:10" ht="15">
      <c r="B33" s="16" t="s">
        <v>35</v>
      </c>
      <c r="C33" s="229">
        <f ca="1">VLOOKUP($A$10,proj16jul,5)</f>
        <v>15.629999999999999</v>
      </c>
      <c r="D33" s="15">
        <f ca="1">VLOOKUP($A$10,proj16jul,6)</f>
        <v>80595</v>
      </c>
      <c r="E33" s="15">
        <v>0</v>
      </c>
      <c r="F33" s="15">
        <f ca="1">VLOOKUP($A$10,proj16jul,6)</f>
        <v>80595</v>
      </c>
      <c r="G33" s="15">
        <f ca="1">VLOOKUP($A$10,distributions,24)</f>
        <v>6717</v>
      </c>
    </row>
    <row r="34" spans="2:10" ht="15">
      <c r="B34" s="16" t="s">
        <v>36</v>
      </c>
      <c r="C34" s="229">
        <f ca="1">VLOOKUP($A$10,proj16aug,7)</f>
        <v>15.629999999999999</v>
      </c>
      <c r="D34" s="15">
        <f ca="1">VLOOKUP($A$10,proj16aug,8)</f>
        <v>80595</v>
      </c>
      <c r="E34" s="15">
        <f ca="1">VLOOKUP($A$10,proj16aug,11)</f>
        <v>0</v>
      </c>
      <c r="F34" s="15">
        <f ca="1">VLOOKUP($A$10,proj16aug,14)</f>
        <v>80595</v>
      </c>
      <c r="G34" s="15">
        <f ca="1">VLOOKUP($A$10,distributions,25)</f>
        <v>6717</v>
      </c>
      <c r="J34" s="61"/>
    </row>
    <row r="35" spans="2:10" ht="15">
      <c r="B35" s="16" t="s">
        <v>37</v>
      </c>
      <c r="C35" s="229">
        <f ca="1">VLOOKUP($A$10,proj16aug,7)</f>
        <v>15.629999999999999</v>
      </c>
      <c r="D35" s="15">
        <f ca="1">VLOOKUP($A$10,proj16aug,8)</f>
        <v>80595</v>
      </c>
      <c r="E35" s="15">
        <f ca="1">VLOOKUP($A$10,proj16aug,11)</f>
        <v>0</v>
      </c>
      <c r="F35" s="15">
        <f ca="1">VLOOKUP($A$10,proj16aug,14)</f>
        <v>80595</v>
      </c>
      <c r="G35" s="15">
        <f ca="1">VLOOKUP($A$10,distributions,26)</f>
        <v>6717</v>
      </c>
    </row>
    <row r="36" spans="2:10" ht="15">
      <c r="B36" s="16" t="s">
        <v>38</v>
      </c>
      <c r="C36" s="229">
        <f ca="1">VLOOKUP($A$10,proj16aug,7)</f>
        <v>15.629999999999999</v>
      </c>
      <c r="D36" s="15">
        <f ca="1">VLOOKUP($A$10,proj16aug,8)</f>
        <v>80595</v>
      </c>
      <c r="E36" s="15">
        <f ca="1">VLOOKUP($A$10,proj16aug,11)</f>
        <v>0</v>
      </c>
      <c r="F36" s="15">
        <f ca="1">VLOOKUP($A$10,proj16aug,14)</f>
        <v>80595</v>
      </c>
      <c r="G36" s="15">
        <f ca="1">VLOOKUP($A$10,distributions,27)</f>
        <v>6716</v>
      </c>
    </row>
    <row r="37" spans="2:10" ht="15">
      <c r="B37" s="16" t="s">
        <v>39</v>
      </c>
      <c r="C37" s="229">
        <f ca="1">VLOOKUP($A$10,proj16aug,7)</f>
        <v>15.629999999999999</v>
      </c>
      <c r="D37" s="15">
        <f ca="1">VLOOKUP($A$10,proj16aug,8)</f>
        <v>80595</v>
      </c>
      <c r="E37" s="15">
        <f ca="1">VLOOKUP($A$10,proj16aug,11)</f>
        <v>0</v>
      </c>
      <c r="F37" s="15">
        <f ca="1">VLOOKUP($A$10,proj16aug,14)</f>
        <v>80595</v>
      </c>
      <c r="G37" s="15">
        <f ca="1">VLOOKUP($A$10,distributions,28)</f>
        <v>6716</v>
      </c>
    </row>
    <row r="38" spans="2:10" ht="15">
      <c r="B38" s="16" t="s">
        <v>1632</v>
      </c>
      <c r="C38" s="229">
        <f ca="1">VLOOKUP($A$10,dec,7)</f>
        <v>10</v>
      </c>
      <c r="D38" s="15">
        <f ca="1">VLOOKUP($A$10,dec,8)</f>
        <v>52445</v>
      </c>
      <c r="E38" s="15">
        <f ca="1">VLOOKUP($A$10,dec,11)</f>
        <v>0</v>
      </c>
      <c r="F38" s="15">
        <f ca="1">VLOOKUP($A$10,dec,15)</f>
        <v>52445</v>
      </c>
      <c r="G38" s="15">
        <f ca="1">VLOOKUP($A$10,distributions,29)</f>
        <v>2695</v>
      </c>
    </row>
    <row r="39" spans="2:10" ht="15">
      <c r="B39" s="16" t="s">
        <v>40</v>
      </c>
      <c r="C39" s="229">
        <f ca="1">VLOOKUP($A$10,dec,7)</f>
        <v>10</v>
      </c>
      <c r="D39" s="15">
        <f ca="1">VLOOKUP($A$10,dec,8)</f>
        <v>52445</v>
      </c>
      <c r="E39" s="15">
        <f ca="1">VLOOKUP($A$10,dec,11)</f>
        <v>0</v>
      </c>
      <c r="F39" s="15">
        <f ca="1">VLOOKUP($A$10,dec,15)</f>
        <v>52445</v>
      </c>
      <c r="G39" s="15">
        <f ca="1">VLOOKUP($A$10,distributions,30)</f>
        <v>2695</v>
      </c>
    </row>
    <row r="40" spans="2:10" ht="15">
      <c r="B40" s="16" t="s">
        <v>41</v>
      </c>
      <c r="C40" s="229">
        <f ca="1">VLOOKUP($A$10,dec,7)</f>
        <v>10</v>
      </c>
      <c r="D40" s="15">
        <f ca="1">VLOOKUP($A$10,dec,8)</f>
        <v>52445</v>
      </c>
      <c r="E40" s="15">
        <f ca="1">VLOOKUP($A$10,dec,11)</f>
        <v>0</v>
      </c>
      <c r="F40" s="15">
        <f ca="1">VLOOKUP($A$10,dec,15)</f>
        <v>52445</v>
      </c>
      <c r="G40" s="15">
        <f ca="1">VLOOKUP($A$10,distributions,31)</f>
        <v>2695</v>
      </c>
    </row>
    <row r="41" spans="2:10" ht="18.75">
      <c r="B41" s="16" t="s">
        <v>1518</v>
      </c>
      <c r="C41" s="232"/>
      <c r="D41"/>
      <c r="E41"/>
      <c r="F41"/>
      <c r="G41" s="15">
        <f ca="1">VLOOKUP($A$10,distributions,32)</f>
        <v>0</v>
      </c>
    </row>
    <row r="42" spans="2:10" ht="18.75">
      <c r="B42" s="16" t="s">
        <v>42</v>
      </c>
      <c r="C42" s="232"/>
      <c r="D42"/>
      <c r="E42"/>
      <c r="F42"/>
      <c r="G42" s="15">
        <f ca="1">VLOOKUP($A$10,distributions,33)</f>
        <v>0</v>
      </c>
    </row>
    <row r="43" spans="2:10" ht="18.75">
      <c r="B43" s="16" t="s">
        <v>1652</v>
      </c>
      <c r="C43" s="232"/>
      <c r="D43"/>
      <c r="E43"/>
      <c r="F43"/>
      <c r="G43" s="15">
        <f ca="1">VLOOKUP($A$10,distributions,34)</f>
        <v>0</v>
      </c>
    </row>
    <row r="44" spans="2:10" ht="18.75">
      <c r="B44" s="16" t="s">
        <v>1651</v>
      </c>
      <c r="C44" s="232"/>
      <c r="D44"/>
      <c r="E44"/>
      <c r="F44"/>
      <c r="G44" s="15">
        <f ca="1">VLOOKUP($A$10,distributions,35)</f>
        <v>0</v>
      </c>
    </row>
    <row r="45" spans="2:10" ht="18.75">
      <c r="B45" s="26" t="s">
        <v>486</v>
      </c>
      <c r="C45" s="230"/>
      <c r="D45" s="27"/>
      <c r="E45" s="27"/>
      <c r="F45" s="27"/>
      <c r="G45" s="159">
        <f ca="1">SUM(G33:G44)</f>
        <v>41668</v>
      </c>
    </row>
    <row r="46" spans="2:10" ht="18.75">
      <c r="C46"/>
      <c r="D46"/>
      <c r="E46"/>
      <c r="F46"/>
    </row>
    <row r="47" spans="2:10" ht="51.75" customHeight="1">
      <c r="B47" s="272" t="s">
        <v>1653</v>
      </c>
      <c r="C47" s="272"/>
      <c r="D47" s="272"/>
      <c r="E47" s="272"/>
      <c r="F47" s="272"/>
      <c r="G47" s="272"/>
    </row>
    <row r="48" spans="2:10" ht="18.75">
      <c r="C48"/>
      <c r="D48"/>
      <c r="E48"/>
      <c r="F48"/>
    </row>
    <row r="49" spans="2:10" ht="18.75">
      <c r="C49"/>
      <c r="D49"/>
      <c r="E49"/>
      <c r="F49"/>
    </row>
    <row r="50" spans="2:10">
      <c r="C50" s="60"/>
      <c r="D50" s="60"/>
      <c r="E50" s="60"/>
    </row>
    <row r="51" spans="2:10" ht="18.75">
      <c r="B51"/>
      <c r="C51"/>
    </row>
    <row r="62" spans="2:10" ht="15">
      <c r="H62" s="16"/>
      <c r="I62" s="64"/>
      <c r="J62" s="64"/>
    </row>
    <row r="63" spans="2:10" ht="15">
      <c r="H63" s="16"/>
      <c r="I63" s="64"/>
      <c r="J63" s="64"/>
    </row>
    <row r="64" spans="2:10" ht="15">
      <c r="H64" s="16"/>
      <c r="I64" s="64"/>
      <c r="J64" s="64"/>
    </row>
    <row r="65" spans="8:10" ht="15">
      <c r="H65" s="16"/>
      <c r="I65" s="64"/>
      <c r="J65" s="64"/>
    </row>
    <row r="66" spans="8:10" ht="15">
      <c r="H66" s="16"/>
      <c r="I66" s="64"/>
      <c r="J66" s="64"/>
    </row>
    <row r="67" spans="8:10" ht="15">
      <c r="H67" s="16"/>
      <c r="I67" s="64"/>
      <c r="J67" s="64"/>
    </row>
    <row r="68" spans="8:10" ht="15">
      <c r="H68" s="16"/>
      <c r="I68" s="64"/>
      <c r="J68" s="64"/>
    </row>
    <row r="69" spans="8:10" ht="15">
      <c r="H69" s="16"/>
      <c r="I69" s="64"/>
      <c r="J69" s="64"/>
    </row>
    <row r="70" spans="8:10" ht="15">
      <c r="H70" s="16"/>
      <c r="I70" s="64"/>
      <c r="J70" s="64"/>
    </row>
    <row r="71" spans="8:10" ht="15">
      <c r="I71" s="64"/>
      <c r="J71" s="64"/>
    </row>
  </sheetData>
  <mergeCells count="4">
    <mergeCell ref="A6:G6"/>
    <mergeCell ref="A7:G7"/>
    <mergeCell ref="A8:G8"/>
    <mergeCell ref="B47:G47"/>
  </mergeCells>
  <phoneticPr fontId="0" type="noConversion"/>
  <pageMargins left="0.39" right="0.42" top="0.75" bottom="0.75" header="0.3" footer="0.3"/>
  <pageSetup scale="95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7"/>
  <dimension ref="A1:H70"/>
  <sheetViews>
    <sheetView showGridLines="0" zoomScaleNormal="100" workbookViewId="0">
      <selection activeCell="A3" sqref="A3"/>
    </sheetView>
  </sheetViews>
  <sheetFormatPr defaultColWidth="8.88671875" defaultRowHeight="14.25"/>
  <cols>
    <col min="1" max="1" width="4.5546875" style="59" customWidth="1"/>
    <col min="2" max="2" width="19" style="59" customWidth="1"/>
    <col min="3" max="3" width="9.33203125" style="59" customWidth="1"/>
    <col min="4" max="4" width="11.21875" style="59" customWidth="1"/>
    <col min="5" max="5" width="0.88671875" style="59" customWidth="1"/>
    <col min="6" max="6" width="1.44140625" style="59" customWidth="1"/>
    <col min="7" max="7" width="0.5546875" style="59" customWidth="1"/>
    <col min="8" max="8" width="1.6640625" style="59" customWidth="1"/>
    <col min="9" max="16384" width="8.88671875" style="59"/>
  </cols>
  <sheetData>
    <row r="1" spans="1:8" ht="18" customHeight="1">
      <c r="A1" s="111" t="s">
        <v>1608</v>
      </c>
      <c r="B1"/>
      <c r="C1"/>
      <c r="F1"/>
      <c r="G1"/>
      <c r="H1"/>
    </row>
    <row r="2" spans="1:8" ht="17.25" customHeight="1">
      <c r="A2" s="59">
        <v>175</v>
      </c>
      <c r="B2" s="117">
        <f ca="1">IF(A2=1,"",VALUE(VLOOKUP(A2,lea_info,2)))</f>
        <v>174</v>
      </c>
      <c r="C2" s="117">
        <f>A3+1</f>
        <v>175</v>
      </c>
    </row>
    <row r="3" spans="1:8" ht="18" customHeight="1">
      <c r="A3" s="206">
        <v>174</v>
      </c>
      <c r="B3" s="271" t="str">
        <f>IF($A$3="","Please select a lea", VLOOKUP($A$3,code437,2))</f>
        <v xml:space="preserve">MAYNARD                      </v>
      </c>
      <c r="C3" s="271"/>
      <c r="D3" s="271"/>
      <c r="E3" s="271"/>
      <c r="F3" s="271"/>
      <c r="G3" s="271"/>
    </row>
    <row r="4" spans="1:8" ht="15.75">
      <c r="A4" s="271"/>
      <c r="B4" s="271"/>
      <c r="C4" s="271"/>
      <c r="D4" s="271"/>
      <c r="E4" s="271"/>
      <c r="F4" s="271"/>
      <c r="G4" s="271"/>
    </row>
    <row r="5" spans="1:8" ht="15.75">
      <c r="A5" s="271"/>
      <c r="B5" s="271"/>
      <c r="C5" s="271"/>
      <c r="D5" s="271"/>
      <c r="E5" s="271"/>
      <c r="F5" s="271"/>
      <c r="G5" s="271"/>
    </row>
    <row r="6" spans="1:8" ht="17.100000000000001" customHeight="1">
      <c r="A6" s="271"/>
      <c r="B6" s="271"/>
      <c r="C6" s="271"/>
      <c r="D6" s="271"/>
      <c r="E6" s="271"/>
      <c r="F6" s="271"/>
      <c r="G6" s="271"/>
    </row>
    <row r="7" spans="1:8" ht="17.100000000000001" customHeight="1">
      <c r="A7" s="26"/>
      <c r="B7" s="26"/>
    </row>
    <row r="8" spans="1:8" ht="17.100000000000001" customHeight="1">
      <c r="B8" s="26"/>
      <c r="E8" s="61"/>
    </row>
    <row r="9" spans="1:8" ht="17.100000000000001" customHeight="1">
      <c r="E9" s="61"/>
    </row>
    <row r="10" spans="1:8" ht="17.100000000000001" customHeight="1"/>
    <row r="11" spans="1:8" ht="17.100000000000001" customHeight="1"/>
    <row r="12" spans="1:8" ht="17.100000000000001" customHeight="1">
      <c r="A12"/>
      <c r="B12"/>
      <c r="C12"/>
      <c r="D12"/>
      <c r="E12"/>
      <c r="F12"/>
      <c r="G12"/>
    </row>
    <row r="13" spans="1:8" ht="17.100000000000001" customHeight="1">
      <c r="A13"/>
      <c r="B13"/>
      <c r="C13"/>
      <c r="D13"/>
      <c r="E13"/>
      <c r="F13"/>
      <c r="G13"/>
    </row>
    <row r="14" spans="1:8" ht="17.100000000000001" customHeight="1">
      <c r="A14"/>
      <c r="B14"/>
      <c r="C14"/>
      <c r="D14"/>
      <c r="E14"/>
      <c r="F14"/>
      <c r="G14"/>
    </row>
    <row r="15" spans="1:8" ht="17.100000000000001" customHeight="1">
      <c r="A15"/>
      <c r="B15"/>
      <c r="C15"/>
      <c r="D15"/>
      <c r="E15"/>
      <c r="F15"/>
      <c r="G15"/>
    </row>
    <row r="16" spans="1:8" ht="17.100000000000001" customHeight="1">
      <c r="A16"/>
      <c r="B16"/>
      <c r="C16"/>
      <c r="D16"/>
      <c r="E16"/>
      <c r="F16"/>
      <c r="G16"/>
    </row>
    <row r="17" spans="1:7" ht="17.100000000000001" customHeight="1">
      <c r="A17"/>
      <c r="B17"/>
      <c r="C17"/>
      <c r="D17"/>
      <c r="E17"/>
      <c r="F17"/>
      <c r="G17"/>
    </row>
    <row r="18" spans="1:7" ht="17.100000000000001" customHeight="1">
      <c r="A18"/>
      <c r="B18"/>
      <c r="C18"/>
      <c r="D18"/>
      <c r="E18"/>
      <c r="F18"/>
      <c r="G18"/>
    </row>
    <row r="19" spans="1:7" ht="17.100000000000001" customHeight="1">
      <c r="A19"/>
      <c r="B19"/>
      <c r="C19"/>
      <c r="D19"/>
      <c r="E19"/>
      <c r="F19"/>
      <c r="G19"/>
    </row>
    <row r="20" spans="1:7" ht="17.100000000000001" customHeight="1">
      <c r="A20"/>
      <c r="B20"/>
      <c r="C20"/>
      <c r="D20"/>
      <c r="E20"/>
      <c r="F20"/>
      <c r="G20"/>
    </row>
    <row r="21" spans="1:7" ht="17.100000000000001" customHeight="1">
      <c r="A21"/>
      <c r="B21"/>
      <c r="C21"/>
      <c r="D21"/>
      <c r="E21"/>
      <c r="F21"/>
      <c r="G21"/>
    </row>
    <row r="22" spans="1:7" ht="17.100000000000001" customHeight="1">
      <c r="A22"/>
      <c r="B22"/>
      <c r="C22"/>
      <c r="D22"/>
      <c r="E22"/>
      <c r="F22"/>
      <c r="G22"/>
    </row>
    <row r="23" spans="1:7" ht="17.100000000000001" customHeight="1">
      <c r="A23"/>
      <c r="B23"/>
      <c r="C23"/>
      <c r="D23"/>
      <c r="E23"/>
      <c r="F23"/>
      <c r="G23"/>
    </row>
    <row r="24" spans="1:7" ht="18.75">
      <c r="A24"/>
      <c r="B24"/>
      <c r="C24"/>
      <c r="D24"/>
      <c r="E24"/>
      <c r="F24"/>
      <c r="G24"/>
    </row>
    <row r="25" spans="1:7" ht="18.75">
      <c r="A25"/>
      <c r="B25"/>
      <c r="C25"/>
      <c r="D25"/>
      <c r="E25"/>
      <c r="F25"/>
      <c r="G25"/>
    </row>
    <row r="26" spans="1:7" ht="18.75">
      <c r="A26"/>
      <c r="B26"/>
      <c r="C26"/>
      <c r="D26"/>
      <c r="E26"/>
      <c r="F26"/>
      <c r="G26"/>
    </row>
    <row r="27" spans="1:7" ht="18.75">
      <c r="A27"/>
      <c r="B27"/>
      <c r="C27"/>
      <c r="D27"/>
      <c r="E27"/>
      <c r="F27"/>
      <c r="G27"/>
    </row>
    <row r="28" spans="1:7" ht="18.75">
      <c r="A28"/>
      <c r="B28"/>
      <c r="C28"/>
      <c r="D28"/>
      <c r="E28"/>
      <c r="F28"/>
      <c r="G28"/>
    </row>
    <row r="29" spans="1:7" ht="18.75">
      <c r="A29"/>
      <c r="B29"/>
      <c r="C29"/>
      <c r="D29"/>
      <c r="E29"/>
      <c r="F29"/>
      <c r="G29"/>
    </row>
    <row r="30" spans="1:7" ht="18.75">
      <c r="A30"/>
      <c r="B30"/>
      <c r="C30"/>
      <c r="D30"/>
      <c r="E30"/>
      <c r="F30"/>
      <c r="G30"/>
    </row>
    <row r="31" spans="1:7" ht="18.75">
      <c r="A31"/>
      <c r="B31"/>
      <c r="C31"/>
      <c r="D31"/>
      <c r="E31"/>
      <c r="F31"/>
      <c r="G31"/>
    </row>
    <row r="32" spans="1:7" ht="18.75">
      <c r="A32"/>
      <c r="B32"/>
      <c r="C32"/>
      <c r="D32"/>
      <c r="E32"/>
      <c r="F32"/>
      <c r="G32"/>
    </row>
    <row r="33" spans="1:7" ht="18.75">
      <c r="A33"/>
      <c r="B33"/>
      <c r="C33"/>
      <c r="D33"/>
      <c r="E33"/>
      <c r="F33"/>
      <c r="G33"/>
    </row>
    <row r="34" spans="1:7" ht="18.75">
      <c r="A34"/>
      <c r="B34"/>
      <c r="C34"/>
      <c r="D34"/>
      <c r="E34"/>
      <c r="F34"/>
      <c r="G34"/>
    </row>
    <row r="35" spans="1:7" ht="18.75">
      <c r="A35"/>
      <c r="B35"/>
      <c r="C35"/>
      <c r="D35"/>
      <c r="E35"/>
      <c r="F35"/>
      <c r="G35"/>
    </row>
    <row r="36" spans="1:7" ht="18.75">
      <c r="A36"/>
      <c r="B36"/>
      <c r="C36"/>
      <c r="D36"/>
      <c r="E36"/>
      <c r="F36"/>
      <c r="G36"/>
    </row>
    <row r="37" spans="1:7" ht="18.75">
      <c r="A37"/>
      <c r="B37"/>
      <c r="C37"/>
      <c r="D37"/>
      <c r="E37"/>
      <c r="F37"/>
      <c r="G37"/>
    </row>
    <row r="38" spans="1:7" ht="18.75">
      <c r="A38"/>
      <c r="B38"/>
      <c r="C38"/>
      <c r="D38"/>
      <c r="E38"/>
      <c r="F38"/>
      <c r="G38"/>
    </row>
    <row r="39" spans="1:7" ht="18.75">
      <c r="A39"/>
      <c r="B39"/>
      <c r="C39"/>
      <c r="D39"/>
      <c r="E39"/>
      <c r="F39"/>
      <c r="G39"/>
    </row>
    <row r="40" spans="1:7" ht="18.75">
      <c r="A40"/>
      <c r="B40"/>
      <c r="C40"/>
      <c r="D40"/>
      <c r="E40"/>
      <c r="F40"/>
      <c r="G40"/>
    </row>
    <row r="41" spans="1:7" ht="18.75">
      <c r="A41"/>
      <c r="B41"/>
      <c r="C41"/>
      <c r="D41"/>
      <c r="E41"/>
      <c r="F41"/>
      <c r="G41"/>
    </row>
    <row r="42" spans="1:7" ht="18.75">
      <c r="A42"/>
      <c r="B42"/>
      <c r="C42"/>
      <c r="D42"/>
      <c r="E42"/>
      <c r="F42"/>
      <c r="G42"/>
    </row>
    <row r="43" spans="1:7" ht="18.75">
      <c r="A43"/>
      <c r="B43"/>
      <c r="C43"/>
      <c r="D43"/>
      <c r="E43"/>
      <c r="F43"/>
      <c r="G43"/>
    </row>
    <row r="44" spans="1:7" ht="18.75">
      <c r="A44"/>
      <c r="B44"/>
      <c r="C44"/>
      <c r="D44"/>
      <c r="E44"/>
      <c r="F44"/>
      <c r="G44"/>
    </row>
    <row r="45" spans="1:7" ht="18.75">
      <c r="A45"/>
      <c r="B45"/>
      <c r="C45"/>
      <c r="D45"/>
      <c r="E45"/>
      <c r="F45"/>
      <c r="G45"/>
    </row>
    <row r="46" spans="1:7" ht="18.75">
      <c r="A46"/>
      <c r="B46"/>
      <c r="C46"/>
      <c r="D46"/>
      <c r="E46"/>
      <c r="F46"/>
      <c r="G46"/>
    </row>
    <row r="47" spans="1:7" ht="18.75">
      <c r="A47"/>
      <c r="B47"/>
      <c r="C47"/>
      <c r="D47"/>
      <c r="E47"/>
      <c r="F47"/>
      <c r="G47"/>
    </row>
    <row r="48" spans="1:7" ht="18.75">
      <c r="A48"/>
      <c r="B48"/>
      <c r="C48"/>
      <c r="D48"/>
      <c r="E48"/>
      <c r="F48"/>
      <c r="G48"/>
    </row>
    <row r="49" spans="1:7" ht="18.75">
      <c r="A49"/>
      <c r="B49"/>
      <c r="C49"/>
      <c r="D49"/>
      <c r="E49"/>
      <c r="F49"/>
      <c r="G49"/>
    </row>
    <row r="50" spans="1:7" ht="18.75">
      <c r="A50"/>
      <c r="B50"/>
      <c r="C50"/>
      <c r="D50"/>
      <c r="E50"/>
      <c r="F50"/>
      <c r="G50"/>
    </row>
    <row r="51" spans="1:7" ht="18.75">
      <c r="A51"/>
      <c r="B51"/>
      <c r="C51"/>
      <c r="D51"/>
      <c r="E51"/>
      <c r="F51"/>
      <c r="G51"/>
    </row>
    <row r="52" spans="1:7" ht="18.75">
      <c r="A52"/>
      <c r="B52"/>
      <c r="C52"/>
      <c r="D52"/>
      <c r="E52"/>
      <c r="F52"/>
      <c r="G52"/>
    </row>
    <row r="53" spans="1:7" ht="18.75">
      <c r="A53"/>
      <c r="B53"/>
      <c r="C53"/>
      <c r="D53"/>
      <c r="E53"/>
      <c r="F53"/>
      <c r="G53"/>
    </row>
    <row r="54" spans="1:7" ht="18.75">
      <c r="A54"/>
      <c r="B54"/>
      <c r="C54"/>
      <c r="D54"/>
      <c r="E54"/>
      <c r="F54"/>
      <c r="G54"/>
    </row>
    <row r="55" spans="1:7" ht="18.75">
      <c r="A55"/>
      <c r="B55"/>
      <c r="C55"/>
      <c r="D55"/>
      <c r="E55"/>
      <c r="F55"/>
      <c r="G55"/>
    </row>
    <row r="56" spans="1:7" ht="18.75">
      <c r="A56"/>
      <c r="B56"/>
      <c r="C56"/>
      <c r="D56"/>
      <c r="E56"/>
      <c r="F56"/>
      <c r="G56"/>
    </row>
    <row r="57" spans="1:7" ht="18.75">
      <c r="A57"/>
      <c r="B57"/>
      <c r="C57" s="205" t="s">
        <v>1629</v>
      </c>
      <c r="D57"/>
      <c r="E57"/>
      <c r="F57"/>
      <c r="G57"/>
    </row>
    <row r="58" spans="1:7" ht="18.75">
      <c r="A58"/>
      <c r="B58"/>
      <c r="C58" s="205" t="s">
        <v>1630</v>
      </c>
      <c r="D58"/>
      <c r="E58"/>
      <c r="F58"/>
      <c r="G58"/>
    </row>
    <row r="59" spans="1:7" ht="18.75">
      <c r="A59"/>
      <c r="B59"/>
      <c r="C59" s="205" t="s">
        <v>1631</v>
      </c>
      <c r="D59"/>
      <c r="E59"/>
      <c r="F59"/>
      <c r="G59"/>
    </row>
    <row r="60" spans="1:7" ht="18.75">
      <c r="A60"/>
      <c r="B60" s="246" t="s">
        <v>584</v>
      </c>
      <c r="C60" s="59" t="s">
        <v>585</v>
      </c>
      <c r="D60"/>
      <c r="E60"/>
      <c r="F60"/>
      <c r="G60"/>
    </row>
    <row r="61" spans="1:7" ht="18.75">
      <c r="A61" s="16" t="s">
        <v>1232</v>
      </c>
      <c r="B61" s="64">
        <f>VLOOKUP($A$3,fte10yr,5)</f>
        <v>22.99</v>
      </c>
      <c r="C61" s="64">
        <f>VLOOKUP($A$3,fte10yr,19)</f>
        <v>27.95</v>
      </c>
      <c r="D61"/>
      <c r="E61"/>
      <c r="F61"/>
      <c r="G61"/>
    </row>
    <row r="62" spans="1:7" ht="15">
      <c r="A62" s="16" t="s">
        <v>1371</v>
      </c>
      <c r="B62" s="64">
        <f>VLOOKUP($A$3,fte10yr,6)</f>
        <v>30.11</v>
      </c>
      <c r="C62" s="64">
        <f>VLOOKUP($A$3,fte10yr,20)</f>
        <v>45.414999999999999</v>
      </c>
    </row>
    <row r="63" spans="1:7" ht="15">
      <c r="A63" s="16" t="s">
        <v>864</v>
      </c>
      <c r="B63" s="64">
        <f>VLOOKUP($A$3,fte10yr,7)</f>
        <v>27.94</v>
      </c>
      <c r="C63" s="64">
        <f>VLOOKUP($A$3,fte10yr,21)</f>
        <v>42.96</v>
      </c>
    </row>
    <row r="64" spans="1:7" ht="15">
      <c r="A64" s="16" t="s">
        <v>1399</v>
      </c>
      <c r="B64" s="64">
        <f>VLOOKUP($A$3,fte10yr,8)</f>
        <v>18.32</v>
      </c>
      <c r="C64" s="64">
        <f>VLOOKUP($A$3,fte10yr,22)</f>
        <v>52.43</v>
      </c>
    </row>
    <row r="65" spans="1:3" ht="15">
      <c r="A65" s="16" t="s">
        <v>1510</v>
      </c>
      <c r="B65" s="64">
        <f>VLOOKUP($A$3,fte10yr,9)</f>
        <v>15.84</v>
      </c>
      <c r="C65" s="64">
        <f>VLOOKUP($A$3,fte10yr,23)</f>
        <v>45.709999999999994</v>
      </c>
    </row>
    <row r="66" spans="1:3" ht="15">
      <c r="A66" s="16" t="s">
        <v>1515</v>
      </c>
      <c r="B66" s="64">
        <f>VLOOKUP($A$3,fte10yr,10)</f>
        <v>18.759999999999998</v>
      </c>
      <c r="C66" s="64">
        <f>VLOOKUP($A$3,fte10yr,24)</f>
        <v>33.700000000000003</v>
      </c>
    </row>
    <row r="67" spans="1:3" ht="15">
      <c r="A67" s="59" t="s">
        <v>1602</v>
      </c>
      <c r="B67" s="64">
        <f>VLOOKUP($A$3,fte10yr,11)</f>
        <v>37.459999999999994</v>
      </c>
      <c r="C67" s="64">
        <f>VLOOKUP($A$3,fte10yr,25)</f>
        <v>29</v>
      </c>
    </row>
    <row r="68" spans="1:3" ht="15">
      <c r="A68" s="59" t="s">
        <v>6</v>
      </c>
      <c r="B68" s="64">
        <f>VLOOKUP($A$3,fte10yr,12)</f>
        <v>37.500000000000007</v>
      </c>
      <c r="C68" s="64">
        <f>VLOOKUP($A$3,fte10yr,26)</f>
        <v>24.16</v>
      </c>
    </row>
    <row r="69" spans="1:3" ht="15">
      <c r="A69" s="59" t="s">
        <v>1622</v>
      </c>
      <c r="B69" s="64">
        <f>VLOOKUP($A$3,fte10yr,13)</f>
        <v>35.159999999999997</v>
      </c>
      <c r="C69" s="64">
        <f>VLOOKUP($A$3,fte10yr,27)</f>
        <v>15.629999999999999</v>
      </c>
    </row>
    <row r="70" spans="1:3" ht="15">
      <c r="A70" s="59" t="s">
        <v>1671</v>
      </c>
      <c r="B70" s="64">
        <f>VLOOKUP($A$3,fte10yr,14)</f>
        <v>39.520000000000003</v>
      </c>
      <c r="C70" s="64">
        <f>VLOOKUP($A$3,fte10yr,28)</f>
        <v>9</v>
      </c>
    </row>
  </sheetData>
  <mergeCells count="4">
    <mergeCell ref="A4:G4"/>
    <mergeCell ref="A5:G5"/>
    <mergeCell ref="A6:G6"/>
    <mergeCell ref="B3:G3"/>
  </mergeCells>
  <phoneticPr fontId="0" type="noConversion"/>
  <pageMargins left="0.73" right="0.43" top="0.77" bottom="1" header="0.5" footer="0.5"/>
  <pageSetup scale="160" orientation="landscape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3"/>
  <dimension ref="A1:AG2498"/>
  <sheetViews>
    <sheetView showGridLines="0" zoomScale="120" zoomScaleNormal="120" workbookViewId="0">
      <selection activeCell="B5" sqref="B5"/>
    </sheetView>
  </sheetViews>
  <sheetFormatPr defaultColWidth="8.33203125" defaultRowHeight="18.75"/>
  <cols>
    <col min="1" max="1" width="0.77734375" style="49" customWidth="1"/>
    <col min="2" max="2" width="5" style="49" customWidth="1"/>
    <col min="3" max="3" width="17.109375" style="49" customWidth="1"/>
    <col min="4" max="4" width="4.6640625" style="49" customWidth="1"/>
    <col min="5" max="5" width="19.109375" style="49" customWidth="1"/>
    <col min="6" max="7" width="8.33203125" style="235"/>
    <col min="8" max="9" width="8.33203125" style="43"/>
    <col min="10" max="11" width="8.33203125" style="41"/>
    <col min="12" max="12" width="8.44140625" style="41" bestFit="1" customWidth="1"/>
    <col min="14" max="14" width="13.21875" hidden="1" customWidth="1"/>
    <col min="15" max="15" width="0" style="41" hidden="1" customWidth="1"/>
    <col min="16" max="19" width="0" hidden="1" customWidth="1"/>
    <col min="22" max="28" width="8.33203125" style="86"/>
    <col min="29" max="16384" width="8.33203125" style="41"/>
  </cols>
  <sheetData>
    <row r="1" spans="1:28" ht="3" customHeight="1">
      <c r="P1" s="86"/>
      <c r="Q1" s="86"/>
      <c r="R1" s="86"/>
      <c r="S1" s="86"/>
      <c r="T1" s="86"/>
      <c r="U1" s="86"/>
    </row>
    <row r="2" spans="1:28" ht="3" customHeight="1">
      <c r="P2" s="86"/>
      <c r="Q2" s="86"/>
      <c r="R2" s="86"/>
      <c r="S2" s="86"/>
      <c r="T2" s="86"/>
      <c r="U2" s="86"/>
    </row>
    <row r="3" spans="1:28" ht="0.75" customHeight="1">
      <c r="B3" s="52" t="s">
        <v>4</v>
      </c>
      <c r="C3" s="52"/>
      <c r="D3" s="52"/>
      <c r="E3" s="52"/>
      <c r="P3" s="86"/>
      <c r="Q3" s="86"/>
      <c r="R3" s="86"/>
      <c r="S3" s="86"/>
      <c r="T3" s="86"/>
      <c r="U3" s="86"/>
    </row>
    <row r="4" spans="1:28" ht="3" customHeight="1">
      <c r="B4" s="149" t="s">
        <v>0</v>
      </c>
      <c r="C4" s="183" t="s">
        <v>1</v>
      </c>
      <c r="D4" s="184" t="s">
        <v>2</v>
      </c>
      <c r="E4" s="183" t="s">
        <v>3</v>
      </c>
      <c r="F4" s="235">
        <f>SUM(F10:F2644)</f>
        <v>14849.899999999996</v>
      </c>
      <c r="G4" s="235">
        <v>15341.5</v>
      </c>
      <c r="H4" s="43">
        <f>SUM(H10:H2644)</f>
        <v>15635.539999999977</v>
      </c>
      <c r="J4" s="139">
        <f>SUM(J10:J2644)</f>
        <v>88957428</v>
      </c>
      <c r="K4" s="139">
        <v>92151127</v>
      </c>
      <c r="L4" s="139">
        <f>SUM(L10:L2644)</f>
        <v>94900055</v>
      </c>
      <c r="P4" s="86"/>
      <c r="Q4" s="86"/>
      <c r="R4" s="86"/>
      <c r="S4" s="86"/>
      <c r="T4" s="86"/>
      <c r="U4" s="86"/>
    </row>
    <row r="5" spans="1:28" ht="18" customHeight="1">
      <c r="H5" s="139">
        <f>SUM(H10:H2993)</f>
        <v>15635.539999999977</v>
      </c>
      <c r="L5" s="139">
        <f>SUM(L10:L2993)</f>
        <v>94900055</v>
      </c>
      <c r="P5" s="86" t="s">
        <v>2050</v>
      </c>
      <c r="Q5" s="86"/>
      <c r="R5" s="86"/>
      <c r="S5" s="86"/>
      <c r="T5" s="86"/>
      <c r="U5" s="86"/>
    </row>
    <row r="6" spans="1:28" s="40" customFormat="1" ht="18" hidden="1" customHeight="1">
      <c r="A6" s="52" t="s">
        <v>4</v>
      </c>
      <c r="C6" s="52"/>
      <c r="D6" s="52"/>
      <c r="E6" s="52"/>
      <c r="F6" s="236"/>
      <c r="G6" s="236"/>
      <c r="H6" s="42"/>
      <c r="I6" s="42"/>
      <c r="P6" s="89" t="s">
        <v>1647</v>
      </c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s="40" customFormat="1" ht="18" hidden="1" customHeight="1">
      <c r="A7" s="149" t="s">
        <v>0</v>
      </c>
      <c r="C7" s="183" t="s">
        <v>1</v>
      </c>
      <c r="D7" s="184" t="s">
        <v>2</v>
      </c>
      <c r="E7" s="183" t="s">
        <v>3</v>
      </c>
      <c r="F7" s="236">
        <f>SUM(F10:F2139)</f>
        <v>14007.579999999989</v>
      </c>
      <c r="G7" s="236">
        <v>14510</v>
      </c>
      <c r="H7" s="42">
        <f>SUM(H10:H2139)</f>
        <v>14386.869999999992</v>
      </c>
      <c r="I7" s="42">
        <f>SUM(I10:I2139)</f>
        <v>197.86999999999989</v>
      </c>
      <c r="J7" s="53">
        <v>88941607</v>
      </c>
      <c r="K7" s="53">
        <v>85998800</v>
      </c>
      <c r="L7" s="53">
        <f>SUM(L10:L2139)</f>
        <v>86181920</v>
      </c>
      <c r="M7" s="53">
        <f>SUM(M10:M1716)</f>
        <v>2038305</v>
      </c>
      <c r="P7" s="89"/>
      <c r="Q7" s="53">
        <f>SUM(Q10:Q2140)</f>
        <v>14387.869999999992</v>
      </c>
      <c r="R7" s="53">
        <f>SUM(R10:R2140)</f>
        <v>86188620</v>
      </c>
      <c r="S7" s="87"/>
      <c r="T7" s="89"/>
      <c r="U7" s="89"/>
      <c r="V7" s="87"/>
      <c r="W7" s="87"/>
      <c r="X7" s="87"/>
      <c r="Y7" s="87"/>
      <c r="Z7" s="87"/>
      <c r="AA7" s="87"/>
      <c r="AB7" s="87"/>
    </row>
    <row r="8" spans="1:28" s="40" customFormat="1" ht="18" customHeight="1">
      <c r="A8" s="52"/>
      <c r="B8" s="52" t="s">
        <v>1648</v>
      </c>
      <c r="C8" s="52"/>
      <c r="D8" s="52" t="s">
        <v>1649</v>
      </c>
      <c r="E8" s="52"/>
      <c r="F8" s="237" t="s">
        <v>768</v>
      </c>
      <c r="G8" s="237" t="s">
        <v>956</v>
      </c>
      <c r="H8" s="163" t="s">
        <v>768</v>
      </c>
      <c r="I8" s="163"/>
      <c r="J8" s="55" t="s">
        <v>768</v>
      </c>
      <c r="K8" s="55" t="s">
        <v>956</v>
      </c>
      <c r="L8" s="163" t="s">
        <v>768</v>
      </c>
      <c r="M8" s="55"/>
      <c r="O8" s="53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s="40" customFormat="1" ht="18" customHeight="1">
      <c r="A9" s="52" t="s">
        <v>527</v>
      </c>
      <c r="B9" s="52" t="s">
        <v>1308</v>
      </c>
      <c r="C9" s="52" t="s">
        <v>1650</v>
      </c>
      <c r="D9" s="52" t="s">
        <v>1308</v>
      </c>
      <c r="E9" s="52" t="s">
        <v>1650</v>
      </c>
      <c r="F9" s="236" t="s">
        <v>1621</v>
      </c>
      <c r="G9" s="236" t="s">
        <v>1675</v>
      </c>
      <c r="H9" s="42" t="s">
        <v>1675</v>
      </c>
      <c r="I9" s="42" t="s">
        <v>960</v>
      </c>
      <c r="J9" s="40" t="s">
        <v>1620</v>
      </c>
      <c r="K9" s="40" t="s">
        <v>1676</v>
      </c>
      <c r="L9" s="40" t="s">
        <v>1676</v>
      </c>
      <c r="M9" s="55" t="s">
        <v>960</v>
      </c>
      <c r="N9" s="40" t="s">
        <v>961</v>
      </c>
      <c r="O9" s="40" t="s">
        <v>957</v>
      </c>
      <c r="P9" s="233" t="s">
        <v>1516</v>
      </c>
      <c r="Q9" s="233" t="s">
        <v>1517</v>
      </c>
      <c r="R9" s="233" t="s">
        <v>488</v>
      </c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s="39" customFormat="1" ht="17.100000000000001" customHeight="1">
      <c r="A10" s="86">
        <v>1251</v>
      </c>
      <c r="B10" s="86">
        <v>1</v>
      </c>
      <c r="C10" s="41" t="s">
        <v>890</v>
      </c>
      <c r="D10" s="41">
        <v>251</v>
      </c>
      <c r="E10" s="41" t="s">
        <v>1238</v>
      </c>
      <c r="F10" s="235">
        <v>2</v>
      </c>
      <c r="G10" s="235">
        <v>1</v>
      </c>
      <c r="H10" s="78">
        <f>Q10</f>
        <v>1</v>
      </c>
      <c r="I10" s="47">
        <f>H10-G10</f>
        <v>0</v>
      </c>
      <c r="J10" s="139">
        <v>10000</v>
      </c>
      <c r="K10" s="139">
        <v>5000</v>
      </c>
      <c r="L10" s="54">
        <f>R10</f>
        <v>5000</v>
      </c>
      <c r="M10" s="54">
        <f>L10-K10</f>
        <v>0</v>
      </c>
      <c r="N10"/>
      <c r="O10" s="91">
        <f t="shared" ref="O10:O73" si="0">P10-A10</f>
        <v>0</v>
      </c>
      <c r="P10" s="122">
        <v>1251</v>
      </c>
      <c r="Q10" s="71">
        <v>1</v>
      </c>
      <c r="R10" s="71">
        <v>5000</v>
      </c>
      <c r="S10" s="161"/>
      <c r="T10"/>
      <c r="U10"/>
      <c r="V10"/>
      <c r="W10" s="93"/>
      <c r="X10" s="90"/>
      <c r="Y10" s="90"/>
      <c r="Z10" s="90"/>
      <c r="AA10" s="86"/>
      <c r="AB10" s="86"/>
    </row>
    <row r="11" spans="1:28" s="39" customFormat="1" ht="17.100000000000001" customHeight="1">
      <c r="A11" s="48">
        <v>5061</v>
      </c>
      <c r="B11" s="48">
        <v>5</v>
      </c>
      <c r="C11" s="50" t="s">
        <v>572</v>
      </c>
      <c r="D11" s="50">
        <v>61</v>
      </c>
      <c r="E11" s="41" t="s">
        <v>573</v>
      </c>
      <c r="F11" s="235">
        <v>1</v>
      </c>
      <c r="G11" s="235">
        <v>2</v>
      </c>
      <c r="H11" s="78">
        <f t="shared" ref="H11:H74" si="1">Q11</f>
        <v>1</v>
      </c>
      <c r="I11" s="47">
        <f t="shared" ref="I11:I74" si="2">H11-G11</f>
        <v>-1</v>
      </c>
      <c r="J11" s="139">
        <v>5000</v>
      </c>
      <c r="K11" s="139">
        <v>15706</v>
      </c>
      <c r="L11" s="54">
        <f t="shared" ref="L11:L74" si="3">R11</f>
        <v>5000</v>
      </c>
      <c r="M11" s="54">
        <f t="shared" ref="M11:M74" si="4">L11-K11</f>
        <v>-10706</v>
      </c>
      <c r="N11"/>
      <c r="O11" s="91">
        <f t="shared" si="0"/>
        <v>0</v>
      </c>
      <c r="P11" s="122">
        <v>5061</v>
      </c>
      <c r="Q11" s="71">
        <v>1</v>
      </c>
      <c r="R11" s="71">
        <v>5000</v>
      </c>
      <c r="S11" s="161"/>
      <c r="T11"/>
      <c r="U11"/>
      <c r="V11"/>
      <c r="W11" s="93"/>
      <c r="X11" s="90"/>
      <c r="Y11" s="90"/>
      <c r="Z11" s="86"/>
      <c r="AA11" s="86"/>
      <c r="AB11" s="86"/>
    </row>
    <row r="12" spans="1:28" s="39" customFormat="1" ht="17.100000000000001" customHeight="1">
      <c r="A12" s="249">
        <v>5086</v>
      </c>
      <c r="B12" s="149">
        <v>5</v>
      </c>
      <c r="C12" s="183" t="s">
        <v>572</v>
      </c>
      <c r="D12" s="184">
        <v>86</v>
      </c>
      <c r="E12" s="41" t="s">
        <v>814</v>
      </c>
      <c r="F12" s="235">
        <v>1</v>
      </c>
      <c r="G12" s="235">
        <v>0</v>
      </c>
      <c r="H12" s="78">
        <f t="shared" si="1"/>
        <v>0</v>
      </c>
      <c r="I12" s="47">
        <f t="shared" si="2"/>
        <v>0</v>
      </c>
      <c r="J12" s="139">
        <v>10706</v>
      </c>
      <c r="K12" s="139">
        <v>0</v>
      </c>
      <c r="L12" s="54">
        <f t="shared" si="3"/>
        <v>0</v>
      </c>
      <c r="M12" s="54">
        <f t="shared" si="4"/>
        <v>0</v>
      </c>
      <c r="N12"/>
      <c r="O12" s="91">
        <f t="shared" si="0"/>
        <v>0</v>
      </c>
      <c r="P12" s="147">
        <v>5086</v>
      </c>
      <c r="Q12" s="71"/>
      <c r="R12" s="71"/>
      <c r="S12" s="161"/>
      <c r="T12"/>
      <c r="U12"/>
      <c r="V12"/>
      <c r="W12" s="93"/>
      <c r="X12" s="90"/>
      <c r="Y12" s="90"/>
      <c r="Z12" s="86"/>
      <c r="AA12" s="86"/>
      <c r="AB12" s="86"/>
    </row>
    <row r="13" spans="1:28" s="39" customFormat="1" ht="17.100000000000001" customHeight="1">
      <c r="A13" s="164">
        <v>5137</v>
      </c>
      <c r="B13" s="164">
        <v>5</v>
      </c>
      <c r="C13" s="50" t="s">
        <v>572</v>
      </c>
      <c r="D13" s="68">
        <v>137</v>
      </c>
      <c r="E13" s="41" t="s">
        <v>574</v>
      </c>
      <c r="F13" s="235">
        <v>2</v>
      </c>
      <c r="G13" s="235">
        <v>2</v>
      </c>
      <c r="H13" s="78">
        <f t="shared" si="1"/>
        <v>3</v>
      </c>
      <c r="I13" s="47">
        <f t="shared" si="2"/>
        <v>1</v>
      </c>
      <c r="J13" s="139">
        <v>10000</v>
      </c>
      <c r="K13" s="139">
        <v>10000</v>
      </c>
      <c r="L13" s="54">
        <f t="shared" si="3"/>
        <v>18372</v>
      </c>
      <c r="M13" s="54">
        <f t="shared" si="4"/>
        <v>8372</v>
      </c>
      <c r="N13"/>
      <c r="O13" s="91">
        <f t="shared" si="0"/>
        <v>0</v>
      </c>
      <c r="P13" s="122">
        <v>5137</v>
      </c>
      <c r="Q13" s="71">
        <v>3</v>
      </c>
      <c r="R13" s="71">
        <v>18372</v>
      </c>
      <c r="S13" s="161"/>
      <c r="T13"/>
      <c r="U13"/>
      <c r="V13"/>
      <c r="W13" s="93"/>
      <c r="X13" s="90"/>
      <c r="Y13" s="90"/>
      <c r="Z13" s="86"/>
      <c r="AA13" s="86"/>
      <c r="AB13" s="86"/>
    </row>
    <row r="14" spans="1:28" s="39" customFormat="1" ht="17.100000000000001" customHeight="1">
      <c r="A14" s="49">
        <v>5159</v>
      </c>
      <c r="B14" s="49">
        <v>5</v>
      </c>
      <c r="C14" s="49" t="s">
        <v>966</v>
      </c>
      <c r="D14" s="49">
        <v>159</v>
      </c>
      <c r="E14" s="41" t="s">
        <v>1303</v>
      </c>
      <c r="F14" s="235">
        <v>1</v>
      </c>
      <c r="G14" s="235">
        <v>1</v>
      </c>
      <c r="H14" s="78">
        <f t="shared" si="1"/>
        <v>1</v>
      </c>
      <c r="I14" s="47">
        <f t="shared" si="2"/>
        <v>0</v>
      </c>
      <c r="J14" s="139">
        <v>5000</v>
      </c>
      <c r="K14" s="139">
        <v>5000</v>
      </c>
      <c r="L14" s="54">
        <f t="shared" si="3"/>
        <v>5000</v>
      </c>
      <c r="M14" s="54">
        <f t="shared" si="4"/>
        <v>0</v>
      </c>
      <c r="N14"/>
      <c r="O14" s="91">
        <f t="shared" si="0"/>
        <v>0</v>
      </c>
      <c r="P14" s="122">
        <v>5159</v>
      </c>
      <c r="Q14" s="71">
        <v>1</v>
      </c>
      <c r="R14" s="71">
        <v>5000</v>
      </c>
      <c r="S14" s="161"/>
      <c r="T14"/>
      <c r="U14"/>
      <c r="V14"/>
      <c r="W14" s="93"/>
      <c r="X14" s="90"/>
      <c r="Y14" s="90"/>
      <c r="Z14" s="86"/>
      <c r="AA14" s="86"/>
      <c r="AB14" s="86"/>
    </row>
    <row r="15" spans="1:28" s="39" customFormat="1" ht="17.100000000000001" customHeight="1">
      <c r="A15" s="48">
        <v>5281</v>
      </c>
      <c r="B15" s="48">
        <v>5</v>
      </c>
      <c r="C15" s="50" t="s">
        <v>572</v>
      </c>
      <c r="D15" s="50">
        <v>281</v>
      </c>
      <c r="E15" s="41" t="s">
        <v>575</v>
      </c>
      <c r="F15" s="235">
        <v>61.57</v>
      </c>
      <c r="G15" s="235">
        <v>61</v>
      </c>
      <c r="H15" s="78">
        <f t="shared" si="1"/>
        <v>57.9</v>
      </c>
      <c r="I15" s="47">
        <f t="shared" si="2"/>
        <v>-3.1000000000000014</v>
      </c>
      <c r="J15" s="139">
        <v>322884</v>
      </c>
      <c r="K15" s="139">
        <v>328034</v>
      </c>
      <c r="L15" s="54">
        <f t="shared" si="3"/>
        <v>333069</v>
      </c>
      <c r="M15" s="54">
        <f t="shared" si="4"/>
        <v>5035</v>
      </c>
      <c r="N15"/>
      <c r="O15" s="91">
        <f t="shared" si="0"/>
        <v>0</v>
      </c>
      <c r="P15" s="122">
        <v>5281</v>
      </c>
      <c r="Q15" s="71">
        <v>57.9</v>
      </c>
      <c r="R15" s="71">
        <v>333069</v>
      </c>
      <c r="S15" s="161"/>
      <c r="T15"/>
      <c r="U15"/>
      <c r="V15"/>
      <c r="W15" s="93"/>
      <c r="X15" s="90"/>
      <c r="Y15" s="90"/>
      <c r="Z15" s="86"/>
      <c r="AA15" s="86"/>
      <c r="AB15" s="86"/>
    </row>
    <row r="16" spans="1:28" s="39" customFormat="1" ht="17.100000000000001" customHeight="1">
      <c r="A16" s="238">
        <v>5309</v>
      </c>
      <c r="B16" s="149">
        <v>5</v>
      </c>
      <c r="C16" s="183" t="s">
        <v>572</v>
      </c>
      <c r="D16" s="184">
        <v>309</v>
      </c>
      <c r="E16" s="41" t="s">
        <v>818</v>
      </c>
      <c r="F16" s="235"/>
      <c r="G16" s="235">
        <v>1</v>
      </c>
      <c r="H16" s="78">
        <f t="shared" si="1"/>
        <v>0</v>
      </c>
      <c r="I16" s="47">
        <f t="shared" si="2"/>
        <v>-1</v>
      </c>
      <c r="J16"/>
      <c r="K16" s="139">
        <v>5000</v>
      </c>
      <c r="L16" s="54">
        <f t="shared" si="3"/>
        <v>0</v>
      </c>
      <c r="M16" s="54">
        <f t="shared" si="4"/>
        <v>-5000</v>
      </c>
      <c r="N16"/>
      <c r="O16" s="91">
        <f t="shared" si="0"/>
        <v>0</v>
      </c>
      <c r="P16" s="147">
        <v>5309</v>
      </c>
      <c r="Q16" s="71"/>
      <c r="R16" s="71"/>
      <c r="S16" s="161"/>
      <c r="T16"/>
      <c r="U16"/>
      <c r="V16"/>
      <c r="W16" s="93"/>
      <c r="X16" s="90"/>
      <c r="Y16" s="90"/>
      <c r="Z16" s="86"/>
      <c r="AA16" s="86"/>
      <c r="AB16" s="86"/>
    </row>
    <row r="17" spans="1:28" s="39" customFormat="1" ht="17.100000000000001" customHeight="1">
      <c r="A17" s="48">
        <v>5325</v>
      </c>
      <c r="B17" s="48">
        <v>5</v>
      </c>
      <c r="C17" s="50" t="s">
        <v>572</v>
      </c>
      <c r="D17" s="50">
        <v>325</v>
      </c>
      <c r="E17" s="41" t="s">
        <v>576</v>
      </c>
      <c r="F17" s="235">
        <v>1</v>
      </c>
      <c r="G17" s="235">
        <v>1</v>
      </c>
      <c r="H17" s="78">
        <f t="shared" si="1"/>
        <v>1</v>
      </c>
      <c r="I17" s="47">
        <f t="shared" si="2"/>
        <v>0</v>
      </c>
      <c r="J17" s="139">
        <v>5000</v>
      </c>
      <c r="K17" s="139">
        <v>5000</v>
      </c>
      <c r="L17" s="54">
        <f t="shared" si="3"/>
        <v>5000</v>
      </c>
      <c r="M17" s="54">
        <f t="shared" si="4"/>
        <v>0</v>
      </c>
      <c r="N17"/>
      <c r="O17" s="91">
        <f t="shared" si="0"/>
        <v>0</v>
      </c>
      <c r="P17" s="122">
        <v>5325</v>
      </c>
      <c r="Q17" s="71">
        <v>1</v>
      </c>
      <c r="R17" s="71">
        <v>5000</v>
      </c>
      <c r="S17" s="161"/>
      <c r="T17"/>
      <c r="U17"/>
      <c r="V17"/>
      <c r="W17" s="93"/>
      <c r="X17" s="90"/>
      <c r="Y17" s="90"/>
      <c r="Z17" s="86"/>
      <c r="AA17" s="86"/>
      <c r="AB17" s="86"/>
    </row>
    <row r="18" spans="1:28" s="39" customFormat="1" ht="17.100000000000001" customHeight="1">
      <c r="A18" s="48">
        <v>5332</v>
      </c>
      <c r="B18" s="48">
        <v>5</v>
      </c>
      <c r="C18" s="50" t="s">
        <v>572</v>
      </c>
      <c r="D18" s="50">
        <v>332</v>
      </c>
      <c r="E18" s="41" t="s">
        <v>577</v>
      </c>
      <c r="F18" s="235">
        <v>1</v>
      </c>
      <c r="G18" s="235">
        <v>2</v>
      </c>
      <c r="H18" s="78">
        <f t="shared" si="1"/>
        <v>2</v>
      </c>
      <c r="I18" s="47">
        <f t="shared" si="2"/>
        <v>0</v>
      </c>
      <c r="J18" s="139">
        <v>5000</v>
      </c>
      <c r="K18" s="139">
        <v>10000</v>
      </c>
      <c r="L18" s="54">
        <f t="shared" si="3"/>
        <v>10000</v>
      </c>
      <c r="M18" s="54">
        <f t="shared" si="4"/>
        <v>0</v>
      </c>
      <c r="N18"/>
      <c r="O18" s="91">
        <f t="shared" si="0"/>
        <v>0</v>
      </c>
      <c r="P18" s="122">
        <v>5332</v>
      </c>
      <c r="Q18" s="71">
        <v>2</v>
      </c>
      <c r="R18" s="71">
        <v>10000</v>
      </c>
      <c r="S18" s="161"/>
      <c r="T18"/>
      <c r="U18"/>
      <c r="V18"/>
      <c r="W18" s="93"/>
      <c r="X18" s="90"/>
      <c r="Y18" s="90"/>
      <c r="Z18" s="86"/>
      <c r="AA18" s="86"/>
      <c r="AB18" s="86"/>
    </row>
    <row r="19" spans="1:28" s="39" customFormat="1" ht="17.100000000000001" customHeight="1">
      <c r="A19" s="210">
        <v>5680</v>
      </c>
      <c r="B19" s="149">
        <v>5</v>
      </c>
      <c r="C19" s="183" t="s">
        <v>572</v>
      </c>
      <c r="D19" s="184">
        <v>680</v>
      </c>
      <c r="E19" s="41" t="s">
        <v>922</v>
      </c>
      <c r="F19" s="235">
        <v>1</v>
      </c>
      <c r="G19" s="235">
        <v>1</v>
      </c>
      <c r="H19" s="78">
        <f t="shared" si="1"/>
        <v>1</v>
      </c>
      <c r="I19" s="47">
        <f t="shared" si="2"/>
        <v>0</v>
      </c>
      <c r="J19" s="139">
        <v>5000</v>
      </c>
      <c r="K19" s="139">
        <v>5000</v>
      </c>
      <c r="L19" s="54">
        <f t="shared" si="3"/>
        <v>5000</v>
      </c>
      <c r="M19" s="54">
        <f t="shared" si="4"/>
        <v>0</v>
      </c>
      <c r="N19"/>
      <c r="O19" s="91">
        <f t="shared" si="0"/>
        <v>0</v>
      </c>
      <c r="P19" s="122">
        <v>5680</v>
      </c>
      <c r="Q19" s="71">
        <v>1</v>
      </c>
      <c r="R19" s="71">
        <v>5000</v>
      </c>
      <c r="S19" s="161"/>
      <c r="T19"/>
      <c r="U19"/>
      <c r="V19"/>
      <c r="W19" s="93"/>
      <c r="X19" s="90"/>
      <c r="Y19" s="90"/>
      <c r="Z19" s="86"/>
      <c r="AA19" s="86"/>
      <c r="AB19" s="86"/>
    </row>
    <row r="20" spans="1:28" s="39" customFormat="1" ht="17.100000000000001" customHeight="1">
      <c r="A20" s="48">
        <v>5766</v>
      </c>
      <c r="B20" s="48">
        <v>5</v>
      </c>
      <c r="C20" s="50" t="s">
        <v>572</v>
      </c>
      <c r="D20" s="50">
        <v>766</v>
      </c>
      <c r="E20" s="41" t="s">
        <v>908</v>
      </c>
      <c r="F20" s="235">
        <v>9</v>
      </c>
      <c r="G20" s="235">
        <v>7</v>
      </c>
      <c r="H20" s="78">
        <f t="shared" si="1"/>
        <v>8.120000000000001</v>
      </c>
      <c r="I20" s="47">
        <f t="shared" si="2"/>
        <v>1.120000000000001</v>
      </c>
      <c r="J20" s="139">
        <v>46736</v>
      </c>
      <c r="K20" s="139">
        <v>40736</v>
      </c>
      <c r="L20" s="54">
        <f t="shared" si="3"/>
        <v>51475</v>
      </c>
      <c r="M20" s="54">
        <f t="shared" si="4"/>
        <v>10739</v>
      </c>
      <c r="N20"/>
      <c r="O20" s="91">
        <f t="shared" si="0"/>
        <v>0</v>
      </c>
      <c r="P20" s="122">
        <v>5766</v>
      </c>
      <c r="Q20" s="71">
        <v>8.120000000000001</v>
      </c>
      <c r="R20" s="71">
        <v>51475</v>
      </c>
      <c r="S20" s="161"/>
      <c r="T20"/>
      <c r="U20"/>
      <c r="V20"/>
      <c r="W20" s="93"/>
      <c r="X20" s="90"/>
      <c r="Y20" s="90"/>
      <c r="Z20" s="86"/>
      <c r="AA20" s="86"/>
      <c r="AB20" s="86"/>
    </row>
    <row r="21" spans="1:28" s="39" customFormat="1" ht="17.100000000000001" customHeight="1">
      <c r="A21" s="165">
        <v>5778</v>
      </c>
      <c r="B21">
        <v>5</v>
      </c>
      <c r="C21" s="50" t="s">
        <v>572</v>
      </c>
      <c r="D21" s="68">
        <v>778</v>
      </c>
      <c r="E21" s="41" t="s">
        <v>1286</v>
      </c>
      <c r="F21" s="235">
        <v>1</v>
      </c>
      <c r="G21" s="235">
        <v>1</v>
      </c>
      <c r="H21" s="78">
        <f t="shared" si="1"/>
        <v>1</v>
      </c>
      <c r="I21" s="47">
        <f t="shared" si="2"/>
        <v>0</v>
      </c>
      <c r="J21" s="139">
        <v>5000</v>
      </c>
      <c r="K21" s="139">
        <v>5000</v>
      </c>
      <c r="L21" s="54">
        <f t="shared" si="3"/>
        <v>5000</v>
      </c>
      <c r="M21" s="54">
        <f t="shared" si="4"/>
        <v>0</v>
      </c>
      <c r="N21"/>
      <c r="O21" s="91">
        <f t="shared" si="0"/>
        <v>0</v>
      </c>
      <c r="P21" s="122">
        <v>5778</v>
      </c>
      <c r="Q21" s="71">
        <v>1</v>
      </c>
      <c r="R21" s="71">
        <v>5000</v>
      </c>
      <c r="S21" s="161"/>
      <c r="T21"/>
      <c r="U21"/>
      <c r="V21"/>
      <c r="W21" s="93"/>
      <c r="X21" s="90"/>
      <c r="Y21" s="90"/>
      <c r="Z21" s="86"/>
      <c r="AA21" s="86"/>
      <c r="AB21" s="86"/>
    </row>
    <row r="22" spans="1:28" s="39" customFormat="1" ht="17.100000000000001" customHeight="1">
      <c r="A22" s="211">
        <v>5860</v>
      </c>
      <c r="B22" s="49">
        <v>5</v>
      </c>
      <c r="C22" s="49" t="s">
        <v>572</v>
      </c>
      <c r="D22" s="49">
        <v>860</v>
      </c>
      <c r="E22" s="41" t="s">
        <v>1307</v>
      </c>
      <c r="F22" s="235">
        <v>1</v>
      </c>
      <c r="G22" s="235">
        <v>0</v>
      </c>
      <c r="H22" s="78">
        <f t="shared" si="1"/>
        <v>0</v>
      </c>
      <c r="I22" s="47">
        <f t="shared" si="2"/>
        <v>0</v>
      </c>
      <c r="J22" s="139">
        <v>5000</v>
      </c>
      <c r="K22" s="139">
        <v>0</v>
      </c>
      <c r="L22" s="54">
        <f t="shared" si="3"/>
        <v>0</v>
      </c>
      <c r="M22" s="54">
        <f t="shared" si="4"/>
        <v>0</v>
      </c>
      <c r="N22"/>
      <c r="O22" s="91">
        <f t="shared" si="0"/>
        <v>0</v>
      </c>
      <c r="P22" s="147">
        <v>5860</v>
      </c>
      <c r="Q22" s="71"/>
      <c r="R22" s="71"/>
      <c r="S22" s="161"/>
      <c r="T22"/>
      <c r="U22"/>
      <c r="V22"/>
      <c r="W22" s="93"/>
      <c r="X22" s="90"/>
      <c r="Y22" s="90"/>
      <c r="Z22" s="86"/>
      <c r="AA22" s="86"/>
      <c r="AB22" s="86"/>
    </row>
    <row r="23" spans="1:28" s="39" customFormat="1" ht="17.100000000000001" customHeight="1">
      <c r="A23" s="210">
        <v>7105</v>
      </c>
      <c r="B23" s="149">
        <v>7</v>
      </c>
      <c r="C23" s="183" t="s">
        <v>578</v>
      </c>
      <c r="D23" s="184">
        <v>105</v>
      </c>
      <c r="E23" s="41" t="s">
        <v>579</v>
      </c>
      <c r="F23" s="235">
        <v>1</v>
      </c>
      <c r="G23" s="235">
        <v>0</v>
      </c>
      <c r="H23" s="78">
        <f t="shared" si="1"/>
        <v>0</v>
      </c>
      <c r="I23" s="47">
        <f t="shared" si="2"/>
        <v>0</v>
      </c>
      <c r="J23" s="139">
        <v>8847</v>
      </c>
      <c r="K23" s="139">
        <v>0</v>
      </c>
      <c r="L23" s="54">
        <f t="shared" si="3"/>
        <v>0</v>
      </c>
      <c r="M23" s="54">
        <f t="shared" si="4"/>
        <v>0</v>
      </c>
      <c r="N23"/>
      <c r="O23" s="91">
        <f t="shared" si="0"/>
        <v>0</v>
      </c>
      <c r="P23" s="147">
        <v>7105</v>
      </c>
      <c r="Q23" s="71"/>
      <c r="R23" s="71"/>
      <c r="S23" s="161"/>
      <c r="T23"/>
      <c r="U23"/>
      <c r="V23"/>
      <c r="W23" s="93"/>
      <c r="X23" s="90"/>
      <c r="Y23" s="90"/>
      <c r="Z23" s="86"/>
      <c r="AA23" s="86"/>
      <c r="AB23" s="86"/>
    </row>
    <row r="24" spans="1:28" s="39" customFormat="1" ht="17.100000000000001" customHeight="1">
      <c r="A24" s="48">
        <v>7128</v>
      </c>
      <c r="B24" s="48">
        <v>7</v>
      </c>
      <c r="C24" s="50" t="s">
        <v>578</v>
      </c>
      <c r="D24" s="50">
        <v>128</v>
      </c>
      <c r="E24" s="41" t="s">
        <v>580</v>
      </c>
      <c r="F24" s="235">
        <v>8</v>
      </c>
      <c r="G24" s="235">
        <v>3</v>
      </c>
      <c r="H24" s="78">
        <f t="shared" si="1"/>
        <v>3</v>
      </c>
      <c r="I24" s="47">
        <f t="shared" si="2"/>
        <v>0</v>
      </c>
      <c r="J24" s="139">
        <v>40256</v>
      </c>
      <c r="K24" s="139">
        <v>15000</v>
      </c>
      <c r="L24" s="54">
        <f t="shared" si="3"/>
        <v>15000</v>
      </c>
      <c r="M24" s="54">
        <f t="shared" si="4"/>
        <v>0</v>
      </c>
      <c r="N24"/>
      <c r="O24" s="91">
        <f t="shared" si="0"/>
        <v>0</v>
      </c>
      <c r="P24" s="122">
        <v>7128</v>
      </c>
      <c r="Q24" s="71">
        <v>3</v>
      </c>
      <c r="R24" s="71">
        <v>15000</v>
      </c>
      <c r="S24" s="161"/>
      <c r="T24"/>
      <c r="U24"/>
      <c r="V24"/>
      <c r="W24" s="93"/>
      <c r="X24" s="90"/>
      <c r="Y24" s="90"/>
      <c r="Z24" s="86"/>
      <c r="AA24" s="86"/>
      <c r="AB24" s="86"/>
    </row>
    <row r="25" spans="1:28" s="39" customFormat="1" ht="17.100000000000001" customHeight="1">
      <c r="A25" s="146">
        <v>7144</v>
      </c>
      <c r="B25" s="49">
        <v>7</v>
      </c>
      <c r="C25" s="50" t="s">
        <v>578</v>
      </c>
      <c r="D25" s="68">
        <v>144</v>
      </c>
      <c r="E25" s="41" t="s">
        <v>861</v>
      </c>
      <c r="F25" s="235">
        <v>1</v>
      </c>
      <c r="G25" s="235">
        <v>0</v>
      </c>
      <c r="H25" s="78">
        <f t="shared" si="1"/>
        <v>0</v>
      </c>
      <c r="I25" s="47">
        <f t="shared" si="2"/>
        <v>0</v>
      </c>
      <c r="J25" s="139">
        <v>5000</v>
      </c>
      <c r="K25" s="139">
        <v>0</v>
      </c>
      <c r="L25" s="54">
        <f t="shared" si="3"/>
        <v>0</v>
      </c>
      <c r="M25" s="54">
        <f t="shared" si="4"/>
        <v>0</v>
      </c>
      <c r="N25"/>
      <c r="O25" s="91">
        <f t="shared" si="0"/>
        <v>0</v>
      </c>
      <c r="P25" s="147">
        <v>7144</v>
      </c>
      <c r="Q25" s="71"/>
      <c r="R25" s="71"/>
      <c r="S25" s="161"/>
      <c r="T25"/>
      <c r="U25"/>
      <c r="V25"/>
      <c r="W25" s="93"/>
      <c r="X25" s="90"/>
      <c r="Y25" s="90"/>
      <c r="Z25" s="86"/>
      <c r="AA25" s="86"/>
      <c r="AB25" s="86"/>
    </row>
    <row r="26" spans="1:28" s="39" customFormat="1" ht="17.100000000000001" customHeight="1">
      <c r="A26" s="166">
        <v>7181</v>
      </c>
      <c r="B26" s="49">
        <v>7</v>
      </c>
      <c r="C26" s="50" t="s">
        <v>578</v>
      </c>
      <c r="D26" s="68">
        <v>181</v>
      </c>
      <c r="E26" s="41" t="s">
        <v>583</v>
      </c>
      <c r="F26" s="235">
        <v>1</v>
      </c>
      <c r="G26" s="235">
        <v>1</v>
      </c>
      <c r="H26" s="78">
        <f t="shared" si="1"/>
        <v>1</v>
      </c>
      <c r="I26" s="47">
        <f t="shared" si="2"/>
        <v>0</v>
      </c>
      <c r="J26" s="139">
        <v>5000</v>
      </c>
      <c r="K26" s="139">
        <v>5000</v>
      </c>
      <c r="L26" s="54">
        <f t="shared" si="3"/>
        <v>5000</v>
      </c>
      <c r="M26" s="54">
        <f t="shared" si="4"/>
        <v>0</v>
      </c>
      <c r="N26"/>
      <c r="O26" s="91">
        <f t="shared" si="0"/>
        <v>0</v>
      </c>
      <c r="P26" s="122">
        <v>7181</v>
      </c>
      <c r="Q26" s="71">
        <v>1</v>
      </c>
      <c r="R26" s="71">
        <v>5000</v>
      </c>
      <c r="S26" s="161"/>
      <c r="T26"/>
      <c r="U26"/>
      <c r="V26"/>
      <c r="W26" s="93"/>
      <c r="X26" s="90"/>
      <c r="Y26" s="90"/>
      <c r="Z26" s="86"/>
      <c r="AA26" s="86"/>
      <c r="AB26" s="86"/>
    </row>
    <row r="27" spans="1:28" s="39" customFormat="1" ht="17.100000000000001" customHeight="1">
      <c r="A27" s="48">
        <v>7204</v>
      </c>
      <c r="B27" s="48">
        <v>7</v>
      </c>
      <c r="C27" s="50" t="s">
        <v>578</v>
      </c>
      <c r="D27" s="50">
        <v>204</v>
      </c>
      <c r="E27" s="41" t="s">
        <v>821</v>
      </c>
      <c r="F27" s="235">
        <v>3</v>
      </c>
      <c r="G27" s="235">
        <v>3</v>
      </c>
      <c r="H27" s="78">
        <f t="shared" si="1"/>
        <v>1.81</v>
      </c>
      <c r="I27" s="47">
        <f t="shared" si="2"/>
        <v>-1.19</v>
      </c>
      <c r="J27" s="139">
        <v>22852</v>
      </c>
      <c r="K27" s="139">
        <v>22852</v>
      </c>
      <c r="L27" s="54">
        <f t="shared" si="3"/>
        <v>14708</v>
      </c>
      <c r="M27" s="54">
        <f t="shared" si="4"/>
        <v>-8144</v>
      </c>
      <c r="N27"/>
      <c r="O27" s="91">
        <f t="shared" si="0"/>
        <v>0</v>
      </c>
      <c r="P27" s="122">
        <v>7204</v>
      </c>
      <c r="Q27" s="71">
        <v>1.81</v>
      </c>
      <c r="R27" s="71">
        <v>14708</v>
      </c>
      <c r="S27" s="161"/>
      <c r="T27"/>
      <c r="U27"/>
      <c r="V27"/>
      <c r="W27" s="93"/>
      <c r="X27" s="90"/>
      <c r="Y27" s="90"/>
      <c r="Z27" s="86"/>
      <c r="AA27" s="86"/>
      <c r="AB27" s="86"/>
    </row>
    <row r="28" spans="1:28" s="39" customFormat="1" ht="17.100000000000001" customHeight="1">
      <c r="A28" s="48">
        <v>7745</v>
      </c>
      <c r="B28" s="48">
        <v>7</v>
      </c>
      <c r="C28" s="50" t="s">
        <v>578</v>
      </c>
      <c r="D28" s="50">
        <v>745</v>
      </c>
      <c r="E28" s="41" t="s">
        <v>823</v>
      </c>
      <c r="F28" s="235">
        <v>6</v>
      </c>
      <c r="G28" s="235">
        <v>4</v>
      </c>
      <c r="H28" s="78">
        <f t="shared" si="1"/>
        <v>2.4</v>
      </c>
      <c r="I28" s="47">
        <f t="shared" si="2"/>
        <v>-1.6</v>
      </c>
      <c r="J28" s="139">
        <v>56672</v>
      </c>
      <c r="K28" s="139">
        <v>46672</v>
      </c>
      <c r="L28" s="54">
        <f t="shared" si="3"/>
        <v>39055</v>
      </c>
      <c r="M28" s="54">
        <f t="shared" si="4"/>
        <v>-7617</v>
      </c>
      <c r="N28"/>
      <c r="O28" s="91">
        <f t="shared" si="0"/>
        <v>0</v>
      </c>
      <c r="P28" s="122">
        <v>7745</v>
      </c>
      <c r="Q28" s="71">
        <v>2.4</v>
      </c>
      <c r="R28" s="71">
        <v>39055</v>
      </c>
      <c r="S28" s="161"/>
      <c r="T28"/>
      <c r="U28"/>
      <c r="V28"/>
      <c r="W28" s="93"/>
      <c r="X28" s="90"/>
      <c r="Y28" s="90"/>
      <c r="Z28" s="86"/>
      <c r="AA28" s="86"/>
      <c r="AB28" s="86"/>
    </row>
    <row r="29" spans="1:28" s="39" customFormat="1" ht="17.100000000000001" customHeight="1">
      <c r="A29" s="48">
        <v>7773</v>
      </c>
      <c r="B29" s="48">
        <v>7</v>
      </c>
      <c r="C29" s="50" t="s">
        <v>578</v>
      </c>
      <c r="D29" s="50">
        <v>773</v>
      </c>
      <c r="E29" s="41" t="s">
        <v>824</v>
      </c>
      <c r="F29" s="235">
        <v>10</v>
      </c>
      <c r="G29" s="235">
        <v>5</v>
      </c>
      <c r="H29" s="78">
        <f t="shared" si="1"/>
        <v>4.1500000000000004</v>
      </c>
      <c r="I29" s="47">
        <f t="shared" si="2"/>
        <v>-0.84999999999999964</v>
      </c>
      <c r="J29" s="139">
        <v>57887</v>
      </c>
      <c r="K29" s="139">
        <v>32000</v>
      </c>
      <c r="L29" s="54">
        <f t="shared" si="3"/>
        <v>20750</v>
      </c>
      <c r="M29" s="54">
        <f t="shared" si="4"/>
        <v>-11250</v>
      </c>
      <c r="N29"/>
      <c r="O29" s="91">
        <f t="shared" si="0"/>
        <v>0</v>
      </c>
      <c r="P29" s="122">
        <v>7773</v>
      </c>
      <c r="Q29" s="71">
        <v>4.1500000000000004</v>
      </c>
      <c r="R29" s="71">
        <v>20750</v>
      </c>
      <c r="S29" s="161"/>
      <c r="T29"/>
      <c r="U29"/>
      <c r="V29"/>
      <c r="W29" s="93"/>
      <c r="X29" s="90"/>
      <c r="Y29" s="90"/>
      <c r="Z29" s="86"/>
      <c r="AA29" s="86"/>
      <c r="AB29" s="86"/>
    </row>
    <row r="30" spans="1:28" s="39" customFormat="1" ht="17.100000000000001" customHeight="1">
      <c r="A30" s="146">
        <v>8024</v>
      </c>
      <c r="B30" s="49">
        <v>8</v>
      </c>
      <c r="C30" s="50" t="s">
        <v>887</v>
      </c>
      <c r="D30" s="68">
        <v>24</v>
      </c>
      <c r="E30" s="41" t="s">
        <v>813</v>
      </c>
      <c r="F30" s="235">
        <v>11</v>
      </c>
      <c r="G30" s="235">
        <v>11</v>
      </c>
      <c r="H30" s="78">
        <f t="shared" si="1"/>
        <v>10.98</v>
      </c>
      <c r="I30" s="47">
        <f t="shared" si="2"/>
        <v>-1.9999999999999574E-2</v>
      </c>
      <c r="J30" s="139">
        <v>67572</v>
      </c>
      <c r="K30" s="139">
        <v>95597</v>
      </c>
      <c r="L30" s="54">
        <f t="shared" si="3"/>
        <v>106507</v>
      </c>
      <c r="M30" s="54">
        <f t="shared" si="4"/>
        <v>10910</v>
      </c>
      <c r="N30"/>
      <c r="O30" s="91">
        <f t="shared" si="0"/>
        <v>0</v>
      </c>
      <c r="P30" s="122">
        <v>8024</v>
      </c>
      <c r="Q30" s="71">
        <v>10.98</v>
      </c>
      <c r="R30" s="71">
        <v>106507</v>
      </c>
      <c r="S30" s="161"/>
      <c r="T30"/>
      <c r="U30"/>
      <c r="V30"/>
      <c r="W30" s="93"/>
      <c r="X30" s="90"/>
      <c r="Y30" s="90"/>
      <c r="Z30" s="86"/>
      <c r="AA30" s="86"/>
      <c r="AB30" s="86"/>
    </row>
    <row r="31" spans="1:28" s="39" customFormat="1" ht="17.100000000000001" customHeight="1">
      <c r="A31" s="146">
        <v>8061</v>
      </c>
      <c r="B31" s="49">
        <v>8</v>
      </c>
      <c r="C31" s="50" t="s">
        <v>887</v>
      </c>
      <c r="D31" s="68">
        <v>61</v>
      </c>
      <c r="E31" s="41" t="s">
        <v>573</v>
      </c>
      <c r="F31" s="235">
        <v>1</v>
      </c>
      <c r="G31" s="235">
        <v>1</v>
      </c>
      <c r="H31" s="78">
        <f t="shared" si="1"/>
        <v>0</v>
      </c>
      <c r="I31" s="47">
        <f t="shared" si="2"/>
        <v>-1</v>
      </c>
      <c r="J31" s="139">
        <v>6828</v>
      </c>
      <c r="K31" s="139">
        <v>6828</v>
      </c>
      <c r="L31" s="54">
        <f t="shared" si="3"/>
        <v>0</v>
      </c>
      <c r="M31" s="54">
        <f t="shared" si="4"/>
        <v>-6828</v>
      </c>
      <c r="N31"/>
      <c r="O31" s="91">
        <f t="shared" si="0"/>
        <v>0</v>
      </c>
      <c r="P31" s="147">
        <v>8061</v>
      </c>
      <c r="Q31" s="71"/>
      <c r="R31" s="71"/>
      <c r="S31" s="161"/>
      <c r="T31"/>
      <c r="U31"/>
      <c r="V31"/>
      <c r="W31" s="93"/>
      <c r="X31" s="90"/>
      <c r="Y31" s="90"/>
      <c r="Z31" s="86"/>
      <c r="AA31" s="86"/>
      <c r="AB31" s="86"/>
    </row>
    <row r="32" spans="1:28" s="39" customFormat="1" ht="17.100000000000001" customHeight="1">
      <c r="A32" s="249">
        <v>8114</v>
      </c>
      <c r="B32" s="149">
        <v>8</v>
      </c>
      <c r="C32" s="183" t="s">
        <v>887</v>
      </c>
      <c r="D32" s="184">
        <v>114</v>
      </c>
      <c r="E32" s="41" t="s">
        <v>815</v>
      </c>
      <c r="F32" s="235">
        <v>1.62</v>
      </c>
      <c r="G32" s="235">
        <v>2</v>
      </c>
      <c r="H32" s="78">
        <f t="shared" si="1"/>
        <v>2</v>
      </c>
      <c r="I32" s="47">
        <f t="shared" si="2"/>
        <v>0</v>
      </c>
      <c r="J32" s="139">
        <v>8100</v>
      </c>
      <c r="K32" s="139">
        <v>14000</v>
      </c>
      <c r="L32" s="54">
        <f t="shared" si="3"/>
        <v>12521</v>
      </c>
      <c r="M32" s="54">
        <f t="shared" si="4"/>
        <v>-1479</v>
      </c>
      <c r="N32"/>
      <c r="O32" s="91">
        <f t="shared" si="0"/>
        <v>0</v>
      </c>
      <c r="P32" s="122">
        <v>8114</v>
      </c>
      <c r="Q32" s="71">
        <v>2</v>
      </c>
      <c r="R32" s="71">
        <v>12521</v>
      </c>
      <c r="S32" s="161"/>
      <c r="T32"/>
      <c r="U32"/>
      <c r="V32"/>
      <c r="W32" s="93"/>
      <c r="X32" s="90"/>
      <c r="Y32" s="90"/>
      <c r="Z32" s="86"/>
      <c r="AA32" s="86"/>
      <c r="AB32" s="86"/>
    </row>
    <row r="33" spans="1:28" s="39" customFormat="1" ht="17.100000000000001" customHeight="1">
      <c r="A33" s="146">
        <v>8117</v>
      </c>
      <c r="B33" s="49">
        <v>8</v>
      </c>
      <c r="C33" s="50" t="s">
        <v>887</v>
      </c>
      <c r="D33" s="68">
        <v>117</v>
      </c>
      <c r="E33" s="41" t="s">
        <v>1367</v>
      </c>
      <c r="F33" s="235">
        <v>11.21</v>
      </c>
      <c r="G33" s="235">
        <v>9</v>
      </c>
      <c r="H33" s="78">
        <f t="shared" si="1"/>
        <v>9</v>
      </c>
      <c r="I33" s="47">
        <f t="shared" si="2"/>
        <v>0</v>
      </c>
      <c r="J33" s="139">
        <v>71042</v>
      </c>
      <c r="K33" s="139">
        <v>58040</v>
      </c>
      <c r="L33" s="54">
        <f t="shared" si="3"/>
        <v>57365</v>
      </c>
      <c r="M33" s="54">
        <f t="shared" si="4"/>
        <v>-675</v>
      </c>
      <c r="N33"/>
      <c r="O33" s="91">
        <f t="shared" si="0"/>
        <v>0</v>
      </c>
      <c r="P33" s="122">
        <v>8117</v>
      </c>
      <c r="Q33" s="71">
        <v>9</v>
      </c>
      <c r="R33" s="71">
        <v>57365</v>
      </c>
      <c r="S33" s="161"/>
      <c r="T33"/>
      <c r="U33"/>
      <c r="V33"/>
      <c r="W33" s="93"/>
      <c r="X33" s="90"/>
      <c r="Y33" s="90"/>
      <c r="Z33" s="86"/>
      <c r="AA33" s="86"/>
      <c r="AB33" s="86"/>
    </row>
    <row r="34" spans="1:28" s="39" customFormat="1" ht="17.100000000000001" customHeight="1">
      <c r="A34" s="86">
        <v>8137</v>
      </c>
      <c r="B34" s="86">
        <v>8</v>
      </c>
      <c r="C34" s="182" t="s">
        <v>887</v>
      </c>
      <c r="D34" s="182">
        <v>137</v>
      </c>
      <c r="E34" s="41" t="s">
        <v>574</v>
      </c>
      <c r="F34" s="235">
        <v>3</v>
      </c>
      <c r="G34" s="235">
        <v>3</v>
      </c>
      <c r="H34" s="78">
        <f t="shared" si="1"/>
        <v>3</v>
      </c>
      <c r="I34" s="47">
        <f t="shared" si="2"/>
        <v>0</v>
      </c>
      <c r="J34" s="139">
        <v>15000</v>
      </c>
      <c r="K34" s="139">
        <v>15000</v>
      </c>
      <c r="L34" s="54">
        <f t="shared" si="3"/>
        <v>15000</v>
      </c>
      <c r="M34" s="54">
        <f t="shared" si="4"/>
        <v>0</v>
      </c>
      <c r="N34"/>
      <c r="O34" s="91">
        <f t="shared" si="0"/>
        <v>0</v>
      </c>
      <c r="P34" s="122">
        <v>8137</v>
      </c>
      <c r="Q34" s="71">
        <v>3</v>
      </c>
      <c r="R34" s="71">
        <v>15000</v>
      </c>
      <c r="S34" s="161"/>
      <c r="T34"/>
      <c r="U34"/>
      <c r="V34"/>
      <c r="W34" s="93"/>
      <c r="X34" s="90"/>
      <c r="Y34" s="90"/>
      <c r="Z34" s="86"/>
      <c r="AA34" s="86"/>
      <c r="AB34" s="86"/>
    </row>
    <row r="35" spans="1:28" s="39" customFormat="1" ht="17.100000000000001" customHeight="1">
      <c r="A35" s="86">
        <v>8154</v>
      </c>
      <c r="B35" s="86">
        <v>8</v>
      </c>
      <c r="C35" s="182" t="s">
        <v>887</v>
      </c>
      <c r="D35" s="182">
        <v>154</v>
      </c>
      <c r="E35" s="41" t="s">
        <v>1387</v>
      </c>
      <c r="F35" s="235">
        <v>3</v>
      </c>
      <c r="G35" s="235">
        <v>0</v>
      </c>
      <c r="H35" s="78">
        <f t="shared" si="1"/>
        <v>0</v>
      </c>
      <c r="I35" s="47">
        <f t="shared" si="2"/>
        <v>0</v>
      </c>
      <c r="J35" s="139">
        <v>15971</v>
      </c>
      <c r="K35" s="139">
        <v>0</v>
      </c>
      <c r="L35" s="54">
        <f t="shared" si="3"/>
        <v>0</v>
      </c>
      <c r="M35" s="54">
        <f t="shared" si="4"/>
        <v>0</v>
      </c>
      <c r="N35"/>
      <c r="O35" s="91">
        <f t="shared" si="0"/>
        <v>0</v>
      </c>
      <c r="P35" s="147">
        <v>8154</v>
      </c>
      <c r="Q35" s="71"/>
      <c r="R35" s="71"/>
      <c r="S35" s="161"/>
      <c r="T35"/>
      <c r="U35"/>
      <c r="V35"/>
      <c r="W35" s="93"/>
      <c r="X35" s="90"/>
      <c r="Y35" s="90"/>
      <c r="Z35" s="86"/>
      <c r="AA35" s="86"/>
      <c r="AB35" s="86"/>
    </row>
    <row r="36" spans="1:28" s="39" customFormat="1" ht="17.100000000000001" customHeight="1">
      <c r="A36" s="146">
        <v>8210</v>
      </c>
      <c r="B36" s="49">
        <v>8</v>
      </c>
      <c r="C36" s="50" t="s">
        <v>887</v>
      </c>
      <c r="D36" s="68">
        <v>210</v>
      </c>
      <c r="E36" s="41" t="s">
        <v>888</v>
      </c>
      <c r="F36" s="235">
        <v>2.88</v>
      </c>
      <c r="G36" s="235">
        <v>5</v>
      </c>
      <c r="H36" s="78">
        <f t="shared" si="1"/>
        <v>5</v>
      </c>
      <c r="I36" s="47">
        <f t="shared" si="2"/>
        <v>0</v>
      </c>
      <c r="J36" s="139">
        <v>15577</v>
      </c>
      <c r="K36" s="139">
        <v>30177</v>
      </c>
      <c r="L36" s="54">
        <f t="shared" si="3"/>
        <v>29704</v>
      </c>
      <c r="M36" s="54">
        <f t="shared" si="4"/>
        <v>-473</v>
      </c>
      <c r="N36"/>
      <c r="O36" s="91">
        <f t="shared" si="0"/>
        <v>0</v>
      </c>
      <c r="P36" s="122">
        <v>8210</v>
      </c>
      <c r="Q36" s="71">
        <v>5</v>
      </c>
      <c r="R36" s="71">
        <v>29704</v>
      </c>
      <c r="S36" s="161"/>
      <c r="T36"/>
      <c r="U36"/>
      <c r="V36"/>
      <c r="W36" s="93"/>
      <c r="X36" s="90"/>
      <c r="Y36" s="90"/>
      <c r="Z36" s="86"/>
      <c r="AA36" s="86"/>
      <c r="AB36" s="86"/>
    </row>
    <row r="37" spans="1:28" s="39" customFormat="1" ht="17.100000000000001" customHeight="1">
      <c r="A37" s="210">
        <v>8227</v>
      </c>
      <c r="B37" s="149">
        <v>8</v>
      </c>
      <c r="C37" s="183" t="s">
        <v>887</v>
      </c>
      <c r="D37" s="184">
        <v>227</v>
      </c>
      <c r="E37" s="41" t="s">
        <v>900</v>
      </c>
      <c r="F37" s="235">
        <v>1</v>
      </c>
      <c r="G37" s="235">
        <v>0</v>
      </c>
      <c r="H37" s="78">
        <f t="shared" si="1"/>
        <v>0</v>
      </c>
      <c r="I37" s="47">
        <f t="shared" si="2"/>
        <v>0</v>
      </c>
      <c r="J37" s="139">
        <v>5000</v>
      </c>
      <c r="K37" s="139">
        <v>0</v>
      </c>
      <c r="L37" s="54">
        <f t="shared" si="3"/>
        <v>0</v>
      </c>
      <c r="M37" s="54">
        <f t="shared" si="4"/>
        <v>0</v>
      </c>
      <c r="N37"/>
      <c r="O37" s="91">
        <f t="shared" si="0"/>
        <v>0</v>
      </c>
      <c r="P37" s="147">
        <v>8227</v>
      </c>
      <c r="Q37" s="71"/>
      <c r="R37" s="71"/>
      <c r="S37" s="161"/>
      <c r="T37"/>
      <c r="U37"/>
      <c r="V37"/>
      <c r="W37" s="93"/>
      <c r="X37" s="90"/>
      <c r="Y37" s="90"/>
      <c r="Z37" s="86"/>
      <c r="AA37" s="86"/>
      <c r="AB37" s="86"/>
    </row>
    <row r="38" spans="1:28" s="39" customFormat="1" ht="17.100000000000001" customHeight="1">
      <c r="A38" s="146">
        <v>8230</v>
      </c>
      <c r="B38" s="49">
        <v>8</v>
      </c>
      <c r="C38" s="50" t="s">
        <v>887</v>
      </c>
      <c r="D38" s="68">
        <v>230</v>
      </c>
      <c r="E38" s="41" t="s">
        <v>1225</v>
      </c>
      <c r="F38" s="235">
        <v>1</v>
      </c>
      <c r="G38" s="235">
        <v>0</v>
      </c>
      <c r="H38" s="78">
        <f t="shared" si="1"/>
        <v>1</v>
      </c>
      <c r="I38" s="47">
        <f t="shared" si="2"/>
        <v>1</v>
      </c>
      <c r="J38" s="139">
        <v>29025</v>
      </c>
      <c r="K38" s="139">
        <v>0</v>
      </c>
      <c r="L38" s="54">
        <f t="shared" si="3"/>
        <v>5000</v>
      </c>
      <c r="M38" s="54">
        <f t="shared" si="4"/>
        <v>5000</v>
      </c>
      <c r="N38"/>
      <c r="O38" s="91">
        <f t="shared" si="0"/>
        <v>0</v>
      </c>
      <c r="P38" s="122">
        <v>8230</v>
      </c>
      <c r="Q38" s="71">
        <v>1</v>
      </c>
      <c r="R38" s="71">
        <v>5000</v>
      </c>
      <c r="S38" s="161"/>
      <c r="T38"/>
      <c r="U38"/>
      <c r="V38"/>
      <c r="W38" s="93"/>
      <c r="X38" s="90"/>
      <c r="Y38" s="90"/>
      <c r="Z38" s="86"/>
      <c r="AA38" s="86"/>
      <c r="AB38" s="86"/>
    </row>
    <row r="39" spans="1:28" s="39" customFormat="1" ht="17.100000000000001" customHeight="1">
      <c r="A39" s="238">
        <v>8272</v>
      </c>
      <c r="B39" s="149">
        <v>8</v>
      </c>
      <c r="C39" s="183" t="s">
        <v>887</v>
      </c>
      <c r="D39" s="184">
        <v>272</v>
      </c>
      <c r="E39" s="41" t="s">
        <v>1250</v>
      </c>
      <c r="F39" s="93"/>
      <c r="G39" s="235">
        <v>2</v>
      </c>
      <c r="H39" s="78">
        <f t="shared" si="1"/>
        <v>1.99</v>
      </c>
      <c r="I39" s="47">
        <f t="shared" si="2"/>
        <v>-1.0000000000000009E-2</v>
      </c>
      <c r="J39"/>
      <c r="K39" s="139">
        <v>10000</v>
      </c>
      <c r="L39" s="54">
        <f t="shared" si="3"/>
        <v>9950</v>
      </c>
      <c r="M39" s="54">
        <f t="shared" si="4"/>
        <v>-50</v>
      </c>
      <c r="N39"/>
      <c r="O39" s="91">
        <f t="shared" si="0"/>
        <v>0</v>
      </c>
      <c r="P39" s="122">
        <v>8272</v>
      </c>
      <c r="Q39" s="71">
        <v>1.99</v>
      </c>
      <c r="R39" s="71">
        <v>9950</v>
      </c>
      <c r="S39" s="161"/>
      <c r="T39"/>
      <c r="U39"/>
      <c r="V39"/>
      <c r="W39" s="93"/>
      <c r="X39" s="90"/>
      <c r="Y39" s="90"/>
      <c r="Z39" s="86"/>
      <c r="AA39" s="86"/>
      <c r="AB39" s="86"/>
    </row>
    <row r="40" spans="1:28" s="39" customFormat="1" ht="17.100000000000001" customHeight="1">
      <c r="A40" s="146">
        <v>8278</v>
      </c>
      <c r="B40" s="49">
        <v>8</v>
      </c>
      <c r="C40" s="50" t="s">
        <v>887</v>
      </c>
      <c r="D40" s="68">
        <v>278</v>
      </c>
      <c r="E40" s="41" t="s">
        <v>817</v>
      </c>
      <c r="F40" s="235">
        <v>4</v>
      </c>
      <c r="G40" s="235">
        <v>3</v>
      </c>
      <c r="H40" s="78">
        <f t="shared" si="1"/>
        <v>3</v>
      </c>
      <c r="I40" s="47">
        <f t="shared" si="2"/>
        <v>0</v>
      </c>
      <c r="J40" s="139">
        <v>25023</v>
      </c>
      <c r="K40" s="139">
        <v>20023</v>
      </c>
      <c r="L40" s="54">
        <f t="shared" si="3"/>
        <v>20003</v>
      </c>
      <c r="M40" s="54">
        <f t="shared" si="4"/>
        <v>-20</v>
      </c>
      <c r="N40"/>
      <c r="O40" s="91">
        <f t="shared" si="0"/>
        <v>0</v>
      </c>
      <c r="P40" s="122">
        <v>8278</v>
      </c>
      <c r="Q40" s="71">
        <v>3</v>
      </c>
      <c r="R40" s="71">
        <v>20003</v>
      </c>
      <c r="S40" s="161"/>
      <c r="T40"/>
      <c r="U40"/>
      <c r="V40"/>
      <c r="W40" s="93"/>
      <c r="X40" s="90"/>
      <c r="Y40" s="90"/>
      <c r="Z40" s="86"/>
      <c r="AA40" s="86"/>
      <c r="AB40" s="86"/>
    </row>
    <row r="41" spans="1:28" s="39" customFormat="1" ht="17.100000000000001" customHeight="1">
      <c r="A41" s="146">
        <v>8281</v>
      </c>
      <c r="B41" s="49">
        <v>8</v>
      </c>
      <c r="C41" s="50" t="s">
        <v>887</v>
      </c>
      <c r="D41" s="68">
        <v>281</v>
      </c>
      <c r="E41" s="41" t="s">
        <v>575</v>
      </c>
      <c r="F41" s="235">
        <v>3</v>
      </c>
      <c r="G41" s="235">
        <v>4</v>
      </c>
      <c r="H41" s="78">
        <f t="shared" si="1"/>
        <v>4.99</v>
      </c>
      <c r="I41" s="47">
        <f t="shared" si="2"/>
        <v>0.99000000000000021</v>
      </c>
      <c r="J41" s="139">
        <v>19767</v>
      </c>
      <c r="K41" s="139">
        <v>24767</v>
      </c>
      <c r="L41" s="54">
        <f t="shared" si="3"/>
        <v>35083</v>
      </c>
      <c r="M41" s="54">
        <f t="shared" si="4"/>
        <v>10316</v>
      </c>
      <c r="N41"/>
      <c r="O41" s="91">
        <f t="shared" si="0"/>
        <v>0</v>
      </c>
      <c r="P41" s="122">
        <v>8281</v>
      </c>
      <c r="Q41" s="71">
        <v>4.99</v>
      </c>
      <c r="R41" s="71">
        <v>35083</v>
      </c>
      <c r="S41" s="161"/>
      <c r="T41"/>
      <c r="U41"/>
      <c r="V41"/>
      <c r="W41" s="93"/>
      <c r="X41" s="90"/>
      <c r="Y41" s="90"/>
      <c r="Z41" s="86"/>
      <c r="AA41" s="86"/>
      <c r="AB41" s="86"/>
    </row>
    <row r="42" spans="1:28" s="39" customFormat="1" ht="17.100000000000001" customHeight="1">
      <c r="A42" s="210">
        <v>8289</v>
      </c>
      <c r="B42" s="149">
        <v>8</v>
      </c>
      <c r="C42" s="183" t="s">
        <v>887</v>
      </c>
      <c r="D42" s="184">
        <v>289</v>
      </c>
      <c r="E42" s="41" t="s">
        <v>1259</v>
      </c>
      <c r="F42" s="235">
        <v>1</v>
      </c>
      <c r="G42" s="235">
        <v>2</v>
      </c>
      <c r="H42" s="78">
        <f t="shared" si="1"/>
        <v>2</v>
      </c>
      <c r="I42" s="47">
        <f t="shared" si="2"/>
        <v>0</v>
      </c>
      <c r="J42" s="139">
        <v>5000</v>
      </c>
      <c r="K42" s="139">
        <v>10000</v>
      </c>
      <c r="L42" s="54">
        <f t="shared" si="3"/>
        <v>10000</v>
      </c>
      <c r="M42" s="54">
        <f t="shared" si="4"/>
        <v>0</v>
      </c>
      <c r="N42"/>
      <c r="O42" s="91">
        <f t="shared" si="0"/>
        <v>0</v>
      </c>
      <c r="P42" s="122">
        <v>8289</v>
      </c>
      <c r="Q42" s="71">
        <v>2</v>
      </c>
      <c r="R42" s="71">
        <v>10000</v>
      </c>
      <c r="S42" s="161"/>
      <c r="T42"/>
      <c r="U42"/>
      <c r="V42"/>
      <c r="W42" s="93"/>
      <c r="X42" s="90"/>
      <c r="Y42" s="90"/>
      <c r="Z42" s="86"/>
      <c r="AA42" s="86"/>
      <c r="AB42" s="86"/>
    </row>
    <row r="43" spans="1:28" s="39" customFormat="1" ht="17.100000000000001" customHeight="1">
      <c r="A43" s="210">
        <v>8337</v>
      </c>
      <c r="B43" s="149">
        <v>8</v>
      </c>
      <c r="C43" s="183" t="s">
        <v>887</v>
      </c>
      <c r="D43" s="184">
        <v>337</v>
      </c>
      <c r="E43" s="41" t="s">
        <v>511</v>
      </c>
      <c r="F43" s="235">
        <v>1</v>
      </c>
      <c r="G43" s="235">
        <v>0</v>
      </c>
      <c r="H43" s="78">
        <f t="shared" si="1"/>
        <v>0</v>
      </c>
      <c r="I43" s="47">
        <f t="shared" si="2"/>
        <v>0</v>
      </c>
      <c r="J43" s="139">
        <v>8201</v>
      </c>
      <c r="K43" s="139">
        <v>0</v>
      </c>
      <c r="L43" s="54">
        <f t="shared" si="3"/>
        <v>0</v>
      </c>
      <c r="M43" s="54">
        <f t="shared" si="4"/>
        <v>0</v>
      </c>
      <c r="N43"/>
      <c r="O43" s="91">
        <f t="shared" si="0"/>
        <v>0</v>
      </c>
      <c r="P43" s="147">
        <v>8337</v>
      </c>
      <c r="Q43" s="71"/>
      <c r="R43" s="71"/>
      <c r="S43" s="161"/>
      <c r="T43"/>
      <c r="U43"/>
      <c r="V43"/>
      <c r="W43" s="93"/>
      <c r="X43" s="90"/>
      <c r="Y43" s="90"/>
      <c r="Z43" s="86"/>
      <c r="AA43" s="86"/>
      <c r="AB43" s="86"/>
    </row>
    <row r="44" spans="1:28" s="39" customFormat="1" ht="17.100000000000001" customHeight="1">
      <c r="A44" s="146">
        <v>8674</v>
      </c>
      <c r="B44" s="49">
        <v>8</v>
      </c>
      <c r="C44" s="50" t="s">
        <v>887</v>
      </c>
      <c r="D44" s="68">
        <v>674</v>
      </c>
      <c r="E44" s="41" t="s">
        <v>806</v>
      </c>
      <c r="F44" s="235">
        <v>5.1400000000000006</v>
      </c>
      <c r="G44" s="235">
        <v>5</v>
      </c>
      <c r="H44" s="78">
        <f t="shared" si="1"/>
        <v>5</v>
      </c>
      <c r="I44" s="47">
        <f t="shared" si="2"/>
        <v>0</v>
      </c>
      <c r="J44" s="139">
        <v>25700</v>
      </c>
      <c r="K44" s="139">
        <v>25000</v>
      </c>
      <c r="L44" s="54">
        <f t="shared" si="3"/>
        <v>25000</v>
      </c>
      <c r="M44" s="54">
        <f t="shared" si="4"/>
        <v>0</v>
      </c>
      <c r="N44"/>
      <c r="O44" s="91">
        <f t="shared" si="0"/>
        <v>0</v>
      </c>
      <c r="P44" s="122">
        <v>8674</v>
      </c>
      <c r="Q44" s="71">
        <v>5</v>
      </c>
      <c r="R44" s="71">
        <v>25000</v>
      </c>
      <c r="S44" s="161"/>
      <c r="T44"/>
      <c r="U44"/>
      <c r="V44"/>
      <c r="W44" s="93"/>
      <c r="X44" s="90"/>
      <c r="Y44" s="90"/>
      <c r="Z44" s="86"/>
      <c r="AA44" s="86"/>
      <c r="AB44" s="86"/>
    </row>
    <row r="45" spans="1:28" s="39" customFormat="1" ht="17.100000000000001" customHeight="1">
      <c r="A45" s="146">
        <v>8720</v>
      </c>
      <c r="B45" s="49">
        <v>8</v>
      </c>
      <c r="C45" s="50" t="s">
        <v>887</v>
      </c>
      <c r="D45" s="68">
        <v>720</v>
      </c>
      <c r="E45" s="41" t="s">
        <v>854</v>
      </c>
      <c r="F45" s="235">
        <v>2</v>
      </c>
      <c r="G45" s="235">
        <v>2</v>
      </c>
      <c r="H45" s="78">
        <f t="shared" si="1"/>
        <v>2</v>
      </c>
      <c r="I45" s="47">
        <f t="shared" si="2"/>
        <v>0</v>
      </c>
      <c r="J45" s="139">
        <v>10267</v>
      </c>
      <c r="K45" s="139">
        <v>10000</v>
      </c>
      <c r="L45" s="54">
        <f t="shared" si="3"/>
        <v>10000</v>
      </c>
      <c r="M45" s="54">
        <f t="shared" si="4"/>
        <v>0</v>
      </c>
      <c r="N45"/>
      <c r="O45" s="91">
        <f t="shared" si="0"/>
        <v>0</v>
      </c>
      <c r="P45" s="122">
        <v>8720</v>
      </c>
      <c r="Q45" s="71">
        <v>2</v>
      </c>
      <c r="R45" s="71">
        <v>10000</v>
      </c>
      <c r="S45" s="161"/>
      <c r="T45"/>
      <c r="U45"/>
      <c r="V45"/>
      <c r="W45" s="93"/>
      <c r="X45" s="90"/>
      <c r="Y45" s="90"/>
      <c r="Z45" s="86"/>
      <c r="AA45" s="86"/>
      <c r="AB45" s="86"/>
    </row>
    <row r="46" spans="1:28" s="39" customFormat="1" ht="17.100000000000001" customHeight="1">
      <c r="A46" s="210">
        <v>8728</v>
      </c>
      <c r="B46" s="149">
        <v>8</v>
      </c>
      <c r="C46" s="183" t="s">
        <v>887</v>
      </c>
      <c r="D46" s="184">
        <v>728</v>
      </c>
      <c r="E46" s="41" t="s">
        <v>879</v>
      </c>
      <c r="F46" s="235">
        <v>2</v>
      </c>
      <c r="G46" s="235">
        <v>0</v>
      </c>
      <c r="H46" s="78">
        <f t="shared" si="1"/>
        <v>0</v>
      </c>
      <c r="I46" s="47">
        <f t="shared" si="2"/>
        <v>0</v>
      </c>
      <c r="J46" s="139">
        <v>10000</v>
      </c>
      <c r="K46" s="139">
        <v>0</v>
      </c>
      <c r="L46" s="54">
        <f t="shared" si="3"/>
        <v>0</v>
      </c>
      <c r="M46" s="54">
        <f t="shared" si="4"/>
        <v>0</v>
      </c>
      <c r="N46"/>
      <c r="O46" s="91">
        <f t="shared" si="0"/>
        <v>0</v>
      </c>
      <c r="P46" s="147">
        <v>8728</v>
      </c>
      <c r="Q46"/>
      <c r="R46"/>
      <c r="S46" s="161"/>
      <c r="T46"/>
      <c r="U46"/>
      <c r="V46"/>
      <c r="W46" s="93"/>
      <c r="X46" s="90"/>
      <c r="Y46" s="90"/>
      <c r="Z46" s="86"/>
      <c r="AA46" s="86"/>
      <c r="AB46" s="86"/>
    </row>
    <row r="47" spans="1:28" s="39" customFormat="1" ht="17.100000000000001" customHeight="1">
      <c r="A47" s="210">
        <v>14025</v>
      </c>
      <c r="B47" s="149">
        <v>14</v>
      </c>
      <c r="C47" s="183" t="s">
        <v>825</v>
      </c>
      <c r="D47" s="184">
        <v>25</v>
      </c>
      <c r="E47" s="41" t="s">
        <v>792</v>
      </c>
      <c r="F47" s="235">
        <v>1</v>
      </c>
      <c r="G47" s="235">
        <v>1</v>
      </c>
      <c r="H47" s="78">
        <f t="shared" si="1"/>
        <v>0.64</v>
      </c>
      <c r="I47" s="47">
        <f t="shared" si="2"/>
        <v>-0.36</v>
      </c>
      <c r="J47" s="139">
        <v>13280</v>
      </c>
      <c r="K47" s="139">
        <v>13280</v>
      </c>
      <c r="L47" s="54">
        <f t="shared" si="3"/>
        <v>3200</v>
      </c>
      <c r="M47" s="54">
        <f t="shared" si="4"/>
        <v>-10080</v>
      </c>
      <c r="N47"/>
      <c r="O47" s="91">
        <f t="shared" si="0"/>
        <v>0</v>
      </c>
      <c r="P47" s="122">
        <v>14025</v>
      </c>
      <c r="Q47" s="71">
        <v>0.64</v>
      </c>
      <c r="R47" s="71">
        <v>3200</v>
      </c>
      <c r="S47" s="161"/>
      <c r="T47"/>
      <c r="U47"/>
      <c r="V47"/>
      <c r="W47" s="93"/>
      <c r="X47" s="90"/>
      <c r="Y47" s="90"/>
      <c r="Z47" s="86"/>
      <c r="AA47" s="86"/>
      <c r="AB47" s="86"/>
    </row>
    <row r="48" spans="1:28" s="39" customFormat="1" ht="17.100000000000001" customHeight="1">
      <c r="A48" s="210">
        <v>14035</v>
      </c>
      <c r="B48" s="149">
        <v>14</v>
      </c>
      <c r="C48" s="183" t="s">
        <v>825</v>
      </c>
      <c r="D48" s="184">
        <v>35</v>
      </c>
      <c r="E48" s="41" t="s">
        <v>833</v>
      </c>
      <c r="F48" s="235">
        <v>1</v>
      </c>
      <c r="G48" s="235">
        <v>1</v>
      </c>
      <c r="H48" s="78">
        <f t="shared" si="1"/>
        <v>1</v>
      </c>
      <c r="I48" s="47">
        <f t="shared" si="2"/>
        <v>0</v>
      </c>
      <c r="J48" s="139">
        <v>5000</v>
      </c>
      <c r="K48" s="139">
        <v>5000</v>
      </c>
      <c r="L48" s="54">
        <f t="shared" si="3"/>
        <v>5000</v>
      </c>
      <c r="M48" s="54">
        <f t="shared" si="4"/>
        <v>0</v>
      </c>
      <c r="N48"/>
      <c r="O48" s="91">
        <f t="shared" si="0"/>
        <v>0</v>
      </c>
      <c r="P48" s="122">
        <v>14035</v>
      </c>
      <c r="Q48" s="71">
        <v>1</v>
      </c>
      <c r="R48" s="71">
        <v>5000</v>
      </c>
      <c r="S48" s="161"/>
      <c r="T48"/>
      <c r="U48"/>
      <c r="V48"/>
      <c r="W48" s="93"/>
      <c r="X48" s="90"/>
      <c r="Y48" s="90"/>
      <c r="Z48" s="86"/>
      <c r="AA48" s="86"/>
      <c r="AB48" s="86"/>
    </row>
    <row r="49" spans="1:28" s="39" customFormat="1" ht="17.100000000000001" customHeight="1">
      <c r="A49" s="48">
        <v>14100</v>
      </c>
      <c r="B49" s="48">
        <v>14</v>
      </c>
      <c r="C49" s="50" t="s">
        <v>825</v>
      </c>
      <c r="D49" s="50">
        <v>100</v>
      </c>
      <c r="E49" s="41" t="s">
        <v>826</v>
      </c>
      <c r="F49" s="235">
        <v>13.049999999999999</v>
      </c>
      <c r="G49" s="235">
        <v>19</v>
      </c>
      <c r="H49" s="78">
        <f t="shared" si="1"/>
        <v>18</v>
      </c>
      <c r="I49" s="47">
        <f t="shared" si="2"/>
        <v>-1</v>
      </c>
      <c r="J49" s="139">
        <v>89828</v>
      </c>
      <c r="K49" s="139">
        <v>112354</v>
      </c>
      <c r="L49" s="54">
        <f t="shared" si="3"/>
        <v>108520</v>
      </c>
      <c r="M49" s="54">
        <f t="shared" si="4"/>
        <v>-3834</v>
      </c>
      <c r="N49"/>
      <c r="O49" s="91">
        <f t="shared" si="0"/>
        <v>0</v>
      </c>
      <c r="P49" s="122">
        <v>14100</v>
      </c>
      <c r="Q49" s="71">
        <v>18</v>
      </c>
      <c r="R49" s="71">
        <v>108520</v>
      </c>
      <c r="S49" s="161"/>
      <c r="T49"/>
      <c r="U49"/>
      <c r="V49"/>
      <c r="W49" s="93"/>
      <c r="X49" s="90"/>
      <c r="Y49" s="90"/>
      <c r="Z49" s="86"/>
      <c r="AA49" s="86"/>
      <c r="AB49" s="86"/>
    </row>
    <row r="50" spans="1:28" s="39" customFormat="1" ht="17.100000000000001" customHeight="1">
      <c r="A50" s="167">
        <v>14136</v>
      </c>
      <c r="B50" s="49">
        <v>14</v>
      </c>
      <c r="C50" s="50" t="s">
        <v>825</v>
      </c>
      <c r="D50" s="68">
        <v>136</v>
      </c>
      <c r="E50" s="41" t="s">
        <v>827</v>
      </c>
      <c r="F50" s="235">
        <v>2.1800000000000002</v>
      </c>
      <c r="G50" s="235">
        <v>3</v>
      </c>
      <c r="H50" s="78">
        <f t="shared" si="1"/>
        <v>3.37</v>
      </c>
      <c r="I50" s="47">
        <f t="shared" si="2"/>
        <v>0.37000000000000011</v>
      </c>
      <c r="J50" s="139">
        <v>16933</v>
      </c>
      <c r="K50" s="139">
        <v>21033</v>
      </c>
      <c r="L50" s="54">
        <f t="shared" si="3"/>
        <v>19385</v>
      </c>
      <c r="M50" s="54">
        <f t="shared" si="4"/>
        <v>-1648</v>
      </c>
      <c r="N50"/>
      <c r="O50" s="91">
        <f t="shared" si="0"/>
        <v>0</v>
      </c>
      <c r="P50" s="122">
        <v>14136</v>
      </c>
      <c r="Q50" s="71">
        <v>3.37</v>
      </c>
      <c r="R50" s="71">
        <v>19385</v>
      </c>
      <c r="S50" s="161"/>
      <c r="T50"/>
      <c r="U50"/>
      <c r="V50"/>
      <c r="W50" s="93"/>
      <c r="X50" s="90"/>
      <c r="Y50" s="90"/>
      <c r="Z50" s="86"/>
      <c r="AA50" s="86"/>
      <c r="AB50" s="86"/>
    </row>
    <row r="51" spans="1:28" s="39" customFormat="1" ht="17.100000000000001" customHeight="1">
      <c r="A51" s="168">
        <v>14139</v>
      </c>
      <c r="B51" s="169">
        <v>14</v>
      </c>
      <c r="C51" s="50" t="s">
        <v>825</v>
      </c>
      <c r="D51" s="169">
        <v>139</v>
      </c>
      <c r="E51" s="41" t="s">
        <v>828</v>
      </c>
      <c r="F51" s="235">
        <v>2.14</v>
      </c>
      <c r="G51" s="235">
        <v>2.5</v>
      </c>
      <c r="H51" s="78">
        <f t="shared" si="1"/>
        <v>2.75</v>
      </c>
      <c r="I51" s="47">
        <f t="shared" si="2"/>
        <v>0.25</v>
      </c>
      <c r="J51" s="139">
        <v>10700</v>
      </c>
      <c r="K51" s="139">
        <v>12500</v>
      </c>
      <c r="L51" s="54">
        <f t="shared" si="3"/>
        <v>13750</v>
      </c>
      <c r="M51" s="54">
        <f t="shared" si="4"/>
        <v>1250</v>
      </c>
      <c r="N51"/>
      <c r="O51" s="91">
        <f t="shared" si="0"/>
        <v>0</v>
      </c>
      <c r="P51" s="122">
        <v>14139</v>
      </c>
      <c r="Q51" s="71">
        <v>2.75</v>
      </c>
      <c r="R51" s="71">
        <v>13750</v>
      </c>
      <c r="S51" s="161"/>
      <c r="T51"/>
      <c r="U51"/>
      <c r="V51"/>
      <c r="W51" s="93"/>
      <c r="X51" s="90"/>
      <c r="Y51" s="90"/>
      <c r="Z51" s="86"/>
      <c r="AA51" s="86"/>
      <c r="AB51" s="86"/>
    </row>
    <row r="52" spans="1:28" s="39" customFormat="1" ht="17.100000000000001" customHeight="1">
      <c r="A52" s="238">
        <v>14141</v>
      </c>
      <c r="B52" s="149">
        <v>14</v>
      </c>
      <c r="C52" s="183" t="s">
        <v>825</v>
      </c>
      <c r="D52" s="184">
        <v>141</v>
      </c>
      <c r="E52" s="41" t="s">
        <v>563</v>
      </c>
      <c r="F52" s="93"/>
      <c r="G52" s="235">
        <v>2</v>
      </c>
      <c r="H52" s="78">
        <f t="shared" si="1"/>
        <v>1.37</v>
      </c>
      <c r="I52" s="47">
        <f t="shared" si="2"/>
        <v>-0.62999999999999989</v>
      </c>
      <c r="J52"/>
      <c r="K52" s="139">
        <v>18000</v>
      </c>
      <c r="L52" s="54">
        <f t="shared" si="3"/>
        <v>14952</v>
      </c>
      <c r="M52" s="54">
        <f t="shared" si="4"/>
        <v>-3048</v>
      </c>
      <c r="N52"/>
      <c r="O52" s="91">
        <f t="shared" si="0"/>
        <v>0</v>
      </c>
      <c r="P52" s="122">
        <v>14141</v>
      </c>
      <c r="Q52" s="71">
        <v>1.37</v>
      </c>
      <c r="R52" s="71">
        <v>14952</v>
      </c>
      <c r="S52" s="161"/>
      <c r="T52"/>
      <c r="U52"/>
      <c r="V52"/>
      <c r="W52" s="93"/>
      <c r="X52" s="90"/>
      <c r="Y52" s="90"/>
      <c r="Z52" s="86"/>
      <c r="AA52" s="86"/>
      <c r="AB52" s="86"/>
    </row>
    <row r="53" spans="1:28" s="39" customFormat="1" ht="17.100000000000001" customHeight="1">
      <c r="A53" s="210">
        <v>14170</v>
      </c>
      <c r="B53" s="149">
        <v>14</v>
      </c>
      <c r="C53" s="183" t="s">
        <v>825</v>
      </c>
      <c r="D53" s="184">
        <v>170</v>
      </c>
      <c r="E53" s="41" t="s">
        <v>566</v>
      </c>
      <c r="F53" s="235">
        <v>1</v>
      </c>
      <c r="G53" s="235">
        <v>1</v>
      </c>
      <c r="H53" s="78">
        <f t="shared" si="1"/>
        <v>0</v>
      </c>
      <c r="I53" s="47">
        <f t="shared" si="2"/>
        <v>-1</v>
      </c>
      <c r="J53" s="139">
        <v>5000</v>
      </c>
      <c r="K53" s="139">
        <v>5000</v>
      </c>
      <c r="L53" s="54">
        <f t="shared" si="3"/>
        <v>0</v>
      </c>
      <c r="M53" s="54">
        <f t="shared" si="4"/>
        <v>-5000</v>
      </c>
      <c r="N53"/>
      <c r="O53" s="91">
        <f t="shared" si="0"/>
        <v>0</v>
      </c>
      <c r="P53" s="147">
        <v>14170</v>
      </c>
      <c r="Q53" s="71"/>
      <c r="R53" s="71"/>
      <c r="S53" s="161"/>
      <c r="T53"/>
      <c r="U53"/>
      <c r="V53"/>
      <c r="W53" s="93"/>
      <c r="X53" s="90"/>
      <c r="Y53" s="90"/>
      <c r="Z53" s="86"/>
      <c r="AA53" s="86"/>
      <c r="AB53" s="86"/>
    </row>
    <row r="54" spans="1:28" s="39" customFormat="1" ht="17.100000000000001" customHeight="1">
      <c r="A54" s="167">
        <v>14185</v>
      </c>
      <c r="B54" s="49">
        <v>14</v>
      </c>
      <c r="C54" s="50" t="s">
        <v>825</v>
      </c>
      <c r="D54" s="68">
        <v>185</v>
      </c>
      <c r="E54" s="41" t="s">
        <v>829</v>
      </c>
      <c r="F54" s="235">
        <v>8</v>
      </c>
      <c r="G54" s="235">
        <v>9</v>
      </c>
      <c r="H54" s="78">
        <f t="shared" si="1"/>
        <v>7.42</v>
      </c>
      <c r="I54" s="47">
        <f t="shared" si="2"/>
        <v>-1.58</v>
      </c>
      <c r="J54" s="139">
        <v>55057</v>
      </c>
      <c r="K54" s="139">
        <v>64057</v>
      </c>
      <c r="L54" s="54">
        <f t="shared" si="3"/>
        <v>50272</v>
      </c>
      <c r="M54" s="54">
        <f t="shared" si="4"/>
        <v>-13785</v>
      </c>
      <c r="N54"/>
      <c r="O54" s="91">
        <f t="shared" si="0"/>
        <v>0</v>
      </c>
      <c r="P54" s="122">
        <v>14185</v>
      </c>
      <c r="Q54" s="71">
        <v>7.42</v>
      </c>
      <c r="R54" s="71">
        <v>50272</v>
      </c>
      <c r="S54" s="161"/>
      <c r="T54"/>
      <c r="U54"/>
      <c r="V54"/>
      <c r="W54" s="93"/>
      <c r="X54" s="90"/>
      <c r="Y54" s="90"/>
      <c r="Z54" s="86"/>
      <c r="AA54" s="86"/>
      <c r="AB54" s="86"/>
    </row>
    <row r="55" spans="1:28" s="39" customFormat="1" ht="17.100000000000001" customHeight="1">
      <c r="A55" s="167">
        <v>14198</v>
      </c>
      <c r="B55" s="49">
        <v>14</v>
      </c>
      <c r="C55" s="50" t="s">
        <v>825</v>
      </c>
      <c r="D55" s="68">
        <v>198</v>
      </c>
      <c r="E55" s="41" t="s">
        <v>830</v>
      </c>
      <c r="F55" s="235">
        <v>1.31</v>
      </c>
      <c r="G55" s="235">
        <v>3</v>
      </c>
      <c r="H55" s="78">
        <f t="shared" si="1"/>
        <v>4.3800000000000008</v>
      </c>
      <c r="I55" s="47">
        <f t="shared" si="2"/>
        <v>1.3800000000000008</v>
      </c>
      <c r="J55" s="139">
        <v>6550</v>
      </c>
      <c r="K55" s="139">
        <v>19000</v>
      </c>
      <c r="L55" s="54">
        <f t="shared" si="3"/>
        <v>29036</v>
      </c>
      <c r="M55" s="54">
        <f t="shared" si="4"/>
        <v>10036</v>
      </c>
      <c r="N55"/>
      <c r="O55" s="91">
        <f t="shared" si="0"/>
        <v>0</v>
      </c>
      <c r="P55" s="122">
        <v>14198</v>
      </c>
      <c r="Q55" s="71">
        <v>4.3800000000000008</v>
      </c>
      <c r="R55" s="71">
        <v>29036</v>
      </c>
      <c r="S55" s="161"/>
      <c r="T55"/>
      <c r="U55"/>
      <c r="V55"/>
      <c r="W55" s="93"/>
      <c r="X55" s="90"/>
      <c r="Y55" s="90"/>
      <c r="Z55" s="86"/>
      <c r="AA55" s="86"/>
      <c r="AB55" s="86"/>
    </row>
    <row r="56" spans="1:28" s="39" customFormat="1" ht="17.100000000000001" customHeight="1">
      <c r="A56" s="147">
        <v>14214</v>
      </c>
      <c r="B56" s="149">
        <f>TRUNC(A56,-3)/1000</f>
        <v>14</v>
      </c>
      <c r="C56" s="183" t="str">
        <f>VLOOKUP(B56,code437,2)</f>
        <v xml:space="preserve">ASHLAND                      </v>
      </c>
      <c r="D56" s="184">
        <f>A56-B56*1000</f>
        <v>214</v>
      </c>
      <c r="E56" s="41" t="s">
        <v>796</v>
      </c>
      <c r="F56" s="235"/>
      <c r="G56" s="235"/>
      <c r="H56" s="78">
        <f t="shared" si="1"/>
        <v>1</v>
      </c>
      <c r="I56" s="47">
        <f t="shared" si="2"/>
        <v>1</v>
      </c>
      <c r="J56" s="41"/>
      <c r="K56" s="139"/>
      <c r="L56" s="54">
        <f t="shared" si="3"/>
        <v>5000</v>
      </c>
      <c r="M56" s="54">
        <f t="shared" si="4"/>
        <v>5000</v>
      </c>
      <c r="N56"/>
      <c r="O56" s="91">
        <f t="shared" si="0"/>
        <v>0</v>
      </c>
      <c r="P56" s="122">
        <v>14214</v>
      </c>
      <c r="Q56" s="71">
        <v>1</v>
      </c>
      <c r="R56" s="71">
        <v>5000</v>
      </c>
      <c r="S56" s="161"/>
      <c r="T56"/>
      <c r="U56"/>
      <c r="V56"/>
      <c r="W56" s="93"/>
      <c r="X56" s="90"/>
      <c r="Y56" s="90"/>
      <c r="Z56" s="86"/>
      <c r="AA56" s="86"/>
      <c r="AB56" s="86"/>
    </row>
    <row r="57" spans="1:28" s="39" customFormat="1" ht="17.100000000000001" customHeight="1">
      <c r="A57" s="168">
        <v>14226</v>
      </c>
      <c r="B57" s="68">
        <v>14</v>
      </c>
      <c r="C57" s="50" t="s">
        <v>825</v>
      </c>
      <c r="D57" s="68">
        <v>226</v>
      </c>
      <c r="E57" s="41" t="s">
        <v>797</v>
      </c>
      <c r="F57" s="235">
        <v>1</v>
      </c>
      <c r="G57" s="235">
        <v>1</v>
      </c>
      <c r="H57" s="78">
        <f t="shared" si="1"/>
        <v>1</v>
      </c>
      <c r="I57" s="47">
        <f t="shared" si="2"/>
        <v>0</v>
      </c>
      <c r="J57" s="139">
        <v>5000</v>
      </c>
      <c r="K57" s="139">
        <v>5000</v>
      </c>
      <c r="L57" s="54">
        <f t="shared" si="3"/>
        <v>5000</v>
      </c>
      <c r="M57" s="54">
        <f t="shared" si="4"/>
        <v>0</v>
      </c>
      <c r="N57"/>
      <c r="O57" s="91">
        <f t="shared" si="0"/>
        <v>0</v>
      </c>
      <c r="P57" s="122">
        <v>14226</v>
      </c>
      <c r="Q57" s="71">
        <v>1</v>
      </c>
      <c r="R57" s="71">
        <v>5000</v>
      </c>
      <c r="S57" s="161"/>
      <c r="T57"/>
      <c r="U57"/>
      <c r="V57"/>
      <c r="W57" s="93"/>
      <c r="X57" s="90"/>
      <c r="Y57" s="90"/>
      <c r="Z57" s="86"/>
      <c r="AA57" s="86"/>
      <c r="AB57" s="86"/>
    </row>
    <row r="58" spans="1:28" s="39" customFormat="1" ht="17.100000000000001" customHeight="1">
      <c r="A58" s="238">
        <v>14287</v>
      </c>
      <c r="B58" s="149">
        <v>14</v>
      </c>
      <c r="C58" s="183" t="s">
        <v>825</v>
      </c>
      <c r="D58" s="184">
        <v>287</v>
      </c>
      <c r="E58" s="41" t="s">
        <v>1257</v>
      </c>
      <c r="F58" s="93"/>
      <c r="G58" s="235">
        <v>0.5</v>
      </c>
      <c r="H58" s="78">
        <f t="shared" si="1"/>
        <v>0.5</v>
      </c>
      <c r="I58" s="47">
        <f t="shared" si="2"/>
        <v>0</v>
      </c>
      <c r="J58"/>
      <c r="K58" s="139">
        <v>2500</v>
      </c>
      <c r="L58" s="54">
        <f t="shared" si="3"/>
        <v>2500</v>
      </c>
      <c r="M58" s="54">
        <f t="shared" si="4"/>
        <v>0</v>
      </c>
      <c r="N58"/>
      <c r="O58" s="91">
        <f t="shared" si="0"/>
        <v>0</v>
      </c>
      <c r="P58" s="122">
        <v>14287</v>
      </c>
      <c r="Q58" s="71">
        <v>0.5</v>
      </c>
      <c r="R58" s="71">
        <v>2500</v>
      </c>
      <c r="S58" s="161"/>
      <c r="T58"/>
      <c r="U58"/>
      <c r="V58"/>
      <c r="W58" s="93"/>
      <c r="X58" s="90"/>
      <c r="Y58" s="90"/>
      <c r="Z58" s="86"/>
      <c r="AA58" s="86"/>
      <c r="AB58" s="86"/>
    </row>
    <row r="59" spans="1:28" s="39" customFormat="1" ht="17.100000000000001" customHeight="1">
      <c r="A59" s="249">
        <v>14321</v>
      </c>
      <c r="B59" s="149">
        <v>14</v>
      </c>
      <c r="C59" s="183" t="s">
        <v>825</v>
      </c>
      <c r="D59" s="184">
        <v>321</v>
      </c>
      <c r="E59" s="41" t="s">
        <v>850</v>
      </c>
      <c r="F59" s="235">
        <v>1.08</v>
      </c>
      <c r="G59" s="235">
        <v>0</v>
      </c>
      <c r="H59" s="78">
        <f t="shared" si="1"/>
        <v>0</v>
      </c>
      <c r="I59" s="47">
        <f t="shared" si="2"/>
        <v>0</v>
      </c>
      <c r="J59" s="139">
        <v>5400</v>
      </c>
      <c r="K59" s="139">
        <v>0</v>
      </c>
      <c r="L59" s="54">
        <f t="shared" si="3"/>
        <v>0</v>
      </c>
      <c r="M59" s="54">
        <f t="shared" si="4"/>
        <v>0</v>
      </c>
      <c r="N59"/>
      <c r="O59" s="91">
        <f t="shared" si="0"/>
        <v>0</v>
      </c>
      <c r="P59" s="147">
        <v>14321</v>
      </c>
      <c r="Q59" s="71"/>
      <c r="R59" s="71"/>
      <c r="S59" s="161"/>
      <c r="T59"/>
      <c r="U59"/>
      <c r="V59"/>
      <c r="W59" s="93"/>
      <c r="X59" s="90"/>
      <c r="Y59" s="90"/>
      <c r="Z59" s="86"/>
      <c r="AA59" s="86"/>
      <c r="AB59" s="86"/>
    </row>
    <row r="60" spans="1:28" s="39" customFormat="1" ht="17.100000000000001" customHeight="1">
      <c r="A60" s="238">
        <v>14348</v>
      </c>
      <c r="B60" s="149">
        <v>14</v>
      </c>
      <c r="C60" s="183" t="s">
        <v>825</v>
      </c>
      <c r="D60" s="184">
        <v>348</v>
      </c>
      <c r="E60" s="41" t="s">
        <v>857</v>
      </c>
      <c r="F60" s="93"/>
      <c r="G60" s="235">
        <v>1</v>
      </c>
      <c r="H60" s="78">
        <f t="shared" si="1"/>
        <v>1</v>
      </c>
      <c r="I60" s="47">
        <f t="shared" si="2"/>
        <v>0</v>
      </c>
      <c r="J60"/>
      <c r="K60" s="139">
        <v>5000</v>
      </c>
      <c r="L60" s="54">
        <f t="shared" si="3"/>
        <v>5000</v>
      </c>
      <c r="M60" s="54">
        <f t="shared" si="4"/>
        <v>0</v>
      </c>
      <c r="N60"/>
      <c r="O60" s="91">
        <f t="shared" si="0"/>
        <v>0</v>
      </c>
      <c r="P60" s="122">
        <v>14348</v>
      </c>
      <c r="Q60" s="71">
        <v>1</v>
      </c>
      <c r="R60" s="71">
        <v>5000</v>
      </c>
      <c r="S60" s="161"/>
      <c r="T60"/>
      <c r="U60"/>
      <c r="V60"/>
      <c r="W60" s="93"/>
      <c r="X60" s="90"/>
      <c r="Y60" s="90"/>
      <c r="Z60" s="86"/>
      <c r="AA60" s="86"/>
      <c r="AB60" s="86"/>
    </row>
    <row r="61" spans="1:28" s="39" customFormat="1" ht="17.100000000000001" customHeight="1">
      <c r="A61" s="238">
        <v>14725</v>
      </c>
      <c r="B61" s="149">
        <v>14</v>
      </c>
      <c r="C61" s="183" t="s">
        <v>825</v>
      </c>
      <c r="D61" s="184">
        <v>725</v>
      </c>
      <c r="E61" s="41" t="s">
        <v>571</v>
      </c>
      <c r="F61" s="93"/>
      <c r="G61" s="235">
        <v>1</v>
      </c>
      <c r="H61" s="78">
        <f t="shared" si="1"/>
        <v>1</v>
      </c>
      <c r="I61" s="47">
        <f t="shared" si="2"/>
        <v>0</v>
      </c>
      <c r="J61"/>
      <c r="K61" s="139">
        <v>5000</v>
      </c>
      <c r="L61" s="54">
        <f t="shared" si="3"/>
        <v>5000</v>
      </c>
      <c r="M61" s="54">
        <f t="shared" si="4"/>
        <v>0</v>
      </c>
      <c r="N61"/>
      <c r="O61" s="91">
        <f t="shared" si="0"/>
        <v>0</v>
      </c>
      <c r="P61" s="122">
        <v>14725</v>
      </c>
      <c r="Q61" s="71">
        <v>1</v>
      </c>
      <c r="R61" s="71">
        <v>5000</v>
      </c>
      <c r="S61" s="161"/>
      <c r="T61"/>
      <c r="U61"/>
      <c r="V61"/>
      <c r="W61" s="93"/>
      <c r="X61" s="90"/>
      <c r="Y61" s="90"/>
      <c r="Z61" s="86"/>
      <c r="AA61" s="86"/>
      <c r="AB61" s="86"/>
    </row>
    <row r="62" spans="1:28" s="39" customFormat="1" ht="17.100000000000001" customHeight="1">
      <c r="A62" s="123">
        <v>17064</v>
      </c>
      <c r="B62" s="49">
        <v>17</v>
      </c>
      <c r="C62" s="50" t="s">
        <v>1274</v>
      </c>
      <c r="D62" s="68">
        <v>64</v>
      </c>
      <c r="E62" s="41" t="s">
        <v>844</v>
      </c>
      <c r="F62" s="235">
        <v>1</v>
      </c>
      <c r="G62" s="235">
        <v>0</v>
      </c>
      <c r="H62" s="78">
        <f t="shared" si="1"/>
        <v>0</v>
      </c>
      <c r="I62" s="47">
        <f t="shared" si="2"/>
        <v>0</v>
      </c>
      <c r="J62" s="139">
        <v>5000</v>
      </c>
      <c r="K62" s="139">
        <v>0</v>
      </c>
      <c r="L62" s="54">
        <f t="shared" si="3"/>
        <v>0</v>
      </c>
      <c r="M62" s="54">
        <f t="shared" si="4"/>
        <v>0</v>
      </c>
      <c r="N62"/>
      <c r="O62" s="91">
        <f t="shared" si="0"/>
        <v>0</v>
      </c>
      <c r="P62" s="147">
        <v>17064</v>
      </c>
      <c r="Q62"/>
      <c r="R62"/>
      <c r="S62" s="161"/>
      <c r="T62"/>
      <c r="U62"/>
      <c r="V62"/>
      <c r="W62" s="93"/>
      <c r="X62" s="90"/>
      <c r="Y62" s="90"/>
      <c r="Z62" s="86"/>
      <c r="AA62" s="86"/>
      <c r="AB62" s="86"/>
    </row>
    <row r="63" spans="1:28" s="39" customFormat="1" ht="17.100000000000001" customHeight="1">
      <c r="A63" s="147">
        <v>17103</v>
      </c>
      <c r="B63" s="149">
        <f>TRUNC(A63,-3)/1000</f>
        <v>17</v>
      </c>
      <c r="C63" s="183" t="str">
        <f>VLOOKUP(B63,code437,2)</f>
        <v xml:space="preserve">AUBURN                       </v>
      </c>
      <c r="D63" s="184">
        <f>A63-B63*1000</f>
        <v>103</v>
      </c>
      <c r="E63" s="41" t="s">
        <v>804</v>
      </c>
      <c r="F63" s="235"/>
      <c r="G63" s="235"/>
      <c r="H63" s="78">
        <f t="shared" si="1"/>
        <v>1</v>
      </c>
      <c r="I63" s="47">
        <f t="shared" si="2"/>
        <v>1</v>
      </c>
      <c r="J63" s="41"/>
      <c r="K63" s="139"/>
      <c r="L63" s="54">
        <f t="shared" si="3"/>
        <v>5000</v>
      </c>
      <c r="M63" s="54">
        <f t="shared" si="4"/>
        <v>5000</v>
      </c>
      <c r="N63"/>
      <c r="O63" s="91">
        <f t="shared" si="0"/>
        <v>0</v>
      </c>
      <c r="P63" s="122">
        <v>17103</v>
      </c>
      <c r="Q63" s="71">
        <v>1</v>
      </c>
      <c r="R63" s="71">
        <v>5000</v>
      </c>
      <c r="S63" s="161"/>
      <c r="T63"/>
      <c r="U63"/>
      <c r="V63"/>
      <c r="W63" s="93"/>
      <c r="X63" s="90"/>
      <c r="Y63" s="90"/>
      <c r="Z63" s="86"/>
      <c r="AA63" s="86"/>
      <c r="AB63" s="86"/>
    </row>
    <row r="64" spans="1:28" s="39" customFormat="1" ht="17.100000000000001" customHeight="1">
      <c r="A64" s="168">
        <v>17151</v>
      </c>
      <c r="B64" s="169">
        <v>17</v>
      </c>
      <c r="C64" s="50" t="s">
        <v>1274</v>
      </c>
      <c r="D64" s="169">
        <v>151</v>
      </c>
      <c r="E64" s="41" t="s">
        <v>921</v>
      </c>
      <c r="F64" s="235">
        <v>7</v>
      </c>
      <c r="G64" s="235">
        <v>15</v>
      </c>
      <c r="H64" s="78">
        <f t="shared" si="1"/>
        <v>15</v>
      </c>
      <c r="I64" s="47">
        <f t="shared" si="2"/>
        <v>0</v>
      </c>
      <c r="J64" s="139">
        <v>35000</v>
      </c>
      <c r="K64" s="139">
        <v>79000</v>
      </c>
      <c r="L64" s="54">
        <f t="shared" si="3"/>
        <v>81546</v>
      </c>
      <c r="M64" s="54">
        <f t="shared" si="4"/>
        <v>2546</v>
      </c>
      <c r="N64"/>
      <c r="O64" s="91">
        <f t="shared" si="0"/>
        <v>0</v>
      </c>
      <c r="P64" s="122">
        <v>17151</v>
      </c>
      <c r="Q64" s="71">
        <v>15</v>
      </c>
      <c r="R64" s="71">
        <v>81546</v>
      </c>
      <c r="S64" s="161"/>
      <c r="T64"/>
      <c r="U64"/>
      <c r="V64"/>
      <c r="W64" s="93"/>
      <c r="X64" s="90"/>
      <c r="Y64" s="90"/>
      <c r="Z64" s="86"/>
      <c r="AA64" s="86"/>
      <c r="AB64" s="86"/>
    </row>
    <row r="65" spans="1:28" s="39" customFormat="1" ht="17.100000000000001" customHeight="1">
      <c r="A65" s="168">
        <v>17226</v>
      </c>
      <c r="B65" s="169">
        <v>17</v>
      </c>
      <c r="C65" s="50" t="s">
        <v>1274</v>
      </c>
      <c r="D65" s="169">
        <v>226</v>
      </c>
      <c r="E65" s="41" t="s">
        <v>797</v>
      </c>
      <c r="F65" s="235">
        <v>6</v>
      </c>
      <c r="G65" s="235">
        <v>9</v>
      </c>
      <c r="H65" s="78">
        <f t="shared" si="1"/>
        <v>9</v>
      </c>
      <c r="I65" s="47">
        <f t="shared" si="2"/>
        <v>0</v>
      </c>
      <c r="J65" s="139">
        <v>30000</v>
      </c>
      <c r="K65" s="139">
        <v>45000</v>
      </c>
      <c r="L65" s="54">
        <f t="shared" si="3"/>
        <v>45000</v>
      </c>
      <c r="M65" s="54">
        <f t="shared" si="4"/>
        <v>0</v>
      </c>
      <c r="N65"/>
      <c r="O65" s="91">
        <f t="shared" si="0"/>
        <v>0</v>
      </c>
      <c r="P65" s="122">
        <v>17226</v>
      </c>
      <c r="Q65" s="71">
        <v>9</v>
      </c>
      <c r="R65" s="71">
        <v>45000</v>
      </c>
      <c r="S65" s="161"/>
      <c r="T65"/>
      <c r="U65"/>
      <c r="V65"/>
      <c r="W65" s="93"/>
      <c r="X65" s="90"/>
      <c r="Y65" s="90"/>
      <c r="Z65" s="86"/>
      <c r="AA65" s="86"/>
      <c r="AB65" s="86"/>
    </row>
    <row r="66" spans="1:28" s="39" customFormat="1" ht="17.100000000000001" customHeight="1">
      <c r="A66" s="146">
        <v>17271</v>
      </c>
      <c r="B66" s="49">
        <v>17</v>
      </c>
      <c r="C66" s="50" t="s">
        <v>1274</v>
      </c>
      <c r="D66" s="68">
        <v>271</v>
      </c>
      <c r="E66" s="41" t="s">
        <v>1285</v>
      </c>
      <c r="F66" s="235">
        <v>2</v>
      </c>
      <c r="G66" s="235">
        <v>1</v>
      </c>
      <c r="H66" s="78">
        <f t="shared" si="1"/>
        <v>0</v>
      </c>
      <c r="I66" s="47">
        <f t="shared" si="2"/>
        <v>-1</v>
      </c>
      <c r="J66" s="139">
        <v>10000</v>
      </c>
      <c r="K66" s="139">
        <v>5000</v>
      </c>
      <c r="L66" s="54">
        <f t="shared" si="3"/>
        <v>0</v>
      </c>
      <c r="M66" s="54">
        <f t="shared" si="4"/>
        <v>-5000</v>
      </c>
      <c r="N66"/>
      <c r="O66" s="91">
        <f t="shared" si="0"/>
        <v>0</v>
      </c>
      <c r="P66" s="147">
        <v>17271</v>
      </c>
      <c r="Q66"/>
      <c r="R66"/>
      <c r="S66" s="161"/>
      <c r="T66"/>
      <c r="U66"/>
      <c r="V66"/>
      <c r="W66" s="93"/>
      <c r="X66" s="90"/>
      <c r="Y66" s="90"/>
      <c r="Z66" s="86"/>
      <c r="AA66" s="86"/>
      <c r="AB66" s="86"/>
    </row>
    <row r="67" spans="1:28" s="39" customFormat="1" ht="17.100000000000001" customHeight="1">
      <c r="A67" s="238">
        <v>17304</v>
      </c>
      <c r="B67" s="149">
        <v>17</v>
      </c>
      <c r="C67" s="183" t="s">
        <v>1274</v>
      </c>
      <c r="D67" s="184">
        <v>304</v>
      </c>
      <c r="E67" s="41" t="s">
        <v>799</v>
      </c>
      <c r="F67" s="93"/>
      <c r="G67" s="235">
        <v>1</v>
      </c>
      <c r="H67" s="78">
        <f t="shared" si="1"/>
        <v>1</v>
      </c>
      <c r="I67" s="47">
        <f t="shared" si="2"/>
        <v>0</v>
      </c>
      <c r="J67"/>
      <c r="K67" s="139">
        <v>5000</v>
      </c>
      <c r="L67" s="54">
        <f t="shared" si="3"/>
        <v>5000</v>
      </c>
      <c r="M67" s="54">
        <f t="shared" si="4"/>
        <v>0</v>
      </c>
      <c r="N67"/>
      <c r="O67" s="91">
        <f t="shared" si="0"/>
        <v>0</v>
      </c>
      <c r="P67" s="122">
        <v>17304</v>
      </c>
      <c r="Q67" s="71">
        <v>1</v>
      </c>
      <c r="R67" s="71">
        <v>5000</v>
      </c>
      <c r="S67" s="161"/>
      <c r="T67"/>
      <c r="U67"/>
      <c r="V67"/>
      <c r="W67" s="93"/>
      <c r="X67" s="90"/>
      <c r="Y67" s="90"/>
      <c r="Z67" s="86"/>
      <c r="AA67" s="86"/>
      <c r="AB67" s="86"/>
    </row>
    <row r="68" spans="1:28" s="39" customFormat="1" ht="17.100000000000001" customHeight="1">
      <c r="A68" s="249">
        <v>17309</v>
      </c>
      <c r="B68" s="149">
        <v>17</v>
      </c>
      <c r="C68" s="183" t="s">
        <v>1274</v>
      </c>
      <c r="D68" s="184">
        <v>309</v>
      </c>
      <c r="E68" s="41" t="s">
        <v>818</v>
      </c>
      <c r="F68" s="235">
        <v>0.45</v>
      </c>
      <c r="G68" s="235">
        <v>1</v>
      </c>
      <c r="H68" s="78">
        <f t="shared" si="1"/>
        <v>1</v>
      </c>
      <c r="I68" s="47">
        <f t="shared" si="2"/>
        <v>0</v>
      </c>
      <c r="J68" s="139">
        <v>2250</v>
      </c>
      <c r="K68" s="139">
        <v>5000</v>
      </c>
      <c r="L68" s="54">
        <f t="shared" si="3"/>
        <v>5000</v>
      </c>
      <c r="M68" s="54">
        <f t="shared" si="4"/>
        <v>0</v>
      </c>
      <c r="N68"/>
      <c r="O68" s="91">
        <f t="shared" si="0"/>
        <v>0</v>
      </c>
      <c r="P68" s="122">
        <v>17309</v>
      </c>
      <c r="Q68" s="71">
        <v>1</v>
      </c>
      <c r="R68" s="71">
        <v>5000</v>
      </c>
      <c r="S68" s="161"/>
      <c r="T68"/>
      <c r="U68"/>
      <c r="V68"/>
      <c r="W68" s="93"/>
      <c r="X68" s="90"/>
      <c r="Y68" s="90"/>
      <c r="Z68" s="86"/>
      <c r="AA68" s="86"/>
      <c r="AB68" s="86"/>
    </row>
    <row r="69" spans="1:28" s="39" customFormat="1" ht="17.100000000000001" customHeight="1">
      <c r="A69" s="168">
        <v>17316</v>
      </c>
      <c r="B69" s="169">
        <v>17</v>
      </c>
      <c r="C69" s="50" t="s">
        <v>1274</v>
      </c>
      <c r="D69" s="169">
        <v>316</v>
      </c>
      <c r="E69" s="41" t="s">
        <v>870</v>
      </c>
      <c r="F69" s="235">
        <v>1</v>
      </c>
      <c r="G69" s="235">
        <v>1</v>
      </c>
      <c r="H69" s="78">
        <f t="shared" si="1"/>
        <v>1</v>
      </c>
      <c r="I69" s="47">
        <f t="shared" si="2"/>
        <v>0</v>
      </c>
      <c r="J69" s="139">
        <v>8078</v>
      </c>
      <c r="K69" s="139">
        <v>5000</v>
      </c>
      <c r="L69" s="54">
        <f t="shared" si="3"/>
        <v>5000</v>
      </c>
      <c r="M69" s="54">
        <f t="shared" si="4"/>
        <v>0</v>
      </c>
      <c r="N69"/>
      <c r="O69" s="91">
        <f t="shared" si="0"/>
        <v>0</v>
      </c>
      <c r="P69" s="122">
        <v>17316</v>
      </c>
      <c r="Q69" s="71">
        <v>1</v>
      </c>
      <c r="R69" s="71">
        <v>5000</v>
      </c>
      <c r="S69" s="161"/>
      <c r="T69"/>
      <c r="U69"/>
      <c r="V69"/>
      <c r="W69" s="93"/>
      <c r="X69" s="90"/>
      <c r="Y69" s="90"/>
      <c r="Z69" s="86"/>
      <c r="AA69" s="86"/>
      <c r="AB69" s="86"/>
    </row>
    <row r="70" spans="1:28" s="39" customFormat="1" ht="17.100000000000001" customHeight="1">
      <c r="A70" s="168">
        <v>17348</v>
      </c>
      <c r="B70" s="169">
        <v>17</v>
      </c>
      <c r="C70" s="50" t="s">
        <v>1274</v>
      </c>
      <c r="D70" s="169">
        <v>348</v>
      </c>
      <c r="E70" s="41" t="s">
        <v>857</v>
      </c>
      <c r="F70" s="235">
        <v>22</v>
      </c>
      <c r="G70" s="235">
        <v>24</v>
      </c>
      <c r="H70" s="78">
        <f t="shared" si="1"/>
        <v>22.61</v>
      </c>
      <c r="I70" s="47">
        <f t="shared" si="2"/>
        <v>-1.3900000000000006</v>
      </c>
      <c r="J70" s="139">
        <v>121810</v>
      </c>
      <c r="K70" s="139">
        <v>128404</v>
      </c>
      <c r="L70" s="54">
        <f t="shared" si="3"/>
        <v>123664</v>
      </c>
      <c r="M70" s="54">
        <f t="shared" si="4"/>
        <v>-4740</v>
      </c>
      <c r="N70"/>
      <c r="O70" s="91">
        <f t="shared" si="0"/>
        <v>0</v>
      </c>
      <c r="P70" s="122">
        <v>17348</v>
      </c>
      <c r="Q70" s="71">
        <v>22.61</v>
      </c>
      <c r="R70" s="71">
        <v>123664</v>
      </c>
      <c r="S70" s="161"/>
      <c r="T70"/>
      <c r="U70"/>
      <c r="V70"/>
      <c r="W70" s="93"/>
      <c r="X70" s="90"/>
      <c r="Y70" s="90"/>
      <c r="Z70" s="86"/>
      <c r="AA70" s="86"/>
      <c r="AB70" s="86"/>
    </row>
    <row r="71" spans="1:28" s="39" customFormat="1" ht="17.100000000000001" customHeight="1">
      <c r="A71" s="168">
        <v>17658</v>
      </c>
      <c r="B71" s="68">
        <v>17</v>
      </c>
      <c r="C71" s="50" t="s">
        <v>1274</v>
      </c>
      <c r="D71" s="68">
        <v>658</v>
      </c>
      <c r="E71" s="41" t="s">
        <v>875</v>
      </c>
      <c r="F71" s="235">
        <v>1.46</v>
      </c>
      <c r="G71" s="235">
        <v>1</v>
      </c>
      <c r="H71" s="78">
        <f t="shared" si="1"/>
        <v>1</v>
      </c>
      <c r="I71" s="47">
        <f t="shared" si="2"/>
        <v>0</v>
      </c>
      <c r="J71" s="139">
        <v>7300</v>
      </c>
      <c r="K71" s="139">
        <v>5000</v>
      </c>
      <c r="L71" s="54">
        <f t="shared" si="3"/>
        <v>5000</v>
      </c>
      <c r="M71" s="54">
        <f t="shared" si="4"/>
        <v>0</v>
      </c>
      <c r="N71"/>
      <c r="O71" s="91">
        <f t="shared" si="0"/>
        <v>0</v>
      </c>
      <c r="P71" s="122">
        <v>17658</v>
      </c>
      <c r="Q71" s="71">
        <v>1</v>
      </c>
      <c r="R71" s="71">
        <v>5000</v>
      </c>
      <c r="S71" s="161"/>
      <c r="T71"/>
      <c r="U71"/>
      <c r="V71"/>
      <c r="W71" s="93"/>
      <c r="X71" s="90"/>
      <c r="Y71" s="90"/>
      <c r="Z71" s="86"/>
      <c r="AA71" s="86"/>
      <c r="AB71" s="86"/>
    </row>
    <row r="72" spans="1:28" s="39" customFormat="1" ht="17.100000000000001" customHeight="1">
      <c r="A72" s="166">
        <v>17767</v>
      </c>
      <c r="B72" s="49">
        <v>17</v>
      </c>
      <c r="C72" s="50" t="s">
        <v>1274</v>
      </c>
      <c r="D72" s="68">
        <v>767</v>
      </c>
      <c r="E72" s="41" t="s">
        <v>876</v>
      </c>
      <c r="F72" s="235">
        <v>6</v>
      </c>
      <c r="G72" s="235">
        <v>7</v>
      </c>
      <c r="H72" s="78">
        <f t="shared" si="1"/>
        <v>7</v>
      </c>
      <c r="I72" s="47">
        <f t="shared" si="2"/>
        <v>0</v>
      </c>
      <c r="J72" s="139">
        <v>30000</v>
      </c>
      <c r="K72" s="139">
        <v>35000</v>
      </c>
      <c r="L72" s="54">
        <f t="shared" si="3"/>
        <v>35000</v>
      </c>
      <c r="M72" s="54">
        <f t="shared" si="4"/>
        <v>0</v>
      </c>
      <c r="N72"/>
      <c r="O72" s="91">
        <f t="shared" si="0"/>
        <v>0</v>
      </c>
      <c r="P72" s="122">
        <v>17767</v>
      </c>
      <c r="Q72" s="71">
        <v>7</v>
      </c>
      <c r="R72" s="71">
        <v>35000</v>
      </c>
      <c r="S72" s="161"/>
      <c r="T72"/>
      <c r="U72"/>
      <c r="V72"/>
      <c r="W72" s="93"/>
      <c r="X72" s="90"/>
      <c r="Y72" s="90"/>
      <c r="Z72" s="86"/>
      <c r="AA72" s="86"/>
      <c r="AB72" s="86"/>
    </row>
    <row r="73" spans="1:28" s="39" customFormat="1" ht="17.100000000000001" customHeight="1">
      <c r="A73" s="238">
        <v>17770</v>
      </c>
      <c r="B73" s="149">
        <v>17</v>
      </c>
      <c r="C73" s="183" t="s">
        <v>1274</v>
      </c>
      <c r="D73" s="184">
        <v>770</v>
      </c>
      <c r="E73" s="41" t="s">
        <v>877</v>
      </c>
      <c r="F73" s="93"/>
      <c r="G73" s="235">
        <v>1</v>
      </c>
      <c r="H73" s="78">
        <f t="shared" si="1"/>
        <v>2</v>
      </c>
      <c r="I73" s="47">
        <f t="shared" si="2"/>
        <v>1</v>
      </c>
      <c r="J73"/>
      <c r="K73" s="139">
        <v>5000</v>
      </c>
      <c r="L73" s="54">
        <f t="shared" si="3"/>
        <v>10000</v>
      </c>
      <c r="M73" s="54">
        <f t="shared" si="4"/>
        <v>5000</v>
      </c>
      <c r="N73"/>
      <c r="O73" s="91">
        <f t="shared" si="0"/>
        <v>0</v>
      </c>
      <c r="P73" s="122">
        <v>17770</v>
      </c>
      <c r="Q73" s="71">
        <v>2</v>
      </c>
      <c r="R73" s="71">
        <v>10000</v>
      </c>
      <c r="S73" s="161"/>
      <c r="T73"/>
      <c r="U73"/>
      <c r="V73"/>
      <c r="W73" s="93"/>
      <c r="X73" s="90"/>
      <c r="Y73" s="90"/>
      <c r="Z73" s="86"/>
      <c r="AA73" s="86"/>
      <c r="AB73" s="86"/>
    </row>
    <row r="74" spans="1:28" s="39" customFormat="1" ht="17.100000000000001" customHeight="1">
      <c r="A74" s="238">
        <v>17775</v>
      </c>
      <c r="B74" s="149">
        <v>17</v>
      </c>
      <c r="C74" s="183" t="s">
        <v>1274</v>
      </c>
      <c r="D74" s="184">
        <v>775</v>
      </c>
      <c r="E74" s="41" t="s">
        <v>856</v>
      </c>
      <c r="F74" s="93"/>
      <c r="G74" s="235">
        <v>2</v>
      </c>
      <c r="H74" s="78">
        <f t="shared" si="1"/>
        <v>1.48</v>
      </c>
      <c r="I74" s="47">
        <f t="shared" si="2"/>
        <v>-0.52</v>
      </c>
      <c r="J74"/>
      <c r="K74" s="139">
        <v>10000</v>
      </c>
      <c r="L74" s="54">
        <f t="shared" si="3"/>
        <v>7400</v>
      </c>
      <c r="M74" s="54">
        <f t="shared" si="4"/>
        <v>-2600</v>
      </c>
      <c r="N74"/>
      <c r="O74" s="91">
        <f t="shared" ref="O74:O137" si="5">P74-A74</f>
        <v>0</v>
      </c>
      <c r="P74" s="122">
        <v>17775</v>
      </c>
      <c r="Q74" s="71">
        <v>1.48</v>
      </c>
      <c r="R74" s="71">
        <v>7400</v>
      </c>
      <c r="S74" s="161"/>
      <c r="T74"/>
      <c r="U74"/>
      <c r="V74"/>
      <c r="W74" s="93"/>
      <c r="X74" s="90"/>
      <c r="Y74" s="90"/>
      <c r="Z74" s="86"/>
      <c r="AA74" s="86"/>
      <c r="AB74" s="86"/>
    </row>
    <row r="75" spans="1:28" s="39" customFormat="1" ht="17.100000000000001" customHeight="1">
      <c r="A75" s="169">
        <v>18035</v>
      </c>
      <c r="B75" s="169">
        <v>18</v>
      </c>
      <c r="C75" s="50" t="s">
        <v>832</v>
      </c>
      <c r="D75" s="169">
        <v>35</v>
      </c>
      <c r="E75" s="41" t="s">
        <v>833</v>
      </c>
      <c r="F75" s="235">
        <v>4</v>
      </c>
      <c r="G75" s="235">
        <v>2</v>
      </c>
      <c r="H75" s="78">
        <f t="shared" ref="H75:H138" si="6">Q75</f>
        <v>2</v>
      </c>
      <c r="I75" s="47">
        <f t="shared" ref="I75:I138" si="7">H75-G75</f>
        <v>0</v>
      </c>
      <c r="J75" s="139">
        <v>20000</v>
      </c>
      <c r="K75" s="139">
        <v>10000</v>
      </c>
      <c r="L75" s="54">
        <f t="shared" ref="L75:L138" si="8">R75</f>
        <v>10000</v>
      </c>
      <c r="M75" s="54">
        <f t="shared" ref="M75:M138" si="9">L75-K75</f>
        <v>0</v>
      </c>
      <c r="N75"/>
      <c r="O75" s="91">
        <f t="shared" si="5"/>
        <v>0</v>
      </c>
      <c r="P75" s="122">
        <v>18035</v>
      </c>
      <c r="Q75" s="71">
        <v>2</v>
      </c>
      <c r="R75" s="71">
        <v>10000</v>
      </c>
      <c r="S75" s="161"/>
      <c r="T75"/>
      <c r="U75"/>
      <c r="V75"/>
      <c r="W75" s="93"/>
      <c r="X75" s="90"/>
      <c r="Y75" s="90"/>
      <c r="Z75" s="86"/>
      <c r="AA75" s="86"/>
      <c r="AB75" s="86"/>
    </row>
    <row r="76" spans="1:28" s="39" customFormat="1" ht="17.100000000000001" customHeight="1">
      <c r="A76" s="48">
        <v>18044</v>
      </c>
      <c r="B76" s="48">
        <v>18</v>
      </c>
      <c r="C76" s="50" t="s">
        <v>832</v>
      </c>
      <c r="D76" s="50">
        <v>44</v>
      </c>
      <c r="E76" s="41" t="s">
        <v>835</v>
      </c>
      <c r="F76" s="235">
        <v>63.78</v>
      </c>
      <c r="G76" s="235">
        <v>66</v>
      </c>
      <c r="H76" s="78">
        <f t="shared" si="6"/>
        <v>62.81</v>
      </c>
      <c r="I76" s="47">
        <f t="shared" si="7"/>
        <v>-3.1899999999999977</v>
      </c>
      <c r="J76" s="139">
        <v>328882</v>
      </c>
      <c r="K76" s="139">
        <v>339982</v>
      </c>
      <c r="L76" s="54">
        <f t="shared" si="8"/>
        <v>323797</v>
      </c>
      <c r="M76" s="54">
        <f t="shared" si="9"/>
        <v>-16185</v>
      </c>
      <c r="N76"/>
      <c r="O76" s="91">
        <f t="shared" si="5"/>
        <v>0</v>
      </c>
      <c r="P76" s="122">
        <v>18044</v>
      </c>
      <c r="Q76" s="71">
        <v>62.81</v>
      </c>
      <c r="R76" s="71">
        <v>323797</v>
      </c>
      <c r="S76" s="161"/>
      <c r="T76"/>
      <c r="U76"/>
      <c r="V76"/>
      <c r="W76" s="93"/>
      <c r="X76" s="90"/>
      <c r="Y76" s="90"/>
      <c r="Z76" s="86"/>
      <c r="AA76" s="86"/>
      <c r="AB76" s="86"/>
    </row>
    <row r="77" spans="1:28" s="39" customFormat="1" ht="17.100000000000001" customHeight="1">
      <c r="A77" s="48">
        <v>18133</v>
      </c>
      <c r="B77" s="48">
        <v>18</v>
      </c>
      <c r="C77" s="50" t="s">
        <v>832</v>
      </c>
      <c r="D77" s="50">
        <v>133</v>
      </c>
      <c r="E77" s="41" t="s">
        <v>836</v>
      </c>
      <c r="F77" s="235">
        <v>3.5</v>
      </c>
      <c r="G77" s="235">
        <v>5</v>
      </c>
      <c r="H77" s="78">
        <f t="shared" si="6"/>
        <v>5</v>
      </c>
      <c r="I77" s="47">
        <f t="shared" si="7"/>
        <v>0</v>
      </c>
      <c r="J77" s="139">
        <v>17500</v>
      </c>
      <c r="K77" s="139">
        <v>25000</v>
      </c>
      <c r="L77" s="54">
        <f t="shared" si="8"/>
        <v>25000</v>
      </c>
      <c r="M77" s="54">
        <f t="shared" si="9"/>
        <v>0</v>
      </c>
      <c r="N77"/>
      <c r="O77" s="91">
        <f t="shared" si="5"/>
        <v>0</v>
      </c>
      <c r="P77" s="122">
        <v>18133</v>
      </c>
      <c r="Q77" s="71">
        <v>5</v>
      </c>
      <c r="R77" s="71">
        <v>25000</v>
      </c>
      <c r="S77" s="161"/>
      <c r="T77"/>
      <c r="U77"/>
      <c r="V77"/>
      <c r="W77" s="93"/>
      <c r="X77" s="90"/>
      <c r="Y77" s="90"/>
      <c r="Z77" s="86"/>
      <c r="AA77" s="86"/>
      <c r="AB77" s="86"/>
    </row>
    <row r="78" spans="1:28" s="39" customFormat="1" ht="17.100000000000001" customHeight="1">
      <c r="A78" s="168">
        <v>18218</v>
      </c>
      <c r="B78" s="169">
        <v>18</v>
      </c>
      <c r="C78" s="50" t="s">
        <v>832</v>
      </c>
      <c r="D78" s="169">
        <v>218</v>
      </c>
      <c r="E78" s="41" t="s">
        <v>1218</v>
      </c>
      <c r="F78" s="235">
        <v>2</v>
      </c>
      <c r="G78" s="235">
        <v>2</v>
      </c>
      <c r="H78" s="78">
        <f t="shared" si="6"/>
        <v>2</v>
      </c>
      <c r="I78" s="47">
        <f t="shared" si="7"/>
        <v>0</v>
      </c>
      <c r="J78" s="139">
        <v>12436</v>
      </c>
      <c r="K78" s="139">
        <v>12436</v>
      </c>
      <c r="L78" s="54">
        <f t="shared" si="8"/>
        <v>13122</v>
      </c>
      <c r="M78" s="54">
        <f t="shared" si="9"/>
        <v>686</v>
      </c>
      <c r="N78"/>
      <c r="O78" s="91">
        <f t="shared" si="5"/>
        <v>0</v>
      </c>
      <c r="P78" s="122">
        <v>18218</v>
      </c>
      <c r="Q78" s="71">
        <v>2</v>
      </c>
      <c r="R78" s="71">
        <v>13122</v>
      </c>
      <c r="S78" s="161"/>
      <c r="T78"/>
      <c r="U78"/>
      <c r="V78"/>
      <c r="W78" s="93"/>
      <c r="X78" s="90"/>
      <c r="Y78" s="90"/>
      <c r="Z78" s="86"/>
      <c r="AA78" s="86"/>
      <c r="AB78" s="86"/>
    </row>
    <row r="79" spans="1:28" s="39" customFormat="1" ht="17.100000000000001" customHeight="1">
      <c r="A79" s="48">
        <v>18244</v>
      </c>
      <c r="B79" s="48">
        <v>18</v>
      </c>
      <c r="C79" s="50" t="s">
        <v>832</v>
      </c>
      <c r="D79" s="50">
        <v>244</v>
      </c>
      <c r="E79" s="41" t="s">
        <v>838</v>
      </c>
      <c r="F79" s="235">
        <v>106.88</v>
      </c>
      <c r="G79" s="235">
        <v>115</v>
      </c>
      <c r="H79" s="78">
        <f t="shared" si="6"/>
        <v>113.37</v>
      </c>
      <c r="I79" s="47">
        <f t="shared" si="7"/>
        <v>-1.6299999999999955</v>
      </c>
      <c r="J79" s="139">
        <v>560407</v>
      </c>
      <c r="K79" s="139">
        <v>622502</v>
      </c>
      <c r="L79" s="54">
        <f t="shared" si="8"/>
        <v>593751</v>
      </c>
      <c r="M79" s="54">
        <f t="shared" si="9"/>
        <v>-28751</v>
      </c>
      <c r="N79"/>
      <c r="O79" s="91">
        <f t="shared" si="5"/>
        <v>0</v>
      </c>
      <c r="P79" s="122">
        <v>18244</v>
      </c>
      <c r="Q79" s="71">
        <v>113.37</v>
      </c>
      <c r="R79" s="71">
        <v>593751</v>
      </c>
      <c r="S79" s="161"/>
      <c r="T79"/>
      <c r="U79"/>
      <c r="V79"/>
      <c r="W79" s="93"/>
      <c r="X79" s="90"/>
      <c r="Y79" s="90"/>
      <c r="Z79" s="86"/>
      <c r="AA79" s="86"/>
      <c r="AB79" s="86"/>
    </row>
    <row r="80" spans="1:28" s="39" customFormat="1" ht="17.100000000000001" customHeight="1">
      <c r="A80" s="146">
        <v>18293</v>
      </c>
      <c r="B80" s="49">
        <v>18</v>
      </c>
      <c r="C80" s="50" t="s">
        <v>832</v>
      </c>
      <c r="D80" s="68">
        <v>293</v>
      </c>
      <c r="E80" s="41" t="s">
        <v>840</v>
      </c>
      <c r="F80" s="235">
        <v>2</v>
      </c>
      <c r="G80" s="235">
        <v>3</v>
      </c>
      <c r="H80" s="78">
        <f t="shared" si="6"/>
        <v>3</v>
      </c>
      <c r="I80" s="47">
        <f t="shared" si="7"/>
        <v>0</v>
      </c>
      <c r="J80" s="139">
        <v>10000</v>
      </c>
      <c r="K80" s="139">
        <v>15000</v>
      </c>
      <c r="L80" s="54">
        <f t="shared" si="8"/>
        <v>15000</v>
      </c>
      <c r="M80" s="54">
        <f t="shared" si="9"/>
        <v>0</v>
      </c>
      <c r="N80"/>
      <c r="O80" s="91">
        <f t="shared" si="5"/>
        <v>0</v>
      </c>
      <c r="P80" s="122">
        <v>18293</v>
      </c>
      <c r="Q80" s="71">
        <v>3</v>
      </c>
      <c r="R80" s="71">
        <v>15000</v>
      </c>
      <c r="S80" s="161"/>
      <c r="T80"/>
      <c r="U80"/>
      <c r="V80"/>
      <c r="W80" s="93"/>
      <c r="X80" s="90"/>
      <c r="Y80" s="90"/>
      <c r="Z80" s="86"/>
      <c r="AA80" s="86"/>
      <c r="AB80" s="86"/>
    </row>
    <row r="81" spans="1:28" s="39" customFormat="1" ht="17.100000000000001" customHeight="1">
      <c r="A81" s="167">
        <v>20036</v>
      </c>
      <c r="B81" s="49">
        <v>20</v>
      </c>
      <c r="C81" s="50" t="s">
        <v>776</v>
      </c>
      <c r="D81" s="68">
        <v>36</v>
      </c>
      <c r="E81" s="41" t="s">
        <v>902</v>
      </c>
      <c r="F81" s="235">
        <v>4.96</v>
      </c>
      <c r="G81" s="235">
        <v>4</v>
      </c>
      <c r="H81" s="78">
        <f t="shared" si="6"/>
        <v>4</v>
      </c>
      <c r="I81" s="47">
        <f t="shared" si="7"/>
        <v>0</v>
      </c>
      <c r="J81" s="139">
        <v>47386</v>
      </c>
      <c r="K81" s="139">
        <v>31227</v>
      </c>
      <c r="L81" s="54">
        <f t="shared" si="8"/>
        <v>36905</v>
      </c>
      <c r="M81" s="54">
        <f t="shared" si="9"/>
        <v>5678</v>
      </c>
      <c r="N81"/>
      <c r="O81" s="91">
        <f t="shared" si="5"/>
        <v>0</v>
      </c>
      <c r="P81" s="122">
        <v>20036</v>
      </c>
      <c r="Q81" s="71">
        <v>4</v>
      </c>
      <c r="R81" s="71">
        <v>36905</v>
      </c>
      <c r="S81" s="161"/>
      <c r="T81"/>
      <c r="U81"/>
      <c r="V81"/>
      <c r="W81" s="93"/>
      <c r="X81" s="90"/>
      <c r="Y81" s="90"/>
      <c r="Z81" s="86"/>
      <c r="AA81" s="86"/>
      <c r="AB81" s="86"/>
    </row>
    <row r="82" spans="1:28" s="39" customFormat="1" ht="17.100000000000001" customHeight="1">
      <c r="A82" s="48">
        <v>20096</v>
      </c>
      <c r="B82" s="48">
        <v>20</v>
      </c>
      <c r="C82" s="50" t="s">
        <v>776</v>
      </c>
      <c r="D82" s="50">
        <v>96</v>
      </c>
      <c r="E82" s="41" t="s">
        <v>865</v>
      </c>
      <c r="F82" s="235">
        <v>6.6099999999999994</v>
      </c>
      <c r="G82" s="235">
        <v>4</v>
      </c>
      <c r="H82" s="78">
        <f t="shared" si="6"/>
        <v>4</v>
      </c>
      <c r="I82" s="47">
        <f t="shared" si="7"/>
        <v>0</v>
      </c>
      <c r="J82" s="139">
        <v>33050</v>
      </c>
      <c r="K82" s="139">
        <v>20000</v>
      </c>
      <c r="L82" s="54">
        <f t="shared" si="8"/>
        <v>20000</v>
      </c>
      <c r="M82" s="54">
        <f t="shared" si="9"/>
        <v>0</v>
      </c>
      <c r="N82"/>
      <c r="O82" s="91">
        <f t="shared" si="5"/>
        <v>0</v>
      </c>
      <c r="P82" s="122">
        <v>20096</v>
      </c>
      <c r="Q82" s="71">
        <v>4</v>
      </c>
      <c r="R82" s="71">
        <v>20000</v>
      </c>
      <c r="S82" s="161"/>
      <c r="T82"/>
      <c r="U82"/>
      <c r="V82"/>
      <c r="W82" s="93"/>
      <c r="X82" s="90"/>
      <c r="Y82" s="90"/>
      <c r="Z82" s="86"/>
      <c r="AA82" s="86"/>
      <c r="AB82" s="86"/>
    </row>
    <row r="83" spans="1:28" s="39" customFormat="1" ht="17.100000000000001" customHeight="1">
      <c r="A83" s="48">
        <v>20172</v>
      </c>
      <c r="B83" s="48">
        <v>20</v>
      </c>
      <c r="C83" s="50" t="s">
        <v>776</v>
      </c>
      <c r="D83" s="50">
        <v>172</v>
      </c>
      <c r="E83" s="41" t="s">
        <v>903</v>
      </c>
      <c r="F83" s="235">
        <v>7.18</v>
      </c>
      <c r="G83" s="235">
        <v>16</v>
      </c>
      <c r="H83" s="78">
        <f t="shared" si="6"/>
        <v>16.490000000000002</v>
      </c>
      <c r="I83" s="47">
        <f t="shared" si="7"/>
        <v>0.49000000000000199</v>
      </c>
      <c r="J83" s="139">
        <v>35900</v>
      </c>
      <c r="K83" s="139">
        <v>84000</v>
      </c>
      <c r="L83" s="54">
        <f t="shared" si="8"/>
        <v>87177</v>
      </c>
      <c r="M83" s="54">
        <f t="shared" si="9"/>
        <v>3177</v>
      </c>
      <c r="N83"/>
      <c r="O83" s="91">
        <f t="shared" si="5"/>
        <v>0</v>
      </c>
      <c r="P83" s="122">
        <v>20172</v>
      </c>
      <c r="Q83" s="71">
        <v>16.490000000000002</v>
      </c>
      <c r="R83" s="71">
        <v>87177</v>
      </c>
      <c r="S83" s="161"/>
      <c r="T83"/>
      <c r="U83"/>
      <c r="V83"/>
      <c r="W83" s="93"/>
      <c r="X83" s="90"/>
      <c r="Y83" s="90"/>
      <c r="Z83" s="86"/>
      <c r="AA83" s="86"/>
      <c r="AB83" s="86"/>
    </row>
    <row r="84" spans="1:28" s="39" customFormat="1" ht="17.100000000000001" customHeight="1">
      <c r="A84" s="48">
        <v>20261</v>
      </c>
      <c r="B84" s="48">
        <v>20</v>
      </c>
      <c r="C84" s="50" t="s">
        <v>776</v>
      </c>
      <c r="D84" s="50">
        <v>261</v>
      </c>
      <c r="E84" s="41" t="s">
        <v>780</v>
      </c>
      <c r="F84" s="235">
        <v>27.46</v>
      </c>
      <c r="G84" s="235">
        <v>23</v>
      </c>
      <c r="H84" s="78">
        <f t="shared" si="6"/>
        <v>23.580000000000002</v>
      </c>
      <c r="I84" s="47">
        <f t="shared" si="7"/>
        <v>0.58000000000000185</v>
      </c>
      <c r="J84" s="139">
        <v>138544</v>
      </c>
      <c r="K84" s="139">
        <v>130000</v>
      </c>
      <c r="L84" s="54">
        <f t="shared" si="8"/>
        <v>136244</v>
      </c>
      <c r="M84" s="54">
        <f t="shared" si="9"/>
        <v>6244</v>
      </c>
      <c r="N84"/>
      <c r="O84" s="91">
        <f t="shared" si="5"/>
        <v>0</v>
      </c>
      <c r="P84" s="122">
        <v>20261</v>
      </c>
      <c r="Q84" s="71">
        <v>23.580000000000002</v>
      </c>
      <c r="R84" s="71">
        <v>136244</v>
      </c>
      <c r="S84" s="161"/>
      <c r="T84"/>
      <c r="U84"/>
      <c r="V84"/>
      <c r="W84" s="93"/>
      <c r="X84" s="90"/>
      <c r="Y84" s="90"/>
      <c r="Z84" s="86"/>
      <c r="AA84" s="86"/>
      <c r="AB84" s="86"/>
    </row>
    <row r="85" spans="1:28" s="39" customFormat="1" ht="17.100000000000001" customHeight="1">
      <c r="A85" s="249">
        <v>20300</v>
      </c>
      <c r="B85" s="149">
        <v>20</v>
      </c>
      <c r="C85" s="183" t="s">
        <v>776</v>
      </c>
      <c r="D85" s="184">
        <v>300</v>
      </c>
      <c r="E85" s="41" t="s">
        <v>781</v>
      </c>
      <c r="F85" s="235">
        <v>0.38</v>
      </c>
      <c r="G85" s="235">
        <v>0</v>
      </c>
      <c r="H85" s="78">
        <f t="shared" si="6"/>
        <v>0</v>
      </c>
      <c r="I85" s="47">
        <f t="shared" si="7"/>
        <v>0</v>
      </c>
      <c r="J85" s="139">
        <v>1900</v>
      </c>
      <c r="K85" s="139">
        <v>0</v>
      </c>
      <c r="L85" s="54">
        <f t="shared" si="8"/>
        <v>0</v>
      </c>
      <c r="M85" s="54">
        <f t="shared" si="9"/>
        <v>0</v>
      </c>
      <c r="N85"/>
      <c r="O85" s="91">
        <f t="shared" si="5"/>
        <v>0</v>
      </c>
      <c r="P85" s="147">
        <v>20300</v>
      </c>
      <c r="Q85" s="71"/>
      <c r="R85" s="71"/>
      <c r="S85" s="161"/>
      <c r="T85"/>
      <c r="U85"/>
      <c r="V85"/>
      <c r="W85" s="93"/>
      <c r="X85" s="90"/>
      <c r="Y85" s="90"/>
      <c r="Z85" s="86"/>
      <c r="AA85" s="86"/>
      <c r="AB85" s="86"/>
    </row>
    <row r="86" spans="1:28" s="39" customFormat="1" ht="17.100000000000001" customHeight="1">
      <c r="A86" s="86">
        <v>20310</v>
      </c>
      <c r="B86" s="86">
        <v>20</v>
      </c>
      <c r="C86" s="182" t="s">
        <v>776</v>
      </c>
      <c r="D86" s="182">
        <v>310</v>
      </c>
      <c r="E86" s="41" t="s">
        <v>901</v>
      </c>
      <c r="F86" s="235">
        <v>1</v>
      </c>
      <c r="G86" s="235">
        <v>1</v>
      </c>
      <c r="H86" s="78">
        <f t="shared" si="6"/>
        <v>1</v>
      </c>
      <c r="I86" s="47">
        <f t="shared" si="7"/>
        <v>0</v>
      </c>
      <c r="J86" s="139">
        <v>7074</v>
      </c>
      <c r="K86" s="139">
        <v>5000</v>
      </c>
      <c r="L86" s="54">
        <f t="shared" si="8"/>
        <v>5000</v>
      </c>
      <c r="M86" s="54">
        <f t="shared" si="9"/>
        <v>0</v>
      </c>
      <c r="N86"/>
      <c r="O86" s="91">
        <f t="shared" si="5"/>
        <v>0</v>
      </c>
      <c r="P86" s="122">
        <v>20310</v>
      </c>
      <c r="Q86" s="71">
        <v>1</v>
      </c>
      <c r="R86" s="71">
        <v>5000</v>
      </c>
      <c r="S86" s="161"/>
      <c r="T86"/>
      <c r="U86"/>
      <c r="V86"/>
      <c r="W86" s="93"/>
      <c r="X86" s="90"/>
      <c r="Y86" s="90"/>
      <c r="Z86" s="86"/>
      <c r="AA86" s="86"/>
      <c r="AB86" s="86"/>
    </row>
    <row r="87" spans="1:28" s="39" customFormat="1" ht="17.100000000000001" customHeight="1">
      <c r="A87" s="48">
        <v>20645</v>
      </c>
      <c r="B87" s="48">
        <v>20</v>
      </c>
      <c r="C87" s="50" t="s">
        <v>776</v>
      </c>
      <c r="D87" s="50">
        <v>645</v>
      </c>
      <c r="E87" s="41" t="s">
        <v>782</v>
      </c>
      <c r="F87" s="235">
        <v>54.699999999999996</v>
      </c>
      <c r="G87" s="235">
        <v>55</v>
      </c>
      <c r="H87" s="78">
        <f t="shared" si="6"/>
        <v>51.71</v>
      </c>
      <c r="I87" s="47">
        <f t="shared" si="7"/>
        <v>-3.2899999999999991</v>
      </c>
      <c r="J87" s="139">
        <v>340190</v>
      </c>
      <c r="K87" s="139">
        <v>378942</v>
      </c>
      <c r="L87" s="54">
        <f t="shared" si="8"/>
        <v>356328</v>
      </c>
      <c r="M87" s="54">
        <f t="shared" si="9"/>
        <v>-22614</v>
      </c>
      <c r="N87"/>
      <c r="O87" s="91">
        <f t="shared" si="5"/>
        <v>0</v>
      </c>
      <c r="P87" s="122">
        <v>20645</v>
      </c>
      <c r="Q87" s="71">
        <v>51.71</v>
      </c>
      <c r="R87" s="71">
        <v>356328</v>
      </c>
      <c r="S87" s="161"/>
      <c r="T87"/>
      <c r="U87"/>
      <c r="V87"/>
      <c r="W87" s="93"/>
      <c r="X87" s="90"/>
      <c r="Y87" s="90"/>
      <c r="Z87" s="86"/>
      <c r="AA87" s="86"/>
      <c r="AB87" s="86"/>
    </row>
    <row r="88" spans="1:28" s="39" customFormat="1" ht="17.100000000000001" customHeight="1">
      <c r="A88" s="146">
        <v>20712</v>
      </c>
      <c r="B88" s="49">
        <v>20</v>
      </c>
      <c r="C88" s="50" t="s">
        <v>776</v>
      </c>
      <c r="D88" s="68">
        <v>712</v>
      </c>
      <c r="E88" s="41" t="s">
        <v>1601</v>
      </c>
      <c r="F88" s="235">
        <v>2.57</v>
      </c>
      <c r="G88" s="235">
        <v>1</v>
      </c>
      <c r="H88" s="78">
        <f t="shared" si="6"/>
        <v>1</v>
      </c>
      <c r="I88" s="47">
        <f t="shared" si="7"/>
        <v>0</v>
      </c>
      <c r="J88" s="139">
        <v>12850</v>
      </c>
      <c r="K88" s="139">
        <v>9137</v>
      </c>
      <c r="L88" s="54">
        <f t="shared" si="8"/>
        <v>9064</v>
      </c>
      <c r="M88" s="54">
        <f t="shared" si="9"/>
        <v>-73</v>
      </c>
      <c r="N88"/>
      <c r="O88" s="91">
        <f t="shared" si="5"/>
        <v>0</v>
      </c>
      <c r="P88" s="122">
        <v>20712</v>
      </c>
      <c r="Q88" s="71">
        <v>1</v>
      </c>
      <c r="R88" s="71">
        <v>9064</v>
      </c>
      <c r="S88" s="161"/>
      <c r="T88"/>
      <c r="U88"/>
      <c r="V88"/>
      <c r="W88" s="93"/>
      <c r="X88" s="90"/>
      <c r="Y88" s="90"/>
      <c r="Z88" s="86"/>
      <c r="AA88" s="86"/>
      <c r="AB88" s="86"/>
    </row>
    <row r="89" spans="1:28" s="39" customFormat="1" ht="17.100000000000001" customHeight="1">
      <c r="A89" s="210">
        <v>24043</v>
      </c>
      <c r="B89" s="149">
        <v>24</v>
      </c>
      <c r="C89" s="183" t="s">
        <v>813</v>
      </c>
      <c r="D89" s="184">
        <v>43</v>
      </c>
      <c r="E89" s="41" t="s">
        <v>1325</v>
      </c>
      <c r="F89" s="235">
        <v>1</v>
      </c>
      <c r="G89" s="235">
        <v>0</v>
      </c>
      <c r="H89" s="78">
        <f t="shared" si="6"/>
        <v>0</v>
      </c>
      <c r="I89" s="47">
        <f t="shared" si="7"/>
        <v>0</v>
      </c>
      <c r="J89" s="139">
        <v>5000</v>
      </c>
      <c r="K89" s="139">
        <v>0</v>
      </c>
      <c r="L89" s="54">
        <f t="shared" si="8"/>
        <v>0</v>
      </c>
      <c r="M89" s="54">
        <f t="shared" si="9"/>
        <v>0</v>
      </c>
      <c r="N89"/>
      <c r="O89" s="91">
        <f t="shared" si="5"/>
        <v>0</v>
      </c>
      <c r="P89" s="147">
        <v>24043</v>
      </c>
      <c r="Q89" s="71"/>
      <c r="R89" s="71"/>
      <c r="S89" s="161"/>
      <c r="T89"/>
      <c r="U89"/>
      <c r="V89"/>
      <c r="W89" s="93"/>
      <c r="X89" s="90"/>
      <c r="Y89" s="90"/>
      <c r="Z89" s="86"/>
      <c r="AA89" s="86"/>
      <c r="AB89" s="86"/>
    </row>
    <row r="90" spans="1:28" s="39" customFormat="1" ht="17.100000000000001" customHeight="1">
      <c r="A90" s="210">
        <v>24061</v>
      </c>
      <c r="B90" s="149">
        <v>24</v>
      </c>
      <c r="C90" s="183" t="s">
        <v>813</v>
      </c>
      <c r="D90" s="184">
        <v>61</v>
      </c>
      <c r="E90" s="41" t="s">
        <v>573</v>
      </c>
      <c r="F90" s="235">
        <v>1.23</v>
      </c>
      <c r="G90" s="235">
        <v>2</v>
      </c>
      <c r="H90" s="78">
        <f t="shared" si="6"/>
        <v>1.27</v>
      </c>
      <c r="I90" s="47">
        <f t="shared" si="7"/>
        <v>-0.73</v>
      </c>
      <c r="J90" s="139">
        <v>6150</v>
      </c>
      <c r="K90" s="139">
        <v>10000</v>
      </c>
      <c r="L90" s="54">
        <f t="shared" si="8"/>
        <v>6350</v>
      </c>
      <c r="M90" s="54">
        <f t="shared" si="9"/>
        <v>-3650</v>
      </c>
      <c r="N90"/>
      <c r="O90" s="91">
        <f t="shared" si="5"/>
        <v>0</v>
      </c>
      <c r="P90" s="122">
        <v>24061</v>
      </c>
      <c r="Q90" s="71">
        <v>1.27</v>
      </c>
      <c r="R90" s="71">
        <v>6350</v>
      </c>
      <c r="S90" s="161"/>
      <c r="T90"/>
      <c r="U90"/>
      <c r="V90"/>
      <c r="W90" s="93"/>
      <c r="X90" s="90"/>
      <c r="Y90" s="90"/>
      <c r="Z90" s="86"/>
      <c r="AA90" s="86"/>
      <c r="AB90" s="86"/>
    </row>
    <row r="91" spans="1:28" s="39" customFormat="1" ht="17.100000000000001" customHeight="1">
      <c r="A91" s="48">
        <v>24111</v>
      </c>
      <c r="B91" s="48">
        <v>24</v>
      </c>
      <c r="C91" s="50" t="s">
        <v>813</v>
      </c>
      <c r="D91" s="50">
        <v>111</v>
      </c>
      <c r="E91" s="41" t="s">
        <v>812</v>
      </c>
      <c r="F91" s="235">
        <v>16.46</v>
      </c>
      <c r="G91" s="235">
        <v>16</v>
      </c>
      <c r="H91" s="78">
        <f t="shared" si="6"/>
        <v>15.4</v>
      </c>
      <c r="I91" s="47">
        <f t="shared" si="7"/>
        <v>-0.59999999999999964</v>
      </c>
      <c r="J91" s="139">
        <v>115892</v>
      </c>
      <c r="K91" s="139">
        <v>133592</v>
      </c>
      <c r="L91" s="54">
        <f t="shared" si="8"/>
        <v>118726</v>
      </c>
      <c r="M91" s="54">
        <f t="shared" si="9"/>
        <v>-14866</v>
      </c>
      <c r="N91"/>
      <c r="O91" s="91">
        <f t="shared" si="5"/>
        <v>0</v>
      </c>
      <c r="P91" s="122">
        <v>24111</v>
      </c>
      <c r="Q91" s="71">
        <v>15.4</v>
      </c>
      <c r="R91" s="71">
        <v>118726</v>
      </c>
      <c r="S91" s="161"/>
      <c r="T91"/>
      <c r="U91"/>
      <c r="V91"/>
      <c r="W91" s="93"/>
      <c r="X91" s="90"/>
      <c r="Y91" s="90"/>
      <c r="Z91" s="86"/>
      <c r="AA91" s="86"/>
      <c r="AB91" s="86"/>
    </row>
    <row r="92" spans="1:28" s="39" customFormat="1" ht="17.100000000000001" customHeight="1">
      <c r="A92" s="210">
        <v>24117</v>
      </c>
      <c r="B92" s="149">
        <v>24</v>
      </c>
      <c r="C92" s="183" t="s">
        <v>813</v>
      </c>
      <c r="D92" s="184">
        <v>117</v>
      </c>
      <c r="E92" s="41" t="s">
        <v>1367</v>
      </c>
      <c r="F92" s="235">
        <v>2</v>
      </c>
      <c r="G92" s="235">
        <v>2</v>
      </c>
      <c r="H92" s="78">
        <f t="shared" si="6"/>
        <v>2</v>
      </c>
      <c r="I92" s="47">
        <f t="shared" si="7"/>
        <v>0</v>
      </c>
      <c r="J92" s="139">
        <v>10000</v>
      </c>
      <c r="K92" s="139">
        <v>10000</v>
      </c>
      <c r="L92" s="54">
        <f t="shared" si="8"/>
        <v>10000</v>
      </c>
      <c r="M92" s="54">
        <f t="shared" si="9"/>
        <v>0</v>
      </c>
      <c r="N92"/>
      <c r="O92" s="91">
        <f t="shared" si="5"/>
        <v>0</v>
      </c>
      <c r="P92" s="122">
        <v>24117</v>
      </c>
      <c r="Q92" s="71">
        <v>2</v>
      </c>
      <c r="R92" s="71">
        <v>10000</v>
      </c>
      <c r="S92" s="161"/>
      <c r="T92"/>
      <c r="U92"/>
      <c r="V92"/>
      <c r="W92" s="93"/>
      <c r="X92" s="90"/>
      <c r="Y92" s="90"/>
      <c r="Z92" s="86"/>
      <c r="AA92" s="86"/>
      <c r="AB92" s="86"/>
    </row>
    <row r="93" spans="1:28" s="39" customFormat="1" ht="17.100000000000001" customHeight="1">
      <c r="A93" s="167">
        <v>24137</v>
      </c>
      <c r="B93" s="49">
        <v>24</v>
      </c>
      <c r="C93" s="50" t="s">
        <v>813</v>
      </c>
      <c r="D93" s="68">
        <v>137</v>
      </c>
      <c r="E93" s="41" t="s">
        <v>574</v>
      </c>
      <c r="F93" s="235">
        <v>1</v>
      </c>
      <c r="G93" s="235">
        <v>4</v>
      </c>
      <c r="H93" s="78">
        <f t="shared" si="6"/>
        <v>4.12</v>
      </c>
      <c r="I93" s="47">
        <f t="shared" si="7"/>
        <v>0.12000000000000011</v>
      </c>
      <c r="J93" s="139">
        <v>5000</v>
      </c>
      <c r="K93" s="139">
        <v>20000</v>
      </c>
      <c r="L93" s="54">
        <f t="shared" si="8"/>
        <v>20600</v>
      </c>
      <c r="M93" s="54">
        <f t="shared" si="9"/>
        <v>600</v>
      </c>
      <c r="N93"/>
      <c r="O93" s="91">
        <f t="shared" si="5"/>
        <v>0</v>
      </c>
      <c r="P93" s="122">
        <v>24137</v>
      </c>
      <c r="Q93" s="71">
        <v>4.12</v>
      </c>
      <c r="R93" s="71">
        <v>20600</v>
      </c>
      <c r="S93" s="161"/>
      <c r="T93"/>
      <c r="U93"/>
      <c r="V93"/>
      <c r="W93" s="93"/>
      <c r="X93" s="90"/>
      <c r="Y93" s="90"/>
      <c r="Z93" s="86"/>
      <c r="AA93" s="86"/>
      <c r="AB93" s="86"/>
    </row>
    <row r="94" spans="1:28" s="39" customFormat="1" ht="17.100000000000001" customHeight="1">
      <c r="A94" s="48">
        <v>24161</v>
      </c>
      <c r="B94" s="48">
        <v>24</v>
      </c>
      <c r="C94" s="50" t="s">
        <v>813</v>
      </c>
      <c r="D94" s="50">
        <v>161</v>
      </c>
      <c r="E94" s="41" t="s">
        <v>816</v>
      </c>
      <c r="F94" s="235">
        <v>7</v>
      </c>
      <c r="G94" s="235">
        <v>6</v>
      </c>
      <c r="H94" s="78">
        <f t="shared" si="6"/>
        <v>6</v>
      </c>
      <c r="I94" s="47">
        <f t="shared" si="7"/>
        <v>0</v>
      </c>
      <c r="J94" s="139">
        <v>37069</v>
      </c>
      <c r="K94" s="139">
        <v>30513</v>
      </c>
      <c r="L94" s="54">
        <f t="shared" si="8"/>
        <v>32981</v>
      </c>
      <c r="M94" s="54">
        <f t="shared" si="9"/>
        <v>2468</v>
      </c>
      <c r="N94"/>
      <c r="O94" s="91">
        <f t="shared" si="5"/>
        <v>0</v>
      </c>
      <c r="P94" s="122">
        <v>24161</v>
      </c>
      <c r="Q94" s="71">
        <v>6</v>
      </c>
      <c r="R94" s="71">
        <v>32981</v>
      </c>
      <c r="S94" s="161"/>
      <c r="T94"/>
      <c r="U94"/>
      <c r="V94"/>
      <c r="W94" s="93"/>
      <c r="X94" s="90"/>
      <c r="Y94" s="90"/>
      <c r="Z94" s="86"/>
      <c r="AA94" s="86"/>
      <c r="AB94" s="86"/>
    </row>
    <row r="95" spans="1:28" s="39" customFormat="1" ht="17.100000000000001" customHeight="1">
      <c r="A95" s="146">
        <v>24191</v>
      </c>
      <c r="B95" s="49">
        <v>24</v>
      </c>
      <c r="C95" s="50" t="s">
        <v>813</v>
      </c>
      <c r="D95" s="68">
        <v>191</v>
      </c>
      <c r="E95" s="41" t="s">
        <v>899</v>
      </c>
      <c r="F95" s="235">
        <v>3</v>
      </c>
      <c r="G95" s="235">
        <v>6</v>
      </c>
      <c r="H95" s="78">
        <f t="shared" si="6"/>
        <v>6.1</v>
      </c>
      <c r="I95" s="47">
        <f t="shared" si="7"/>
        <v>9.9999999999999645E-2</v>
      </c>
      <c r="J95" s="139">
        <v>15000</v>
      </c>
      <c r="K95" s="139">
        <v>34000</v>
      </c>
      <c r="L95" s="54">
        <f t="shared" si="8"/>
        <v>30500</v>
      </c>
      <c r="M95" s="54">
        <f t="shared" si="9"/>
        <v>-3500</v>
      </c>
      <c r="N95"/>
      <c r="O95" s="91">
        <f t="shared" si="5"/>
        <v>0</v>
      </c>
      <c r="P95" s="122">
        <v>24191</v>
      </c>
      <c r="Q95" s="71">
        <v>6.1</v>
      </c>
      <c r="R95" s="71">
        <v>30500</v>
      </c>
      <c r="S95" s="161"/>
      <c r="T95"/>
      <c r="U95"/>
      <c r="V95"/>
      <c r="W95" s="93"/>
      <c r="X95" s="90"/>
      <c r="Y95" s="90"/>
      <c r="Z95" s="86"/>
      <c r="AA95" s="86"/>
      <c r="AB95" s="86"/>
    </row>
    <row r="96" spans="1:28" s="39" customFormat="1" ht="17.100000000000001" customHeight="1">
      <c r="A96" s="238">
        <v>24210</v>
      </c>
      <c r="B96" s="149">
        <v>24</v>
      </c>
      <c r="C96" s="183" t="s">
        <v>813</v>
      </c>
      <c r="D96" s="184">
        <v>210</v>
      </c>
      <c r="E96" s="41" t="s">
        <v>888</v>
      </c>
      <c r="F96" s="93"/>
      <c r="G96" s="235">
        <v>2</v>
      </c>
      <c r="H96" s="78">
        <f t="shared" si="6"/>
        <v>2</v>
      </c>
      <c r="I96" s="47">
        <f t="shared" si="7"/>
        <v>0</v>
      </c>
      <c r="J96"/>
      <c r="K96" s="139">
        <v>10000</v>
      </c>
      <c r="L96" s="54">
        <f t="shared" si="8"/>
        <v>10000</v>
      </c>
      <c r="M96" s="54">
        <f t="shared" si="9"/>
        <v>0</v>
      </c>
      <c r="N96"/>
      <c r="O96" s="91">
        <f t="shared" si="5"/>
        <v>0</v>
      </c>
      <c r="P96" s="122">
        <v>24210</v>
      </c>
      <c r="Q96" s="71">
        <v>2</v>
      </c>
      <c r="R96" s="71">
        <v>10000</v>
      </c>
      <c r="S96" s="161"/>
      <c r="T96"/>
      <c r="U96"/>
      <c r="V96"/>
      <c r="W96" s="93"/>
      <c r="X96" s="90"/>
      <c r="Y96" s="90"/>
      <c r="Z96" s="86"/>
      <c r="AA96" s="86"/>
      <c r="AB96" s="86"/>
    </row>
    <row r="97" spans="1:28" s="39" customFormat="1" ht="17.100000000000001" customHeight="1">
      <c r="A97" s="48">
        <v>24227</v>
      </c>
      <c r="B97" s="48">
        <v>24</v>
      </c>
      <c r="C97" s="50" t="s">
        <v>813</v>
      </c>
      <c r="D97" s="50">
        <v>227</v>
      </c>
      <c r="E97" s="41" t="s">
        <v>900</v>
      </c>
      <c r="F97" s="235">
        <v>18.66</v>
      </c>
      <c r="G97" s="235">
        <v>20</v>
      </c>
      <c r="H97" s="78">
        <f t="shared" si="6"/>
        <v>19.439999999999998</v>
      </c>
      <c r="I97" s="47">
        <f t="shared" si="7"/>
        <v>-0.56000000000000227</v>
      </c>
      <c r="J97" s="139">
        <v>103578</v>
      </c>
      <c r="K97" s="139">
        <v>117278</v>
      </c>
      <c r="L97" s="54">
        <f t="shared" si="8"/>
        <v>119214</v>
      </c>
      <c r="M97" s="54">
        <f t="shared" si="9"/>
        <v>1936</v>
      </c>
      <c r="N97"/>
      <c r="O97" s="91">
        <f t="shared" si="5"/>
        <v>0</v>
      </c>
      <c r="P97" s="122">
        <v>24227</v>
      </c>
      <c r="Q97" s="71">
        <v>19.439999999999998</v>
      </c>
      <c r="R97" s="71">
        <v>119214</v>
      </c>
      <c r="S97" s="161"/>
      <c r="T97"/>
      <c r="U97"/>
      <c r="V97"/>
      <c r="W97" s="93"/>
      <c r="X97" s="90"/>
      <c r="Y97" s="90"/>
      <c r="Z97" s="86"/>
      <c r="AA97" s="86"/>
      <c r="AB97" s="86"/>
    </row>
    <row r="98" spans="1:28" s="39" customFormat="1" ht="17.100000000000001" customHeight="1">
      <c r="A98" s="210">
        <v>24278</v>
      </c>
      <c r="B98" s="149">
        <v>24</v>
      </c>
      <c r="C98" s="183" t="s">
        <v>813</v>
      </c>
      <c r="D98" s="184">
        <v>278</v>
      </c>
      <c r="E98" s="41" t="s">
        <v>817</v>
      </c>
      <c r="F98" s="235">
        <v>1</v>
      </c>
      <c r="G98" s="235">
        <v>3</v>
      </c>
      <c r="H98" s="78">
        <f t="shared" si="6"/>
        <v>2.0700000000000003</v>
      </c>
      <c r="I98" s="47">
        <f t="shared" si="7"/>
        <v>-0.92999999999999972</v>
      </c>
      <c r="J98" s="139">
        <v>5000</v>
      </c>
      <c r="K98" s="139">
        <v>15000</v>
      </c>
      <c r="L98" s="54">
        <f t="shared" si="8"/>
        <v>11073</v>
      </c>
      <c r="M98" s="54">
        <f t="shared" si="9"/>
        <v>-3927</v>
      </c>
      <c r="N98"/>
      <c r="O98" s="91">
        <f t="shared" si="5"/>
        <v>0</v>
      </c>
      <c r="P98" s="122">
        <v>24278</v>
      </c>
      <c r="Q98" s="71">
        <v>2.0700000000000003</v>
      </c>
      <c r="R98" s="71">
        <v>11073</v>
      </c>
      <c r="S98" s="161"/>
      <c r="T98"/>
      <c r="U98"/>
      <c r="V98"/>
      <c r="W98" s="93"/>
      <c r="X98" s="90"/>
      <c r="Y98" s="90"/>
      <c r="Z98" s="86"/>
      <c r="AA98" s="86"/>
      <c r="AB98" s="86"/>
    </row>
    <row r="99" spans="1:28" s="39" customFormat="1" ht="17.100000000000001" customHeight="1">
      <c r="A99" s="123">
        <v>24281</v>
      </c>
      <c r="B99" s="49">
        <v>24</v>
      </c>
      <c r="C99" s="50" t="s">
        <v>813</v>
      </c>
      <c r="D99" s="68">
        <v>281</v>
      </c>
      <c r="E99" s="41" t="s">
        <v>575</v>
      </c>
      <c r="F99" s="235">
        <v>3.16</v>
      </c>
      <c r="G99" s="235">
        <v>9</v>
      </c>
      <c r="H99" s="78">
        <f t="shared" si="6"/>
        <v>9</v>
      </c>
      <c r="I99" s="47">
        <f t="shared" si="7"/>
        <v>0</v>
      </c>
      <c r="J99" s="139">
        <v>15948</v>
      </c>
      <c r="K99" s="139">
        <v>53000</v>
      </c>
      <c r="L99" s="54">
        <f t="shared" si="8"/>
        <v>57157</v>
      </c>
      <c r="M99" s="54">
        <f t="shared" si="9"/>
        <v>4157</v>
      </c>
      <c r="N99"/>
      <c r="O99" s="91">
        <f t="shared" si="5"/>
        <v>0</v>
      </c>
      <c r="P99" s="122">
        <v>24281</v>
      </c>
      <c r="Q99" s="71">
        <v>9</v>
      </c>
      <c r="R99" s="71">
        <v>57157</v>
      </c>
      <c r="S99" s="161"/>
      <c r="T99"/>
      <c r="U99"/>
      <c r="V99"/>
      <c r="W99" s="93"/>
      <c r="X99" s="90"/>
      <c r="Y99" s="90"/>
      <c r="Z99" s="86"/>
      <c r="AA99" s="86"/>
      <c r="AB99" s="86"/>
    </row>
    <row r="100" spans="1:28" s="39" customFormat="1" ht="17.100000000000001" customHeight="1">
      <c r="A100" s="48">
        <v>24309</v>
      </c>
      <c r="B100" s="48">
        <v>24</v>
      </c>
      <c r="C100" s="50" t="s">
        <v>813</v>
      </c>
      <c r="D100" s="50">
        <v>309</v>
      </c>
      <c r="E100" s="41" t="s">
        <v>818</v>
      </c>
      <c r="F100" s="235">
        <v>39</v>
      </c>
      <c r="G100" s="235">
        <v>43</v>
      </c>
      <c r="H100" s="78">
        <f t="shared" si="6"/>
        <v>44.45</v>
      </c>
      <c r="I100" s="47">
        <f t="shared" si="7"/>
        <v>1.4500000000000028</v>
      </c>
      <c r="J100" s="139">
        <v>195254</v>
      </c>
      <c r="K100" s="139">
        <v>242000</v>
      </c>
      <c r="L100" s="54">
        <f t="shared" si="8"/>
        <v>234637</v>
      </c>
      <c r="M100" s="54">
        <f t="shared" si="9"/>
        <v>-7363</v>
      </c>
      <c r="N100"/>
      <c r="O100" s="91">
        <f t="shared" si="5"/>
        <v>0</v>
      </c>
      <c r="P100" s="122">
        <v>24309</v>
      </c>
      <c r="Q100" s="71">
        <v>44.45</v>
      </c>
      <c r="R100" s="71">
        <v>234637</v>
      </c>
      <c r="S100" s="161"/>
      <c r="T100"/>
      <c r="U100"/>
      <c r="V100"/>
      <c r="W100" s="93"/>
      <c r="X100" s="90"/>
      <c r="Y100" s="90"/>
      <c r="Z100" s="86"/>
      <c r="AA100" s="86"/>
      <c r="AB100" s="86"/>
    </row>
    <row r="101" spans="1:28" s="39" customFormat="1" ht="17.100000000000001" customHeight="1">
      <c r="A101" s="238">
        <v>24348</v>
      </c>
      <c r="B101" s="149">
        <v>24</v>
      </c>
      <c r="C101" s="183" t="s">
        <v>813</v>
      </c>
      <c r="D101" s="184">
        <v>348</v>
      </c>
      <c r="E101" s="41" t="s">
        <v>857</v>
      </c>
      <c r="F101" s="93"/>
      <c r="G101" s="235">
        <v>1</v>
      </c>
      <c r="H101" s="78">
        <f t="shared" si="6"/>
        <v>1</v>
      </c>
      <c r="I101" s="47">
        <f t="shared" si="7"/>
        <v>0</v>
      </c>
      <c r="J101"/>
      <c r="K101" s="139">
        <v>5000</v>
      </c>
      <c r="L101" s="54">
        <f t="shared" si="8"/>
        <v>5000</v>
      </c>
      <c r="M101" s="54">
        <f t="shared" si="9"/>
        <v>0</v>
      </c>
      <c r="N101"/>
      <c r="O101" s="91">
        <f t="shared" si="5"/>
        <v>0</v>
      </c>
      <c r="P101" s="122">
        <v>24348</v>
      </c>
      <c r="Q101" s="71">
        <v>1</v>
      </c>
      <c r="R101" s="71">
        <v>5000</v>
      </c>
      <c r="S101" s="161"/>
      <c r="T101"/>
      <c r="U101"/>
      <c r="V101"/>
      <c r="W101" s="93"/>
      <c r="X101" s="90"/>
      <c r="Y101" s="90"/>
      <c r="Z101" s="86"/>
      <c r="AA101" s="86"/>
      <c r="AB101" s="86"/>
    </row>
    <row r="102" spans="1:28" s="39" customFormat="1" ht="17.100000000000001" customHeight="1">
      <c r="A102" s="86">
        <v>24605</v>
      </c>
      <c r="B102" s="86">
        <v>24</v>
      </c>
      <c r="C102" s="182" t="s">
        <v>813</v>
      </c>
      <c r="D102" s="182">
        <v>605</v>
      </c>
      <c r="E102" s="41" t="s">
        <v>521</v>
      </c>
      <c r="F102" s="235">
        <v>5</v>
      </c>
      <c r="G102" s="235">
        <v>4</v>
      </c>
      <c r="H102" s="78">
        <f t="shared" si="6"/>
        <v>5.6400000000000006</v>
      </c>
      <c r="I102" s="47">
        <f t="shared" si="7"/>
        <v>1.6400000000000006</v>
      </c>
      <c r="J102" s="139">
        <v>62098</v>
      </c>
      <c r="K102" s="139">
        <v>59704</v>
      </c>
      <c r="L102" s="54">
        <f t="shared" si="8"/>
        <v>68073</v>
      </c>
      <c r="M102" s="54">
        <f t="shared" si="9"/>
        <v>8369</v>
      </c>
      <c r="N102"/>
      <c r="O102" s="91">
        <f t="shared" si="5"/>
        <v>0</v>
      </c>
      <c r="P102" s="122">
        <v>24605</v>
      </c>
      <c r="Q102" s="71">
        <v>5.6400000000000006</v>
      </c>
      <c r="R102" s="71">
        <v>68073</v>
      </c>
      <c r="S102" s="161"/>
      <c r="T102"/>
      <c r="U102"/>
      <c r="V102"/>
      <c r="W102" s="93"/>
      <c r="X102" s="90"/>
      <c r="Y102" s="90"/>
      <c r="Z102" s="86"/>
      <c r="AA102" s="86"/>
      <c r="AB102" s="86"/>
    </row>
    <row r="103" spans="1:28" s="39" customFormat="1" ht="17.100000000000001" customHeight="1">
      <c r="A103" s="147">
        <v>24670</v>
      </c>
      <c r="B103" s="149">
        <f>TRUNC(A103,-3)/1000</f>
        <v>24</v>
      </c>
      <c r="C103" s="183" t="str">
        <f>VLOOKUP(B103,code437,2)</f>
        <v xml:space="preserve">BELCHERTOWN                  </v>
      </c>
      <c r="D103" s="184">
        <f>A103-B103*1000</f>
        <v>670</v>
      </c>
      <c r="E103" s="41" t="s">
        <v>524</v>
      </c>
      <c r="F103" s="235"/>
      <c r="G103" s="235"/>
      <c r="H103" s="78">
        <f t="shared" si="6"/>
        <v>1</v>
      </c>
      <c r="I103" s="47">
        <f t="shared" si="7"/>
        <v>1</v>
      </c>
      <c r="J103" s="41"/>
      <c r="K103" s="139"/>
      <c r="L103" s="54">
        <f t="shared" si="8"/>
        <v>5000</v>
      </c>
      <c r="M103" s="54">
        <f t="shared" si="9"/>
        <v>5000</v>
      </c>
      <c r="N103"/>
      <c r="O103" s="91">
        <f t="shared" si="5"/>
        <v>0</v>
      </c>
      <c r="P103" s="122">
        <v>24670</v>
      </c>
      <c r="Q103" s="71">
        <v>1</v>
      </c>
      <c r="R103" s="71">
        <v>5000</v>
      </c>
      <c r="S103" s="161"/>
      <c r="T103"/>
      <c r="U103"/>
      <c r="V103"/>
      <c r="W103" s="93"/>
      <c r="X103" s="90"/>
      <c r="Y103" s="90"/>
      <c r="Z103" s="86"/>
      <c r="AA103" s="86"/>
      <c r="AB103" s="86"/>
    </row>
    <row r="104" spans="1:28" s="39" customFormat="1" ht="17.100000000000001" customHeight="1">
      <c r="A104" s="238">
        <v>24680</v>
      </c>
      <c r="B104" s="149">
        <v>24</v>
      </c>
      <c r="C104" s="183" t="s">
        <v>813</v>
      </c>
      <c r="D104" s="184">
        <v>680</v>
      </c>
      <c r="E104" s="41" t="s">
        <v>922</v>
      </c>
      <c r="F104" s="93"/>
      <c r="G104" s="235">
        <v>3</v>
      </c>
      <c r="H104" s="78">
        <f t="shared" si="6"/>
        <v>3</v>
      </c>
      <c r="I104" s="47">
        <f t="shared" si="7"/>
        <v>0</v>
      </c>
      <c r="J104"/>
      <c r="K104" s="139">
        <v>15000</v>
      </c>
      <c r="L104" s="54">
        <f t="shared" si="8"/>
        <v>15000</v>
      </c>
      <c r="M104" s="54">
        <f t="shared" si="9"/>
        <v>0</v>
      </c>
      <c r="N104"/>
      <c r="O104" s="91">
        <f t="shared" si="5"/>
        <v>0</v>
      </c>
      <c r="P104" s="122">
        <v>24680</v>
      </c>
      <c r="Q104" s="71">
        <v>3</v>
      </c>
      <c r="R104" s="71">
        <v>15000</v>
      </c>
      <c r="S104" s="161"/>
      <c r="T104"/>
      <c r="U104"/>
      <c r="V104"/>
      <c r="W104" s="93"/>
      <c r="X104" s="90"/>
      <c r="Y104" s="90"/>
      <c r="Z104" s="86"/>
      <c r="AA104" s="86"/>
      <c r="AB104" s="86"/>
    </row>
    <row r="105" spans="1:28" s="39" customFormat="1" ht="17.100000000000001" customHeight="1">
      <c r="A105" s="210">
        <v>24728</v>
      </c>
      <c r="B105" s="149">
        <v>24</v>
      </c>
      <c r="C105" s="183" t="s">
        <v>813</v>
      </c>
      <c r="D105" s="184">
        <v>728</v>
      </c>
      <c r="E105" s="41" t="s">
        <v>879</v>
      </c>
      <c r="F105" s="235">
        <v>1</v>
      </c>
      <c r="G105" s="235">
        <v>1</v>
      </c>
      <c r="H105" s="78">
        <f t="shared" si="6"/>
        <v>1</v>
      </c>
      <c r="I105" s="47">
        <f t="shared" si="7"/>
        <v>0</v>
      </c>
      <c r="J105" s="139">
        <v>5000</v>
      </c>
      <c r="K105" s="139">
        <v>5000</v>
      </c>
      <c r="L105" s="54">
        <f t="shared" si="8"/>
        <v>5000</v>
      </c>
      <c r="M105" s="54">
        <f t="shared" si="9"/>
        <v>0</v>
      </c>
      <c r="N105"/>
      <c r="O105" s="91">
        <f t="shared" si="5"/>
        <v>0</v>
      </c>
      <c r="P105" s="122">
        <v>24728</v>
      </c>
      <c r="Q105" s="71">
        <v>1</v>
      </c>
      <c r="R105" s="71">
        <v>5000</v>
      </c>
      <c r="S105" s="161"/>
      <c r="T105"/>
      <c r="U105"/>
      <c r="V105"/>
      <c r="W105" s="93"/>
      <c r="X105" s="90"/>
      <c r="Y105" s="90"/>
      <c r="Z105" s="86"/>
      <c r="AA105" s="86"/>
      <c r="AB105" s="86"/>
    </row>
    <row r="106" spans="1:28" s="39" customFormat="1" ht="17.100000000000001" customHeight="1">
      <c r="A106" s="238">
        <v>25035</v>
      </c>
      <c r="B106" s="149">
        <v>25</v>
      </c>
      <c r="C106" s="183" t="s">
        <v>792</v>
      </c>
      <c r="D106" s="184">
        <v>35</v>
      </c>
      <c r="E106" s="41" t="s">
        <v>833</v>
      </c>
      <c r="F106" s="93"/>
      <c r="G106" s="235">
        <v>1</v>
      </c>
      <c r="H106" s="78">
        <f t="shared" si="6"/>
        <v>0.76</v>
      </c>
      <c r="I106" s="47">
        <f t="shared" si="7"/>
        <v>-0.24</v>
      </c>
      <c r="J106"/>
      <c r="K106" s="139">
        <v>5000</v>
      </c>
      <c r="L106" s="54">
        <f t="shared" si="8"/>
        <v>3800</v>
      </c>
      <c r="M106" s="54">
        <f t="shared" si="9"/>
        <v>-1200</v>
      </c>
      <c r="N106"/>
      <c r="O106" s="91">
        <f t="shared" si="5"/>
        <v>0</v>
      </c>
      <c r="P106" s="122">
        <v>25035</v>
      </c>
      <c r="Q106" s="71">
        <v>0.76</v>
      </c>
      <c r="R106" s="71">
        <v>3800</v>
      </c>
      <c r="S106" s="161"/>
      <c r="T106"/>
      <c r="U106"/>
      <c r="V106"/>
      <c r="W106" s="93"/>
      <c r="X106" s="90"/>
      <c r="Y106" s="90"/>
      <c r="Z106" s="86"/>
      <c r="AA106" s="86"/>
      <c r="AB106" s="86"/>
    </row>
    <row r="107" spans="1:28" s="39" customFormat="1" ht="17.100000000000001" customHeight="1">
      <c r="A107" s="238">
        <v>25073</v>
      </c>
      <c r="B107" s="149">
        <v>25</v>
      </c>
      <c r="C107" s="183" t="s">
        <v>792</v>
      </c>
      <c r="D107" s="184">
        <v>73</v>
      </c>
      <c r="E107" s="41" t="s">
        <v>1342</v>
      </c>
      <c r="F107" s="93"/>
      <c r="G107" s="235">
        <v>2</v>
      </c>
      <c r="H107" s="78">
        <f t="shared" si="6"/>
        <v>1.44</v>
      </c>
      <c r="I107" s="47">
        <f t="shared" si="7"/>
        <v>-0.56000000000000005</v>
      </c>
      <c r="J107"/>
      <c r="K107" s="139">
        <v>14000</v>
      </c>
      <c r="L107" s="54">
        <f t="shared" si="8"/>
        <v>7200</v>
      </c>
      <c r="M107" s="54">
        <f t="shared" si="9"/>
        <v>-6800</v>
      </c>
      <c r="N107"/>
      <c r="O107" s="91">
        <f t="shared" si="5"/>
        <v>0</v>
      </c>
      <c r="P107" s="122">
        <v>25073</v>
      </c>
      <c r="Q107" s="71">
        <v>1.44</v>
      </c>
      <c r="R107" s="71">
        <v>7200</v>
      </c>
      <c r="S107" s="161"/>
      <c r="T107"/>
      <c r="U107"/>
      <c r="V107"/>
      <c r="W107" s="93"/>
      <c r="X107" s="90"/>
      <c r="Y107" s="90"/>
      <c r="Z107" s="86"/>
      <c r="AA107" s="86"/>
      <c r="AB107" s="86"/>
    </row>
    <row r="108" spans="1:28" s="39" customFormat="1" ht="17.100000000000001" customHeight="1">
      <c r="A108" s="168">
        <v>25101</v>
      </c>
      <c r="B108" s="169">
        <v>25</v>
      </c>
      <c r="C108" s="50" t="s">
        <v>792</v>
      </c>
      <c r="D108" s="169">
        <v>101</v>
      </c>
      <c r="E108" s="41" t="s">
        <v>1275</v>
      </c>
      <c r="F108" s="235">
        <v>4.41</v>
      </c>
      <c r="G108" s="235">
        <v>2</v>
      </c>
      <c r="H108" s="78">
        <f t="shared" si="6"/>
        <v>2</v>
      </c>
      <c r="I108" s="47">
        <f t="shared" si="7"/>
        <v>0</v>
      </c>
      <c r="J108" s="139">
        <v>22050</v>
      </c>
      <c r="K108" s="139">
        <v>14000</v>
      </c>
      <c r="L108" s="54">
        <f t="shared" si="8"/>
        <v>12281</v>
      </c>
      <c r="M108" s="54">
        <f t="shared" si="9"/>
        <v>-1719</v>
      </c>
      <c r="N108"/>
      <c r="O108" s="91">
        <f t="shared" si="5"/>
        <v>0</v>
      </c>
      <c r="P108" s="122">
        <v>25101</v>
      </c>
      <c r="Q108" s="71">
        <v>2</v>
      </c>
      <c r="R108" s="71">
        <v>12281</v>
      </c>
      <c r="S108" s="161"/>
      <c r="T108"/>
      <c r="U108"/>
      <c r="V108"/>
      <c r="W108" s="93"/>
      <c r="X108" s="90"/>
      <c r="Y108" s="90"/>
      <c r="Z108" s="86"/>
      <c r="AA108" s="86"/>
      <c r="AB108" s="86"/>
    </row>
    <row r="109" spans="1:28" s="39" customFormat="1" ht="17.100000000000001" customHeight="1">
      <c r="A109" s="210">
        <v>25138</v>
      </c>
      <c r="B109" s="149">
        <v>25</v>
      </c>
      <c r="C109" s="183" t="s">
        <v>792</v>
      </c>
      <c r="D109" s="184">
        <v>138</v>
      </c>
      <c r="E109" s="41" t="s">
        <v>794</v>
      </c>
      <c r="F109" s="235">
        <v>1.08</v>
      </c>
      <c r="G109" s="235">
        <v>1</v>
      </c>
      <c r="H109" s="78">
        <f t="shared" si="6"/>
        <v>1</v>
      </c>
      <c r="I109" s="47">
        <f t="shared" si="7"/>
        <v>0</v>
      </c>
      <c r="J109" s="139">
        <v>5400</v>
      </c>
      <c r="K109" s="139">
        <v>5000</v>
      </c>
      <c r="L109" s="54">
        <f t="shared" si="8"/>
        <v>5000</v>
      </c>
      <c r="M109" s="54">
        <f t="shared" si="9"/>
        <v>0</v>
      </c>
      <c r="N109"/>
      <c r="O109" s="91">
        <f t="shared" si="5"/>
        <v>0</v>
      </c>
      <c r="P109" s="122">
        <v>25138</v>
      </c>
      <c r="Q109" s="71">
        <v>1</v>
      </c>
      <c r="R109" s="71">
        <v>5000</v>
      </c>
      <c r="S109" s="161"/>
      <c r="T109"/>
      <c r="U109"/>
      <c r="V109"/>
      <c r="W109" s="93"/>
      <c r="X109" s="90"/>
      <c r="Y109" s="90"/>
      <c r="Z109" s="86"/>
      <c r="AA109" s="86"/>
      <c r="AB109" s="86"/>
    </row>
    <row r="110" spans="1:28" s="39" customFormat="1" ht="17.100000000000001" customHeight="1">
      <c r="A110" s="249">
        <v>25139</v>
      </c>
      <c r="B110" s="149">
        <v>25</v>
      </c>
      <c r="C110" s="183" t="s">
        <v>792</v>
      </c>
      <c r="D110" s="184">
        <v>139</v>
      </c>
      <c r="E110" s="41" t="s">
        <v>828</v>
      </c>
      <c r="F110" s="235">
        <v>0.76</v>
      </c>
      <c r="G110" s="235">
        <v>0</v>
      </c>
      <c r="H110" s="78">
        <f t="shared" si="6"/>
        <v>0</v>
      </c>
      <c r="I110" s="47">
        <f t="shared" si="7"/>
        <v>0</v>
      </c>
      <c r="J110" s="139">
        <v>3800</v>
      </c>
      <c r="K110" s="139">
        <v>0</v>
      </c>
      <c r="L110" s="54">
        <f t="shared" si="8"/>
        <v>0</v>
      </c>
      <c r="M110" s="54">
        <f t="shared" si="9"/>
        <v>0</v>
      </c>
      <c r="N110"/>
      <c r="O110" s="91">
        <f t="shared" si="5"/>
        <v>0</v>
      </c>
      <c r="P110" s="147">
        <v>25139</v>
      </c>
      <c r="Q110" s="71"/>
      <c r="R110" s="71"/>
      <c r="S110" s="161"/>
      <c r="T110"/>
      <c r="U110"/>
      <c r="V110"/>
      <c r="W110" s="93"/>
      <c r="X110" s="90"/>
      <c r="Y110" s="90"/>
      <c r="Z110" s="86"/>
      <c r="AA110" s="86"/>
      <c r="AB110" s="86"/>
    </row>
    <row r="111" spans="1:28" s="39" customFormat="1" ht="17.100000000000001" customHeight="1">
      <c r="A111" s="210">
        <v>25177</v>
      </c>
      <c r="B111" s="149">
        <v>25</v>
      </c>
      <c r="C111" s="183" t="s">
        <v>792</v>
      </c>
      <c r="D111" s="184">
        <v>177</v>
      </c>
      <c r="E111" s="41" t="s">
        <v>1277</v>
      </c>
      <c r="F111" s="235">
        <v>1</v>
      </c>
      <c r="G111" s="235">
        <v>0</v>
      </c>
      <c r="H111" s="78">
        <f t="shared" si="6"/>
        <v>0</v>
      </c>
      <c r="I111" s="47">
        <f t="shared" si="7"/>
        <v>0</v>
      </c>
      <c r="J111" s="139">
        <v>5000</v>
      </c>
      <c r="K111" s="139">
        <v>0</v>
      </c>
      <c r="L111" s="54">
        <f t="shared" si="8"/>
        <v>0</v>
      </c>
      <c r="M111" s="54">
        <f t="shared" si="9"/>
        <v>0</v>
      </c>
      <c r="N111"/>
      <c r="O111" s="91">
        <f t="shared" si="5"/>
        <v>0</v>
      </c>
      <c r="P111" s="147">
        <v>25177</v>
      </c>
      <c r="Q111" s="71"/>
      <c r="R111" s="71"/>
      <c r="S111" s="161"/>
      <c r="T111"/>
      <c r="U111"/>
      <c r="V111"/>
      <c r="W111" s="93"/>
      <c r="X111" s="90"/>
      <c r="Y111" s="90"/>
      <c r="Z111" s="86"/>
      <c r="AA111" s="86"/>
      <c r="AB111" s="86"/>
    </row>
    <row r="112" spans="1:28" s="39" customFormat="1" ht="17.100000000000001" customHeight="1">
      <c r="A112" s="168">
        <v>25185</v>
      </c>
      <c r="B112" s="169">
        <v>25</v>
      </c>
      <c r="C112" s="50" t="s">
        <v>792</v>
      </c>
      <c r="D112" s="169">
        <v>185</v>
      </c>
      <c r="E112" s="41" t="s">
        <v>829</v>
      </c>
      <c r="F112" s="235">
        <v>4</v>
      </c>
      <c r="G112" s="235">
        <v>2</v>
      </c>
      <c r="H112" s="78">
        <f t="shared" si="6"/>
        <v>2.58</v>
      </c>
      <c r="I112" s="47">
        <f t="shared" si="7"/>
        <v>0.58000000000000007</v>
      </c>
      <c r="J112" s="139">
        <v>20000</v>
      </c>
      <c r="K112" s="139">
        <v>10000</v>
      </c>
      <c r="L112" s="54">
        <f t="shared" si="8"/>
        <v>12900</v>
      </c>
      <c r="M112" s="54">
        <f t="shared" si="9"/>
        <v>2900</v>
      </c>
      <c r="N112"/>
      <c r="O112" s="91">
        <f t="shared" si="5"/>
        <v>0</v>
      </c>
      <c r="P112" s="122">
        <v>25185</v>
      </c>
      <c r="Q112" s="71">
        <v>2.58</v>
      </c>
      <c r="R112" s="71">
        <v>12900</v>
      </c>
      <c r="S112" s="161"/>
      <c r="T112"/>
      <c r="U112"/>
      <c r="V112"/>
      <c r="W112" s="93"/>
      <c r="X112" s="90"/>
      <c r="Y112" s="90"/>
      <c r="Z112" s="86"/>
      <c r="AA112" s="86"/>
      <c r="AB112" s="86"/>
    </row>
    <row r="113" spans="1:28" s="39" customFormat="1" ht="17.100000000000001" customHeight="1">
      <c r="A113" s="211">
        <v>25199</v>
      </c>
      <c r="B113" s="49">
        <v>25</v>
      </c>
      <c r="C113" s="49" t="s">
        <v>792</v>
      </c>
      <c r="D113" s="49">
        <v>199</v>
      </c>
      <c r="E113" s="41" t="s">
        <v>889</v>
      </c>
      <c r="F113" s="235">
        <v>1</v>
      </c>
      <c r="G113" s="235">
        <v>0</v>
      </c>
      <c r="H113" s="78">
        <f t="shared" si="6"/>
        <v>0</v>
      </c>
      <c r="I113" s="47">
        <f t="shared" si="7"/>
        <v>0</v>
      </c>
      <c r="J113" s="139">
        <v>5898</v>
      </c>
      <c r="K113" s="139">
        <v>0</v>
      </c>
      <c r="L113" s="54">
        <f t="shared" si="8"/>
        <v>0</v>
      </c>
      <c r="M113" s="54">
        <f t="shared" si="9"/>
        <v>0</v>
      </c>
      <c r="N113"/>
      <c r="O113" s="91">
        <f t="shared" si="5"/>
        <v>0</v>
      </c>
      <c r="P113" s="147">
        <v>25199</v>
      </c>
      <c r="Q113" s="71"/>
      <c r="R113" s="71"/>
      <c r="S113" s="161"/>
      <c r="T113"/>
      <c r="U113"/>
      <c r="V113"/>
      <c r="W113" s="93"/>
      <c r="X113" s="90"/>
      <c r="Y113" s="90"/>
      <c r="Z113" s="86"/>
      <c r="AA113" s="86"/>
      <c r="AB113" s="86"/>
    </row>
    <row r="114" spans="1:28" s="39" customFormat="1" ht="17.100000000000001" customHeight="1">
      <c r="A114" s="49">
        <v>25208</v>
      </c>
      <c r="B114" s="49">
        <v>25</v>
      </c>
      <c r="C114" s="49" t="s">
        <v>986</v>
      </c>
      <c r="D114" s="49">
        <v>208</v>
      </c>
      <c r="E114" s="41" t="s">
        <v>795</v>
      </c>
      <c r="F114" s="235">
        <v>1</v>
      </c>
      <c r="G114" s="235">
        <v>0</v>
      </c>
      <c r="H114" s="78">
        <f t="shared" si="6"/>
        <v>1</v>
      </c>
      <c r="I114" s="47">
        <f t="shared" si="7"/>
        <v>1</v>
      </c>
      <c r="J114" s="139">
        <v>5000</v>
      </c>
      <c r="K114" s="139">
        <v>0</v>
      </c>
      <c r="L114" s="54">
        <f t="shared" si="8"/>
        <v>5000</v>
      </c>
      <c r="M114" s="54">
        <f t="shared" si="9"/>
        <v>5000</v>
      </c>
      <c r="N114"/>
      <c r="O114" s="91">
        <f t="shared" si="5"/>
        <v>0</v>
      </c>
      <c r="P114" s="122">
        <v>25208</v>
      </c>
      <c r="Q114" s="71">
        <v>1</v>
      </c>
      <c r="R114" s="71">
        <v>5000</v>
      </c>
      <c r="S114" s="161"/>
      <c r="T114"/>
      <c r="U114"/>
      <c r="V114"/>
      <c r="W114" s="93"/>
      <c r="X114" s="90"/>
      <c r="Y114" s="90"/>
      <c r="Z114" s="86"/>
      <c r="AA114" s="86"/>
      <c r="AB114" s="86"/>
    </row>
    <row r="115" spans="1:28" s="39" customFormat="1" ht="17.100000000000001" customHeight="1">
      <c r="A115" s="147">
        <v>25212</v>
      </c>
      <c r="B115" s="149">
        <f>TRUNC(A115,-3)/1000</f>
        <v>25</v>
      </c>
      <c r="C115" s="183" t="str">
        <f>VLOOKUP(B115,code437,2)</f>
        <v xml:space="preserve">BELLINGHAM                   </v>
      </c>
      <c r="D115" s="184">
        <f>A115-B115*1000</f>
        <v>212</v>
      </c>
      <c r="E115" s="41" t="s">
        <v>867</v>
      </c>
      <c r="F115" s="235"/>
      <c r="G115" s="235"/>
      <c r="H115" s="78">
        <f t="shared" si="6"/>
        <v>0.27</v>
      </c>
      <c r="I115" s="47">
        <f t="shared" si="7"/>
        <v>0.27</v>
      </c>
      <c r="J115" s="41"/>
      <c r="K115" s="139"/>
      <c r="L115" s="54">
        <f t="shared" si="8"/>
        <v>2733</v>
      </c>
      <c r="M115" s="54">
        <f t="shared" si="9"/>
        <v>2733</v>
      </c>
      <c r="N115"/>
      <c r="O115" s="91">
        <f t="shared" si="5"/>
        <v>0</v>
      </c>
      <c r="P115" s="122">
        <v>25212</v>
      </c>
      <c r="Q115" s="71">
        <v>0.27</v>
      </c>
      <c r="R115" s="71">
        <v>2733</v>
      </c>
      <c r="S115" s="161"/>
      <c r="T115"/>
      <c r="U115"/>
      <c r="V115"/>
      <c r="W115" s="93"/>
      <c r="X115" s="90"/>
      <c r="Y115" s="90"/>
      <c r="Z115" s="86"/>
      <c r="AA115" s="86"/>
      <c r="AB115" s="86"/>
    </row>
    <row r="116" spans="1:28" s="39" customFormat="1" ht="17.100000000000001" customHeight="1">
      <c r="A116" s="210">
        <v>25214</v>
      </c>
      <c r="B116" s="149">
        <v>25</v>
      </c>
      <c r="C116" s="183" t="s">
        <v>792</v>
      </c>
      <c r="D116" s="184">
        <v>214</v>
      </c>
      <c r="E116" s="41" t="s">
        <v>796</v>
      </c>
      <c r="F116" s="235">
        <v>1</v>
      </c>
      <c r="G116" s="235">
        <v>1</v>
      </c>
      <c r="H116" s="78">
        <f t="shared" si="6"/>
        <v>1</v>
      </c>
      <c r="I116" s="47">
        <f t="shared" si="7"/>
        <v>0</v>
      </c>
      <c r="J116" s="139">
        <v>5000</v>
      </c>
      <c r="K116" s="139">
        <v>5000</v>
      </c>
      <c r="L116" s="54">
        <f t="shared" si="8"/>
        <v>5000</v>
      </c>
      <c r="M116" s="54">
        <f t="shared" si="9"/>
        <v>0</v>
      </c>
      <c r="N116"/>
      <c r="O116" s="91">
        <f t="shared" si="5"/>
        <v>0</v>
      </c>
      <c r="P116" s="122">
        <v>25214</v>
      </c>
      <c r="Q116" s="71">
        <v>1</v>
      </c>
      <c r="R116" s="71">
        <v>5000</v>
      </c>
      <c r="S116" s="161"/>
      <c r="T116"/>
      <c r="U116"/>
      <c r="V116"/>
      <c r="W116" s="93"/>
      <c r="X116" s="90"/>
      <c r="Y116" s="90"/>
      <c r="Z116" s="86"/>
      <c r="AA116" s="86"/>
      <c r="AB116" s="86"/>
    </row>
    <row r="117" spans="1:28" s="39" customFormat="1" ht="17.100000000000001" customHeight="1">
      <c r="A117" s="86">
        <v>25350</v>
      </c>
      <c r="B117" s="86">
        <v>25</v>
      </c>
      <c r="C117" s="182" t="s">
        <v>792</v>
      </c>
      <c r="D117" s="182">
        <v>350</v>
      </c>
      <c r="E117" s="41" t="s">
        <v>1281</v>
      </c>
      <c r="F117" s="235">
        <v>1</v>
      </c>
      <c r="G117" s="235">
        <v>1</v>
      </c>
      <c r="H117" s="78">
        <f t="shared" si="6"/>
        <v>1</v>
      </c>
      <c r="I117" s="47">
        <f t="shared" si="7"/>
        <v>0</v>
      </c>
      <c r="J117" s="139">
        <v>5000</v>
      </c>
      <c r="K117" s="139">
        <v>5000</v>
      </c>
      <c r="L117" s="54">
        <f t="shared" si="8"/>
        <v>5000</v>
      </c>
      <c r="M117" s="54">
        <f t="shared" si="9"/>
        <v>0</v>
      </c>
      <c r="N117"/>
      <c r="O117" s="91">
        <f t="shared" si="5"/>
        <v>0</v>
      </c>
      <c r="P117" s="122">
        <v>25350</v>
      </c>
      <c r="Q117" s="71">
        <v>1</v>
      </c>
      <c r="R117" s="71">
        <v>5000</v>
      </c>
      <c r="S117" s="161"/>
      <c r="T117"/>
      <c r="U117"/>
      <c r="V117"/>
      <c r="W117" s="93"/>
      <c r="X117" s="90"/>
      <c r="Y117" s="90"/>
      <c r="Z117" s="86"/>
      <c r="AA117" s="86"/>
      <c r="AB117" s="86"/>
    </row>
    <row r="118" spans="1:28" s="39" customFormat="1" ht="17.100000000000001" customHeight="1">
      <c r="A118" s="168">
        <v>25622</v>
      </c>
      <c r="B118" s="169">
        <v>25</v>
      </c>
      <c r="C118" s="50" t="s">
        <v>792</v>
      </c>
      <c r="D118" s="169">
        <v>622</v>
      </c>
      <c r="E118" s="41" t="s">
        <v>800</v>
      </c>
      <c r="F118" s="235">
        <v>28.13</v>
      </c>
      <c r="G118" s="235">
        <v>22</v>
      </c>
      <c r="H118" s="78">
        <f t="shared" si="6"/>
        <v>28.139999999999997</v>
      </c>
      <c r="I118" s="47">
        <f t="shared" si="7"/>
        <v>6.139999999999997</v>
      </c>
      <c r="J118" s="139">
        <v>170908</v>
      </c>
      <c r="K118" s="139">
        <v>139459</v>
      </c>
      <c r="L118" s="54">
        <f t="shared" si="8"/>
        <v>159756</v>
      </c>
      <c r="M118" s="54">
        <f t="shared" si="9"/>
        <v>20297</v>
      </c>
      <c r="N118"/>
      <c r="O118" s="91">
        <f t="shared" si="5"/>
        <v>0</v>
      </c>
      <c r="P118" s="122">
        <v>25622</v>
      </c>
      <c r="Q118" s="71">
        <v>28.139999999999997</v>
      </c>
      <c r="R118" s="71">
        <v>159756</v>
      </c>
      <c r="S118" s="161"/>
      <c r="T118"/>
      <c r="U118"/>
      <c r="V118"/>
      <c r="W118" s="93"/>
      <c r="X118" s="90"/>
      <c r="Y118" s="90"/>
      <c r="Z118" s="86"/>
      <c r="AA118" s="86"/>
      <c r="AB118" s="86"/>
    </row>
    <row r="119" spans="1:28" s="39" customFormat="1" ht="17.100000000000001" customHeight="1">
      <c r="A119" s="238">
        <v>25635</v>
      </c>
      <c r="B119" s="149">
        <v>25</v>
      </c>
      <c r="C119" s="183" t="s">
        <v>792</v>
      </c>
      <c r="D119" s="184">
        <v>635</v>
      </c>
      <c r="E119" s="41" t="s">
        <v>1291</v>
      </c>
      <c r="F119" s="93"/>
      <c r="G119" s="235">
        <v>1</v>
      </c>
      <c r="H119" s="78">
        <f t="shared" si="6"/>
        <v>0</v>
      </c>
      <c r="I119" s="47">
        <f t="shared" si="7"/>
        <v>-1</v>
      </c>
      <c r="J119"/>
      <c r="K119" s="139">
        <v>5000</v>
      </c>
      <c r="L119" s="54">
        <f t="shared" si="8"/>
        <v>0</v>
      </c>
      <c r="M119" s="54">
        <f t="shared" si="9"/>
        <v>-5000</v>
      </c>
      <c r="N119"/>
      <c r="O119" s="91">
        <f t="shared" si="5"/>
        <v>0</v>
      </c>
      <c r="P119" s="147">
        <v>25635</v>
      </c>
      <c r="Q119"/>
      <c r="R119"/>
      <c r="S119" s="161"/>
      <c r="T119"/>
      <c r="U119"/>
      <c r="V119"/>
      <c r="W119" s="93"/>
      <c r="X119" s="90"/>
      <c r="Y119" s="90"/>
      <c r="Z119" s="86"/>
      <c r="AA119" s="86"/>
      <c r="AB119" s="86"/>
    </row>
    <row r="120" spans="1:28" s="39" customFormat="1" ht="17.100000000000001" customHeight="1">
      <c r="A120" s="49">
        <v>25690</v>
      </c>
      <c r="B120" s="49">
        <v>25</v>
      </c>
      <c r="C120" s="49" t="s">
        <v>986</v>
      </c>
      <c r="D120" s="49">
        <v>690</v>
      </c>
      <c r="E120" s="41" t="s">
        <v>1283</v>
      </c>
      <c r="F120" s="235">
        <v>1</v>
      </c>
      <c r="G120" s="235">
        <v>0</v>
      </c>
      <c r="H120" s="78">
        <f t="shared" si="6"/>
        <v>0</v>
      </c>
      <c r="I120" s="47">
        <f t="shared" si="7"/>
        <v>0</v>
      </c>
      <c r="J120" s="139">
        <v>5000</v>
      </c>
      <c r="K120" s="139">
        <v>0</v>
      </c>
      <c r="L120" s="54">
        <f t="shared" si="8"/>
        <v>0</v>
      </c>
      <c r="M120" s="54">
        <f t="shared" si="9"/>
        <v>0</v>
      </c>
      <c r="N120"/>
      <c r="O120" s="91">
        <f t="shared" si="5"/>
        <v>0</v>
      </c>
      <c r="P120" s="147">
        <v>25690</v>
      </c>
      <c r="Q120" s="71"/>
      <c r="R120" s="71"/>
      <c r="S120" s="161"/>
      <c r="T120"/>
      <c r="U120"/>
      <c r="V120"/>
      <c r="W120" s="93"/>
      <c r="X120" s="90"/>
      <c r="Y120" s="90"/>
      <c r="Z120" s="86"/>
      <c r="AA120" s="86"/>
      <c r="AB120" s="86"/>
    </row>
    <row r="121" spans="1:28" s="39" customFormat="1" ht="17.100000000000001" customHeight="1">
      <c r="A121" s="167">
        <v>25710</v>
      </c>
      <c r="B121" s="49">
        <v>25</v>
      </c>
      <c r="C121" s="50" t="s">
        <v>792</v>
      </c>
      <c r="D121" s="68">
        <v>710</v>
      </c>
      <c r="E121" s="41" t="s">
        <v>1284</v>
      </c>
      <c r="F121" s="235">
        <v>0.95</v>
      </c>
      <c r="G121" s="235">
        <v>0</v>
      </c>
      <c r="H121" s="78">
        <f t="shared" si="6"/>
        <v>0</v>
      </c>
      <c r="I121" s="47">
        <f t="shared" si="7"/>
        <v>0</v>
      </c>
      <c r="J121" s="139">
        <v>4750</v>
      </c>
      <c r="K121" s="139">
        <v>0</v>
      </c>
      <c r="L121" s="54">
        <f t="shared" si="8"/>
        <v>0</v>
      </c>
      <c r="M121" s="54">
        <f t="shared" si="9"/>
        <v>0</v>
      </c>
      <c r="N121"/>
      <c r="O121" s="91">
        <f t="shared" si="5"/>
        <v>0</v>
      </c>
      <c r="P121" s="147">
        <v>25710</v>
      </c>
      <c r="Q121" s="71"/>
      <c r="R121" s="71"/>
      <c r="S121" s="161"/>
      <c r="T121"/>
      <c r="U121"/>
      <c r="V121"/>
      <c r="W121" s="93"/>
      <c r="X121" s="90"/>
      <c r="Y121" s="90"/>
      <c r="Z121" s="86"/>
      <c r="AA121" s="86"/>
      <c r="AB121" s="86"/>
    </row>
    <row r="122" spans="1:28" s="39" customFormat="1" ht="17.100000000000001" customHeight="1">
      <c r="A122" s="147">
        <v>27044</v>
      </c>
      <c r="B122" s="149">
        <f>TRUNC(A122,-3)/1000</f>
        <v>27</v>
      </c>
      <c r="C122" s="183" t="str">
        <f>VLOOKUP(B122,code437,2)</f>
        <v xml:space="preserve">BERKLEY                      </v>
      </c>
      <c r="D122" s="184">
        <f>A122-B122*1000</f>
        <v>44</v>
      </c>
      <c r="E122" s="41" t="s">
        <v>835</v>
      </c>
      <c r="F122" s="235"/>
      <c r="G122" s="235"/>
      <c r="H122" s="78">
        <f t="shared" si="6"/>
        <v>2</v>
      </c>
      <c r="I122" s="47">
        <f t="shared" si="7"/>
        <v>2</v>
      </c>
      <c r="J122" s="41"/>
      <c r="K122" s="139"/>
      <c r="L122" s="54">
        <f t="shared" si="8"/>
        <v>10000</v>
      </c>
      <c r="M122" s="54">
        <f t="shared" si="9"/>
        <v>10000</v>
      </c>
      <c r="N122"/>
      <c r="O122" s="91">
        <f t="shared" si="5"/>
        <v>0</v>
      </c>
      <c r="P122" s="122">
        <v>27044</v>
      </c>
      <c r="Q122" s="71">
        <v>2</v>
      </c>
      <c r="R122" s="71">
        <v>10000</v>
      </c>
      <c r="S122" s="161"/>
      <c r="T122"/>
      <c r="U122"/>
      <c r="V122"/>
      <c r="W122" s="93"/>
      <c r="X122" s="90"/>
      <c r="Y122" s="90"/>
      <c r="Z122" s="86"/>
      <c r="AA122" s="86"/>
      <c r="AB122" s="86"/>
    </row>
    <row r="123" spans="1:28" s="39" customFormat="1" ht="17.100000000000001" customHeight="1">
      <c r="A123" s="48">
        <v>27095</v>
      </c>
      <c r="B123" s="48">
        <v>27</v>
      </c>
      <c r="C123" s="50" t="s">
        <v>891</v>
      </c>
      <c r="D123" s="50">
        <v>95</v>
      </c>
      <c r="E123" s="41" t="s">
        <v>892</v>
      </c>
      <c r="F123" s="235">
        <v>31.6</v>
      </c>
      <c r="G123" s="235">
        <v>44</v>
      </c>
      <c r="H123" s="78">
        <f t="shared" si="6"/>
        <v>37.990000000000009</v>
      </c>
      <c r="I123" s="47">
        <f t="shared" si="7"/>
        <v>-6.0099999999999909</v>
      </c>
      <c r="J123" s="139">
        <v>158310</v>
      </c>
      <c r="K123" s="139">
        <v>234000</v>
      </c>
      <c r="L123" s="54">
        <f t="shared" si="8"/>
        <v>189950</v>
      </c>
      <c r="M123" s="54">
        <f t="shared" si="9"/>
        <v>-44050</v>
      </c>
      <c r="N123"/>
      <c r="O123" s="91">
        <f t="shared" si="5"/>
        <v>0</v>
      </c>
      <c r="P123" s="122">
        <v>27095</v>
      </c>
      <c r="Q123" s="71">
        <v>37.990000000000009</v>
      </c>
      <c r="R123" s="71">
        <v>189950</v>
      </c>
      <c r="S123" s="161"/>
      <c r="T123"/>
      <c r="U123"/>
      <c r="V123"/>
      <c r="W123" s="93"/>
      <c r="X123" s="90"/>
      <c r="Y123" s="90"/>
      <c r="Z123" s="86"/>
      <c r="AA123" s="86"/>
      <c r="AB123" s="86"/>
    </row>
    <row r="124" spans="1:28" s="39" customFormat="1" ht="17.100000000000001" customHeight="1">
      <c r="A124" s="210">
        <v>27182</v>
      </c>
      <c r="B124" s="149">
        <v>27</v>
      </c>
      <c r="C124" s="183" t="s">
        <v>891</v>
      </c>
      <c r="D124" s="184">
        <v>182</v>
      </c>
      <c r="E124" s="41" t="s">
        <v>1306</v>
      </c>
      <c r="F124" s="235">
        <v>1</v>
      </c>
      <c r="G124" s="235">
        <v>0</v>
      </c>
      <c r="H124" s="78">
        <f t="shared" si="6"/>
        <v>0</v>
      </c>
      <c r="I124" s="47">
        <f t="shared" si="7"/>
        <v>0</v>
      </c>
      <c r="J124" s="139">
        <v>5000</v>
      </c>
      <c r="K124" s="139">
        <v>0</v>
      </c>
      <c r="L124" s="54">
        <f t="shared" si="8"/>
        <v>0</v>
      </c>
      <c r="M124" s="54">
        <f t="shared" si="9"/>
        <v>0</v>
      </c>
      <c r="N124"/>
      <c r="O124" s="91">
        <f t="shared" si="5"/>
        <v>0</v>
      </c>
      <c r="P124" s="147">
        <v>27182</v>
      </c>
      <c r="Q124" s="71"/>
      <c r="R124" s="71"/>
      <c r="S124" s="161"/>
      <c r="T124"/>
      <c r="U124"/>
      <c r="V124"/>
      <c r="W124" s="93"/>
      <c r="X124" s="90"/>
      <c r="Y124" s="90"/>
      <c r="Z124" s="86"/>
      <c r="AA124" s="86"/>
      <c r="AB124" s="86"/>
    </row>
    <row r="125" spans="1:28" s="39" customFormat="1" ht="17.100000000000001" customHeight="1">
      <c r="A125" s="238">
        <v>27201</v>
      </c>
      <c r="B125" s="149">
        <v>27</v>
      </c>
      <c r="C125" s="183" t="s">
        <v>891</v>
      </c>
      <c r="D125" s="184">
        <v>201</v>
      </c>
      <c r="E125" s="41" t="s">
        <v>950</v>
      </c>
      <c r="F125" s="93"/>
      <c r="G125" s="235">
        <v>2</v>
      </c>
      <c r="H125" s="78">
        <f t="shared" si="6"/>
        <v>2</v>
      </c>
      <c r="I125" s="47">
        <f t="shared" si="7"/>
        <v>0</v>
      </c>
      <c r="J125"/>
      <c r="K125" s="139">
        <v>10000</v>
      </c>
      <c r="L125" s="54">
        <f t="shared" si="8"/>
        <v>10000</v>
      </c>
      <c r="M125" s="54">
        <f t="shared" si="9"/>
        <v>0</v>
      </c>
      <c r="N125"/>
      <c r="O125" s="91">
        <f t="shared" si="5"/>
        <v>0</v>
      </c>
      <c r="P125" s="122">
        <v>27201</v>
      </c>
      <c r="Q125" s="71">
        <v>2</v>
      </c>
      <c r="R125" s="71">
        <v>10000</v>
      </c>
      <c r="S125" s="161"/>
      <c r="T125"/>
      <c r="U125"/>
      <c r="V125"/>
      <c r="W125" s="93"/>
      <c r="X125" s="90"/>
      <c r="Y125" s="90"/>
      <c r="Z125" s="86"/>
      <c r="AA125" s="86"/>
      <c r="AB125" s="86"/>
    </row>
    <row r="126" spans="1:28" s="39" customFormat="1" ht="17.100000000000001" customHeight="1">
      <c r="A126" s="238">
        <v>27218</v>
      </c>
      <c r="B126" s="149">
        <v>27</v>
      </c>
      <c r="C126" s="183" t="s">
        <v>891</v>
      </c>
      <c r="D126" s="184">
        <v>218</v>
      </c>
      <c r="E126" s="41" t="s">
        <v>1218</v>
      </c>
      <c r="F126" s="93"/>
      <c r="G126" s="235">
        <v>1</v>
      </c>
      <c r="H126" s="78">
        <f t="shared" si="6"/>
        <v>1</v>
      </c>
      <c r="I126" s="47">
        <f t="shared" si="7"/>
        <v>0</v>
      </c>
      <c r="J126"/>
      <c r="K126" s="139">
        <v>5000</v>
      </c>
      <c r="L126" s="54">
        <f t="shared" si="8"/>
        <v>5000</v>
      </c>
      <c r="M126" s="54">
        <f t="shared" si="9"/>
        <v>0</v>
      </c>
      <c r="N126"/>
      <c r="O126" s="91">
        <f t="shared" si="5"/>
        <v>0</v>
      </c>
      <c r="P126" s="122">
        <v>27218</v>
      </c>
      <c r="Q126" s="71">
        <v>1</v>
      </c>
      <c r="R126" s="71">
        <v>5000</v>
      </c>
      <c r="S126" s="161"/>
      <c r="T126"/>
      <c r="U126"/>
      <c r="V126"/>
      <c r="W126" s="93"/>
      <c r="X126" s="90"/>
      <c r="Y126" s="90"/>
      <c r="Z126" s="86"/>
      <c r="AA126" s="86"/>
      <c r="AB126" s="86"/>
    </row>
    <row r="127" spans="1:28" s="39" customFormat="1" ht="17.100000000000001" customHeight="1">
      <c r="A127" s="165">
        <v>27273</v>
      </c>
      <c r="B127">
        <v>27</v>
      </c>
      <c r="C127" s="50" t="s">
        <v>891</v>
      </c>
      <c r="D127" s="68">
        <v>273</v>
      </c>
      <c r="E127" s="41" t="s">
        <v>895</v>
      </c>
      <c r="F127" s="235">
        <v>3</v>
      </c>
      <c r="G127" s="235">
        <v>8</v>
      </c>
      <c r="H127" s="78">
        <f t="shared" si="6"/>
        <v>8.24</v>
      </c>
      <c r="I127" s="47">
        <f t="shared" si="7"/>
        <v>0.24000000000000021</v>
      </c>
      <c r="J127" s="139">
        <v>15000</v>
      </c>
      <c r="K127" s="139">
        <v>44000</v>
      </c>
      <c r="L127" s="54">
        <f t="shared" si="8"/>
        <v>41200</v>
      </c>
      <c r="M127" s="54">
        <f t="shared" si="9"/>
        <v>-2800</v>
      </c>
      <c r="N127"/>
      <c r="O127" s="91">
        <f t="shared" si="5"/>
        <v>0</v>
      </c>
      <c r="P127" s="122">
        <v>27273</v>
      </c>
      <c r="Q127" s="71">
        <v>8.24</v>
      </c>
      <c r="R127" s="71">
        <v>41200</v>
      </c>
      <c r="S127" s="161"/>
      <c r="T127"/>
      <c r="U127"/>
      <c r="V127"/>
      <c r="W127" s="93"/>
      <c r="X127" s="90"/>
      <c r="Y127" s="90"/>
      <c r="Z127" s="86"/>
      <c r="AA127" s="86"/>
      <c r="AB127" s="86"/>
    </row>
    <row r="128" spans="1:28" s="39" customFormat="1" ht="17.100000000000001" customHeight="1">
      <c r="A128" s="167">
        <v>27292</v>
      </c>
      <c r="B128" s="49">
        <v>27</v>
      </c>
      <c r="C128" s="50" t="s">
        <v>891</v>
      </c>
      <c r="D128" s="68">
        <v>292</v>
      </c>
      <c r="E128" s="41" t="s">
        <v>1260</v>
      </c>
      <c r="F128" s="235">
        <v>2</v>
      </c>
      <c r="G128" s="235">
        <v>1</v>
      </c>
      <c r="H128" s="78">
        <f t="shared" si="6"/>
        <v>1</v>
      </c>
      <c r="I128" s="47">
        <f t="shared" si="7"/>
        <v>0</v>
      </c>
      <c r="J128" s="139">
        <v>10000</v>
      </c>
      <c r="K128" s="139">
        <v>5000</v>
      </c>
      <c r="L128" s="54">
        <f t="shared" si="8"/>
        <v>5000</v>
      </c>
      <c r="M128" s="54">
        <f t="shared" si="9"/>
        <v>0</v>
      </c>
      <c r="N128"/>
      <c r="O128" s="91">
        <f t="shared" si="5"/>
        <v>0</v>
      </c>
      <c r="P128" s="122">
        <v>27292</v>
      </c>
      <c r="Q128" s="71">
        <v>1</v>
      </c>
      <c r="R128" s="71">
        <v>5000</v>
      </c>
      <c r="S128" s="161"/>
      <c r="T128"/>
      <c r="U128"/>
      <c r="V128"/>
      <c r="W128" s="93"/>
      <c r="X128" s="90"/>
      <c r="Y128" s="90"/>
      <c r="Z128" s="86"/>
      <c r="AA128" s="86"/>
      <c r="AB128" s="86"/>
    </row>
    <row r="129" spans="1:28" s="39" customFormat="1" ht="17.100000000000001" customHeight="1">
      <c r="A129" s="48">
        <v>27293</v>
      </c>
      <c r="B129" s="48">
        <v>27</v>
      </c>
      <c r="C129" s="50" t="s">
        <v>891</v>
      </c>
      <c r="D129" s="50">
        <v>293</v>
      </c>
      <c r="E129" s="41" t="s">
        <v>840</v>
      </c>
      <c r="F129" s="235">
        <v>23</v>
      </c>
      <c r="G129" s="235">
        <v>36</v>
      </c>
      <c r="H129" s="78">
        <f t="shared" si="6"/>
        <v>33.31</v>
      </c>
      <c r="I129" s="47">
        <f t="shared" si="7"/>
        <v>-2.6899999999999977</v>
      </c>
      <c r="J129" s="139">
        <v>118378</v>
      </c>
      <c r="K129" s="139">
        <v>200114</v>
      </c>
      <c r="L129" s="54">
        <f t="shared" si="8"/>
        <v>166550</v>
      </c>
      <c r="M129" s="54">
        <f t="shared" si="9"/>
        <v>-33564</v>
      </c>
      <c r="N129"/>
      <c r="O129" s="91">
        <f t="shared" si="5"/>
        <v>0</v>
      </c>
      <c r="P129" s="122">
        <v>27293</v>
      </c>
      <c r="Q129" s="71">
        <v>33.31</v>
      </c>
      <c r="R129" s="71">
        <v>166550</v>
      </c>
      <c r="S129" s="161"/>
      <c r="T129"/>
      <c r="U129"/>
      <c r="V129"/>
      <c r="W129" s="93"/>
      <c r="X129" s="90"/>
      <c r="Y129" s="90"/>
      <c r="Z129" s="86"/>
      <c r="AA129" s="86"/>
      <c r="AB129" s="86"/>
    </row>
    <row r="130" spans="1:28" s="39" customFormat="1" ht="17.100000000000001" customHeight="1">
      <c r="A130" s="146">
        <v>27331</v>
      </c>
      <c r="B130" s="49">
        <v>27</v>
      </c>
      <c r="C130" s="50" t="s">
        <v>891</v>
      </c>
      <c r="D130" s="68">
        <v>331</v>
      </c>
      <c r="E130" s="41" t="s">
        <v>509</v>
      </c>
      <c r="F130" s="235">
        <v>1</v>
      </c>
      <c r="G130" s="235">
        <v>1</v>
      </c>
      <c r="H130" s="78">
        <f t="shared" si="6"/>
        <v>1</v>
      </c>
      <c r="I130" s="47">
        <f t="shared" si="7"/>
        <v>0</v>
      </c>
      <c r="J130" s="139">
        <v>5000</v>
      </c>
      <c r="K130" s="139">
        <v>9000</v>
      </c>
      <c r="L130" s="54">
        <f t="shared" si="8"/>
        <v>5000</v>
      </c>
      <c r="M130" s="54">
        <f t="shared" si="9"/>
        <v>-4000</v>
      </c>
      <c r="N130"/>
      <c r="O130" s="91">
        <f t="shared" si="5"/>
        <v>0</v>
      </c>
      <c r="P130" s="122">
        <v>27331</v>
      </c>
      <c r="Q130" s="71">
        <v>1</v>
      </c>
      <c r="R130" s="71">
        <v>5000</v>
      </c>
      <c r="S130" s="161"/>
      <c r="T130"/>
      <c r="U130"/>
      <c r="V130"/>
      <c r="W130" s="93"/>
      <c r="X130" s="90"/>
      <c r="Y130" s="90"/>
      <c r="Z130" s="86"/>
      <c r="AA130" s="86"/>
      <c r="AB130" s="86"/>
    </row>
    <row r="131" spans="1:28" s="39" customFormat="1" ht="17.100000000000001" customHeight="1">
      <c r="A131" s="146">
        <v>27625</v>
      </c>
      <c r="B131" s="49">
        <v>27</v>
      </c>
      <c r="C131" s="50" t="s">
        <v>891</v>
      </c>
      <c r="D131" s="68">
        <v>625</v>
      </c>
      <c r="E131" s="41" t="s">
        <v>842</v>
      </c>
      <c r="F131" s="235">
        <v>5</v>
      </c>
      <c r="G131" s="235">
        <v>4</v>
      </c>
      <c r="H131" s="78">
        <f t="shared" si="6"/>
        <v>5</v>
      </c>
      <c r="I131" s="47">
        <f t="shared" si="7"/>
        <v>1</v>
      </c>
      <c r="J131" s="139">
        <v>25000</v>
      </c>
      <c r="K131" s="139">
        <v>20000</v>
      </c>
      <c r="L131" s="54">
        <f t="shared" si="8"/>
        <v>25000</v>
      </c>
      <c r="M131" s="54">
        <f t="shared" si="9"/>
        <v>5000</v>
      </c>
      <c r="N131"/>
      <c r="O131" s="91">
        <f t="shared" si="5"/>
        <v>0</v>
      </c>
      <c r="P131" s="122">
        <v>27625</v>
      </c>
      <c r="Q131" s="71">
        <v>5</v>
      </c>
      <c r="R131" s="71">
        <v>25000</v>
      </c>
      <c r="S131" s="161"/>
      <c r="T131"/>
      <c r="U131"/>
      <c r="V131"/>
      <c r="W131" s="93"/>
      <c r="X131" s="90"/>
      <c r="Y131" s="90"/>
      <c r="Z131" s="86"/>
      <c r="AA131" s="86"/>
      <c r="AB131" s="86"/>
    </row>
    <row r="132" spans="1:28" s="39" customFormat="1" ht="17.100000000000001" customHeight="1">
      <c r="A132" s="168">
        <v>27650</v>
      </c>
      <c r="B132" s="169">
        <v>27</v>
      </c>
      <c r="C132" s="50" t="s">
        <v>891</v>
      </c>
      <c r="D132" s="169">
        <v>650</v>
      </c>
      <c r="E132" s="41" t="s">
        <v>896</v>
      </c>
      <c r="F132" s="235">
        <v>5</v>
      </c>
      <c r="G132" s="235">
        <v>3</v>
      </c>
      <c r="H132" s="78">
        <f t="shared" si="6"/>
        <v>3</v>
      </c>
      <c r="I132" s="47">
        <f t="shared" si="7"/>
        <v>0</v>
      </c>
      <c r="J132" s="139">
        <v>25000</v>
      </c>
      <c r="K132" s="139">
        <v>15000</v>
      </c>
      <c r="L132" s="54">
        <f t="shared" si="8"/>
        <v>15000</v>
      </c>
      <c r="M132" s="54">
        <f t="shared" si="9"/>
        <v>0</v>
      </c>
      <c r="N132"/>
      <c r="O132" s="91">
        <f t="shared" si="5"/>
        <v>0</v>
      </c>
      <c r="P132" s="122">
        <v>27650</v>
      </c>
      <c r="Q132" s="71">
        <v>3</v>
      </c>
      <c r="R132" s="71">
        <v>15000</v>
      </c>
      <c r="S132" s="161"/>
      <c r="T132"/>
      <c r="U132"/>
      <c r="V132"/>
      <c r="W132" s="93"/>
      <c r="X132" s="90"/>
      <c r="Y132" s="90"/>
      <c r="Z132" s="86"/>
      <c r="AA132" s="86"/>
      <c r="AB132" s="86"/>
    </row>
    <row r="133" spans="1:28" s="39" customFormat="1" ht="17.100000000000001" customHeight="1">
      <c r="A133" s="167">
        <v>27665</v>
      </c>
      <c r="B133" s="49">
        <v>27</v>
      </c>
      <c r="C133" s="50" t="s">
        <v>891</v>
      </c>
      <c r="D133" s="68">
        <v>665</v>
      </c>
      <c r="E133" s="41" t="s">
        <v>866</v>
      </c>
      <c r="F133" s="235">
        <v>7</v>
      </c>
      <c r="G133" s="235">
        <v>8</v>
      </c>
      <c r="H133" s="78">
        <f t="shared" si="6"/>
        <v>9.620000000000001</v>
      </c>
      <c r="I133" s="47">
        <f t="shared" si="7"/>
        <v>1.620000000000001</v>
      </c>
      <c r="J133" s="139">
        <v>35000</v>
      </c>
      <c r="K133" s="139">
        <v>40000</v>
      </c>
      <c r="L133" s="54">
        <f t="shared" si="8"/>
        <v>48100</v>
      </c>
      <c r="M133" s="54">
        <f t="shared" si="9"/>
        <v>8100</v>
      </c>
      <c r="N133"/>
      <c r="O133" s="91">
        <f t="shared" si="5"/>
        <v>0</v>
      </c>
      <c r="P133" s="122">
        <v>27665</v>
      </c>
      <c r="Q133" s="71">
        <v>9.620000000000001</v>
      </c>
      <c r="R133" s="71">
        <v>48100</v>
      </c>
      <c r="S133" s="161"/>
      <c r="T133"/>
      <c r="U133"/>
      <c r="V133"/>
      <c r="W133" s="93"/>
      <c r="X133" s="90"/>
      <c r="Y133" s="90"/>
      <c r="Z133" s="86"/>
      <c r="AA133" s="86"/>
      <c r="AB133" s="86"/>
    </row>
    <row r="134" spans="1:28" s="39" customFormat="1" ht="17.100000000000001" customHeight="1">
      <c r="A134" s="166">
        <v>28039</v>
      </c>
      <c r="B134" s="49">
        <v>28</v>
      </c>
      <c r="C134" s="50" t="s">
        <v>560</v>
      </c>
      <c r="D134" s="68">
        <v>39</v>
      </c>
      <c r="E134" s="41" t="s">
        <v>786</v>
      </c>
      <c r="F134" s="235">
        <v>5</v>
      </c>
      <c r="G134" s="235">
        <v>5</v>
      </c>
      <c r="H134" s="78">
        <f t="shared" si="6"/>
        <v>5</v>
      </c>
      <c r="I134" s="47">
        <f t="shared" si="7"/>
        <v>0</v>
      </c>
      <c r="J134" s="139">
        <v>69045</v>
      </c>
      <c r="K134" s="139">
        <v>69045</v>
      </c>
      <c r="L134" s="54">
        <f t="shared" si="8"/>
        <v>67664</v>
      </c>
      <c r="M134" s="54">
        <f t="shared" si="9"/>
        <v>-1381</v>
      </c>
      <c r="N134"/>
      <c r="O134" s="91">
        <f t="shared" si="5"/>
        <v>0</v>
      </c>
      <c r="P134" s="122">
        <v>28039</v>
      </c>
      <c r="Q134" s="71">
        <v>5</v>
      </c>
      <c r="R134" s="71">
        <v>67664</v>
      </c>
      <c r="S134" s="161"/>
      <c r="T134"/>
      <c r="U134"/>
      <c r="V134"/>
      <c r="W134" s="93"/>
      <c r="X134" s="90"/>
      <c r="Y134" s="90"/>
      <c r="Z134" s="86"/>
      <c r="AA134" s="86"/>
      <c r="AB134" s="86"/>
    </row>
    <row r="135" spans="1:28" s="39" customFormat="1" ht="17.100000000000001" customHeight="1">
      <c r="A135" s="48">
        <v>28064</v>
      </c>
      <c r="B135" s="48">
        <v>28</v>
      </c>
      <c r="C135" s="50" t="s">
        <v>560</v>
      </c>
      <c r="D135" s="50">
        <v>64</v>
      </c>
      <c r="E135" s="41" t="s">
        <v>844</v>
      </c>
      <c r="F135" s="235">
        <v>12</v>
      </c>
      <c r="G135" s="235">
        <v>13</v>
      </c>
      <c r="H135" s="78">
        <f t="shared" si="6"/>
        <v>12.41</v>
      </c>
      <c r="I135" s="47">
        <f t="shared" si="7"/>
        <v>-0.58999999999999986</v>
      </c>
      <c r="J135" s="139">
        <v>65006</v>
      </c>
      <c r="K135" s="139">
        <v>70006</v>
      </c>
      <c r="L135" s="54">
        <f t="shared" si="8"/>
        <v>70157</v>
      </c>
      <c r="M135" s="54">
        <f t="shared" si="9"/>
        <v>151</v>
      </c>
      <c r="N135"/>
      <c r="O135" s="91">
        <f t="shared" si="5"/>
        <v>0</v>
      </c>
      <c r="P135" s="122">
        <v>28064</v>
      </c>
      <c r="Q135" s="71">
        <v>12.41</v>
      </c>
      <c r="R135" s="71">
        <v>70157</v>
      </c>
      <c r="S135" s="161"/>
      <c r="T135"/>
      <c r="U135"/>
      <c r="V135"/>
      <c r="W135" s="93"/>
      <c r="X135" s="90"/>
      <c r="Y135" s="90"/>
      <c r="Z135" s="86"/>
      <c r="AA135" s="86"/>
      <c r="AB135" s="86"/>
    </row>
    <row r="136" spans="1:28" s="39" customFormat="1" ht="17.100000000000001" customHeight="1">
      <c r="A136" s="68">
        <v>28170</v>
      </c>
      <c r="B136" s="50">
        <v>28</v>
      </c>
      <c r="C136" s="50" t="s">
        <v>560</v>
      </c>
      <c r="D136" s="68">
        <v>170</v>
      </c>
      <c r="E136" s="41" t="s">
        <v>566</v>
      </c>
      <c r="F136" s="235">
        <v>1</v>
      </c>
      <c r="G136" s="235">
        <v>0</v>
      </c>
      <c r="H136" s="78">
        <f t="shared" si="6"/>
        <v>0</v>
      </c>
      <c r="I136" s="47">
        <f t="shared" si="7"/>
        <v>0</v>
      </c>
      <c r="J136" s="139">
        <v>11578</v>
      </c>
      <c r="K136" s="139">
        <v>0</v>
      </c>
      <c r="L136" s="54">
        <f t="shared" si="8"/>
        <v>0</v>
      </c>
      <c r="M136" s="54">
        <f t="shared" si="9"/>
        <v>0</v>
      </c>
      <c r="N136"/>
      <c r="O136" s="91">
        <f t="shared" si="5"/>
        <v>0</v>
      </c>
      <c r="P136" s="147">
        <v>28170</v>
      </c>
      <c r="Q136" s="71"/>
      <c r="R136" s="71"/>
      <c r="S136" s="161"/>
      <c r="T136"/>
      <c r="U136"/>
      <c r="V136"/>
      <c r="W136" s="93"/>
      <c r="X136" s="90"/>
      <c r="Y136" s="90"/>
      <c r="Z136" s="86"/>
      <c r="AA136" s="86"/>
      <c r="AB136" s="86"/>
    </row>
    <row r="137" spans="1:28" s="39" customFormat="1" ht="17.100000000000001" customHeight="1">
      <c r="A137" s="238">
        <v>28348</v>
      </c>
      <c r="B137" s="149">
        <v>28</v>
      </c>
      <c r="C137" s="183" t="s">
        <v>560</v>
      </c>
      <c r="D137" s="184">
        <v>348</v>
      </c>
      <c r="E137" s="41" t="s">
        <v>857</v>
      </c>
      <c r="F137" s="93"/>
      <c r="G137" s="235">
        <v>1</v>
      </c>
      <c r="H137" s="78">
        <f t="shared" si="6"/>
        <v>1</v>
      </c>
      <c r="I137" s="47">
        <f t="shared" si="7"/>
        <v>0</v>
      </c>
      <c r="J137"/>
      <c r="K137" s="139">
        <v>5000</v>
      </c>
      <c r="L137" s="54">
        <f t="shared" si="8"/>
        <v>5000</v>
      </c>
      <c r="M137" s="54">
        <f t="shared" si="9"/>
        <v>0</v>
      </c>
      <c r="N137"/>
      <c r="O137" s="91">
        <f t="shared" si="5"/>
        <v>0</v>
      </c>
      <c r="P137" s="122">
        <v>28348</v>
      </c>
      <c r="Q137" s="71">
        <v>1</v>
      </c>
      <c r="R137" s="71">
        <v>5000</v>
      </c>
      <c r="S137" s="161"/>
      <c r="T137"/>
      <c r="U137"/>
      <c r="V137"/>
      <c r="W137" s="93"/>
      <c r="X137" s="90"/>
      <c r="Y137" s="90"/>
      <c r="Z137" s="86"/>
      <c r="AA137" s="86"/>
      <c r="AB137" s="86"/>
    </row>
    <row r="138" spans="1:28" s="39" customFormat="1" ht="17.100000000000001" customHeight="1">
      <c r="A138" s="238">
        <v>28616</v>
      </c>
      <c r="B138" s="149">
        <v>28</v>
      </c>
      <c r="C138" s="183" t="s">
        <v>560</v>
      </c>
      <c r="D138" s="184">
        <v>616</v>
      </c>
      <c r="E138" s="41" t="s">
        <v>1513</v>
      </c>
      <c r="F138" s="93"/>
      <c r="G138" s="235">
        <v>1</v>
      </c>
      <c r="H138" s="78">
        <f t="shared" si="6"/>
        <v>1</v>
      </c>
      <c r="I138" s="47">
        <f t="shared" si="7"/>
        <v>0</v>
      </c>
      <c r="J138"/>
      <c r="K138" s="139">
        <v>5000</v>
      </c>
      <c r="L138" s="54">
        <f t="shared" si="8"/>
        <v>5000</v>
      </c>
      <c r="M138" s="54">
        <f t="shared" si="9"/>
        <v>0</v>
      </c>
      <c r="N138"/>
      <c r="O138" s="91">
        <f t="shared" ref="O138:O200" si="10">P138-A138</f>
        <v>0</v>
      </c>
      <c r="P138" s="122">
        <v>28616</v>
      </c>
      <c r="Q138" s="71">
        <v>1</v>
      </c>
      <c r="R138" s="71">
        <v>5000</v>
      </c>
      <c r="S138" s="161"/>
      <c r="T138"/>
      <c r="U138"/>
      <c r="V138"/>
      <c r="W138" s="93"/>
      <c r="X138" s="90"/>
      <c r="Y138" s="90"/>
      <c r="Z138" s="86"/>
      <c r="AA138" s="86"/>
      <c r="AB138" s="86"/>
    </row>
    <row r="139" spans="1:28" s="39" customFormat="1" ht="17.100000000000001" customHeight="1">
      <c r="A139" s="249">
        <v>30035</v>
      </c>
      <c r="B139" s="149">
        <v>30</v>
      </c>
      <c r="C139" s="183" t="s">
        <v>858</v>
      </c>
      <c r="D139" s="184">
        <v>35</v>
      </c>
      <c r="E139" s="41" t="s">
        <v>833</v>
      </c>
      <c r="F139" s="235">
        <v>1</v>
      </c>
      <c r="G139" s="235">
        <v>0</v>
      </c>
      <c r="H139" s="78">
        <f t="shared" ref="H139:H201" si="11">Q139</f>
        <v>0</v>
      </c>
      <c r="I139" s="47">
        <f t="shared" ref="I139:I201" si="12">H139-G139</f>
        <v>0</v>
      </c>
      <c r="J139" s="139">
        <v>5000</v>
      </c>
      <c r="K139" s="139">
        <v>0</v>
      </c>
      <c r="L139" s="54">
        <f t="shared" ref="L139:L201" si="13">R139</f>
        <v>0</v>
      </c>
      <c r="M139" s="54">
        <f t="shared" ref="M139:M201" si="14">L139-K139</f>
        <v>0</v>
      </c>
      <c r="N139"/>
      <c r="O139" s="91">
        <f t="shared" si="10"/>
        <v>0</v>
      </c>
      <c r="P139" s="147">
        <v>30035</v>
      </c>
      <c r="Q139" s="71"/>
      <c r="R139" s="71"/>
      <c r="S139" s="161"/>
      <c r="T139"/>
      <c r="U139"/>
      <c r="V139"/>
      <c r="W139" s="93"/>
      <c r="X139" s="90"/>
      <c r="Y139" s="90"/>
      <c r="Z139" s="86"/>
      <c r="AA139" s="86"/>
      <c r="AB139" s="86"/>
    </row>
    <row r="140" spans="1:28" s="39" customFormat="1" ht="17.100000000000001" customHeight="1">
      <c r="A140" s="234">
        <v>30038</v>
      </c>
      <c r="B140" s="149">
        <v>30</v>
      </c>
      <c r="C140" s="183" t="s">
        <v>858</v>
      </c>
      <c r="D140" s="184">
        <v>38</v>
      </c>
      <c r="E140" s="41" t="s">
        <v>809</v>
      </c>
      <c r="F140" s="93"/>
      <c r="G140" s="235">
        <v>2</v>
      </c>
      <c r="H140" s="78">
        <f t="shared" si="11"/>
        <v>2</v>
      </c>
      <c r="I140" s="47">
        <f t="shared" si="12"/>
        <v>0</v>
      </c>
      <c r="J140"/>
      <c r="K140" s="139">
        <v>10000</v>
      </c>
      <c r="L140" s="54">
        <f t="shared" si="13"/>
        <v>10000</v>
      </c>
      <c r="M140" s="54">
        <f t="shared" si="14"/>
        <v>0</v>
      </c>
      <c r="N140"/>
      <c r="O140" s="91">
        <f t="shared" si="10"/>
        <v>0</v>
      </c>
      <c r="P140" s="122">
        <v>30038</v>
      </c>
      <c r="Q140" s="71">
        <v>2</v>
      </c>
      <c r="R140" s="71">
        <v>10000</v>
      </c>
      <c r="S140" s="161"/>
      <c r="T140"/>
      <c r="U140"/>
      <c r="V140"/>
      <c r="W140" s="93"/>
      <c r="X140" s="90"/>
      <c r="Y140" s="90"/>
      <c r="Z140" s="86"/>
      <c r="AA140" s="86"/>
      <c r="AB140" s="86"/>
    </row>
    <row r="141" spans="1:28" s="39" customFormat="1" ht="17.100000000000001" customHeight="1">
      <c r="A141" s="245">
        <v>30044</v>
      </c>
      <c r="B141" s="149">
        <f>TRUNC(A141,-3)/1000</f>
        <v>30</v>
      </c>
      <c r="C141" s="183" t="str">
        <f>VLOOKUP(B141,code437,2)</f>
        <v xml:space="preserve">BEVERLY                      </v>
      </c>
      <c r="D141" s="184">
        <f>A141-B141*1000</f>
        <v>44</v>
      </c>
      <c r="E141" s="41" t="s">
        <v>835</v>
      </c>
      <c r="F141" s="235"/>
      <c r="G141" s="235"/>
      <c r="H141" s="78">
        <f t="shared" si="11"/>
        <v>1</v>
      </c>
      <c r="I141" s="47">
        <f t="shared" si="12"/>
        <v>1</v>
      </c>
      <c r="J141" s="41"/>
      <c r="K141" s="139"/>
      <c r="L141" s="54">
        <f t="shared" si="13"/>
        <v>5000</v>
      </c>
      <c r="M141" s="54">
        <f t="shared" si="14"/>
        <v>5000</v>
      </c>
      <c r="N141"/>
      <c r="O141" s="91">
        <f t="shared" si="10"/>
        <v>0</v>
      </c>
      <c r="P141" s="122">
        <v>30044</v>
      </c>
      <c r="Q141" s="71">
        <v>1</v>
      </c>
      <c r="R141" s="71">
        <v>5000</v>
      </c>
      <c r="S141" s="161"/>
      <c r="T141"/>
      <c r="U141"/>
      <c r="V141"/>
      <c r="W141" s="93"/>
      <c r="X141" s="90"/>
      <c r="Y141" s="90"/>
      <c r="Z141" s="86"/>
      <c r="AA141" s="86"/>
      <c r="AB141" s="86"/>
    </row>
    <row r="142" spans="1:28" s="39" customFormat="1" ht="17.100000000000001" customHeight="1">
      <c r="A142" s="234">
        <v>30057</v>
      </c>
      <c r="B142" s="199">
        <v>30</v>
      </c>
      <c r="C142" s="183" t="s">
        <v>858</v>
      </c>
      <c r="D142" s="200">
        <v>57</v>
      </c>
      <c r="E142" s="41" t="s">
        <v>1331</v>
      </c>
      <c r="F142" s="93"/>
      <c r="G142" s="235">
        <v>1</v>
      </c>
      <c r="H142" s="78">
        <f t="shared" si="11"/>
        <v>1</v>
      </c>
      <c r="I142" s="47">
        <f t="shared" si="12"/>
        <v>0</v>
      </c>
      <c r="J142"/>
      <c r="K142" s="139">
        <v>5000</v>
      </c>
      <c r="L142" s="54">
        <f t="shared" si="13"/>
        <v>5000</v>
      </c>
      <c r="M142" s="54">
        <f t="shared" si="14"/>
        <v>0</v>
      </c>
      <c r="N142"/>
      <c r="O142" s="91">
        <f t="shared" si="10"/>
        <v>0</v>
      </c>
      <c r="P142" s="122">
        <v>30057</v>
      </c>
      <c r="Q142" s="71">
        <v>1</v>
      </c>
      <c r="R142" s="71">
        <v>5000</v>
      </c>
      <c r="S142" s="161"/>
      <c r="T142"/>
      <c r="U142"/>
      <c r="V142"/>
      <c r="W142" s="93"/>
      <c r="X142" s="90"/>
      <c r="Y142" s="90"/>
      <c r="Z142" s="86"/>
      <c r="AA142" s="86"/>
      <c r="AB142" s="86"/>
    </row>
    <row r="143" spans="1:28" s="39" customFormat="1" ht="17.100000000000001" customHeight="1">
      <c r="A143" s="51">
        <v>30071</v>
      </c>
      <c r="B143" s="51">
        <v>30</v>
      </c>
      <c r="C143" s="50" t="s">
        <v>858</v>
      </c>
      <c r="D143" s="67">
        <v>71</v>
      </c>
      <c r="E143" s="41" t="s">
        <v>859</v>
      </c>
      <c r="F143" s="235">
        <v>10.5</v>
      </c>
      <c r="G143" s="235">
        <v>13</v>
      </c>
      <c r="H143" s="78">
        <f t="shared" si="11"/>
        <v>13</v>
      </c>
      <c r="I143" s="47">
        <f t="shared" si="12"/>
        <v>0</v>
      </c>
      <c r="J143" s="139">
        <v>54769</v>
      </c>
      <c r="K143" s="139">
        <v>67269</v>
      </c>
      <c r="L143" s="54">
        <f t="shared" si="13"/>
        <v>68382</v>
      </c>
      <c r="M143" s="54">
        <f t="shared" si="14"/>
        <v>1113</v>
      </c>
      <c r="N143"/>
      <c r="O143" s="91">
        <f t="shared" si="10"/>
        <v>0</v>
      </c>
      <c r="P143" s="122">
        <v>30071</v>
      </c>
      <c r="Q143" s="71">
        <v>13</v>
      </c>
      <c r="R143" s="71">
        <v>68382</v>
      </c>
      <c r="S143" s="161"/>
      <c r="T143"/>
      <c r="U143"/>
      <c r="V143"/>
      <c r="W143" s="93"/>
      <c r="X143" s="90"/>
      <c r="Y143" s="90"/>
      <c r="Z143" s="86"/>
      <c r="AA143" s="86"/>
      <c r="AB143" s="86"/>
    </row>
    <row r="144" spans="1:28" s="39" customFormat="1" ht="17.100000000000001" customHeight="1">
      <c r="A144" s="51">
        <v>30107</v>
      </c>
      <c r="B144" s="51">
        <v>30</v>
      </c>
      <c r="C144" s="50" t="s">
        <v>858</v>
      </c>
      <c r="D144" s="67">
        <v>107</v>
      </c>
      <c r="E144" s="41" t="s">
        <v>860</v>
      </c>
      <c r="F144" s="235">
        <v>8</v>
      </c>
      <c r="G144" s="235">
        <v>6</v>
      </c>
      <c r="H144" s="78">
        <f t="shared" si="11"/>
        <v>6</v>
      </c>
      <c r="I144" s="47">
        <f t="shared" si="12"/>
        <v>0</v>
      </c>
      <c r="J144" s="139">
        <v>41793</v>
      </c>
      <c r="K144" s="139">
        <v>37000</v>
      </c>
      <c r="L144" s="54">
        <f t="shared" si="13"/>
        <v>37483</v>
      </c>
      <c r="M144" s="54">
        <f t="shared" si="14"/>
        <v>483</v>
      </c>
      <c r="N144"/>
      <c r="O144" s="91">
        <f t="shared" si="10"/>
        <v>0</v>
      </c>
      <c r="P144" s="122">
        <v>30107</v>
      </c>
      <c r="Q144" s="71">
        <v>6</v>
      </c>
      <c r="R144" s="71">
        <v>37483</v>
      </c>
      <c r="S144" s="161"/>
      <c r="T144"/>
      <c r="U144"/>
      <c r="V144"/>
      <c r="W144" s="93"/>
      <c r="X144" s="90"/>
      <c r="Y144" s="90"/>
      <c r="Z144" s="86"/>
      <c r="AA144" s="86"/>
      <c r="AB144" s="86"/>
    </row>
    <row r="145" spans="1:28" s="39" customFormat="1" ht="17.100000000000001" customHeight="1">
      <c r="A145" s="180">
        <v>30128</v>
      </c>
      <c r="B145" s="180">
        <v>30</v>
      </c>
      <c r="C145" s="182" t="s">
        <v>858</v>
      </c>
      <c r="D145" s="180">
        <v>128</v>
      </c>
      <c r="E145" s="41" t="s">
        <v>580</v>
      </c>
      <c r="F145" s="235">
        <v>1</v>
      </c>
      <c r="G145" s="235">
        <v>1</v>
      </c>
      <c r="H145" s="78">
        <f t="shared" si="11"/>
        <v>1</v>
      </c>
      <c r="I145" s="47">
        <f t="shared" si="12"/>
        <v>0</v>
      </c>
      <c r="J145" s="139">
        <v>5000</v>
      </c>
      <c r="K145" s="139">
        <v>5000</v>
      </c>
      <c r="L145" s="54">
        <f t="shared" si="13"/>
        <v>5000</v>
      </c>
      <c r="M145" s="54">
        <f t="shared" si="14"/>
        <v>0</v>
      </c>
      <c r="N145"/>
      <c r="O145" s="91">
        <f t="shared" si="10"/>
        <v>0</v>
      </c>
      <c r="P145" s="122">
        <v>30128</v>
      </c>
      <c r="Q145" s="71">
        <v>1</v>
      </c>
      <c r="R145" s="71">
        <v>5000</v>
      </c>
      <c r="S145" s="161"/>
      <c r="T145"/>
      <c r="U145"/>
      <c r="V145"/>
      <c r="W145" s="93"/>
      <c r="X145" s="90"/>
      <c r="Y145" s="90"/>
      <c r="Z145" s="86"/>
      <c r="AA145" s="86"/>
      <c r="AB145" s="86"/>
    </row>
    <row r="146" spans="1:28" s="39" customFormat="1" ht="17.100000000000001" customHeight="1">
      <c r="A146" s="145">
        <v>30144</v>
      </c>
      <c r="B146" s="51">
        <v>30</v>
      </c>
      <c r="C146" s="50" t="s">
        <v>858</v>
      </c>
      <c r="D146" s="67">
        <v>144</v>
      </c>
      <c r="E146" s="41" t="s">
        <v>861</v>
      </c>
      <c r="F146" s="235">
        <v>2.84</v>
      </c>
      <c r="G146" s="235">
        <v>2</v>
      </c>
      <c r="H146" s="78">
        <f t="shared" si="11"/>
        <v>2</v>
      </c>
      <c r="I146" s="47">
        <f t="shared" si="12"/>
        <v>0</v>
      </c>
      <c r="J146" s="139">
        <v>17430</v>
      </c>
      <c r="K146" s="139">
        <v>10000</v>
      </c>
      <c r="L146" s="54">
        <f t="shared" si="13"/>
        <v>10000</v>
      </c>
      <c r="M146" s="54">
        <f t="shared" si="14"/>
        <v>0</v>
      </c>
      <c r="N146"/>
      <c r="O146" s="91">
        <f t="shared" si="10"/>
        <v>0</v>
      </c>
      <c r="P146" s="122">
        <v>30144</v>
      </c>
      <c r="Q146" s="71">
        <v>2</v>
      </c>
      <c r="R146" s="71">
        <v>10000</v>
      </c>
      <c r="S146" s="161"/>
      <c r="T146"/>
      <c r="U146"/>
      <c r="V146"/>
      <c r="W146" s="93"/>
      <c r="X146" s="90"/>
      <c r="Y146" s="90"/>
      <c r="Z146" s="86"/>
      <c r="AA146" s="86"/>
      <c r="AB146" s="86"/>
    </row>
    <row r="147" spans="1:28" s="39" customFormat="1" ht="17.100000000000001" customHeight="1">
      <c r="A147" s="51">
        <v>30163</v>
      </c>
      <c r="B147" s="51">
        <v>30</v>
      </c>
      <c r="C147" s="50" t="s">
        <v>858</v>
      </c>
      <c r="D147" s="67">
        <v>163</v>
      </c>
      <c r="E147" s="41" t="s">
        <v>862</v>
      </c>
      <c r="F147" s="235">
        <v>15</v>
      </c>
      <c r="G147" s="235">
        <v>18</v>
      </c>
      <c r="H147" s="78">
        <f t="shared" si="11"/>
        <v>16.55</v>
      </c>
      <c r="I147" s="47">
        <f t="shared" si="12"/>
        <v>-1.4499999999999993</v>
      </c>
      <c r="J147" s="139">
        <v>82283</v>
      </c>
      <c r="K147" s="139">
        <v>113283</v>
      </c>
      <c r="L147" s="54">
        <f t="shared" si="13"/>
        <v>114998</v>
      </c>
      <c r="M147" s="54">
        <f t="shared" si="14"/>
        <v>1715</v>
      </c>
      <c r="N147"/>
      <c r="O147" s="91">
        <f t="shared" si="10"/>
        <v>0</v>
      </c>
      <c r="P147" s="122">
        <v>30163</v>
      </c>
      <c r="Q147" s="71">
        <v>16.55</v>
      </c>
      <c r="R147" s="71">
        <v>114998</v>
      </c>
      <c r="S147" s="161"/>
      <c r="T147"/>
      <c r="U147"/>
      <c r="V147"/>
      <c r="W147" s="93"/>
      <c r="X147" s="90"/>
      <c r="Y147" s="90"/>
      <c r="Z147" s="86"/>
      <c r="AA147" s="86"/>
      <c r="AB147" s="86"/>
    </row>
    <row r="148" spans="1:28" s="39" customFormat="1" ht="17.100000000000001" customHeight="1">
      <c r="A148" s="234">
        <v>30168</v>
      </c>
      <c r="B148" s="199">
        <v>30</v>
      </c>
      <c r="C148" s="183" t="s">
        <v>858</v>
      </c>
      <c r="D148" s="200">
        <v>168</v>
      </c>
      <c r="E148" s="41" t="s">
        <v>790</v>
      </c>
      <c r="F148" s="93"/>
      <c r="G148" s="235">
        <v>2</v>
      </c>
      <c r="H148" s="78">
        <f t="shared" si="11"/>
        <v>2</v>
      </c>
      <c r="I148" s="47">
        <f t="shared" si="12"/>
        <v>0</v>
      </c>
      <c r="J148"/>
      <c r="K148" s="139">
        <v>10000</v>
      </c>
      <c r="L148" s="54">
        <f t="shared" si="13"/>
        <v>10947</v>
      </c>
      <c r="M148" s="54">
        <f t="shared" si="14"/>
        <v>947</v>
      </c>
      <c r="N148"/>
      <c r="O148" s="91">
        <f t="shared" si="10"/>
        <v>0</v>
      </c>
      <c r="P148" s="122">
        <v>30168</v>
      </c>
      <c r="Q148" s="71">
        <v>2</v>
      </c>
      <c r="R148" s="71">
        <v>10947</v>
      </c>
      <c r="S148" s="161"/>
      <c r="T148"/>
      <c r="U148"/>
      <c r="V148"/>
      <c r="W148" s="93"/>
      <c r="X148" s="90"/>
      <c r="Y148" s="90"/>
      <c r="Z148" s="86"/>
      <c r="AA148" s="86"/>
      <c r="AB148" s="86"/>
    </row>
    <row r="149" spans="1:28" s="39" customFormat="1" ht="17.100000000000001" customHeight="1">
      <c r="A149" s="51">
        <v>30229</v>
      </c>
      <c r="B149" s="51">
        <v>30</v>
      </c>
      <c r="C149" s="50" t="s">
        <v>858</v>
      </c>
      <c r="D149" s="67">
        <v>229</v>
      </c>
      <c r="E149" s="41" t="s">
        <v>770</v>
      </c>
      <c r="F149" s="235">
        <v>16.259999999999998</v>
      </c>
      <c r="G149" s="235">
        <v>18</v>
      </c>
      <c r="H149" s="78">
        <f t="shared" si="11"/>
        <v>17</v>
      </c>
      <c r="I149" s="47">
        <f t="shared" si="12"/>
        <v>-1</v>
      </c>
      <c r="J149" s="139">
        <v>83508</v>
      </c>
      <c r="K149" s="139">
        <v>94084</v>
      </c>
      <c r="L149" s="54">
        <f t="shared" si="13"/>
        <v>86225</v>
      </c>
      <c r="M149" s="54">
        <f t="shared" si="14"/>
        <v>-7859</v>
      </c>
      <c r="N149"/>
      <c r="O149" s="91">
        <f t="shared" si="10"/>
        <v>0</v>
      </c>
      <c r="P149" s="122">
        <v>30229</v>
      </c>
      <c r="Q149" s="71">
        <v>17</v>
      </c>
      <c r="R149" s="71">
        <v>86225</v>
      </c>
      <c r="S149" s="161"/>
      <c r="T149"/>
      <c r="U149"/>
      <c r="V149"/>
      <c r="W149" s="93"/>
      <c r="X149" s="90"/>
      <c r="Y149" s="90"/>
      <c r="Z149" s="86"/>
      <c r="AA149" s="86"/>
      <c r="AB149" s="86"/>
    </row>
    <row r="150" spans="1:28" s="39" customFormat="1" ht="17.100000000000001" customHeight="1">
      <c r="A150" s="212">
        <v>30246</v>
      </c>
      <c r="B150" s="199">
        <v>30</v>
      </c>
      <c r="C150" s="183" t="s">
        <v>858</v>
      </c>
      <c r="D150" s="200">
        <v>246</v>
      </c>
      <c r="E150" s="41" t="s">
        <v>1273</v>
      </c>
      <c r="F150" s="235">
        <v>1</v>
      </c>
      <c r="G150" s="235">
        <v>0</v>
      </c>
      <c r="H150" s="78">
        <f t="shared" si="11"/>
        <v>0</v>
      </c>
      <c r="I150" s="47">
        <f t="shared" si="12"/>
        <v>0</v>
      </c>
      <c r="J150" s="139">
        <v>6997</v>
      </c>
      <c r="K150" s="139">
        <v>0</v>
      </c>
      <c r="L150" s="54">
        <f t="shared" si="13"/>
        <v>0</v>
      </c>
      <c r="M150" s="54">
        <f t="shared" si="14"/>
        <v>0</v>
      </c>
      <c r="N150"/>
      <c r="O150" s="91">
        <f t="shared" si="10"/>
        <v>0</v>
      </c>
      <c r="P150" s="147">
        <v>30246</v>
      </c>
      <c r="Q150" s="71"/>
      <c r="R150" s="71"/>
      <c r="S150" s="161"/>
      <c r="T150"/>
      <c r="U150"/>
      <c r="V150"/>
      <c r="W150" s="93"/>
      <c r="X150" s="90"/>
      <c r="Y150" s="90"/>
      <c r="Z150" s="86"/>
      <c r="AA150" s="86"/>
      <c r="AB150" s="86"/>
    </row>
    <row r="151" spans="1:28" s="39" customFormat="1" ht="17.100000000000001" customHeight="1">
      <c r="A151" s="145">
        <v>30252</v>
      </c>
      <c r="B151" s="51">
        <v>30</v>
      </c>
      <c r="C151" s="50" t="s">
        <v>858</v>
      </c>
      <c r="D151" s="67">
        <v>252</v>
      </c>
      <c r="E151" s="41" t="s">
        <v>811</v>
      </c>
      <c r="F151" s="235">
        <v>2</v>
      </c>
      <c r="G151" s="235">
        <v>2</v>
      </c>
      <c r="H151" s="78">
        <f t="shared" si="11"/>
        <v>2</v>
      </c>
      <c r="I151" s="47">
        <f t="shared" si="12"/>
        <v>0</v>
      </c>
      <c r="J151" s="139">
        <v>10000</v>
      </c>
      <c r="K151" s="139">
        <v>10000</v>
      </c>
      <c r="L151" s="54">
        <f t="shared" si="13"/>
        <v>10000</v>
      </c>
      <c r="M151" s="54">
        <f t="shared" si="14"/>
        <v>0</v>
      </c>
      <c r="N151"/>
      <c r="O151" s="91">
        <f t="shared" si="10"/>
        <v>0</v>
      </c>
      <c r="P151" s="122">
        <v>30252</v>
      </c>
      <c r="Q151" s="71">
        <v>2</v>
      </c>
      <c r="R151" s="71">
        <v>10000</v>
      </c>
      <c r="S151" s="161"/>
      <c r="T151"/>
      <c r="U151"/>
      <c r="V151"/>
      <c r="W151" s="93"/>
      <c r="X151" s="90"/>
      <c r="Y151" s="90"/>
      <c r="Z151" s="86"/>
      <c r="AA151" s="86"/>
      <c r="AB151" s="86"/>
    </row>
    <row r="152" spans="1:28" s="39" customFormat="1" ht="17.100000000000001" customHeight="1">
      <c r="A152" s="51">
        <v>30258</v>
      </c>
      <c r="B152" s="51">
        <v>30</v>
      </c>
      <c r="C152" s="50" t="s">
        <v>858</v>
      </c>
      <c r="D152" s="67">
        <v>258</v>
      </c>
      <c r="E152" s="41" t="s">
        <v>771</v>
      </c>
      <c r="F152" s="235">
        <v>27.97</v>
      </c>
      <c r="G152" s="235">
        <v>32.5</v>
      </c>
      <c r="H152" s="78">
        <f t="shared" si="11"/>
        <v>28.869999999999997</v>
      </c>
      <c r="I152" s="47">
        <f t="shared" si="12"/>
        <v>-3.6300000000000026</v>
      </c>
      <c r="J152" s="139">
        <v>157321</v>
      </c>
      <c r="K152" s="139">
        <v>188516</v>
      </c>
      <c r="L152" s="54">
        <f t="shared" si="13"/>
        <v>167456</v>
      </c>
      <c r="M152" s="54">
        <f t="shared" si="14"/>
        <v>-21060</v>
      </c>
      <c r="N152"/>
      <c r="O152" s="91">
        <f t="shared" si="10"/>
        <v>0</v>
      </c>
      <c r="P152" s="122">
        <v>30258</v>
      </c>
      <c r="Q152" s="71">
        <v>28.869999999999997</v>
      </c>
      <c r="R152" s="71">
        <v>167456</v>
      </c>
      <c r="S152" s="161"/>
      <c r="T152"/>
      <c r="U152"/>
      <c r="V152"/>
      <c r="W152" s="93"/>
      <c r="X152" s="90"/>
      <c r="Y152" s="90"/>
      <c r="Z152" s="86"/>
      <c r="AA152" s="86"/>
      <c r="AB152" s="86"/>
    </row>
    <row r="153" spans="1:28" s="39" customFormat="1" ht="17.100000000000001" customHeight="1">
      <c r="A153" s="51">
        <v>30262</v>
      </c>
      <c r="B153" s="51">
        <v>30</v>
      </c>
      <c r="C153" s="50" t="s">
        <v>858</v>
      </c>
      <c r="D153" s="67">
        <v>262</v>
      </c>
      <c r="E153" s="41" t="s">
        <v>822</v>
      </c>
      <c r="F153" s="235">
        <v>2</v>
      </c>
      <c r="G153" s="235">
        <v>1</v>
      </c>
      <c r="H153" s="78">
        <f t="shared" si="11"/>
        <v>1</v>
      </c>
      <c r="I153" s="47">
        <f t="shared" si="12"/>
        <v>0</v>
      </c>
      <c r="J153" s="139">
        <v>10000</v>
      </c>
      <c r="K153" s="139">
        <v>5000</v>
      </c>
      <c r="L153" s="54">
        <f t="shared" si="13"/>
        <v>5000</v>
      </c>
      <c r="M153" s="54">
        <f t="shared" si="14"/>
        <v>0</v>
      </c>
      <c r="N153"/>
      <c r="O153" s="91">
        <f t="shared" si="10"/>
        <v>0</v>
      </c>
      <c r="P153" s="122">
        <v>30262</v>
      </c>
      <c r="Q153" s="71">
        <v>1</v>
      </c>
      <c r="R153" s="71">
        <v>5000</v>
      </c>
      <c r="S153" s="161"/>
      <c r="T153"/>
      <c r="U153"/>
      <c r="V153"/>
      <c r="W153" s="93"/>
      <c r="X153" s="90"/>
      <c r="Y153" s="90"/>
      <c r="Z153" s="86"/>
      <c r="AA153" s="86"/>
      <c r="AB153" s="86"/>
    </row>
    <row r="154" spans="1:28" s="39" customFormat="1" ht="17.100000000000001" customHeight="1">
      <c r="A154" s="180">
        <v>30284</v>
      </c>
      <c r="B154" s="180">
        <v>30</v>
      </c>
      <c r="C154" s="182" t="s">
        <v>858</v>
      </c>
      <c r="D154" s="180">
        <v>284</v>
      </c>
      <c r="E154" s="41" t="s">
        <v>772</v>
      </c>
      <c r="F154" s="235">
        <v>1</v>
      </c>
      <c r="G154" s="235">
        <v>1</v>
      </c>
      <c r="H154" s="78">
        <f t="shared" si="11"/>
        <v>1</v>
      </c>
      <c r="I154" s="47">
        <f t="shared" si="12"/>
        <v>0</v>
      </c>
      <c r="J154" s="139">
        <v>14274</v>
      </c>
      <c r="K154" s="139">
        <v>14274</v>
      </c>
      <c r="L154" s="54">
        <f t="shared" si="13"/>
        <v>16187</v>
      </c>
      <c r="M154" s="54">
        <f t="shared" si="14"/>
        <v>1913</v>
      </c>
      <c r="N154"/>
      <c r="O154" s="91">
        <f t="shared" si="10"/>
        <v>0</v>
      </c>
      <c r="P154" s="122">
        <v>30284</v>
      </c>
      <c r="Q154" s="71">
        <v>1</v>
      </c>
      <c r="R154" s="71">
        <v>16187</v>
      </c>
      <c r="S154" s="161"/>
      <c r="T154"/>
      <c r="U154"/>
      <c r="V154"/>
      <c r="W154" s="93"/>
      <c r="X154" s="90"/>
      <c r="Y154" s="90"/>
      <c r="Z154" s="86"/>
      <c r="AA154" s="86"/>
      <c r="AB154" s="86"/>
    </row>
    <row r="155" spans="1:28" s="39" customFormat="1" ht="17.100000000000001" customHeight="1">
      <c r="A155" s="213">
        <v>30291</v>
      </c>
      <c r="B155" s="51">
        <v>30</v>
      </c>
      <c r="C155" s="49" t="s">
        <v>858</v>
      </c>
      <c r="D155" s="51">
        <v>291</v>
      </c>
      <c r="E155" s="41" t="s">
        <v>773</v>
      </c>
      <c r="F155" s="235">
        <v>1</v>
      </c>
      <c r="G155" s="235">
        <v>1</v>
      </c>
      <c r="H155" s="78">
        <f t="shared" si="11"/>
        <v>1.38</v>
      </c>
      <c r="I155" s="47">
        <f t="shared" si="12"/>
        <v>0.37999999999999989</v>
      </c>
      <c r="J155" s="139">
        <v>5000</v>
      </c>
      <c r="K155" s="139">
        <v>5000</v>
      </c>
      <c r="L155" s="54">
        <f t="shared" si="13"/>
        <v>6900</v>
      </c>
      <c r="M155" s="54">
        <f t="shared" si="14"/>
        <v>1900</v>
      </c>
      <c r="N155"/>
      <c r="O155" s="91">
        <f t="shared" si="10"/>
        <v>0</v>
      </c>
      <c r="P155" s="122">
        <v>30291</v>
      </c>
      <c r="Q155" s="71">
        <v>1.38</v>
      </c>
      <c r="R155" s="71">
        <v>6900</v>
      </c>
      <c r="S155" s="161"/>
      <c r="T155"/>
      <c r="U155"/>
      <c r="V155"/>
      <c r="W155" s="93"/>
      <c r="X155" s="90"/>
      <c r="Y155" s="90"/>
      <c r="Z155" s="86"/>
      <c r="AA155" s="86"/>
      <c r="AB155" s="86"/>
    </row>
    <row r="156" spans="1:28" s="39" customFormat="1" ht="17.100000000000001" customHeight="1">
      <c r="A156" s="180">
        <v>30675</v>
      </c>
      <c r="B156" s="180">
        <v>30</v>
      </c>
      <c r="C156" s="182" t="s">
        <v>858</v>
      </c>
      <c r="D156" s="180">
        <v>675</v>
      </c>
      <c r="E156" s="41" t="s">
        <v>774</v>
      </c>
      <c r="F156" s="235">
        <v>1</v>
      </c>
      <c r="G156" s="235">
        <v>1</v>
      </c>
      <c r="H156" s="78">
        <f t="shared" si="11"/>
        <v>2</v>
      </c>
      <c r="I156" s="47">
        <f t="shared" si="12"/>
        <v>1</v>
      </c>
      <c r="J156" s="139">
        <v>5000</v>
      </c>
      <c r="K156" s="139">
        <v>5000</v>
      </c>
      <c r="L156" s="54">
        <f t="shared" si="13"/>
        <v>10000</v>
      </c>
      <c r="M156" s="54">
        <f t="shared" si="14"/>
        <v>5000</v>
      </c>
      <c r="N156"/>
      <c r="O156" s="91">
        <f t="shared" si="10"/>
        <v>0</v>
      </c>
      <c r="P156" s="122">
        <v>30675</v>
      </c>
      <c r="Q156" s="71">
        <v>2</v>
      </c>
      <c r="R156" s="71">
        <v>10000</v>
      </c>
      <c r="S156" s="161"/>
      <c r="T156"/>
      <c r="U156"/>
      <c r="V156"/>
      <c r="W156" s="93"/>
      <c r="X156" s="90"/>
      <c r="Y156" s="90"/>
      <c r="Z156" s="86"/>
      <c r="AA156" s="86"/>
      <c r="AB156" s="86"/>
    </row>
    <row r="157" spans="1:28" s="39" customFormat="1" ht="17.100000000000001" customHeight="1">
      <c r="A157" s="145">
        <v>30698</v>
      </c>
      <c r="B157" s="51">
        <v>30</v>
      </c>
      <c r="C157" s="50" t="s">
        <v>858</v>
      </c>
      <c r="D157" s="67">
        <v>698</v>
      </c>
      <c r="E157" s="41" t="s">
        <v>551</v>
      </c>
      <c r="F157" s="235">
        <v>2.4</v>
      </c>
      <c r="G157" s="235">
        <v>2</v>
      </c>
      <c r="H157" s="78">
        <f t="shared" si="11"/>
        <v>2</v>
      </c>
      <c r="I157" s="47">
        <f t="shared" si="12"/>
        <v>0</v>
      </c>
      <c r="J157" s="139">
        <v>12000</v>
      </c>
      <c r="K157" s="139">
        <v>10000</v>
      </c>
      <c r="L157" s="54">
        <f t="shared" si="13"/>
        <v>10000</v>
      </c>
      <c r="M157" s="54">
        <f t="shared" si="14"/>
        <v>0</v>
      </c>
      <c r="N157"/>
      <c r="O157" s="91">
        <f t="shared" si="10"/>
        <v>0</v>
      </c>
      <c r="P157" s="122">
        <v>30698</v>
      </c>
      <c r="Q157" s="71">
        <v>2</v>
      </c>
      <c r="R157" s="71">
        <v>10000</v>
      </c>
      <c r="S157" s="161"/>
      <c r="T157"/>
      <c r="U157"/>
      <c r="V157"/>
      <c r="W157" s="93"/>
      <c r="X157" s="90"/>
      <c r="Y157" s="90"/>
      <c r="Z157" s="86"/>
      <c r="AA157" s="86"/>
      <c r="AB157" s="86"/>
    </row>
    <row r="158" spans="1:28" s="39" customFormat="1" ht="17.100000000000001" customHeight="1">
      <c r="A158" s="144">
        <v>30745</v>
      </c>
      <c r="B158" s="199">
        <f>TRUNC(A158,-3)/1000</f>
        <v>30</v>
      </c>
      <c r="C158" s="183" t="str">
        <f>VLOOKUP(B158,code437,2)</f>
        <v xml:space="preserve">BEVERLY                      </v>
      </c>
      <c r="D158" s="200">
        <f>A158-B158*1000</f>
        <v>745</v>
      </c>
      <c r="E158" s="41" t="s">
        <v>823</v>
      </c>
      <c r="F158" s="235"/>
      <c r="G158" s="235"/>
      <c r="H158" s="78">
        <f t="shared" si="11"/>
        <v>1</v>
      </c>
      <c r="I158" s="47">
        <f t="shared" si="12"/>
        <v>1</v>
      </c>
      <c r="J158" s="41"/>
      <c r="K158" s="139"/>
      <c r="L158" s="54">
        <f t="shared" si="13"/>
        <v>5000</v>
      </c>
      <c r="M158" s="54">
        <f t="shared" si="14"/>
        <v>5000</v>
      </c>
      <c r="N158"/>
      <c r="O158" s="91">
        <f t="shared" si="10"/>
        <v>0</v>
      </c>
      <c r="P158" s="122">
        <v>30745</v>
      </c>
      <c r="Q158" s="71">
        <v>1</v>
      </c>
      <c r="R158" s="71">
        <v>5000</v>
      </c>
      <c r="S158" s="161"/>
      <c r="T158"/>
      <c r="U158"/>
      <c r="V158"/>
      <c r="W158" s="93"/>
      <c r="X158" s="90"/>
      <c r="Y158" s="90"/>
      <c r="Z158" s="86"/>
      <c r="AA158" s="86"/>
      <c r="AB158" s="86"/>
    </row>
    <row r="159" spans="1:28" s="39" customFormat="1" ht="17.100000000000001" customHeight="1">
      <c r="A159" s="174">
        <v>30773</v>
      </c>
      <c r="B159" s="175">
        <v>30</v>
      </c>
      <c r="C159" s="50" t="s">
        <v>858</v>
      </c>
      <c r="D159" s="175">
        <v>773</v>
      </c>
      <c r="E159" s="41" t="s">
        <v>824</v>
      </c>
      <c r="F159" s="235">
        <v>2.35</v>
      </c>
      <c r="G159" s="235">
        <v>2.5</v>
      </c>
      <c r="H159" s="78">
        <f t="shared" si="11"/>
        <v>2.5</v>
      </c>
      <c r="I159" s="47">
        <f t="shared" si="12"/>
        <v>0</v>
      </c>
      <c r="J159" s="139">
        <v>14102</v>
      </c>
      <c r="K159" s="139">
        <v>12500</v>
      </c>
      <c r="L159" s="54">
        <f t="shared" si="13"/>
        <v>12500</v>
      </c>
      <c r="M159" s="54">
        <f t="shared" si="14"/>
        <v>0</v>
      </c>
      <c r="N159"/>
      <c r="O159" s="91">
        <f t="shared" si="10"/>
        <v>0</v>
      </c>
      <c r="P159" s="122">
        <v>30773</v>
      </c>
      <c r="Q159" s="71">
        <v>2.5</v>
      </c>
      <c r="R159" s="71">
        <v>12500</v>
      </c>
      <c r="S159" s="161"/>
      <c r="T159"/>
      <c r="U159"/>
      <c r="V159"/>
      <c r="W159" s="93"/>
      <c r="X159" s="90"/>
      <c r="Y159" s="90"/>
      <c r="Z159" s="86"/>
      <c r="AA159" s="86"/>
      <c r="AB159" s="86"/>
    </row>
    <row r="160" spans="1:28" s="39" customFormat="1" ht="17.100000000000001" customHeight="1">
      <c r="A160" s="234">
        <v>36016</v>
      </c>
      <c r="B160" s="199">
        <v>36</v>
      </c>
      <c r="C160" s="183" t="s">
        <v>902</v>
      </c>
      <c r="D160" s="200">
        <v>16</v>
      </c>
      <c r="E160" s="41" t="s">
        <v>1317</v>
      </c>
      <c r="F160" s="93"/>
      <c r="G160" s="235">
        <v>1</v>
      </c>
      <c r="H160" s="78">
        <f t="shared" si="11"/>
        <v>0</v>
      </c>
      <c r="I160" s="47">
        <f t="shared" si="12"/>
        <v>-1</v>
      </c>
      <c r="J160"/>
      <c r="K160" s="139">
        <v>5000</v>
      </c>
      <c r="L160" s="54">
        <f t="shared" si="13"/>
        <v>0</v>
      </c>
      <c r="M160" s="54">
        <f t="shared" si="14"/>
        <v>-5000</v>
      </c>
      <c r="N160"/>
      <c r="O160" s="91">
        <f t="shared" si="10"/>
        <v>0</v>
      </c>
      <c r="P160" s="147">
        <v>36016</v>
      </c>
      <c r="Q160" s="71"/>
      <c r="R160" s="71"/>
      <c r="S160" s="161"/>
      <c r="T160"/>
      <c r="U160"/>
      <c r="V160"/>
      <c r="W160" s="93"/>
      <c r="X160" s="90"/>
      <c r="Y160" s="90"/>
      <c r="Z160" s="86"/>
      <c r="AA160" s="86"/>
      <c r="AB160" s="86"/>
    </row>
    <row r="161" spans="1:28" s="39" customFormat="1" ht="17.100000000000001" customHeight="1">
      <c r="A161" s="180">
        <v>36094</v>
      </c>
      <c r="B161" s="180">
        <v>36</v>
      </c>
      <c r="C161" s="182" t="s">
        <v>902</v>
      </c>
      <c r="D161" s="180">
        <v>94</v>
      </c>
      <c r="E161" s="41" t="s">
        <v>1357</v>
      </c>
      <c r="F161" s="235">
        <v>1</v>
      </c>
      <c r="G161" s="235">
        <v>1</v>
      </c>
      <c r="H161" s="78">
        <f t="shared" si="11"/>
        <v>1</v>
      </c>
      <c r="I161" s="47">
        <f t="shared" si="12"/>
        <v>0</v>
      </c>
      <c r="J161" s="139">
        <v>5000</v>
      </c>
      <c r="K161" s="139">
        <v>5000</v>
      </c>
      <c r="L161" s="54">
        <f t="shared" si="13"/>
        <v>5000</v>
      </c>
      <c r="M161" s="54">
        <f t="shared" si="14"/>
        <v>0</v>
      </c>
      <c r="N161"/>
      <c r="O161" s="91">
        <f t="shared" si="10"/>
        <v>0</v>
      </c>
      <c r="P161" s="122">
        <v>36094</v>
      </c>
      <c r="Q161" s="71">
        <v>1</v>
      </c>
      <c r="R161" s="71">
        <v>5000</v>
      </c>
      <c r="S161" s="161"/>
      <c r="T161"/>
      <c r="U161"/>
      <c r="V161"/>
      <c r="W161" s="93"/>
      <c r="X161" s="90"/>
      <c r="Y161" s="90"/>
      <c r="Z161" s="86"/>
      <c r="AA161" s="86"/>
      <c r="AB161" s="86"/>
    </row>
    <row r="162" spans="1:28" s="39" customFormat="1" ht="17.100000000000001" customHeight="1">
      <c r="A162" s="174">
        <v>36096</v>
      </c>
      <c r="B162" s="175">
        <v>36</v>
      </c>
      <c r="C162" s="50" t="s">
        <v>902</v>
      </c>
      <c r="D162" s="175">
        <v>96</v>
      </c>
      <c r="E162" s="41" t="s">
        <v>865</v>
      </c>
      <c r="F162" s="235">
        <v>10</v>
      </c>
      <c r="G162" s="235">
        <v>6</v>
      </c>
      <c r="H162" s="78">
        <f t="shared" si="11"/>
        <v>7.78</v>
      </c>
      <c r="I162" s="47">
        <f t="shared" si="12"/>
        <v>1.7800000000000002</v>
      </c>
      <c r="J162" s="139">
        <v>50000</v>
      </c>
      <c r="K162" s="139">
        <v>30000</v>
      </c>
      <c r="L162" s="54">
        <f t="shared" si="13"/>
        <v>38900</v>
      </c>
      <c r="M162" s="54">
        <f t="shared" si="14"/>
        <v>8900</v>
      </c>
      <c r="N162"/>
      <c r="O162" s="91">
        <f t="shared" si="10"/>
        <v>0</v>
      </c>
      <c r="P162" s="122">
        <v>36096</v>
      </c>
      <c r="Q162" s="71">
        <v>7.78</v>
      </c>
      <c r="R162" s="71">
        <v>38900</v>
      </c>
      <c r="S162" s="161"/>
      <c r="T162"/>
      <c r="U162"/>
      <c r="V162"/>
      <c r="W162" s="93"/>
      <c r="X162" s="90"/>
      <c r="Y162" s="90"/>
      <c r="Z162" s="86"/>
      <c r="AA162" s="86"/>
      <c r="AB162" s="86"/>
    </row>
    <row r="163" spans="1:28" s="39" customFormat="1" ht="17.100000000000001" customHeight="1">
      <c r="A163" s="120">
        <v>36172</v>
      </c>
      <c r="B163" s="51">
        <v>36</v>
      </c>
      <c r="C163" s="50" t="s">
        <v>902</v>
      </c>
      <c r="D163" s="67">
        <v>172</v>
      </c>
      <c r="E163" s="41" t="s">
        <v>903</v>
      </c>
      <c r="F163" s="235">
        <v>6.27</v>
      </c>
      <c r="G163" s="235">
        <v>5</v>
      </c>
      <c r="H163" s="78">
        <f t="shared" si="11"/>
        <v>5</v>
      </c>
      <c r="I163" s="47">
        <f t="shared" si="12"/>
        <v>0</v>
      </c>
      <c r="J163" s="139">
        <v>31350</v>
      </c>
      <c r="K163" s="139">
        <v>25000</v>
      </c>
      <c r="L163" s="54">
        <f t="shared" si="13"/>
        <v>25000</v>
      </c>
      <c r="M163" s="54">
        <f t="shared" si="14"/>
        <v>0</v>
      </c>
      <c r="N163"/>
      <c r="O163" s="91">
        <f t="shared" si="10"/>
        <v>0</v>
      </c>
      <c r="P163" s="122">
        <v>36172</v>
      </c>
      <c r="Q163" s="71">
        <v>5</v>
      </c>
      <c r="R163" s="71">
        <v>25000</v>
      </c>
      <c r="S163" s="161"/>
      <c r="T163"/>
      <c r="U163"/>
      <c r="V163"/>
      <c r="W163" s="93"/>
      <c r="X163" s="90"/>
      <c r="Y163" s="90"/>
      <c r="Z163" s="86"/>
      <c r="AA163" s="86"/>
      <c r="AB163" s="86"/>
    </row>
    <row r="164" spans="1:28" s="39" customFormat="1" ht="17.100000000000001" customHeight="1">
      <c r="A164" s="213">
        <v>36201</v>
      </c>
      <c r="B164" s="51">
        <v>36</v>
      </c>
      <c r="C164" s="49" t="s">
        <v>902</v>
      </c>
      <c r="D164" s="51">
        <v>201</v>
      </c>
      <c r="E164" s="41" t="s">
        <v>950</v>
      </c>
      <c r="F164" s="235">
        <v>2</v>
      </c>
      <c r="G164" s="235">
        <v>0</v>
      </c>
      <c r="H164" s="78">
        <f t="shared" si="11"/>
        <v>0</v>
      </c>
      <c r="I164" s="47">
        <f t="shared" si="12"/>
        <v>0</v>
      </c>
      <c r="J164" s="139">
        <v>13206</v>
      </c>
      <c r="K164" s="139">
        <v>0</v>
      </c>
      <c r="L164" s="54">
        <f t="shared" si="13"/>
        <v>0</v>
      </c>
      <c r="M164" s="54">
        <f t="shared" si="14"/>
        <v>0</v>
      </c>
      <c r="N164"/>
      <c r="O164" s="91">
        <f t="shared" si="10"/>
        <v>0</v>
      </c>
      <c r="P164" s="147">
        <v>36201</v>
      </c>
      <c r="Q164"/>
      <c r="R164"/>
      <c r="S164" s="161"/>
      <c r="T164"/>
      <c r="U164"/>
      <c r="V164"/>
      <c r="W164" s="93"/>
      <c r="X164" s="90"/>
      <c r="Y164" s="90"/>
      <c r="Z164" s="86"/>
      <c r="AA164" s="86"/>
      <c r="AB164" s="86"/>
    </row>
    <row r="165" spans="1:28" s="39" customFormat="1" ht="17.100000000000001" customHeight="1">
      <c r="A165" s="173">
        <v>36239</v>
      </c>
      <c r="B165" s="173">
        <v>36</v>
      </c>
      <c r="C165" s="50" t="s">
        <v>902</v>
      </c>
      <c r="D165" s="67">
        <v>239</v>
      </c>
      <c r="E165" s="41" t="s">
        <v>904</v>
      </c>
      <c r="F165" s="235">
        <v>11.200000000000001</v>
      </c>
      <c r="G165" s="235">
        <v>11.5</v>
      </c>
      <c r="H165" s="78">
        <f t="shared" si="11"/>
        <v>11.5</v>
      </c>
      <c r="I165" s="47">
        <f t="shared" si="12"/>
        <v>0</v>
      </c>
      <c r="J165" s="139">
        <v>74594</v>
      </c>
      <c r="K165" s="139">
        <v>79591</v>
      </c>
      <c r="L165" s="54">
        <f t="shared" si="13"/>
        <v>60713</v>
      </c>
      <c r="M165" s="54">
        <f t="shared" si="14"/>
        <v>-18878</v>
      </c>
      <c r="N165"/>
      <c r="O165" s="91">
        <f t="shared" si="10"/>
        <v>0</v>
      </c>
      <c r="P165" s="122">
        <v>36239</v>
      </c>
      <c r="Q165" s="71">
        <v>11.5</v>
      </c>
      <c r="R165" s="71">
        <v>60713</v>
      </c>
      <c r="S165" s="161"/>
      <c r="T165"/>
      <c r="U165"/>
      <c r="V165"/>
      <c r="W165" s="93"/>
      <c r="X165" s="90"/>
      <c r="Y165" s="90"/>
      <c r="Z165" s="86"/>
      <c r="AA165" s="86"/>
      <c r="AB165" s="86"/>
    </row>
    <row r="166" spans="1:28" s="39" customFormat="1" ht="17.100000000000001" customHeight="1">
      <c r="A166" s="173">
        <v>36261</v>
      </c>
      <c r="B166" s="173">
        <v>36</v>
      </c>
      <c r="C166" s="50" t="s">
        <v>902</v>
      </c>
      <c r="D166" s="67">
        <v>261</v>
      </c>
      <c r="E166" s="41" t="s">
        <v>780</v>
      </c>
      <c r="F166" s="235">
        <v>7.16</v>
      </c>
      <c r="G166" s="235">
        <v>3</v>
      </c>
      <c r="H166" s="78">
        <f t="shared" si="11"/>
        <v>3</v>
      </c>
      <c r="I166" s="47">
        <f t="shared" si="12"/>
        <v>0</v>
      </c>
      <c r="J166" s="139">
        <v>36004</v>
      </c>
      <c r="K166" s="139">
        <v>15000</v>
      </c>
      <c r="L166" s="54">
        <f t="shared" si="13"/>
        <v>15000</v>
      </c>
      <c r="M166" s="54">
        <f t="shared" si="14"/>
        <v>0</v>
      </c>
      <c r="N166"/>
      <c r="O166" s="91">
        <f t="shared" si="10"/>
        <v>0</v>
      </c>
      <c r="P166" s="122">
        <v>36261</v>
      </c>
      <c r="Q166" s="71">
        <v>3</v>
      </c>
      <c r="R166" s="71">
        <v>15000</v>
      </c>
      <c r="S166" s="161"/>
      <c r="T166"/>
      <c r="U166"/>
      <c r="V166"/>
      <c r="W166" s="93"/>
      <c r="X166" s="90"/>
      <c r="Y166" s="90"/>
      <c r="Z166" s="86"/>
      <c r="AA166" s="86"/>
      <c r="AB166" s="86"/>
    </row>
    <row r="167" spans="1:28" s="39" customFormat="1" ht="17.100000000000001" customHeight="1">
      <c r="A167" s="144">
        <v>36293</v>
      </c>
      <c r="B167" s="199">
        <f>TRUNC(A167,-3)/1000</f>
        <v>36</v>
      </c>
      <c r="C167" s="183" t="str">
        <f>VLOOKUP(B167,code437,2)</f>
        <v xml:space="preserve">BOURNE                       </v>
      </c>
      <c r="D167" s="200">
        <f>A167-B167*1000</f>
        <v>293</v>
      </c>
      <c r="E167" s="41" t="s">
        <v>840</v>
      </c>
      <c r="F167" s="235"/>
      <c r="G167" s="235"/>
      <c r="H167" s="78">
        <f t="shared" si="11"/>
        <v>1</v>
      </c>
      <c r="I167" s="47">
        <f t="shared" si="12"/>
        <v>1</v>
      </c>
      <c r="J167" s="41"/>
      <c r="K167" s="139"/>
      <c r="L167" s="54">
        <f t="shared" si="13"/>
        <v>16193</v>
      </c>
      <c r="M167" s="54">
        <f t="shared" si="14"/>
        <v>16193</v>
      </c>
      <c r="N167"/>
      <c r="O167" s="91">
        <f t="shared" si="10"/>
        <v>0</v>
      </c>
      <c r="P167" s="122">
        <v>36293</v>
      </c>
      <c r="Q167" s="71">
        <v>1</v>
      </c>
      <c r="R167" s="71">
        <v>16193</v>
      </c>
      <c r="S167" s="161"/>
      <c r="T167"/>
      <c r="U167"/>
      <c r="V167"/>
      <c r="W167" s="93"/>
      <c r="X167" s="90"/>
      <c r="Y167" s="90"/>
      <c r="Z167" s="86"/>
      <c r="AA167" s="86"/>
      <c r="AB167" s="86"/>
    </row>
    <row r="168" spans="1:28" s="39" customFormat="1" ht="17.100000000000001" customHeight="1">
      <c r="A168" s="173">
        <v>36310</v>
      </c>
      <c r="B168" s="173">
        <v>36</v>
      </c>
      <c r="C168" s="50" t="s">
        <v>902</v>
      </c>
      <c r="D168" s="67">
        <v>310</v>
      </c>
      <c r="E168" s="41" t="s">
        <v>901</v>
      </c>
      <c r="F168" s="235">
        <v>85.83</v>
      </c>
      <c r="G168" s="235">
        <v>88</v>
      </c>
      <c r="H168" s="78">
        <f t="shared" si="11"/>
        <v>103.36</v>
      </c>
      <c r="I168" s="47">
        <f t="shared" si="12"/>
        <v>15.36</v>
      </c>
      <c r="J168" s="139">
        <v>498715</v>
      </c>
      <c r="K168" s="139">
        <v>522086</v>
      </c>
      <c r="L168" s="54">
        <f t="shared" si="13"/>
        <v>628414</v>
      </c>
      <c r="M168" s="54">
        <f t="shared" si="14"/>
        <v>106328</v>
      </c>
      <c r="N168"/>
      <c r="O168" s="91">
        <f t="shared" si="10"/>
        <v>0</v>
      </c>
      <c r="P168" s="122">
        <v>36310</v>
      </c>
      <c r="Q168" s="71">
        <v>103.36</v>
      </c>
      <c r="R168" s="71">
        <v>628414</v>
      </c>
      <c r="S168" s="161"/>
      <c r="T168"/>
      <c r="U168"/>
      <c r="V168"/>
      <c r="W168" s="93"/>
      <c r="X168" s="90"/>
      <c r="Y168" s="90"/>
      <c r="Z168" s="86"/>
      <c r="AA168" s="86"/>
      <c r="AB168" s="86"/>
    </row>
    <row r="169" spans="1:28" s="39" customFormat="1" ht="17.100000000000001" customHeight="1">
      <c r="A169" s="212">
        <v>36660</v>
      </c>
      <c r="B169" s="199">
        <v>36</v>
      </c>
      <c r="C169" s="183" t="s">
        <v>902</v>
      </c>
      <c r="D169" s="200">
        <v>660</v>
      </c>
      <c r="E169" s="41" t="s">
        <v>783</v>
      </c>
      <c r="F169" s="235">
        <v>2</v>
      </c>
      <c r="G169" s="235">
        <v>2</v>
      </c>
      <c r="H169" s="78">
        <f t="shared" si="11"/>
        <v>1.26</v>
      </c>
      <c r="I169" s="47">
        <f t="shared" si="12"/>
        <v>-0.74</v>
      </c>
      <c r="J169" s="139">
        <v>10000</v>
      </c>
      <c r="K169" s="139">
        <v>10000</v>
      </c>
      <c r="L169" s="54">
        <f t="shared" si="13"/>
        <v>6300</v>
      </c>
      <c r="M169" s="54">
        <f t="shared" si="14"/>
        <v>-3700</v>
      </c>
      <c r="N169"/>
      <c r="O169" s="91">
        <f t="shared" si="10"/>
        <v>0</v>
      </c>
      <c r="P169" s="122">
        <v>36660</v>
      </c>
      <c r="Q169" s="71">
        <v>1.26</v>
      </c>
      <c r="R169" s="71">
        <v>6300</v>
      </c>
      <c r="S169" s="161"/>
      <c r="T169"/>
      <c r="U169"/>
      <c r="V169"/>
      <c r="W169" s="93"/>
      <c r="X169" s="90"/>
      <c r="Y169" s="90"/>
      <c r="Z169" s="86"/>
      <c r="AA169" s="86"/>
      <c r="AB169" s="86"/>
    </row>
    <row r="170" spans="1:28" ht="17.100000000000001" customHeight="1">
      <c r="A170" s="212">
        <v>36712</v>
      </c>
      <c r="B170" s="199">
        <v>36</v>
      </c>
      <c r="C170" s="183" t="s">
        <v>902</v>
      </c>
      <c r="D170" s="200">
        <v>712</v>
      </c>
      <c r="E170" s="41" t="s">
        <v>1601</v>
      </c>
      <c r="F170" s="235">
        <v>1</v>
      </c>
      <c r="G170" s="235">
        <v>1</v>
      </c>
      <c r="H170" s="78">
        <f t="shared" si="11"/>
        <v>1</v>
      </c>
      <c r="I170" s="47">
        <f t="shared" si="12"/>
        <v>0</v>
      </c>
      <c r="J170" s="139">
        <v>5000</v>
      </c>
      <c r="K170" s="139">
        <v>5000</v>
      </c>
      <c r="L170" s="54">
        <f t="shared" si="13"/>
        <v>5000</v>
      </c>
      <c r="M170" s="54">
        <f t="shared" si="14"/>
        <v>0</v>
      </c>
      <c r="O170" s="91">
        <f t="shared" si="10"/>
        <v>0</v>
      </c>
      <c r="P170" s="122">
        <v>36712</v>
      </c>
      <c r="Q170" s="71">
        <v>1</v>
      </c>
      <c r="R170" s="71">
        <v>5000</v>
      </c>
      <c r="S170" s="161"/>
      <c r="V170"/>
      <c r="W170" s="93"/>
      <c r="X170" s="90"/>
      <c r="Y170" s="90"/>
    </row>
    <row r="171" spans="1:28" ht="17.100000000000001" customHeight="1">
      <c r="A171" s="174">
        <v>39064</v>
      </c>
      <c r="B171" s="67">
        <v>39</v>
      </c>
      <c r="C171" s="50" t="s">
        <v>786</v>
      </c>
      <c r="D171" s="67">
        <v>64</v>
      </c>
      <c r="E171" s="41" t="s">
        <v>844</v>
      </c>
      <c r="F171" s="235">
        <v>3</v>
      </c>
      <c r="G171" s="235">
        <v>2</v>
      </c>
      <c r="H171" s="78">
        <f t="shared" si="11"/>
        <v>2</v>
      </c>
      <c r="I171" s="47">
        <f t="shared" si="12"/>
        <v>0</v>
      </c>
      <c r="J171" s="139">
        <v>15000</v>
      </c>
      <c r="K171" s="139">
        <v>10000</v>
      </c>
      <c r="L171" s="54">
        <f t="shared" si="13"/>
        <v>10000</v>
      </c>
      <c r="M171" s="54">
        <f t="shared" si="14"/>
        <v>0</v>
      </c>
      <c r="O171" s="91">
        <f t="shared" si="10"/>
        <v>0</v>
      </c>
      <c r="P171" s="122">
        <v>39064</v>
      </c>
      <c r="Q171" s="71">
        <v>2</v>
      </c>
      <c r="R171" s="71">
        <v>10000</v>
      </c>
      <c r="S171" s="161"/>
      <c r="V171"/>
      <c r="W171" s="93"/>
      <c r="X171" s="90"/>
      <c r="Y171" s="90"/>
    </row>
    <row r="172" spans="1:28" ht="17.100000000000001" customHeight="1">
      <c r="A172" s="234">
        <v>39151</v>
      </c>
      <c r="B172" s="199">
        <v>39</v>
      </c>
      <c r="C172" s="183" t="s">
        <v>786</v>
      </c>
      <c r="D172" s="200">
        <v>151</v>
      </c>
      <c r="E172" s="41" t="s">
        <v>921</v>
      </c>
      <c r="F172" s="93"/>
      <c r="G172" s="235">
        <v>0.5</v>
      </c>
      <c r="H172" s="78">
        <f t="shared" si="11"/>
        <v>0.5</v>
      </c>
      <c r="I172" s="47">
        <f t="shared" si="12"/>
        <v>0</v>
      </c>
      <c r="J172"/>
      <c r="K172" s="139">
        <v>2500</v>
      </c>
      <c r="L172" s="54">
        <f t="shared" si="13"/>
        <v>5717</v>
      </c>
      <c r="M172" s="54">
        <f t="shared" si="14"/>
        <v>3217</v>
      </c>
      <c r="O172" s="91">
        <f t="shared" si="10"/>
        <v>0</v>
      </c>
      <c r="P172" s="122">
        <v>39151</v>
      </c>
      <c r="Q172" s="71">
        <v>0.5</v>
      </c>
      <c r="R172" s="71">
        <v>5717</v>
      </c>
      <c r="S172" s="161"/>
      <c r="V172"/>
      <c r="W172" s="93"/>
      <c r="X172" s="90"/>
      <c r="Y172" s="90"/>
    </row>
    <row r="173" spans="1:28" ht="17.100000000000001" customHeight="1">
      <c r="A173" s="234">
        <v>39226</v>
      </c>
      <c r="B173" s="201">
        <v>39</v>
      </c>
      <c r="C173" s="183" t="s">
        <v>786</v>
      </c>
      <c r="D173" s="184">
        <v>226</v>
      </c>
      <c r="E173" s="41" t="s">
        <v>797</v>
      </c>
      <c r="F173" s="93"/>
      <c r="G173" s="235">
        <v>1</v>
      </c>
      <c r="H173" s="78">
        <f t="shared" si="11"/>
        <v>1</v>
      </c>
      <c r="I173" s="47">
        <f t="shared" si="12"/>
        <v>0</v>
      </c>
      <c r="J173"/>
      <c r="K173" s="139">
        <v>5000</v>
      </c>
      <c r="L173" s="54">
        <f t="shared" si="13"/>
        <v>5000</v>
      </c>
      <c r="M173" s="54">
        <f t="shared" si="14"/>
        <v>0</v>
      </c>
      <c r="O173" s="91">
        <f t="shared" si="10"/>
        <v>0</v>
      </c>
      <c r="P173" s="122">
        <v>39226</v>
      </c>
      <c r="Q173" s="71">
        <v>1</v>
      </c>
      <c r="R173" s="71">
        <v>5000</v>
      </c>
      <c r="S173" s="161"/>
      <c r="V173"/>
      <c r="W173" s="93"/>
      <c r="X173" s="90"/>
      <c r="Y173" s="90"/>
    </row>
    <row r="174" spans="1:28" ht="17.100000000000001" customHeight="1">
      <c r="A174" s="51">
        <v>39348</v>
      </c>
      <c r="B174" s="48">
        <v>39</v>
      </c>
      <c r="C174" s="50" t="s">
        <v>786</v>
      </c>
      <c r="D174" s="50">
        <v>348</v>
      </c>
      <c r="E174" s="41" t="s">
        <v>857</v>
      </c>
      <c r="F174" s="235">
        <v>10</v>
      </c>
      <c r="G174" s="235">
        <v>13.5</v>
      </c>
      <c r="H174" s="78">
        <f t="shared" si="11"/>
        <v>13.5</v>
      </c>
      <c r="I174" s="47">
        <f t="shared" si="12"/>
        <v>0</v>
      </c>
      <c r="J174" s="139">
        <v>55513</v>
      </c>
      <c r="K174" s="139">
        <v>73013</v>
      </c>
      <c r="L174" s="54">
        <f t="shared" si="13"/>
        <v>74048</v>
      </c>
      <c r="M174" s="54">
        <f t="shared" si="14"/>
        <v>1035</v>
      </c>
      <c r="O174" s="91">
        <f t="shared" si="10"/>
        <v>0</v>
      </c>
      <c r="P174" s="122">
        <v>39348</v>
      </c>
      <c r="Q174" s="71">
        <v>13.5</v>
      </c>
      <c r="R174" s="71">
        <v>74048</v>
      </c>
      <c r="S174" s="161"/>
      <c r="V174"/>
      <c r="W174" s="93"/>
      <c r="X174" s="90"/>
      <c r="Y174" s="90"/>
    </row>
    <row r="175" spans="1:28" ht="17.100000000000001" customHeight="1">
      <c r="A175" s="212">
        <v>44001</v>
      </c>
      <c r="B175" s="149">
        <v>44</v>
      </c>
      <c r="C175" s="183" t="s">
        <v>835</v>
      </c>
      <c r="D175" s="184">
        <v>1</v>
      </c>
      <c r="E175" s="41" t="s">
        <v>890</v>
      </c>
      <c r="F175" s="235">
        <v>1</v>
      </c>
      <c r="G175" s="235">
        <v>1</v>
      </c>
      <c r="H175" s="78">
        <f t="shared" si="11"/>
        <v>0.31</v>
      </c>
      <c r="I175" s="47">
        <f t="shared" si="12"/>
        <v>-0.69</v>
      </c>
      <c r="J175" s="139">
        <v>5000</v>
      </c>
      <c r="K175" s="139">
        <v>5000</v>
      </c>
      <c r="L175" s="54">
        <f t="shared" si="13"/>
        <v>1550</v>
      </c>
      <c r="M175" s="54">
        <f t="shared" si="14"/>
        <v>-3450</v>
      </c>
      <c r="O175" s="91">
        <f t="shared" si="10"/>
        <v>0</v>
      </c>
      <c r="P175" s="122">
        <v>44001</v>
      </c>
      <c r="Q175" s="71">
        <v>0.31</v>
      </c>
      <c r="R175" s="71">
        <v>1550</v>
      </c>
      <c r="S175" s="161"/>
      <c r="V175"/>
      <c r="W175" s="93"/>
      <c r="X175" s="90"/>
      <c r="Y175" s="90"/>
    </row>
    <row r="176" spans="1:28" ht="17.100000000000001" customHeight="1">
      <c r="A176" s="180">
        <v>44018</v>
      </c>
      <c r="B176" s="86">
        <v>44</v>
      </c>
      <c r="C176" s="182" t="s">
        <v>835</v>
      </c>
      <c r="D176" s="86">
        <v>18</v>
      </c>
      <c r="E176" s="41" t="s">
        <v>832</v>
      </c>
      <c r="F176" s="235">
        <v>1</v>
      </c>
      <c r="G176" s="235">
        <v>0</v>
      </c>
      <c r="H176" s="78">
        <f t="shared" si="11"/>
        <v>0</v>
      </c>
      <c r="I176" s="47">
        <f t="shared" si="12"/>
        <v>0</v>
      </c>
      <c r="J176" s="139">
        <v>5000</v>
      </c>
      <c r="K176" s="139">
        <v>0</v>
      </c>
      <c r="L176" s="54">
        <f t="shared" si="13"/>
        <v>0</v>
      </c>
      <c r="M176" s="54">
        <f t="shared" si="14"/>
        <v>0</v>
      </c>
      <c r="O176" s="91">
        <f t="shared" si="10"/>
        <v>0</v>
      </c>
      <c r="P176" s="147">
        <v>44018</v>
      </c>
      <c r="Q176" s="71"/>
      <c r="R176" s="71"/>
      <c r="S176" s="161"/>
      <c r="V176"/>
      <c r="W176" s="93"/>
      <c r="X176" s="90"/>
      <c r="Y176" s="90"/>
    </row>
    <row r="177" spans="1:25" ht="17.100000000000001" customHeight="1">
      <c r="A177" s="234">
        <v>44073</v>
      </c>
      <c r="B177" s="149">
        <v>44</v>
      </c>
      <c r="C177" s="183" t="s">
        <v>835</v>
      </c>
      <c r="D177" s="184">
        <v>73</v>
      </c>
      <c r="E177" s="41" t="s">
        <v>1342</v>
      </c>
      <c r="F177" s="93"/>
      <c r="G177" s="235">
        <v>1</v>
      </c>
      <c r="H177" s="78">
        <f t="shared" si="11"/>
        <v>0</v>
      </c>
      <c r="I177" s="47">
        <f t="shared" si="12"/>
        <v>-1</v>
      </c>
      <c r="J177"/>
      <c r="K177" s="139">
        <v>9000</v>
      </c>
      <c r="L177" s="54">
        <f t="shared" si="13"/>
        <v>0</v>
      </c>
      <c r="M177" s="54">
        <f t="shared" si="14"/>
        <v>-9000</v>
      </c>
      <c r="O177" s="91">
        <f t="shared" si="10"/>
        <v>0</v>
      </c>
      <c r="P177" s="147">
        <v>44073</v>
      </c>
      <c r="Q177" s="71"/>
      <c r="R177" s="71"/>
      <c r="S177" s="161"/>
      <c r="V177"/>
      <c r="W177" s="93"/>
      <c r="X177" s="90"/>
      <c r="Y177" s="90"/>
    </row>
    <row r="178" spans="1:25" ht="17.100000000000001" customHeight="1">
      <c r="A178" s="212">
        <v>44083</v>
      </c>
      <c r="B178" s="201">
        <v>44</v>
      </c>
      <c r="C178" s="183" t="s">
        <v>835</v>
      </c>
      <c r="D178" s="183">
        <v>83</v>
      </c>
      <c r="E178" s="41" t="s">
        <v>1350</v>
      </c>
      <c r="F178" s="235">
        <v>2</v>
      </c>
      <c r="G178" s="235">
        <v>3</v>
      </c>
      <c r="H178" s="78">
        <f t="shared" si="11"/>
        <v>2</v>
      </c>
      <c r="I178" s="47">
        <f t="shared" si="12"/>
        <v>-1</v>
      </c>
      <c r="J178" s="139">
        <v>10000</v>
      </c>
      <c r="K178" s="139">
        <v>15000</v>
      </c>
      <c r="L178" s="54">
        <f t="shared" si="13"/>
        <v>10000</v>
      </c>
      <c r="M178" s="54">
        <f t="shared" si="14"/>
        <v>-5000</v>
      </c>
      <c r="O178" s="91">
        <f t="shared" si="10"/>
        <v>0</v>
      </c>
      <c r="P178" s="122">
        <v>44083</v>
      </c>
      <c r="Q178" s="71">
        <v>2</v>
      </c>
      <c r="R178" s="71">
        <v>10000</v>
      </c>
      <c r="S178" s="161"/>
      <c r="V178"/>
      <c r="W178" s="93"/>
      <c r="X178" s="90"/>
      <c r="Y178" s="90"/>
    </row>
    <row r="179" spans="1:25" ht="17.100000000000001" customHeight="1">
      <c r="A179" s="180">
        <v>44088</v>
      </c>
      <c r="B179" s="86">
        <v>44</v>
      </c>
      <c r="C179" s="182" t="s">
        <v>835</v>
      </c>
      <c r="D179" s="86">
        <v>88</v>
      </c>
      <c r="E179" s="41" t="s">
        <v>1352</v>
      </c>
      <c r="F179" s="235">
        <v>1</v>
      </c>
      <c r="G179" s="235">
        <v>1</v>
      </c>
      <c r="H179" s="78">
        <f t="shared" si="11"/>
        <v>1</v>
      </c>
      <c r="I179" s="47">
        <f t="shared" si="12"/>
        <v>0</v>
      </c>
      <c r="J179" s="139">
        <v>5000</v>
      </c>
      <c r="K179" s="139">
        <v>5000</v>
      </c>
      <c r="L179" s="54">
        <f t="shared" si="13"/>
        <v>5000</v>
      </c>
      <c r="M179" s="54">
        <f t="shared" si="14"/>
        <v>0</v>
      </c>
      <c r="O179" s="91">
        <f t="shared" si="10"/>
        <v>0</v>
      </c>
      <c r="P179" s="122">
        <v>44088</v>
      </c>
      <c r="Q179" s="71">
        <v>1</v>
      </c>
      <c r="R179" s="71">
        <v>5000</v>
      </c>
      <c r="S179" s="161"/>
      <c r="V179"/>
      <c r="W179" s="93"/>
      <c r="X179" s="90"/>
      <c r="Y179" s="90"/>
    </row>
    <row r="180" spans="1:25" ht="17.100000000000001" customHeight="1">
      <c r="A180" s="171">
        <v>44133</v>
      </c>
      <c r="B180" s="48">
        <v>44</v>
      </c>
      <c r="C180" s="50" t="s">
        <v>835</v>
      </c>
      <c r="D180" s="68">
        <v>133</v>
      </c>
      <c r="E180" s="41" t="s">
        <v>836</v>
      </c>
      <c r="F180" s="235">
        <v>1</v>
      </c>
      <c r="G180" s="235">
        <v>1</v>
      </c>
      <c r="H180" s="78">
        <f t="shared" si="11"/>
        <v>2</v>
      </c>
      <c r="I180" s="47">
        <f t="shared" si="12"/>
        <v>1</v>
      </c>
      <c r="J180" s="139">
        <v>5000</v>
      </c>
      <c r="K180" s="139">
        <v>5000</v>
      </c>
      <c r="L180" s="54">
        <f t="shared" si="13"/>
        <v>31972</v>
      </c>
      <c r="M180" s="54">
        <f t="shared" si="14"/>
        <v>26972</v>
      </c>
      <c r="O180" s="91">
        <f t="shared" si="10"/>
        <v>0</v>
      </c>
      <c r="P180" s="122">
        <v>44133</v>
      </c>
      <c r="Q180" s="71">
        <v>2</v>
      </c>
      <c r="R180" s="71">
        <v>31972</v>
      </c>
      <c r="S180" s="161"/>
      <c r="V180"/>
      <c r="W180" s="93"/>
      <c r="X180" s="90"/>
      <c r="Y180" s="90"/>
    </row>
    <row r="181" spans="1:25" ht="17.100000000000001" customHeight="1">
      <c r="A181" s="123">
        <v>44182</v>
      </c>
      <c r="B181" s="48">
        <v>44</v>
      </c>
      <c r="C181" s="50" t="s">
        <v>835</v>
      </c>
      <c r="D181" s="50">
        <v>182</v>
      </c>
      <c r="E181" s="41" t="s">
        <v>1306</v>
      </c>
      <c r="F181" s="235">
        <v>2</v>
      </c>
      <c r="G181" s="235">
        <v>2</v>
      </c>
      <c r="H181" s="78">
        <f t="shared" si="11"/>
        <v>2</v>
      </c>
      <c r="I181" s="47">
        <f t="shared" si="12"/>
        <v>0</v>
      </c>
      <c r="J181" s="139">
        <v>10000</v>
      </c>
      <c r="K181" s="139">
        <v>10000</v>
      </c>
      <c r="L181" s="54">
        <f t="shared" si="13"/>
        <v>10000</v>
      </c>
      <c r="M181" s="54">
        <f t="shared" si="14"/>
        <v>0</v>
      </c>
      <c r="O181" s="91">
        <f t="shared" si="10"/>
        <v>0</v>
      </c>
      <c r="P181" s="122">
        <v>44182</v>
      </c>
      <c r="Q181" s="71">
        <v>2</v>
      </c>
      <c r="R181" s="71">
        <v>10000</v>
      </c>
      <c r="S181" s="161"/>
      <c r="V181"/>
      <c r="W181" s="93"/>
      <c r="X181" s="90"/>
      <c r="Y181" s="90"/>
    </row>
    <row r="182" spans="1:25" ht="17.100000000000001" customHeight="1">
      <c r="A182" s="167">
        <v>44244</v>
      </c>
      <c r="B182" s="48">
        <v>44</v>
      </c>
      <c r="C182" s="50" t="s">
        <v>835</v>
      </c>
      <c r="D182" s="68">
        <v>244</v>
      </c>
      <c r="E182" s="41" t="s">
        <v>838</v>
      </c>
      <c r="F182" s="235">
        <v>1</v>
      </c>
      <c r="G182" s="235">
        <v>1</v>
      </c>
      <c r="H182" s="78">
        <f t="shared" si="11"/>
        <v>0.22</v>
      </c>
      <c r="I182" s="47">
        <f t="shared" si="12"/>
        <v>-0.78</v>
      </c>
      <c r="J182" s="139">
        <v>5000</v>
      </c>
      <c r="K182" s="139">
        <v>5000</v>
      </c>
      <c r="L182" s="54">
        <f t="shared" si="13"/>
        <v>1100</v>
      </c>
      <c r="M182" s="54">
        <f t="shared" si="14"/>
        <v>-3900</v>
      </c>
      <c r="O182" s="91">
        <f t="shared" si="10"/>
        <v>0</v>
      </c>
      <c r="P182" s="122">
        <v>44244</v>
      </c>
      <c r="Q182" s="71">
        <v>0.22</v>
      </c>
      <c r="R182" s="71">
        <v>1100</v>
      </c>
      <c r="S182" s="161"/>
      <c r="V182"/>
      <c r="W182" s="93"/>
      <c r="X182" s="90"/>
      <c r="Y182" s="90"/>
    </row>
    <row r="183" spans="1:25" ht="17.100000000000001" customHeight="1">
      <c r="A183" s="238">
        <v>44266</v>
      </c>
      <c r="B183" s="149">
        <v>44</v>
      </c>
      <c r="C183" s="183" t="s">
        <v>835</v>
      </c>
      <c r="D183" s="184">
        <v>266</v>
      </c>
      <c r="E183" s="41" t="s">
        <v>1247</v>
      </c>
      <c r="F183" s="93"/>
      <c r="G183" s="235">
        <v>1</v>
      </c>
      <c r="H183" s="78">
        <f t="shared" si="11"/>
        <v>1</v>
      </c>
      <c r="I183" s="47">
        <f t="shared" si="12"/>
        <v>0</v>
      </c>
      <c r="J183"/>
      <c r="K183" s="139">
        <v>5000</v>
      </c>
      <c r="L183" s="54">
        <f t="shared" si="13"/>
        <v>5000</v>
      </c>
      <c r="M183" s="54">
        <f t="shared" si="14"/>
        <v>0</v>
      </c>
      <c r="O183" s="91">
        <f t="shared" si="10"/>
        <v>0</v>
      </c>
      <c r="P183" s="122">
        <v>44266</v>
      </c>
      <c r="Q183" s="71">
        <v>1</v>
      </c>
      <c r="R183" s="71">
        <v>5000</v>
      </c>
      <c r="S183" s="161"/>
      <c r="V183"/>
      <c r="W183" s="93"/>
      <c r="X183" s="90"/>
      <c r="Y183" s="90"/>
    </row>
    <row r="184" spans="1:25" ht="17.100000000000001" customHeight="1">
      <c r="A184" s="210">
        <v>44285</v>
      </c>
      <c r="B184" s="149">
        <v>44</v>
      </c>
      <c r="C184" s="183" t="s">
        <v>835</v>
      </c>
      <c r="D184" s="184">
        <v>285</v>
      </c>
      <c r="E184" s="41" t="s">
        <v>839</v>
      </c>
      <c r="F184" s="235">
        <v>2</v>
      </c>
      <c r="G184" s="235">
        <v>3</v>
      </c>
      <c r="H184" s="78">
        <f t="shared" si="11"/>
        <v>3</v>
      </c>
      <c r="I184" s="47">
        <f t="shared" si="12"/>
        <v>0</v>
      </c>
      <c r="J184" s="139">
        <v>10000</v>
      </c>
      <c r="K184" s="139">
        <v>22000</v>
      </c>
      <c r="L184" s="54">
        <f t="shared" si="13"/>
        <v>53113</v>
      </c>
      <c r="M184" s="54">
        <f t="shared" si="14"/>
        <v>31113</v>
      </c>
      <c r="O184" s="91">
        <f t="shared" si="10"/>
        <v>0</v>
      </c>
      <c r="P184" s="122">
        <v>44285</v>
      </c>
      <c r="Q184" s="71">
        <v>3</v>
      </c>
      <c r="R184" s="71">
        <v>53113</v>
      </c>
      <c r="S184" s="161"/>
      <c r="V184"/>
      <c r="W184" s="93"/>
      <c r="X184" s="90"/>
      <c r="Y184" s="90"/>
    </row>
    <row r="185" spans="1:25" ht="17.100000000000001" customHeight="1">
      <c r="A185" s="167">
        <v>44293</v>
      </c>
      <c r="B185" s="48">
        <v>44</v>
      </c>
      <c r="C185" s="50" t="s">
        <v>835</v>
      </c>
      <c r="D185" s="68">
        <v>293</v>
      </c>
      <c r="E185" s="41" t="s">
        <v>840</v>
      </c>
      <c r="F185" s="235">
        <v>1</v>
      </c>
      <c r="G185" s="235">
        <v>2</v>
      </c>
      <c r="H185" s="78">
        <f t="shared" si="11"/>
        <v>2</v>
      </c>
      <c r="I185" s="47">
        <f t="shared" si="12"/>
        <v>0</v>
      </c>
      <c r="J185" s="139">
        <v>5000</v>
      </c>
      <c r="K185" s="139">
        <v>10000</v>
      </c>
      <c r="L185" s="54">
        <f t="shared" si="13"/>
        <v>10000</v>
      </c>
      <c r="M185" s="54">
        <f t="shared" si="14"/>
        <v>0</v>
      </c>
      <c r="O185" s="91">
        <f t="shared" si="10"/>
        <v>0</v>
      </c>
      <c r="P185" s="122">
        <v>44293</v>
      </c>
      <c r="Q185" s="71">
        <v>2</v>
      </c>
      <c r="R185" s="71">
        <v>10000</v>
      </c>
      <c r="S185" s="161"/>
      <c r="V185"/>
      <c r="W185" s="93"/>
      <c r="X185" s="90"/>
      <c r="Y185" s="90"/>
    </row>
    <row r="186" spans="1:25" ht="17.100000000000001" customHeight="1">
      <c r="A186" s="211">
        <v>44323</v>
      </c>
      <c r="B186" s="49">
        <v>44</v>
      </c>
      <c r="C186" s="49" t="s">
        <v>835</v>
      </c>
      <c r="D186" s="49">
        <v>323</v>
      </c>
      <c r="E186" s="41" t="s">
        <v>502</v>
      </c>
      <c r="F186" s="235">
        <v>3</v>
      </c>
      <c r="G186" s="235">
        <v>0</v>
      </c>
      <c r="H186" s="78">
        <f t="shared" si="11"/>
        <v>2</v>
      </c>
      <c r="I186" s="47">
        <f t="shared" si="12"/>
        <v>2</v>
      </c>
      <c r="J186" s="139">
        <v>15000</v>
      </c>
      <c r="K186" s="139">
        <v>0</v>
      </c>
      <c r="L186" s="54">
        <f t="shared" si="13"/>
        <v>10000</v>
      </c>
      <c r="M186" s="54">
        <f t="shared" si="14"/>
        <v>10000</v>
      </c>
      <c r="O186" s="91">
        <f t="shared" si="10"/>
        <v>0</v>
      </c>
      <c r="P186" s="122">
        <v>44323</v>
      </c>
      <c r="Q186" s="71">
        <v>2</v>
      </c>
      <c r="R186" s="71">
        <v>10000</v>
      </c>
      <c r="S186" s="161"/>
      <c r="V186"/>
      <c r="W186" s="93"/>
      <c r="X186" s="90"/>
      <c r="Y186" s="90"/>
    </row>
    <row r="187" spans="1:25" ht="17.100000000000001" customHeight="1">
      <c r="A187" s="146">
        <v>44625</v>
      </c>
      <c r="B187" s="48">
        <v>44</v>
      </c>
      <c r="C187" s="50" t="s">
        <v>835</v>
      </c>
      <c r="D187" s="50">
        <v>625</v>
      </c>
      <c r="E187" s="41" t="s">
        <v>842</v>
      </c>
      <c r="F187" s="235">
        <v>5</v>
      </c>
      <c r="G187" s="235">
        <v>7</v>
      </c>
      <c r="H187" s="78">
        <f t="shared" si="11"/>
        <v>6</v>
      </c>
      <c r="I187" s="47">
        <f t="shared" si="12"/>
        <v>-1</v>
      </c>
      <c r="J187" s="139">
        <v>25000</v>
      </c>
      <c r="K187" s="139">
        <v>35000</v>
      </c>
      <c r="L187" s="54">
        <f t="shared" si="13"/>
        <v>30000</v>
      </c>
      <c r="M187" s="54">
        <f t="shared" si="14"/>
        <v>-5000</v>
      </c>
      <c r="O187" s="91">
        <f t="shared" si="10"/>
        <v>0</v>
      </c>
      <c r="P187" s="122">
        <v>44625</v>
      </c>
      <c r="Q187" s="71">
        <v>6</v>
      </c>
      <c r="R187" s="71">
        <v>30000</v>
      </c>
      <c r="S187" s="161"/>
      <c r="V187"/>
      <c r="W187" s="93"/>
      <c r="X187" s="90"/>
      <c r="Y187" s="90"/>
    </row>
    <row r="188" spans="1:25" ht="17.100000000000001" customHeight="1">
      <c r="A188" s="86">
        <v>44665</v>
      </c>
      <c r="B188" s="182">
        <v>44</v>
      </c>
      <c r="C188" s="182" t="s">
        <v>835</v>
      </c>
      <c r="D188" s="182">
        <v>665</v>
      </c>
      <c r="E188" s="41" t="s">
        <v>866</v>
      </c>
      <c r="F188" s="235">
        <v>2</v>
      </c>
      <c r="G188" s="235">
        <v>1</v>
      </c>
      <c r="H188" s="78">
        <f t="shared" si="11"/>
        <v>1</v>
      </c>
      <c r="I188" s="47">
        <f t="shared" si="12"/>
        <v>0</v>
      </c>
      <c r="J188" s="139">
        <v>10000</v>
      </c>
      <c r="K188" s="139">
        <v>5000</v>
      </c>
      <c r="L188" s="54">
        <f t="shared" si="13"/>
        <v>5000</v>
      </c>
      <c r="M188" s="54">
        <f t="shared" si="14"/>
        <v>0</v>
      </c>
      <c r="O188" s="91">
        <f t="shared" si="10"/>
        <v>0</v>
      </c>
      <c r="P188" s="122">
        <v>44665</v>
      </c>
      <c r="Q188" s="71">
        <v>1</v>
      </c>
      <c r="R188" s="71">
        <v>5000</v>
      </c>
      <c r="S188" s="161"/>
      <c r="V188"/>
      <c r="W188" s="93"/>
      <c r="X188" s="90"/>
      <c r="Y188" s="90"/>
    </row>
    <row r="189" spans="1:25" ht="17.100000000000001" customHeight="1">
      <c r="A189" s="146">
        <v>44780</v>
      </c>
      <c r="B189" s="48">
        <v>44</v>
      </c>
      <c r="C189" s="50" t="s">
        <v>835</v>
      </c>
      <c r="D189" s="68">
        <v>780</v>
      </c>
      <c r="E189" s="41" t="s">
        <v>534</v>
      </c>
      <c r="F189" s="235">
        <v>1</v>
      </c>
      <c r="G189" s="235">
        <v>0</v>
      </c>
      <c r="H189" s="78">
        <f t="shared" si="11"/>
        <v>0</v>
      </c>
      <c r="I189" s="47">
        <f t="shared" si="12"/>
        <v>0</v>
      </c>
      <c r="J189" s="139">
        <v>5000</v>
      </c>
      <c r="K189" s="139">
        <v>0</v>
      </c>
      <c r="L189" s="54">
        <f t="shared" si="13"/>
        <v>0</v>
      </c>
      <c r="M189" s="54">
        <f t="shared" si="14"/>
        <v>0</v>
      </c>
      <c r="O189" s="91">
        <f t="shared" si="10"/>
        <v>0</v>
      </c>
      <c r="P189" s="147">
        <v>44780</v>
      </c>
      <c r="Q189" s="71"/>
      <c r="R189" s="71"/>
      <c r="S189" s="161"/>
      <c r="V189"/>
      <c r="W189" s="93"/>
      <c r="X189" s="90"/>
      <c r="Y189" s="90"/>
    </row>
    <row r="190" spans="1:25" ht="17.100000000000001" customHeight="1">
      <c r="A190" s="238">
        <v>44821</v>
      </c>
      <c r="B190" s="149">
        <v>44</v>
      </c>
      <c r="C190" s="183" t="s">
        <v>835</v>
      </c>
      <c r="D190" s="184">
        <v>821</v>
      </c>
      <c r="E190" s="41" t="s">
        <v>525</v>
      </c>
      <c r="F190" s="93"/>
      <c r="G190" s="235">
        <v>1</v>
      </c>
      <c r="H190" s="78">
        <f t="shared" si="11"/>
        <v>0.9</v>
      </c>
      <c r="I190" s="47">
        <f t="shared" si="12"/>
        <v>-9.9999999999999978E-2</v>
      </c>
      <c r="J190"/>
      <c r="K190" s="139">
        <v>5000</v>
      </c>
      <c r="L190" s="54">
        <f t="shared" si="13"/>
        <v>55209</v>
      </c>
      <c r="M190" s="54">
        <f t="shared" si="14"/>
        <v>50209</v>
      </c>
      <c r="O190" s="91">
        <f t="shared" si="10"/>
        <v>0</v>
      </c>
      <c r="P190" s="122">
        <v>44821</v>
      </c>
      <c r="Q190" s="71">
        <v>0.9</v>
      </c>
      <c r="R190" s="71">
        <v>55209</v>
      </c>
      <c r="S190" s="161"/>
      <c r="V190"/>
      <c r="W190" s="93"/>
      <c r="X190" s="90"/>
      <c r="Y190" s="90"/>
    </row>
    <row r="191" spans="1:25" ht="17.100000000000001" customHeight="1">
      <c r="A191" s="249">
        <v>45043</v>
      </c>
      <c r="B191" s="201">
        <v>45</v>
      </c>
      <c r="C191" s="183" t="s">
        <v>898</v>
      </c>
      <c r="D191" s="183">
        <v>43</v>
      </c>
      <c r="E191" s="41" t="s">
        <v>1325</v>
      </c>
      <c r="F191" s="235">
        <v>0.37</v>
      </c>
      <c r="G191" s="235">
        <v>0</v>
      </c>
      <c r="H191" s="78">
        <f t="shared" si="11"/>
        <v>0</v>
      </c>
      <c r="I191" s="47">
        <f t="shared" si="12"/>
        <v>0</v>
      </c>
      <c r="J191" s="139">
        <v>1850</v>
      </c>
      <c r="K191" s="139">
        <v>0</v>
      </c>
      <c r="L191" s="54">
        <f t="shared" si="13"/>
        <v>0</v>
      </c>
      <c r="M191" s="54">
        <f t="shared" si="14"/>
        <v>0</v>
      </c>
      <c r="O191" s="91">
        <f t="shared" si="10"/>
        <v>0</v>
      </c>
      <c r="P191" s="147">
        <v>45043</v>
      </c>
      <c r="Q191" s="71"/>
      <c r="R191" s="71"/>
      <c r="S191" s="161"/>
      <c r="V191"/>
      <c r="W191" s="93"/>
      <c r="X191" s="90"/>
      <c r="Y191" s="90"/>
    </row>
    <row r="192" spans="1:25" ht="17.100000000000001" customHeight="1">
      <c r="A192" s="168">
        <v>45135</v>
      </c>
      <c r="B192" s="169">
        <v>45</v>
      </c>
      <c r="C192" s="50" t="s">
        <v>898</v>
      </c>
      <c r="D192" s="169">
        <v>135</v>
      </c>
      <c r="E192" s="41" t="s">
        <v>1381</v>
      </c>
      <c r="F192" s="235">
        <v>1</v>
      </c>
      <c r="G192" s="235">
        <v>0</v>
      </c>
      <c r="H192" s="78">
        <f t="shared" si="11"/>
        <v>1</v>
      </c>
      <c r="I192" s="47">
        <f t="shared" si="12"/>
        <v>1</v>
      </c>
      <c r="J192" s="139">
        <v>5000</v>
      </c>
      <c r="K192" s="139">
        <v>0</v>
      </c>
      <c r="L192" s="54">
        <f t="shared" si="13"/>
        <v>5000</v>
      </c>
      <c r="M192" s="54">
        <f t="shared" si="14"/>
        <v>5000</v>
      </c>
      <c r="O192" s="91">
        <f t="shared" si="10"/>
        <v>0</v>
      </c>
      <c r="P192" s="122">
        <v>45135</v>
      </c>
      <c r="Q192" s="71">
        <v>1</v>
      </c>
      <c r="R192" s="71">
        <v>5000</v>
      </c>
      <c r="S192" s="161"/>
      <c r="V192"/>
      <c r="W192" s="93"/>
      <c r="X192" s="90"/>
      <c r="Y192" s="90"/>
    </row>
    <row r="193" spans="1:25" ht="17.100000000000001" customHeight="1">
      <c r="A193" s="48">
        <v>45215</v>
      </c>
      <c r="B193" s="49">
        <v>45</v>
      </c>
      <c r="C193" s="50" t="s">
        <v>898</v>
      </c>
      <c r="D193" s="68">
        <v>215</v>
      </c>
      <c r="E193" s="41" t="s">
        <v>874</v>
      </c>
      <c r="F193" s="235">
        <v>16</v>
      </c>
      <c r="G193" s="235">
        <v>11</v>
      </c>
      <c r="H193" s="78">
        <f t="shared" si="11"/>
        <v>11</v>
      </c>
      <c r="I193" s="47">
        <f t="shared" si="12"/>
        <v>0</v>
      </c>
      <c r="J193" s="139">
        <v>99366</v>
      </c>
      <c r="K193" s="139">
        <v>55000</v>
      </c>
      <c r="L193" s="54">
        <f t="shared" si="13"/>
        <v>55000</v>
      </c>
      <c r="M193" s="54">
        <f t="shared" si="14"/>
        <v>0</v>
      </c>
      <c r="O193" s="91">
        <f t="shared" si="10"/>
        <v>0</v>
      </c>
      <c r="P193" s="122">
        <v>45215</v>
      </c>
      <c r="Q193" s="71">
        <v>11</v>
      </c>
      <c r="R193" s="71">
        <v>55000</v>
      </c>
      <c r="S193" s="161"/>
      <c r="V193"/>
      <c r="W193" s="93"/>
      <c r="X193" s="90"/>
      <c r="Y193" s="90"/>
    </row>
    <row r="194" spans="1:25" ht="17.100000000000001" customHeight="1">
      <c r="A194" s="168">
        <v>45277</v>
      </c>
      <c r="B194" s="169">
        <v>45</v>
      </c>
      <c r="C194" s="50" t="s">
        <v>898</v>
      </c>
      <c r="D194" s="169">
        <v>277</v>
      </c>
      <c r="E194" s="41" t="s">
        <v>869</v>
      </c>
      <c r="F194" s="235">
        <v>3.62</v>
      </c>
      <c r="G194" s="235">
        <v>3</v>
      </c>
      <c r="H194" s="78">
        <f t="shared" si="11"/>
        <v>3</v>
      </c>
      <c r="I194" s="47">
        <f t="shared" si="12"/>
        <v>0</v>
      </c>
      <c r="J194" s="139">
        <v>18100</v>
      </c>
      <c r="K194" s="139">
        <v>15000</v>
      </c>
      <c r="L194" s="54">
        <f t="shared" si="13"/>
        <v>15000</v>
      </c>
      <c r="M194" s="54">
        <f t="shared" si="14"/>
        <v>0</v>
      </c>
      <c r="O194" s="91">
        <f t="shared" si="10"/>
        <v>0</v>
      </c>
      <c r="P194" s="122">
        <v>45277</v>
      </c>
      <c r="Q194" s="71">
        <v>3</v>
      </c>
      <c r="R194" s="71">
        <v>15000</v>
      </c>
      <c r="S194" s="161"/>
      <c r="V194"/>
      <c r="W194" s="93"/>
      <c r="X194" s="90"/>
      <c r="Y194" s="90"/>
    </row>
    <row r="195" spans="1:25" ht="17.100000000000001" customHeight="1">
      <c r="A195" s="239">
        <v>45287</v>
      </c>
      <c r="B195" s="48">
        <v>45</v>
      </c>
      <c r="C195" s="50" t="s">
        <v>898</v>
      </c>
      <c r="D195" s="68">
        <v>287</v>
      </c>
      <c r="E195" s="41" t="s">
        <v>1257</v>
      </c>
      <c r="F195" s="235">
        <v>2.2000000000000002</v>
      </c>
      <c r="G195" s="235">
        <v>3</v>
      </c>
      <c r="H195" s="78">
        <f t="shared" si="11"/>
        <v>3.88</v>
      </c>
      <c r="I195" s="47">
        <f t="shared" si="12"/>
        <v>0.87999999999999989</v>
      </c>
      <c r="J195" s="139">
        <v>11000</v>
      </c>
      <c r="K195" s="139">
        <v>15000</v>
      </c>
      <c r="L195" s="54">
        <f t="shared" si="13"/>
        <v>19400</v>
      </c>
      <c r="M195" s="54">
        <f t="shared" si="14"/>
        <v>4400</v>
      </c>
      <c r="O195" s="91">
        <f t="shared" si="10"/>
        <v>0</v>
      </c>
      <c r="P195" s="122">
        <v>45287</v>
      </c>
      <c r="Q195" s="71">
        <v>3.88</v>
      </c>
      <c r="R195" s="71">
        <v>19400</v>
      </c>
      <c r="S195" s="161"/>
      <c r="V195"/>
      <c r="W195" s="93"/>
      <c r="X195" s="90"/>
      <c r="Y195" s="90"/>
    </row>
    <row r="196" spans="1:25" ht="17.100000000000001" customHeight="1">
      <c r="A196" s="167">
        <v>45306</v>
      </c>
      <c r="B196" s="48">
        <v>45</v>
      </c>
      <c r="C196" s="50" t="s">
        <v>898</v>
      </c>
      <c r="D196" s="68">
        <v>306</v>
      </c>
      <c r="E196" s="41" t="s">
        <v>897</v>
      </c>
      <c r="F196" s="235">
        <v>2</v>
      </c>
      <c r="G196" s="235">
        <v>1</v>
      </c>
      <c r="H196" s="78">
        <f t="shared" si="11"/>
        <v>1</v>
      </c>
      <c r="I196" s="47">
        <f t="shared" si="12"/>
        <v>0</v>
      </c>
      <c r="J196" s="139">
        <v>11795</v>
      </c>
      <c r="K196" s="139">
        <v>6795</v>
      </c>
      <c r="L196" s="54">
        <f t="shared" si="13"/>
        <v>7283</v>
      </c>
      <c r="M196" s="54">
        <f t="shared" si="14"/>
        <v>488</v>
      </c>
      <c r="O196" s="91">
        <f t="shared" si="10"/>
        <v>0</v>
      </c>
      <c r="P196" s="122">
        <v>45306</v>
      </c>
      <c r="Q196" s="71">
        <v>1</v>
      </c>
      <c r="R196" s="71">
        <v>7283</v>
      </c>
      <c r="S196" s="161"/>
      <c r="V196"/>
      <c r="W196" s="93"/>
      <c r="X196" s="90"/>
      <c r="Y196" s="90"/>
    </row>
    <row r="197" spans="1:25" ht="17.100000000000001" customHeight="1">
      <c r="A197" s="167">
        <v>45309</v>
      </c>
      <c r="B197" s="49">
        <v>45</v>
      </c>
      <c r="C197" s="50" t="s">
        <v>898</v>
      </c>
      <c r="D197" s="68">
        <v>309</v>
      </c>
      <c r="E197" s="41" t="s">
        <v>818</v>
      </c>
      <c r="F197" s="235">
        <v>5</v>
      </c>
      <c r="G197" s="235">
        <v>6</v>
      </c>
      <c r="H197" s="78">
        <f t="shared" si="11"/>
        <v>5.3599999999999994</v>
      </c>
      <c r="I197" s="47">
        <f t="shared" si="12"/>
        <v>-0.64000000000000057</v>
      </c>
      <c r="J197" s="139">
        <v>25000</v>
      </c>
      <c r="K197" s="139">
        <v>30000</v>
      </c>
      <c r="L197" s="54">
        <f t="shared" si="13"/>
        <v>26800</v>
      </c>
      <c r="M197" s="54">
        <f t="shared" si="14"/>
        <v>-3200</v>
      </c>
      <c r="O197" s="91">
        <f t="shared" si="10"/>
        <v>0</v>
      </c>
      <c r="P197" s="122">
        <v>45309</v>
      </c>
      <c r="Q197" s="71">
        <v>5.3599999999999994</v>
      </c>
      <c r="R197" s="71">
        <v>26800</v>
      </c>
      <c r="S197" s="161"/>
      <c r="V197"/>
      <c r="W197" s="93"/>
      <c r="X197" s="90"/>
      <c r="Y197" s="90"/>
    </row>
    <row r="198" spans="1:25" ht="17.100000000000001" customHeight="1">
      <c r="A198" s="167">
        <v>45316</v>
      </c>
      <c r="B198" s="49">
        <v>45</v>
      </c>
      <c r="C198" s="50" t="s">
        <v>898</v>
      </c>
      <c r="D198" s="68">
        <v>316</v>
      </c>
      <c r="E198" s="41" t="s">
        <v>870</v>
      </c>
      <c r="F198" s="235">
        <v>1</v>
      </c>
      <c r="G198" s="235">
        <v>1</v>
      </c>
      <c r="H198" s="78">
        <f t="shared" si="11"/>
        <v>1</v>
      </c>
      <c r="I198" s="47">
        <f t="shared" si="12"/>
        <v>0</v>
      </c>
      <c r="J198" s="139">
        <v>5000</v>
      </c>
      <c r="K198" s="139">
        <v>5000</v>
      </c>
      <c r="L198" s="54">
        <f t="shared" si="13"/>
        <v>5000</v>
      </c>
      <c r="M198" s="54">
        <f t="shared" si="14"/>
        <v>0</v>
      </c>
      <c r="O198" s="91">
        <f t="shared" si="10"/>
        <v>0</v>
      </c>
      <c r="P198" s="122">
        <v>45316</v>
      </c>
      <c r="Q198" s="71">
        <v>1</v>
      </c>
      <c r="R198" s="71">
        <v>5000</v>
      </c>
      <c r="S198" s="161"/>
      <c r="V198"/>
      <c r="W198" s="93"/>
      <c r="X198" s="90"/>
      <c r="Y198" s="90"/>
    </row>
    <row r="199" spans="1:25" ht="17.100000000000001" customHeight="1">
      <c r="A199" s="146">
        <v>45753</v>
      </c>
      <c r="B199" s="49">
        <v>45</v>
      </c>
      <c r="C199" s="50" t="s">
        <v>898</v>
      </c>
      <c r="D199" s="68">
        <v>753</v>
      </c>
      <c r="E199" s="41" t="s">
        <v>789</v>
      </c>
      <c r="F199" s="235">
        <v>1</v>
      </c>
      <c r="G199" s="235">
        <v>1</v>
      </c>
      <c r="H199" s="78">
        <f t="shared" si="11"/>
        <v>1</v>
      </c>
      <c r="I199" s="47">
        <f t="shared" si="12"/>
        <v>0</v>
      </c>
      <c r="J199" s="139">
        <v>5000</v>
      </c>
      <c r="K199" s="139">
        <v>5000</v>
      </c>
      <c r="L199" s="54">
        <f t="shared" si="13"/>
        <v>5000</v>
      </c>
      <c r="M199" s="54">
        <f t="shared" si="14"/>
        <v>0</v>
      </c>
      <c r="O199" s="91">
        <f t="shared" si="10"/>
        <v>0</v>
      </c>
      <c r="P199" s="122">
        <v>45753</v>
      </c>
      <c r="Q199" s="71">
        <v>1</v>
      </c>
      <c r="R199" s="71">
        <v>5000</v>
      </c>
      <c r="S199" s="161"/>
      <c r="V199"/>
      <c r="W199" s="93"/>
      <c r="X199" s="90"/>
      <c r="Y199" s="90"/>
    </row>
    <row r="200" spans="1:25" ht="17.100000000000001" customHeight="1">
      <c r="A200" s="48">
        <v>45767</v>
      </c>
      <c r="B200" s="49">
        <v>45</v>
      </c>
      <c r="C200" s="50" t="s">
        <v>898</v>
      </c>
      <c r="D200" s="68">
        <v>767</v>
      </c>
      <c r="E200" s="41" t="s">
        <v>876</v>
      </c>
      <c r="F200" s="235">
        <v>16.88</v>
      </c>
      <c r="G200" s="235">
        <v>16</v>
      </c>
      <c r="H200" s="78">
        <f t="shared" si="11"/>
        <v>14</v>
      </c>
      <c r="I200" s="47">
        <f t="shared" si="12"/>
        <v>-2</v>
      </c>
      <c r="J200" s="139">
        <v>84400</v>
      </c>
      <c r="K200" s="139">
        <v>80000</v>
      </c>
      <c r="L200" s="54">
        <f t="shared" si="13"/>
        <v>70000</v>
      </c>
      <c r="M200" s="54">
        <f t="shared" si="14"/>
        <v>-10000</v>
      </c>
      <c r="O200" s="91">
        <f t="shared" si="10"/>
        <v>0</v>
      </c>
      <c r="P200" s="122">
        <v>45767</v>
      </c>
      <c r="Q200" s="71">
        <v>14</v>
      </c>
      <c r="R200" s="71">
        <v>70000</v>
      </c>
      <c r="S200" s="161"/>
      <c r="V200"/>
      <c r="W200" s="93"/>
      <c r="X200" s="90"/>
      <c r="Y200" s="90"/>
    </row>
    <row r="201" spans="1:25" ht="17.100000000000001" customHeight="1">
      <c r="A201" s="48">
        <v>45778</v>
      </c>
      <c r="B201" s="49">
        <v>45</v>
      </c>
      <c r="C201" s="50" t="s">
        <v>898</v>
      </c>
      <c r="D201" s="68">
        <v>778</v>
      </c>
      <c r="E201" s="41" t="s">
        <v>1286</v>
      </c>
      <c r="F201" s="235">
        <v>11.79</v>
      </c>
      <c r="G201" s="235">
        <v>15</v>
      </c>
      <c r="H201" s="78">
        <f t="shared" si="11"/>
        <v>15.67</v>
      </c>
      <c r="I201" s="47">
        <f t="shared" si="12"/>
        <v>0.66999999999999993</v>
      </c>
      <c r="J201" s="139">
        <v>122773</v>
      </c>
      <c r="K201" s="139">
        <v>138823</v>
      </c>
      <c r="L201" s="54">
        <f t="shared" si="13"/>
        <v>146290</v>
      </c>
      <c r="M201" s="54">
        <f t="shared" si="14"/>
        <v>7467</v>
      </c>
      <c r="O201" s="91">
        <f t="shared" ref="O201:O264" si="15">P201-A201</f>
        <v>0</v>
      </c>
      <c r="P201" s="122">
        <v>45778</v>
      </c>
      <c r="Q201" s="71">
        <v>15.67</v>
      </c>
      <c r="R201" s="71">
        <v>146290</v>
      </c>
      <c r="S201" s="161"/>
      <c r="V201"/>
      <c r="W201" s="93"/>
      <c r="X201" s="90"/>
      <c r="Y201" s="90"/>
    </row>
    <row r="202" spans="1:25" ht="17.100000000000001" customHeight="1">
      <c r="A202" s="48">
        <v>48023</v>
      </c>
      <c r="B202" s="48">
        <v>48</v>
      </c>
      <c r="C202" s="50" t="s">
        <v>1328</v>
      </c>
      <c r="D202" s="50">
        <v>23</v>
      </c>
      <c r="E202" s="41" t="s">
        <v>843</v>
      </c>
      <c r="F202" s="235">
        <v>1</v>
      </c>
      <c r="G202" s="235">
        <v>1</v>
      </c>
      <c r="H202" s="78">
        <f t="shared" ref="H202:H265" si="16">Q202</f>
        <v>1</v>
      </c>
      <c r="I202" s="47">
        <f t="shared" ref="I202:I265" si="17">H202-G202</f>
        <v>0</v>
      </c>
      <c r="J202" s="139">
        <v>5000</v>
      </c>
      <c r="K202" s="139">
        <v>5000</v>
      </c>
      <c r="L202" s="54">
        <f t="shared" ref="L202:L265" si="18">R202</f>
        <v>5000</v>
      </c>
      <c r="M202" s="54">
        <f t="shared" ref="M202:M265" si="19">L202-K202</f>
        <v>0</v>
      </c>
      <c r="O202" s="91">
        <f t="shared" si="15"/>
        <v>0</v>
      </c>
      <c r="P202" s="122">
        <v>48023</v>
      </c>
      <c r="Q202" s="71">
        <v>1</v>
      </c>
      <c r="R202" s="71">
        <v>5000</v>
      </c>
      <c r="S202" s="161"/>
      <c r="V202"/>
      <c r="W202" s="93"/>
      <c r="X202" s="90"/>
      <c r="Y202" s="90"/>
    </row>
    <row r="203" spans="1:25" ht="17.100000000000001" customHeight="1">
      <c r="A203" s="167">
        <v>48031</v>
      </c>
      <c r="B203" s="49">
        <v>48</v>
      </c>
      <c r="C203" s="50" t="s">
        <v>1328</v>
      </c>
      <c r="D203" s="68">
        <v>31</v>
      </c>
      <c r="E203" s="41" t="s">
        <v>912</v>
      </c>
      <c r="F203" s="235">
        <v>6.36</v>
      </c>
      <c r="G203" s="235">
        <v>4</v>
      </c>
      <c r="H203" s="78">
        <f t="shared" si="16"/>
        <v>4</v>
      </c>
      <c r="I203" s="47">
        <f t="shared" si="17"/>
        <v>0</v>
      </c>
      <c r="J203" s="139">
        <v>31800</v>
      </c>
      <c r="K203" s="139">
        <v>20000</v>
      </c>
      <c r="L203" s="54">
        <f t="shared" si="18"/>
        <v>20000</v>
      </c>
      <c r="M203" s="54">
        <f t="shared" si="19"/>
        <v>0</v>
      </c>
      <c r="O203" s="91">
        <f t="shared" si="15"/>
        <v>0</v>
      </c>
      <c r="P203" s="122">
        <v>48031</v>
      </c>
      <c r="Q203" s="71">
        <v>4</v>
      </c>
      <c r="R203" s="71">
        <v>20000</v>
      </c>
      <c r="S203" s="161"/>
      <c r="V203"/>
      <c r="W203" s="93"/>
      <c r="X203" s="90"/>
      <c r="Y203" s="90"/>
    </row>
    <row r="204" spans="1:25" ht="17.100000000000001" customHeight="1">
      <c r="A204" s="146">
        <v>48035</v>
      </c>
      <c r="B204" s="48">
        <v>48</v>
      </c>
      <c r="C204" s="50" t="s">
        <v>1328</v>
      </c>
      <c r="D204" s="50">
        <v>35</v>
      </c>
      <c r="E204" s="41" t="s">
        <v>833</v>
      </c>
      <c r="F204" s="235">
        <v>1</v>
      </c>
      <c r="G204" s="235">
        <v>1</v>
      </c>
      <c r="H204" s="78">
        <f t="shared" si="16"/>
        <v>1</v>
      </c>
      <c r="I204" s="47">
        <f t="shared" si="17"/>
        <v>0</v>
      </c>
      <c r="J204" s="139">
        <v>5000</v>
      </c>
      <c r="K204" s="139">
        <v>9000</v>
      </c>
      <c r="L204" s="54">
        <f t="shared" si="18"/>
        <v>5000</v>
      </c>
      <c r="M204" s="54">
        <f t="shared" si="19"/>
        <v>-4000</v>
      </c>
      <c r="O204" s="91">
        <f t="shared" si="15"/>
        <v>0</v>
      </c>
      <c r="P204" s="122">
        <v>48035</v>
      </c>
      <c r="Q204" s="71">
        <v>1</v>
      </c>
      <c r="R204" s="71">
        <v>5000</v>
      </c>
      <c r="S204" s="161"/>
      <c r="V204"/>
      <c r="W204" s="93"/>
      <c r="X204" s="90"/>
      <c r="Y204" s="90"/>
    </row>
    <row r="205" spans="1:25" ht="17.100000000000001" customHeight="1">
      <c r="A205" s="123">
        <v>48149</v>
      </c>
      <c r="B205" s="49">
        <v>48</v>
      </c>
      <c r="C205" s="50" t="s">
        <v>1328</v>
      </c>
      <c r="D205" s="68">
        <v>149</v>
      </c>
      <c r="E205" s="41" t="s">
        <v>581</v>
      </c>
      <c r="F205" s="235">
        <v>1</v>
      </c>
      <c r="G205" s="235">
        <v>1</v>
      </c>
      <c r="H205" s="78">
        <f t="shared" si="16"/>
        <v>1</v>
      </c>
      <c r="I205" s="47">
        <f t="shared" si="17"/>
        <v>0</v>
      </c>
      <c r="J205" s="139">
        <v>5000</v>
      </c>
      <c r="K205" s="139">
        <v>5000</v>
      </c>
      <c r="L205" s="54">
        <f t="shared" si="18"/>
        <v>5000</v>
      </c>
      <c r="M205" s="54">
        <f t="shared" si="19"/>
        <v>0</v>
      </c>
      <c r="O205" s="91">
        <f t="shared" si="15"/>
        <v>0</v>
      </c>
      <c r="P205" s="122">
        <v>48149</v>
      </c>
      <c r="Q205" s="71">
        <v>1</v>
      </c>
      <c r="R205" s="71">
        <v>5000</v>
      </c>
      <c r="S205" s="161"/>
      <c r="V205"/>
      <c r="W205" s="93"/>
      <c r="X205" s="90"/>
      <c r="Y205" s="90"/>
    </row>
    <row r="206" spans="1:25" ht="17.100000000000001" customHeight="1">
      <c r="A206" s="146">
        <v>48155</v>
      </c>
      <c r="B206" s="49">
        <v>48</v>
      </c>
      <c r="C206" s="50" t="s">
        <v>1328</v>
      </c>
      <c r="D206" s="68">
        <v>155</v>
      </c>
      <c r="E206" s="41" t="s">
        <v>913</v>
      </c>
      <c r="F206" s="235">
        <v>1</v>
      </c>
      <c r="G206" s="235">
        <v>1</v>
      </c>
      <c r="H206" s="78">
        <f t="shared" si="16"/>
        <v>1</v>
      </c>
      <c r="I206" s="47">
        <f t="shared" si="17"/>
        <v>0</v>
      </c>
      <c r="J206" s="139">
        <v>5000</v>
      </c>
      <c r="K206" s="139">
        <v>5000</v>
      </c>
      <c r="L206" s="54">
        <f t="shared" si="18"/>
        <v>5000</v>
      </c>
      <c r="M206" s="54">
        <f t="shared" si="19"/>
        <v>0</v>
      </c>
      <c r="O206" s="91">
        <f t="shared" si="15"/>
        <v>0</v>
      </c>
      <c r="P206" s="122">
        <v>48155</v>
      </c>
      <c r="Q206" s="71">
        <v>1</v>
      </c>
      <c r="R206" s="71">
        <v>5000</v>
      </c>
      <c r="S206" s="161"/>
      <c r="V206"/>
      <c r="W206" s="93"/>
      <c r="X206" s="90"/>
      <c r="Y206" s="90"/>
    </row>
    <row r="207" spans="1:25" ht="17.100000000000001" customHeight="1">
      <c r="A207" s="238">
        <v>48158</v>
      </c>
      <c r="B207" s="149">
        <v>48</v>
      </c>
      <c r="C207" s="183" t="s">
        <v>1328</v>
      </c>
      <c r="D207" s="184">
        <v>158</v>
      </c>
      <c r="E207" s="41" t="s">
        <v>564</v>
      </c>
      <c r="F207" s="93"/>
      <c r="G207" s="235">
        <v>1</v>
      </c>
      <c r="H207" s="78">
        <f t="shared" si="16"/>
        <v>1</v>
      </c>
      <c r="I207" s="47">
        <f t="shared" si="17"/>
        <v>0</v>
      </c>
      <c r="J207"/>
      <c r="K207" s="139">
        <v>5000</v>
      </c>
      <c r="L207" s="54">
        <f t="shared" si="18"/>
        <v>5000</v>
      </c>
      <c r="M207" s="54">
        <f t="shared" si="19"/>
        <v>0</v>
      </c>
      <c r="O207" s="91">
        <f t="shared" si="15"/>
        <v>0</v>
      </c>
      <c r="P207" s="122">
        <v>48158</v>
      </c>
      <c r="Q207" s="71">
        <v>1</v>
      </c>
      <c r="R207" s="71">
        <v>5000</v>
      </c>
      <c r="S207" s="161"/>
      <c r="V207"/>
      <c r="W207" s="93"/>
      <c r="X207" s="90"/>
      <c r="Y207" s="90"/>
    </row>
    <row r="208" spans="1:25" ht="17.100000000000001" customHeight="1">
      <c r="A208" s="210">
        <v>48160</v>
      </c>
      <c r="B208" s="149">
        <v>48</v>
      </c>
      <c r="C208" s="183" t="s">
        <v>1328</v>
      </c>
      <c r="D208" s="184">
        <v>160</v>
      </c>
      <c r="E208" s="41" t="s">
        <v>582</v>
      </c>
      <c r="F208" s="235">
        <v>1.3900000000000001</v>
      </c>
      <c r="G208" s="235">
        <v>0</v>
      </c>
      <c r="H208" s="78">
        <f t="shared" si="16"/>
        <v>0</v>
      </c>
      <c r="I208" s="47">
        <f t="shared" si="17"/>
        <v>0</v>
      </c>
      <c r="J208" s="139">
        <v>6950</v>
      </c>
      <c r="K208" s="139">
        <v>0</v>
      </c>
      <c r="L208" s="54">
        <f t="shared" si="18"/>
        <v>0</v>
      </c>
      <c r="M208" s="54">
        <f t="shared" si="19"/>
        <v>0</v>
      </c>
      <c r="O208" s="91">
        <f t="shared" si="15"/>
        <v>0</v>
      </c>
      <c r="P208" s="147">
        <v>48160</v>
      </c>
      <c r="Q208" s="71"/>
      <c r="R208" s="71"/>
      <c r="S208" s="161"/>
      <c r="V208"/>
      <c r="W208" s="93"/>
      <c r="X208" s="90"/>
      <c r="Y208" s="90"/>
    </row>
    <row r="209" spans="1:25" ht="17.100000000000001" customHeight="1">
      <c r="A209" s="238">
        <v>48176</v>
      </c>
      <c r="B209" s="149">
        <v>48</v>
      </c>
      <c r="C209" s="183" t="s">
        <v>1328</v>
      </c>
      <c r="D209" s="184">
        <v>176</v>
      </c>
      <c r="E209" s="41" t="s">
        <v>914</v>
      </c>
      <c r="F209" s="93"/>
      <c r="G209" s="235">
        <v>1</v>
      </c>
      <c r="H209" s="78">
        <f t="shared" si="16"/>
        <v>1</v>
      </c>
      <c r="I209" s="47">
        <f t="shared" si="17"/>
        <v>0</v>
      </c>
      <c r="J209"/>
      <c r="K209" s="139">
        <v>5000</v>
      </c>
      <c r="L209" s="54">
        <f t="shared" si="18"/>
        <v>5000</v>
      </c>
      <c r="M209" s="54">
        <f t="shared" si="19"/>
        <v>0</v>
      </c>
      <c r="O209" s="91">
        <f t="shared" si="15"/>
        <v>0</v>
      </c>
      <c r="P209" s="122">
        <v>48176</v>
      </c>
      <c r="Q209" s="71">
        <v>1</v>
      </c>
      <c r="R209" s="71">
        <v>5000</v>
      </c>
      <c r="S209" s="161"/>
      <c r="V209"/>
      <c r="W209" s="93"/>
      <c r="X209" s="90"/>
      <c r="Y209" s="90"/>
    </row>
    <row r="210" spans="1:25" ht="17.100000000000001" customHeight="1">
      <c r="A210" s="210">
        <v>48178</v>
      </c>
      <c r="B210" s="201">
        <v>48</v>
      </c>
      <c r="C210" s="183" t="s">
        <v>1328</v>
      </c>
      <c r="D210" s="183">
        <v>178</v>
      </c>
      <c r="E210" s="41" t="s">
        <v>880</v>
      </c>
      <c r="F210" s="235">
        <v>1</v>
      </c>
      <c r="G210" s="235">
        <v>1</v>
      </c>
      <c r="H210" s="78">
        <f t="shared" si="16"/>
        <v>0.45</v>
      </c>
      <c r="I210" s="47">
        <f t="shared" si="17"/>
        <v>-0.55000000000000004</v>
      </c>
      <c r="J210" s="139">
        <v>5000</v>
      </c>
      <c r="K210" s="139">
        <v>5000</v>
      </c>
      <c r="L210" s="54">
        <f t="shared" si="18"/>
        <v>2250</v>
      </c>
      <c r="M210" s="54">
        <f t="shared" si="19"/>
        <v>-2750</v>
      </c>
      <c r="O210" s="91">
        <f t="shared" si="15"/>
        <v>0</v>
      </c>
      <c r="P210" s="122">
        <v>48178</v>
      </c>
      <c r="Q210" s="71">
        <v>0.45</v>
      </c>
      <c r="R210" s="71">
        <v>2250</v>
      </c>
      <c r="S210" s="161"/>
      <c r="V210"/>
      <c r="W210" s="93"/>
      <c r="X210" s="90"/>
      <c r="Y210" s="90"/>
    </row>
    <row r="211" spans="1:25" ht="17.100000000000001" customHeight="1">
      <c r="A211" s="238">
        <v>48181</v>
      </c>
      <c r="B211" s="149">
        <v>48</v>
      </c>
      <c r="C211" s="183" t="s">
        <v>1328</v>
      </c>
      <c r="D211" s="184">
        <v>181</v>
      </c>
      <c r="E211" s="41" t="s">
        <v>583</v>
      </c>
      <c r="F211" s="93"/>
      <c r="G211" s="235">
        <v>2</v>
      </c>
      <c r="H211" s="78">
        <f t="shared" si="16"/>
        <v>2</v>
      </c>
      <c r="I211" s="47">
        <f t="shared" si="17"/>
        <v>0</v>
      </c>
      <c r="J211"/>
      <c r="K211" s="139">
        <v>10000</v>
      </c>
      <c r="L211" s="54">
        <f t="shared" si="18"/>
        <v>10000</v>
      </c>
      <c r="M211" s="54">
        <f t="shared" si="19"/>
        <v>0</v>
      </c>
      <c r="O211" s="91">
        <f t="shared" si="15"/>
        <v>0</v>
      </c>
      <c r="P211" s="122">
        <v>48181</v>
      </c>
      <c r="Q211" s="71">
        <v>2</v>
      </c>
      <c r="R211" s="71">
        <v>10000</v>
      </c>
      <c r="S211" s="161"/>
      <c r="V211"/>
      <c r="W211" s="93"/>
      <c r="X211" s="90"/>
      <c r="Y211" s="90"/>
    </row>
    <row r="212" spans="1:25" ht="17.100000000000001" customHeight="1">
      <c r="A212" s="238">
        <v>48217</v>
      </c>
      <c r="B212" s="149">
        <v>48</v>
      </c>
      <c r="C212" s="183" t="s">
        <v>1328</v>
      </c>
      <c r="D212" s="184">
        <v>217</v>
      </c>
      <c r="E212" s="41" t="s">
        <v>923</v>
      </c>
      <c r="F212" s="93"/>
      <c r="G212" s="235">
        <v>1</v>
      </c>
      <c r="H212" s="78">
        <f t="shared" si="16"/>
        <v>1</v>
      </c>
      <c r="I212" s="47">
        <f t="shared" si="17"/>
        <v>0</v>
      </c>
      <c r="J212"/>
      <c r="K212" s="139">
        <v>5000</v>
      </c>
      <c r="L212" s="54">
        <f t="shared" si="18"/>
        <v>5000</v>
      </c>
      <c r="M212" s="54">
        <f t="shared" si="19"/>
        <v>0</v>
      </c>
      <c r="O212" s="91">
        <f t="shared" si="15"/>
        <v>0</v>
      </c>
      <c r="P212" s="122">
        <v>48217</v>
      </c>
      <c r="Q212" s="71">
        <v>1</v>
      </c>
      <c r="R212" s="71">
        <v>5000</v>
      </c>
      <c r="S212" s="161"/>
      <c r="V212"/>
      <c r="W212" s="93"/>
      <c r="X212" s="90"/>
      <c r="Y212" s="90"/>
    </row>
    <row r="213" spans="1:25" ht="17.100000000000001" customHeight="1">
      <c r="A213" s="147">
        <v>48246</v>
      </c>
      <c r="B213" s="149">
        <f>TRUNC(A213,-3)/1000</f>
        <v>48</v>
      </c>
      <c r="C213" s="183" t="str">
        <f>VLOOKUP(B213,code437,2)</f>
        <v xml:space="preserve">BURLINGTON                   </v>
      </c>
      <c r="D213" s="184">
        <f>A213-B213*1000</f>
        <v>246</v>
      </c>
      <c r="E213" s="41" t="s">
        <v>1273</v>
      </c>
      <c r="H213" s="78">
        <f t="shared" si="16"/>
        <v>0.32</v>
      </c>
      <c r="I213" s="47">
        <f t="shared" si="17"/>
        <v>0.32</v>
      </c>
      <c r="K213" s="139"/>
      <c r="L213" s="54">
        <f t="shared" si="18"/>
        <v>1600</v>
      </c>
      <c r="M213" s="54">
        <f t="shared" si="19"/>
        <v>1600</v>
      </c>
      <c r="O213" s="91">
        <f t="shared" si="15"/>
        <v>0</v>
      </c>
      <c r="P213" s="122">
        <v>48246</v>
      </c>
      <c r="Q213" s="71">
        <v>0.32</v>
      </c>
      <c r="R213" s="71">
        <v>1600</v>
      </c>
      <c r="S213" s="161"/>
      <c r="V213"/>
      <c r="W213" s="93"/>
      <c r="X213" s="90"/>
      <c r="Y213" s="90"/>
    </row>
    <row r="214" spans="1:25" ht="17.100000000000001" customHeight="1">
      <c r="A214" s="238">
        <v>48248</v>
      </c>
      <c r="B214" s="149">
        <v>48</v>
      </c>
      <c r="C214" s="183" t="s">
        <v>1328</v>
      </c>
      <c r="D214" s="184">
        <v>248</v>
      </c>
      <c r="E214" s="41" t="s">
        <v>1304</v>
      </c>
      <c r="F214" s="93"/>
      <c r="G214" s="235">
        <v>1</v>
      </c>
      <c r="H214" s="78">
        <f t="shared" si="16"/>
        <v>1</v>
      </c>
      <c r="I214" s="47">
        <f t="shared" si="17"/>
        <v>0</v>
      </c>
      <c r="J214"/>
      <c r="K214" s="139">
        <v>5000</v>
      </c>
      <c r="L214" s="54">
        <f t="shared" si="18"/>
        <v>5000</v>
      </c>
      <c r="M214" s="54">
        <f t="shared" si="19"/>
        <v>0</v>
      </c>
      <c r="O214" s="91">
        <f t="shared" si="15"/>
        <v>0</v>
      </c>
      <c r="P214" s="122">
        <v>48248</v>
      </c>
      <c r="Q214" s="71">
        <v>1</v>
      </c>
      <c r="R214" s="71">
        <v>5000</v>
      </c>
      <c r="S214" s="161"/>
      <c r="V214"/>
      <c r="W214" s="93"/>
      <c r="X214" s="90"/>
      <c r="Y214" s="90"/>
    </row>
    <row r="215" spans="1:25" ht="17.100000000000001" customHeight="1">
      <c r="A215" s="167">
        <v>48284</v>
      </c>
      <c r="B215" s="48">
        <v>48</v>
      </c>
      <c r="C215" s="50" t="s">
        <v>1328</v>
      </c>
      <c r="D215" s="68">
        <v>284</v>
      </c>
      <c r="E215" s="41" t="s">
        <v>772</v>
      </c>
      <c r="F215" s="235">
        <v>1</v>
      </c>
      <c r="G215" s="235">
        <v>2</v>
      </c>
      <c r="H215" s="78">
        <f t="shared" si="16"/>
        <v>2</v>
      </c>
      <c r="I215" s="47">
        <f t="shared" si="17"/>
        <v>0</v>
      </c>
      <c r="J215" s="139">
        <v>5000</v>
      </c>
      <c r="K215" s="139">
        <v>14000</v>
      </c>
      <c r="L215" s="54">
        <f t="shared" si="18"/>
        <v>10000</v>
      </c>
      <c r="M215" s="54">
        <f t="shared" si="19"/>
        <v>-4000</v>
      </c>
      <c r="O215" s="91">
        <f t="shared" si="15"/>
        <v>0</v>
      </c>
      <c r="P215" s="122">
        <v>48284</v>
      </c>
      <c r="Q215" s="71">
        <v>2</v>
      </c>
      <c r="R215" s="71">
        <v>10000</v>
      </c>
      <c r="S215" s="161"/>
      <c r="V215"/>
      <c r="W215" s="93"/>
      <c r="X215" s="90"/>
      <c r="Y215" s="90"/>
    </row>
    <row r="216" spans="1:25" ht="17.100000000000001" customHeight="1">
      <c r="A216" s="86">
        <v>48295</v>
      </c>
      <c r="B216" s="182">
        <v>48</v>
      </c>
      <c r="C216" s="182" t="s">
        <v>1328</v>
      </c>
      <c r="D216" s="182">
        <v>295</v>
      </c>
      <c r="E216" s="41" t="s">
        <v>1280</v>
      </c>
      <c r="F216" s="235">
        <v>1</v>
      </c>
      <c r="G216" s="235">
        <v>0</v>
      </c>
      <c r="H216" s="78">
        <f t="shared" si="16"/>
        <v>0</v>
      </c>
      <c r="I216" s="47">
        <f t="shared" si="17"/>
        <v>0</v>
      </c>
      <c r="J216" s="139">
        <v>5000</v>
      </c>
      <c r="K216" s="139">
        <v>0</v>
      </c>
      <c r="L216" s="54">
        <f t="shared" si="18"/>
        <v>0</v>
      </c>
      <c r="M216" s="54">
        <f t="shared" si="19"/>
        <v>0</v>
      </c>
      <c r="O216" s="91">
        <f t="shared" si="15"/>
        <v>0</v>
      </c>
      <c r="P216" s="147">
        <v>48295</v>
      </c>
      <c r="Q216" s="71"/>
      <c r="R216" s="71"/>
      <c r="S216" s="161"/>
      <c r="V216"/>
      <c r="W216" s="93"/>
      <c r="X216" s="90"/>
      <c r="Y216" s="90"/>
    </row>
    <row r="217" spans="1:25" ht="17.100000000000001" customHeight="1">
      <c r="A217" s="167">
        <v>48347</v>
      </c>
      <c r="B217" s="49">
        <v>48</v>
      </c>
      <c r="C217" s="50" t="s">
        <v>1328</v>
      </c>
      <c r="D217" s="68">
        <v>347</v>
      </c>
      <c r="E217" s="41" t="s">
        <v>1270</v>
      </c>
      <c r="F217" s="235">
        <v>10.27</v>
      </c>
      <c r="G217" s="235">
        <v>12</v>
      </c>
      <c r="H217" s="78">
        <f t="shared" si="16"/>
        <v>12.160000000000004</v>
      </c>
      <c r="I217" s="47">
        <f t="shared" si="17"/>
        <v>0.16000000000000369</v>
      </c>
      <c r="J217" s="139">
        <v>51350</v>
      </c>
      <c r="K217" s="139">
        <v>60000</v>
      </c>
      <c r="L217" s="54">
        <f t="shared" si="18"/>
        <v>60800</v>
      </c>
      <c r="M217" s="54">
        <f t="shared" si="19"/>
        <v>800</v>
      </c>
      <c r="O217" s="91">
        <f t="shared" si="15"/>
        <v>0</v>
      </c>
      <c r="P217" s="122">
        <v>48347</v>
      </c>
      <c r="Q217" s="71">
        <v>12.160000000000004</v>
      </c>
      <c r="R217" s="71">
        <v>60800</v>
      </c>
      <c r="S217" s="161"/>
      <c r="V217"/>
      <c r="W217" s="93"/>
      <c r="X217" s="90"/>
      <c r="Y217" s="90"/>
    </row>
    <row r="218" spans="1:25" ht="17.100000000000001" customHeight="1">
      <c r="A218" s="249">
        <v>52036</v>
      </c>
      <c r="B218" s="149">
        <v>52</v>
      </c>
      <c r="C218" s="183" t="s">
        <v>863</v>
      </c>
      <c r="D218" s="184">
        <v>36</v>
      </c>
      <c r="E218" s="41" t="s">
        <v>902</v>
      </c>
      <c r="F218" s="235">
        <v>1</v>
      </c>
      <c r="G218" s="235">
        <v>1</v>
      </c>
      <c r="H218" s="78">
        <f t="shared" si="16"/>
        <v>1.56</v>
      </c>
      <c r="I218" s="47">
        <f t="shared" si="17"/>
        <v>0.56000000000000005</v>
      </c>
      <c r="J218" s="139">
        <v>5000</v>
      </c>
      <c r="K218" s="139">
        <v>5000</v>
      </c>
      <c r="L218" s="54">
        <f t="shared" si="18"/>
        <v>7800</v>
      </c>
      <c r="M218" s="54">
        <f t="shared" si="19"/>
        <v>2800</v>
      </c>
      <c r="O218" s="91">
        <f t="shared" si="15"/>
        <v>0</v>
      </c>
      <c r="P218" s="122">
        <v>52036</v>
      </c>
      <c r="Q218" s="71">
        <v>1.56</v>
      </c>
      <c r="R218" s="71">
        <v>7800</v>
      </c>
      <c r="S218" s="161"/>
      <c r="V218"/>
      <c r="W218" s="93"/>
      <c r="X218" s="90"/>
      <c r="Y218" s="90"/>
    </row>
    <row r="219" spans="1:25" ht="17.100000000000001" customHeight="1">
      <c r="A219" s="210">
        <v>52083</v>
      </c>
      <c r="B219" s="201">
        <v>52</v>
      </c>
      <c r="C219" s="183" t="s">
        <v>863</v>
      </c>
      <c r="D219" s="183">
        <v>83</v>
      </c>
      <c r="E219" s="41" t="s">
        <v>1350</v>
      </c>
      <c r="F219" s="235">
        <v>1</v>
      </c>
      <c r="G219" s="235">
        <v>0</v>
      </c>
      <c r="H219" s="78">
        <f t="shared" si="16"/>
        <v>0</v>
      </c>
      <c r="I219" s="47">
        <f t="shared" si="17"/>
        <v>0</v>
      </c>
      <c r="J219" s="139">
        <v>5000</v>
      </c>
      <c r="K219" s="139">
        <v>0</v>
      </c>
      <c r="L219" s="54">
        <f t="shared" si="18"/>
        <v>0</v>
      </c>
      <c r="M219" s="54">
        <f t="shared" si="19"/>
        <v>0</v>
      </c>
      <c r="O219" s="91">
        <f t="shared" si="15"/>
        <v>0</v>
      </c>
      <c r="P219" s="147">
        <v>52083</v>
      </c>
      <c r="Q219" s="71"/>
      <c r="R219" s="71"/>
      <c r="S219" s="161"/>
      <c r="V219"/>
      <c r="W219" s="93"/>
      <c r="X219" s="90"/>
      <c r="Y219" s="90"/>
    </row>
    <row r="220" spans="1:25" ht="17.100000000000001" customHeight="1">
      <c r="A220" s="146">
        <v>52118</v>
      </c>
      <c r="B220" s="49">
        <v>52</v>
      </c>
      <c r="C220" s="50" t="s">
        <v>863</v>
      </c>
      <c r="D220" s="68">
        <v>118</v>
      </c>
      <c r="E220" s="41" t="s">
        <v>1368</v>
      </c>
      <c r="F220" s="235">
        <v>1</v>
      </c>
      <c r="G220" s="235">
        <v>1</v>
      </c>
      <c r="H220" s="78">
        <f t="shared" si="16"/>
        <v>1</v>
      </c>
      <c r="I220" s="47">
        <f t="shared" si="17"/>
        <v>0</v>
      </c>
      <c r="J220" s="139">
        <v>5000</v>
      </c>
      <c r="K220" s="139">
        <v>5000</v>
      </c>
      <c r="L220" s="54">
        <f t="shared" si="18"/>
        <v>5000</v>
      </c>
      <c r="M220" s="54">
        <f t="shared" si="19"/>
        <v>0</v>
      </c>
      <c r="O220" s="91">
        <f t="shared" si="15"/>
        <v>0</v>
      </c>
      <c r="P220" s="122">
        <v>52118</v>
      </c>
      <c r="Q220" s="71">
        <v>1</v>
      </c>
      <c r="R220" s="71">
        <v>5000</v>
      </c>
      <c r="S220" s="161"/>
      <c r="V220"/>
      <c r="W220" s="93"/>
      <c r="X220" s="90"/>
      <c r="Y220" s="90"/>
    </row>
    <row r="221" spans="1:25" ht="17.100000000000001" customHeight="1">
      <c r="A221" s="210">
        <v>52182</v>
      </c>
      <c r="B221" s="201">
        <v>52</v>
      </c>
      <c r="C221" s="183" t="s">
        <v>863</v>
      </c>
      <c r="D221" s="183">
        <v>182</v>
      </c>
      <c r="E221" s="41" t="s">
        <v>1306</v>
      </c>
      <c r="F221" s="235">
        <v>1</v>
      </c>
      <c r="G221" s="235">
        <v>1</v>
      </c>
      <c r="H221" s="78">
        <f t="shared" si="16"/>
        <v>1</v>
      </c>
      <c r="I221" s="47">
        <f t="shared" si="17"/>
        <v>0</v>
      </c>
      <c r="J221" s="139">
        <v>5000</v>
      </c>
      <c r="K221" s="139">
        <v>5000</v>
      </c>
      <c r="L221" s="54">
        <f t="shared" si="18"/>
        <v>5000</v>
      </c>
      <c r="M221" s="54">
        <f t="shared" si="19"/>
        <v>0</v>
      </c>
      <c r="O221" s="91">
        <f t="shared" si="15"/>
        <v>0</v>
      </c>
      <c r="P221" s="122">
        <v>52182</v>
      </c>
      <c r="Q221" s="71">
        <v>1</v>
      </c>
      <c r="R221" s="71">
        <v>5000</v>
      </c>
      <c r="S221" s="161"/>
      <c r="V221"/>
      <c r="W221" s="93"/>
      <c r="X221" s="90"/>
      <c r="Y221" s="90"/>
    </row>
    <row r="222" spans="1:25" ht="17.100000000000001" customHeight="1">
      <c r="A222" s="123">
        <v>52239</v>
      </c>
      <c r="B222" s="49">
        <v>52</v>
      </c>
      <c r="C222" s="50" t="s">
        <v>863</v>
      </c>
      <c r="D222" s="68">
        <v>239</v>
      </c>
      <c r="E222" s="41" t="s">
        <v>904</v>
      </c>
      <c r="F222" s="235">
        <v>9.64</v>
      </c>
      <c r="G222" s="235">
        <v>10</v>
      </c>
      <c r="H222" s="78">
        <f t="shared" si="16"/>
        <v>9</v>
      </c>
      <c r="I222" s="47">
        <f t="shared" si="17"/>
        <v>-1</v>
      </c>
      <c r="J222" s="139">
        <v>48200</v>
      </c>
      <c r="K222" s="139">
        <v>50000</v>
      </c>
      <c r="L222" s="54">
        <f t="shared" si="18"/>
        <v>45772</v>
      </c>
      <c r="M222" s="54">
        <f t="shared" si="19"/>
        <v>-4228</v>
      </c>
      <c r="O222" s="91">
        <f t="shared" si="15"/>
        <v>0</v>
      </c>
      <c r="P222" s="122">
        <v>52239</v>
      </c>
      <c r="Q222" s="71">
        <v>9</v>
      </c>
      <c r="R222" s="71">
        <v>45772</v>
      </c>
      <c r="S222" s="161"/>
      <c r="V222"/>
      <c r="W222" s="93"/>
      <c r="X222" s="90"/>
      <c r="Y222" s="90"/>
    </row>
    <row r="223" spans="1:25" ht="17.100000000000001" customHeight="1">
      <c r="A223" s="210">
        <v>52240</v>
      </c>
      <c r="B223" s="201">
        <v>52</v>
      </c>
      <c r="C223" s="183" t="s">
        <v>863</v>
      </c>
      <c r="D223" s="183">
        <v>240</v>
      </c>
      <c r="E223" s="41" t="s">
        <v>1233</v>
      </c>
      <c r="F223" s="235">
        <v>1</v>
      </c>
      <c r="G223" s="235">
        <v>1</v>
      </c>
      <c r="H223" s="78">
        <f t="shared" si="16"/>
        <v>1</v>
      </c>
      <c r="I223" s="47">
        <f t="shared" si="17"/>
        <v>0</v>
      </c>
      <c r="J223" s="139">
        <v>5000</v>
      </c>
      <c r="K223" s="139">
        <v>5000</v>
      </c>
      <c r="L223" s="54">
        <f t="shared" si="18"/>
        <v>5000</v>
      </c>
      <c r="M223" s="54">
        <f t="shared" si="19"/>
        <v>0</v>
      </c>
      <c r="O223" s="91">
        <f t="shared" si="15"/>
        <v>0</v>
      </c>
      <c r="P223" s="122">
        <v>52240</v>
      </c>
      <c r="Q223" s="71">
        <v>1</v>
      </c>
      <c r="R223" s="71">
        <v>5000</v>
      </c>
      <c r="S223" s="161"/>
      <c r="V223"/>
      <c r="W223" s="93"/>
      <c r="X223" s="90"/>
      <c r="Y223" s="90"/>
    </row>
    <row r="224" spans="1:25" ht="17.100000000000001" customHeight="1">
      <c r="A224" s="123">
        <v>52310</v>
      </c>
      <c r="B224" s="48">
        <v>52</v>
      </c>
      <c r="C224" s="50" t="s">
        <v>863</v>
      </c>
      <c r="D224" s="68">
        <v>310</v>
      </c>
      <c r="E224" s="41" t="s">
        <v>901</v>
      </c>
      <c r="F224" s="235">
        <v>6</v>
      </c>
      <c r="G224" s="235">
        <v>9</v>
      </c>
      <c r="H224" s="78">
        <f t="shared" si="16"/>
        <v>9</v>
      </c>
      <c r="I224" s="47">
        <f t="shared" si="17"/>
        <v>0</v>
      </c>
      <c r="J224" s="139">
        <v>82791</v>
      </c>
      <c r="K224" s="139">
        <v>97791</v>
      </c>
      <c r="L224" s="54">
        <f t="shared" si="18"/>
        <v>105570</v>
      </c>
      <c r="M224" s="54">
        <f t="shared" si="19"/>
        <v>7779</v>
      </c>
      <c r="O224" s="91">
        <f t="shared" si="15"/>
        <v>0</v>
      </c>
      <c r="P224" s="122">
        <v>52310</v>
      </c>
      <c r="Q224" s="71">
        <v>9</v>
      </c>
      <c r="R224" s="71">
        <v>105570</v>
      </c>
      <c r="S224" s="161"/>
      <c r="V224"/>
      <c r="W224" s="93"/>
      <c r="X224" s="90"/>
      <c r="Y224" s="90"/>
    </row>
    <row r="225" spans="1:25" ht="17.100000000000001" customHeight="1">
      <c r="A225" s="210">
        <v>56031</v>
      </c>
      <c r="B225" s="149">
        <v>56</v>
      </c>
      <c r="C225" s="183" t="s">
        <v>784</v>
      </c>
      <c r="D225" s="184">
        <v>31</v>
      </c>
      <c r="E225" s="41" t="s">
        <v>912</v>
      </c>
      <c r="F225" s="235">
        <v>1</v>
      </c>
      <c r="G225" s="235">
        <v>3</v>
      </c>
      <c r="H225" s="78">
        <f t="shared" si="16"/>
        <v>3</v>
      </c>
      <c r="I225" s="47">
        <f t="shared" si="17"/>
        <v>0</v>
      </c>
      <c r="J225" s="139">
        <v>5000</v>
      </c>
      <c r="K225" s="139">
        <v>15000</v>
      </c>
      <c r="L225" s="54">
        <f t="shared" si="18"/>
        <v>15000</v>
      </c>
      <c r="M225" s="54">
        <f t="shared" si="19"/>
        <v>0</v>
      </c>
      <c r="O225" s="91">
        <f t="shared" si="15"/>
        <v>0</v>
      </c>
      <c r="P225" s="122">
        <v>56031</v>
      </c>
      <c r="Q225" s="71">
        <v>3</v>
      </c>
      <c r="R225" s="71">
        <v>15000</v>
      </c>
      <c r="S225" s="161"/>
      <c r="V225"/>
      <c r="W225" s="93"/>
      <c r="X225" s="90"/>
      <c r="Y225" s="90"/>
    </row>
    <row r="226" spans="1:25" ht="17.100000000000001" customHeight="1">
      <c r="A226" s="146">
        <v>56079</v>
      </c>
      <c r="B226" s="49">
        <v>56</v>
      </c>
      <c r="C226" s="50" t="s">
        <v>784</v>
      </c>
      <c r="D226" s="68">
        <v>79</v>
      </c>
      <c r="E226" s="41" t="s">
        <v>785</v>
      </c>
      <c r="F226" s="235">
        <v>2</v>
      </c>
      <c r="G226" s="235">
        <v>2</v>
      </c>
      <c r="H226" s="78">
        <f t="shared" si="16"/>
        <v>2</v>
      </c>
      <c r="I226" s="47">
        <f t="shared" si="17"/>
        <v>0</v>
      </c>
      <c r="J226" s="139">
        <v>10000</v>
      </c>
      <c r="K226" s="139">
        <v>14000</v>
      </c>
      <c r="L226" s="54">
        <f t="shared" si="18"/>
        <v>19526</v>
      </c>
      <c r="M226" s="54">
        <f t="shared" si="19"/>
        <v>5526</v>
      </c>
      <c r="O226" s="91">
        <f t="shared" si="15"/>
        <v>0</v>
      </c>
      <c r="P226" s="122">
        <v>56079</v>
      </c>
      <c r="Q226" s="71">
        <v>2</v>
      </c>
      <c r="R226" s="71">
        <v>19526</v>
      </c>
      <c r="S226" s="161"/>
      <c r="V226"/>
      <c r="W226" s="93"/>
      <c r="X226" s="90"/>
      <c r="Y226" s="90"/>
    </row>
    <row r="227" spans="1:25" ht="17.100000000000001" customHeight="1">
      <c r="A227" s="147">
        <v>56105</v>
      </c>
      <c r="B227" s="149">
        <f>TRUNC(A227,-3)/1000</f>
        <v>56</v>
      </c>
      <c r="C227" s="183" t="str">
        <f>VLOOKUP(B227,code437,2)</f>
        <v xml:space="preserve">CHELMSFORD                   </v>
      </c>
      <c r="D227" s="184">
        <f>A227-B227*1000</f>
        <v>105</v>
      </c>
      <c r="E227" s="41" t="s">
        <v>579</v>
      </c>
      <c r="H227" s="78">
        <f t="shared" si="16"/>
        <v>1</v>
      </c>
      <c r="I227" s="47">
        <f t="shared" si="17"/>
        <v>1</v>
      </c>
      <c r="K227" s="139"/>
      <c r="L227" s="54">
        <f t="shared" si="18"/>
        <v>5000</v>
      </c>
      <c r="M227" s="54">
        <f t="shared" si="19"/>
        <v>5000</v>
      </c>
      <c r="O227" s="91">
        <f t="shared" si="15"/>
        <v>0</v>
      </c>
      <c r="P227" s="122">
        <v>56105</v>
      </c>
      <c r="Q227" s="71">
        <v>1</v>
      </c>
      <c r="R227" s="71">
        <v>5000</v>
      </c>
      <c r="S227" s="161"/>
      <c r="V227"/>
      <c r="W227" s="93"/>
      <c r="X227" s="90"/>
      <c r="Y227" s="90"/>
    </row>
    <row r="228" spans="1:25" ht="17.100000000000001" customHeight="1">
      <c r="A228" s="210">
        <v>56149</v>
      </c>
      <c r="B228" s="149">
        <v>56</v>
      </c>
      <c r="C228" s="183" t="s">
        <v>784</v>
      </c>
      <c r="D228" s="184">
        <v>149</v>
      </c>
      <c r="E228" s="41" t="s">
        <v>581</v>
      </c>
      <c r="F228" s="235">
        <v>1</v>
      </c>
      <c r="G228" s="235">
        <v>1</v>
      </c>
      <c r="H228" s="78">
        <f t="shared" si="16"/>
        <v>0</v>
      </c>
      <c r="I228" s="47">
        <f t="shared" si="17"/>
        <v>-1</v>
      </c>
      <c r="J228" s="139">
        <v>5000</v>
      </c>
      <c r="K228" s="139">
        <v>5000</v>
      </c>
      <c r="L228" s="54">
        <f t="shared" si="18"/>
        <v>0</v>
      </c>
      <c r="M228" s="54">
        <f t="shared" si="19"/>
        <v>-5000</v>
      </c>
      <c r="O228" s="91">
        <f t="shared" si="15"/>
        <v>0</v>
      </c>
      <c r="P228" s="147">
        <v>56149</v>
      </c>
      <c r="Q228" s="71"/>
      <c r="R228" s="71"/>
      <c r="S228" s="161"/>
      <c r="V228"/>
      <c r="W228" s="93"/>
      <c r="X228" s="90"/>
      <c r="Y228" s="90"/>
    </row>
    <row r="229" spans="1:25" ht="17.100000000000001" customHeight="1">
      <c r="A229" s="167">
        <v>56160</v>
      </c>
      <c r="B229" s="49">
        <v>56</v>
      </c>
      <c r="C229" s="50" t="s">
        <v>784</v>
      </c>
      <c r="D229" s="68">
        <v>160</v>
      </c>
      <c r="E229" s="41" t="s">
        <v>582</v>
      </c>
      <c r="F229" s="235">
        <v>30</v>
      </c>
      <c r="G229" s="235">
        <v>45</v>
      </c>
      <c r="H229" s="78">
        <f t="shared" si="16"/>
        <v>43.89</v>
      </c>
      <c r="I229" s="47">
        <f t="shared" si="17"/>
        <v>-1.1099999999999994</v>
      </c>
      <c r="J229" s="139">
        <v>245711</v>
      </c>
      <c r="K229" s="139">
        <v>290561</v>
      </c>
      <c r="L229" s="54">
        <f t="shared" si="18"/>
        <v>329884</v>
      </c>
      <c r="M229" s="54">
        <f t="shared" si="19"/>
        <v>39323</v>
      </c>
      <c r="O229" s="91">
        <f t="shared" si="15"/>
        <v>0</v>
      </c>
      <c r="P229" s="122">
        <v>56160</v>
      </c>
      <c r="Q229" s="71">
        <v>43.89</v>
      </c>
      <c r="R229" s="71">
        <v>329884</v>
      </c>
      <c r="S229" s="161"/>
      <c r="V229"/>
      <c r="W229" s="93"/>
      <c r="X229" s="90"/>
      <c r="Y229" s="90"/>
    </row>
    <row r="230" spans="1:25" ht="17.100000000000001" customHeight="1">
      <c r="A230" s="167">
        <v>56181</v>
      </c>
      <c r="B230" s="48">
        <v>56</v>
      </c>
      <c r="C230" s="50" t="s">
        <v>784</v>
      </c>
      <c r="D230" s="50">
        <v>181</v>
      </c>
      <c r="E230" s="41" t="s">
        <v>583</v>
      </c>
      <c r="F230" s="235">
        <v>1</v>
      </c>
      <c r="G230" s="235">
        <v>0</v>
      </c>
      <c r="H230" s="78">
        <f t="shared" si="16"/>
        <v>0</v>
      </c>
      <c r="I230" s="47">
        <f t="shared" si="17"/>
        <v>0</v>
      </c>
      <c r="J230" s="139">
        <v>5000</v>
      </c>
      <c r="K230" s="139">
        <v>0</v>
      </c>
      <c r="L230" s="54">
        <f t="shared" si="18"/>
        <v>0</v>
      </c>
      <c r="M230" s="54">
        <f t="shared" si="19"/>
        <v>0</v>
      </c>
      <c r="O230" s="91">
        <f t="shared" si="15"/>
        <v>0</v>
      </c>
      <c r="P230" s="147">
        <v>56181</v>
      </c>
      <c r="Q230" s="71"/>
      <c r="R230" s="71"/>
      <c r="S230" s="161"/>
      <c r="V230"/>
      <c r="W230" s="93"/>
      <c r="X230" s="90"/>
      <c r="Y230" s="90"/>
    </row>
    <row r="231" spans="1:25" ht="17.100000000000001" customHeight="1">
      <c r="A231" s="167">
        <v>56301</v>
      </c>
      <c r="B231" s="48">
        <v>56</v>
      </c>
      <c r="C231" s="50" t="s">
        <v>784</v>
      </c>
      <c r="D231" s="50">
        <v>301</v>
      </c>
      <c r="E231" s="41" t="s">
        <v>569</v>
      </c>
      <c r="F231" s="235">
        <v>4</v>
      </c>
      <c r="G231" s="235">
        <v>4</v>
      </c>
      <c r="H231" s="78">
        <f t="shared" si="16"/>
        <v>4</v>
      </c>
      <c r="I231" s="47">
        <f t="shared" si="17"/>
        <v>0</v>
      </c>
      <c r="J231" s="139">
        <v>20000</v>
      </c>
      <c r="K231" s="139">
        <v>20000</v>
      </c>
      <c r="L231" s="54">
        <f t="shared" si="18"/>
        <v>20000</v>
      </c>
      <c r="M231" s="54">
        <f t="shared" si="19"/>
        <v>0</v>
      </c>
      <c r="O231" s="91">
        <f t="shared" si="15"/>
        <v>0</v>
      </c>
      <c r="P231" s="122">
        <v>56301</v>
      </c>
      <c r="Q231" s="71">
        <v>4</v>
      </c>
      <c r="R231" s="71">
        <v>20000</v>
      </c>
      <c r="S231" s="161"/>
      <c r="V231"/>
      <c r="W231" s="93"/>
      <c r="X231" s="90"/>
      <c r="Y231" s="90"/>
    </row>
    <row r="232" spans="1:25" ht="17.100000000000001" customHeight="1">
      <c r="A232" s="86">
        <v>56326</v>
      </c>
      <c r="B232" s="182">
        <v>56</v>
      </c>
      <c r="C232" s="182" t="s">
        <v>784</v>
      </c>
      <c r="D232" s="182">
        <v>326</v>
      </c>
      <c r="E232" s="41" t="s">
        <v>570</v>
      </c>
      <c r="F232" s="235">
        <v>3</v>
      </c>
      <c r="G232" s="235">
        <v>3</v>
      </c>
      <c r="H232" s="78">
        <f t="shared" si="16"/>
        <v>3</v>
      </c>
      <c r="I232" s="47">
        <f t="shared" si="17"/>
        <v>0</v>
      </c>
      <c r="J232" s="139">
        <v>25812</v>
      </c>
      <c r="K232" s="139">
        <v>25812</v>
      </c>
      <c r="L232" s="54">
        <f t="shared" si="18"/>
        <v>31311</v>
      </c>
      <c r="M232" s="54">
        <f t="shared" si="19"/>
        <v>5499</v>
      </c>
      <c r="O232" s="91">
        <f t="shared" si="15"/>
        <v>0</v>
      </c>
      <c r="P232" s="122">
        <v>56326</v>
      </c>
      <c r="Q232" s="71">
        <v>3</v>
      </c>
      <c r="R232" s="71">
        <v>31311</v>
      </c>
      <c r="S232" s="161"/>
      <c r="V232"/>
      <c r="W232" s="93"/>
      <c r="X232" s="90"/>
      <c r="Y232" s="90"/>
    </row>
    <row r="233" spans="1:25" ht="17.100000000000001" customHeight="1">
      <c r="A233" s="48">
        <v>56735</v>
      </c>
      <c r="B233" s="49">
        <v>56</v>
      </c>
      <c r="C233" s="50" t="s">
        <v>784</v>
      </c>
      <c r="D233" s="68">
        <v>735</v>
      </c>
      <c r="E233" s="41" t="s">
        <v>855</v>
      </c>
      <c r="F233" s="235">
        <v>2</v>
      </c>
      <c r="G233" s="235">
        <v>1</v>
      </c>
      <c r="H233" s="78">
        <f t="shared" si="16"/>
        <v>1</v>
      </c>
      <c r="I233" s="47">
        <f t="shared" si="17"/>
        <v>0</v>
      </c>
      <c r="J233" s="139">
        <v>10000</v>
      </c>
      <c r="K233" s="139">
        <v>5000</v>
      </c>
      <c r="L233" s="54">
        <f t="shared" si="18"/>
        <v>5000</v>
      </c>
      <c r="M233" s="54">
        <f t="shared" si="19"/>
        <v>0</v>
      </c>
      <c r="O233" s="91">
        <f t="shared" si="15"/>
        <v>0</v>
      </c>
      <c r="P233" s="122">
        <v>56735</v>
      </c>
      <c r="Q233" s="71">
        <v>1</v>
      </c>
      <c r="R233" s="71">
        <v>5000</v>
      </c>
      <c r="S233" s="161"/>
      <c r="V233"/>
      <c r="W233" s="93"/>
      <c r="X233" s="90"/>
      <c r="Y233" s="90"/>
    </row>
    <row r="234" spans="1:25" ht="17.100000000000001" customHeight="1">
      <c r="A234" s="48">
        <v>61005</v>
      </c>
      <c r="B234" s="49">
        <v>61</v>
      </c>
      <c r="C234" s="50" t="s">
        <v>573</v>
      </c>
      <c r="D234" s="68">
        <v>5</v>
      </c>
      <c r="E234" s="41" t="s">
        <v>572</v>
      </c>
      <c r="F234" s="235">
        <v>1</v>
      </c>
      <c r="G234" s="235">
        <v>0</v>
      </c>
      <c r="H234" s="78">
        <f t="shared" si="16"/>
        <v>0</v>
      </c>
      <c r="I234" s="47">
        <f t="shared" si="17"/>
        <v>0</v>
      </c>
      <c r="J234" s="139">
        <v>5000</v>
      </c>
      <c r="K234" s="139">
        <v>0</v>
      </c>
      <c r="L234" s="54">
        <f t="shared" si="18"/>
        <v>0</v>
      </c>
      <c r="M234" s="54">
        <f t="shared" si="19"/>
        <v>0</v>
      </c>
      <c r="O234" s="91">
        <f t="shared" si="15"/>
        <v>0</v>
      </c>
      <c r="P234" s="147">
        <v>61005</v>
      </c>
      <c r="Q234" s="71"/>
      <c r="R234" s="71"/>
      <c r="S234" s="161"/>
      <c r="V234"/>
      <c r="W234" s="93"/>
      <c r="X234" s="90"/>
      <c r="Y234" s="90"/>
    </row>
    <row r="235" spans="1:25" ht="17.100000000000001" customHeight="1">
      <c r="A235" s="238">
        <v>61024</v>
      </c>
      <c r="B235" s="149">
        <v>61</v>
      </c>
      <c r="C235" s="183" t="s">
        <v>573</v>
      </c>
      <c r="D235" s="184">
        <v>24</v>
      </c>
      <c r="E235" s="41" t="s">
        <v>813</v>
      </c>
      <c r="F235" s="93"/>
      <c r="G235" s="235">
        <v>3</v>
      </c>
      <c r="H235" s="78">
        <f t="shared" si="16"/>
        <v>2.3200000000000003</v>
      </c>
      <c r="I235" s="47">
        <f t="shared" si="17"/>
        <v>-0.67999999999999972</v>
      </c>
      <c r="J235"/>
      <c r="K235" s="139">
        <v>30207</v>
      </c>
      <c r="L235" s="54">
        <f t="shared" si="18"/>
        <v>21185</v>
      </c>
      <c r="M235" s="54">
        <f t="shared" si="19"/>
        <v>-9022</v>
      </c>
      <c r="O235" s="91">
        <f t="shared" si="15"/>
        <v>0</v>
      </c>
      <c r="P235" s="122">
        <v>61024</v>
      </c>
      <c r="Q235" s="71">
        <v>2.3200000000000003</v>
      </c>
      <c r="R235" s="71">
        <v>21185</v>
      </c>
      <c r="S235" s="161"/>
      <c r="V235"/>
      <c r="W235" s="93"/>
      <c r="X235" s="90"/>
      <c r="Y235" s="90"/>
    </row>
    <row r="236" spans="1:25" ht="17.100000000000001" customHeight="1">
      <c r="A236" s="169">
        <v>61086</v>
      </c>
      <c r="B236" s="169">
        <v>61</v>
      </c>
      <c r="C236" s="50" t="s">
        <v>573</v>
      </c>
      <c r="D236" s="169">
        <v>86</v>
      </c>
      <c r="E236" s="41" t="s">
        <v>814</v>
      </c>
      <c r="F236" s="235">
        <v>1</v>
      </c>
      <c r="G236" s="235">
        <v>0</v>
      </c>
      <c r="H236" s="78">
        <f t="shared" si="16"/>
        <v>0</v>
      </c>
      <c r="I236" s="47">
        <f t="shared" si="17"/>
        <v>0</v>
      </c>
      <c r="J236" s="139">
        <v>5000</v>
      </c>
      <c r="K236" s="139">
        <v>0</v>
      </c>
      <c r="L236" s="54">
        <f t="shared" si="18"/>
        <v>0</v>
      </c>
      <c r="M236" s="54">
        <f t="shared" si="19"/>
        <v>0</v>
      </c>
      <c r="O236" s="91">
        <f t="shared" si="15"/>
        <v>0</v>
      </c>
      <c r="P236" s="147">
        <v>61086</v>
      </c>
      <c r="Q236" s="71"/>
      <c r="R236" s="71"/>
      <c r="S236" s="161"/>
      <c r="V236"/>
      <c r="W236" s="93"/>
      <c r="X236" s="90"/>
      <c r="Y236" s="90"/>
    </row>
    <row r="237" spans="1:25" ht="17.100000000000001" customHeight="1">
      <c r="A237" s="48">
        <v>61111</v>
      </c>
      <c r="B237" s="49">
        <v>61</v>
      </c>
      <c r="C237" s="50" t="s">
        <v>573</v>
      </c>
      <c r="D237" s="68">
        <v>111</v>
      </c>
      <c r="E237" s="41" t="s">
        <v>812</v>
      </c>
      <c r="F237" s="235">
        <v>2</v>
      </c>
      <c r="G237" s="235">
        <v>4</v>
      </c>
      <c r="H237" s="78">
        <f t="shared" si="16"/>
        <v>5</v>
      </c>
      <c r="I237" s="47">
        <f t="shared" si="17"/>
        <v>1</v>
      </c>
      <c r="J237" s="139">
        <v>10000</v>
      </c>
      <c r="K237" s="139">
        <v>20000</v>
      </c>
      <c r="L237" s="54">
        <f t="shared" si="18"/>
        <v>25000</v>
      </c>
      <c r="M237" s="54">
        <f t="shared" si="19"/>
        <v>5000</v>
      </c>
      <c r="O237" s="91">
        <f t="shared" si="15"/>
        <v>0</v>
      </c>
      <c r="P237" s="122">
        <v>61111</v>
      </c>
      <c r="Q237" s="71">
        <v>5</v>
      </c>
      <c r="R237" s="71">
        <v>25000</v>
      </c>
      <c r="S237" s="161"/>
      <c r="V237"/>
      <c r="W237" s="93"/>
      <c r="X237" s="90"/>
      <c r="Y237" s="90"/>
    </row>
    <row r="238" spans="1:25" ht="17.100000000000001" customHeight="1">
      <c r="A238" s="48">
        <v>61137</v>
      </c>
      <c r="B238" s="48">
        <v>61</v>
      </c>
      <c r="C238" s="50" t="s">
        <v>573</v>
      </c>
      <c r="D238" s="50">
        <v>137</v>
      </c>
      <c r="E238" s="41" t="s">
        <v>574</v>
      </c>
      <c r="F238" s="235">
        <v>14</v>
      </c>
      <c r="G238" s="235">
        <v>21</v>
      </c>
      <c r="H238" s="78">
        <f t="shared" si="16"/>
        <v>21</v>
      </c>
      <c r="I238" s="47">
        <f t="shared" si="17"/>
        <v>0</v>
      </c>
      <c r="J238" s="139">
        <v>70000</v>
      </c>
      <c r="K238" s="139">
        <v>105000</v>
      </c>
      <c r="L238" s="54">
        <f t="shared" si="18"/>
        <v>105000</v>
      </c>
      <c r="M238" s="54">
        <f t="shared" si="19"/>
        <v>0</v>
      </c>
      <c r="O238" s="91">
        <f t="shared" si="15"/>
        <v>0</v>
      </c>
      <c r="P238" s="122">
        <v>61137</v>
      </c>
      <c r="Q238" s="71">
        <v>21</v>
      </c>
      <c r="R238" s="71">
        <v>105000</v>
      </c>
      <c r="S238" s="161"/>
      <c r="V238"/>
      <c r="W238" s="93"/>
      <c r="X238" s="90"/>
      <c r="Y238" s="90"/>
    </row>
    <row r="239" spans="1:25" ht="17.100000000000001" customHeight="1">
      <c r="A239" s="48">
        <v>61161</v>
      </c>
      <c r="B239" s="48">
        <v>61</v>
      </c>
      <c r="C239" s="50" t="s">
        <v>573</v>
      </c>
      <c r="D239" s="50">
        <v>161</v>
      </c>
      <c r="E239" s="41" t="s">
        <v>816</v>
      </c>
      <c r="F239" s="235">
        <v>2</v>
      </c>
      <c r="G239" s="235">
        <v>3</v>
      </c>
      <c r="H239" s="78">
        <f t="shared" si="16"/>
        <v>3</v>
      </c>
      <c r="I239" s="47">
        <f t="shared" si="17"/>
        <v>0</v>
      </c>
      <c r="J239" s="139">
        <v>10000</v>
      </c>
      <c r="K239" s="139">
        <v>15000</v>
      </c>
      <c r="L239" s="54">
        <f t="shared" si="18"/>
        <v>15000</v>
      </c>
      <c r="M239" s="54">
        <f t="shared" si="19"/>
        <v>0</v>
      </c>
      <c r="O239" s="91">
        <f t="shared" si="15"/>
        <v>0</v>
      </c>
      <c r="P239" s="122">
        <v>61161</v>
      </c>
      <c r="Q239" s="71">
        <v>3</v>
      </c>
      <c r="R239" s="71">
        <v>15000</v>
      </c>
      <c r="S239" s="161"/>
      <c r="V239"/>
      <c r="W239" s="93"/>
      <c r="X239" s="90"/>
      <c r="Y239" s="90"/>
    </row>
    <row r="240" spans="1:25" ht="17.100000000000001" customHeight="1">
      <c r="A240" s="238">
        <v>61227</v>
      </c>
      <c r="B240" s="149">
        <v>61</v>
      </c>
      <c r="C240" s="183" t="s">
        <v>573</v>
      </c>
      <c r="D240" s="184">
        <v>227</v>
      </c>
      <c r="E240" s="41" t="s">
        <v>900</v>
      </c>
      <c r="F240" s="93"/>
      <c r="G240" s="235">
        <v>1</v>
      </c>
      <c r="H240" s="78">
        <f t="shared" si="16"/>
        <v>1</v>
      </c>
      <c r="I240" s="47">
        <f t="shared" si="17"/>
        <v>0</v>
      </c>
      <c r="J240"/>
      <c r="K240" s="139">
        <v>5000</v>
      </c>
      <c r="L240" s="54">
        <f t="shared" si="18"/>
        <v>5000</v>
      </c>
      <c r="M240" s="54">
        <f t="shared" si="19"/>
        <v>0</v>
      </c>
      <c r="O240" s="91">
        <f t="shared" si="15"/>
        <v>0</v>
      </c>
      <c r="P240" s="122">
        <v>61227</v>
      </c>
      <c r="Q240" s="71">
        <v>1</v>
      </c>
      <c r="R240" s="71">
        <v>5000</v>
      </c>
      <c r="S240" s="161"/>
      <c r="V240"/>
      <c r="W240" s="93"/>
      <c r="X240" s="90"/>
      <c r="Y240" s="90"/>
    </row>
    <row r="241" spans="1:25" ht="17.100000000000001" customHeight="1">
      <c r="A241" s="51">
        <v>61278</v>
      </c>
      <c r="B241" s="51">
        <v>61</v>
      </c>
      <c r="C241" s="50" t="s">
        <v>573</v>
      </c>
      <c r="D241" s="68">
        <v>278</v>
      </c>
      <c r="E241" s="41" t="s">
        <v>817</v>
      </c>
      <c r="F241" s="235">
        <v>8</v>
      </c>
      <c r="G241" s="235">
        <v>10</v>
      </c>
      <c r="H241" s="78">
        <f t="shared" si="16"/>
        <v>10</v>
      </c>
      <c r="I241" s="47">
        <f t="shared" si="17"/>
        <v>0</v>
      </c>
      <c r="J241" s="139">
        <v>40000</v>
      </c>
      <c r="K241" s="139">
        <v>50000</v>
      </c>
      <c r="L241" s="54">
        <f t="shared" si="18"/>
        <v>50000</v>
      </c>
      <c r="M241" s="54">
        <f t="shared" si="19"/>
        <v>0</v>
      </c>
      <c r="O241" s="91">
        <f t="shared" si="15"/>
        <v>0</v>
      </c>
      <c r="P241" s="122">
        <v>61278</v>
      </c>
      <c r="Q241" s="71">
        <v>10</v>
      </c>
      <c r="R241" s="71">
        <v>50000</v>
      </c>
      <c r="S241" s="161"/>
      <c r="V241"/>
      <c r="W241" s="93"/>
      <c r="X241" s="90"/>
      <c r="Y241" s="90"/>
    </row>
    <row r="242" spans="1:25" ht="17.100000000000001" customHeight="1">
      <c r="A242" s="51">
        <v>61281</v>
      </c>
      <c r="B242" s="51">
        <v>61</v>
      </c>
      <c r="C242" s="50" t="s">
        <v>573</v>
      </c>
      <c r="D242" s="68">
        <v>281</v>
      </c>
      <c r="E242" s="41" t="s">
        <v>575</v>
      </c>
      <c r="F242" s="235">
        <v>141.17000000000002</v>
      </c>
      <c r="G242" s="235">
        <v>143</v>
      </c>
      <c r="H242" s="78">
        <f t="shared" si="16"/>
        <v>140.88</v>
      </c>
      <c r="I242" s="47">
        <f t="shared" si="17"/>
        <v>-2.1200000000000045</v>
      </c>
      <c r="J242" s="139">
        <v>739316</v>
      </c>
      <c r="K242" s="139">
        <v>729782</v>
      </c>
      <c r="L242" s="54">
        <f t="shared" si="18"/>
        <v>727362</v>
      </c>
      <c r="M242" s="54">
        <f t="shared" si="19"/>
        <v>-2420</v>
      </c>
      <c r="O242" s="91">
        <f t="shared" si="15"/>
        <v>0</v>
      </c>
      <c r="P242" s="122">
        <v>61281</v>
      </c>
      <c r="Q242" s="71">
        <v>140.88</v>
      </c>
      <c r="R242" s="71">
        <v>727362</v>
      </c>
      <c r="S242" s="161"/>
      <c r="V242"/>
      <c r="W242" s="93"/>
      <c r="X242" s="90"/>
      <c r="Y242" s="90"/>
    </row>
    <row r="243" spans="1:25" ht="17.100000000000001" customHeight="1">
      <c r="A243" s="234">
        <v>61325</v>
      </c>
      <c r="B243" s="199">
        <v>61</v>
      </c>
      <c r="C243" s="183" t="s">
        <v>573</v>
      </c>
      <c r="D243" s="184">
        <v>325</v>
      </c>
      <c r="E243" s="41" t="s">
        <v>576</v>
      </c>
      <c r="F243" s="93"/>
      <c r="G243" s="235">
        <v>1</v>
      </c>
      <c r="H243" s="78">
        <f t="shared" si="16"/>
        <v>1</v>
      </c>
      <c r="I243" s="47">
        <f t="shared" si="17"/>
        <v>0</v>
      </c>
      <c r="J243"/>
      <c r="K243" s="139">
        <v>5000</v>
      </c>
      <c r="L243" s="54">
        <f t="shared" si="18"/>
        <v>5000</v>
      </c>
      <c r="M243" s="54">
        <f t="shared" si="19"/>
        <v>0</v>
      </c>
      <c r="O243" s="91">
        <f t="shared" si="15"/>
        <v>0</v>
      </c>
      <c r="P243" s="122">
        <v>61325</v>
      </c>
      <c r="Q243" s="71">
        <v>1</v>
      </c>
      <c r="R243" s="71">
        <v>5000</v>
      </c>
      <c r="S243" s="161"/>
      <c r="V243"/>
      <c r="W243" s="93"/>
      <c r="X243" s="90"/>
      <c r="Y243" s="90"/>
    </row>
    <row r="244" spans="1:25" ht="17.100000000000001" customHeight="1">
      <c r="A244" s="51">
        <v>61332</v>
      </c>
      <c r="B244" s="51">
        <v>61</v>
      </c>
      <c r="C244" s="50" t="s">
        <v>573</v>
      </c>
      <c r="D244" s="68">
        <v>332</v>
      </c>
      <c r="E244" s="41" t="s">
        <v>577</v>
      </c>
      <c r="F244" s="235">
        <v>3</v>
      </c>
      <c r="G244" s="235">
        <v>4</v>
      </c>
      <c r="H244" s="78">
        <f t="shared" si="16"/>
        <v>2.2400000000000002</v>
      </c>
      <c r="I244" s="47">
        <f t="shared" si="17"/>
        <v>-1.7599999999999998</v>
      </c>
      <c r="J244" s="139">
        <v>15000</v>
      </c>
      <c r="K244" s="139">
        <v>20000</v>
      </c>
      <c r="L244" s="54">
        <f t="shared" si="18"/>
        <v>11200</v>
      </c>
      <c r="M244" s="54">
        <f t="shared" si="19"/>
        <v>-8800</v>
      </c>
      <c r="O244" s="91">
        <f t="shared" si="15"/>
        <v>0</v>
      </c>
      <c r="P244" s="122">
        <v>61332</v>
      </c>
      <c r="Q244" s="71">
        <v>2.2400000000000002</v>
      </c>
      <c r="R244" s="71">
        <v>11200</v>
      </c>
      <c r="S244" s="161"/>
      <c r="V244"/>
      <c r="W244" s="93"/>
      <c r="X244" s="90"/>
      <c r="Y244" s="90"/>
    </row>
    <row r="245" spans="1:25" ht="17.100000000000001" customHeight="1">
      <c r="A245" s="171">
        <v>61680</v>
      </c>
      <c r="B245" s="51">
        <v>61</v>
      </c>
      <c r="C245" s="50" t="s">
        <v>573</v>
      </c>
      <c r="D245" s="68">
        <v>680</v>
      </c>
      <c r="E245" s="41" t="s">
        <v>922</v>
      </c>
      <c r="F245" s="235">
        <v>1</v>
      </c>
      <c r="G245" s="235">
        <v>0</v>
      </c>
      <c r="H245" s="78">
        <f t="shared" si="16"/>
        <v>0</v>
      </c>
      <c r="I245" s="47">
        <f t="shared" si="17"/>
        <v>0</v>
      </c>
      <c r="J245" s="139">
        <v>5000</v>
      </c>
      <c r="K245" s="139">
        <v>0</v>
      </c>
      <c r="L245" s="54">
        <f t="shared" si="18"/>
        <v>0</v>
      </c>
      <c r="M245" s="54">
        <f t="shared" si="19"/>
        <v>0</v>
      </c>
      <c r="O245" s="91">
        <f t="shared" si="15"/>
        <v>0</v>
      </c>
      <c r="P245" s="147">
        <v>61680</v>
      </c>
      <c r="S245" s="161"/>
      <c r="V245"/>
      <c r="W245" s="93"/>
      <c r="X245" s="90"/>
      <c r="Y245" s="90"/>
    </row>
    <row r="246" spans="1:25" ht="17.100000000000001" customHeight="1">
      <c r="A246" s="170">
        <v>61766</v>
      </c>
      <c r="B246" s="51">
        <v>61</v>
      </c>
      <c r="C246" s="50" t="s">
        <v>573</v>
      </c>
      <c r="D246" s="68">
        <v>766</v>
      </c>
      <c r="E246" s="41" t="s">
        <v>908</v>
      </c>
      <c r="F246" s="235">
        <v>1</v>
      </c>
      <c r="G246" s="235">
        <v>0</v>
      </c>
      <c r="H246" s="78">
        <f t="shared" si="16"/>
        <v>0</v>
      </c>
      <c r="I246" s="47">
        <f t="shared" si="17"/>
        <v>0</v>
      </c>
      <c r="J246" s="139">
        <v>5000</v>
      </c>
      <c r="K246" s="139">
        <v>0</v>
      </c>
      <c r="L246" s="54">
        <f t="shared" si="18"/>
        <v>0</v>
      </c>
      <c r="M246" s="54">
        <f t="shared" si="19"/>
        <v>0</v>
      </c>
      <c r="O246" s="91">
        <f t="shared" si="15"/>
        <v>0</v>
      </c>
      <c r="P246" s="147">
        <v>61766</v>
      </c>
      <c r="Q246" s="71"/>
      <c r="R246" s="71"/>
      <c r="S246" s="161"/>
      <c r="V246"/>
      <c r="W246" s="93"/>
      <c r="X246" s="90"/>
      <c r="Y246" s="90"/>
    </row>
    <row r="247" spans="1:25" ht="17.100000000000001" customHeight="1">
      <c r="A247" s="145">
        <v>61860</v>
      </c>
      <c r="B247" s="51">
        <v>61</v>
      </c>
      <c r="C247" s="50" t="s">
        <v>573</v>
      </c>
      <c r="D247" s="68">
        <v>860</v>
      </c>
      <c r="E247" s="41" t="s">
        <v>1307</v>
      </c>
      <c r="F247" s="235">
        <v>5</v>
      </c>
      <c r="G247" s="235">
        <v>5</v>
      </c>
      <c r="H247" s="78">
        <f t="shared" si="16"/>
        <v>4</v>
      </c>
      <c r="I247" s="47">
        <f t="shared" si="17"/>
        <v>-1</v>
      </c>
      <c r="J247" s="139">
        <v>37311</v>
      </c>
      <c r="K247" s="139">
        <v>29104</v>
      </c>
      <c r="L247" s="54">
        <f t="shared" si="18"/>
        <v>24162</v>
      </c>
      <c r="M247" s="54">
        <f t="shared" si="19"/>
        <v>-4942</v>
      </c>
      <c r="O247" s="91">
        <f t="shared" si="15"/>
        <v>0</v>
      </c>
      <c r="P247" s="122">
        <v>61860</v>
      </c>
      <c r="Q247" s="71">
        <v>4</v>
      </c>
      <c r="R247" s="71">
        <v>24162</v>
      </c>
      <c r="S247" s="161"/>
      <c r="V247"/>
      <c r="W247" s="93"/>
      <c r="X247" s="90"/>
      <c r="Y247" s="90"/>
    </row>
    <row r="248" spans="1:25" ht="17.100000000000001" customHeight="1">
      <c r="A248" s="212">
        <v>63098</v>
      </c>
      <c r="B248" s="199">
        <v>63</v>
      </c>
      <c r="C248" s="183" t="s">
        <v>911</v>
      </c>
      <c r="D248" s="184">
        <v>98</v>
      </c>
      <c r="E248" s="41" t="s">
        <v>1358</v>
      </c>
      <c r="F248" s="235">
        <v>1</v>
      </c>
      <c r="G248" s="235">
        <v>1</v>
      </c>
      <c r="H248" s="78">
        <f t="shared" si="16"/>
        <v>1</v>
      </c>
      <c r="I248" s="47">
        <f t="shared" si="17"/>
        <v>0</v>
      </c>
      <c r="J248" s="139">
        <v>5000</v>
      </c>
      <c r="K248" s="139">
        <v>5000</v>
      </c>
      <c r="L248" s="54">
        <f t="shared" si="18"/>
        <v>5000</v>
      </c>
      <c r="M248" s="54">
        <f t="shared" si="19"/>
        <v>0</v>
      </c>
      <c r="O248" s="91">
        <f t="shared" si="15"/>
        <v>0</v>
      </c>
      <c r="P248" s="122">
        <v>63098</v>
      </c>
      <c r="Q248" s="71">
        <v>1</v>
      </c>
      <c r="R248" s="71">
        <v>5000</v>
      </c>
      <c r="S248" s="161"/>
      <c r="V248"/>
      <c r="W248" s="93"/>
      <c r="X248" s="90"/>
      <c r="Y248" s="90"/>
    </row>
    <row r="249" spans="1:25" ht="17.100000000000001" customHeight="1">
      <c r="A249" s="170">
        <v>63209</v>
      </c>
      <c r="B249" s="51">
        <v>63</v>
      </c>
      <c r="C249" s="50" t="s">
        <v>911</v>
      </c>
      <c r="D249" s="68">
        <v>209</v>
      </c>
      <c r="E249" s="41" t="s">
        <v>1266</v>
      </c>
      <c r="F249" s="235">
        <v>22.96</v>
      </c>
      <c r="G249" s="235">
        <v>28</v>
      </c>
      <c r="H249" s="78">
        <f t="shared" si="16"/>
        <v>31.39</v>
      </c>
      <c r="I249" s="47">
        <f t="shared" si="17"/>
        <v>3.3900000000000006</v>
      </c>
      <c r="J249" s="139">
        <v>139216</v>
      </c>
      <c r="K249" s="139">
        <v>174974</v>
      </c>
      <c r="L249" s="54">
        <f t="shared" si="18"/>
        <v>183013</v>
      </c>
      <c r="M249" s="54">
        <f t="shared" si="19"/>
        <v>8039</v>
      </c>
      <c r="O249" s="91">
        <f t="shared" si="15"/>
        <v>0</v>
      </c>
      <c r="P249" s="122">
        <v>63209</v>
      </c>
      <c r="Q249" s="71">
        <v>31.39</v>
      </c>
      <c r="R249" s="71">
        <v>183013</v>
      </c>
      <c r="S249" s="161"/>
      <c r="V249"/>
      <c r="W249" s="93"/>
      <c r="X249" s="90"/>
      <c r="Y249" s="90"/>
    </row>
    <row r="250" spans="1:25" ht="17.100000000000001" customHeight="1">
      <c r="A250" s="170">
        <v>63603</v>
      </c>
      <c r="B250" s="51">
        <v>63</v>
      </c>
      <c r="C250" s="50" t="s">
        <v>911</v>
      </c>
      <c r="D250" s="68">
        <v>603</v>
      </c>
      <c r="E250" s="41" t="s">
        <v>1290</v>
      </c>
      <c r="F250" s="235">
        <v>2</v>
      </c>
      <c r="G250" s="235">
        <v>3</v>
      </c>
      <c r="H250" s="78">
        <f t="shared" si="16"/>
        <v>2</v>
      </c>
      <c r="I250" s="47">
        <f t="shared" si="17"/>
        <v>-1</v>
      </c>
      <c r="J250" s="139">
        <v>10441</v>
      </c>
      <c r="K250" s="139">
        <v>19000</v>
      </c>
      <c r="L250" s="54">
        <f t="shared" si="18"/>
        <v>10000</v>
      </c>
      <c r="M250" s="54">
        <f t="shared" si="19"/>
        <v>-9000</v>
      </c>
      <c r="O250" s="91">
        <f t="shared" si="15"/>
        <v>0</v>
      </c>
      <c r="P250" s="122">
        <v>63603</v>
      </c>
      <c r="Q250" s="71">
        <v>2</v>
      </c>
      <c r="R250" s="71">
        <v>10000</v>
      </c>
      <c r="S250" s="161"/>
      <c r="V250"/>
      <c r="W250" s="93"/>
      <c r="X250" s="90"/>
      <c r="Y250" s="90"/>
    </row>
    <row r="251" spans="1:25" ht="17.100000000000001" customHeight="1">
      <c r="A251" s="212">
        <v>63685</v>
      </c>
      <c r="B251" s="199">
        <v>63</v>
      </c>
      <c r="C251" s="183" t="s">
        <v>911</v>
      </c>
      <c r="D251" s="184">
        <v>685</v>
      </c>
      <c r="E251" s="41" t="s">
        <v>885</v>
      </c>
      <c r="F251" s="235">
        <v>1</v>
      </c>
      <c r="G251" s="235">
        <v>1</v>
      </c>
      <c r="H251" s="78">
        <f t="shared" si="16"/>
        <v>1</v>
      </c>
      <c r="I251" s="47">
        <f t="shared" si="17"/>
        <v>0</v>
      </c>
      <c r="J251" s="139">
        <v>5000</v>
      </c>
      <c r="K251" s="139">
        <v>5000</v>
      </c>
      <c r="L251" s="54">
        <f t="shared" si="18"/>
        <v>5000</v>
      </c>
      <c r="M251" s="54">
        <f t="shared" si="19"/>
        <v>0</v>
      </c>
      <c r="O251" s="91">
        <f t="shared" si="15"/>
        <v>0</v>
      </c>
      <c r="P251" s="122">
        <v>63685</v>
      </c>
      <c r="Q251" s="71">
        <v>1</v>
      </c>
      <c r="R251" s="71">
        <v>5000</v>
      </c>
      <c r="S251" s="161"/>
      <c r="V251"/>
      <c r="W251" s="93"/>
      <c r="X251" s="90"/>
      <c r="Y251" s="90"/>
    </row>
    <row r="252" spans="1:25" ht="17.100000000000001" customHeight="1">
      <c r="A252" s="144">
        <v>64028</v>
      </c>
      <c r="B252" s="199">
        <f>TRUNC(A252,-3)/1000</f>
        <v>64</v>
      </c>
      <c r="C252" s="183" t="str">
        <f>VLOOKUP(B252,code437,2)</f>
        <v xml:space="preserve">CLINTON                      </v>
      </c>
      <c r="D252" s="184">
        <f>A252-B252*1000</f>
        <v>28</v>
      </c>
      <c r="E252" s="41" t="s">
        <v>560</v>
      </c>
      <c r="H252" s="78">
        <f t="shared" si="16"/>
        <v>1</v>
      </c>
      <c r="I252" s="47">
        <f t="shared" si="17"/>
        <v>1</v>
      </c>
      <c r="K252" s="139"/>
      <c r="L252" s="54">
        <f t="shared" si="18"/>
        <v>5000</v>
      </c>
      <c r="M252" s="54">
        <f t="shared" si="19"/>
        <v>5000</v>
      </c>
      <c r="O252" s="91">
        <f t="shared" si="15"/>
        <v>0</v>
      </c>
      <c r="P252" s="122">
        <v>64028</v>
      </c>
      <c r="Q252" s="71">
        <v>1</v>
      </c>
      <c r="R252" s="71">
        <v>5000</v>
      </c>
      <c r="S252" s="161"/>
      <c r="V252"/>
      <c r="W252" s="93"/>
      <c r="X252" s="90"/>
      <c r="Y252" s="90"/>
    </row>
    <row r="253" spans="1:25" ht="17.100000000000001" customHeight="1">
      <c r="A253" s="250">
        <v>64039</v>
      </c>
      <c r="B253" s="199">
        <v>64</v>
      </c>
      <c r="C253" s="183" t="s">
        <v>844</v>
      </c>
      <c r="D253" s="184">
        <v>39</v>
      </c>
      <c r="E253" s="41" t="s">
        <v>786</v>
      </c>
      <c r="F253" s="235">
        <v>0.74</v>
      </c>
      <c r="G253" s="235">
        <v>2</v>
      </c>
      <c r="H253" s="78">
        <f t="shared" si="16"/>
        <v>0.38</v>
      </c>
      <c r="I253" s="47">
        <f t="shared" si="17"/>
        <v>-1.62</v>
      </c>
      <c r="J253" s="139">
        <v>3700</v>
      </c>
      <c r="K253" s="139">
        <v>10000</v>
      </c>
      <c r="L253" s="54">
        <f t="shared" si="18"/>
        <v>1900</v>
      </c>
      <c r="M253" s="54">
        <f t="shared" si="19"/>
        <v>-8100</v>
      </c>
      <c r="O253" s="91">
        <f t="shared" si="15"/>
        <v>0</v>
      </c>
      <c r="P253" s="122">
        <v>64039</v>
      </c>
      <c r="Q253" s="71">
        <v>0.38</v>
      </c>
      <c r="R253" s="71">
        <v>1900</v>
      </c>
      <c r="S253" s="161"/>
      <c r="V253"/>
      <c r="W253" s="93"/>
      <c r="X253" s="90"/>
      <c r="Y253" s="90"/>
    </row>
    <row r="254" spans="1:25" ht="17.100000000000001" customHeight="1">
      <c r="A254" s="51">
        <v>64097</v>
      </c>
      <c r="B254" s="51">
        <v>64</v>
      </c>
      <c r="C254" s="50" t="s">
        <v>844</v>
      </c>
      <c r="D254" s="68">
        <v>97</v>
      </c>
      <c r="E254" s="41" t="s">
        <v>846</v>
      </c>
      <c r="F254" s="235">
        <v>14.72</v>
      </c>
      <c r="G254" s="235">
        <v>14</v>
      </c>
      <c r="H254" s="78">
        <f t="shared" si="16"/>
        <v>13.969999999999999</v>
      </c>
      <c r="I254" s="47">
        <f t="shared" si="17"/>
        <v>-3.0000000000001137E-2</v>
      </c>
      <c r="J254" s="139">
        <v>82135</v>
      </c>
      <c r="K254" s="139">
        <v>93000</v>
      </c>
      <c r="L254" s="54">
        <f t="shared" si="18"/>
        <v>106531</v>
      </c>
      <c r="M254" s="54">
        <f t="shared" si="19"/>
        <v>13531</v>
      </c>
      <c r="O254" s="91">
        <f t="shared" si="15"/>
        <v>0</v>
      </c>
      <c r="P254" s="122">
        <v>64097</v>
      </c>
      <c r="Q254" s="71">
        <v>13.969999999999999</v>
      </c>
      <c r="R254" s="71">
        <v>106531</v>
      </c>
      <c r="S254" s="161"/>
      <c r="V254"/>
      <c r="W254" s="93"/>
      <c r="X254" s="90"/>
      <c r="Y254" s="90"/>
    </row>
    <row r="255" spans="1:25" ht="17.100000000000001" customHeight="1">
      <c r="A255" s="171">
        <v>64141</v>
      </c>
      <c r="B255" s="51">
        <v>64</v>
      </c>
      <c r="C255" s="50" t="s">
        <v>844</v>
      </c>
      <c r="D255" s="68">
        <v>141</v>
      </c>
      <c r="E255" s="41" t="s">
        <v>563</v>
      </c>
      <c r="F255" s="235">
        <v>2</v>
      </c>
      <c r="G255" s="235">
        <v>0</v>
      </c>
      <c r="H255" s="78">
        <f t="shared" si="16"/>
        <v>0.18</v>
      </c>
      <c r="I255" s="47">
        <f t="shared" si="17"/>
        <v>0.18</v>
      </c>
      <c r="J255" s="139">
        <v>10000</v>
      </c>
      <c r="K255" s="139">
        <v>0</v>
      </c>
      <c r="L255" s="54">
        <f t="shared" si="18"/>
        <v>900</v>
      </c>
      <c r="M255" s="54">
        <f t="shared" si="19"/>
        <v>900</v>
      </c>
      <c r="O255" s="91">
        <f t="shared" si="15"/>
        <v>0</v>
      </c>
      <c r="P255" s="122">
        <v>64141</v>
      </c>
      <c r="Q255" s="71">
        <v>0.18</v>
      </c>
      <c r="R255" s="71">
        <v>900</v>
      </c>
      <c r="S255" s="161"/>
      <c r="V255"/>
      <c r="W255" s="93"/>
      <c r="X255" s="90"/>
      <c r="Y255" s="90"/>
    </row>
    <row r="256" spans="1:25" ht="17.100000000000001" customHeight="1">
      <c r="A256" s="51">
        <v>64153</v>
      </c>
      <c r="B256" s="51">
        <v>64</v>
      </c>
      <c r="C256" s="50" t="s">
        <v>844</v>
      </c>
      <c r="D256" s="68">
        <v>153</v>
      </c>
      <c r="E256" s="41" t="s">
        <v>847</v>
      </c>
      <c r="F256" s="235">
        <v>30.52</v>
      </c>
      <c r="G256" s="235">
        <v>27</v>
      </c>
      <c r="H256" s="78">
        <f t="shared" si="16"/>
        <v>25.93</v>
      </c>
      <c r="I256" s="47">
        <f t="shared" si="17"/>
        <v>-1.0700000000000003</v>
      </c>
      <c r="J256" s="139">
        <v>233160</v>
      </c>
      <c r="K256" s="139">
        <v>204783</v>
      </c>
      <c r="L256" s="54">
        <f t="shared" si="18"/>
        <v>214897</v>
      </c>
      <c r="M256" s="54">
        <f t="shared" si="19"/>
        <v>10114</v>
      </c>
      <c r="O256" s="91">
        <f t="shared" si="15"/>
        <v>0</v>
      </c>
      <c r="P256" s="122">
        <v>64153</v>
      </c>
      <c r="Q256" s="71">
        <v>25.93</v>
      </c>
      <c r="R256" s="71">
        <v>214897</v>
      </c>
      <c r="S256" s="161"/>
      <c r="V256"/>
      <c r="W256" s="93"/>
      <c r="X256" s="90"/>
      <c r="Y256" s="90"/>
    </row>
    <row r="257" spans="1:25" ht="17.100000000000001" customHeight="1">
      <c r="A257" s="212">
        <v>64162</v>
      </c>
      <c r="B257" s="199">
        <v>64</v>
      </c>
      <c r="C257" s="183" t="s">
        <v>844</v>
      </c>
      <c r="D257" s="184">
        <v>162</v>
      </c>
      <c r="E257" s="41" t="s">
        <v>848</v>
      </c>
      <c r="F257" s="235">
        <v>2</v>
      </c>
      <c r="G257" s="235">
        <v>0</v>
      </c>
      <c r="H257" s="78">
        <f t="shared" si="16"/>
        <v>0</v>
      </c>
      <c r="I257" s="47">
        <f t="shared" si="17"/>
        <v>0</v>
      </c>
      <c r="J257" s="139">
        <v>31501</v>
      </c>
      <c r="K257" s="139">
        <v>0</v>
      </c>
      <c r="L257" s="54">
        <f t="shared" si="18"/>
        <v>0</v>
      </c>
      <c r="M257" s="54">
        <f t="shared" si="19"/>
        <v>0</v>
      </c>
      <c r="O257" s="91">
        <f t="shared" si="15"/>
        <v>0</v>
      </c>
      <c r="P257" s="147">
        <v>64162</v>
      </c>
      <c r="Q257" s="71"/>
      <c r="R257" s="71"/>
      <c r="S257" s="161"/>
      <c r="V257"/>
      <c r="W257" s="93"/>
      <c r="X257" s="90"/>
      <c r="Y257" s="90"/>
    </row>
    <row r="258" spans="1:25" ht="17.100000000000001" customHeight="1">
      <c r="A258" s="173">
        <v>64170</v>
      </c>
      <c r="B258" s="173">
        <v>64</v>
      </c>
      <c r="C258" s="50" t="s">
        <v>844</v>
      </c>
      <c r="D258" s="68">
        <v>170</v>
      </c>
      <c r="E258" s="41" t="s">
        <v>566</v>
      </c>
      <c r="F258" s="235">
        <v>5</v>
      </c>
      <c r="G258" s="235">
        <v>0</v>
      </c>
      <c r="H258" s="78">
        <f t="shared" si="16"/>
        <v>1.28</v>
      </c>
      <c r="I258" s="47">
        <f t="shared" si="17"/>
        <v>1.28</v>
      </c>
      <c r="J258" s="139">
        <v>51398</v>
      </c>
      <c r="K258" s="139">
        <v>0</v>
      </c>
      <c r="L258" s="54">
        <f t="shared" si="18"/>
        <v>6400</v>
      </c>
      <c r="M258" s="54">
        <f t="shared" si="19"/>
        <v>6400</v>
      </c>
      <c r="O258" s="91">
        <f t="shared" si="15"/>
        <v>0</v>
      </c>
      <c r="P258" s="122">
        <v>64170</v>
      </c>
      <c r="Q258" s="71">
        <v>1.28</v>
      </c>
      <c r="R258" s="71">
        <v>6400</v>
      </c>
      <c r="S258" s="161"/>
      <c r="V258"/>
      <c r="W258" s="93"/>
      <c r="X258" s="90"/>
      <c r="Y258" s="90"/>
    </row>
    <row r="259" spans="1:25" ht="17.100000000000001" customHeight="1">
      <c r="A259" s="120">
        <v>64174</v>
      </c>
      <c r="B259" s="51">
        <v>64</v>
      </c>
      <c r="C259" s="50" t="s">
        <v>844</v>
      </c>
      <c r="D259" s="68">
        <v>174</v>
      </c>
      <c r="E259" s="41" t="s">
        <v>567</v>
      </c>
      <c r="F259" s="235">
        <v>0.33</v>
      </c>
      <c r="G259" s="235">
        <v>0</v>
      </c>
      <c r="H259" s="78">
        <f t="shared" si="16"/>
        <v>0</v>
      </c>
      <c r="I259" s="47">
        <f t="shared" si="17"/>
        <v>0</v>
      </c>
      <c r="J259" s="139">
        <v>1650</v>
      </c>
      <c r="K259" s="139">
        <v>0</v>
      </c>
      <c r="L259" s="54">
        <f t="shared" si="18"/>
        <v>0</v>
      </c>
      <c r="M259" s="54">
        <f t="shared" si="19"/>
        <v>0</v>
      </c>
      <c r="O259" s="91">
        <f t="shared" si="15"/>
        <v>0</v>
      </c>
      <c r="P259" s="147">
        <v>64174</v>
      </c>
      <c r="Q259" s="71"/>
      <c r="R259" s="71"/>
      <c r="S259" s="161"/>
      <c r="V259"/>
      <c r="W259" s="93"/>
      <c r="X259" s="90"/>
      <c r="Y259" s="90"/>
    </row>
    <row r="260" spans="1:25" ht="17.100000000000001" customHeight="1">
      <c r="A260" s="174">
        <v>64271</v>
      </c>
      <c r="B260" s="67">
        <v>64</v>
      </c>
      <c r="C260" s="50" t="s">
        <v>844</v>
      </c>
      <c r="D260" s="68">
        <v>271</v>
      </c>
      <c r="E260" s="41" t="s">
        <v>1285</v>
      </c>
      <c r="F260" s="235">
        <v>1.6800000000000002</v>
      </c>
      <c r="G260" s="235">
        <v>0</v>
      </c>
      <c r="H260" s="78">
        <f t="shared" si="16"/>
        <v>0</v>
      </c>
      <c r="I260" s="47">
        <f t="shared" si="17"/>
        <v>0</v>
      </c>
      <c r="J260" s="139">
        <v>8400</v>
      </c>
      <c r="K260" s="139">
        <v>0</v>
      </c>
      <c r="L260" s="54">
        <f t="shared" si="18"/>
        <v>0</v>
      </c>
      <c r="M260" s="54">
        <f t="shared" si="19"/>
        <v>0</v>
      </c>
      <c r="O260" s="91">
        <f t="shared" si="15"/>
        <v>0</v>
      </c>
      <c r="P260" s="147">
        <v>64271</v>
      </c>
      <c r="Q260" s="71"/>
      <c r="R260" s="71"/>
      <c r="S260" s="161"/>
      <c r="V260"/>
      <c r="W260" s="93"/>
      <c r="X260" s="90"/>
      <c r="Y260" s="90"/>
    </row>
    <row r="261" spans="1:25" ht="17.100000000000001" customHeight="1">
      <c r="A261" s="51">
        <v>64322</v>
      </c>
      <c r="B261" s="51">
        <v>64</v>
      </c>
      <c r="C261" s="50" t="s">
        <v>844</v>
      </c>
      <c r="D261" s="68">
        <v>322</v>
      </c>
      <c r="E261" s="41" t="s">
        <v>787</v>
      </c>
      <c r="F261" s="235">
        <v>2</v>
      </c>
      <c r="G261" s="235">
        <v>0</v>
      </c>
      <c r="H261" s="78">
        <f t="shared" si="16"/>
        <v>0</v>
      </c>
      <c r="I261" s="47">
        <f t="shared" si="17"/>
        <v>0</v>
      </c>
      <c r="J261" s="139">
        <v>21192</v>
      </c>
      <c r="K261" s="139">
        <v>0</v>
      </c>
      <c r="L261" s="54">
        <f t="shared" si="18"/>
        <v>0</v>
      </c>
      <c r="M261" s="54">
        <f t="shared" si="19"/>
        <v>0</v>
      </c>
      <c r="O261" s="91">
        <f t="shared" si="15"/>
        <v>0</v>
      </c>
      <c r="P261" s="147">
        <v>64322</v>
      </c>
      <c r="Q261" s="71"/>
      <c r="R261" s="71"/>
      <c r="S261" s="161"/>
      <c r="V261"/>
      <c r="W261" s="93"/>
      <c r="X261" s="90"/>
      <c r="Y261" s="90"/>
    </row>
    <row r="262" spans="1:25" ht="17.100000000000001" customHeight="1">
      <c r="A262" s="51">
        <v>64348</v>
      </c>
      <c r="B262" s="51">
        <v>64</v>
      </c>
      <c r="C262" s="50" t="s">
        <v>844</v>
      </c>
      <c r="D262" s="68">
        <v>348</v>
      </c>
      <c r="E262" s="41" t="s">
        <v>857</v>
      </c>
      <c r="F262" s="235">
        <v>14.370000000000001</v>
      </c>
      <c r="G262" s="235">
        <v>6</v>
      </c>
      <c r="H262" s="78">
        <f t="shared" si="16"/>
        <v>6.82</v>
      </c>
      <c r="I262" s="47">
        <f t="shared" si="17"/>
        <v>0.82000000000000028</v>
      </c>
      <c r="J262" s="139">
        <v>160409</v>
      </c>
      <c r="K262" s="139">
        <v>90256</v>
      </c>
      <c r="L262" s="54">
        <f t="shared" si="18"/>
        <v>84632</v>
      </c>
      <c r="M262" s="54">
        <f t="shared" si="19"/>
        <v>-5624</v>
      </c>
      <c r="O262" s="91">
        <f t="shared" si="15"/>
        <v>0</v>
      </c>
      <c r="P262" s="122">
        <v>64348</v>
      </c>
      <c r="Q262" s="71">
        <v>6.82</v>
      </c>
      <c r="R262" s="71">
        <v>84632</v>
      </c>
      <c r="S262" s="161"/>
      <c r="V262"/>
      <c r="W262" s="93"/>
      <c r="X262" s="90"/>
      <c r="Y262" s="90"/>
    </row>
    <row r="263" spans="1:25" ht="17.100000000000001" customHeight="1">
      <c r="A263" s="212">
        <v>64610</v>
      </c>
      <c r="B263" s="199">
        <v>64</v>
      </c>
      <c r="C263" s="183" t="s">
        <v>844</v>
      </c>
      <c r="D263" s="184">
        <v>610</v>
      </c>
      <c r="E263" s="41" t="s">
        <v>852</v>
      </c>
      <c r="F263" s="235">
        <v>0.78</v>
      </c>
      <c r="G263" s="235">
        <v>0</v>
      </c>
      <c r="H263" s="78">
        <f t="shared" si="16"/>
        <v>0.37</v>
      </c>
      <c r="I263" s="47">
        <f t="shared" si="17"/>
        <v>0.37</v>
      </c>
      <c r="J263" s="139">
        <v>3900</v>
      </c>
      <c r="K263" s="139">
        <v>0</v>
      </c>
      <c r="L263" s="54">
        <f t="shared" si="18"/>
        <v>1850</v>
      </c>
      <c r="M263" s="54">
        <f t="shared" si="19"/>
        <v>1850</v>
      </c>
      <c r="O263" s="91">
        <f t="shared" si="15"/>
        <v>0</v>
      </c>
      <c r="P263" s="122">
        <v>64610</v>
      </c>
      <c r="Q263" s="71">
        <v>0.37</v>
      </c>
      <c r="R263" s="71">
        <v>1850</v>
      </c>
      <c r="S263" s="161"/>
      <c r="V263"/>
      <c r="W263" s="93"/>
      <c r="X263" s="90"/>
      <c r="Y263" s="90"/>
    </row>
    <row r="264" spans="1:25" ht="17.100000000000001" customHeight="1">
      <c r="A264" s="174">
        <v>64620</v>
      </c>
      <c r="B264" s="175">
        <v>64</v>
      </c>
      <c r="C264" s="50" t="s">
        <v>844</v>
      </c>
      <c r="D264" s="169">
        <v>620</v>
      </c>
      <c r="E264" s="41" t="s">
        <v>1271</v>
      </c>
      <c r="F264" s="235">
        <v>2</v>
      </c>
      <c r="G264" s="235">
        <v>2</v>
      </c>
      <c r="H264" s="78">
        <f t="shared" si="16"/>
        <v>2</v>
      </c>
      <c r="I264" s="47">
        <f t="shared" si="17"/>
        <v>0</v>
      </c>
      <c r="J264" s="139">
        <v>10000</v>
      </c>
      <c r="K264" s="139">
        <v>14000</v>
      </c>
      <c r="L264" s="54">
        <f t="shared" si="18"/>
        <v>16967</v>
      </c>
      <c r="M264" s="54">
        <f t="shared" si="19"/>
        <v>2967</v>
      </c>
      <c r="O264" s="91">
        <f t="shared" si="15"/>
        <v>0</v>
      </c>
      <c r="P264" s="122">
        <v>64620</v>
      </c>
      <c r="Q264" s="71">
        <v>2</v>
      </c>
      <c r="R264" s="71">
        <v>16967</v>
      </c>
      <c r="S264" s="161"/>
      <c r="V264"/>
      <c r="W264" s="93"/>
      <c r="X264" s="90"/>
      <c r="Y264" s="90"/>
    </row>
    <row r="265" spans="1:25" ht="17.100000000000001" customHeight="1">
      <c r="A265" s="51">
        <v>64725</v>
      </c>
      <c r="B265" s="51">
        <v>64</v>
      </c>
      <c r="C265" s="50" t="s">
        <v>844</v>
      </c>
      <c r="D265" s="68">
        <v>725</v>
      </c>
      <c r="E265" s="41" t="s">
        <v>571</v>
      </c>
      <c r="F265" s="235">
        <v>25.740000000000002</v>
      </c>
      <c r="G265" s="235">
        <v>16</v>
      </c>
      <c r="H265" s="78">
        <f t="shared" si="16"/>
        <v>17.95</v>
      </c>
      <c r="I265" s="47">
        <f t="shared" si="17"/>
        <v>1.9499999999999993</v>
      </c>
      <c r="J265" s="139">
        <v>150891</v>
      </c>
      <c r="K265" s="139">
        <v>97564</v>
      </c>
      <c r="L265" s="54">
        <f t="shared" si="18"/>
        <v>117185</v>
      </c>
      <c r="M265" s="54">
        <f t="shared" si="19"/>
        <v>19621</v>
      </c>
      <c r="O265" s="91">
        <f t="shared" ref="O265:O328" si="20">P265-A265</f>
        <v>0</v>
      </c>
      <c r="P265" s="122">
        <v>64725</v>
      </c>
      <c r="Q265" s="71">
        <v>17.95</v>
      </c>
      <c r="R265" s="71">
        <v>117185</v>
      </c>
      <c r="S265" s="161"/>
      <c r="V265"/>
      <c r="W265" s="93"/>
      <c r="X265" s="90"/>
      <c r="Y265" s="90"/>
    </row>
    <row r="266" spans="1:25" ht="17.100000000000001" customHeight="1">
      <c r="A266" s="51">
        <v>64775</v>
      </c>
      <c r="B266" s="51">
        <v>64</v>
      </c>
      <c r="C266" s="50" t="s">
        <v>844</v>
      </c>
      <c r="D266" s="68">
        <v>775</v>
      </c>
      <c r="E266" s="41" t="s">
        <v>856</v>
      </c>
      <c r="F266" s="235">
        <v>13.370000000000003</v>
      </c>
      <c r="G266" s="235">
        <v>12</v>
      </c>
      <c r="H266" s="78">
        <f t="shared" ref="H266:H329" si="21">Q266</f>
        <v>12.55</v>
      </c>
      <c r="I266" s="47">
        <f t="shared" ref="I266:I329" si="22">H266-G266</f>
        <v>0.55000000000000071</v>
      </c>
      <c r="J266" s="139">
        <v>75532</v>
      </c>
      <c r="K266" s="139">
        <v>75682</v>
      </c>
      <c r="L266" s="54">
        <f t="shared" ref="L266:L329" si="23">R266</f>
        <v>83890</v>
      </c>
      <c r="M266" s="54">
        <f t="shared" ref="M266:M329" si="24">L266-K266</f>
        <v>8208</v>
      </c>
      <c r="O266" s="91">
        <f t="shared" si="20"/>
        <v>0</v>
      </c>
      <c r="P266" s="122">
        <v>64775</v>
      </c>
      <c r="Q266" s="71">
        <v>12.55</v>
      </c>
      <c r="R266" s="71">
        <v>83890</v>
      </c>
      <c r="S266" s="161"/>
      <c r="V266"/>
      <c r="W266" s="93"/>
      <c r="X266" s="90"/>
      <c r="Y266" s="90"/>
    </row>
    <row r="267" spans="1:25" ht="17.100000000000001" customHeight="1">
      <c r="A267" s="250">
        <v>68008</v>
      </c>
      <c r="B267" s="199">
        <v>68</v>
      </c>
      <c r="C267" s="183" t="s">
        <v>1338</v>
      </c>
      <c r="D267" s="184">
        <v>8</v>
      </c>
      <c r="E267" s="41" t="s">
        <v>887</v>
      </c>
      <c r="F267" s="235">
        <v>0.82</v>
      </c>
      <c r="G267" s="235">
        <v>0</v>
      </c>
      <c r="H267" s="78">
        <f t="shared" si="21"/>
        <v>0</v>
      </c>
      <c r="I267" s="47">
        <f t="shared" si="22"/>
        <v>0</v>
      </c>
      <c r="J267" s="139">
        <v>4100</v>
      </c>
      <c r="K267" s="139">
        <v>0</v>
      </c>
      <c r="L267" s="54">
        <f t="shared" si="23"/>
        <v>0</v>
      </c>
      <c r="M267" s="54">
        <f t="shared" si="24"/>
        <v>0</v>
      </c>
      <c r="O267" s="91">
        <f t="shared" si="20"/>
        <v>0</v>
      </c>
      <c r="P267" s="147">
        <v>68008</v>
      </c>
      <c r="Q267" s="71"/>
      <c r="R267" s="71"/>
      <c r="S267" s="161"/>
      <c r="V267"/>
      <c r="W267" s="93"/>
      <c r="X267" s="90"/>
      <c r="Y267" s="90"/>
    </row>
    <row r="268" spans="1:25" ht="17.100000000000001" customHeight="1">
      <c r="A268" s="212">
        <v>68074</v>
      </c>
      <c r="B268" s="199">
        <v>68</v>
      </c>
      <c r="C268" s="183" t="s">
        <v>1338</v>
      </c>
      <c r="D268" s="184">
        <v>74</v>
      </c>
      <c r="E268" s="41" t="s">
        <v>1343</v>
      </c>
      <c r="F268" s="235">
        <v>2</v>
      </c>
      <c r="G268" s="235">
        <v>2</v>
      </c>
      <c r="H268" s="78">
        <f t="shared" si="21"/>
        <v>2</v>
      </c>
      <c r="I268" s="47">
        <f t="shared" si="22"/>
        <v>0</v>
      </c>
      <c r="J268" s="139">
        <v>10000</v>
      </c>
      <c r="K268" s="139">
        <v>10000</v>
      </c>
      <c r="L268" s="54">
        <f t="shared" si="23"/>
        <v>12195</v>
      </c>
      <c r="M268" s="54">
        <f t="shared" si="24"/>
        <v>2195</v>
      </c>
      <c r="O268" s="91">
        <f t="shared" si="20"/>
        <v>0</v>
      </c>
      <c r="P268" s="122">
        <v>68074</v>
      </c>
      <c r="Q268" s="71">
        <v>2</v>
      </c>
      <c r="R268" s="71">
        <v>12195</v>
      </c>
      <c r="S268" s="161"/>
      <c r="V268"/>
      <c r="W268" s="93"/>
      <c r="X268" s="90"/>
      <c r="Y268" s="90"/>
    </row>
    <row r="269" spans="1:25" ht="17.100000000000001" customHeight="1">
      <c r="A269" s="51">
        <v>68114</v>
      </c>
      <c r="B269" s="51">
        <v>68</v>
      </c>
      <c r="C269" s="50" t="s">
        <v>1338</v>
      </c>
      <c r="D269" s="68">
        <v>114</v>
      </c>
      <c r="E269" s="41" t="s">
        <v>815</v>
      </c>
      <c r="F269" s="235">
        <v>4</v>
      </c>
      <c r="G269" s="235">
        <v>5</v>
      </c>
      <c r="H269" s="78">
        <f t="shared" si="21"/>
        <v>5</v>
      </c>
      <c r="I269" s="47">
        <f t="shared" si="22"/>
        <v>0</v>
      </c>
      <c r="J269" s="139">
        <v>24997</v>
      </c>
      <c r="K269" s="139">
        <v>29997</v>
      </c>
      <c r="L269" s="54">
        <f t="shared" si="23"/>
        <v>31582</v>
      </c>
      <c r="M269" s="54">
        <f t="shared" si="24"/>
        <v>1585</v>
      </c>
      <c r="O269" s="91">
        <f t="shared" si="20"/>
        <v>0</v>
      </c>
      <c r="P269" s="122">
        <v>68114</v>
      </c>
      <c r="Q269" s="71">
        <v>5</v>
      </c>
      <c r="R269" s="71">
        <v>31582</v>
      </c>
      <c r="S269" s="161"/>
      <c r="V269"/>
      <c r="W269" s="93"/>
      <c r="X269" s="90"/>
      <c r="Y269" s="90"/>
    </row>
    <row r="270" spans="1:25" ht="17.100000000000001" customHeight="1">
      <c r="A270" s="234">
        <v>68278</v>
      </c>
      <c r="B270" s="199">
        <v>68</v>
      </c>
      <c r="C270" s="183" t="s">
        <v>1338</v>
      </c>
      <c r="D270" s="184">
        <v>278</v>
      </c>
      <c r="E270" s="41" t="s">
        <v>817</v>
      </c>
      <c r="F270" s="93"/>
      <c r="G270" s="235">
        <v>1</v>
      </c>
      <c r="H270" s="78">
        <f t="shared" si="21"/>
        <v>1</v>
      </c>
      <c r="I270" s="47">
        <f t="shared" si="22"/>
        <v>0</v>
      </c>
      <c r="J270"/>
      <c r="K270" s="139">
        <v>5000</v>
      </c>
      <c r="L270" s="54">
        <f t="shared" si="23"/>
        <v>5000</v>
      </c>
      <c r="M270" s="54">
        <f t="shared" si="24"/>
        <v>0</v>
      </c>
      <c r="O270" s="91">
        <f t="shared" si="20"/>
        <v>0</v>
      </c>
      <c r="P270" s="122">
        <v>68278</v>
      </c>
      <c r="Q270" s="71">
        <v>1</v>
      </c>
      <c r="R270" s="71">
        <v>5000</v>
      </c>
      <c r="S270" s="161"/>
      <c r="V270"/>
      <c r="W270" s="93"/>
      <c r="X270" s="90"/>
      <c r="Y270" s="90"/>
    </row>
    <row r="271" spans="1:25" ht="17.100000000000001" customHeight="1">
      <c r="A271" s="145">
        <v>68337</v>
      </c>
      <c r="B271" s="51">
        <v>68</v>
      </c>
      <c r="C271" s="50" t="s">
        <v>1338</v>
      </c>
      <c r="D271" s="68">
        <v>337</v>
      </c>
      <c r="E271" s="41" t="s">
        <v>511</v>
      </c>
      <c r="F271" s="235">
        <v>2</v>
      </c>
      <c r="G271" s="235">
        <v>2</v>
      </c>
      <c r="H271" s="78">
        <f t="shared" si="21"/>
        <v>2</v>
      </c>
      <c r="I271" s="47">
        <f t="shared" si="22"/>
        <v>0</v>
      </c>
      <c r="J271" s="139">
        <v>15880</v>
      </c>
      <c r="K271" s="139">
        <v>15880</v>
      </c>
      <c r="L271" s="54">
        <f t="shared" si="23"/>
        <v>14411</v>
      </c>
      <c r="M271" s="54">
        <f t="shared" si="24"/>
        <v>-1469</v>
      </c>
      <c r="O271" s="91">
        <f t="shared" si="20"/>
        <v>0</v>
      </c>
      <c r="P271" s="122">
        <v>68337</v>
      </c>
      <c r="Q271" s="71">
        <v>2</v>
      </c>
      <c r="R271" s="71">
        <v>14411</v>
      </c>
      <c r="S271" s="161"/>
      <c r="V271"/>
      <c r="W271" s="93"/>
      <c r="X271" s="90"/>
      <c r="Y271" s="90"/>
    </row>
    <row r="272" spans="1:25" ht="17.100000000000001" customHeight="1">
      <c r="A272" s="51">
        <v>68674</v>
      </c>
      <c r="B272" s="51">
        <v>68</v>
      </c>
      <c r="C272" s="50" t="s">
        <v>1338</v>
      </c>
      <c r="D272" s="68">
        <v>674</v>
      </c>
      <c r="E272" s="41" t="s">
        <v>806</v>
      </c>
      <c r="F272" s="235">
        <v>1</v>
      </c>
      <c r="G272" s="235">
        <v>2</v>
      </c>
      <c r="H272" s="78">
        <f t="shared" si="21"/>
        <v>1</v>
      </c>
      <c r="I272" s="47">
        <f t="shared" si="22"/>
        <v>-1</v>
      </c>
      <c r="J272" s="139">
        <v>5000</v>
      </c>
      <c r="K272" s="139">
        <v>26000</v>
      </c>
      <c r="L272" s="54">
        <f t="shared" si="23"/>
        <v>5000</v>
      </c>
      <c r="M272" s="54">
        <f t="shared" si="24"/>
        <v>-21000</v>
      </c>
      <c r="O272" s="91">
        <f t="shared" si="20"/>
        <v>0</v>
      </c>
      <c r="P272" s="122">
        <v>68674</v>
      </c>
      <c r="Q272" s="71">
        <v>1</v>
      </c>
      <c r="R272" s="71">
        <v>5000</v>
      </c>
      <c r="S272" s="161"/>
      <c r="V272"/>
      <c r="W272" s="93"/>
      <c r="X272" s="90"/>
      <c r="Y272" s="90"/>
    </row>
    <row r="273" spans="1:25" ht="17.100000000000001" customHeight="1">
      <c r="A273" s="170">
        <v>68685</v>
      </c>
      <c r="B273" s="51">
        <v>68</v>
      </c>
      <c r="C273" s="50" t="s">
        <v>1338</v>
      </c>
      <c r="D273" s="50">
        <v>685</v>
      </c>
      <c r="E273" s="41" t="s">
        <v>885</v>
      </c>
      <c r="F273" s="235">
        <v>2</v>
      </c>
      <c r="G273" s="235">
        <v>3</v>
      </c>
      <c r="H273" s="78">
        <f t="shared" si="21"/>
        <v>3</v>
      </c>
      <c r="I273" s="47">
        <f t="shared" si="22"/>
        <v>0</v>
      </c>
      <c r="J273" s="139">
        <v>26860</v>
      </c>
      <c r="K273" s="139">
        <v>31860</v>
      </c>
      <c r="L273" s="54">
        <f t="shared" si="23"/>
        <v>29857</v>
      </c>
      <c r="M273" s="54">
        <f t="shared" si="24"/>
        <v>-2003</v>
      </c>
      <c r="O273" s="91">
        <f t="shared" si="20"/>
        <v>0</v>
      </c>
      <c r="P273" s="122">
        <v>68685</v>
      </c>
      <c r="Q273" s="71">
        <v>3</v>
      </c>
      <c r="R273" s="71">
        <v>29857</v>
      </c>
      <c r="S273" s="161"/>
      <c r="V273"/>
      <c r="W273" s="93"/>
      <c r="X273" s="90"/>
      <c r="Y273" s="90"/>
    </row>
    <row r="274" spans="1:25" ht="17.100000000000001" customHeight="1">
      <c r="A274" s="175">
        <v>68717</v>
      </c>
      <c r="B274" s="175">
        <v>68</v>
      </c>
      <c r="C274" s="50" t="s">
        <v>1338</v>
      </c>
      <c r="D274" s="169">
        <v>717</v>
      </c>
      <c r="E274" s="41" t="s">
        <v>886</v>
      </c>
      <c r="F274" s="235">
        <v>8</v>
      </c>
      <c r="G274" s="235">
        <v>5</v>
      </c>
      <c r="H274" s="78">
        <f t="shared" si="21"/>
        <v>5</v>
      </c>
      <c r="I274" s="47">
        <f t="shared" si="22"/>
        <v>0</v>
      </c>
      <c r="J274" s="139">
        <v>40000</v>
      </c>
      <c r="K274" s="139">
        <v>25000</v>
      </c>
      <c r="L274" s="54">
        <f t="shared" si="23"/>
        <v>25000</v>
      </c>
      <c r="M274" s="54">
        <f t="shared" si="24"/>
        <v>0</v>
      </c>
      <c r="O274" s="91">
        <f t="shared" si="20"/>
        <v>0</v>
      </c>
      <c r="P274" s="122">
        <v>68717</v>
      </c>
      <c r="Q274" s="71">
        <v>5</v>
      </c>
      <c r="R274" s="71">
        <v>25000</v>
      </c>
      <c r="S274" s="161"/>
      <c r="V274"/>
      <c r="W274" s="93"/>
      <c r="X274" s="90"/>
      <c r="Y274" s="90"/>
    </row>
    <row r="275" spans="1:25" ht="17.100000000000001" customHeight="1">
      <c r="A275" s="234">
        <v>68750</v>
      </c>
      <c r="B275" s="199">
        <v>68</v>
      </c>
      <c r="C275" s="183" t="s">
        <v>1338</v>
      </c>
      <c r="D275" s="184">
        <v>750</v>
      </c>
      <c r="E275" s="41" t="s">
        <v>529</v>
      </c>
      <c r="F275" s="93"/>
      <c r="G275" s="235">
        <v>1</v>
      </c>
      <c r="H275" s="78">
        <f t="shared" si="21"/>
        <v>0.21</v>
      </c>
      <c r="I275" s="47">
        <f t="shared" si="22"/>
        <v>-0.79</v>
      </c>
      <c r="J275"/>
      <c r="K275" s="139">
        <v>5000</v>
      </c>
      <c r="L275" s="54">
        <f t="shared" si="23"/>
        <v>1050</v>
      </c>
      <c r="M275" s="54">
        <f t="shared" si="24"/>
        <v>-3950</v>
      </c>
      <c r="O275" s="91">
        <f t="shared" si="20"/>
        <v>0</v>
      </c>
      <c r="P275" s="122">
        <v>68750</v>
      </c>
      <c r="Q275" s="71">
        <v>0.21</v>
      </c>
      <c r="R275" s="71">
        <v>1050</v>
      </c>
      <c r="S275" s="161"/>
      <c r="V275"/>
      <c r="W275" s="93"/>
      <c r="X275" s="90"/>
      <c r="Y275" s="90"/>
    </row>
    <row r="276" spans="1:25" ht="17.100000000000001" customHeight="1">
      <c r="A276" s="174">
        <v>74008</v>
      </c>
      <c r="B276" s="175">
        <v>74</v>
      </c>
      <c r="C276" s="50" t="s">
        <v>1343</v>
      </c>
      <c r="D276" s="169">
        <v>8</v>
      </c>
      <c r="E276" s="41" t="s">
        <v>887</v>
      </c>
      <c r="F276" s="235">
        <v>1</v>
      </c>
      <c r="G276" s="235">
        <v>1</v>
      </c>
      <c r="H276" s="78">
        <f t="shared" si="21"/>
        <v>1</v>
      </c>
      <c r="I276" s="47">
        <f t="shared" si="22"/>
        <v>0</v>
      </c>
      <c r="J276" s="139">
        <v>5000</v>
      </c>
      <c r="K276" s="139">
        <v>5000</v>
      </c>
      <c r="L276" s="54">
        <f t="shared" si="23"/>
        <v>5000</v>
      </c>
      <c r="M276" s="54">
        <f t="shared" si="24"/>
        <v>0</v>
      </c>
      <c r="O276" s="91">
        <f t="shared" si="20"/>
        <v>0</v>
      </c>
      <c r="P276" s="122">
        <v>74008</v>
      </c>
      <c r="Q276" s="71">
        <v>1</v>
      </c>
      <c r="R276" s="71">
        <v>5000</v>
      </c>
      <c r="S276" s="161"/>
      <c r="V276"/>
      <c r="W276" s="93"/>
      <c r="X276" s="90"/>
      <c r="Y276" s="90"/>
    </row>
    <row r="277" spans="1:25" ht="17.100000000000001" customHeight="1">
      <c r="A277" s="180">
        <v>74086</v>
      </c>
      <c r="B277" s="180">
        <v>74</v>
      </c>
      <c r="C277" s="182" t="s">
        <v>1343</v>
      </c>
      <c r="D277" s="182">
        <v>86</v>
      </c>
      <c r="E277" s="41" t="s">
        <v>814</v>
      </c>
      <c r="F277" s="235">
        <v>1</v>
      </c>
      <c r="G277" s="235">
        <v>2</v>
      </c>
      <c r="H277" s="78">
        <f t="shared" si="21"/>
        <v>2</v>
      </c>
      <c r="I277" s="47">
        <f t="shared" si="22"/>
        <v>0</v>
      </c>
      <c r="J277" s="139">
        <v>5000</v>
      </c>
      <c r="K277" s="139">
        <v>10000</v>
      </c>
      <c r="L277" s="54">
        <f t="shared" si="23"/>
        <v>10000</v>
      </c>
      <c r="M277" s="54">
        <f t="shared" si="24"/>
        <v>0</v>
      </c>
      <c r="O277" s="91">
        <f t="shared" si="20"/>
        <v>0</v>
      </c>
      <c r="P277" s="122">
        <v>74086</v>
      </c>
      <c r="Q277" s="71">
        <v>2</v>
      </c>
      <c r="R277" s="71">
        <v>10000</v>
      </c>
      <c r="S277" s="161"/>
      <c r="V277"/>
      <c r="W277" s="93"/>
      <c r="X277" s="90"/>
      <c r="Y277" s="90"/>
    </row>
    <row r="278" spans="1:25" ht="17.100000000000001" customHeight="1">
      <c r="A278" s="51">
        <v>74114</v>
      </c>
      <c r="B278" s="51">
        <v>74</v>
      </c>
      <c r="C278" s="50" t="s">
        <v>1343</v>
      </c>
      <c r="D278" s="68">
        <v>114</v>
      </c>
      <c r="E278" s="41" t="s">
        <v>815</v>
      </c>
      <c r="F278" s="235">
        <v>51.48</v>
      </c>
      <c r="G278" s="235">
        <v>44</v>
      </c>
      <c r="H278" s="78">
        <f t="shared" si="21"/>
        <v>46.41</v>
      </c>
      <c r="I278" s="47">
        <f t="shared" si="22"/>
        <v>2.4099999999999966</v>
      </c>
      <c r="J278" s="139">
        <v>373588</v>
      </c>
      <c r="K278" s="139">
        <v>294840</v>
      </c>
      <c r="L278" s="54">
        <f t="shared" si="23"/>
        <v>351395</v>
      </c>
      <c r="M278" s="54">
        <f t="shared" si="24"/>
        <v>56555</v>
      </c>
      <c r="O278" s="91">
        <f t="shared" si="20"/>
        <v>0</v>
      </c>
      <c r="P278" s="122">
        <v>74114</v>
      </c>
      <c r="Q278" s="71">
        <v>46.41</v>
      </c>
      <c r="R278" s="71">
        <v>351395</v>
      </c>
      <c r="S278" s="161"/>
      <c r="V278"/>
      <c r="W278" s="93"/>
      <c r="X278" s="90"/>
      <c r="Y278" s="90"/>
    </row>
    <row r="279" spans="1:25" ht="17.100000000000001" customHeight="1">
      <c r="A279" s="135">
        <v>74117</v>
      </c>
      <c r="B279" s="51">
        <v>74</v>
      </c>
      <c r="C279" s="50" t="s">
        <v>1343</v>
      </c>
      <c r="D279" s="50">
        <v>117</v>
      </c>
      <c r="E279" s="41" t="s">
        <v>1367</v>
      </c>
      <c r="F279" s="235">
        <v>2</v>
      </c>
      <c r="G279" s="235">
        <v>2</v>
      </c>
      <c r="H279" s="78">
        <f t="shared" si="21"/>
        <v>2</v>
      </c>
      <c r="I279" s="47">
        <f t="shared" si="22"/>
        <v>0</v>
      </c>
      <c r="J279" s="139">
        <v>13971</v>
      </c>
      <c r="K279" s="139">
        <v>13971</v>
      </c>
      <c r="L279" s="54">
        <f t="shared" si="23"/>
        <v>14167</v>
      </c>
      <c r="M279" s="54">
        <f t="shared" si="24"/>
        <v>196</v>
      </c>
      <c r="O279" s="91">
        <f t="shared" si="20"/>
        <v>0</v>
      </c>
      <c r="P279" s="122">
        <v>74117</v>
      </c>
      <c r="Q279" s="71">
        <v>2</v>
      </c>
      <c r="R279" s="71">
        <v>14167</v>
      </c>
      <c r="S279" s="161"/>
      <c r="V279"/>
      <c r="W279" s="93"/>
      <c r="X279" s="90"/>
      <c r="Y279" s="90"/>
    </row>
    <row r="280" spans="1:25" ht="17.100000000000001" customHeight="1">
      <c r="A280" s="51">
        <v>74127</v>
      </c>
      <c r="B280" s="51">
        <v>74</v>
      </c>
      <c r="C280" s="50" t="s">
        <v>1343</v>
      </c>
      <c r="D280" s="68">
        <v>127</v>
      </c>
      <c r="E280" s="41" t="s">
        <v>1375</v>
      </c>
      <c r="F280" s="235">
        <v>2</v>
      </c>
      <c r="G280" s="235">
        <v>4</v>
      </c>
      <c r="H280" s="78">
        <f t="shared" si="21"/>
        <v>4</v>
      </c>
      <c r="I280" s="47">
        <f t="shared" si="22"/>
        <v>0</v>
      </c>
      <c r="J280" s="139">
        <v>14449</v>
      </c>
      <c r="K280" s="139">
        <v>24449</v>
      </c>
      <c r="L280" s="54">
        <f t="shared" si="23"/>
        <v>23268</v>
      </c>
      <c r="M280" s="54">
        <f t="shared" si="24"/>
        <v>-1181</v>
      </c>
      <c r="O280" s="91">
        <f t="shared" si="20"/>
        <v>0</v>
      </c>
      <c r="P280" s="122">
        <v>74127</v>
      </c>
      <c r="Q280" s="71">
        <v>4</v>
      </c>
      <c r="R280" s="71">
        <v>23268</v>
      </c>
      <c r="S280" s="161"/>
      <c r="V280"/>
      <c r="W280" s="93"/>
      <c r="X280" s="90"/>
      <c r="Y280" s="90"/>
    </row>
    <row r="281" spans="1:25" ht="17.100000000000001" customHeight="1">
      <c r="A281" s="51">
        <v>74210</v>
      </c>
      <c r="B281" s="51">
        <v>74</v>
      </c>
      <c r="C281" s="50" t="s">
        <v>1343</v>
      </c>
      <c r="D281" s="68">
        <v>210</v>
      </c>
      <c r="E281" s="41" t="s">
        <v>888</v>
      </c>
      <c r="F281" s="235">
        <v>1</v>
      </c>
      <c r="G281" s="235">
        <v>1</v>
      </c>
      <c r="H281" s="78">
        <f t="shared" si="21"/>
        <v>1</v>
      </c>
      <c r="I281" s="47">
        <f t="shared" si="22"/>
        <v>0</v>
      </c>
      <c r="J281" s="139">
        <v>43321</v>
      </c>
      <c r="K281" s="139">
        <v>39120</v>
      </c>
      <c r="L281" s="54">
        <f t="shared" si="23"/>
        <v>35663</v>
      </c>
      <c r="M281" s="54">
        <f t="shared" si="24"/>
        <v>-3457</v>
      </c>
      <c r="O281" s="91">
        <f t="shared" si="20"/>
        <v>0</v>
      </c>
      <c r="P281" s="122">
        <v>74210</v>
      </c>
      <c r="Q281" s="71">
        <v>1</v>
      </c>
      <c r="R281" s="71">
        <v>35663</v>
      </c>
      <c r="S281" s="161"/>
      <c r="V281"/>
      <c r="W281" s="93"/>
      <c r="X281" s="90"/>
      <c r="Y281" s="90"/>
    </row>
    <row r="282" spans="1:25" ht="17.100000000000001" customHeight="1">
      <c r="A282" s="171">
        <v>74223</v>
      </c>
      <c r="B282" s="51">
        <v>74</v>
      </c>
      <c r="C282" s="50" t="s">
        <v>1343</v>
      </c>
      <c r="D282" s="68">
        <v>223</v>
      </c>
      <c r="E282" s="41" t="s">
        <v>1222</v>
      </c>
      <c r="F282" s="235">
        <v>2</v>
      </c>
      <c r="G282" s="235">
        <v>1</v>
      </c>
      <c r="H282" s="78">
        <f t="shared" si="21"/>
        <v>1.47</v>
      </c>
      <c r="I282" s="47">
        <f t="shared" si="22"/>
        <v>0.47</v>
      </c>
      <c r="J282" s="139">
        <v>10000</v>
      </c>
      <c r="K282" s="139">
        <v>5000</v>
      </c>
      <c r="L282" s="54">
        <f t="shared" si="23"/>
        <v>23995</v>
      </c>
      <c r="M282" s="54">
        <f t="shared" si="24"/>
        <v>18995</v>
      </c>
      <c r="O282" s="91">
        <f t="shared" si="20"/>
        <v>0</v>
      </c>
      <c r="P282" s="122">
        <v>74223</v>
      </c>
      <c r="Q282" s="71">
        <v>1.47</v>
      </c>
      <c r="R282" s="71">
        <v>23995</v>
      </c>
      <c r="S282" s="161"/>
      <c r="V282"/>
      <c r="W282" s="93"/>
      <c r="X282" s="90"/>
      <c r="Y282" s="90"/>
    </row>
    <row r="283" spans="1:25" ht="17.100000000000001" customHeight="1">
      <c r="A283" s="212">
        <v>74278</v>
      </c>
      <c r="B283" s="199">
        <v>74</v>
      </c>
      <c r="C283" s="183" t="s">
        <v>1343</v>
      </c>
      <c r="D283" s="184">
        <v>278</v>
      </c>
      <c r="E283" s="41" t="s">
        <v>817</v>
      </c>
      <c r="F283" s="235">
        <v>1</v>
      </c>
      <c r="G283" s="235">
        <v>1</v>
      </c>
      <c r="H283" s="78">
        <f t="shared" si="21"/>
        <v>0</v>
      </c>
      <c r="I283" s="47">
        <f t="shared" si="22"/>
        <v>-1</v>
      </c>
      <c r="J283" s="139">
        <v>5000</v>
      </c>
      <c r="K283" s="139">
        <v>5000</v>
      </c>
      <c r="L283" s="54">
        <f t="shared" si="23"/>
        <v>0</v>
      </c>
      <c r="M283" s="54">
        <f t="shared" si="24"/>
        <v>-5000</v>
      </c>
      <c r="O283" s="91">
        <f t="shared" si="20"/>
        <v>0</v>
      </c>
      <c r="P283" s="147">
        <v>74278</v>
      </c>
      <c r="Q283" s="71"/>
      <c r="R283" s="71"/>
      <c r="S283" s="161"/>
      <c r="V283"/>
      <c r="W283" s="93"/>
      <c r="X283" s="90"/>
      <c r="Y283" s="90"/>
    </row>
    <row r="284" spans="1:25" ht="17.100000000000001" customHeight="1">
      <c r="A284" s="174">
        <v>74289</v>
      </c>
      <c r="B284" s="175">
        <v>74</v>
      </c>
      <c r="C284" s="50" t="s">
        <v>1343</v>
      </c>
      <c r="D284" s="169">
        <v>289</v>
      </c>
      <c r="E284" s="41" t="s">
        <v>1259</v>
      </c>
      <c r="F284" s="235">
        <v>5</v>
      </c>
      <c r="G284" s="235">
        <v>2</v>
      </c>
      <c r="H284" s="78">
        <f t="shared" si="21"/>
        <v>2</v>
      </c>
      <c r="I284" s="47">
        <f t="shared" si="22"/>
        <v>0</v>
      </c>
      <c r="J284" s="139">
        <v>25000</v>
      </c>
      <c r="K284" s="139">
        <v>10000</v>
      </c>
      <c r="L284" s="54">
        <f t="shared" si="23"/>
        <v>10000</v>
      </c>
      <c r="M284" s="54">
        <f t="shared" si="24"/>
        <v>0</v>
      </c>
      <c r="O284" s="91">
        <f t="shared" si="20"/>
        <v>0</v>
      </c>
      <c r="P284" s="122">
        <v>74289</v>
      </c>
      <c r="Q284" s="71">
        <v>2</v>
      </c>
      <c r="R284" s="71">
        <v>10000</v>
      </c>
      <c r="S284" s="161"/>
      <c r="V284"/>
      <c r="W284" s="93"/>
      <c r="X284" s="90"/>
      <c r="Y284" s="90"/>
    </row>
    <row r="285" spans="1:25" ht="17.100000000000001" customHeight="1">
      <c r="A285" s="212">
        <v>74332</v>
      </c>
      <c r="B285" s="199">
        <v>74</v>
      </c>
      <c r="C285" s="183" t="s">
        <v>1343</v>
      </c>
      <c r="D285" s="184">
        <v>332</v>
      </c>
      <c r="E285" s="41" t="s">
        <v>577</v>
      </c>
      <c r="F285" s="235">
        <v>0.19</v>
      </c>
      <c r="G285" s="235">
        <v>0</v>
      </c>
      <c r="H285" s="78">
        <f t="shared" si="21"/>
        <v>0</v>
      </c>
      <c r="I285" s="47">
        <f t="shared" si="22"/>
        <v>0</v>
      </c>
      <c r="J285" s="139">
        <v>950</v>
      </c>
      <c r="K285" s="139">
        <v>0</v>
      </c>
      <c r="L285" s="54">
        <f t="shared" si="23"/>
        <v>0</v>
      </c>
      <c r="M285" s="54">
        <f t="shared" si="24"/>
        <v>0</v>
      </c>
      <c r="O285" s="91">
        <f t="shared" si="20"/>
        <v>0</v>
      </c>
      <c r="P285" s="147">
        <v>74332</v>
      </c>
      <c r="Q285" s="71"/>
      <c r="R285" s="71"/>
      <c r="S285" s="161"/>
      <c r="V285"/>
      <c r="W285" s="93"/>
      <c r="X285" s="90"/>
      <c r="Y285" s="90"/>
    </row>
    <row r="286" spans="1:25" ht="17.100000000000001" customHeight="1">
      <c r="A286" s="51">
        <v>74337</v>
      </c>
      <c r="B286" s="51">
        <v>74</v>
      </c>
      <c r="C286" s="50" t="s">
        <v>1343</v>
      </c>
      <c r="D286" s="68">
        <v>337</v>
      </c>
      <c r="E286" s="41" t="s">
        <v>511</v>
      </c>
      <c r="F286" s="235">
        <v>2</v>
      </c>
      <c r="G286" s="235">
        <v>0</v>
      </c>
      <c r="H286" s="78">
        <f t="shared" si="21"/>
        <v>0</v>
      </c>
      <c r="I286" s="47">
        <f t="shared" si="22"/>
        <v>0</v>
      </c>
      <c r="J286" s="139">
        <v>10000</v>
      </c>
      <c r="K286" s="139">
        <v>0</v>
      </c>
      <c r="L286" s="54">
        <f t="shared" si="23"/>
        <v>0</v>
      </c>
      <c r="M286" s="54">
        <f t="shared" si="24"/>
        <v>0</v>
      </c>
      <c r="O286" s="91">
        <f t="shared" si="20"/>
        <v>0</v>
      </c>
      <c r="P286" s="147">
        <v>74337</v>
      </c>
      <c r="Q286" s="71"/>
      <c r="R286" s="71"/>
      <c r="S286" s="161"/>
      <c r="V286"/>
      <c r="W286" s="93"/>
      <c r="X286" s="90"/>
      <c r="Y286" s="90"/>
    </row>
    <row r="287" spans="1:25" ht="17.100000000000001" customHeight="1">
      <c r="A287" s="144">
        <v>74625</v>
      </c>
      <c r="B287" s="199">
        <f>TRUNC(A287,-3)/1000</f>
        <v>74</v>
      </c>
      <c r="C287" s="183" t="str">
        <f>VLOOKUP(B287,code437,2)</f>
        <v xml:space="preserve">DEERFIELD                    </v>
      </c>
      <c r="D287" s="184">
        <f>A287-B287*1000</f>
        <v>625</v>
      </c>
      <c r="E287" s="41" t="s">
        <v>842</v>
      </c>
      <c r="H287" s="78">
        <f t="shared" si="21"/>
        <v>0.24</v>
      </c>
      <c r="I287" s="47">
        <f t="shared" si="22"/>
        <v>0.24</v>
      </c>
      <c r="K287" s="139"/>
      <c r="L287" s="54">
        <f t="shared" si="23"/>
        <v>1200</v>
      </c>
      <c r="M287" s="54">
        <f t="shared" si="24"/>
        <v>1200</v>
      </c>
      <c r="N287" s="148" t="s">
        <v>2049</v>
      </c>
      <c r="O287" s="91">
        <f t="shared" si="20"/>
        <v>0</v>
      </c>
      <c r="P287" s="122">
        <v>74625</v>
      </c>
      <c r="Q287" s="71">
        <v>0.24</v>
      </c>
      <c r="R287" s="71">
        <v>1200</v>
      </c>
      <c r="S287" s="161"/>
      <c r="V287"/>
      <c r="W287" s="93"/>
      <c r="X287" s="90"/>
      <c r="Y287" s="90"/>
    </row>
    <row r="288" spans="1:25" ht="17.100000000000001" customHeight="1">
      <c r="A288" s="145">
        <v>74632</v>
      </c>
      <c r="B288" s="51">
        <v>74</v>
      </c>
      <c r="C288" s="50" t="s">
        <v>1343</v>
      </c>
      <c r="D288" s="50">
        <v>632</v>
      </c>
      <c r="E288" s="41" t="s">
        <v>819</v>
      </c>
      <c r="F288" s="235">
        <v>2</v>
      </c>
      <c r="G288" s="235">
        <v>2</v>
      </c>
      <c r="H288" s="78">
        <f t="shared" si="21"/>
        <v>2</v>
      </c>
      <c r="I288" s="47">
        <f t="shared" si="22"/>
        <v>0</v>
      </c>
      <c r="J288" s="139">
        <v>10000</v>
      </c>
      <c r="K288" s="139">
        <v>10000</v>
      </c>
      <c r="L288" s="54">
        <f t="shared" si="23"/>
        <v>10000</v>
      </c>
      <c r="M288" s="54">
        <f t="shared" si="24"/>
        <v>0</v>
      </c>
      <c r="O288" s="91">
        <f t="shared" si="20"/>
        <v>0</v>
      </c>
      <c r="P288" s="122">
        <v>74632</v>
      </c>
      <c r="Q288" s="71">
        <v>2</v>
      </c>
      <c r="R288" s="71">
        <v>10000</v>
      </c>
      <c r="S288" s="161"/>
      <c r="V288"/>
      <c r="W288" s="93"/>
      <c r="X288" s="90"/>
      <c r="Y288" s="90"/>
    </row>
    <row r="289" spans="1:25" ht="17.100000000000001" customHeight="1">
      <c r="A289" s="51">
        <v>74674</v>
      </c>
      <c r="B289" s="51">
        <v>74</v>
      </c>
      <c r="C289" s="50" t="s">
        <v>1343</v>
      </c>
      <c r="D289" s="50">
        <v>674</v>
      </c>
      <c r="E289" s="41" t="s">
        <v>806</v>
      </c>
      <c r="F289" s="235">
        <v>25</v>
      </c>
      <c r="G289" s="235">
        <v>23</v>
      </c>
      <c r="H289" s="78">
        <f t="shared" si="21"/>
        <v>22.67</v>
      </c>
      <c r="I289" s="47">
        <f t="shared" si="22"/>
        <v>-0.32999999999999829</v>
      </c>
      <c r="J289" s="139">
        <v>170582</v>
      </c>
      <c r="K289" s="139">
        <v>130131</v>
      </c>
      <c r="L289" s="54">
        <f t="shared" si="23"/>
        <v>137936</v>
      </c>
      <c r="M289" s="54">
        <f t="shared" si="24"/>
        <v>7805</v>
      </c>
      <c r="O289" s="91">
        <f t="shared" si="20"/>
        <v>0</v>
      </c>
      <c r="P289" s="122">
        <v>74674</v>
      </c>
      <c r="Q289" s="71">
        <v>22.67</v>
      </c>
      <c r="R289" s="71">
        <v>137936</v>
      </c>
      <c r="S289" s="161"/>
      <c r="V289"/>
      <c r="W289" s="93"/>
      <c r="X289" s="90"/>
      <c r="Y289" s="90"/>
    </row>
    <row r="290" spans="1:25" ht="17.100000000000001" customHeight="1">
      <c r="A290" s="180">
        <v>74685</v>
      </c>
      <c r="B290" s="180">
        <v>74</v>
      </c>
      <c r="C290" s="182" t="s">
        <v>1343</v>
      </c>
      <c r="D290" s="182">
        <v>685</v>
      </c>
      <c r="E290" s="41" t="s">
        <v>885</v>
      </c>
      <c r="F290" s="235">
        <v>1</v>
      </c>
      <c r="G290" s="235">
        <v>0</v>
      </c>
      <c r="H290" s="78">
        <f t="shared" si="21"/>
        <v>0</v>
      </c>
      <c r="I290" s="47">
        <f t="shared" si="22"/>
        <v>0</v>
      </c>
      <c r="J290" s="139">
        <v>5000</v>
      </c>
      <c r="K290" s="139">
        <v>0</v>
      </c>
      <c r="L290" s="54">
        <f t="shared" si="23"/>
        <v>0</v>
      </c>
      <c r="M290" s="54">
        <f t="shared" si="24"/>
        <v>0</v>
      </c>
      <c r="O290" s="91">
        <f t="shared" si="20"/>
        <v>0</v>
      </c>
      <c r="P290" s="147">
        <v>74685</v>
      </c>
      <c r="Q290" s="71"/>
      <c r="R290" s="71"/>
      <c r="S290" s="161"/>
      <c r="V290"/>
      <c r="W290" s="93"/>
      <c r="X290" s="90"/>
      <c r="Y290" s="90"/>
    </row>
    <row r="291" spans="1:25" ht="17.100000000000001" customHeight="1">
      <c r="A291" s="51">
        <v>74717</v>
      </c>
      <c r="B291" s="51">
        <v>74</v>
      </c>
      <c r="C291" s="50" t="s">
        <v>1343</v>
      </c>
      <c r="D291" s="50">
        <v>717</v>
      </c>
      <c r="E291" s="41" t="s">
        <v>886</v>
      </c>
      <c r="F291" s="235">
        <v>2</v>
      </c>
      <c r="G291" s="235">
        <v>2</v>
      </c>
      <c r="H291" s="78">
        <f t="shared" si="21"/>
        <v>2</v>
      </c>
      <c r="I291" s="47">
        <f t="shared" si="22"/>
        <v>0</v>
      </c>
      <c r="J291" s="139">
        <v>10000</v>
      </c>
      <c r="K291" s="139">
        <v>10000</v>
      </c>
      <c r="L291" s="54">
        <f t="shared" si="23"/>
        <v>10000</v>
      </c>
      <c r="M291" s="54">
        <f t="shared" si="24"/>
        <v>0</v>
      </c>
      <c r="O291" s="91">
        <f t="shared" si="20"/>
        <v>0</v>
      </c>
      <c r="P291" s="122">
        <v>74717</v>
      </c>
      <c r="Q291" s="71">
        <v>2</v>
      </c>
      <c r="R291" s="71">
        <v>10000</v>
      </c>
      <c r="S291" s="161"/>
      <c r="V291"/>
      <c r="W291" s="93"/>
      <c r="X291" s="90"/>
      <c r="Y291" s="90"/>
    </row>
    <row r="292" spans="1:25" ht="17.100000000000001" customHeight="1">
      <c r="A292" s="174">
        <v>74750</v>
      </c>
      <c r="B292" s="175">
        <v>74</v>
      </c>
      <c r="C292" s="50" t="s">
        <v>1343</v>
      </c>
      <c r="D292" s="169">
        <v>750</v>
      </c>
      <c r="E292" s="41" t="s">
        <v>529</v>
      </c>
      <c r="F292" s="235">
        <v>2</v>
      </c>
      <c r="G292" s="235">
        <v>3</v>
      </c>
      <c r="H292" s="78">
        <f t="shared" si="21"/>
        <v>3</v>
      </c>
      <c r="I292" s="47">
        <f t="shared" si="22"/>
        <v>0</v>
      </c>
      <c r="J292" s="139">
        <v>10000</v>
      </c>
      <c r="K292" s="139">
        <v>15000</v>
      </c>
      <c r="L292" s="54">
        <f t="shared" si="23"/>
        <v>15000</v>
      </c>
      <c r="M292" s="54">
        <f t="shared" si="24"/>
        <v>0</v>
      </c>
      <c r="O292" s="91">
        <f t="shared" si="20"/>
        <v>0</v>
      </c>
      <c r="P292" s="122">
        <v>74750</v>
      </c>
      <c r="Q292" s="71">
        <v>3</v>
      </c>
      <c r="R292" s="71">
        <v>15000</v>
      </c>
      <c r="S292" s="161"/>
      <c r="V292"/>
      <c r="W292" s="93"/>
      <c r="X292" s="90"/>
      <c r="Y292" s="90"/>
    </row>
    <row r="293" spans="1:25" ht="17.100000000000001" customHeight="1">
      <c r="A293" s="234">
        <v>77017</v>
      </c>
      <c r="B293" s="199">
        <v>77</v>
      </c>
      <c r="C293" s="183" t="s">
        <v>791</v>
      </c>
      <c r="D293" s="184">
        <v>17</v>
      </c>
      <c r="E293" s="41" t="s">
        <v>1274</v>
      </c>
      <c r="F293" s="93"/>
      <c r="G293" s="235">
        <v>3</v>
      </c>
      <c r="H293" s="78">
        <f t="shared" si="21"/>
        <v>1.29</v>
      </c>
      <c r="I293" s="47">
        <f t="shared" si="22"/>
        <v>-1.71</v>
      </c>
      <c r="J293"/>
      <c r="K293" s="139">
        <v>19000</v>
      </c>
      <c r="L293" s="54">
        <f t="shared" si="23"/>
        <v>10407</v>
      </c>
      <c r="M293" s="54">
        <f t="shared" si="24"/>
        <v>-8593</v>
      </c>
      <c r="O293" s="91">
        <f t="shared" si="20"/>
        <v>0</v>
      </c>
      <c r="P293" s="122">
        <v>77017</v>
      </c>
      <c r="Q293" s="71">
        <v>1.29</v>
      </c>
      <c r="R293" s="71">
        <v>10407</v>
      </c>
      <c r="S293" s="161"/>
      <c r="V293"/>
      <c r="W293" s="93"/>
      <c r="X293" s="90"/>
      <c r="Y293" s="90"/>
    </row>
    <row r="294" spans="1:25" ht="17.100000000000001" customHeight="1">
      <c r="A294" s="144">
        <v>77110</v>
      </c>
      <c r="B294" s="199">
        <f>TRUNC(A294,-3)/1000</f>
        <v>77</v>
      </c>
      <c r="C294" s="183" t="str">
        <f>VLOOKUP(B294,code437,2)</f>
        <v xml:space="preserve">DOUGLAS                      </v>
      </c>
      <c r="D294" s="184">
        <f>A294-B294*1000</f>
        <v>110</v>
      </c>
      <c r="E294" s="41" t="s">
        <v>793</v>
      </c>
      <c r="H294" s="78">
        <f t="shared" si="21"/>
        <v>0.22</v>
      </c>
      <c r="I294" s="47">
        <f t="shared" si="22"/>
        <v>0.22</v>
      </c>
      <c r="K294" s="139"/>
      <c r="L294" s="54">
        <f t="shared" si="23"/>
        <v>1100</v>
      </c>
      <c r="M294" s="54">
        <f t="shared" si="24"/>
        <v>1100</v>
      </c>
      <c r="O294" s="91">
        <f t="shared" si="20"/>
        <v>0</v>
      </c>
      <c r="P294" s="122">
        <v>77110</v>
      </c>
      <c r="Q294" s="71">
        <v>0.22</v>
      </c>
      <c r="R294" s="71">
        <v>1100</v>
      </c>
      <c r="S294" s="161"/>
      <c r="V294"/>
      <c r="W294" s="93"/>
      <c r="X294" s="90"/>
      <c r="Y294" s="90"/>
    </row>
    <row r="295" spans="1:25" ht="17.100000000000001" customHeight="1">
      <c r="A295" s="144">
        <v>77138</v>
      </c>
      <c r="B295" s="199">
        <f>TRUNC(A295,-3)/1000</f>
        <v>77</v>
      </c>
      <c r="C295" s="183" t="str">
        <f>VLOOKUP(B295,code437,2)</f>
        <v xml:space="preserve">DOUGLAS                      </v>
      </c>
      <c r="D295" s="184">
        <f>A295-B295*1000</f>
        <v>138</v>
      </c>
      <c r="E295" s="41" t="s">
        <v>794</v>
      </c>
      <c r="H295" s="78">
        <f t="shared" si="21"/>
        <v>0.98</v>
      </c>
      <c r="I295" s="47">
        <f t="shared" si="22"/>
        <v>0.98</v>
      </c>
      <c r="K295" s="139"/>
      <c r="L295" s="54">
        <f t="shared" si="23"/>
        <v>4900</v>
      </c>
      <c r="M295" s="54">
        <f t="shared" si="24"/>
        <v>4900</v>
      </c>
      <c r="O295" s="91">
        <f t="shared" si="20"/>
        <v>0</v>
      </c>
      <c r="P295" s="122">
        <v>77138</v>
      </c>
      <c r="Q295" s="71">
        <v>0.98</v>
      </c>
      <c r="R295" s="71">
        <v>4900</v>
      </c>
      <c r="S295" s="161"/>
      <c r="V295"/>
      <c r="W295" s="93"/>
      <c r="X295" s="90"/>
      <c r="Y295" s="90"/>
    </row>
    <row r="296" spans="1:25" ht="17.100000000000001" customHeight="1">
      <c r="A296" s="180">
        <v>77185</v>
      </c>
      <c r="B296" s="180">
        <v>77</v>
      </c>
      <c r="C296" s="182" t="s">
        <v>791</v>
      </c>
      <c r="D296" s="182">
        <v>185</v>
      </c>
      <c r="E296" s="41" t="s">
        <v>829</v>
      </c>
      <c r="F296" s="235">
        <v>3</v>
      </c>
      <c r="G296" s="235">
        <v>3</v>
      </c>
      <c r="H296" s="78">
        <f t="shared" si="21"/>
        <v>3</v>
      </c>
      <c r="I296" s="47">
        <f t="shared" si="22"/>
        <v>0</v>
      </c>
      <c r="J296" s="139">
        <v>19847</v>
      </c>
      <c r="K296" s="139">
        <v>23847</v>
      </c>
      <c r="L296" s="54">
        <f t="shared" si="23"/>
        <v>17076</v>
      </c>
      <c r="M296" s="54">
        <f t="shared" si="24"/>
        <v>-6771</v>
      </c>
      <c r="O296" s="91">
        <f t="shared" si="20"/>
        <v>0</v>
      </c>
      <c r="P296" s="122">
        <v>77185</v>
      </c>
      <c r="Q296" s="71">
        <v>3</v>
      </c>
      <c r="R296" s="71">
        <v>17076</v>
      </c>
      <c r="S296" s="161"/>
      <c r="V296"/>
      <c r="W296" s="93"/>
      <c r="X296" s="90"/>
      <c r="Y296" s="90"/>
    </row>
    <row r="297" spans="1:25" ht="17.100000000000001" customHeight="1">
      <c r="A297" s="48">
        <v>77214</v>
      </c>
      <c r="B297" s="48">
        <v>77</v>
      </c>
      <c r="C297" s="50" t="s">
        <v>791</v>
      </c>
      <c r="D297" s="50">
        <v>214</v>
      </c>
      <c r="E297" s="41" t="s">
        <v>796</v>
      </c>
      <c r="F297" s="235">
        <v>23</v>
      </c>
      <c r="G297" s="235">
        <v>15</v>
      </c>
      <c r="H297" s="78">
        <f t="shared" si="21"/>
        <v>18.57</v>
      </c>
      <c r="I297" s="47">
        <f t="shared" si="22"/>
        <v>3.5700000000000003</v>
      </c>
      <c r="J297" s="139">
        <v>145278</v>
      </c>
      <c r="K297" s="139">
        <v>85859</v>
      </c>
      <c r="L297" s="54">
        <f t="shared" si="23"/>
        <v>119247</v>
      </c>
      <c r="M297" s="54">
        <f t="shared" si="24"/>
        <v>33388</v>
      </c>
      <c r="O297" s="91">
        <f t="shared" si="20"/>
        <v>0</v>
      </c>
      <c r="P297" s="122">
        <v>77214</v>
      </c>
      <c r="Q297" s="71">
        <v>18.57</v>
      </c>
      <c r="R297" s="71">
        <v>119247</v>
      </c>
      <c r="S297" s="161"/>
      <c r="V297"/>
      <c r="W297" s="93"/>
      <c r="X297" s="90"/>
      <c r="Y297" s="90"/>
    </row>
    <row r="298" spans="1:25" ht="17.100000000000001" customHeight="1">
      <c r="A298" s="210">
        <v>77226</v>
      </c>
      <c r="B298" s="149">
        <v>77</v>
      </c>
      <c r="C298" s="183" t="s">
        <v>791</v>
      </c>
      <c r="D298" s="184">
        <v>226</v>
      </c>
      <c r="E298" s="41" t="s">
        <v>797</v>
      </c>
      <c r="F298" s="235">
        <v>1</v>
      </c>
      <c r="G298" s="235">
        <v>3</v>
      </c>
      <c r="H298" s="78">
        <f t="shared" si="21"/>
        <v>4.0999999999999996</v>
      </c>
      <c r="I298" s="47">
        <f t="shared" si="22"/>
        <v>1.0999999999999996</v>
      </c>
      <c r="J298" s="139">
        <v>5000</v>
      </c>
      <c r="K298" s="139">
        <v>26000</v>
      </c>
      <c r="L298" s="54">
        <f t="shared" si="23"/>
        <v>43468</v>
      </c>
      <c r="M298" s="54">
        <f t="shared" si="24"/>
        <v>17468</v>
      </c>
      <c r="O298" s="91">
        <f t="shared" si="20"/>
        <v>0</v>
      </c>
      <c r="P298" s="122">
        <v>77226</v>
      </c>
      <c r="Q298" s="71">
        <v>4.0999999999999996</v>
      </c>
      <c r="R298" s="71">
        <v>43468</v>
      </c>
      <c r="S298" s="161"/>
      <c r="V298"/>
      <c r="W298" s="93"/>
      <c r="X298" s="90"/>
      <c r="Y298" s="90"/>
    </row>
    <row r="299" spans="1:25" ht="17.100000000000001" customHeight="1">
      <c r="A299" s="234">
        <v>77287</v>
      </c>
      <c r="B299" s="201">
        <v>77</v>
      </c>
      <c r="C299" s="183" t="s">
        <v>791</v>
      </c>
      <c r="D299" s="184">
        <v>287</v>
      </c>
      <c r="E299" s="41" t="s">
        <v>1257</v>
      </c>
      <c r="F299" s="93"/>
      <c r="G299" s="235">
        <v>1</v>
      </c>
      <c r="H299" s="78">
        <f t="shared" si="21"/>
        <v>1</v>
      </c>
      <c r="I299" s="47">
        <f t="shared" si="22"/>
        <v>0</v>
      </c>
      <c r="J299"/>
      <c r="K299" s="139">
        <v>5000</v>
      </c>
      <c r="L299" s="54">
        <f t="shared" si="23"/>
        <v>5000</v>
      </c>
      <c r="M299" s="54">
        <f t="shared" si="24"/>
        <v>0</v>
      </c>
      <c r="O299" s="91">
        <f t="shared" si="20"/>
        <v>0</v>
      </c>
      <c r="P299" s="122">
        <v>77287</v>
      </c>
      <c r="Q299" s="71">
        <v>1</v>
      </c>
      <c r="R299" s="71">
        <v>5000</v>
      </c>
      <c r="S299" s="161"/>
      <c r="V299"/>
      <c r="W299" s="93"/>
      <c r="X299" s="90"/>
      <c r="Y299" s="90"/>
    </row>
    <row r="300" spans="1:25" ht="17.100000000000001" customHeight="1">
      <c r="A300" s="180">
        <v>77290</v>
      </c>
      <c r="B300" s="182">
        <v>77</v>
      </c>
      <c r="C300" s="182" t="s">
        <v>791</v>
      </c>
      <c r="D300" s="182">
        <v>290</v>
      </c>
      <c r="E300" s="41" t="s">
        <v>798</v>
      </c>
      <c r="F300" s="235">
        <v>5</v>
      </c>
      <c r="G300" s="235">
        <v>5</v>
      </c>
      <c r="H300" s="78">
        <f t="shared" si="21"/>
        <v>5</v>
      </c>
      <c r="I300" s="47">
        <f t="shared" si="22"/>
        <v>0</v>
      </c>
      <c r="J300" s="139">
        <v>25000</v>
      </c>
      <c r="K300" s="139">
        <v>25000</v>
      </c>
      <c r="L300" s="54">
        <f t="shared" si="23"/>
        <v>25000</v>
      </c>
      <c r="M300" s="54">
        <f t="shared" si="24"/>
        <v>0</v>
      </c>
      <c r="O300" s="91">
        <f t="shared" si="20"/>
        <v>0</v>
      </c>
      <c r="P300" s="122">
        <v>77290</v>
      </c>
      <c r="Q300" s="71">
        <v>5</v>
      </c>
      <c r="R300" s="71">
        <v>25000</v>
      </c>
      <c r="S300" s="161"/>
      <c r="V300"/>
      <c r="W300" s="93"/>
      <c r="X300" s="90"/>
      <c r="Y300" s="90"/>
    </row>
    <row r="301" spans="1:25" ht="17.100000000000001" customHeight="1">
      <c r="A301" s="51">
        <v>77304</v>
      </c>
      <c r="B301" s="48">
        <v>77</v>
      </c>
      <c r="C301" s="50" t="s">
        <v>791</v>
      </c>
      <c r="D301" s="50">
        <v>304</v>
      </c>
      <c r="E301" s="41" t="s">
        <v>799</v>
      </c>
      <c r="F301" s="235">
        <v>20</v>
      </c>
      <c r="G301" s="235">
        <v>20</v>
      </c>
      <c r="H301" s="78">
        <f t="shared" si="21"/>
        <v>21.510000000000005</v>
      </c>
      <c r="I301" s="47">
        <f t="shared" si="22"/>
        <v>1.5100000000000051</v>
      </c>
      <c r="J301" s="139">
        <v>103644</v>
      </c>
      <c r="K301" s="139">
        <v>104000</v>
      </c>
      <c r="L301" s="54">
        <f t="shared" si="23"/>
        <v>107550</v>
      </c>
      <c r="M301" s="54">
        <f t="shared" si="24"/>
        <v>3550</v>
      </c>
      <c r="O301" s="91">
        <f t="shared" si="20"/>
        <v>0</v>
      </c>
      <c r="P301" s="122">
        <v>77304</v>
      </c>
      <c r="Q301" s="71">
        <v>21.510000000000005</v>
      </c>
      <c r="R301" s="71">
        <v>107550</v>
      </c>
      <c r="S301" s="161"/>
      <c r="V301"/>
      <c r="W301" s="93"/>
      <c r="X301" s="90"/>
      <c r="Y301" s="90"/>
    </row>
    <row r="302" spans="1:25" ht="17.100000000000001" customHeight="1">
      <c r="A302" s="51">
        <v>77316</v>
      </c>
      <c r="B302" s="49">
        <v>77</v>
      </c>
      <c r="C302" s="50" t="s">
        <v>791</v>
      </c>
      <c r="D302" s="50">
        <v>316</v>
      </c>
      <c r="E302" s="41" t="s">
        <v>870</v>
      </c>
      <c r="F302" s="235">
        <v>63.81</v>
      </c>
      <c r="G302" s="235">
        <v>53</v>
      </c>
      <c r="H302" s="78">
        <f t="shared" si="21"/>
        <v>53.769999999999996</v>
      </c>
      <c r="I302" s="47">
        <f t="shared" si="22"/>
        <v>0.76999999999999602</v>
      </c>
      <c r="J302" s="139">
        <v>344299</v>
      </c>
      <c r="K302" s="139">
        <v>286146</v>
      </c>
      <c r="L302" s="54">
        <f t="shared" si="23"/>
        <v>286690</v>
      </c>
      <c r="M302" s="54">
        <f t="shared" si="24"/>
        <v>544</v>
      </c>
      <c r="O302" s="91">
        <f t="shared" si="20"/>
        <v>0</v>
      </c>
      <c r="P302" s="122">
        <v>77316</v>
      </c>
      <c r="Q302" s="71">
        <v>53.769999999999996</v>
      </c>
      <c r="R302" s="71">
        <v>286690</v>
      </c>
      <c r="S302" s="161"/>
      <c r="V302"/>
      <c r="W302" s="93"/>
      <c r="X302" s="90"/>
      <c r="Y302" s="90"/>
    </row>
    <row r="303" spans="1:25" ht="17.100000000000001" customHeight="1">
      <c r="A303" s="86">
        <v>77348</v>
      </c>
      <c r="B303" s="182">
        <v>77</v>
      </c>
      <c r="C303" s="182" t="s">
        <v>791</v>
      </c>
      <c r="D303" s="182">
        <v>348</v>
      </c>
      <c r="E303" s="41" t="s">
        <v>857</v>
      </c>
      <c r="F303" s="235">
        <v>3</v>
      </c>
      <c r="G303" s="235">
        <v>2</v>
      </c>
      <c r="H303" s="78">
        <f t="shared" si="21"/>
        <v>1.8399999999999999</v>
      </c>
      <c r="I303" s="47">
        <f t="shared" si="22"/>
        <v>-0.16000000000000014</v>
      </c>
      <c r="J303" s="139">
        <v>19497</v>
      </c>
      <c r="K303" s="139">
        <v>10000</v>
      </c>
      <c r="L303" s="54">
        <f t="shared" si="23"/>
        <v>9200</v>
      </c>
      <c r="M303" s="54">
        <f t="shared" si="24"/>
        <v>-800</v>
      </c>
      <c r="O303" s="91">
        <f t="shared" si="20"/>
        <v>0</v>
      </c>
      <c r="P303" s="122">
        <v>77348</v>
      </c>
      <c r="Q303" s="71">
        <v>1.8399999999999999</v>
      </c>
      <c r="R303" s="71">
        <v>9200</v>
      </c>
      <c r="S303" s="161"/>
      <c r="V303"/>
      <c r="W303" s="93"/>
      <c r="X303" s="90"/>
      <c r="Y303" s="90"/>
    </row>
    <row r="304" spans="1:25" ht="17.100000000000001" customHeight="1">
      <c r="A304" s="234">
        <v>77610</v>
      </c>
      <c r="B304" s="201">
        <v>77</v>
      </c>
      <c r="C304" s="183" t="s">
        <v>791</v>
      </c>
      <c r="D304" s="184">
        <v>610</v>
      </c>
      <c r="E304" s="41" t="s">
        <v>852</v>
      </c>
      <c r="F304" s="93"/>
      <c r="G304" s="235">
        <v>1</v>
      </c>
      <c r="H304" s="78">
        <f t="shared" si="21"/>
        <v>0</v>
      </c>
      <c r="I304" s="47">
        <f t="shared" si="22"/>
        <v>-1</v>
      </c>
      <c r="J304"/>
      <c r="K304" s="139">
        <v>5000</v>
      </c>
      <c r="L304" s="54">
        <f t="shared" si="23"/>
        <v>0</v>
      </c>
      <c r="M304" s="54">
        <f t="shared" si="24"/>
        <v>-5000</v>
      </c>
      <c r="O304" s="91">
        <f t="shared" si="20"/>
        <v>0</v>
      </c>
      <c r="P304" s="147">
        <v>77610</v>
      </c>
      <c r="Q304" s="71"/>
      <c r="R304" s="71"/>
      <c r="S304" s="161"/>
      <c r="V304"/>
      <c r="W304" s="93"/>
      <c r="X304" s="90"/>
      <c r="Y304" s="90"/>
    </row>
    <row r="305" spans="1:25" ht="17.100000000000001" customHeight="1">
      <c r="A305" s="174">
        <v>77622</v>
      </c>
      <c r="B305" s="68">
        <v>77</v>
      </c>
      <c r="C305" s="50" t="s">
        <v>791</v>
      </c>
      <c r="D305" s="50">
        <v>622</v>
      </c>
      <c r="E305" s="41" t="s">
        <v>800</v>
      </c>
      <c r="F305" s="235">
        <v>3</v>
      </c>
      <c r="G305" s="235">
        <v>3</v>
      </c>
      <c r="H305" s="78">
        <f t="shared" si="21"/>
        <v>3.33</v>
      </c>
      <c r="I305" s="47">
        <f t="shared" si="22"/>
        <v>0.33000000000000007</v>
      </c>
      <c r="J305" s="139">
        <v>15000</v>
      </c>
      <c r="K305" s="139">
        <v>15000</v>
      </c>
      <c r="L305" s="54">
        <f t="shared" si="23"/>
        <v>16650</v>
      </c>
      <c r="M305" s="54">
        <f t="shared" si="24"/>
        <v>1650</v>
      </c>
      <c r="O305" s="91">
        <f t="shared" si="20"/>
        <v>0</v>
      </c>
      <c r="P305" s="122">
        <v>77622</v>
      </c>
      <c r="Q305" s="71">
        <v>3.33</v>
      </c>
      <c r="R305" s="71">
        <v>16650</v>
      </c>
      <c r="S305" s="161"/>
      <c r="V305"/>
      <c r="W305" s="93"/>
      <c r="X305" s="90"/>
      <c r="Y305" s="90"/>
    </row>
    <row r="306" spans="1:25" ht="17.100000000000001" customHeight="1">
      <c r="A306" s="234">
        <v>77658</v>
      </c>
      <c r="B306" s="149">
        <v>77</v>
      </c>
      <c r="C306" s="183" t="s">
        <v>791</v>
      </c>
      <c r="D306" s="184">
        <v>658</v>
      </c>
      <c r="E306" s="41" t="s">
        <v>875</v>
      </c>
      <c r="F306" s="93"/>
      <c r="G306" s="235">
        <v>2</v>
      </c>
      <c r="H306" s="78">
        <f t="shared" si="21"/>
        <v>2</v>
      </c>
      <c r="I306" s="47">
        <f t="shared" si="22"/>
        <v>0</v>
      </c>
      <c r="J306"/>
      <c r="K306" s="139">
        <v>10000</v>
      </c>
      <c r="L306" s="54">
        <f t="shared" si="23"/>
        <v>10000</v>
      </c>
      <c r="M306" s="54">
        <f t="shared" si="24"/>
        <v>0</v>
      </c>
      <c r="O306" s="91">
        <f t="shared" si="20"/>
        <v>0</v>
      </c>
      <c r="P306" s="122">
        <v>77658</v>
      </c>
      <c r="Q306" s="71">
        <v>2</v>
      </c>
      <c r="R306" s="71">
        <v>10000</v>
      </c>
      <c r="S306" s="161"/>
      <c r="V306"/>
      <c r="W306" s="93"/>
      <c r="X306" s="90"/>
      <c r="Y306" s="90"/>
    </row>
    <row r="307" spans="1:25" ht="17.100000000000001" customHeight="1">
      <c r="A307" s="213">
        <v>79031</v>
      </c>
      <c r="B307" s="48">
        <v>79</v>
      </c>
      <c r="C307" s="49" t="s">
        <v>785</v>
      </c>
      <c r="D307" s="49">
        <v>31</v>
      </c>
      <c r="E307" s="41" t="s">
        <v>912</v>
      </c>
      <c r="F307" s="235">
        <v>1</v>
      </c>
      <c r="G307" s="235">
        <v>0</v>
      </c>
      <c r="H307" s="78">
        <f t="shared" si="21"/>
        <v>0</v>
      </c>
      <c r="I307" s="47">
        <f t="shared" si="22"/>
        <v>0</v>
      </c>
      <c r="J307" s="139">
        <v>5000</v>
      </c>
      <c r="K307" s="139">
        <v>0</v>
      </c>
      <c r="L307" s="54">
        <f t="shared" si="23"/>
        <v>0</v>
      </c>
      <c r="M307" s="54">
        <f t="shared" si="24"/>
        <v>0</v>
      </c>
      <c r="O307" s="91">
        <f t="shared" si="20"/>
        <v>0</v>
      </c>
      <c r="P307" s="147">
        <v>79031</v>
      </c>
      <c r="Q307" s="71"/>
      <c r="R307" s="71"/>
      <c r="S307" s="161"/>
      <c r="V307"/>
      <c r="W307" s="93"/>
      <c r="X307" s="90"/>
      <c r="Y307" s="90"/>
    </row>
    <row r="308" spans="1:25" ht="17.100000000000001" customHeight="1">
      <c r="A308" s="171">
        <v>79149</v>
      </c>
      <c r="B308" s="49">
        <v>79</v>
      </c>
      <c r="C308" s="50" t="s">
        <v>785</v>
      </c>
      <c r="D308" s="68">
        <v>149</v>
      </c>
      <c r="E308" s="41" t="s">
        <v>581</v>
      </c>
      <c r="F308" s="235">
        <v>3</v>
      </c>
      <c r="G308" s="235">
        <v>2</v>
      </c>
      <c r="H308" s="78">
        <f t="shared" si="21"/>
        <v>2</v>
      </c>
      <c r="I308" s="47">
        <f t="shared" si="22"/>
        <v>0</v>
      </c>
      <c r="J308" s="139">
        <v>17077</v>
      </c>
      <c r="K308" s="139">
        <v>12077</v>
      </c>
      <c r="L308" s="54">
        <f t="shared" si="23"/>
        <v>11467</v>
      </c>
      <c r="M308" s="54">
        <f t="shared" si="24"/>
        <v>-610</v>
      </c>
      <c r="O308" s="91">
        <f t="shared" si="20"/>
        <v>0</v>
      </c>
      <c r="P308" s="122">
        <v>79149</v>
      </c>
      <c r="Q308" s="71">
        <v>2</v>
      </c>
      <c r="R308" s="71">
        <v>11467</v>
      </c>
      <c r="S308" s="161"/>
      <c r="V308"/>
      <c r="W308" s="93"/>
      <c r="X308" s="90"/>
      <c r="Y308" s="90"/>
    </row>
    <row r="309" spans="1:25" ht="17.100000000000001" customHeight="1">
      <c r="A309" s="51">
        <v>79160</v>
      </c>
      <c r="B309" s="48">
        <v>79</v>
      </c>
      <c r="C309" s="50" t="s">
        <v>785</v>
      </c>
      <c r="D309" s="68">
        <v>160</v>
      </c>
      <c r="E309" s="41" t="s">
        <v>582</v>
      </c>
      <c r="F309" s="235">
        <v>22.939999999999998</v>
      </c>
      <c r="G309" s="235">
        <v>26</v>
      </c>
      <c r="H309" s="78">
        <f t="shared" si="21"/>
        <v>27.82</v>
      </c>
      <c r="I309" s="47">
        <f t="shared" si="22"/>
        <v>1.8200000000000003</v>
      </c>
      <c r="J309" s="139">
        <v>118263</v>
      </c>
      <c r="K309" s="139">
        <v>140563</v>
      </c>
      <c r="L309" s="54">
        <f t="shared" si="23"/>
        <v>159753</v>
      </c>
      <c r="M309" s="54">
        <f t="shared" si="24"/>
        <v>19190</v>
      </c>
      <c r="O309" s="91">
        <f t="shared" si="20"/>
        <v>0</v>
      </c>
      <c r="P309" s="122">
        <v>79160</v>
      </c>
      <c r="Q309" s="71">
        <v>27.82</v>
      </c>
      <c r="R309" s="71">
        <v>159753</v>
      </c>
      <c r="S309" s="161"/>
      <c r="V309"/>
      <c r="W309" s="93"/>
      <c r="X309" s="90"/>
      <c r="Y309" s="90"/>
    </row>
    <row r="310" spans="1:25" ht="17.100000000000001" customHeight="1">
      <c r="A310" s="234">
        <v>79295</v>
      </c>
      <c r="B310" s="149">
        <v>79</v>
      </c>
      <c r="C310" s="183" t="s">
        <v>785</v>
      </c>
      <c r="D310" s="184">
        <v>295</v>
      </c>
      <c r="E310" s="41" t="s">
        <v>1280</v>
      </c>
      <c r="F310" s="93"/>
      <c r="G310" s="235">
        <v>1</v>
      </c>
      <c r="H310" s="78">
        <f t="shared" si="21"/>
        <v>1.4</v>
      </c>
      <c r="I310" s="47">
        <f t="shared" si="22"/>
        <v>0.39999999999999991</v>
      </c>
      <c r="J310"/>
      <c r="K310" s="139">
        <v>5000</v>
      </c>
      <c r="L310" s="54">
        <f t="shared" si="23"/>
        <v>7000</v>
      </c>
      <c r="M310" s="54">
        <f t="shared" si="24"/>
        <v>2000</v>
      </c>
      <c r="O310" s="91">
        <f t="shared" si="20"/>
        <v>0</v>
      </c>
      <c r="P310" s="122">
        <v>79295</v>
      </c>
      <c r="Q310" s="71">
        <v>1.4</v>
      </c>
      <c r="R310" s="71">
        <v>7000</v>
      </c>
      <c r="S310" s="161"/>
      <c r="V310"/>
      <c r="W310" s="93"/>
      <c r="X310" s="90"/>
      <c r="Y310" s="90"/>
    </row>
    <row r="311" spans="1:25" ht="17.100000000000001" customHeight="1">
      <c r="A311" s="144">
        <v>79301</v>
      </c>
      <c r="B311" s="149">
        <f>TRUNC(A311,-3)/1000</f>
        <v>79</v>
      </c>
      <c r="C311" s="183" t="str">
        <f>VLOOKUP(B311,code437,2)</f>
        <v xml:space="preserve">DRACUT                       </v>
      </c>
      <c r="D311" s="184">
        <f>A311-B311*1000</f>
        <v>301</v>
      </c>
      <c r="E311" s="41" t="s">
        <v>569</v>
      </c>
      <c r="H311" s="78">
        <f t="shared" si="21"/>
        <v>2.63</v>
      </c>
      <c r="I311" s="47">
        <f t="shared" si="22"/>
        <v>2.63</v>
      </c>
      <c r="K311" s="139"/>
      <c r="L311" s="54">
        <f t="shared" si="23"/>
        <v>13150</v>
      </c>
      <c r="M311" s="54">
        <f t="shared" si="24"/>
        <v>13150</v>
      </c>
      <c r="O311" s="91">
        <f t="shared" si="20"/>
        <v>0</v>
      </c>
      <c r="P311" s="122">
        <v>79301</v>
      </c>
      <c r="Q311" s="71">
        <v>2.63</v>
      </c>
      <c r="R311" s="71">
        <v>13150</v>
      </c>
      <c r="S311" s="161"/>
      <c r="V311"/>
      <c r="W311" s="93"/>
      <c r="X311" s="90"/>
      <c r="Y311" s="90"/>
    </row>
    <row r="312" spans="1:25" ht="17.100000000000001" customHeight="1">
      <c r="A312" s="144">
        <v>79326</v>
      </c>
      <c r="B312" s="149">
        <f>TRUNC(A312,-3)/1000</f>
        <v>79</v>
      </c>
      <c r="C312" s="183" t="str">
        <f>VLOOKUP(B312,code437,2)</f>
        <v xml:space="preserve">DRACUT                       </v>
      </c>
      <c r="D312" s="184">
        <f>A312-B312*1000</f>
        <v>326</v>
      </c>
      <c r="E312" s="41" t="s">
        <v>570</v>
      </c>
      <c r="H312" s="78">
        <f t="shared" si="21"/>
        <v>2</v>
      </c>
      <c r="I312" s="47">
        <f t="shared" si="22"/>
        <v>2</v>
      </c>
      <c r="K312" s="139"/>
      <c r="L312" s="54">
        <f t="shared" si="23"/>
        <v>10000</v>
      </c>
      <c r="M312" s="54">
        <f t="shared" si="24"/>
        <v>10000</v>
      </c>
      <c r="O312" s="91">
        <f t="shared" si="20"/>
        <v>0</v>
      </c>
      <c r="P312" s="122">
        <v>79326</v>
      </c>
      <c r="Q312" s="71">
        <v>2</v>
      </c>
      <c r="R312" s="71">
        <v>10000</v>
      </c>
      <c r="S312" s="161"/>
      <c r="V312"/>
      <c r="W312" s="93"/>
      <c r="X312" s="90"/>
      <c r="Y312" s="90"/>
    </row>
    <row r="313" spans="1:25" ht="17.100000000000001" customHeight="1">
      <c r="A313" s="212">
        <v>83001</v>
      </c>
      <c r="B313" s="149">
        <v>83</v>
      </c>
      <c r="C313" s="183" t="s">
        <v>1350</v>
      </c>
      <c r="D313" s="184">
        <v>1</v>
      </c>
      <c r="E313" s="41" t="s">
        <v>890</v>
      </c>
      <c r="F313" s="235">
        <v>2</v>
      </c>
      <c r="G313" s="235">
        <v>3</v>
      </c>
      <c r="H313" s="78">
        <f t="shared" si="21"/>
        <v>2</v>
      </c>
      <c r="I313" s="47">
        <f t="shared" si="22"/>
        <v>-1</v>
      </c>
      <c r="J313" s="139">
        <v>10000</v>
      </c>
      <c r="K313" s="139">
        <v>31000</v>
      </c>
      <c r="L313" s="54">
        <f t="shared" si="23"/>
        <v>10000</v>
      </c>
      <c r="M313" s="54">
        <f t="shared" si="24"/>
        <v>-21000</v>
      </c>
      <c r="O313" s="91">
        <f t="shared" si="20"/>
        <v>0</v>
      </c>
      <c r="P313" s="122">
        <v>83001</v>
      </c>
      <c r="Q313" s="71">
        <v>2</v>
      </c>
      <c r="R313" s="71">
        <v>10000</v>
      </c>
      <c r="S313" s="161"/>
      <c r="V313"/>
      <c r="W313" s="93"/>
      <c r="X313" s="90"/>
      <c r="Y313" s="90"/>
    </row>
    <row r="314" spans="1:25" ht="17.100000000000001" customHeight="1">
      <c r="A314" s="212">
        <v>83044</v>
      </c>
      <c r="B314" s="149">
        <v>83</v>
      </c>
      <c r="C314" s="183" t="s">
        <v>1350</v>
      </c>
      <c r="D314" s="184">
        <v>44</v>
      </c>
      <c r="E314" s="41" t="s">
        <v>835</v>
      </c>
      <c r="F314" s="235">
        <v>3.59</v>
      </c>
      <c r="G314" s="235">
        <v>7</v>
      </c>
      <c r="H314" s="78">
        <f t="shared" si="21"/>
        <v>6.74</v>
      </c>
      <c r="I314" s="47">
        <f t="shared" si="22"/>
        <v>-0.25999999999999979</v>
      </c>
      <c r="J314" s="139">
        <v>17950</v>
      </c>
      <c r="K314" s="139">
        <v>42000</v>
      </c>
      <c r="L314" s="54">
        <f t="shared" si="23"/>
        <v>33700</v>
      </c>
      <c r="M314" s="54">
        <f t="shared" si="24"/>
        <v>-8300</v>
      </c>
      <c r="O314" s="91">
        <f t="shared" si="20"/>
        <v>0</v>
      </c>
      <c r="P314" s="122">
        <v>83044</v>
      </c>
      <c r="Q314" s="71">
        <v>6.74</v>
      </c>
      <c r="R314" s="71">
        <v>33700</v>
      </c>
      <c r="S314" s="161"/>
      <c r="V314"/>
      <c r="W314" s="93"/>
      <c r="X314" s="90"/>
      <c r="Y314" s="90"/>
    </row>
    <row r="315" spans="1:25" ht="17.100000000000001" customHeight="1">
      <c r="A315" s="144">
        <v>83122</v>
      </c>
      <c r="B315" s="149">
        <f>TRUNC(A315,-3)/1000</f>
        <v>83</v>
      </c>
      <c r="C315" s="183" t="str">
        <f>VLOOKUP(B315,code437,2)</f>
        <v xml:space="preserve">EAST BRIDGEWATER             </v>
      </c>
      <c r="D315" s="184">
        <f>A315-B315*1000</f>
        <v>122</v>
      </c>
      <c r="E315" s="41" t="s">
        <v>1372</v>
      </c>
      <c r="H315" s="78">
        <f t="shared" si="21"/>
        <v>0.74</v>
      </c>
      <c r="I315" s="47">
        <f t="shared" si="22"/>
        <v>0.74</v>
      </c>
      <c r="K315" s="139"/>
      <c r="L315" s="54">
        <f t="shared" si="23"/>
        <v>3700</v>
      </c>
      <c r="M315" s="54">
        <f t="shared" si="24"/>
        <v>3700</v>
      </c>
      <c r="O315" s="91">
        <f t="shared" si="20"/>
        <v>0</v>
      </c>
      <c r="P315" s="122">
        <v>83122</v>
      </c>
      <c r="Q315" s="71">
        <v>0.74</v>
      </c>
      <c r="R315" s="71">
        <v>3700</v>
      </c>
      <c r="S315" s="161"/>
      <c r="V315"/>
      <c r="W315" s="93"/>
      <c r="X315" s="90"/>
      <c r="Y315" s="90"/>
    </row>
    <row r="316" spans="1:25" ht="17.100000000000001" customHeight="1">
      <c r="A316" s="212">
        <v>83133</v>
      </c>
      <c r="B316" s="149">
        <v>83</v>
      </c>
      <c r="C316" s="183" t="s">
        <v>1350</v>
      </c>
      <c r="D316" s="184">
        <v>133</v>
      </c>
      <c r="E316" s="41" t="s">
        <v>836</v>
      </c>
      <c r="F316" s="235">
        <v>1</v>
      </c>
      <c r="G316" s="235">
        <v>0</v>
      </c>
      <c r="H316" s="78">
        <f t="shared" si="21"/>
        <v>0</v>
      </c>
      <c r="I316" s="47">
        <f t="shared" si="22"/>
        <v>0</v>
      </c>
      <c r="J316" s="139">
        <v>5000</v>
      </c>
      <c r="K316" s="139">
        <v>0</v>
      </c>
      <c r="L316" s="54">
        <f t="shared" si="23"/>
        <v>0</v>
      </c>
      <c r="M316" s="54">
        <f t="shared" si="24"/>
        <v>0</v>
      </c>
      <c r="O316" s="91">
        <f t="shared" si="20"/>
        <v>0</v>
      </c>
      <c r="P316" s="147">
        <v>83133</v>
      </c>
      <c r="Q316" s="71"/>
      <c r="R316" s="71"/>
      <c r="S316" s="161"/>
      <c r="V316"/>
      <c r="W316" s="93"/>
      <c r="X316" s="90"/>
      <c r="Y316" s="90"/>
    </row>
    <row r="317" spans="1:25" ht="17.100000000000001" customHeight="1">
      <c r="A317" s="144">
        <v>83182</v>
      </c>
      <c r="B317" s="149">
        <f>TRUNC(A317,-3)/1000</f>
        <v>83</v>
      </c>
      <c r="C317" s="183" t="str">
        <f>VLOOKUP(B317,code437,2)</f>
        <v xml:space="preserve">EAST BRIDGEWATER             </v>
      </c>
      <c r="D317" s="184">
        <f>A317-B317*1000</f>
        <v>182</v>
      </c>
      <c r="E317" s="41" t="s">
        <v>1306</v>
      </c>
      <c r="H317" s="78">
        <f t="shared" si="21"/>
        <v>1</v>
      </c>
      <c r="I317" s="47">
        <f t="shared" si="22"/>
        <v>1</v>
      </c>
      <c r="K317" s="139"/>
      <c r="L317" s="54">
        <f t="shared" si="23"/>
        <v>5000</v>
      </c>
      <c r="M317" s="54">
        <f t="shared" si="24"/>
        <v>5000</v>
      </c>
      <c r="O317" s="91">
        <f t="shared" si="20"/>
        <v>0</v>
      </c>
      <c r="P317" s="122">
        <v>83182</v>
      </c>
      <c r="Q317" s="71">
        <v>1</v>
      </c>
      <c r="R317" s="71">
        <v>5000</v>
      </c>
      <c r="S317" s="161"/>
      <c r="V317"/>
      <c r="W317" s="93"/>
      <c r="X317" s="90"/>
      <c r="Y317" s="90"/>
    </row>
    <row r="318" spans="1:25" ht="17.100000000000001" customHeight="1">
      <c r="A318" s="234">
        <v>83218</v>
      </c>
      <c r="B318" s="149">
        <v>83</v>
      </c>
      <c r="C318" s="183" t="s">
        <v>1350</v>
      </c>
      <c r="D318" s="184">
        <v>218</v>
      </c>
      <c r="E318" s="41" t="s">
        <v>1218</v>
      </c>
      <c r="F318" s="93"/>
      <c r="G318" s="235">
        <v>1</v>
      </c>
      <c r="H318" s="78">
        <f t="shared" si="21"/>
        <v>1</v>
      </c>
      <c r="I318" s="47">
        <f t="shared" si="22"/>
        <v>0</v>
      </c>
      <c r="J318"/>
      <c r="K318" s="139">
        <v>5000</v>
      </c>
      <c r="L318" s="54">
        <f t="shared" si="23"/>
        <v>5000</v>
      </c>
      <c r="M318" s="54">
        <f t="shared" si="24"/>
        <v>0</v>
      </c>
      <c r="O318" s="91">
        <f t="shared" si="20"/>
        <v>0</v>
      </c>
      <c r="P318" s="122">
        <v>83218</v>
      </c>
      <c r="Q318" s="71">
        <v>1</v>
      </c>
      <c r="R318" s="71">
        <v>5000</v>
      </c>
      <c r="S318" s="161"/>
      <c r="V318"/>
      <c r="W318" s="93"/>
      <c r="X318" s="90"/>
      <c r="Y318" s="90"/>
    </row>
    <row r="319" spans="1:25" ht="17.100000000000001" customHeight="1">
      <c r="A319" s="212">
        <v>83251</v>
      </c>
      <c r="B319" s="149">
        <v>83</v>
      </c>
      <c r="C319" s="183" t="s">
        <v>1350</v>
      </c>
      <c r="D319" s="184">
        <v>251</v>
      </c>
      <c r="E319" s="41" t="s">
        <v>1238</v>
      </c>
      <c r="F319" s="235">
        <v>1</v>
      </c>
      <c r="G319" s="235">
        <v>0</v>
      </c>
      <c r="H319" s="78">
        <f t="shared" si="21"/>
        <v>0</v>
      </c>
      <c r="I319" s="47">
        <f t="shared" si="22"/>
        <v>0</v>
      </c>
      <c r="J319" s="139">
        <v>5000</v>
      </c>
      <c r="K319" s="139">
        <v>0</v>
      </c>
      <c r="L319" s="54">
        <f t="shared" si="23"/>
        <v>0</v>
      </c>
      <c r="M319" s="54">
        <f t="shared" si="24"/>
        <v>0</v>
      </c>
      <c r="O319" s="91">
        <f t="shared" si="20"/>
        <v>0</v>
      </c>
      <c r="P319" s="147">
        <v>83251</v>
      </c>
      <c r="Q319" s="71"/>
      <c r="R319" s="71"/>
      <c r="S319" s="161"/>
      <c r="V319"/>
      <c r="W319" s="93"/>
      <c r="X319" s="90"/>
      <c r="Y319" s="90"/>
    </row>
    <row r="320" spans="1:25" ht="17.100000000000001" customHeight="1">
      <c r="A320" s="212">
        <v>83293</v>
      </c>
      <c r="B320" s="201">
        <v>83</v>
      </c>
      <c r="C320" s="183" t="s">
        <v>1350</v>
      </c>
      <c r="D320" s="184">
        <v>293</v>
      </c>
      <c r="E320" s="41" t="s">
        <v>840</v>
      </c>
      <c r="F320" s="235">
        <v>0.22</v>
      </c>
      <c r="G320" s="235">
        <v>1</v>
      </c>
      <c r="H320" s="78">
        <f t="shared" si="21"/>
        <v>1</v>
      </c>
      <c r="I320" s="47">
        <f t="shared" si="22"/>
        <v>0</v>
      </c>
      <c r="J320" s="139">
        <v>1100</v>
      </c>
      <c r="K320" s="139">
        <v>12000</v>
      </c>
      <c r="L320" s="54">
        <f t="shared" si="23"/>
        <v>5000</v>
      </c>
      <c r="M320" s="54">
        <f t="shared" si="24"/>
        <v>-7000</v>
      </c>
      <c r="O320" s="91">
        <f t="shared" si="20"/>
        <v>0</v>
      </c>
      <c r="P320" s="122">
        <v>83293</v>
      </c>
      <c r="Q320" s="71">
        <v>1</v>
      </c>
      <c r="R320" s="71">
        <v>5000</v>
      </c>
      <c r="S320" s="161"/>
      <c r="V320"/>
      <c r="W320" s="93"/>
      <c r="X320" s="90"/>
      <c r="Y320" s="90"/>
    </row>
    <row r="321" spans="1:25" ht="17.100000000000001" customHeight="1">
      <c r="A321" s="210">
        <v>83323</v>
      </c>
      <c r="B321" s="149">
        <v>83</v>
      </c>
      <c r="C321" s="183" t="s">
        <v>1350</v>
      </c>
      <c r="D321" s="184">
        <v>323</v>
      </c>
      <c r="E321" s="41" t="s">
        <v>502</v>
      </c>
      <c r="F321" s="235">
        <v>1</v>
      </c>
      <c r="G321" s="235">
        <v>2</v>
      </c>
      <c r="H321" s="78">
        <f t="shared" si="21"/>
        <v>2</v>
      </c>
      <c r="I321" s="47">
        <f t="shared" si="22"/>
        <v>0</v>
      </c>
      <c r="J321" s="139">
        <v>5000</v>
      </c>
      <c r="K321" s="139">
        <v>26000</v>
      </c>
      <c r="L321" s="54">
        <f t="shared" si="23"/>
        <v>10000</v>
      </c>
      <c r="M321" s="54">
        <f t="shared" si="24"/>
        <v>-16000</v>
      </c>
      <c r="O321" s="91">
        <f t="shared" si="20"/>
        <v>0</v>
      </c>
      <c r="P321" s="122">
        <v>83323</v>
      </c>
      <c r="Q321" s="71">
        <v>2</v>
      </c>
      <c r="R321" s="71">
        <v>10000</v>
      </c>
      <c r="S321" s="161"/>
      <c r="V321"/>
      <c r="W321" s="93"/>
      <c r="X321" s="90"/>
      <c r="Y321" s="90"/>
    </row>
    <row r="322" spans="1:25" ht="17.100000000000001" customHeight="1">
      <c r="A322" s="212">
        <v>83625</v>
      </c>
      <c r="B322" s="149">
        <v>83</v>
      </c>
      <c r="C322" s="183" t="s">
        <v>1350</v>
      </c>
      <c r="D322" s="184">
        <v>625</v>
      </c>
      <c r="E322" s="41" t="s">
        <v>842</v>
      </c>
      <c r="F322" s="235">
        <v>4</v>
      </c>
      <c r="G322" s="235">
        <v>6</v>
      </c>
      <c r="H322" s="78">
        <f t="shared" si="21"/>
        <v>4.53</v>
      </c>
      <c r="I322" s="47">
        <f t="shared" si="22"/>
        <v>-1.4699999999999998</v>
      </c>
      <c r="J322" s="139">
        <v>20000</v>
      </c>
      <c r="K322" s="139">
        <v>30000</v>
      </c>
      <c r="L322" s="54">
        <f t="shared" si="23"/>
        <v>22650</v>
      </c>
      <c r="M322" s="54">
        <f t="shared" si="24"/>
        <v>-7350</v>
      </c>
      <c r="O322" s="91">
        <f t="shared" si="20"/>
        <v>0</v>
      </c>
      <c r="P322" s="122">
        <v>83625</v>
      </c>
      <c r="Q322" s="71">
        <v>4.53</v>
      </c>
      <c r="R322" s="71">
        <v>22650</v>
      </c>
      <c r="S322" s="161"/>
      <c r="V322"/>
      <c r="W322" s="93"/>
      <c r="X322" s="90"/>
      <c r="Y322" s="90"/>
    </row>
    <row r="323" spans="1:25" ht="17.100000000000001" customHeight="1">
      <c r="A323" s="83">
        <v>83780</v>
      </c>
      <c r="B323" s="49">
        <v>83</v>
      </c>
      <c r="C323" s="50" t="s">
        <v>1350</v>
      </c>
      <c r="D323" s="68">
        <v>780</v>
      </c>
      <c r="E323" s="41" t="s">
        <v>534</v>
      </c>
      <c r="F323" s="235">
        <v>1.8800000000000001</v>
      </c>
      <c r="G323" s="235">
        <v>7</v>
      </c>
      <c r="H323" s="78">
        <f t="shared" si="21"/>
        <v>7</v>
      </c>
      <c r="I323" s="47">
        <f t="shared" si="22"/>
        <v>0</v>
      </c>
      <c r="J323" s="139">
        <v>9400</v>
      </c>
      <c r="K323" s="139">
        <v>55000</v>
      </c>
      <c r="L323" s="54">
        <f t="shared" si="23"/>
        <v>35000</v>
      </c>
      <c r="M323" s="54">
        <f t="shared" si="24"/>
        <v>-20000</v>
      </c>
      <c r="O323" s="91">
        <f t="shared" si="20"/>
        <v>0</v>
      </c>
      <c r="P323" s="122">
        <v>83780</v>
      </c>
      <c r="Q323" s="71">
        <v>7</v>
      </c>
      <c r="R323" s="71">
        <v>35000</v>
      </c>
      <c r="S323" s="161"/>
      <c r="V323"/>
      <c r="W323" s="93"/>
      <c r="X323" s="90"/>
      <c r="Y323" s="90"/>
    </row>
    <row r="324" spans="1:25" ht="17.100000000000001" customHeight="1">
      <c r="A324" s="173">
        <v>86061</v>
      </c>
      <c r="B324" s="164">
        <v>86</v>
      </c>
      <c r="C324" s="50" t="s">
        <v>814</v>
      </c>
      <c r="D324" s="50">
        <v>61</v>
      </c>
      <c r="E324" s="41" t="s">
        <v>573</v>
      </c>
      <c r="F324" s="235">
        <v>0.13</v>
      </c>
      <c r="G324" s="235">
        <v>2</v>
      </c>
      <c r="H324" s="78">
        <f t="shared" si="21"/>
        <v>2.36</v>
      </c>
      <c r="I324" s="47">
        <f t="shared" si="22"/>
        <v>0.35999999999999988</v>
      </c>
      <c r="J324" s="139">
        <v>650</v>
      </c>
      <c r="K324" s="139">
        <v>10000</v>
      </c>
      <c r="L324" s="54">
        <f t="shared" si="23"/>
        <v>11800</v>
      </c>
      <c r="M324" s="54">
        <f t="shared" si="24"/>
        <v>1800</v>
      </c>
      <c r="O324" s="91">
        <f t="shared" si="20"/>
        <v>0</v>
      </c>
      <c r="P324" s="122">
        <v>86061</v>
      </c>
      <c r="Q324" s="71">
        <v>2.36</v>
      </c>
      <c r="R324" s="71">
        <v>11800</v>
      </c>
      <c r="S324" s="161"/>
      <c r="V324"/>
      <c r="W324" s="93"/>
      <c r="X324" s="90"/>
      <c r="Y324" s="90"/>
    </row>
    <row r="325" spans="1:25" ht="17.100000000000001" customHeight="1">
      <c r="A325" s="180">
        <v>86127</v>
      </c>
      <c r="B325" s="86">
        <v>86</v>
      </c>
      <c r="C325" s="182" t="s">
        <v>814</v>
      </c>
      <c r="D325" s="182">
        <v>127</v>
      </c>
      <c r="E325" s="41" t="s">
        <v>1375</v>
      </c>
      <c r="F325" s="235">
        <v>1</v>
      </c>
      <c r="G325" s="235">
        <v>1</v>
      </c>
      <c r="H325" s="78">
        <f t="shared" si="21"/>
        <v>1</v>
      </c>
      <c r="I325" s="47">
        <f t="shared" si="22"/>
        <v>0</v>
      </c>
      <c r="J325" s="139">
        <v>5000</v>
      </c>
      <c r="K325" s="139">
        <v>5000</v>
      </c>
      <c r="L325" s="54">
        <f t="shared" si="23"/>
        <v>5000</v>
      </c>
      <c r="M325" s="54">
        <f t="shared" si="24"/>
        <v>0</v>
      </c>
      <c r="O325" s="91">
        <f t="shared" si="20"/>
        <v>0</v>
      </c>
      <c r="P325" s="122">
        <v>86127</v>
      </c>
      <c r="Q325" s="71">
        <v>1</v>
      </c>
      <c r="R325" s="71">
        <v>5000</v>
      </c>
      <c r="S325" s="161"/>
      <c r="V325"/>
      <c r="W325" s="93"/>
      <c r="X325" s="90"/>
      <c r="Y325" s="90"/>
    </row>
    <row r="326" spans="1:25" ht="17.100000000000001" customHeight="1">
      <c r="A326" s="51">
        <v>86137</v>
      </c>
      <c r="B326" s="49">
        <v>86</v>
      </c>
      <c r="C326" s="50" t="s">
        <v>814</v>
      </c>
      <c r="D326" s="50">
        <v>137</v>
      </c>
      <c r="E326" s="41" t="s">
        <v>574</v>
      </c>
      <c r="F326" s="235">
        <v>48.809999999999988</v>
      </c>
      <c r="G326" s="235">
        <v>51</v>
      </c>
      <c r="H326" s="78">
        <f t="shared" si="21"/>
        <v>48.890000000000008</v>
      </c>
      <c r="I326" s="47">
        <f t="shared" si="22"/>
        <v>-2.1099999999999923</v>
      </c>
      <c r="J326" s="139">
        <v>250745</v>
      </c>
      <c r="K326" s="139">
        <v>265402</v>
      </c>
      <c r="L326" s="54">
        <f t="shared" si="23"/>
        <v>269433</v>
      </c>
      <c r="M326" s="54">
        <f t="shared" si="24"/>
        <v>4031</v>
      </c>
      <c r="O326" s="91">
        <f t="shared" si="20"/>
        <v>0</v>
      </c>
      <c r="P326" s="122">
        <v>86137</v>
      </c>
      <c r="Q326" s="71">
        <v>48.890000000000008</v>
      </c>
      <c r="R326" s="71">
        <v>269433</v>
      </c>
      <c r="S326" s="161"/>
      <c r="V326"/>
      <c r="W326" s="93"/>
      <c r="X326" s="90"/>
      <c r="Y326" s="90"/>
    </row>
    <row r="327" spans="1:25" ht="17.100000000000001" customHeight="1">
      <c r="A327" s="51">
        <v>86210</v>
      </c>
      <c r="B327" s="48">
        <v>86</v>
      </c>
      <c r="C327" s="50" t="s">
        <v>814</v>
      </c>
      <c r="D327" s="50">
        <v>210</v>
      </c>
      <c r="E327" s="41" t="s">
        <v>888</v>
      </c>
      <c r="F327" s="235">
        <v>4</v>
      </c>
      <c r="G327" s="235">
        <v>7</v>
      </c>
      <c r="H327" s="78">
        <f t="shared" si="21"/>
        <v>7.3599999999999994</v>
      </c>
      <c r="I327" s="47">
        <f t="shared" si="22"/>
        <v>0.35999999999999943</v>
      </c>
      <c r="J327" s="139">
        <v>21291</v>
      </c>
      <c r="K327" s="139">
        <v>35000</v>
      </c>
      <c r="L327" s="54">
        <f t="shared" si="23"/>
        <v>36800</v>
      </c>
      <c r="M327" s="54">
        <f t="shared" si="24"/>
        <v>1800</v>
      </c>
      <c r="O327" s="91">
        <f t="shared" si="20"/>
        <v>0</v>
      </c>
      <c r="P327" s="122">
        <v>86210</v>
      </c>
      <c r="Q327" s="71">
        <v>7.3599999999999994</v>
      </c>
      <c r="R327" s="71">
        <v>36800</v>
      </c>
      <c r="S327" s="161"/>
      <c r="V327"/>
      <c r="W327" s="93"/>
      <c r="X327" s="90"/>
      <c r="Y327" s="90"/>
    </row>
    <row r="328" spans="1:25" ht="17.100000000000001" customHeight="1">
      <c r="A328" s="171">
        <v>86275</v>
      </c>
      <c r="B328" s="49">
        <v>86</v>
      </c>
      <c r="C328" s="50" t="s">
        <v>814</v>
      </c>
      <c r="D328" s="50">
        <v>275</v>
      </c>
      <c r="E328" s="41" t="s">
        <v>1251</v>
      </c>
      <c r="F328" s="235">
        <v>4</v>
      </c>
      <c r="G328" s="235">
        <v>3</v>
      </c>
      <c r="H328" s="78">
        <f t="shared" si="21"/>
        <v>3.95</v>
      </c>
      <c r="I328" s="47">
        <f t="shared" si="22"/>
        <v>0.95000000000000018</v>
      </c>
      <c r="J328" s="139">
        <v>20977</v>
      </c>
      <c r="K328" s="139">
        <v>19000</v>
      </c>
      <c r="L328" s="54">
        <f t="shared" si="23"/>
        <v>22351</v>
      </c>
      <c r="M328" s="54">
        <f t="shared" si="24"/>
        <v>3351</v>
      </c>
      <c r="O328" s="91">
        <f t="shared" si="20"/>
        <v>0</v>
      </c>
      <c r="P328" s="122">
        <v>86275</v>
      </c>
      <c r="Q328" s="71">
        <v>3.95</v>
      </c>
      <c r="R328" s="71">
        <v>22351</v>
      </c>
      <c r="S328" s="161"/>
      <c r="V328"/>
      <c r="W328" s="93"/>
      <c r="X328" s="90"/>
      <c r="Y328" s="90"/>
    </row>
    <row r="329" spans="1:25" ht="17.100000000000001" customHeight="1">
      <c r="A329" s="144">
        <v>86278</v>
      </c>
      <c r="B329" s="49">
        <v>86</v>
      </c>
      <c r="C329" s="50" t="s">
        <v>814</v>
      </c>
      <c r="D329" s="68">
        <v>278</v>
      </c>
      <c r="E329" s="41" t="s">
        <v>817</v>
      </c>
      <c r="F329" s="235">
        <v>0.4</v>
      </c>
      <c r="G329" s="235">
        <v>1</v>
      </c>
      <c r="H329" s="78">
        <f t="shared" si="21"/>
        <v>1.63</v>
      </c>
      <c r="I329" s="47">
        <f t="shared" si="22"/>
        <v>0.62999999999999989</v>
      </c>
      <c r="J329" s="139">
        <v>2000</v>
      </c>
      <c r="K329" s="139">
        <v>9000</v>
      </c>
      <c r="L329" s="54">
        <f t="shared" si="23"/>
        <v>16681</v>
      </c>
      <c r="M329" s="54">
        <f t="shared" si="24"/>
        <v>7681</v>
      </c>
      <c r="O329" s="91">
        <f t="shared" ref="O329:O392" si="25">P329-A329</f>
        <v>0</v>
      </c>
      <c r="P329" s="122">
        <v>86278</v>
      </c>
      <c r="Q329" s="71">
        <v>1.63</v>
      </c>
      <c r="R329" s="71">
        <v>16681</v>
      </c>
      <c r="S329" s="161"/>
      <c r="V329"/>
      <c r="W329" s="93"/>
      <c r="X329" s="90"/>
      <c r="Y329" s="90"/>
    </row>
    <row r="330" spans="1:25" ht="17.100000000000001" customHeight="1">
      <c r="A330" s="120">
        <v>86281</v>
      </c>
      <c r="B330" s="48">
        <v>86</v>
      </c>
      <c r="C330" s="50" t="s">
        <v>814</v>
      </c>
      <c r="D330" s="50">
        <v>281</v>
      </c>
      <c r="E330" s="41" t="s">
        <v>575</v>
      </c>
      <c r="F330" s="235">
        <v>3</v>
      </c>
      <c r="G330" s="235">
        <v>1</v>
      </c>
      <c r="H330" s="78">
        <f t="shared" ref="H330:H393" si="26">Q330</f>
        <v>1</v>
      </c>
      <c r="I330" s="47">
        <f t="shared" ref="I330:I393" si="27">H330-G330</f>
        <v>0</v>
      </c>
      <c r="J330" s="139">
        <v>15000</v>
      </c>
      <c r="K330" s="139">
        <v>5000</v>
      </c>
      <c r="L330" s="54">
        <f t="shared" ref="L330:L393" si="28">R330</f>
        <v>5000</v>
      </c>
      <c r="M330" s="54">
        <f t="shared" ref="M330:M393" si="29">L330-K330</f>
        <v>0</v>
      </c>
      <c r="O330" s="91">
        <f t="shared" si="25"/>
        <v>0</v>
      </c>
      <c r="P330" s="122">
        <v>86281</v>
      </c>
      <c r="Q330" s="71">
        <v>1</v>
      </c>
      <c r="R330" s="71">
        <v>5000</v>
      </c>
      <c r="S330" s="161"/>
      <c r="V330"/>
      <c r="W330" s="93"/>
      <c r="X330" s="90"/>
      <c r="Y330" s="90"/>
    </row>
    <row r="331" spans="1:25" ht="17.100000000000001" customHeight="1">
      <c r="A331" s="51">
        <v>86325</v>
      </c>
      <c r="B331" s="49">
        <v>86</v>
      </c>
      <c r="C331" s="50" t="s">
        <v>814</v>
      </c>
      <c r="D331" s="50">
        <v>325</v>
      </c>
      <c r="E331" s="41" t="s">
        <v>576</v>
      </c>
      <c r="F331" s="235">
        <v>8.07</v>
      </c>
      <c r="G331" s="235">
        <v>8</v>
      </c>
      <c r="H331" s="78">
        <f t="shared" si="26"/>
        <v>7.54</v>
      </c>
      <c r="I331" s="47">
        <f t="shared" si="27"/>
        <v>-0.45999999999999996</v>
      </c>
      <c r="J331" s="139">
        <v>40350</v>
      </c>
      <c r="K331" s="139">
        <v>52000</v>
      </c>
      <c r="L331" s="54">
        <f t="shared" si="28"/>
        <v>60028</v>
      </c>
      <c r="M331" s="54">
        <f t="shared" si="29"/>
        <v>8028</v>
      </c>
      <c r="O331" s="91">
        <f t="shared" si="25"/>
        <v>0</v>
      </c>
      <c r="P331" s="122">
        <v>86325</v>
      </c>
      <c r="Q331" s="71">
        <v>7.54</v>
      </c>
      <c r="R331" s="71">
        <v>60028</v>
      </c>
      <c r="S331" s="161"/>
      <c r="V331"/>
      <c r="W331" s="93"/>
      <c r="X331" s="90"/>
      <c r="Y331" s="90"/>
    </row>
    <row r="332" spans="1:25" ht="17.100000000000001" customHeight="1">
      <c r="A332" s="212">
        <v>86327</v>
      </c>
      <c r="B332" s="149">
        <v>86</v>
      </c>
      <c r="C332" s="183" t="s">
        <v>814</v>
      </c>
      <c r="D332" s="184">
        <v>327</v>
      </c>
      <c r="E332" s="41" t="s">
        <v>920</v>
      </c>
      <c r="F332" s="235">
        <v>1</v>
      </c>
      <c r="G332" s="235">
        <v>1</v>
      </c>
      <c r="H332" s="78">
        <f t="shared" si="26"/>
        <v>1</v>
      </c>
      <c r="I332" s="47">
        <f t="shared" si="27"/>
        <v>0</v>
      </c>
      <c r="J332" s="139">
        <v>5000</v>
      </c>
      <c r="K332" s="139">
        <v>5000</v>
      </c>
      <c r="L332" s="54">
        <f t="shared" si="28"/>
        <v>5000</v>
      </c>
      <c r="M332" s="54">
        <f t="shared" si="29"/>
        <v>0</v>
      </c>
      <c r="O332" s="91">
        <f t="shared" si="25"/>
        <v>0</v>
      </c>
      <c r="P332" s="122">
        <v>86327</v>
      </c>
      <c r="Q332" s="71">
        <v>1</v>
      </c>
      <c r="R332" s="71">
        <v>5000</v>
      </c>
      <c r="S332" s="161"/>
      <c r="V332"/>
      <c r="W332" s="93"/>
      <c r="X332" s="90"/>
      <c r="Y332" s="90"/>
    </row>
    <row r="333" spans="1:25" ht="17.100000000000001" customHeight="1">
      <c r="A333" s="234">
        <v>86332</v>
      </c>
      <c r="B333" s="149">
        <v>86</v>
      </c>
      <c r="C333" s="183" t="s">
        <v>814</v>
      </c>
      <c r="D333" s="184">
        <v>332</v>
      </c>
      <c r="E333" s="41" t="s">
        <v>577</v>
      </c>
      <c r="F333" s="93"/>
      <c r="G333" s="235">
        <v>1</v>
      </c>
      <c r="H333" s="78">
        <f t="shared" si="26"/>
        <v>1</v>
      </c>
      <c r="I333" s="47">
        <f t="shared" si="27"/>
        <v>0</v>
      </c>
      <c r="J333"/>
      <c r="K333" s="139">
        <v>12000</v>
      </c>
      <c r="L333" s="54">
        <f t="shared" si="28"/>
        <v>6821</v>
      </c>
      <c r="M333" s="54">
        <f t="shared" si="29"/>
        <v>-5179</v>
      </c>
      <c r="O333" s="91">
        <f t="shared" si="25"/>
        <v>0</v>
      </c>
      <c r="P333" s="122">
        <v>86332</v>
      </c>
      <c r="Q333" s="71">
        <v>1</v>
      </c>
      <c r="R333" s="71">
        <v>6821</v>
      </c>
      <c r="S333" s="161"/>
      <c r="V333"/>
      <c r="W333" s="93"/>
      <c r="X333" s="90"/>
      <c r="Y333" s="90"/>
    </row>
    <row r="334" spans="1:25" ht="17.100000000000001" customHeight="1">
      <c r="A334" s="171">
        <v>86635</v>
      </c>
      <c r="B334" s="49">
        <v>86</v>
      </c>
      <c r="C334" s="50" t="s">
        <v>814</v>
      </c>
      <c r="D334" s="68">
        <v>635</v>
      </c>
      <c r="E334" s="41" t="s">
        <v>1291</v>
      </c>
      <c r="F334" s="235">
        <v>2</v>
      </c>
      <c r="G334" s="235">
        <v>1</v>
      </c>
      <c r="H334" s="78">
        <f t="shared" si="26"/>
        <v>1</v>
      </c>
      <c r="I334" s="47">
        <f t="shared" si="27"/>
        <v>0</v>
      </c>
      <c r="J334" s="139">
        <v>10000</v>
      </c>
      <c r="K334" s="139">
        <v>5000</v>
      </c>
      <c r="L334" s="54">
        <f t="shared" si="28"/>
        <v>5000</v>
      </c>
      <c r="M334" s="54">
        <f t="shared" si="29"/>
        <v>0</v>
      </c>
      <c r="O334" s="91">
        <f t="shared" si="25"/>
        <v>0</v>
      </c>
      <c r="P334" s="122">
        <v>86635</v>
      </c>
      <c r="Q334" s="71">
        <v>1</v>
      </c>
      <c r="R334" s="71">
        <v>5000</v>
      </c>
      <c r="S334" s="161"/>
      <c r="V334"/>
      <c r="W334" s="93"/>
      <c r="X334" s="90"/>
      <c r="Y334" s="90"/>
    </row>
    <row r="335" spans="1:25" ht="17.100000000000001" customHeight="1">
      <c r="A335" s="51">
        <v>86672</v>
      </c>
      <c r="B335" s="49">
        <v>86</v>
      </c>
      <c r="C335" s="50" t="s">
        <v>814</v>
      </c>
      <c r="D335" s="50">
        <v>672</v>
      </c>
      <c r="E335" s="41" t="s">
        <v>1297</v>
      </c>
      <c r="F335" s="235">
        <v>1</v>
      </c>
      <c r="G335" s="235">
        <v>1</v>
      </c>
      <c r="H335" s="78">
        <f t="shared" si="26"/>
        <v>1</v>
      </c>
      <c r="I335" s="47">
        <f t="shared" si="27"/>
        <v>0</v>
      </c>
      <c r="J335" s="139">
        <v>5000</v>
      </c>
      <c r="K335" s="139">
        <v>5000</v>
      </c>
      <c r="L335" s="54">
        <f t="shared" si="28"/>
        <v>5000</v>
      </c>
      <c r="M335" s="54">
        <f t="shared" si="29"/>
        <v>0</v>
      </c>
      <c r="O335" s="91">
        <f t="shared" si="25"/>
        <v>0</v>
      </c>
      <c r="P335" s="122">
        <v>86672</v>
      </c>
      <c r="Q335" s="71">
        <v>1</v>
      </c>
      <c r="R335" s="71">
        <v>5000</v>
      </c>
      <c r="S335" s="161"/>
      <c r="V335"/>
      <c r="W335" s="93"/>
      <c r="X335" s="90"/>
      <c r="Y335" s="90"/>
    </row>
    <row r="336" spans="1:25" ht="17.100000000000001" customHeight="1">
      <c r="A336" s="51">
        <v>86683</v>
      </c>
      <c r="B336" s="48">
        <v>86</v>
      </c>
      <c r="C336" s="50" t="s">
        <v>814</v>
      </c>
      <c r="D336" s="50">
        <v>683</v>
      </c>
      <c r="E336" s="41" t="s">
        <v>907</v>
      </c>
      <c r="F336" s="235">
        <v>10.75</v>
      </c>
      <c r="G336" s="235">
        <v>8</v>
      </c>
      <c r="H336" s="78">
        <f t="shared" si="26"/>
        <v>8.370000000000001</v>
      </c>
      <c r="I336" s="47">
        <f t="shared" si="27"/>
        <v>0.37000000000000099</v>
      </c>
      <c r="J336" s="139">
        <v>53750</v>
      </c>
      <c r="K336" s="139">
        <v>40000</v>
      </c>
      <c r="L336" s="54">
        <f t="shared" si="28"/>
        <v>41850</v>
      </c>
      <c r="M336" s="54">
        <f t="shared" si="29"/>
        <v>1850</v>
      </c>
      <c r="O336" s="91">
        <f t="shared" si="25"/>
        <v>0</v>
      </c>
      <c r="P336" s="122">
        <v>86683</v>
      </c>
      <c r="Q336" s="71">
        <v>8.370000000000001</v>
      </c>
      <c r="R336" s="71">
        <v>41850</v>
      </c>
      <c r="S336" s="161"/>
      <c r="V336"/>
      <c r="W336" s="93"/>
      <c r="X336" s="90"/>
      <c r="Y336" s="90"/>
    </row>
    <row r="337" spans="1:25" ht="17.100000000000001" customHeight="1">
      <c r="A337" s="175">
        <v>89221</v>
      </c>
      <c r="B337" s="169">
        <v>89</v>
      </c>
      <c r="C337" s="50" t="s">
        <v>1353</v>
      </c>
      <c r="D337" s="169">
        <v>221</v>
      </c>
      <c r="E337" s="41" t="s">
        <v>1220</v>
      </c>
      <c r="F337" s="235">
        <v>9.1900000000000013</v>
      </c>
      <c r="G337" s="235">
        <v>5</v>
      </c>
      <c r="H337" s="78">
        <f t="shared" si="26"/>
        <v>5</v>
      </c>
      <c r="I337" s="47">
        <f t="shared" si="27"/>
        <v>0</v>
      </c>
      <c r="J337" s="139">
        <v>57747</v>
      </c>
      <c r="K337" s="139">
        <v>36028</v>
      </c>
      <c r="L337" s="54">
        <f t="shared" si="28"/>
        <v>48812</v>
      </c>
      <c r="M337" s="54">
        <f t="shared" si="29"/>
        <v>12784</v>
      </c>
      <c r="O337" s="91">
        <f t="shared" si="25"/>
        <v>0</v>
      </c>
      <c r="P337" s="122">
        <v>89221</v>
      </c>
      <c r="Q337" s="71">
        <v>5</v>
      </c>
      <c r="R337" s="71">
        <v>48812</v>
      </c>
      <c r="S337" s="161"/>
      <c r="V337"/>
      <c r="W337" s="93"/>
      <c r="X337" s="90"/>
      <c r="Y337" s="90"/>
    </row>
    <row r="338" spans="1:25" ht="17.100000000000001" customHeight="1">
      <c r="A338" s="51">
        <v>89296</v>
      </c>
      <c r="B338" s="49">
        <v>89</v>
      </c>
      <c r="C338" s="50" t="s">
        <v>1353</v>
      </c>
      <c r="D338" s="50">
        <v>296</v>
      </c>
      <c r="E338" s="41" t="s">
        <v>1262</v>
      </c>
      <c r="F338" s="235">
        <v>3</v>
      </c>
      <c r="G338" s="235">
        <v>3</v>
      </c>
      <c r="H338" s="78">
        <f t="shared" si="26"/>
        <v>3</v>
      </c>
      <c r="I338" s="47">
        <f t="shared" si="27"/>
        <v>0</v>
      </c>
      <c r="J338" s="139">
        <v>15000</v>
      </c>
      <c r="K338" s="139">
        <v>15000</v>
      </c>
      <c r="L338" s="54">
        <f t="shared" si="28"/>
        <v>15000</v>
      </c>
      <c r="M338" s="54">
        <f t="shared" si="29"/>
        <v>0</v>
      </c>
      <c r="O338" s="91">
        <f t="shared" si="25"/>
        <v>0</v>
      </c>
      <c r="P338" s="122">
        <v>89296</v>
      </c>
      <c r="Q338" s="71">
        <v>3</v>
      </c>
      <c r="R338" s="71">
        <v>15000</v>
      </c>
      <c r="S338" s="161"/>
      <c r="V338"/>
      <c r="W338" s="93"/>
      <c r="X338" s="90"/>
      <c r="Y338" s="90"/>
    </row>
    <row r="339" spans="1:25" ht="17.100000000000001" customHeight="1">
      <c r="A339" s="212">
        <v>89774</v>
      </c>
      <c r="B339" s="201">
        <v>89</v>
      </c>
      <c r="C339" s="183" t="s">
        <v>1353</v>
      </c>
      <c r="D339" s="184">
        <v>774</v>
      </c>
      <c r="E339" s="41" t="s">
        <v>540</v>
      </c>
      <c r="F339" s="235">
        <v>0.45</v>
      </c>
      <c r="G339" s="235">
        <v>0</v>
      </c>
      <c r="H339" s="78">
        <f t="shared" si="26"/>
        <v>0</v>
      </c>
      <c r="I339" s="47">
        <f t="shared" si="27"/>
        <v>0</v>
      </c>
      <c r="J339" s="139">
        <v>2250</v>
      </c>
      <c r="K339" s="139">
        <v>0</v>
      </c>
      <c r="L339" s="54">
        <f t="shared" si="28"/>
        <v>0</v>
      </c>
      <c r="M339" s="54">
        <f t="shared" si="29"/>
        <v>0</v>
      </c>
      <c r="O339" s="91">
        <f t="shared" si="25"/>
        <v>0</v>
      </c>
      <c r="P339" s="147">
        <v>89774</v>
      </c>
      <c r="Q339" s="71"/>
      <c r="R339" s="71"/>
      <c r="S339" s="161"/>
      <c r="V339"/>
      <c r="W339" s="93"/>
      <c r="X339" s="90"/>
      <c r="Y339" s="90"/>
    </row>
    <row r="340" spans="1:25" ht="17.100000000000001" customHeight="1">
      <c r="A340" s="252">
        <v>95027</v>
      </c>
      <c r="B340" s="41">
        <v>95</v>
      </c>
      <c r="C340" s="182" t="s">
        <v>892</v>
      </c>
      <c r="D340" s="182">
        <v>27</v>
      </c>
      <c r="E340" s="41" t="s">
        <v>891</v>
      </c>
      <c r="F340" s="41"/>
      <c r="G340" s="235">
        <v>1</v>
      </c>
      <c r="H340" s="78">
        <f t="shared" si="26"/>
        <v>0.16</v>
      </c>
      <c r="I340" s="47">
        <f t="shared" si="27"/>
        <v>-0.84</v>
      </c>
      <c r="K340" s="139">
        <v>5000</v>
      </c>
      <c r="L340" s="54">
        <f t="shared" si="28"/>
        <v>800</v>
      </c>
      <c r="M340" s="54">
        <f t="shared" si="29"/>
        <v>-4200</v>
      </c>
      <c r="O340" s="91">
        <f t="shared" si="25"/>
        <v>0</v>
      </c>
      <c r="P340" s="122">
        <v>95027</v>
      </c>
      <c r="Q340" s="71">
        <v>0.16</v>
      </c>
      <c r="R340" s="71">
        <v>800</v>
      </c>
      <c r="S340" s="161"/>
      <c r="V340"/>
      <c r="W340" s="93"/>
      <c r="X340" s="90"/>
      <c r="Y340" s="90"/>
    </row>
    <row r="341" spans="1:25" ht="17.100000000000001" customHeight="1">
      <c r="A341" s="180">
        <v>95044</v>
      </c>
      <c r="B341" s="86">
        <v>95</v>
      </c>
      <c r="C341" s="182" t="s">
        <v>892</v>
      </c>
      <c r="D341" s="182">
        <v>44</v>
      </c>
      <c r="E341" s="41" t="s">
        <v>835</v>
      </c>
      <c r="F341" s="235">
        <v>1</v>
      </c>
      <c r="G341" s="235">
        <v>3</v>
      </c>
      <c r="H341" s="78">
        <f t="shared" si="26"/>
        <v>3</v>
      </c>
      <c r="I341" s="47">
        <f t="shared" si="27"/>
        <v>0</v>
      </c>
      <c r="J341" s="139">
        <v>5000</v>
      </c>
      <c r="K341" s="139">
        <v>19000</v>
      </c>
      <c r="L341" s="54">
        <f t="shared" si="28"/>
        <v>15000</v>
      </c>
      <c r="M341" s="54">
        <f t="shared" si="29"/>
        <v>-4000</v>
      </c>
      <c r="O341" s="91">
        <f t="shared" si="25"/>
        <v>0</v>
      </c>
      <c r="P341" s="122">
        <v>95044</v>
      </c>
      <c r="Q341" s="71">
        <v>3</v>
      </c>
      <c r="R341" s="71">
        <v>15000</v>
      </c>
      <c r="S341" s="161"/>
      <c r="V341"/>
      <c r="W341" s="93"/>
      <c r="X341" s="90"/>
      <c r="Y341" s="90"/>
    </row>
    <row r="342" spans="1:25" ht="17.100000000000001" customHeight="1">
      <c r="A342" s="234">
        <v>95102</v>
      </c>
      <c r="B342" s="149">
        <v>95</v>
      </c>
      <c r="C342" s="183" t="s">
        <v>892</v>
      </c>
      <c r="D342" s="184">
        <v>102</v>
      </c>
      <c r="E342" s="41" t="s">
        <v>893</v>
      </c>
      <c r="F342" s="93"/>
      <c r="G342" s="235">
        <v>1</v>
      </c>
      <c r="H342" s="78">
        <f t="shared" si="26"/>
        <v>1</v>
      </c>
      <c r="I342" s="47">
        <f t="shared" si="27"/>
        <v>0</v>
      </c>
      <c r="J342"/>
      <c r="K342" s="139">
        <v>5000</v>
      </c>
      <c r="L342" s="54">
        <f t="shared" si="28"/>
        <v>5000</v>
      </c>
      <c r="M342" s="54">
        <f t="shared" si="29"/>
        <v>0</v>
      </c>
      <c r="O342" s="91">
        <f t="shared" si="25"/>
        <v>0</v>
      </c>
      <c r="P342" s="122">
        <v>95102</v>
      </c>
      <c r="Q342" s="71">
        <v>1</v>
      </c>
      <c r="R342" s="71">
        <v>5000</v>
      </c>
      <c r="S342" s="161"/>
      <c r="V342"/>
      <c r="W342" s="93"/>
      <c r="X342" s="90"/>
      <c r="Y342" s="90"/>
    </row>
    <row r="343" spans="1:25" ht="17.100000000000001" customHeight="1">
      <c r="A343" s="234">
        <v>95201</v>
      </c>
      <c r="B343" s="149">
        <v>95</v>
      </c>
      <c r="C343" s="183" t="s">
        <v>892</v>
      </c>
      <c r="D343" s="184">
        <v>201</v>
      </c>
      <c r="E343" s="41" t="s">
        <v>950</v>
      </c>
      <c r="F343" s="93"/>
      <c r="G343" s="235">
        <v>1</v>
      </c>
      <c r="H343" s="78">
        <f t="shared" si="26"/>
        <v>1</v>
      </c>
      <c r="I343" s="47">
        <f t="shared" si="27"/>
        <v>0</v>
      </c>
      <c r="J343"/>
      <c r="K343" s="139">
        <v>21000</v>
      </c>
      <c r="L343" s="54">
        <f t="shared" si="28"/>
        <v>5000</v>
      </c>
      <c r="M343" s="54">
        <f t="shared" si="29"/>
        <v>-16000</v>
      </c>
      <c r="O343" s="91">
        <f t="shared" si="25"/>
        <v>0</v>
      </c>
      <c r="P343" s="122">
        <v>95201</v>
      </c>
      <c r="Q343" s="71">
        <v>1</v>
      </c>
      <c r="R343" s="71">
        <v>5000</v>
      </c>
      <c r="S343" s="161"/>
      <c r="V343"/>
      <c r="W343" s="93"/>
      <c r="X343" s="90"/>
      <c r="Y343" s="90"/>
    </row>
    <row r="344" spans="1:25" ht="17.100000000000001" customHeight="1">
      <c r="A344" s="213">
        <v>95273</v>
      </c>
      <c r="B344" s="48">
        <v>95</v>
      </c>
      <c r="C344" s="49" t="s">
        <v>892</v>
      </c>
      <c r="D344" s="49">
        <v>273</v>
      </c>
      <c r="E344" s="41" t="s">
        <v>895</v>
      </c>
      <c r="F344" s="235">
        <v>0.22</v>
      </c>
      <c r="G344" s="235">
        <v>5</v>
      </c>
      <c r="H344" s="78">
        <f t="shared" si="26"/>
        <v>2.99</v>
      </c>
      <c r="I344" s="47">
        <f t="shared" si="27"/>
        <v>-2.0099999999999998</v>
      </c>
      <c r="J344" s="139">
        <v>1100</v>
      </c>
      <c r="K344" s="139">
        <v>41000</v>
      </c>
      <c r="L344" s="54">
        <f t="shared" si="28"/>
        <v>14950</v>
      </c>
      <c r="M344" s="54">
        <f t="shared" si="29"/>
        <v>-26050</v>
      </c>
      <c r="O344" s="91">
        <f t="shared" si="25"/>
        <v>0</v>
      </c>
      <c r="P344" s="122">
        <v>95273</v>
      </c>
      <c r="Q344" s="71">
        <v>2.99</v>
      </c>
      <c r="R344" s="71">
        <v>14950</v>
      </c>
      <c r="S344" s="161"/>
      <c r="V344"/>
      <c r="W344" s="93"/>
      <c r="X344" s="90"/>
      <c r="Y344" s="90"/>
    </row>
    <row r="345" spans="1:25" ht="17.100000000000001" customHeight="1">
      <c r="A345" s="170">
        <v>95292</v>
      </c>
      <c r="B345" s="48">
        <v>95</v>
      </c>
      <c r="C345" s="50" t="s">
        <v>892</v>
      </c>
      <c r="D345" s="68">
        <v>292</v>
      </c>
      <c r="E345" s="41" t="s">
        <v>1260</v>
      </c>
      <c r="F345" s="235">
        <v>2.19</v>
      </c>
      <c r="G345" s="235">
        <v>4</v>
      </c>
      <c r="H345" s="78">
        <f t="shared" si="26"/>
        <v>2</v>
      </c>
      <c r="I345" s="47">
        <f t="shared" si="27"/>
        <v>-2</v>
      </c>
      <c r="J345" s="139">
        <v>10950</v>
      </c>
      <c r="K345" s="139">
        <v>28000</v>
      </c>
      <c r="L345" s="54">
        <f t="shared" si="28"/>
        <v>10000</v>
      </c>
      <c r="M345" s="54">
        <f t="shared" si="29"/>
        <v>-18000</v>
      </c>
      <c r="O345" s="91">
        <f t="shared" si="25"/>
        <v>0</v>
      </c>
      <c r="P345" s="122">
        <v>95292</v>
      </c>
      <c r="Q345" s="71">
        <v>2</v>
      </c>
      <c r="R345" s="71">
        <v>10000</v>
      </c>
      <c r="S345" s="161"/>
      <c r="V345"/>
      <c r="W345" s="93"/>
      <c r="X345" s="90"/>
      <c r="Y345" s="90"/>
    </row>
    <row r="346" spans="1:25" ht="17.100000000000001" customHeight="1">
      <c r="A346" s="171">
        <v>95293</v>
      </c>
      <c r="B346" s="48">
        <v>95</v>
      </c>
      <c r="C346" s="50" t="s">
        <v>892</v>
      </c>
      <c r="D346" s="50">
        <v>293</v>
      </c>
      <c r="E346" s="41" t="s">
        <v>840</v>
      </c>
      <c r="F346" s="235">
        <v>4</v>
      </c>
      <c r="G346" s="235">
        <v>5</v>
      </c>
      <c r="H346" s="78">
        <f t="shared" si="26"/>
        <v>5</v>
      </c>
      <c r="I346" s="47">
        <f t="shared" si="27"/>
        <v>0</v>
      </c>
      <c r="J346" s="139">
        <v>20000</v>
      </c>
      <c r="K346" s="139">
        <v>25000</v>
      </c>
      <c r="L346" s="54">
        <f t="shared" si="28"/>
        <v>25000</v>
      </c>
      <c r="M346" s="54">
        <f t="shared" si="29"/>
        <v>0</v>
      </c>
      <c r="O346" s="91">
        <f t="shared" si="25"/>
        <v>0</v>
      </c>
      <c r="P346" s="122">
        <v>95293</v>
      </c>
      <c r="Q346" s="71">
        <v>5</v>
      </c>
      <c r="R346" s="71">
        <v>25000</v>
      </c>
      <c r="S346" s="161"/>
      <c r="V346"/>
      <c r="W346" s="93"/>
      <c r="X346" s="90"/>
      <c r="Y346" s="90"/>
    </row>
    <row r="347" spans="1:25" ht="17.100000000000001" customHeight="1">
      <c r="A347" s="234">
        <v>95310</v>
      </c>
      <c r="B347" s="149">
        <v>95</v>
      </c>
      <c r="C347" s="183" t="s">
        <v>892</v>
      </c>
      <c r="D347" s="184">
        <v>310</v>
      </c>
      <c r="E347" s="41" t="s">
        <v>901</v>
      </c>
      <c r="F347" s="93"/>
      <c r="G347" s="235">
        <v>1</v>
      </c>
      <c r="H347" s="78">
        <f t="shared" si="26"/>
        <v>1</v>
      </c>
      <c r="I347" s="47">
        <f t="shared" si="27"/>
        <v>0</v>
      </c>
      <c r="J347"/>
      <c r="K347" s="139">
        <v>5000</v>
      </c>
      <c r="L347" s="54">
        <f t="shared" si="28"/>
        <v>5000</v>
      </c>
      <c r="M347" s="54">
        <f t="shared" si="29"/>
        <v>0</v>
      </c>
      <c r="O347" s="91">
        <f t="shared" si="25"/>
        <v>0</v>
      </c>
      <c r="P347" s="122">
        <v>95310</v>
      </c>
      <c r="Q347" s="71">
        <v>1</v>
      </c>
      <c r="R347" s="71">
        <v>5000</v>
      </c>
      <c r="S347" s="161"/>
      <c r="V347"/>
      <c r="W347" s="93"/>
      <c r="X347" s="90"/>
      <c r="Y347" s="90"/>
    </row>
    <row r="348" spans="1:25" ht="17.100000000000001" customHeight="1">
      <c r="A348" s="170">
        <v>95331</v>
      </c>
      <c r="B348" s="49">
        <v>95</v>
      </c>
      <c r="C348" s="50" t="s">
        <v>892</v>
      </c>
      <c r="D348" s="68">
        <v>331</v>
      </c>
      <c r="E348" s="41" t="s">
        <v>509</v>
      </c>
      <c r="F348" s="235">
        <v>3</v>
      </c>
      <c r="G348" s="235">
        <v>7</v>
      </c>
      <c r="H348" s="78">
        <f t="shared" si="26"/>
        <v>6.99</v>
      </c>
      <c r="I348" s="47">
        <f t="shared" si="27"/>
        <v>-9.9999999999997868E-3</v>
      </c>
      <c r="J348" s="139">
        <v>15000</v>
      </c>
      <c r="K348" s="139">
        <v>35000</v>
      </c>
      <c r="L348" s="54">
        <f t="shared" si="28"/>
        <v>34950</v>
      </c>
      <c r="M348" s="54">
        <f t="shared" si="29"/>
        <v>-50</v>
      </c>
      <c r="O348" s="91">
        <f t="shared" si="25"/>
        <v>0</v>
      </c>
      <c r="P348" s="122">
        <v>95331</v>
      </c>
      <c r="Q348" s="71">
        <v>6.99</v>
      </c>
      <c r="R348" s="71">
        <v>34950</v>
      </c>
      <c r="S348" s="161"/>
      <c r="V348"/>
      <c r="W348" s="93"/>
      <c r="X348" s="90"/>
      <c r="Y348" s="90"/>
    </row>
    <row r="349" spans="1:25" ht="17.100000000000001" customHeight="1">
      <c r="A349" s="234">
        <v>95650</v>
      </c>
      <c r="B349" s="149">
        <v>95</v>
      </c>
      <c r="C349" s="183" t="s">
        <v>892</v>
      </c>
      <c r="D349" s="184">
        <v>650</v>
      </c>
      <c r="E349" s="41" t="s">
        <v>896</v>
      </c>
      <c r="F349" s="93"/>
      <c r="G349" s="235">
        <v>0</v>
      </c>
      <c r="H349" s="78">
        <f t="shared" si="26"/>
        <v>0</v>
      </c>
      <c r="I349" s="47">
        <f t="shared" si="27"/>
        <v>0</v>
      </c>
      <c r="J349"/>
      <c r="K349" s="139">
        <v>0</v>
      </c>
      <c r="L349" s="54">
        <f t="shared" si="28"/>
        <v>0</v>
      </c>
      <c r="M349" s="54">
        <f t="shared" si="29"/>
        <v>0</v>
      </c>
      <c r="O349" s="91">
        <f t="shared" si="25"/>
        <v>0</v>
      </c>
      <c r="P349" s="147">
        <v>95650</v>
      </c>
      <c r="S349" s="161"/>
      <c r="V349"/>
      <c r="W349" s="93"/>
      <c r="X349" s="90"/>
      <c r="Y349" s="90"/>
    </row>
    <row r="350" spans="1:25" ht="17.100000000000001" customHeight="1">
      <c r="A350" s="170">
        <v>95665</v>
      </c>
      <c r="B350" s="49">
        <v>95</v>
      </c>
      <c r="C350" s="50" t="s">
        <v>892</v>
      </c>
      <c r="D350" s="68">
        <v>665</v>
      </c>
      <c r="E350" s="41" t="s">
        <v>866</v>
      </c>
      <c r="F350" s="235">
        <v>3</v>
      </c>
      <c r="G350" s="235">
        <v>0</v>
      </c>
      <c r="H350" s="78">
        <f t="shared" si="26"/>
        <v>0</v>
      </c>
      <c r="I350" s="47">
        <f t="shared" si="27"/>
        <v>0</v>
      </c>
      <c r="J350" s="139">
        <v>15000</v>
      </c>
      <c r="K350" s="139">
        <v>0</v>
      </c>
      <c r="L350" s="54">
        <f t="shared" si="28"/>
        <v>0</v>
      </c>
      <c r="M350" s="54">
        <f t="shared" si="29"/>
        <v>0</v>
      </c>
      <c r="O350" s="91">
        <f t="shared" si="25"/>
        <v>0</v>
      </c>
      <c r="P350" s="147">
        <v>95665</v>
      </c>
      <c r="Q350" s="71"/>
      <c r="R350" s="71"/>
      <c r="S350" s="161"/>
      <c r="V350"/>
      <c r="W350" s="93"/>
      <c r="X350" s="90"/>
      <c r="Y350" s="90"/>
    </row>
    <row r="351" spans="1:25" ht="17.100000000000001" customHeight="1">
      <c r="A351" s="120">
        <v>95763</v>
      </c>
      <c r="B351" s="48">
        <v>95</v>
      </c>
      <c r="C351" s="50" t="s">
        <v>892</v>
      </c>
      <c r="D351" s="50">
        <v>763</v>
      </c>
      <c r="E351" s="41" t="s">
        <v>1514</v>
      </c>
      <c r="F351" s="235">
        <v>2</v>
      </c>
      <c r="G351" s="235">
        <v>3</v>
      </c>
      <c r="H351" s="78">
        <f t="shared" si="26"/>
        <v>2</v>
      </c>
      <c r="I351" s="47">
        <f t="shared" si="27"/>
        <v>-1</v>
      </c>
      <c r="J351" s="139">
        <v>10000</v>
      </c>
      <c r="K351" s="139">
        <v>15000</v>
      </c>
      <c r="L351" s="54">
        <f t="shared" si="28"/>
        <v>10000</v>
      </c>
      <c r="M351" s="54">
        <f t="shared" si="29"/>
        <v>-5000</v>
      </c>
      <c r="O351" s="91">
        <f t="shared" si="25"/>
        <v>0</v>
      </c>
      <c r="P351" s="122">
        <v>95763</v>
      </c>
      <c r="Q351" s="71">
        <v>2</v>
      </c>
      <c r="R351" s="71">
        <v>10000</v>
      </c>
      <c r="S351" s="161"/>
      <c r="V351"/>
      <c r="W351" s="93"/>
      <c r="X351" s="90"/>
      <c r="Y351" s="90"/>
    </row>
    <row r="352" spans="1:25" ht="17.100000000000001" customHeight="1">
      <c r="A352" s="198">
        <v>95810</v>
      </c>
      <c r="B352" s="149">
        <v>95</v>
      </c>
      <c r="C352" s="150" t="s">
        <v>892</v>
      </c>
      <c r="D352" s="186">
        <v>810</v>
      </c>
      <c r="E352" s="41" t="s">
        <v>536</v>
      </c>
      <c r="F352" s="235">
        <v>1</v>
      </c>
      <c r="G352" s="235">
        <v>0</v>
      </c>
      <c r="H352" s="78">
        <f t="shared" si="26"/>
        <v>0</v>
      </c>
      <c r="I352" s="47">
        <f t="shared" si="27"/>
        <v>0</v>
      </c>
      <c r="J352" s="139">
        <v>5000</v>
      </c>
      <c r="K352" s="139">
        <v>0</v>
      </c>
      <c r="L352" s="54">
        <f t="shared" si="28"/>
        <v>0</v>
      </c>
      <c r="M352" s="54">
        <f t="shared" si="29"/>
        <v>0</v>
      </c>
      <c r="O352" s="91">
        <f t="shared" si="25"/>
        <v>0</v>
      </c>
      <c r="P352" s="147">
        <v>95810</v>
      </c>
      <c r="S352" s="161"/>
      <c r="V352"/>
      <c r="W352" s="93"/>
      <c r="X352" s="90"/>
      <c r="Y352" s="90"/>
    </row>
    <row r="353" spans="1:25" ht="17.100000000000001" customHeight="1">
      <c r="A353" s="234">
        <v>95821</v>
      </c>
      <c r="B353" s="149">
        <v>95</v>
      </c>
      <c r="C353" s="183" t="s">
        <v>892</v>
      </c>
      <c r="D353" s="184">
        <v>821</v>
      </c>
      <c r="E353" s="41" t="s">
        <v>525</v>
      </c>
      <c r="F353" s="93"/>
      <c r="G353" s="235">
        <v>1</v>
      </c>
      <c r="H353" s="78">
        <f t="shared" si="26"/>
        <v>1</v>
      </c>
      <c r="I353" s="47">
        <f t="shared" si="27"/>
        <v>0</v>
      </c>
      <c r="J353"/>
      <c r="K353" s="139">
        <v>9000</v>
      </c>
      <c r="L353" s="54">
        <f t="shared" si="28"/>
        <v>5000</v>
      </c>
      <c r="M353" s="54">
        <f t="shared" si="29"/>
        <v>-4000</v>
      </c>
      <c r="O353" s="91">
        <f t="shared" si="25"/>
        <v>0</v>
      </c>
      <c r="P353" s="122">
        <v>95821</v>
      </c>
      <c r="Q353" s="71">
        <v>1</v>
      </c>
      <c r="R353" s="71">
        <v>5000</v>
      </c>
      <c r="S353" s="161"/>
      <c r="V353"/>
      <c r="W353" s="93"/>
      <c r="X353" s="90"/>
      <c r="Y353" s="90"/>
    </row>
    <row r="354" spans="1:25" ht="17.100000000000001" customHeight="1">
      <c r="A354" s="234">
        <v>95879</v>
      </c>
      <c r="B354" s="149">
        <v>95</v>
      </c>
      <c r="C354" s="183" t="s">
        <v>892</v>
      </c>
      <c r="D354" s="184">
        <v>879</v>
      </c>
      <c r="E354" s="41" t="s">
        <v>533</v>
      </c>
      <c r="F354" s="93"/>
      <c r="G354" s="235">
        <v>1</v>
      </c>
      <c r="H354" s="78">
        <f t="shared" si="26"/>
        <v>0.21</v>
      </c>
      <c r="I354" s="47">
        <f t="shared" si="27"/>
        <v>-0.79</v>
      </c>
      <c r="J354"/>
      <c r="K354" s="139">
        <v>5000</v>
      </c>
      <c r="L354" s="54">
        <f t="shared" si="28"/>
        <v>1050</v>
      </c>
      <c r="M354" s="54">
        <f t="shared" si="29"/>
        <v>-3950</v>
      </c>
      <c r="O354" s="91">
        <f t="shared" si="25"/>
        <v>0</v>
      </c>
      <c r="P354" s="122">
        <v>95879</v>
      </c>
      <c r="Q354" s="71">
        <v>0.21</v>
      </c>
      <c r="R354" s="71">
        <v>1050</v>
      </c>
      <c r="S354" s="161"/>
      <c r="V354"/>
      <c r="W354" s="93"/>
      <c r="X354" s="90"/>
      <c r="Y354" s="90"/>
    </row>
    <row r="355" spans="1:25" ht="17.100000000000001" customHeight="1">
      <c r="A355" s="170">
        <v>96020</v>
      </c>
      <c r="B355" s="49">
        <v>96</v>
      </c>
      <c r="C355" s="50" t="s">
        <v>865</v>
      </c>
      <c r="D355" s="68">
        <v>20</v>
      </c>
      <c r="E355" s="41" t="s">
        <v>776</v>
      </c>
      <c r="F355" s="235">
        <v>5</v>
      </c>
      <c r="G355" s="235">
        <v>2</v>
      </c>
      <c r="H355" s="78">
        <f t="shared" si="26"/>
        <v>2</v>
      </c>
      <c r="I355" s="47">
        <f t="shared" si="27"/>
        <v>0</v>
      </c>
      <c r="J355" s="139">
        <v>25000</v>
      </c>
      <c r="K355" s="139">
        <v>17000</v>
      </c>
      <c r="L355" s="54">
        <f t="shared" si="28"/>
        <v>13957</v>
      </c>
      <c r="M355" s="54">
        <f t="shared" si="29"/>
        <v>-3043</v>
      </c>
      <c r="O355" s="91">
        <f t="shared" si="25"/>
        <v>0</v>
      </c>
      <c r="P355" s="122">
        <v>96020</v>
      </c>
      <c r="Q355" s="71">
        <v>2</v>
      </c>
      <c r="R355" s="71">
        <v>13957</v>
      </c>
      <c r="S355" s="161"/>
      <c r="V355"/>
      <c r="W355" s="93"/>
      <c r="X355" s="90"/>
      <c r="Y355" s="90"/>
    </row>
    <row r="356" spans="1:25" ht="17.100000000000001" customHeight="1">
      <c r="A356" s="174">
        <v>96036</v>
      </c>
      <c r="B356" s="68">
        <v>96</v>
      </c>
      <c r="C356" s="50" t="s">
        <v>865</v>
      </c>
      <c r="D356" s="50">
        <v>36</v>
      </c>
      <c r="E356" s="41" t="s">
        <v>902</v>
      </c>
      <c r="F356" s="235">
        <v>38.83</v>
      </c>
      <c r="G356" s="235">
        <v>50</v>
      </c>
      <c r="H356" s="78">
        <f t="shared" si="26"/>
        <v>48.84</v>
      </c>
      <c r="I356" s="47">
        <f t="shared" si="27"/>
        <v>-1.1599999999999966</v>
      </c>
      <c r="J356" s="139">
        <v>249568</v>
      </c>
      <c r="K356" s="139">
        <v>300219</v>
      </c>
      <c r="L356" s="54">
        <f t="shared" si="28"/>
        <v>287827</v>
      </c>
      <c r="M356" s="54">
        <f t="shared" si="29"/>
        <v>-12392</v>
      </c>
      <c r="O356" s="91">
        <f t="shared" si="25"/>
        <v>0</v>
      </c>
      <c r="P356" s="122">
        <v>96036</v>
      </c>
      <c r="Q356" s="71">
        <v>48.84</v>
      </c>
      <c r="R356" s="71">
        <v>287827</v>
      </c>
      <c r="S356" s="161"/>
      <c r="V356"/>
      <c r="W356" s="93"/>
      <c r="X356" s="90"/>
      <c r="Y356" s="90"/>
    </row>
    <row r="357" spans="1:25" ht="17.100000000000001" customHeight="1">
      <c r="A357" s="180">
        <v>96095</v>
      </c>
      <c r="B357" s="86">
        <v>96</v>
      </c>
      <c r="C357" s="182" t="s">
        <v>865</v>
      </c>
      <c r="D357" s="182">
        <v>95</v>
      </c>
      <c r="E357" s="41" t="s">
        <v>892</v>
      </c>
      <c r="F357" s="235">
        <v>1</v>
      </c>
      <c r="G357" s="235">
        <v>1</v>
      </c>
      <c r="H357" s="78">
        <f t="shared" si="26"/>
        <v>1</v>
      </c>
      <c r="I357" s="47">
        <f t="shared" si="27"/>
        <v>0</v>
      </c>
      <c r="J357" s="139">
        <v>5000</v>
      </c>
      <c r="K357" s="139">
        <v>5000</v>
      </c>
      <c r="L357" s="54">
        <f t="shared" si="28"/>
        <v>5000</v>
      </c>
      <c r="M357" s="54">
        <f t="shared" si="29"/>
        <v>0</v>
      </c>
      <c r="O357" s="91">
        <f t="shared" si="25"/>
        <v>0</v>
      </c>
      <c r="P357" s="122">
        <v>96095</v>
      </c>
      <c r="Q357" s="71">
        <v>1</v>
      </c>
      <c r="R357" s="71">
        <v>5000</v>
      </c>
      <c r="S357" s="161"/>
      <c r="V357"/>
      <c r="W357" s="93"/>
      <c r="X357" s="90"/>
      <c r="Y357" s="90"/>
    </row>
    <row r="358" spans="1:25" ht="17.100000000000001" customHeight="1">
      <c r="A358" s="234">
        <v>96122</v>
      </c>
      <c r="B358" s="149">
        <v>96</v>
      </c>
      <c r="C358" s="183" t="s">
        <v>865</v>
      </c>
      <c r="D358" s="184">
        <v>122</v>
      </c>
      <c r="E358" s="41" t="s">
        <v>1372</v>
      </c>
      <c r="F358" s="93"/>
      <c r="G358" s="235">
        <v>1</v>
      </c>
      <c r="H358" s="78">
        <f t="shared" si="26"/>
        <v>1</v>
      </c>
      <c r="I358" s="47">
        <f t="shared" si="27"/>
        <v>0</v>
      </c>
      <c r="J358"/>
      <c r="K358" s="139">
        <v>5000</v>
      </c>
      <c r="L358" s="54">
        <f t="shared" si="28"/>
        <v>5000</v>
      </c>
      <c r="M358" s="54">
        <f t="shared" si="29"/>
        <v>0</v>
      </c>
      <c r="O358" s="91">
        <f t="shared" si="25"/>
        <v>0</v>
      </c>
      <c r="P358" s="122">
        <v>96122</v>
      </c>
      <c r="Q358" s="71">
        <v>1</v>
      </c>
      <c r="R358" s="71">
        <v>5000</v>
      </c>
      <c r="S358" s="161"/>
      <c r="V358"/>
      <c r="W358" s="93"/>
      <c r="X358" s="90"/>
      <c r="Y358" s="90"/>
    </row>
    <row r="359" spans="1:25" ht="17.100000000000001" customHeight="1">
      <c r="A359" s="51">
        <v>96172</v>
      </c>
      <c r="B359" s="49">
        <v>96</v>
      </c>
      <c r="C359" s="50" t="s">
        <v>865</v>
      </c>
      <c r="D359" s="50">
        <v>172</v>
      </c>
      <c r="E359" s="41" t="s">
        <v>903</v>
      </c>
      <c r="F359" s="235">
        <v>32.33</v>
      </c>
      <c r="G359" s="235">
        <v>40</v>
      </c>
      <c r="H359" s="78">
        <f t="shared" si="26"/>
        <v>40.53</v>
      </c>
      <c r="I359" s="47">
        <f t="shared" si="27"/>
        <v>0.53000000000000114</v>
      </c>
      <c r="J359" s="139">
        <v>220024</v>
      </c>
      <c r="K359" s="139">
        <v>246511</v>
      </c>
      <c r="L359" s="54">
        <f t="shared" si="28"/>
        <v>233676</v>
      </c>
      <c r="M359" s="54">
        <f t="shared" si="29"/>
        <v>-12835</v>
      </c>
      <c r="O359" s="91">
        <f t="shared" si="25"/>
        <v>0</v>
      </c>
      <c r="P359" s="122">
        <v>96172</v>
      </c>
      <c r="Q359" s="71">
        <v>40.53</v>
      </c>
      <c r="R359" s="71">
        <v>233676</v>
      </c>
      <c r="S359" s="161"/>
      <c r="V359"/>
      <c r="W359" s="93"/>
      <c r="X359" s="90"/>
      <c r="Y359" s="90"/>
    </row>
    <row r="360" spans="1:25" ht="17.100000000000001" customHeight="1">
      <c r="A360" s="170">
        <v>96182</v>
      </c>
      <c r="B360" s="49">
        <v>96</v>
      </c>
      <c r="C360" s="50" t="s">
        <v>865</v>
      </c>
      <c r="D360" s="50">
        <v>182</v>
      </c>
      <c r="E360" s="41" t="s">
        <v>1306</v>
      </c>
      <c r="F360" s="235">
        <v>1</v>
      </c>
      <c r="G360" s="235">
        <v>0</v>
      </c>
      <c r="H360" s="78">
        <f t="shared" si="26"/>
        <v>0</v>
      </c>
      <c r="I360" s="47">
        <f t="shared" si="27"/>
        <v>0</v>
      </c>
      <c r="J360" s="139">
        <v>5000</v>
      </c>
      <c r="K360" s="139">
        <v>0</v>
      </c>
      <c r="L360" s="54">
        <f t="shared" si="28"/>
        <v>0</v>
      </c>
      <c r="M360" s="54">
        <f t="shared" si="29"/>
        <v>0</v>
      </c>
      <c r="O360" s="91">
        <f t="shared" si="25"/>
        <v>0</v>
      </c>
      <c r="P360" s="147">
        <v>96182</v>
      </c>
      <c r="Q360" s="71"/>
      <c r="R360" s="71"/>
      <c r="S360" s="161"/>
      <c r="V360"/>
      <c r="W360" s="93"/>
      <c r="X360" s="90"/>
      <c r="Y360" s="90"/>
    </row>
    <row r="361" spans="1:25" ht="17.100000000000001" customHeight="1">
      <c r="A361" s="145">
        <v>96239</v>
      </c>
      <c r="B361" s="49">
        <v>96</v>
      </c>
      <c r="C361" s="50" t="s">
        <v>865</v>
      </c>
      <c r="D361" s="68">
        <v>239</v>
      </c>
      <c r="E361" s="41" t="s">
        <v>904</v>
      </c>
      <c r="F361" s="235">
        <v>1</v>
      </c>
      <c r="G361" s="235">
        <v>1</v>
      </c>
      <c r="H361" s="78">
        <f t="shared" si="26"/>
        <v>1</v>
      </c>
      <c r="I361" s="47">
        <f t="shared" si="27"/>
        <v>0</v>
      </c>
      <c r="J361" s="139">
        <v>5000</v>
      </c>
      <c r="K361" s="139">
        <v>5000</v>
      </c>
      <c r="L361" s="54">
        <f t="shared" si="28"/>
        <v>5000</v>
      </c>
      <c r="M361" s="54">
        <f t="shared" si="29"/>
        <v>0</v>
      </c>
      <c r="O361" s="91">
        <f t="shared" si="25"/>
        <v>0</v>
      </c>
      <c r="P361" s="122">
        <v>96239</v>
      </c>
      <c r="Q361" s="71">
        <v>1</v>
      </c>
      <c r="R361" s="71">
        <v>5000</v>
      </c>
      <c r="S361" s="161"/>
      <c r="V361"/>
      <c r="W361" s="93"/>
      <c r="X361" s="90"/>
      <c r="Y361" s="90"/>
    </row>
    <row r="362" spans="1:25" ht="17.100000000000001" customHeight="1">
      <c r="A362" s="170">
        <v>96261</v>
      </c>
      <c r="B362" s="49">
        <v>96</v>
      </c>
      <c r="C362" s="50" t="s">
        <v>865</v>
      </c>
      <c r="D362" s="68">
        <v>261</v>
      </c>
      <c r="E362" s="41" t="s">
        <v>780</v>
      </c>
      <c r="F362" s="235">
        <v>4</v>
      </c>
      <c r="G362" s="235">
        <v>2</v>
      </c>
      <c r="H362" s="78">
        <f t="shared" si="26"/>
        <v>2</v>
      </c>
      <c r="I362" s="47">
        <f t="shared" si="27"/>
        <v>0</v>
      </c>
      <c r="J362" s="139">
        <v>20000</v>
      </c>
      <c r="K362" s="139">
        <v>14000</v>
      </c>
      <c r="L362" s="54">
        <f t="shared" si="28"/>
        <v>14940</v>
      </c>
      <c r="M362" s="54">
        <f t="shared" si="29"/>
        <v>940</v>
      </c>
      <c r="O362" s="91">
        <f t="shared" si="25"/>
        <v>0</v>
      </c>
      <c r="P362" s="122">
        <v>96261</v>
      </c>
      <c r="Q362" s="71">
        <v>2</v>
      </c>
      <c r="R362" s="71">
        <v>14940</v>
      </c>
      <c r="S362" s="161"/>
      <c r="V362"/>
      <c r="W362" s="93"/>
      <c r="X362" s="90"/>
      <c r="Y362" s="90"/>
    </row>
    <row r="363" spans="1:25" ht="17.100000000000001" customHeight="1">
      <c r="A363" s="234">
        <v>96293</v>
      </c>
      <c r="B363" s="149">
        <v>96</v>
      </c>
      <c r="C363" s="183" t="s">
        <v>865</v>
      </c>
      <c r="D363" s="184">
        <v>293</v>
      </c>
      <c r="E363" s="41" t="s">
        <v>840</v>
      </c>
      <c r="F363" s="93"/>
      <c r="G363" s="235">
        <v>1</v>
      </c>
      <c r="H363" s="78">
        <f t="shared" si="26"/>
        <v>1</v>
      </c>
      <c r="I363" s="47">
        <f t="shared" si="27"/>
        <v>0</v>
      </c>
      <c r="J363"/>
      <c r="K363" s="139">
        <v>5000</v>
      </c>
      <c r="L363" s="54">
        <f t="shared" si="28"/>
        <v>5000</v>
      </c>
      <c r="M363" s="54">
        <f t="shared" si="29"/>
        <v>0</v>
      </c>
      <c r="O363" s="91">
        <f t="shared" si="25"/>
        <v>0</v>
      </c>
      <c r="P363" s="122">
        <v>96293</v>
      </c>
      <c r="Q363" s="71">
        <v>1</v>
      </c>
      <c r="R363" s="71">
        <v>5000</v>
      </c>
      <c r="S363" s="161"/>
      <c r="V363"/>
      <c r="W363" s="93"/>
      <c r="X363" s="90"/>
      <c r="Y363" s="90"/>
    </row>
    <row r="364" spans="1:25" ht="17.100000000000001" customHeight="1">
      <c r="A364" s="173">
        <v>96310</v>
      </c>
      <c r="B364" s="164">
        <v>96</v>
      </c>
      <c r="C364" s="50" t="s">
        <v>865</v>
      </c>
      <c r="D364" s="68">
        <v>310</v>
      </c>
      <c r="E364" s="41" t="s">
        <v>901</v>
      </c>
      <c r="F364" s="235">
        <v>4.29</v>
      </c>
      <c r="G364" s="235">
        <v>10</v>
      </c>
      <c r="H364" s="78">
        <f t="shared" si="26"/>
        <v>10</v>
      </c>
      <c r="I364" s="47">
        <f t="shared" si="27"/>
        <v>0</v>
      </c>
      <c r="J364" s="139">
        <v>32009</v>
      </c>
      <c r="K364" s="139">
        <v>64559</v>
      </c>
      <c r="L364" s="54">
        <f t="shared" si="28"/>
        <v>60688</v>
      </c>
      <c r="M364" s="54">
        <f t="shared" si="29"/>
        <v>-3871</v>
      </c>
      <c r="O364" s="91">
        <f t="shared" si="25"/>
        <v>0</v>
      </c>
      <c r="P364" s="122">
        <v>96310</v>
      </c>
      <c r="Q364" s="71">
        <v>10</v>
      </c>
      <c r="R364" s="71">
        <v>60688</v>
      </c>
      <c r="S364" s="161"/>
      <c r="V364"/>
      <c r="W364" s="93"/>
      <c r="X364" s="90"/>
      <c r="Y364" s="90"/>
    </row>
    <row r="365" spans="1:25" ht="17.100000000000001" customHeight="1">
      <c r="A365" s="212">
        <v>96815</v>
      </c>
      <c r="B365" s="149">
        <v>96</v>
      </c>
      <c r="C365" s="183" t="s">
        <v>865</v>
      </c>
      <c r="D365" s="184">
        <v>815</v>
      </c>
      <c r="E365" s="41" t="s">
        <v>537</v>
      </c>
      <c r="F365" s="235">
        <v>2</v>
      </c>
      <c r="G365" s="235">
        <v>3</v>
      </c>
      <c r="H365" s="78">
        <f t="shared" si="26"/>
        <v>3.7800000000000002</v>
      </c>
      <c r="I365" s="47">
        <f t="shared" si="27"/>
        <v>0.78000000000000025</v>
      </c>
      <c r="J365" s="139">
        <v>10000</v>
      </c>
      <c r="K365" s="139">
        <v>29000</v>
      </c>
      <c r="L365" s="54">
        <f t="shared" si="28"/>
        <v>26261</v>
      </c>
      <c r="M365" s="54">
        <f t="shared" si="29"/>
        <v>-2739</v>
      </c>
      <c r="O365" s="91">
        <f t="shared" si="25"/>
        <v>0</v>
      </c>
      <c r="P365" s="122">
        <v>96815</v>
      </c>
      <c r="Q365" s="71">
        <v>3.7800000000000002</v>
      </c>
      <c r="R365" s="71">
        <v>26261</v>
      </c>
      <c r="S365" s="161"/>
      <c r="V365"/>
      <c r="W365" s="93"/>
      <c r="X365" s="90"/>
      <c r="Y365" s="90"/>
    </row>
    <row r="366" spans="1:25" ht="17.100000000000001" customHeight="1">
      <c r="A366" s="212">
        <v>96879</v>
      </c>
      <c r="B366" s="201">
        <v>96</v>
      </c>
      <c r="C366" s="183" t="s">
        <v>865</v>
      </c>
      <c r="D366" s="184">
        <v>879</v>
      </c>
      <c r="E366" s="41" t="s">
        <v>533</v>
      </c>
      <c r="F366" s="235">
        <v>2</v>
      </c>
      <c r="G366" s="235">
        <v>1</v>
      </c>
      <c r="H366" s="78">
        <f t="shared" si="26"/>
        <v>1</v>
      </c>
      <c r="I366" s="47">
        <f t="shared" si="27"/>
        <v>0</v>
      </c>
      <c r="J366" s="139">
        <v>10000</v>
      </c>
      <c r="K366" s="139">
        <v>5000</v>
      </c>
      <c r="L366" s="54">
        <f t="shared" si="28"/>
        <v>5000</v>
      </c>
      <c r="M366" s="54">
        <f t="shared" si="29"/>
        <v>0</v>
      </c>
      <c r="O366" s="91">
        <f t="shared" si="25"/>
        <v>0</v>
      </c>
      <c r="P366" s="122">
        <v>96879</v>
      </c>
      <c r="Q366" s="71">
        <v>1</v>
      </c>
      <c r="R366" s="71">
        <v>5000</v>
      </c>
      <c r="S366" s="161"/>
      <c r="V366"/>
      <c r="W366" s="93"/>
      <c r="X366" s="90"/>
      <c r="Y366" s="90"/>
    </row>
    <row r="367" spans="1:25" ht="17.100000000000001" customHeight="1">
      <c r="A367" s="213">
        <v>97031</v>
      </c>
      <c r="B367" s="48">
        <v>97</v>
      </c>
      <c r="C367" s="49" t="s">
        <v>846</v>
      </c>
      <c r="D367" s="49">
        <v>31</v>
      </c>
      <c r="E367" s="41" t="s">
        <v>912</v>
      </c>
      <c r="F367" s="235">
        <v>0.03</v>
      </c>
      <c r="G367" s="235">
        <v>0</v>
      </c>
      <c r="H367" s="78">
        <f t="shared" si="26"/>
        <v>0</v>
      </c>
      <c r="I367" s="47">
        <f t="shared" si="27"/>
        <v>0</v>
      </c>
      <c r="J367" s="139">
        <v>150</v>
      </c>
      <c r="K367" s="139">
        <v>0</v>
      </c>
      <c r="L367" s="54">
        <f t="shared" si="28"/>
        <v>0</v>
      </c>
      <c r="M367" s="54">
        <f t="shared" si="29"/>
        <v>0</v>
      </c>
      <c r="O367" s="91">
        <f t="shared" si="25"/>
        <v>0</v>
      </c>
      <c r="P367" s="147">
        <v>97031</v>
      </c>
      <c r="S367" s="161"/>
      <c r="V367"/>
      <c r="W367" s="93"/>
      <c r="X367" s="90"/>
      <c r="Y367" s="90"/>
    </row>
    <row r="368" spans="1:25" ht="17.100000000000001" customHeight="1">
      <c r="A368" s="234">
        <v>97064</v>
      </c>
      <c r="B368" s="149">
        <v>97</v>
      </c>
      <c r="C368" s="183" t="s">
        <v>846</v>
      </c>
      <c r="D368" s="184">
        <v>64</v>
      </c>
      <c r="E368" s="41" t="s">
        <v>844</v>
      </c>
      <c r="F368" s="93"/>
      <c r="G368" s="235">
        <v>3</v>
      </c>
      <c r="H368" s="78">
        <f t="shared" si="26"/>
        <v>3.17</v>
      </c>
      <c r="I368" s="47">
        <f t="shared" si="27"/>
        <v>0.16999999999999993</v>
      </c>
      <c r="J368"/>
      <c r="K368" s="139">
        <v>15000</v>
      </c>
      <c r="L368" s="54">
        <f t="shared" si="28"/>
        <v>15850</v>
      </c>
      <c r="M368" s="54">
        <f t="shared" si="29"/>
        <v>850</v>
      </c>
      <c r="O368" s="91">
        <f t="shared" si="25"/>
        <v>0</v>
      </c>
      <c r="P368" s="122">
        <v>97064</v>
      </c>
      <c r="Q368" s="71">
        <v>3.17</v>
      </c>
      <c r="R368" s="71">
        <v>15850</v>
      </c>
      <c r="S368" s="161"/>
      <c r="V368"/>
      <c r="W368" s="93"/>
      <c r="X368" s="90"/>
      <c r="Y368" s="90"/>
    </row>
    <row r="369" spans="1:25" ht="17.100000000000001" customHeight="1">
      <c r="A369" s="51">
        <v>97103</v>
      </c>
      <c r="B369" s="49">
        <v>97</v>
      </c>
      <c r="C369" s="50" t="s">
        <v>846</v>
      </c>
      <c r="D369" s="68">
        <v>103</v>
      </c>
      <c r="E369" s="41" t="s">
        <v>804</v>
      </c>
      <c r="F369" s="235">
        <v>11.510000000000002</v>
      </c>
      <c r="G369" s="235">
        <v>10</v>
      </c>
      <c r="H369" s="78">
        <f t="shared" si="26"/>
        <v>11.98</v>
      </c>
      <c r="I369" s="47">
        <f t="shared" si="27"/>
        <v>1.9800000000000004</v>
      </c>
      <c r="J369" s="139">
        <v>65973</v>
      </c>
      <c r="K369" s="139">
        <v>51268</v>
      </c>
      <c r="L369" s="54">
        <f t="shared" si="28"/>
        <v>72673</v>
      </c>
      <c r="M369" s="54">
        <f t="shared" si="29"/>
        <v>21405</v>
      </c>
      <c r="O369" s="91">
        <f t="shared" si="25"/>
        <v>0</v>
      </c>
      <c r="P369" s="122">
        <v>97103</v>
      </c>
      <c r="Q369" s="71">
        <v>11.98</v>
      </c>
      <c r="R369" s="71">
        <v>72673</v>
      </c>
      <c r="S369" s="161"/>
      <c r="V369"/>
      <c r="W369" s="93"/>
      <c r="X369" s="90"/>
      <c r="Y369" s="90"/>
    </row>
    <row r="370" spans="1:25" ht="17.100000000000001" customHeight="1">
      <c r="A370" s="250">
        <v>97110</v>
      </c>
      <c r="B370" s="149">
        <v>97</v>
      </c>
      <c r="C370" s="183" t="s">
        <v>846</v>
      </c>
      <c r="D370" s="184">
        <v>110</v>
      </c>
      <c r="E370" s="41" t="s">
        <v>793</v>
      </c>
      <c r="F370" s="235">
        <v>0.13</v>
      </c>
      <c r="G370" s="235">
        <v>0</v>
      </c>
      <c r="H370" s="78">
        <f t="shared" si="26"/>
        <v>0</v>
      </c>
      <c r="I370" s="47">
        <f t="shared" si="27"/>
        <v>0</v>
      </c>
      <c r="J370" s="139">
        <v>650</v>
      </c>
      <c r="K370" s="139">
        <v>0</v>
      </c>
      <c r="L370" s="54">
        <f t="shared" si="28"/>
        <v>0</v>
      </c>
      <c r="M370" s="54">
        <f t="shared" si="29"/>
        <v>0</v>
      </c>
      <c r="O370" s="91">
        <f t="shared" si="25"/>
        <v>0</v>
      </c>
      <c r="P370" s="147">
        <v>97110</v>
      </c>
      <c r="Q370" s="71"/>
      <c r="R370" s="71"/>
      <c r="S370" s="161"/>
      <c r="V370"/>
      <c r="W370" s="93"/>
      <c r="X370" s="90"/>
      <c r="Y370" s="90"/>
    </row>
    <row r="371" spans="1:25" ht="17.100000000000001" customHeight="1">
      <c r="A371" s="212">
        <v>97128</v>
      </c>
      <c r="B371" s="201">
        <v>97</v>
      </c>
      <c r="C371" s="183" t="s">
        <v>846</v>
      </c>
      <c r="D371" s="184">
        <v>128</v>
      </c>
      <c r="E371" s="41" t="s">
        <v>580</v>
      </c>
      <c r="F371" s="235">
        <v>1</v>
      </c>
      <c r="G371" s="235">
        <v>0</v>
      </c>
      <c r="H371" s="78">
        <f t="shared" si="26"/>
        <v>0</v>
      </c>
      <c r="I371" s="47">
        <f t="shared" si="27"/>
        <v>0</v>
      </c>
      <c r="J371" s="139">
        <v>6924</v>
      </c>
      <c r="K371" s="139">
        <v>0</v>
      </c>
      <c r="L371" s="54">
        <f t="shared" si="28"/>
        <v>0</v>
      </c>
      <c r="M371" s="54">
        <f t="shared" si="29"/>
        <v>0</v>
      </c>
      <c r="O371" s="91">
        <f t="shared" si="25"/>
        <v>0</v>
      </c>
      <c r="P371" s="147">
        <v>97128</v>
      </c>
      <c r="Q371" s="71"/>
      <c r="R371" s="71"/>
      <c r="S371" s="161"/>
      <c r="V371"/>
      <c r="W371" s="93"/>
      <c r="X371" s="90"/>
      <c r="Y371" s="90"/>
    </row>
    <row r="372" spans="1:25" ht="17.100000000000001" customHeight="1">
      <c r="A372" s="212">
        <v>97141</v>
      </c>
      <c r="B372" s="149">
        <v>97</v>
      </c>
      <c r="C372" s="183" t="s">
        <v>846</v>
      </c>
      <c r="D372" s="184">
        <v>141</v>
      </c>
      <c r="E372" s="41" t="s">
        <v>563</v>
      </c>
      <c r="F372" s="235">
        <v>0.63</v>
      </c>
      <c r="G372" s="235">
        <v>1</v>
      </c>
      <c r="H372" s="78">
        <f t="shared" si="26"/>
        <v>1</v>
      </c>
      <c r="I372" s="47">
        <f t="shared" si="27"/>
        <v>0</v>
      </c>
      <c r="J372" s="139">
        <v>3150</v>
      </c>
      <c r="K372" s="139">
        <v>5000</v>
      </c>
      <c r="L372" s="54">
        <f t="shared" si="28"/>
        <v>5000</v>
      </c>
      <c r="M372" s="54">
        <f t="shared" si="29"/>
        <v>0</v>
      </c>
      <c r="O372" s="91">
        <f t="shared" si="25"/>
        <v>0</v>
      </c>
      <c r="P372" s="122">
        <v>97141</v>
      </c>
      <c r="Q372" s="71">
        <v>1</v>
      </c>
      <c r="R372" s="71">
        <v>5000</v>
      </c>
      <c r="S372" s="161"/>
      <c r="V372"/>
      <c r="W372" s="93"/>
      <c r="X372" s="90"/>
      <c r="Y372" s="90"/>
    </row>
    <row r="373" spans="1:25" ht="17.100000000000001" customHeight="1">
      <c r="A373" s="51">
        <v>97153</v>
      </c>
      <c r="B373" s="48">
        <v>97</v>
      </c>
      <c r="C373" s="50" t="s">
        <v>846</v>
      </c>
      <c r="D373" s="50">
        <v>153</v>
      </c>
      <c r="E373" s="41" t="s">
        <v>847</v>
      </c>
      <c r="F373" s="235">
        <v>98.820000000000007</v>
      </c>
      <c r="G373" s="235">
        <v>95</v>
      </c>
      <c r="H373" s="78">
        <f t="shared" si="26"/>
        <v>95.249999999999957</v>
      </c>
      <c r="I373" s="47">
        <f t="shared" si="27"/>
        <v>0.24999999999995737</v>
      </c>
      <c r="J373" s="139">
        <v>562044</v>
      </c>
      <c r="K373" s="139">
        <v>558195</v>
      </c>
      <c r="L373" s="54">
        <f t="shared" si="28"/>
        <v>545895</v>
      </c>
      <c r="M373" s="54">
        <f t="shared" si="29"/>
        <v>-12300</v>
      </c>
      <c r="O373" s="91">
        <f t="shared" si="25"/>
        <v>0</v>
      </c>
      <c r="P373" s="122">
        <v>97153</v>
      </c>
      <c r="Q373" s="71">
        <v>95.249999999999957</v>
      </c>
      <c r="R373" s="71">
        <v>545895</v>
      </c>
      <c r="S373" s="161"/>
      <c r="V373"/>
      <c r="W373" s="93"/>
      <c r="X373" s="90"/>
      <c r="Y373" s="90"/>
    </row>
    <row r="374" spans="1:25" ht="17.100000000000001" customHeight="1">
      <c r="A374" s="120">
        <v>97158</v>
      </c>
      <c r="B374" s="48">
        <v>97</v>
      </c>
      <c r="C374" s="50" t="s">
        <v>846</v>
      </c>
      <c r="D374" s="68">
        <v>158</v>
      </c>
      <c r="E374" s="41" t="s">
        <v>564</v>
      </c>
      <c r="F374" s="235">
        <v>1</v>
      </c>
      <c r="G374" s="235">
        <v>1</v>
      </c>
      <c r="H374" s="78">
        <f t="shared" si="26"/>
        <v>1.42</v>
      </c>
      <c r="I374" s="47">
        <f t="shared" si="27"/>
        <v>0.41999999999999993</v>
      </c>
      <c r="J374" s="139">
        <v>5445</v>
      </c>
      <c r="K374" s="139">
        <v>9000</v>
      </c>
      <c r="L374" s="54">
        <f t="shared" si="28"/>
        <v>7750</v>
      </c>
      <c r="M374" s="54">
        <f t="shared" si="29"/>
        <v>-1250</v>
      </c>
      <c r="O374" s="91">
        <f t="shared" si="25"/>
        <v>0</v>
      </c>
      <c r="P374" s="122">
        <v>97158</v>
      </c>
      <c r="Q374" s="71">
        <v>1.42</v>
      </c>
      <c r="R374" s="71">
        <v>7750</v>
      </c>
      <c r="S374" s="161"/>
      <c r="V374"/>
      <c r="W374" s="93"/>
      <c r="X374" s="90"/>
      <c r="Y374" s="90"/>
    </row>
    <row r="375" spans="1:25" ht="17.100000000000001" customHeight="1">
      <c r="A375" s="51">
        <v>97162</v>
      </c>
      <c r="B375" s="48">
        <v>97</v>
      </c>
      <c r="C375" s="50" t="s">
        <v>846</v>
      </c>
      <c r="D375" s="68">
        <v>162</v>
      </c>
      <c r="E375" s="41" t="s">
        <v>848</v>
      </c>
      <c r="F375" s="235">
        <v>23.38</v>
      </c>
      <c r="G375" s="235">
        <v>18</v>
      </c>
      <c r="H375" s="78">
        <f t="shared" si="26"/>
        <v>19.87</v>
      </c>
      <c r="I375" s="47">
        <f t="shared" si="27"/>
        <v>1.870000000000001</v>
      </c>
      <c r="J375" s="139">
        <v>150606</v>
      </c>
      <c r="K375" s="139">
        <v>118137</v>
      </c>
      <c r="L375" s="54">
        <f t="shared" si="28"/>
        <v>148851</v>
      </c>
      <c r="M375" s="54">
        <f t="shared" si="29"/>
        <v>30714</v>
      </c>
      <c r="O375" s="91">
        <f t="shared" si="25"/>
        <v>0</v>
      </c>
      <c r="P375" s="122">
        <v>97162</v>
      </c>
      <c r="Q375" s="71">
        <v>19.87</v>
      </c>
      <c r="R375" s="71">
        <v>148851</v>
      </c>
      <c r="S375" s="161"/>
      <c r="V375"/>
      <c r="W375" s="93"/>
      <c r="X375" s="90"/>
      <c r="Y375" s="90"/>
    </row>
    <row r="376" spans="1:25" ht="17.100000000000001" customHeight="1">
      <c r="A376" s="212">
        <v>97170</v>
      </c>
      <c r="B376" s="201">
        <v>97</v>
      </c>
      <c r="C376" s="183" t="s">
        <v>846</v>
      </c>
      <c r="D376" s="184">
        <v>170</v>
      </c>
      <c r="E376" s="41" t="s">
        <v>566</v>
      </c>
      <c r="F376" s="235">
        <v>0.31</v>
      </c>
      <c r="G376" s="235">
        <v>0</v>
      </c>
      <c r="H376" s="78">
        <f t="shared" si="26"/>
        <v>0</v>
      </c>
      <c r="I376" s="47">
        <f t="shared" si="27"/>
        <v>0</v>
      </c>
      <c r="J376" s="139">
        <v>1550</v>
      </c>
      <c r="K376" s="139">
        <v>0</v>
      </c>
      <c r="L376" s="54">
        <f t="shared" si="28"/>
        <v>0</v>
      </c>
      <c r="M376" s="54">
        <f t="shared" si="29"/>
        <v>0</v>
      </c>
      <c r="O376" s="91">
        <f t="shared" si="25"/>
        <v>0</v>
      </c>
      <c r="P376" s="147">
        <v>97170</v>
      </c>
      <c r="Q376" s="71"/>
      <c r="R376" s="71"/>
      <c r="S376" s="161"/>
      <c r="V376"/>
      <c r="W376" s="93"/>
      <c r="X376" s="90"/>
      <c r="Y376" s="90"/>
    </row>
    <row r="377" spans="1:25" ht="17.100000000000001" customHeight="1">
      <c r="A377" s="234">
        <v>97271</v>
      </c>
      <c r="B377" s="149">
        <v>97</v>
      </c>
      <c r="C377" s="183" t="s">
        <v>846</v>
      </c>
      <c r="D377" s="184">
        <v>271</v>
      </c>
      <c r="E377" s="41" t="s">
        <v>1285</v>
      </c>
      <c r="F377" s="93"/>
      <c r="G377" s="235">
        <v>1</v>
      </c>
      <c r="H377" s="78">
        <f t="shared" si="26"/>
        <v>0.49</v>
      </c>
      <c r="I377" s="47">
        <f t="shared" si="27"/>
        <v>-0.51</v>
      </c>
      <c r="J377"/>
      <c r="K377" s="139">
        <v>5000</v>
      </c>
      <c r="L377" s="54">
        <f t="shared" si="28"/>
        <v>2450</v>
      </c>
      <c r="M377" s="54">
        <f t="shared" si="29"/>
        <v>-2550</v>
      </c>
      <c r="O377" s="91">
        <f t="shared" si="25"/>
        <v>0</v>
      </c>
      <c r="P377" s="122">
        <v>97271</v>
      </c>
      <c r="Q377" s="71">
        <v>0.49</v>
      </c>
      <c r="R377" s="71">
        <v>2450</v>
      </c>
      <c r="S377" s="161"/>
      <c r="V377"/>
      <c r="W377" s="93"/>
      <c r="X377" s="90"/>
      <c r="Y377" s="90"/>
    </row>
    <row r="378" spans="1:25" ht="17.100000000000001" customHeight="1">
      <c r="A378" s="135">
        <v>97322</v>
      </c>
      <c r="B378" s="48">
        <v>97</v>
      </c>
      <c r="C378" s="50" t="s">
        <v>846</v>
      </c>
      <c r="D378" s="68">
        <v>322</v>
      </c>
      <c r="E378" s="41" t="s">
        <v>787</v>
      </c>
      <c r="F378" s="235">
        <v>2</v>
      </c>
      <c r="G378" s="235">
        <v>1</v>
      </c>
      <c r="H378" s="78">
        <f t="shared" si="26"/>
        <v>1.69</v>
      </c>
      <c r="I378" s="47">
        <f t="shared" si="27"/>
        <v>0.69</v>
      </c>
      <c r="J378" s="139">
        <v>10000</v>
      </c>
      <c r="K378" s="139">
        <v>5000</v>
      </c>
      <c r="L378" s="54">
        <f t="shared" si="28"/>
        <v>8450</v>
      </c>
      <c r="M378" s="54">
        <f t="shared" si="29"/>
        <v>3450</v>
      </c>
      <c r="O378" s="91">
        <f t="shared" si="25"/>
        <v>0</v>
      </c>
      <c r="P378" s="122">
        <v>97322</v>
      </c>
      <c r="Q378" s="71">
        <v>1.69</v>
      </c>
      <c r="R378" s="71">
        <v>8450</v>
      </c>
      <c r="S378" s="161"/>
      <c r="V378"/>
      <c r="W378" s="93"/>
      <c r="X378" s="90"/>
      <c r="Y378" s="90"/>
    </row>
    <row r="379" spans="1:25" ht="17.100000000000001" customHeight="1">
      <c r="A379" s="51">
        <v>97343</v>
      </c>
      <c r="B379" s="48">
        <v>97</v>
      </c>
      <c r="C379" s="50" t="s">
        <v>846</v>
      </c>
      <c r="D379" s="68">
        <v>343</v>
      </c>
      <c r="E379" s="41" t="s">
        <v>788</v>
      </c>
      <c r="F379" s="235">
        <v>6.11</v>
      </c>
      <c r="G379" s="235">
        <v>5</v>
      </c>
      <c r="H379" s="78">
        <f t="shared" si="26"/>
        <v>5</v>
      </c>
      <c r="I379" s="47">
        <f t="shared" si="27"/>
        <v>0</v>
      </c>
      <c r="J379" s="139">
        <v>31020</v>
      </c>
      <c r="K379" s="139">
        <v>25000</v>
      </c>
      <c r="L379" s="54">
        <f t="shared" si="28"/>
        <v>25000</v>
      </c>
      <c r="M379" s="54">
        <f t="shared" si="29"/>
        <v>0</v>
      </c>
      <c r="O379" s="91">
        <f t="shared" si="25"/>
        <v>0</v>
      </c>
      <c r="P379" s="122">
        <v>97343</v>
      </c>
      <c r="Q379" s="71">
        <v>5</v>
      </c>
      <c r="R379" s="71">
        <v>25000</v>
      </c>
      <c r="S379" s="161"/>
      <c r="V379"/>
      <c r="W379" s="93"/>
      <c r="X379" s="90"/>
      <c r="Y379" s="90"/>
    </row>
    <row r="380" spans="1:25" ht="17.100000000000001" customHeight="1">
      <c r="A380" s="135">
        <v>97348</v>
      </c>
      <c r="B380" s="49">
        <v>97</v>
      </c>
      <c r="C380" s="50" t="s">
        <v>846</v>
      </c>
      <c r="D380" s="50">
        <v>348</v>
      </c>
      <c r="E380" s="41" t="s">
        <v>857</v>
      </c>
      <c r="F380" s="235">
        <v>1.68</v>
      </c>
      <c r="G380" s="235">
        <v>2</v>
      </c>
      <c r="H380" s="78">
        <f t="shared" si="26"/>
        <v>2</v>
      </c>
      <c r="I380" s="47">
        <f t="shared" si="27"/>
        <v>0</v>
      </c>
      <c r="J380" s="139">
        <v>8400</v>
      </c>
      <c r="K380" s="139">
        <v>10000</v>
      </c>
      <c r="L380" s="54">
        <f t="shared" si="28"/>
        <v>10000</v>
      </c>
      <c r="M380" s="54">
        <f t="shared" si="29"/>
        <v>0</v>
      </c>
      <c r="O380" s="91">
        <f t="shared" si="25"/>
        <v>0</v>
      </c>
      <c r="P380" s="122">
        <v>97348</v>
      </c>
      <c r="Q380" s="71">
        <v>2</v>
      </c>
      <c r="R380" s="71">
        <v>10000</v>
      </c>
      <c r="S380" s="161"/>
      <c r="V380"/>
      <c r="W380" s="93"/>
      <c r="X380" s="90"/>
      <c r="Y380" s="90"/>
    </row>
    <row r="381" spans="1:25" ht="17.100000000000001" customHeight="1">
      <c r="A381" s="51">
        <v>97610</v>
      </c>
      <c r="B381" s="48">
        <v>97</v>
      </c>
      <c r="C381" s="50" t="s">
        <v>846</v>
      </c>
      <c r="D381" s="68">
        <v>610</v>
      </c>
      <c r="E381" s="41" t="s">
        <v>852</v>
      </c>
      <c r="F381" s="235">
        <v>8.6900000000000013</v>
      </c>
      <c r="G381" s="235">
        <v>6</v>
      </c>
      <c r="H381" s="78">
        <f t="shared" si="26"/>
        <v>6.6000000000000005</v>
      </c>
      <c r="I381" s="47">
        <f t="shared" si="27"/>
        <v>0.60000000000000053</v>
      </c>
      <c r="J381" s="139">
        <v>52503</v>
      </c>
      <c r="K381" s="139">
        <v>30000</v>
      </c>
      <c r="L381" s="54">
        <f t="shared" si="28"/>
        <v>33000</v>
      </c>
      <c r="M381" s="54">
        <f t="shared" si="29"/>
        <v>3000</v>
      </c>
      <c r="O381" s="91">
        <f t="shared" si="25"/>
        <v>0</v>
      </c>
      <c r="P381" s="122">
        <v>97610</v>
      </c>
      <c r="Q381" s="71">
        <v>6.6000000000000005</v>
      </c>
      <c r="R381" s="71">
        <v>33000</v>
      </c>
      <c r="S381" s="161"/>
      <c r="V381"/>
      <c r="W381" s="93"/>
      <c r="X381" s="90"/>
      <c r="Y381" s="90"/>
    </row>
    <row r="382" spans="1:25" ht="17.100000000000001" customHeight="1">
      <c r="A382" s="120">
        <v>97616</v>
      </c>
      <c r="B382" s="48">
        <v>97</v>
      </c>
      <c r="C382" s="50" t="s">
        <v>846</v>
      </c>
      <c r="D382" s="50">
        <v>616</v>
      </c>
      <c r="E382" s="41" t="s">
        <v>1513</v>
      </c>
      <c r="F382" s="235">
        <v>7.26</v>
      </c>
      <c r="G382" s="235">
        <v>6</v>
      </c>
      <c r="H382" s="78">
        <f t="shared" si="26"/>
        <v>6.25</v>
      </c>
      <c r="I382" s="47">
        <f t="shared" si="27"/>
        <v>0.25</v>
      </c>
      <c r="J382" s="139">
        <v>42060</v>
      </c>
      <c r="K382" s="139">
        <v>32604</v>
      </c>
      <c r="L382" s="54">
        <f t="shared" si="28"/>
        <v>32648</v>
      </c>
      <c r="M382" s="54">
        <f t="shared" si="29"/>
        <v>44</v>
      </c>
      <c r="O382" s="91">
        <f t="shared" si="25"/>
        <v>0</v>
      </c>
      <c r="P382" s="122">
        <v>97616</v>
      </c>
      <c r="Q382" s="71">
        <v>6.25</v>
      </c>
      <c r="R382" s="71">
        <v>32648</v>
      </c>
      <c r="S382" s="161"/>
      <c r="V382"/>
      <c r="W382" s="93"/>
      <c r="X382" s="90"/>
      <c r="Y382" s="90"/>
    </row>
    <row r="383" spans="1:25" ht="17.100000000000001" customHeight="1">
      <c r="A383" s="83">
        <v>97673</v>
      </c>
      <c r="B383" s="48">
        <v>97</v>
      </c>
      <c r="C383" s="50" t="s">
        <v>846</v>
      </c>
      <c r="D383" s="68">
        <v>673</v>
      </c>
      <c r="E383" s="41" t="s">
        <v>853</v>
      </c>
      <c r="F383" s="235">
        <v>0.31</v>
      </c>
      <c r="G383" s="235">
        <v>0</v>
      </c>
      <c r="H383" s="78">
        <f t="shared" si="26"/>
        <v>0</v>
      </c>
      <c r="I383" s="47">
        <f t="shared" si="27"/>
        <v>0</v>
      </c>
      <c r="J383" s="139">
        <v>1550</v>
      </c>
      <c r="K383" s="139">
        <v>0</v>
      </c>
      <c r="L383" s="54">
        <f t="shared" si="28"/>
        <v>0</v>
      </c>
      <c r="M383" s="54">
        <f t="shared" si="29"/>
        <v>0</v>
      </c>
      <c r="O383" s="91">
        <f t="shared" si="25"/>
        <v>0</v>
      </c>
      <c r="P383" s="147">
        <v>97673</v>
      </c>
      <c r="Q383" s="71"/>
      <c r="R383" s="71"/>
      <c r="S383" s="161"/>
      <c r="V383"/>
      <c r="W383" s="93"/>
      <c r="X383" s="90"/>
      <c r="Y383" s="90"/>
    </row>
    <row r="384" spans="1:25" ht="17.100000000000001" customHeight="1">
      <c r="A384" s="145">
        <v>97720</v>
      </c>
      <c r="B384" s="48">
        <v>97</v>
      </c>
      <c r="C384" s="50" t="s">
        <v>846</v>
      </c>
      <c r="D384" s="68">
        <v>720</v>
      </c>
      <c r="E384" s="41" t="s">
        <v>854</v>
      </c>
      <c r="F384" s="235">
        <v>1.58</v>
      </c>
      <c r="G384" s="235">
        <v>1</v>
      </c>
      <c r="H384" s="78">
        <f t="shared" si="26"/>
        <v>0.65</v>
      </c>
      <c r="I384" s="47">
        <f t="shared" si="27"/>
        <v>-0.35</v>
      </c>
      <c r="J384" s="139">
        <v>7900</v>
      </c>
      <c r="K384" s="139">
        <v>5000</v>
      </c>
      <c r="L384" s="54">
        <f t="shared" si="28"/>
        <v>3250</v>
      </c>
      <c r="M384" s="54">
        <f t="shared" si="29"/>
        <v>-1750</v>
      </c>
      <c r="O384" s="91">
        <f t="shared" si="25"/>
        <v>0</v>
      </c>
      <c r="P384" s="122">
        <v>97720</v>
      </c>
      <c r="Q384" s="71">
        <v>0.65</v>
      </c>
      <c r="R384" s="71">
        <v>3250</v>
      </c>
      <c r="S384" s="161"/>
      <c r="V384"/>
      <c r="W384" s="93"/>
      <c r="X384" s="90"/>
      <c r="Y384" s="90"/>
    </row>
    <row r="385" spans="1:25" ht="17.100000000000001" customHeight="1">
      <c r="A385" s="170">
        <v>97725</v>
      </c>
      <c r="B385" s="49">
        <v>97</v>
      </c>
      <c r="C385" s="50" t="s">
        <v>846</v>
      </c>
      <c r="D385" s="68">
        <v>725</v>
      </c>
      <c r="E385" s="41" t="s">
        <v>571</v>
      </c>
      <c r="F385" s="235">
        <v>4.91</v>
      </c>
      <c r="G385" s="235">
        <v>6</v>
      </c>
      <c r="H385" s="78">
        <f t="shared" si="26"/>
        <v>6</v>
      </c>
      <c r="I385" s="47">
        <f t="shared" si="27"/>
        <v>0</v>
      </c>
      <c r="J385" s="139">
        <v>30617</v>
      </c>
      <c r="K385" s="139">
        <v>33120</v>
      </c>
      <c r="L385" s="54">
        <f t="shared" si="28"/>
        <v>31841</v>
      </c>
      <c r="M385" s="54">
        <f t="shared" si="29"/>
        <v>-1279</v>
      </c>
      <c r="O385" s="91">
        <f t="shared" si="25"/>
        <v>0</v>
      </c>
      <c r="P385" s="122">
        <v>97725</v>
      </c>
      <c r="Q385" s="71">
        <v>6</v>
      </c>
      <c r="R385" s="71">
        <v>31841</v>
      </c>
      <c r="S385" s="161"/>
      <c r="V385"/>
      <c r="W385" s="93"/>
      <c r="X385" s="90"/>
      <c r="Y385" s="90"/>
    </row>
    <row r="386" spans="1:25" ht="17.100000000000001" customHeight="1">
      <c r="A386" s="48">
        <v>97735</v>
      </c>
      <c r="B386" s="48">
        <v>97</v>
      </c>
      <c r="C386" s="50" t="s">
        <v>846</v>
      </c>
      <c r="D386" s="68">
        <v>735</v>
      </c>
      <c r="E386" s="41" t="s">
        <v>855</v>
      </c>
      <c r="F386" s="235">
        <v>7.45</v>
      </c>
      <c r="G386" s="235">
        <v>8</v>
      </c>
      <c r="H386" s="78">
        <f t="shared" si="26"/>
        <v>8.18</v>
      </c>
      <c r="I386" s="47">
        <f t="shared" si="27"/>
        <v>0.17999999999999972</v>
      </c>
      <c r="J386" s="139">
        <v>43857</v>
      </c>
      <c r="K386" s="139">
        <v>40000</v>
      </c>
      <c r="L386" s="54">
        <f t="shared" si="28"/>
        <v>40900</v>
      </c>
      <c r="M386" s="54">
        <f t="shared" si="29"/>
        <v>900</v>
      </c>
      <c r="O386" s="91">
        <f t="shared" si="25"/>
        <v>0</v>
      </c>
      <c r="P386" s="122">
        <v>97735</v>
      </c>
      <c r="Q386" s="71">
        <v>8.18</v>
      </c>
      <c r="R386" s="71">
        <v>40900</v>
      </c>
      <c r="S386" s="161"/>
      <c r="V386"/>
      <c r="W386" s="93"/>
      <c r="X386" s="90"/>
      <c r="Y386" s="90"/>
    </row>
    <row r="387" spans="1:25" ht="17.100000000000001" customHeight="1">
      <c r="A387" s="51">
        <v>97753</v>
      </c>
      <c r="B387" s="49">
        <v>97</v>
      </c>
      <c r="C387" s="50" t="s">
        <v>846</v>
      </c>
      <c r="D387" s="68">
        <v>753</v>
      </c>
      <c r="E387" s="41" t="s">
        <v>789</v>
      </c>
      <c r="F387" s="235">
        <v>1</v>
      </c>
      <c r="G387" s="235">
        <v>1</v>
      </c>
      <c r="H387" s="78">
        <f t="shared" si="26"/>
        <v>1.32</v>
      </c>
      <c r="I387" s="47">
        <f t="shared" si="27"/>
        <v>0.32000000000000006</v>
      </c>
      <c r="J387" s="139">
        <v>9397</v>
      </c>
      <c r="K387" s="139">
        <v>5000</v>
      </c>
      <c r="L387" s="54">
        <f t="shared" si="28"/>
        <v>6600</v>
      </c>
      <c r="M387" s="54">
        <f t="shared" si="29"/>
        <v>1600</v>
      </c>
      <c r="O387" s="91">
        <f t="shared" si="25"/>
        <v>0</v>
      </c>
      <c r="P387" s="122">
        <v>97753</v>
      </c>
      <c r="Q387" s="71">
        <v>1.32</v>
      </c>
      <c r="R387" s="71">
        <v>6600</v>
      </c>
      <c r="S387" s="161"/>
      <c r="V387"/>
      <c r="W387" s="93"/>
      <c r="X387" s="90"/>
      <c r="Y387" s="90"/>
    </row>
    <row r="388" spans="1:25" ht="17.100000000000001" customHeight="1">
      <c r="A388" s="234">
        <v>97755</v>
      </c>
      <c r="B388" s="149">
        <v>97</v>
      </c>
      <c r="C388" s="183" t="s">
        <v>846</v>
      </c>
      <c r="D388" s="184">
        <v>755</v>
      </c>
      <c r="E388" s="41" t="s">
        <v>807</v>
      </c>
      <c r="F388" s="93"/>
      <c r="G388" s="235">
        <v>1</v>
      </c>
      <c r="H388" s="78">
        <f t="shared" si="26"/>
        <v>1.32</v>
      </c>
      <c r="I388" s="47">
        <f t="shared" si="27"/>
        <v>0.32000000000000006</v>
      </c>
      <c r="J388"/>
      <c r="K388" s="139">
        <v>5000</v>
      </c>
      <c r="L388" s="54">
        <f t="shared" si="28"/>
        <v>6600</v>
      </c>
      <c r="M388" s="54">
        <f t="shared" si="29"/>
        <v>1600</v>
      </c>
      <c r="O388" s="91">
        <f t="shared" si="25"/>
        <v>0</v>
      </c>
      <c r="P388" s="122">
        <v>97755</v>
      </c>
      <c r="Q388" s="71">
        <v>1.32</v>
      </c>
      <c r="R388" s="71">
        <v>6600</v>
      </c>
      <c r="S388" s="161"/>
      <c r="V388"/>
      <c r="W388" s="93"/>
      <c r="X388" s="90"/>
      <c r="Y388" s="90"/>
    </row>
    <row r="389" spans="1:25" ht="17.100000000000001" customHeight="1">
      <c r="A389" s="145">
        <v>97775</v>
      </c>
      <c r="B389" s="49">
        <v>97</v>
      </c>
      <c r="C389" s="50" t="s">
        <v>846</v>
      </c>
      <c r="D389" s="68">
        <v>775</v>
      </c>
      <c r="E389" s="41" t="s">
        <v>856</v>
      </c>
      <c r="F389" s="235">
        <v>2.3200000000000003</v>
      </c>
      <c r="G389" s="235">
        <v>4</v>
      </c>
      <c r="H389" s="78">
        <f t="shared" si="26"/>
        <v>3.5599999999999996</v>
      </c>
      <c r="I389" s="47">
        <f t="shared" si="27"/>
        <v>-0.44000000000000039</v>
      </c>
      <c r="J389" s="139">
        <v>14615</v>
      </c>
      <c r="K389" s="139">
        <v>21665</v>
      </c>
      <c r="L389" s="54">
        <f t="shared" si="28"/>
        <v>17800</v>
      </c>
      <c r="M389" s="54">
        <f t="shared" si="29"/>
        <v>-3865</v>
      </c>
      <c r="O389" s="91">
        <f t="shared" si="25"/>
        <v>0</v>
      </c>
      <c r="P389" s="122">
        <v>97775</v>
      </c>
      <c r="Q389" s="71">
        <v>3.5599999999999996</v>
      </c>
      <c r="R389" s="71">
        <v>17800</v>
      </c>
      <c r="S389" s="161"/>
      <c r="V389"/>
      <c r="W389" s="93"/>
      <c r="X389" s="90"/>
      <c r="Y389" s="90"/>
    </row>
    <row r="390" spans="1:25" ht="17.100000000000001" customHeight="1">
      <c r="A390" s="250">
        <v>98063</v>
      </c>
      <c r="B390" s="149">
        <v>98</v>
      </c>
      <c r="C390" s="183" t="s">
        <v>1358</v>
      </c>
      <c r="D390" s="184">
        <v>63</v>
      </c>
      <c r="E390" s="41" t="s">
        <v>911</v>
      </c>
      <c r="F390" s="235">
        <v>1</v>
      </c>
      <c r="G390" s="235">
        <v>0</v>
      </c>
      <c r="H390" s="78">
        <f t="shared" si="26"/>
        <v>1.42</v>
      </c>
      <c r="I390" s="47">
        <f t="shared" si="27"/>
        <v>1.42</v>
      </c>
      <c r="J390" s="139">
        <v>6708</v>
      </c>
      <c r="K390" s="139">
        <v>0</v>
      </c>
      <c r="L390" s="54">
        <f t="shared" si="28"/>
        <v>9506</v>
      </c>
      <c r="M390" s="54">
        <f t="shared" si="29"/>
        <v>9506</v>
      </c>
      <c r="O390" s="91">
        <f t="shared" si="25"/>
        <v>0</v>
      </c>
      <c r="P390" s="122">
        <v>98063</v>
      </c>
      <c r="Q390" s="71">
        <v>1.42</v>
      </c>
      <c r="R390" s="71">
        <v>9506</v>
      </c>
      <c r="S390" s="161"/>
      <c r="V390"/>
      <c r="W390" s="93"/>
      <c r="X390" s="90"/>
      <c r="Y390" s="90"/>
    </row>
    <row r="391" spans="1:25" ht="17.100000000000001" customHeight="1">
      <c r="A391" s="120">
        <v>98209</v>
      </c>
      <c r="B391" s="49">
        <v>98</v>
      </c>
      <c r="C391" s="50" t="s">
        <v>1358</v>
      </c>
      <c r="D391" s="68">
        <v>209</v>
      </c>
      <c r="E391" s="41" t="s">
        <v>1266</v>
      </c>
      <c r="F391" s="235">
        <v>1</v>
      </c>
      <c r="G391" s="235">
        <v>1</v>
      </c>
      <c r="H391" s="78">
        <f t="shared" si="26"/>
        <v>1</v>
      </c>
      <c r="I391" s="47">
        <f t="shared" si="27"/>
        <v>0</v>
      </c>
      <c r="J391" s="139">
        <v>5000</v>
      </c>
      <c r="K391" s="139">
        <v>5000</v>
      </c>
      <c r="L391" s="54">
        <f t="shared" si="28"/>
        <v>5000</v>
      </c>
      <c r="M391" s="54">
        <f t="shared" si="29"/>
        <v>0</v>
      </c>
      <c r="O391" s="91">
        <f t="shared" si="25"/>
        <v>0</v>
      </c>
      <c r="P391" s="122">
        <v>98209</v>
      </c>
      <c r="Q391" s="71">
        <v>1</v>
      </c>
      <c r="R391" s="71">
        <v>5000</v>
      </c>
      <c r="S391" s="161"/>
      <c r="V391"/>
      <c r="W391" s="93"/>
      <c r="X391" s="90"/>
      <c r="Y391" s="90"/>
    </row>
    <row r="392" spans="1:25" ht="17.100000000000001" customHeight="1">
      <c r="A392" s="144">
        <v>98263</v>
      </c>
      <c r="B392" s="149">
        <f>TRUNC(A392,-3)/1000</f>
        <v>98</v>
      </c>
      <c r="C392" s="183" t="str">
        <f>VLOOKUP(B392,code437,2)</f>
        <v xml:space="preserve">FLORIDA                      </v>
      </c>
      <c r="D392" s="184">
        <f>A392-B392*1000</f>
        <v>263</v>
      </c>
      <c r="E392" s="41" t="s">
        <v>917</v>
      </c>
      <c r="H392" s="78">
        <f t="shared" si="26"/>
        <v>1</v>
      </c>
      <c r="I392" s="47">
        <f t="shared" si="27"/>
        <v>1</v>
      </c>
      <c r="K392" s="139"/>
      <c r="L392" s="54">
        <f t="shared" si="28"/>
        <v>5000</v>
      </c>
      <c r="M392" s="54">
        <f t="shared" si="29"/>
        <v>5000</v>
      </c>
      <c r="O392" s="91">
        <f t="shared" si="25"/>
        <v>0</v>
      </c>
      <c r="P392" s="122">
        <v>98263</v>
      </c>
      <c r="Q392" s="71">
        <v>1</v>
      </c>
      <c r="R392" s="71">
        <v>5000</v>
      </c>
      <c r="S392" s="161"/>
      <c r="V392"/>
      <c r="W392" s="93"/>
      <c r="X392" s="90"/>
      <c r="Y392" s="90"/>
    </row>
    <row r="393" spans="1:25" ht="17.100000000000001" customHeight="1">
      <c r="A393" s="51">
        <v>101025</v>
      </c>
      <c r="B393" s="48">
        <v>101</v>
      </c>
      <c r="C393" s="50" t="s">
        <v>1275</v>
      </c>
      <c r="D393" s="68">
        <v>25</v>
      </c>
      <c r="E393" s="41" t="s">
        <v>792</v>
      </c>
      <c r="F393" s="235">
        <v>9</v>
      </c>
      <c r="G393" s="235">
        <v>7</v>
      </c>
      <c r="H393" s="78">
        <f t="shared" si="26"/>
        <v>7</v>
      </c>
      <c r="I393" s="47">
        <f t="shared" si="27"/>
        <v>0</v>
      </c>
      <c r="J393" s="139">
        <v>45468</v>
      </c>
      <c r="K393" s="139">
        <v>39000</v>
      </c>
      <c r="L393" s="54">
        <f t="shared" si="28"/>
        <v>40017</v>
      </c>
      <c r="M393" s="54">
        <f t="shared" si="29"/>
        <v>1017</v>
      </c>
      <c r="O393" s="91">
        <f t="shared" ref="O393:O456" si="30">P393-A393</f>
        <v>0</v>
      </c>
      <c r="P393" s="122">
        <v>101025</v>
      </c>
      <c r="Q393" s="71">
        <v>7</v>
      </c>
      <c r="R393" s="71">
        <v>40017</v>
      </c>
      <c r="S393" s="161"/>
      <c r="V393"/>
      <c r="W393" s="93"/>
      <c r="X393" s="90"/>
      <c r="Y393" s="90"/>
    </row>
    <row r="394" spans="1:25" ht="17.100000000000001" customHeight="1">
      <c r="A394" s="175">
        <v>101185</v>
      </c>
      <c r="B394" s="169">
        <v>101</v>
      </c>
      <c r="C394" s="50" t="s">
        <v>1275</v>
      </c>
      <c r="D394" s="169">
        <v>185</v>
      </c>
      <c r="E394" s="41" t="s">
        <v>829</v>
      </c>
      <c r="F394" s="235">
        <v>1</v>
      </c>
      <c r="G394" s="235">
        <v>0</v>
      </c>
      <c r="H394" s="78">
        <f t="shared" ref="H394:H457" si="31">Q394</f>
        <v>0</v>
      </c>
      <c r="I394" s="47">
        <f t="shared" ref="I394:I457" si="32">H394-G394</f>
        <v>0</v>
      </c>
      <c r="J394" s="139">
        <v>5000</v>
      </c>
      <c r="K394" s="139">
        <v>0</v>
      </c>
      <c r="L394" s="54">
        <f t="shared" ref="L394:L457" si="33">R394</f>
        <v>0</v>
      </c>
      <c r="M394" s="54">
        <f t="shared" ref="M394:M457" si="34">L394-K394</f>
        <v>0</v>
      </c>
      <c r="O394" s="91">
        <f t="shared" si="30"/>
        <v>0</v>
      </c>
      <c r="P394" s="147">
        <v>101185</v>
      </c>
      <c r="Q394" s="71"/>
      <c r="R394" s="71"/>
      <c r="S394" s="161"/>
      <c r="V394"/>
      <c r="W394" s="93"/>
      <c r="X394" s="90"/>
      <c r="Y394" s="90"/>
    </row>
    <row r="395" spans="1:25" ht="17.100000000000001" customHeight="1">
      <c r="A395" s="175">
        <v>103097</v>
      </c>
      <c r="B395" s="169">
        <v>103</v>
      </c>
      <c r="C395" s="50" t="s">
        <v>804</v>
      </c>
      <c r="D395" s="169">
        <v>97</v>
      </c>
      <c r="E395" s="41" t="s">
        <v>846</v>
      </c>
      <c r="F395" s="235">
        <v>22.689999999999998</v>
      </c>
      <c r="G395" s="235">
        <v>17</v>
      </c>
      <c r="H395" s="78">
        <f t="shared" si="31"/>
        <v>15.879999999999999</v>
      </c>
      <c r="I395" s="47">
        <f t="shared" si="32"/>
        <v>-1.120000000000001</v>
      </c>
      <c r="J395" s="139">
        <v>126247</v>
      </c>
      <c r="K395" s="139">
        <v>93104</v>
      </c>
      <c r="L395" s="54">
        <f t="shared" si="33"/>
        <v>84018</v>
      </c>
      <c r="M395" s="54">
        <f t="shared" si="34"/>
        <v>-9086</v>
      </c>
      <c r="O395" s="91">
        <f t="shared" si="30"/>
        <v>0</v>
      </c>
      <c r="P395" s="122">
        <v>103097</v>
      </c>
      <c r="Q395" s="71">
        <v>15.879999999999999</v>
      </c>
      <c r="R395" s="71">
        <v>84018</v>
      </c>
      <c r="S395" s="161"/>
      <c r="V395"/>
      <c r="W395" s="93"/>
      <c r="X395" s="90"/>
      <c r="Y395" s="90"/>
    </row>
    <row r="396" spans="1:25" ht="17.100000000000001" customHeight="1">
      <c r="A396" s="144">
        <v>103141</v>
      </c>
      <c r="B396" s="149">
        <f>TRUNC(A396,-3)/1000</f>
        <v>103</v>
      </c>
      <c r="C396" s="183" t="str">
        <f>VLOOKUP(B396,code437,2)</f>
        <v xml:space="preserve">GARDNER                      </v>
      </c>
      <c r="D396" s="184">
        <f>A396-B396*1000</f>
        <v>141</v>
      </c>
      <c r="E396" s="41" t="s">
        <v>563</v>
      </c>
      <c r="H396" s="78">
        <f t="shared" si="31"/>
        <v>1.03</v>
      </c>
      <c r="I396" s="47">
        <f t="shared" si="32"/>
        <v>1.03</v>
      </c>
      <c r="K396" s="139"/>
      <c r="L396" s="54">
        <f t="shared" si="33"/>
        <v>5150</v>
      </c>
      <c r="M396" s="54">
        <f t="shared" si="34"/>
        <v>5150</v>
      </c>
      <c r="O396" s="91">
        <f t="shared" si="30"/>
        <v>0</v>
      </c>
      <c r="P396" s="122">
        <v>103141</v>
      </c>
      <c r="Q396" s="71">
        <v>1.03</v>
      </c>
      <c r="R396" s="71">
        <v>5150</v>
      </c>
      <c r="S396" s="161"/>
      <c r="V396"/>
      <c r="W396" s="93"/>
      <c r="X396" s="90"/>
      <c r="Y396" s="90"/>
    </row>
    <row r="397" spans="1:25" ht="17.100000000000001" customHeight="1">
      <c r="A397" s="51">
        <v>103153</v>
      </c>
      <c r="B397" s="49">
        <v>103</v>
      </c>
      <c r="C397" s="50" t="s">
        <v>804</v>
      </c>
      <c r="D397" s="50">
        <v>153</v>
      </c>
      <c r="E397" s="41" t="s">
        <v>847</v>
      </c>
      <c r="F397" s="235">
        <v>1.37</v>
      </c>
      <c r="G397" s="235">
        <v>4</v>
      </c>
      <c r="H397" s="78">
        <f t="shared" si="31"/>
        <v>4.17</v>
      </c>
      <c r="I397" s="47">
        <f t="shared" si="32"/>
        <v>0.16999999999999993</v>
      </c>
      <c r="J397" s="139">
        <v>6850</v>
      </c>
      <c r="K397" s="139">
        <v>28000</v>
      </c>
      <c r="L397" s="54">
        <f t="shared" si="33"/>
        <v>27163</v>
      </c>
      <c r="M397" s="54">
        <f t="shared" si="34"/>
        <v>-837</v>
      </c>
      <c r="O397" s="91">
        <f t="shared" si="30"/>
        <v>0</v>
      </c>
      <c r="P397" s="122">
        <v>103153</v>
      </c>
      <c r="Q397" s="71">
        <v>4.17</v>
      </c>
      <c r="R397" s="71">
        <v>27163</v>
      </c>
      <c r="S397" s="161"/>
      <c r="V397"/>
      <c r="W397" s="93"/>
      <c r="X397" s="90"/>
      <c r="Y397" s="90"/>
    </row>
    <row r="398" spans="1:25" ht="17.100000000000001" customHeight="1">
      <c r="A398" s="250">
        <v>103162</v>
      </c>
      <c r="B398" s="149">
        <v>103</v>
      </c>
      <c r="C398" s="183" t="s">
        <v>804</v>
      </c>
      <c r="D398" s="184">
        <v>162</v>
      </c>
      <c r="E398" s="41" t="s">
        <v>848</v>
      </c>
      <c r="F398" s="235">
        <v>0.78</v>
      </c>
      <c r="G398" s="235">
        <v>0</v>
      </c>
      <c r="H398" s="78">
        <f t="shared" si="31"/>
        <v>0.04</v>
      </c>
      <c r="I398" s="47">
        <f t="shared" si="32"/>
        <v>0.04</v>
      </c>
      <c r="J398" s="139">
        <v>3900</v>
      </c>
      <c r="K398" s="139">
        <v>0</v>
      </c>
      <c r="L398" s="54">
        <f t="shared" si="33"/>
        <v>200</v>
      </c>
      <c r="M398" s="54">
        <f t="shared" si="34"/>
        <v>200</v>
      </c>
      <c r="O398" s="91">
        <f t="shared" si="30"/>
        <v>0</v>
      </c>
      <c r="P398" s="122">
        <v>103162</v>
      </c>
      <c r="Q398" s="71">
        <v>0.04</v>
      </c>
      <c r="R398" s="71">
        <v>200</v>
      </c>
      <c r="S398" s="161"/>
      <c r="V398"/>
      <c r="W398" s="93"/>
      <c r="X398" s="90"/>
      <c r="Y398" s="90"/>
    </row>
    <row r="399" spans="1:25" ht="17.100000000000001" customHeight="1">
      <c r="A399" s="174">
        <v>103223</v>
      </c>
      <c r="B399" s="169">
        <v>103</v>
      </c>
      <c r="C399" s="50" t="s">
        <v>804</v>
      </c>
      <c r="D399" s="169">
        <v>223</v>
      </c>
      <c r="E399" s="41" t="s">
        <v>1222</v>
      </c>
      <c r="F399" s="235">
        <v>0.23</v>
      </c>
      <c r="G399" s="235">
        <v>0</v>
      </c>
      <c r="H399" s="78">
        <f t="shared" si="31"/>
        <v>0.5</v>
      </c>
      <c r="I399" s="47">
        <f t="shared" si="32"/>
        <v>0.5</v>
      </c>
      <c r="J399" s="139">
        <v>1150</v>
      </c>
      <c r="K399" s="139">
        <v>0</v>
      </c>
      <c r="L399" s="54">
        <f t="shared" si="33"/>
        <v>2876</v>
      </c>
      <c r="M399" s="54">
        <f t="shared" si="34"/>
        <v>2876</v>
      </c>
      <c r="O399" s="91">
        <f t="shared" si="30"/>
        <v>0</v>
      </c>
      <c r="P399" s="122">
        <v>103223</v>
      </c>
      <c r="Q399" s="71">
        <v>0.5</v>
      </c>
      <c r="R399" s="71">
        <v>2876</v>
      </c>
      <c r="S399" s="161"/>
      <c r="V399"/>
      <c r="W399" s="93"/>
      <c r="X399" s="90"/>
      <c r="Y399" s="90"/>
    </row>
    <row r="400" spans="1:25" ht="17.100000000000001" customHeight="1">
      <c r="A400" s="51">
        <v>103343</v>
      </c>
      <c r="B400" s="49">
        <v>103</v>
      </c>
      <c r="C400" s="50" t="s">
        <v>804</v>
      </c>
      <c r="D400" s="50">
        <v>343</v>
      </c>
      <c r="E400" s="41" t="s">
        <v>788</v>
      </c>
      <c r="F400" s="235">
        <v>41.499999999999993</v>
      </c>
      <c r="G400" s="235">
        <v>33</v>
      </c>
      <c r="H400" s="78">
        <f t="shared" si="31"/>
        <v>34.42</v>
      </c>
      <c r="I400" s="47">
        <f t="shared" si="32"/>
        <v>1.4200000000000017</v>
      </c>
      <c r="J400" s="139">
        <v>228952</v>
      </c>
      <c r="K400" s="139">
        <v>179264</v>
      </c>
      <c r="L400" s="54">
        <f t="shared" si="33"/>
        <v>185422</v>
      </c>
      <c r="M400" s="54">
        <f t="shared" si="34"/>
        <v>6158</v>
      </c>
      <c r="O400" s="91">
        <f t="shared" si="30"/>
        <v>0</v>
      </c>
      <c r="P400" s="122">
        <v>103343</v>
      </c>
      <c r="Q400" s="71">
        <v>34.42</v>
      </c>
      <c r="R400" s="71">
        <v>185422</v>
      </c>
      <c r="S400" s="161"/>
      <c r="V400"/>
      <c r="W400" s="93"/>
      <c r="X400" s="90"/>
      <c r="Y400" s="90"/>
    </row>
    <row r="401" spans="1:25" ht="17.100000000000001" customHeight="1">
      <c r="A401" s="51">
        <v>103610</v>
      </c>
      <c r="B401" s="48">
        <v>103</v>
      </c>
      <c r="C401" s="50" t="s">
        <v>804</v>
      </c>
      <c r="D401" s="50">
        <v>610</v>
      </c>
      <c r="E401" s="41" t="s">
        <v>852</v>
      </c>
      <c r="F401" s="235">
        <v>5.5900000000000007</v>
      </c>
      <c r="G401" s="235">
        <v>12</v>
      </c>
      <c r="H401" s="78">
        <f t="shared" si="31"/>
        <v>11.459999999999999</v>
      </c>
      <c r="I401" s="47">
        <f t="shared" si="32"/>
        <v>-0.54000000000000092</v>
      </c>
      <c r="J401" s="139">
        <v>28155</v>
      </c>
      <c r="K401" s="139">
        <v>68000</v>
      </c>
      <c r="L401" s="54">
        <f t="shared" si="33"/>
        <v>59521</v>
      </c>
      <c r="M401" s="54">
        <f t="shared" si="34"/>
        <v>-8479</v>
      </c>
      <c r="O401" s="91">
        <f t="shared" si="30"/>
        <v>0</v>
      </c>
      <c r="P401" s="122">
        <v>103610</v>
      </c>
      <c r="Q401" s="71">
        <v>11.459999999999999</v>
      </c>
      <c r="R401" s="71">
        <v>59521</v>
      </c>
      <c r="S401" s="161"/>
      <c r="V401"/>
      <c r="W401" s="93"/>
      <c r="X401" s="90"/>
      <c r="Y401" s="90"/>
    </row>
    <row r="402" spans="1:25" ht="17.100000000000001" customHeight="1">
      <c r="A402" s="51">
        <v>103615</v>
      </c>
      <c r="B402" s="48">
        <v>103</v>
      </c>
      <c r="C402" s="50" t="s">
        <v>804</v>
      </c>
      <c r="D402" s="68">
        <v>615</v>
      </c>
      <c r="E402" s="41" t="s">
        <v>805</v>
      </c>
      <c r="F402" s="235">
        <v>6.5100000000000007</v>
      </c>
      <c r="G402" s="235">
        <v>5</v>
      </c>
      <c r="H402" s="78">
        <f t="shared" si="31"/>
        <v>4.53</v>
      </c>
      <c r="I402" s="47">
        <f t="shared" si="32"/>
        <v>-0.46999999999999975</v>
      </c>
      <c r="J402" s="139">
        <v>33391</v>
      </c>
      <c r="K402" s="139">
        <v>27565</v>
      </c>
      <c r="L402" s="54">
        <f t="shared" si="33"/>
        <v>25251</v>
      </c>
      <c r="M402" s="54">
        <f t="shared" si="34"/>
        <v>-2314</v>
      </c>
      <c r="O402" s="91">
        <f t="shared" si="30"/>
        <v>0</v>
      </c>
      <c r="P402" s="122">
        <v>103615</v>
      </c>
      <c r="Q402" s="71">
        <v>4.53</v>
      </c>
      <c r="R402" s="71">
        <v>25251</v>
      </c>
      <c r="S402" s="161"/>
      <c r="V402"/>
      <c r="W402" s="93"/>
      <c r="X402" s="90"/>
      <c r="Y402" s="90"/>
    </row>
    <row r="403" spans="1:25" ht="17.100000000000001" customHeight="1">
      <c r="A403" s="120">
        <v>103616</v>
      </c>
      <c r="B403" s="49">
        <v>103</v>
      </c>
      <c r="C403" s="50" t="s">
        <v>804</v>
      </c>
      <c r="D403" s="68">
        <v>616</v>
      </c>
      <c r="E403" s="41" t="s">
        <v>1513</v>
      </c>
      <c r="F403" s="235">
        <v>0.5</v>
      </c>
      <c r="G403" s="235">
        <v>0</v>
      </c>
      <c r="H403" s="78">
        <f t="shared" si="31"/>
        <v>0</v>
      </c>
      <c r="I403" s="47">
        <f t="shared" si="32"/>
        <v>0</v>
      </c>
      <c r="J403" s="139">
        <v>2500</v>
      </c>
      <c r="K403" s="139">
        <v>0</v>
      </c>
      <c r="L403" s="54">
        <f t="shared" si="33"/>
        <v>0</v>
      </c>
      <c r="M403" s="54">
        <f t="shared" si="34"/>
        <v>0</v>
      </c>
      <c r="O403" s="91">
        <f t="shared" si="30"/>
        <v>0</v>
      </c>
      <c r="P403" s="147">
        <v>103616</v>
      </c>
      <c r="Q403" s="71"/>
      <c r="R403" s="71"/>
      <c r="S403" s="161"/>
      <c r="V403"/>
      <c r="W403" s="93"/>
      <c r="X403" s="90"/>
      <c r="Y403" s="90"/>
    </row>
    <row r="404" spans="1:25" ht="17.100000000000001" customHeight="1">
      <c r="A404" s="234">
        <v>103673</v>
      </c>
      <c r="B404" s="149">
        <v>103</v>
      </c>
      <c r="C404" s="183" t="s">
        <v>804</v>
      </c>
      <c r="D404" s="184">
        <v>673</v>
      </c>
      <c r="E404" s="41" t="s">
        <v>853</v>
      </c>
      <c r="F404" s="93"/>
      <c r="G404" s="235">
        <v>1</v>
      </c>
      <c r="H404" s="78">
        <f t="shared" si="31"/>
        <v>1</v>
      </c>
      <c r="I404" s="47">
        <f t="shared" si="32"/>
        <v>0</v>
      </c>
      <c r="J404"/>
      <c r="K404" s="139">
        <v>12000</v>
      </c>
      <c r="L404" s="54">
        <f t="shared" si="33"/>
        <v>6620</v>
      </c>
      <c r="M404" s="54">
        <f t="shared" si="34"/>
        <v>-5380</v>
      </c>
      <c r="O404" s="91">
        <f t="shared" si="30"/>
        <v>0</v>
      </c>
      <c r="P404" s="122">
        <v>103673</v>
      </c>
      <c r="Q404" s="71">
        <v>1</v>
      </c>
      <c r="R404" s="71">
        <v>6620</v>
      </c>
      <c r="S404" s="161"/>
      <c r="V404"/>
      <c r="W404" s="93"/>
      <c r="X404" s="90"/>
      <c r="Y404" s="90"/>
    </row>
    <row r="405" spans="1:25" ht="17.100000000000001" customHeight="1">
      <c r="A405" s="51">
        <v>103720</v>
      </c>
      <c r="B405" s="49">
        <v>103</v>
      </c>
      <c r="C405" s="50" t="s">
        <v>804</v>
      </c>
      <c r="D405" s="50">
        <v>720</v>
      </c>
      <c r="E405" s="41" t="s">
        <v>854</v>
      </c>
      <c r="F405" s="235">
        <v>49.630000000000017</v>
      </c>
      <c r="G405" s="235">
        <v>37</v>
      </c>
      <c r="H405" s="78">
        <f t="shared" si="31"/>
        <v>39.230000000000004</v>
      </c>
      <c r="I405" s="47">
        <f t="shared" si="32"/>
        <v>2.230000000000004</v>
      </c>
      <c r="J405" s="139">
        <v>282674</v>
      </c>
      <c r="K405" s="139">
        <v>203658</v>
      </c>
      <c r="L405" s="54">
        <f t="shared" si="33"/>
        <v>235703</v>
      </c>
      <c r="M405" s="54">
        <f t="shared" si="34"/>
        <v>32045</v>
      </c>
      <c r="O405" s="91">
        <f t="shared" si="30"/>
        <v>0</v>
      </c>
      <c r="P405" s="122">
        <v>103720</v>
      </c>
      <c r="Q405" s="71">
        <v>39.230000000000004</v>
      </c>
      <c r="R405" s="71">
        <v>235703</v>
      </c>
      <c r="S405" s="161"/>
      <c r="V405"/>
      <c r="W405" s="93"/>
      <c r="X405" s="90"/>
      <c r="Y405" s="90"/>
    </row>
    <row r="406" spans="1:25" ht="17.100000000000001" customHeight="1">
      <c r="A406" s="213">
        <v>103735</v>
      </c>
      <c r="B406" s="49">
        <v>103</v>
      </c>
      <c r="C406" s="49" t="s">
        <v>804</v>
      </c>
      <c r="D406" s="49">
        <v>735</v>
      </c>
      <c r="E406" s="41" t="s">
        <v>855</v>
      </c>
      <c r="F406" s="235">
        <v>2.41</v>
      </c>
      <c r="G406" s="235">
        <v>0</v>
      </c>
      <c r="H406" s="78">
        <f t="shared" si="31"/>
        <v>2.4300000000000002</v>
      </c>
      <c r="I406" s="47">
        <f t="shared" si="32"/>
        <v>2.4300000000000002</v>
      </c>
      <c r="J406" s="139">
        <v>12252</v>
      </c>
      <c r="K406" s="139">
        <v>0</v>
      </c>
      <c r="L406" s="54">
        <f t="shared" si="33"/>
        <v>13575</v>
      </c>
      <c r="M406" s="54">
        <f t="shared" si="34"/>
        <v>13575</v>
      </c>
      <c r="O406" s="91">
        <f t="shared" si="30"/>
        <v>0</v>
      </c>
      <c r="P406" s="122">
        <v>103735</v>
      </c>
      <c r="Q406" s="71">
        <v>2.4300000000000002</v>
      </c>
      <c r="R406" s="71">
        <v>13575</v>
      </c>
      <c r="S406" s="161"/>
      <c r="V406"/>
      <c r="W406" s="93"/>
      <c r="X406" s="90"/>
      <c r="Y406" s="90"/>
    </row>
    <row r="407" spans="1:25" ht="17.100000000000001" customHeight="1">
      <c r="A407" s="51">
        <v>103753</v>
      </c>
      <c r="B407" s="49">
        <v>103</v>
      </c>
      <c r="C407" s="50" t="s">
        <v>804</v>
      </c>
      <c r="D407" s="68">
        <v>753</v>
      </c>
      <c r="E407" s="41" t="s">
        <v>789</v>
      </c>
      <c r="F407" s="235">
        <v>7.91</v>
      </c>
      <c r="G407" s="235">
        <v>6</v>
      </c>
      <c r="H407" s="78">
        <f t="shared" si="31"/>
        <v>6.47</v>
      </c>
      <c r="I407" s="47">
        <f t="shared" si="32"/>
        <v>0.46999999999999975</v>
      </c>
      <c r="J407" s="139">
        <v>41204</v>
      </c>
      <c r="K407" s="139">
        <v>30000</v>
      </c>
      <c r="L407" s="54">
        <f t="shared" si="33"/>
        <v>32350</v>
      </c>
      <c r="M407" s="54">
        <f t="shared" si="34"/>
        <v>2350</v>
      </c>
      <c r="O407" s="91">
        <f t="shared" si="30"/>
        <v>0</v>
      </c>
      <c r="P407" s="122">
        <v>103753</v>
      </c>
      <c r="Q407" s="71">
        <v>6.47</v>
      </c>
      <c r="R407" s="71">
        <v>32350</v>
      </c>
      <c r="S407" s="161"/>
      <c r="V407"/>
      <c r="W407" s="93"/>
      <c r="X407" s="90"/>
      <c r="Y407" s="90"/>
    </row>
    <row r="408" spans="1:25" ht="17.100000000000001" customHeight="1">
      <c r="A408" s="144">
        <v>103755</v>
      </c>
      <c r="B408" s="48">
        <v>103</v>
      </c>
      <c r="C408" s="50" t="s">
        <v>804</v>
      </c>
      <c r="D408" s="68">
        <v>755</v>
      </c>
      <c r="E408" s="41" t="s">
        <v>807</v>
      </c>
      <c r="F408" s="235">
        <v>0.11</v>
      </c>
      <c r="G408" s="235">
        <v>0</v>
      </c>
      <c r="H408" s="78">
        <f t="shared" si="31"/>
        <v>0.25</v>
      </c>
      <c r="I408" s="47">
        <f t="shared" si="32"/>
        <v>0.25</v>
      </c>
      <c r="J408" s="139">
        <v>858</v>
      </c>
      <c r="K408" s="139">
        <v>0</v>
      </c>
      <c r="L408" s="54">
        <f t="shared" si="33"/>
        <v>1250</v>
      </c>
      <c r="M408" s="54">
        <f t="shared" si="34"/>
        <v>1250</v>
      </c>
      <c r="O408" s="91">
        <f t="shared" si="30"/>
        <v>0</v>
      </c>
      <c r="P408" s="122">
        <v>103755</v>
      </c>
      <c r="Q408" s="71">
        <v>0.25</v>
      </c>
      <c r="R408" s="71">
        <v>1250</v>
      </c>
      <c r="S408" s="161"/>
      <c r="V408"/>
      <c r="W408" s="93"/>
      <c r="X408" s="90"/>
      <c r="Y408" s="90"/>
    </row>
    <row r="409" spans="1:25" ht="17.100000000000001" customHeight="1">
      <c r="A409" s="173">
        <v>103775</v>
      </c>
      <c r="B409" s="164">
        <v>103</v>
      </c>
      <c r="C409" s="50" t="s">
        <v>804</v>
      </c>
      <c r="D409" s="68">
        <v>775</v>
      </c>
      <c r="E409" s="41" t="s">
        <v>856</v>
      </c>
      <c r="F409" s="235">
        <v>1</v>
      </c>
      <c r="G409" s="235">
        <v>1</v>
      </c>
      <c r="H409" s="78">
        <f t="shared" si="31"/>
        <v>0.56999999999999995</v>
      </c>
      <c r="I409" s="47">
        <f t="shared" si="32"/>
        <v>-0.43000000000000005</v>
      </c>
      <c r="J409" s="139">
        <v>5000</v>
      </c>
      <c r="K409" s="139">
        <v>26000</v>
      </c>
      <c r="L409" s="54">
        <f t="shared" si="33"/>
        <v>2850</v>
      </c>
      <c r="M409" s="54">
        <f t="shared" si="34"/>
        <v>-23150</v>
      </c>
      <c r="O409" s="91">
        <f t="shared" si="30"/>
        <v>0</v>
      </c>
      <c r="P409" s="122">
        <v>103775</v>
      </c>
      <c r="Q409" s="71">
        <v>0.56999999999999995</v>
      </c>
      <c r="R409" s="71">
        <v>2850</v>
      </c>
      <c r="S409" s="161"/>
      <c r="V409"/>
      <c r="W409" s="93"/>
      <c r="X409" s="90"/>
      <c r="Y409" s="90"/>
    </row>
    <row r="410" spans="1:25" ht="17.100000000000001" customHeight="1">
      <c r="A410" s="145">
        <v>105030</v>
      </c>
      <c r="B410" s="49">
        <v>105</v>
      </c>
      <c r="C410" s="50" t="s">
        <v>579</v>
      </c>
      <c r="D410" s="68">
        <v>30</v>
      </c>
      <c r="E410" s="41" t="s">
        <v>858</v>
      </c>
      <c r="F410" s="235">
        <v>1</v>
      </c>
      <c r="G410" s="235">
        <v>0</v>
      </c>
      <c r="H410" s="78">
        <f t="shared" si="31"/>
        <v>1</v>
      </c>
      <c r="I410" s="47">
        <f t="shared" si="32"/>
        <v>1</v>
      </c>
      <c r="J410" s="139">
        <v>5000</v>
      </c>
      <c r="K410" s="139">
        <v>0</v>
      </c>
      <c r="L410" s="54">
        <f t="shared" si="33"/>
        <v>5000</v>
      </c>
      <c r="M410" s="54">
        <f t="shared" si="34"/>
        <v>5000</v>
      </c>
      <c r="O410" s="91">
        <f t="shared" si="30"/>
        <v>0</v>
      </c>
      <c r="P410" s="122">
        <v>105030</v>
      </c>
      <c r="Q410" s="71">
        <v>1</v>
      </c>
      <c r="R410" s="71">
        <v>5000</v>
      </c>
      <c r="S410" s="161"/>
      <c r="V410"/>
      <c r="W410" s="93"/>
      <c r="X410" s="90"/>
      <c r="Y410" s="90"/>
    </row>
    <row r="411" spans="1:25" ht="17.100000000000001" customHeight="1">
      <c r="A411" s="51">
        <v>105128</v>
      </c>
      <c r="B411" s="48">
        <v>105</v>
      </c>
      <c r="C411" s="50" t="s">
        <v>579</v>
      </c>
      <c r="D411" s="50">
        <v>128</v>
      </c>
      <c r="E411" s="41" t="s">
        <v>580</v>
      </c>
      <c r="F411" s="235">
        <v>24</v>
      </c>
      <c r="G411" s="235">
        <v>20</v>
      </c>
      <c r="H411" s="78">
        <f t="shared" si="31"/>
        <v>22</v>
      </c>
      <c r="I411" s="47">
        <f t="shared" si="32"/>
        <v>2</v>
      </c>
      <c r="J411" s="139">
        <v>125439</v>
      </c>
      <c r="K411" s="139">
        <v>105439</v>
      </c>
      <c r="L411" s="54">
        <f t="shared" si="33"/>
        <v>113823</v>
      </c>
      <c r="M411" s="54">
        <f t="shared" si="34"/>
        <v>8384</v>
      </c>
      <c r="O411" s="91">
        <f t="shared" si="30"/>
        <v>0</v>
      </c>
      <c r="P411" s="122">
        <v>105128</v>
      </c>
      <c r="Q411" s="71">
        <v>22</v>
      </c>
      <c r="R411" s="71">
        <v>113823</v>
      </c>
      <c r="S411" s="161"/>
      <c r="V411"/>
      <c r="W411" s="93"/>
      <c r="X411" s="90"/>
      <c r="Y411" s="90"/>
    </row>
    <row r="412" spans="1:25" ht="17.100000000000001" customHeight="1">
      <c r="A412" s="51">
        <v>105149</v>
      </c>
      <c r="B412" s="49">
        <v>105</v>
      </c>
      <c r="C412" s="50" t="s">
        <v>579</v>
      </c>
      <c r="D412" s="68">
        <v>149</v>
      </c>
      <c r="E412" s="41" t="s">
        <v>581</v>
      </c>
      <c r="F412" s="235">
        <v>3</v>
      </c>
      <c r="G412" s="235">
        <v>7</v>
      </c>
      <c r="H412" s="78">
        <f t="shared" si="31"/>
        <v>7</v>
      </c>
      <c r="I412" s="47">
        <f t="shared" si="32"/>
        <v>0</v>
      </c>
      <c r="J412" s="139">
        <v>15000</v>
      </c>
      <c r="K412" s="139">
        <v>35000</v>
      </c>
      <c r="L412" s="54">
        <f t="shared" si="33"/>
        <v>35000</v>
      </c>
      <c r="M412" s="54">
        <f t="shared" si="34"/>
        <v>0</v>
      </c>
      <c r="O412" s="91">
        <f t="shared" si="30"/>
        <v>0</v>
      </c>
      <c r="P412" s="122">
        <v>105149</v>
      </c>
      <c r="Q412" s="71">
        <v>7</v>
      </c>
      <c r="R412" s="71">
        <v>35000</v>
      </c>
      <c r="S412" s="161"/>
      <c r="V412"/>
      <c r="W412" s="93"/>
      <c r="X412" s="90"/>
      <c r="Y412" s="90"/>
    </row>
    <row r="413" spans="1:25" ht="17.100000000000001" customHeight="1">
      <c r="A413" s="212">
        <v>105181</v>
      </c>
      <c r="B413" s="149">
        <v>105</v>
      </c>
      <c r="C413" s="183" t="s">
        <v>579</v>
      </c>
      <c r="D413" s="184">
        <v>181</v>
      </c>
      <c r="E413" s="41" t="s">
        <v>583</v>
      </c>
      <c r="F413" s="235">
        <v>1</v>
      </c>
      <c r="G413" s="235">
        <v>1</v>
      </c>
      <c r="H413" s="78">
        <f t="shared" si="31"/>
        <v>1</v>
      </c>
      <c r="I413" s="47">
        <f t="shared" si="32"/>
        <v>0</v>
      </c>
      <c r="J413" s="139">
        <v>5000</v>
      </c>
      <c r="K413" s="139">
        <v>5000</v>
      </c>
      <c r="L413" s="54">
        <f t="shared" si="33"/>
        <v>5000</v>
      </c>
      <c r="M413" s="54">
        <f t="shared" si="34"/>
        <v>0</v>
      </c>
      <c r="O413" s="91">
        <f t="shared" si="30"/>
        <v>0</v>
      </c>
      <c r="P413" s="122">
        <v>105181</v>
      </c>
      <c r="Q413" s="71">
        <v>1</v>
      </c>
      <c r="R413" s="71">
        <v>5000</v>
      </c>
      <c r="S413" s="161"/>
      <c r="V413"/>
      <c r="W413" s="93"/>
      <c r="X413" s="90"/>
      <c r="Y413" s="90"/>
    </row>
    <row r="414" spans="1:25" ht="17.100000000000001" customHeight="1">
      <c r="A414" s="180">
        <v>105204</v>
      </c>
      <c r="B414" s="86">
        <v>105</v>
      </c>
      <c r="C414" s="182" t="s">
        <v>579</v>
      </c>
      <c r="D414" s="182">
        <v>204</v>
      </c>
      <c r="E414" s="41" t="s">
        <v>821</v>
      </c>
      <c r="F414" s="235">
        <v>1</v>
      </c>
      <c r="G414" s="235">
        <v>1</v>
      </c>
      <c r="H414" s="78">
        <f t="shared" si="31"/>
        <v>1</v>
      </c>
      <c r="I414" s="47">
        <f t="shared" si="32"/>
        <v>0</v>
      </c>
      <c r="J414" s="139">
        <v>5000</v>
      </c>
      <c r="K414" s="139">
        <v>5000</v>
      </c>
      <c r="L414" s="54">
        <f t="shared" si="33"/>
        <v>5000</v>
      </c>
      <c r="M414" s="54">
        <f t="shared" si="34"/>
        <v>0</v>
      </c>
      <c r="O414" s="91">
        <f t="shared" si="30"/>
        <v>0</v>
      </c>
      <c r="P414" s="122">
        <v>105204</v>
      </c>
      <c r="Q414" s="71">
        <v>1</v>
      </c>
      <c r="R414" s="71">
        <v>5000</v>
      </c>
      <c r="S414" s="161"/>
      <c r="V414"/>
      <c r="W414" s="93"/>
      <c r="X414" s="90"/>
      <c r="Y414" s="90"/>
    </row>
    <row r="415" spans="1:25" ht="17.100000000000001" customHeight="1">
      <c r="A415" s="234">
        <v>105252</v>
      </c>
      <c r="B415" s="149">
        <v>105</v>
      </c>
      <c r="C415" s="183" t="s">
        <v>579</v>
      </c>
      <c r="D415" s="184">
        <v>252</v>
      </c>
      <c r="E415" s="41" t="s">
        <v>811</v>
      </c>
      <c r="F415" s="93"/>
      <c r="G415" s="235">
        <v>1</v>
      </c>
      <c r="H415" s="78">
        <f t="shared" si="31"/>
        <v>0</v>
      </c>
      <c r="I415" s="47">
        <f t="shared" si="32"/>
        <v>-1</v>
      </c>
      <c r="J415"/>
      <c r="K415" s="139">
        <v>5000</v>
      </c>
      <c r="L415" s="54">
        <f t="shared" si="33"/>
        <v>0</v>
      </c>
      <c r="M415" s="54">
        <f t="shared" si="34"/>
        <v>-5000</v>
      </c>
      <c r="O415" s="91">
        <f t="shared" si="30"/>
        <v>0</v>
      </c>
      <c r="P415" s="147">
        <v>105252</v>
      </c>
      <c r="Q415" s="71"/>
      <c r="R415" s="71"/>
      <c r="S415" s="161"/>
      <c r="V415"/>
      <c r="W415" s="93"/>
      <c r="X415" s="90"/>
      <c r="Y415" s="90"/>
    </row>
    <row r="416" spans="1:25" ht="17.100000000000001" customHeight="1">
      <c r="A416" s="180">
        <v>105745</v>
      </c>
      <c r="B416" s="86">
        <v>105</v>
      </c>
      <c r="C416" s="182" t="s">
        <v>579</v>
      </c>
      <c r="D416" s="182">
        <v>745</v>
      </c>
      <c r="E416" s="41" t="s">
        <v>823</v>
      </c>
      <c r="F416" s="235">
        <v>3</v>
      </c>
      <c r="G416" s="235">
        <v>4</v>
      </c>
      <c r="H416" s="78">
        <f t="shared" si="31"/>
        <v>4</v>
      </c>
      <c r="I416" s="47">
        <f t="shared" si="32"/>
        <v>0</v>
      </c>
      <c r="J416" s="139">
        <v>15000</v>
      </c>
      <c r="K416" s="139">
        <v>20000</v>
      </c>
      <c r="L416" s="54">
        <f t="shared" si="33"/>
        <v>20000</v>
      </c>
      <c r="M416" s="54">
        <f t="shared" si="34"/>
        <v>0</v>
      </c>
      <c r="O416" s="91">
        <f t="shared" si="30"/>
        <v>0</v>
      </c>
      <c r="P416" s="122">
        <v>105745</v>
      </c>
      <c r="Q416" s="71">
        <v>4</v>
      </c>
      <c r="R416" s="71">
        <v>20000</v>
      </c>
      <c r="S416" s="161"/>
      <c r="V416"/>
      <c r="W416" s="93"/>
      <c r="X416" s="90"/>
      <c r="Y416" s="90"/>
    </row>
    <row r="417" spans="1:25" ht="17.100000000000001" customHeight="1">
      <c r="A417" s="51">
        <v>105773</v>
      </c>
      <c r="B417" s="48">
        <v>105</v>
      </c>
      <c r="C417" s="50" t="s">
        <v>579</v>
      </c>
      <c r="D417" s="50">
        <v>773</v>
      </c>
      <c r="E417" s="41" t="s">
        <v>824</v>
      </c>
      <c r="F417" s="235">
        <v>5</v>
      </c>
      <c r="G417" s="235">
        <v>3</v>
      </c>
      <c r="H417" s="78">
        <f t="shared" si="31"/>
        <v>4</v>
      </c>
      <c r="I417" s="47">
        <f t="shared" si="32"/>
        <v>1</v>
      </c>
      <c r="J417" s="139">
        <v>25691</v>
      </c>
      <c r="K417" s="139">
        <v>15000</v>
      </c>
      <c r="L417" s="54">
        <f t="shared" si="33"/>
        <v>20000</v>
      </c>
      <c r="M417" s="54">
        <f t="shared" si="34"/>
        <v>5000</v>
      </c>
      <c r="O417" s="91">
        <f t="shared" si="30"/>
        <v>0</v>
      </c>
      <c r="P417" s="122">
        <v>105773</v>
      </c>
      <c r="Q417" s="71">
        <v>4</v>
      </c>
      <c r="R417" s="71">
        <v>20000</v>
      </c>
      <c r="S417" s="161"/>
      <c r="V417"/>
      <c r="W417" s="93"/>
      <c r="X417" s="90"/>
      <c r="Y417" s="90"/>
    </row>
    <row r="418" spans="1:25" ht="17.100000000000001" customHeight="1">
      <c r="A418" s="51">
        <v>107030</v>
      </c>
      <c r="B418" s="49">
        <v>107</v>
      </c>
      <c r="C418" s="50" t="s">
        <v>860</v>
      </c>
      <c r="D418" s="68">
        <v>30</v>
      </c>
      <c r="E418" s="41" t="s">
        <v>858</v>
      </c>
      <c r="F418" s="235">
        <v>4</v>
      </c>
      <c r="G418" s="235">
        <v>2</v>
      </c>
      <c r="H418" s="78">
        <f t="shared" si="31"/>
        <v>2</v>
      </c>
      <c r="I418" s="47">
        <f t="shared" si="32"/>
        <v>0</v>
      </c>
      <c r="J418" s="139">
        <v>20000</v>
      </c>
      <c r="K418" s="139">
        <v>10000</v>
      </c>
      <c r="L418" s="54">
        <f t="shared" si="33"/>
        <v>10000</v>
      </c>
      <c r="M418" s="54">
        <f t="shared" si="34"/>
        <v>0</v>
      </c>
      <c r="O418" s="91">
        <f t="shared" si="30"/>
        <v>0</v>
      </c>
      <c r="P418" s="122">
        <v>107030</v>
      </c>
      <c r="Q418" s="71">
        <v>2</v>
      </c>
      <c r="R418" s="71">
        <v>10000</v>
      </c>
      <c r="S418" s="161"/>
      <c r="V418"/>
      <c r="W418" s="93"/>
      <c r="X418" s="90"/>
      <c r="Y418" s="90"/>
    </row>
    <row r="419" spans="1:25" ht="17.100000000000001" customHeight="1">
      <c r="A419" s="210">
        <v>107071</v>
      </c>
      <c r="B419" s="149">
        <v>107</v>
      </c>
      <c r="C419" s="183" t="s">
        <v>860</v>
      </c>
      <c r="D419" s="184">
        <v>71</v>
      </c>
      <c r="E419" s="41" t="s">
        <v>859</v>
      </c>
      <c r="F419" s="235">
        <v>4</v>
      </c>
      <c r="G419" s="235">
        <v>4</v>
      </c>
      <c r="H419" s="78">
        <f t="shared" si="31"/>
        <v>4</v>
      </c>
      <c r="I419" s="47">
        <f t="shared" si="32"/>
        <v>0</v>
      </c>
      <c r="J419" s="139">
        <v>21282</v>
      </c>
      <c r="K419" s="139">
        <v>21282</v>
      </c>
      <c r="L419" s="54">
        <f t="shared" si="33"/>
        <v>21084</v>
      </c>
      <c r="M419" s="54">
        <f t="shared" si="34"/>
        <v>-198</v>
      </c>
      <c r="O419" s="91">
        <f t="shared" si="30"/>
        <v>0</v>
      </c>
      <c r="P419" s="122">
        <v>107071</v>
      </c>
      <c r="Q419" s="71">
        <v>4</v>
      </c>
      <c r="R419" s="71">
        <v>21084</v>
      </c>
      <c r="S419" s="161"/>
      <c r="V419"/>
      <c r="W419" s="93"/>
      <c r="X419" s="90"/>
      <c r="Y419" s="90"/>
    </row>
    <row r="420" spans="1:25" ht="17.100000000000001" customHeight="1">
      <c r="A420" s="123">
        <v>107163</v>
      </c>
      <c r="B420" s="49">
        <v>107</v>
      </c>
      <c r="C420" s="50" t="s">
        <v>860</v>
      </c>
      <c r="D420" s="50">
        <v>163</v>
      </c>
      <c r="E420" s="41" t="s">
        <v>862</v>
      </c>
      <c r="F420" s="235">
        <v>2</v>
      </c>
      <c r="G420" s="235">
        <v>2</v>
      </c>
      <c r="H420" s="78">
        <f t="shared" si="31"/>
        <v>2</v>
      </c>
      <c r="I420" s="47">
        <f t="shared" si="32"/>
        <v>0</v>
      </c>
      <c r="J420" s="139">
        <v>10000</v>
      </c>
      <c r="K420" s="139">
        <v>10000</v>
      </c>
      <c r="L420" s="54">
        <f t="shared" si="33"/>
        <v>10000</v>
      </c>
      <c r="M420" s="54">
        <f t="shared" si="34"/>
        <v>0</v>
      </c>
      <c r="O420" s="91">
        <f t="shared" si="30"/>
        <v>0</v>
      </c>
      <c r="P420" s="122">
        <v>107163</v>
      </c>
      <c r="Q420" s="71">
        <v>2</v>
      </c>
      <c r="R420" s="71">
        <v>10000</v>
      </c>
      <c r="S420" s="161"/>
      <c r="V420"/>
      <c r="W420" s="93"/>
      <c r="X420" s="90"/>
      <c r="Y420" s="90"/>
    </row>
    <row r="421" spans="1:25" ht="17.100000000000001" customHeight="1">
      <c r="A421" s="238">
        <v>107229</v>
      </c>
      <c r="B421" s="149">
        <v>107</v>
      </c>
      <c r="C421" s="183" t="s">
        <v>860</v>
      </c>
      <c r="D421" s="184">
        <v>229</v>
      </c>
      <c r="E421" s="41" t="s">
        <v>770</v>
      </c>
      <c r="F421" s="93"/>
      <c r="G421" s="235">
        <v>1</v>
      </c>
      <c r="H421" s="78">
        <f t="shared" si="31"/>
        <v>1</v>
      </c>
      <c r="I421" s="47">
        <f t="shared" si="32"/>
        <v>0</v>
      </c>
      <c r="J421"/>
      <c r="K421" s="139">
        <v>5000</v>
      </c>
      <c r="L421" s="54">
        <f t="shared" si="33"/>
        <v>5000</v>
      </c>
      <c r="M421" s="54">
        <f t="shared" si="34"/>
        <v>0</v>
      </c>
      <c r="O421" s="91">
        <f t="shared" si="30"/>
        <v>0</v>
      </c>
      <c r="P421" s="122">
        <v>107229</v>
      </c>
      <c r="Q421" s="71">
        <v>1</v>
      </c>
      <c r="R421" s="71">
        <v>5000</v>
      </c>
      <c r="S421" s="161"/>
      <c r="V421"/>
      <c r="W421" s="93"/>
      <c r="X421" s="90"/>
      <c r="Y421" s="90"/>
    </row>
    <row r="422" spans="1:25" ht="17.100000000000001" customHeight="1">
      <c r="A422" s="48">
        <v>107252</v>
      </c>
      <c r="B422" s="48">
        <v>107</v>
      </c>
      <c r="C422" s="50" t="s">
        <v>860</v>
      </c>
      <c r="D422" s="50">
        <v>252</v>
      </c>
      <c r="E422" s="41" t="s">
        <v>811</v>
      </c>
      <c r="F422" s="235">
        <v>21.2</v>
      </c>
      <c r="G422" s="235">
        <v>17</v>
      </c>
      <c r="H422" s="78">
        <f t="shared" si="31"/>
        <v>19.48</v>
      </c>
      <c r="I422" s="47">
        <f t="shared" si="32"/>
        <v>2.4800000000000004</v>
      </c>
      <c r="J422" s="139">
        <v>118807</v>
      </c>
      <c r="K422" s="139">
        <v>89446</v>
      </c>
      <c r="L422" s="54">
        <f t="shared" si="33"/>
        <v>98510</v>
      </c>
      <c r="M422" s="54">
        <f t="shared" si="34"/>
        <v>9064</v>
      </c>
      <c r="O422" s="91">
        <f t="shared" si="30"/>
        <v>0</v>
      </c>
      <c r="P422" s="122">
        <v>107252</v>
      </c>
      <c r="Q422" s="71">
        <v>19.48</v>
      </c>
      <c r="R422" s="71">
        <v>98510</v>
      </c>
      <c r="S422" s="161"/>
      <c r="V422"/>
      <c r="W422" s="93"/>
      <c r="X422" s="90"/>
      <c r="Y422" s="90"/>
    </row>
    <row r="423" spans="1:25" ht="17.100000000000001" customHeight="1">
      <c r="A423" s="48">
        <v>107698</v>
      </c>
      <c r="B423" s="49">
        <v>107</v>
      </c>
      <c r="C423" s="50" t="s">
        <v>860</v>
      </c>
      <c r="D423" s="50">
        <v>698</v>
      </c>
      <c r="E423" s="41" t="s">
        <v>551</v>
      </c>
      <c r="F423" s="235">
        <v>6</v>
      </c>
      <c r="G423" s="235">
        <v>5</v>
      </c>
      <c r="H423" s="78">
        <f t="shared" si="31"/>
        <v>5.0600000000000005</v>
      </c>
      <c r="I423" s="47">
        <f t="shared" si="32"/>
        <v>6.0000000000000497E-2</v>
      </c>
      <c r="J423" s="139">
        <v>34702</v>
      </c>
      <c r="K423" s="139">
        <v>25855</v>
      </c>
      <c r="L423" s="54">
        <f t="shared" si="33"/>
        <v>26694</v>
      </c>
      <c r="M423" s="54">
        <f t="shared" si="34"/>
        <v>839</v>
      </c>
      <c r="O423" s="91">
        <f t="shared" si="30"/>
        <v>0</v>
      </c>
      <c r="P423" s="122">
        <v>107698</v>
      </c>
      <c r="Q423" s="71">
        <v>5.0600000000000005</v>
      </c>
      <c r="R423" s="71">
        <v>26694</v>
      </c>
      <c r="S423" s="161"/>
      <c r="V423"/>
      <c r="W423" s="93"/>
      <c r="X423" s="90"/>
      <c r="Y423" s="90"/>
    </row>
    <row r="424" spans="1:25" ht="17.100000000000001" customHeight="1">
      <c r="A424" s="212">
        <v>107817</v>
      </c>
      <c r="B424" s="149">
        <v>107</v>
      </c>
      <c r="C424" s="183" t="s">
        <v>860</v>
      </c>
      <c r="D424" s="184">
        <v>817</v>
      </c>
      <c r="E424" s="41" t="s">
        <v>1619</v>
      </c>
      <c r="F424" s="235">
        <v>2</v>
      </c>
      <c r="G424" s="235">
        <v>5</v>
      </c>
      <c r="H424" s="78">
        <f t="shared" si="31"/>
        <v>5</v>
      </c>
      <c r="I424" s="47">
        <f t="shared" si="32"/>
        <v>0</v>
      </c>
      <c r="J424" s="139">
        <v>10000</v>
      </c>
      <c r="K424" s="139">
        <v>31942</v>
      </c>
      <c r="L424" s="54">
        <f t="shared" si="33"/>
        <v>30587</v>
      </c>
      <c r="M424" s="54">
        <f t="shared" si="34"/>
        <v>-1355</v>
      </c>
      <c r="O424" s="91">
        <f t="shared" si="30"/>
        <v>0</v>
      </c>
      <c r="P424" s="122">
        <v>107817</v>
      </c>
      <c r="Q424" s="71">
        <v>5</v>
      </c>
      <c r="R424" s="71">
        <v>30587</v>
      </c>
      <c r="S424" s="161"/>
      <c r="V424"/>
      <c r="W424" s="93"/>
      <c r="X424" s="90"/>
      <c r="Y424" s="90"/>
    </row>
    <row r="425" spans="1:25" ht="17.100000000000001" customHeight="1">
      <c r="A425" s="213">
        <v>110017</v>
      </c>
      <c r="B425" s="49">
        <v>110</v>
      </c>
      <c r="C425" s="49" t="s">
        <v>793</v>
      </c>
      <c r="D425" s="49">
        <v>17</v>
      </c>
      <c r="E425" s="41" t="s">
        <v>1274</v>
      </c>
      <c r="F425" s="235">
        <v>2</v>
      </c>
      <c r="G425" s="235">
        <v>1</v>
      </c>
      <c r="H425" s="78">
        <f t="shared" si="31"/>
        <v>2</v>
      </c>
      <c r="I425" s="47">
        <f t="shared" si="32"/>
        <v>1</v>
      </c>
      <c r="J425" s="139">
        <v>18310</v>
      </c>
      <c r="K425" s="139">
        <v>5000</v>
      </c>
      <c r="L425" s="54">
        <f t="shared" si="33"/>
        <v>12044</v>
      </c>
      <c r="M425" s="54">
        <f t="shared" si="34"/>
        <v>7044</v>
      </c>
      <c r="O425" s="91">
        <f t="shared" si="30"/>
        <v>0</v>
      </c>
      <c r="P425" s="122">
        <v>110017</v>
      </c>
      <c r="Q425" s="71">
        <v>2</v>
      </c>
      <c r="R425" s="71">
        <v>12044</v>
      </c>
      <c r="S425" s="161"/>
      <c r="V425"/>
      <c r="W425" s="93"/>
      <c r="X425" s="90"/>
      <c r="Y425" s="90"/>
    </row>
    <row r="426" spans="1:25" ht="17.100000000000001" customHeight="1">
      <c r="A426" s="180">
        <v>110077</v>
      </c>
      <c r="B426" s="182">
        <v>110</v>
      </c>
      <c r="C426" s="182" t="s">
        <v>793</v>
      </c>
      <c r="D426" s="182">
        <v>77</v>
      </c>
      <c r="E426" s="41" t="s">
        <v>791</v>
      </c>
      <c r="F426" s="235">
        <v>2</v>
      </c>
      <c r="G426" s="235">
        <v>3</v>
      </c>
      <c r="H426" s="78">
        <f t="shared" si="31"/>
        <v>3</v>
      </c>
      <c r="I426" s="47">
        <f t="shared" si="32"/>
        <v>0</v>
      </c>
      <c r="J426" s="139">
        <v>10000</v>
      </c>
      <c r="K426" s="139">
        <v>19000</v>
      </c>
      <c r="L426" s="54">
        <f t="shared" si="33"/>
        <v>16836</v>
      </c>
      <c r="M426" s="54">
        <f t="shared" si="34"/>
        <v>-2164</v>
      </c>
      <c r="O426" s="91">
        <f t="shared" si="30"/>
        <v>0</v>
      </c>
      <c r="P426" s="122">
        <v>110077</v>
      </c>
      <c r="Q426" s="71">
        <v>3</v>
      </c>
      <c r="R426" s="71">
        <v>16836</v>
      </c>
      <c r="S426" s="161"/>
      <c r="V426"/>
      <c r="W426" s="93"/>
      <c r="X426" s="90"/>
      <c r="Y426" s="90"/>
    </row>
    <row r="427" spans="1:25" ht="17.100000000000001" customHeight="1">
      <c r="A427" s="180">
        <v>110186</v>
      </c>
      <c r="B427" s="86">
        <v>110</v>
      </c>
      <c r="C427" s="182" t="s">
        <v>793</v>
      </c>
      <c r="D427" s="182">
        <v>186</v>
      </c>
      <c r="E427" s="41" t="s">
        <v>873</v>
      </c>
      <c r="F427" s="235">
        <v>3.5300000000000002</v>
      </c>
      <c r="G427" s="235">
        <v>3</v>
      </c>
      <c r="H427" s="78">
        <f t="shared" si="31"/>
        <v>3</v>
      </c>
      <c r="I427" s="47">
        <f t="shared" si="32"/>
        <v>0</v>
      </c>
      <c r="J427" s="139">
        <v>18390</v>
      </c>
      <c r="K427" s="139">
        <v>15000</v>
      </c>
      <c r="L427" s="54">
        <f t="shared" si="33"/>
        <v>15000</v>
      </c>
      <c r="M427" s="54">
        <f t="shared" si="34"/>
        <v>0</v>
      </c>
      <c r="O427" s="91">
        <f t="shared" si="30"/>
        <v>0</v>
      </c>
      <c r="P427" s="122">
        <v>110186</v>
      </c>
      <c r="Q427" s="71">
        <v>3</v>
      </c>
      <c r="R427" s="71">
        <v>15000</v>
      </c>
      <c r="S427" s="161"/>
      <c r="V427"/>
      <c r="W427" s="93"/>
      <c r="X427" s="90"/>
      <c r="Y427" s="90"/>
    </row>
    <row r="428" spans="1:25" ht="17.100000000000001" customHeight="1">
      <c r="A428" s="180">
        <v>110214</v>
      </c>
      <c r="B428" s="182">
        <v>110</v>
      </c>
      <c r="C428" s="182" t="s">
        <v>793</v>
      </c>
      <c r="D428" s="182">
        <v>214</v>
      </c>
      <c r="E428" s="41" t="s">
        <v>796</v>
      </c>
      <c r="F428" s="235">
        <v>3</v>
      </c>
      <c r="G428" s="235">
        <v>11</v>
      </c>
      <c r="H428" s="78">
        <f t="shared" si="31"/>
        <v>12.239999999999998</v>
      </c>
      <c r="I428" s="47">
        <f t="shared" si="32"/>
        <v>1.2399999999999984</v>
      </c>
      <c r="J428" s="139">
        <v>15000</v>
      </c>
      <c r="K428" s="139">
        <v>74310</v>
      </c>
      <c r="L428" s="54">
        <f t="shared" si="33"/>
        <v>110130</v>
      </c>
      <c r="M428" s="54">
        <f t="shared" si="34"/>
        <v>35820</v>
      </c>
      <c r="O428" s="91">
        <f t="shared" si="30"/>
        <v>0</v>
      </c>
      <c r="P428" s="122">
        <v>110214</v>
      </c>
      <c r="Q428" s="71">
        <v>12.239999999999998</v>
      </c>
      <c r="R428" s="71">
        <v>110130</v>
      </c>
      <c r="S428" s="161"/>
      <c r="V428"/>
      <c r="W428" s="93"/>
      <c r="X428" s="90"/>
      <c r="Y428" s="90"/>
    </row>
    <row r="429" spans="1:25" ht="17.100000000000001" customHeight="1">
      <c r="A429" s="180">
        <v>110226</v>
      </c>
      <c r="B429" s="182">
        <v>110</v>
      </c>
      <c r="C429" s="182" t="s">
        <v>793</v>
      </c>
      <c r="D429" s="182">
        <v>226</v>
      </c>
      <c r="E429" s="41" t="s">
        <v>797</v>
      </c>
      <c r="F429" s="235">
        <v>2</v>
      </c>
      <c r="G429" s="235">
        <v>2</v>
      </c>
      <c r="H429" s="78">
        <f t="shared" si="31"/>
        <v>2</v>
      </c>
      <c r="I429" s="47">
        <f t="shared" si="32"/>
        <v>0</v>
      </c>
      <c r="J429" s="139">
        <v>10000</v>
      </c>
      <c r="K429" s="139">
        <v>10000</v>
      </c>
      <c r="L429" s="54">
        <f t="shared" si="33"/>
        <v>10000</v>
      </c>
      <c r="M429" s="54">
        <f t="shared" si="34"/>
        <v>0</v>
      </c>
      <c r="O429" s="91">
        <f t="shared" si="30"/>
        <v>0</v>
      </c>
      <c r="P429" s="122">
        <v>110226</v>
      </c>
      <c r="Q429" s="71">
        <v>2</v>
      </c>
      <c r="R429" s="71">
        <v>10000</v>
      </c>
      <c r="S429" s="161"/>
      <c r="V429"/>
      <c r="W429" s="93"/>
      <c r="X429" s="90"/>
      <c r="Y429" s="90"/>
    </row>
    <row r="430" spans="1:25" ht="17.100000000000001" customHeight="1">
      <c r="A430" s="180">
        <v>110271</v>
      </c>
      <c r="B430" s="182">
        <v>110</v>
      </c>
      <c r="C430" s="182" t="s">
        <v>793</v>
      </c>
      <c r="D430" s="182">
        <v>271</v>
      </c>
      <c r="E430" s="41" t="s">
        <v>1285</v>
      </c>
      <c r="F430" s="235">
        <v>2</v>
      </c>
      <c r="G430" s="235">
        <v>2</v>
      </c>
      <c r="H430" s="78">
        <f t="shared" si="31"/>
        <v>1.32</v>
      </c>
      <c r="I430" s="47">
        <f t="shared" si="32"/>
        <v>-0.67999999999999994</v>
      </c>
      <c r="J430" s="139">
        <v>28343</v>
      </c>
      <c r="K430" s="139">
        <v>28343</v>
      </c>
      <c r="L430" s="54">
        <f t="shared" si="33"/>
        <v>25445</v>
      </c>
      <c r="M430" s="54">
        <f t="shared" si="34"/>
        <v>-2898</v>
      </c>
      <c r="O430" s="91">
        <f t="shared" si="30"/>
        <v>0</v>
      </c>
      <c r="P430" s="122">
        <v>110271</v>
      </c>
      <c r="Q430" s="71">
        <v>1.32</v>
      </c>
      <c r="R430" s="71">
        <v>25445</v>
      </c>
      <c r="S430" s="161"/>
      <c r="V430"/>
      <c r="W430" s="93"/>
      <c r="X430" s="90"/>
      <c r="Y430" s="90"/>
    </row>
    <row r="431" spans="1:25" ht="17.100000000000001" customHeight="1">
      <c r="A431" s="180">
        <v>110290</v>
      </c>
      <c r="B431" s="182">
        <v>110</v>
      </c>
      <c r="C431" s="182" t="s">
        <v>793</v>
      </c>
      <c r="D431" s="182">
        <v>290</v>
      </c>
      <c r="E431" s="41" t="s">
        <v>798</v>
      </c>
      <c r="F431" s="235">
        <v>3</v>
      </c>
      <c r="G431" s="235">
        <v>4</v>
      </c>
      <c r="H431" s="78">
        <f t="shared" si="31"/>
        <v>3</v>
      </c>
      <c r="I431" s="47">
        <f t="shared" si="32"/>
        <v>-1</v>
      </c>
      <c r="J431" s="139">
        <v>20631</v>
      </c>
      <c r="K431" s="139">
        <v>29631</v>
      </c>
      <c r="L431" s="54">
        <f t="shared" si="33"/>
        <v>15766</v>
      </c>
      <c r="M431" s="54">
        <f t="shared" si="34"/>
        <v>-13865</v>
      </c>
      <c r="O431" s="91">
        <f t="shared" si="30"/>
        <v>0</v>
      </c>
      <c r="P431" s="122">
        <v>110290</v>
      </c>
      <c r="Q431" s="71">
        <v>3</v>
      </c>
      <c r="R431" s="71">
        <v>15766</v>
      </c>
      <c r="S431" s="161"/>
      <c r="V431"/>
      <c r="W431" s="93"/>
      <c r="X431" s="90"/>
      <c r="Y431" s="90"/>
    </row>
    <row r="432" spans="1:25" ht="17.100000000000001" customHeight="1">
      <c r="A432" s="180">
        <v>110322</v>
      </c>
      <c r="B432" s="86">
        <v>110</v>
      </c>
      <c r="C432" s="182" t="s">
        <v>793</v>
      </c>
      <c r="D432" s="182">
        <v>322</v>
      </c>
      <c r="E432" s="41" t="s">
        <v>787</v>
      </c>
      <c r="F432" s="235">
        <v>1</v>
      </c>
      <c r="G432" s="235">
        <v>1</v>
      </c>
      <c r="H432" s="78">
        <f t="shared" si="31"/>
        <v>1</v>
      </c>
      <c r="I432" s="47">
        <f t="shared" si="32"/>
        <v>0</v>
      </c>
      <c r="J432" s="139">
        <v>5000</v>
      </c>
      <c r="K432" s="139">
        <v>5000</v>
      </c>
      <c r="L432" s="54">
        <f t="shared" si="33"/>
        <v>5000</v>
      </c>
      <c r="M432" s="54">
        <f t="shared" si="34"/>
        <v>0</v>
      </c>
      <c r="O432" s="91">
        <f t="shared" si="30"/>
        <v>0</v>
      </c>
      <c r="P432" s="122">
        <v>110322</v>
      </c>
      <c r="Q432" s="71">
        <v>1</v>
      </c>
      <c r="R432" s="71">
        <v>5000</v>
      </c>
      <c r="S432" s="161"/>
      <c r="V432"/>
      <c r="W432" s="93"/>
      <c r="X432" s="90"/>
      <c r="Y432" s="90"/>
    </row>
    <row r="433" spans="1:25" ht="17.100000000000001" customHeight="1">
      <c r="A433" s="180">
        <v>110348</v>
      </c>
      <c r="B433" s="182">
        <v>110</v>
      </c>
      <c r="C433" s="182" t="s">
        <v>793</v>
      </c>
      <c r="D433" s="182">
        <v>348</v>
      </c>
      <c r="E433" s="41" t="s">
        <v>857</v>
      </c>
      <c r="F433" s="235">
        <v>13</v>
      </c>
      <c r="G433" s="235">
        <v>15</v>
      </c>
      <c r="H433" s="78">
        <f t="shared" si="31"/>
        <v>15</v>
      </c>
      <c r="I433" s="47">
        <f t="shared" si="32"/>
        <v>0</v>
      </c>
      <c r="J433" s="139">
        <v>66083</v>
      </c>
      <c r="K433" s="139">
        <v>80083</v>
      </c>
      <c r="L433" s="54">
        <f t="shared" si="33"/>
        <v>75959</v>
      </c>
      <c r="M433" s="54">
        <f t="shared" si="34"/>
        <v>-4124</v>
      </c>
      <c r="O433" s="91">
        <f t="shared" si="30"/>
        <v>0</v>
      </c>
      <c r="P433" s="122">
        <v>110348</v>
      </c>
      <c r="Q433" s="71">
        <v>15</v>
      </c>
      <c r="R433" s="71">
        <v>75959</v>
      </c>
      <c r="S433" s="161"/>
      <c r="V433"/>
      <c r="W433" s="93"/>
      <c r="X433" s="90"/>
      <c r="Y433" s="90"/>
    </row>
    <row r="434" spans="1:25" ht="17.100000000000001" customHeight="1">
      <c r="A434" s="51">
        <v>111024</v>
      </c>
      <c r="B434" s="49">
        <v>111</v>
      </c>
      <c r="C434" s="50" t="s">
        <v>812</v>
      </c>
      <c r="D434" s="68">
        <v>24</v>
      </c>
      <c r="E434" s="41" t="s">
        <v>813</v>
      </c>
      <c r="F434" s="235">
        <v>14.39</v>
      </c>
      <c r="G434" s="235">
        <v>18</v>
      </c>
      <c r="H434" s="78">
        <f t="shared" si="31"/>
        <v>17.37</v>
      </c>
      <c r="I434" s="47">
        <f t="shared" si="32"/>
        <v>-0.62999999999999901</v>
      </c>
      <c r="J434" s="139">
        <v>97938</v>
      </c>
      <c r="K434" s="139">
        <v>111262</v>
      </c>
      <c r="L434" s="54">
        <f t="shared" si="33"/>
        <v>113619</v>
      </c>
      <c r="M434" s="54">
        <f t="shared" si="34"/>
        <v>2357</v>
      </c>
      <c r="O434" s="91">
        <f t="shared" si="30"/>
        <v>0</v>
      </c>
      <c r="P434" s="122">
        <v>111024</v>
      </c>
      <c r="Q434" s="71">
        <v>17.37</v>
      </c>
      <c r="R434" s="71">
        <v>113619</v>
      </c>
      <c r="S434" s="161"/>
      <c r="V434"/>
      <c r="W434" s="93"/>
      <c r="X434" s="90"/>
      <c r="Y434" s="90"/>
    </row>
    <row r="435" spans="1:25" ht="17.100000000000001" customHeight="1">
      <c r="A435" s="51">
        <v>111061</v>
      </c>
      <c r="B435" s="49">
        <v>111</v>
      </c>
      <c r="C435" s="50" t="s">
        <v>812</v>
      </c>
      <c r="D435" s="68">
        <v>61</v>
      </c>
      <c r="E435" s="41" t="s">
        <v>573</v>
      </c>
      <c r="F435" s="235">
        <v>37.39</v>
      </c>
      <c r="G435" s="235">
        <v>28</v>
      </c>
      <c r="H435" s="78">
        <f t="shared" si="31"/>
        <v>27.6</v>
      </c>
      <c r="I435" s="47">
        <f t="shared" si="32"/>
        <v>-0.39999999999999858</v>
      </c>
      <c r="J435" s="139">
        <v>205696</v>
      </c>
      <c r="K435" s="139">
        <v>155423</v>
      </c>
      <c r="L435" s="54">
        <f t="shared" si="33"/>
        <v>147782</v>
      </c>
      <c r="M435" s="54">
        <f t="shared" si="34"/>
        <v>-7641</v>
      </c>
      <c r="O435" s="91">
        <f t="shared" si="30"/>
        <v>0</v>
      </c>
      <c r="P435" s="122">
        <v>111061</v>
      </c>
      <c r="Q435" s="71">
        <v>27.6</v>
      </c>
      <c r="R435" s="71">
        <v>147782</v>
      </c>
      <c r="S435" s="161"/>
      <c r="V435"/>
      <c r="W435" s="93"/>
      <c r="X435" s="90"/>
      <c r="Y435" s="90"/>
    </row>
    <row r="436" spans="1:25" ht="17.100000000000001" customHeight="1">
      <c r="A436" s="51">
        <v>111137</v>
      </c>
      <c r="B436" s="49">
        <v>111</v>
      </c>
      <c r="C436" s="50" t="s">
        <v>812</v>
      </c>
      <c r="D436" s="50">
        <v>137</v>
      </c>
      <c r="E436" s="41" t="s">
        <v>574</v>
      </c>
      <c r="F436" s="235">
        <v>8.129999999999999</v>
      </c>
      <c r="G436" s="235">
        <v>8</v>
      </c>
      <c r="H436" s="78">
        <f t="shared" si="31"/>
        <v>8</v>
      </c>
      <c r="I436" s="47">
        <f t="shared" si="32"/>
        <v>0</v>
      </c>
      <c r="J436" s="139">
        <v>51019</v>
      </c>
      <c r="K436" s="139">
        <v>50369</v>
      </c>
      <c r="L436" s="54">
        <f t="shared" si="33"/>
        <v>47711</v>
      </c>
      <c r="M436" s="54">
        <f t="shared" si="34"/>
        <v>-2658</v>
      </c>
      <c r="O436" s="91">
        <f t="shared" si="30"/>
        <v>0</v>
      </c>
      <c r="P436" s="122">
        <v>111137</v>
      </c>
      <c r="Q436" s="71">
        <v>8</v>
      </c>
      <c r="R436" s="71">
        <v>47711</v>
      </c>
      <c r="S436" s="161"/>
      <c r="V436"/>
      <c r="W436" s="93"/>
      <c r="X436" s="90"/>
      <c r="Y436" s="90"/>
    </row>
    <row r="437" spans="1:25" ht="17.100000000000001" customHeight="1">
      <c r="A437" s="51">
        <v>111161</v>
      </c>
      <c r="B437" s="49">
        <v>111</v>
      </c>
      <c r="C437" s="50" t="s">
        <v>812</v>
      </c>
      <c r="D437" s="68">
        <v>161</v>
      </c>
      <c r="E437" s="41" t="s">
        <v>816</v>
      </c>
      <c r="F437" s="235">
        <v>7</v>
      </c>
      <c r="G437" s="235">
        <v>6</v>
      </c>
      <c r="H437" s="78">
        <f t="shared" si="31"/>
        <v>6.54</v>
      </c>
      <c r="I437" s="47">
        <f t="shared" si="32"/>
        <v>0.54</v>
      </c>
      <c r="J437" s="139">
        <v>35000</v>
      </c>
      <c r="K437" s="139">
        <v>30000</v>
      </c>
      <c r="L437" s="54">
        <f t="shared" si="33"/>
        <v>32700</v>
      </c>
      <c r="M437" s="54">
        <f t="shared" si="34"/>
        <v>2700</v>
      </c>
      <c r="O437" s="91">
        <f t="shared" si="30"/>
        <v>0</v>
      </c>
      <c r="P437" s="122">
        <v>111161</v>
      </c>
      <c r="Q437" s="71">
        <v>6.54</v>
      </c>
      <c r="R437" s="71">
        <v>32700</v>
      </c>
      <c r="S437" s="161"/>
      <c r="V437"/>
      <c r="W437" s="93"/>
      <c r="X437" s="90"/>
      <c r="Y437" s="90"/>
    </row>
    <row r="438" spans="1:25" ht="17.100000000000001" customHeight="1">
      <c r="A438" s="234">
        <v>111210</v>
      </c>
      <c r="B438" s="149">
        <v>111</v>
      </c>
      <c r="C438" s="183" t="s">
        <v>812</v>
      </c>
      <c r="D438" s="184">
        <v>210</v>
      </c>
      <c r="E438" s="41" t="s">
        <v>888</v>
      </c>
      <c r="F438" s="93"/>
      <c r="G438" s="235">
        <v>2</v>
      </c>
      <c r="H438" s="78">
        <f t="shared" si="31"/>
        <v>2</v>
      </c>
      <c r="I438" s="47">
        <f t="shared" si="32"/>
        <v>0</v>
      </c>
      <c r="J438"/>
      <c r="K438" s="139">
        <v>10000</v>
      </c>
      <c r="L438" s="54">
        <f t="shared" si="33"/>
        <v>10000</v>
      </c>
      <c r="M438" s="54">
        <f t="shared" si="34"/>
        <v>0</v>
      </c>
      <c r="O438" s="91">
        <f t="shared" si="30"/>
        <v>0</v>
      </c>
      <c r="P438" s="122">
        <v>111210</v>
      </c>
      <c r="Q438" s="71">
        <v>2</v>
      </c>
      <c r="R438" s="71">
        <v>10000</v>
      </c>
      <c r="S438" s="161"/>
      <c r="V438"/>
      <c r="W438" s="93"/>
      <c r="X438" s="90"/>
      <c r="Y438" s="90"/>
    </row>
    <row r="439" spans="1:25" ht="17.100000000000001" customHeight="1">
      <c r="A439" s="51">
        <v>111227</v>
      </c>
      <c r="B439" s="49">
        <v>111</v>
      </c>
      <c r="C439" s="50" t="s">
        <v>812</v>
      </c>
      <c r="D439" s="50">
        <v>227</v>
      </c>
      <c r="E439" s="41" t="s">
        <v>900</v>
      </c>
      <c r="F439" s="235">
        <v>1</v>
      </c>
      <c r="G439" s="235">
        <v>1</v>
      </c>
      <c r="H439" s="78">
        <f t="shared" si="31"/>
        <v>1</v>
      </c>
      <c r="I439" s="47">
        <f t="shared" si="32"/>
        <v>0</v>
      </c>
      <c r="J439" s="139">
        <v>5000</v>
      </c>
      <c r="K439" s="139">
        <v>5000</v>
      </c>
      <c r="L439" s="54">
        <f t="shared" si="33"/>
        <v>5000</v>
      </c>
      <c r="M439" s="54">
        <f t="shared" si="34"/>
        <v>0</v>
      </c>
      <c r="O439" s="91">
        <f t="shared" si="30"/>
        <v>0</v>
      </c>
      <c r="P439" s="122">
        <v>111227</v>
      </c>
      <c r="Q439" s="71">
        <v>1</v>
      </c>
      <c r="R439" s="71">
        <v>5000</v>
      </c>
      <c r="S439" s="161"/>
      <c r="V439"/>
      <c r="W439" s="93"/>
      <c r="X439" s="90"/>
      <c r="Y439" s="90"/>
    </row>
    <row r="440" spans="1:25" ht="17.100000000000001" customHeight="1">
      <c r="A440" s="51">
        <v>111278</v>
      </c>
      <c r="B440" s="49">
        <v>111</v>
      </c>
      <c r="C440" s="50" t="s">
        <v>812</v>
      </c>
      <c r="D440" s="68">
        <v>278</v>
      </c>
      <c r="E440" s="41" t="s">
        <v>817</v>
      </c>
      <c r="F440" s="235">
        <v>35.739999999999995</v>
      </c>
      <c r="G440" s="235">
        <v>30</v>
      </c>
      <c r="H440" s="78">
        <f t="shared" si="31"/>
        <v>31.58</v>
      </c>
      <c r="I440" s="47">
        <f t="shared" si="32"/>
        <v>1.5799999999999983</v>
      </c>
      <c r="J440" s="139">
        <v>191543</v>
      </c>
      <c r="K440" s="139">
        <v>165048</v>
      </c>
      <c r="L440" s="54">
        <f t="shared" si="33"/>
        <v>173906</v>
      </c>
      <c r="M440" s="54">
        <f t="shared" si="34"/>
        <v>8858</v>
      </c>
      <c r="O440" s="91">
        <f t="shared" si="30"/>
        <v>0</v>
      </c>
      <c r="P440" s="122">
        <v>111278</v>
      </c>
      <c r="Q440" s="71">
        <v>31.58</v>
      </c>
      <c r="R440" s="71">
        <v>173906</v>
      </c>
      <c r="S440" s="161"/>
      <c r="V440"/>
      <c r="W440" s="93"/>
      <c r="X440" s="90"/>
      <c r="Y440" s="90"/>
    </row>
    <row r="441" spans="1:25" ht="17.100000000000001" customHeight="1">
      <c r="A441" s="51">
        <v>111281</v>
      </c>
      <c r="B441" s="49">
        <v>111</v>
      </c>
      <c r="C441" s="50" t="s">
        <v>812</v>
      </c>
      <c r="D441" s="50">
        <v>281</v>
      </c>
      <c r="E441" s="41" t="s">
        <v>575</v>
      </c>
      <c r="F441" s="235">
        <v>24.82</v>
      </c>
      <c r="G441" s="235">
        <v>19</v>
      </c>
      <c r="H441" s="78">
        <f t="shared" si="31"/>
        <v>19</v>
      </c>
      <c r="I441" s="47">
        <f t="shared" si="32"/>
        <v>0</v>
      </c>
      <c r="J441" s="139">
        <v>142710</v>
      </c>
      <c r="K441" s="139">
        <v>119936</v>
      </c>
      <c r="L441" s="54">
        <f t="shared" si="33"/>
        <v>112095</v>
      </c>
      <c r="M441" s="54">
        <f t="shared" si="34"/>
        <v>-7841</v>
      </c>
      <c r="O441" s="91">
        <f t="shared" si="30"/>
        <v>0</v>
      </c>
      <c r="P441" s="122">
        <v>111281</v>
      </c>
      <c r="Q441" s="71">
        <v>19</v>
      </c>
      <c r="R441" s="71">
        <v>112095</v>
      </c>
      <c r="S441" s="161"/>
      <c r="V441"/>
      <c r="W441" s="93"/>
      <c r="X441" s="90"/>
      <c r="Y441" s="90"/>
    </row>
    <row r="442" spans="1:25" ht="17.100000000000001" customHeight="1">
      <c r="A442" s="51">
        <v>111309</v>
      </c>
      <c r="B442" s="49">
        <v>111</v>
      </c>
      <c r="C442" s="50" t="s">
        <v>812</v>
      </c>
      <c r="D442" s="50">
        <v>309</v>
      </c>
      <c r="E442" s="41" t="s">
        <v>818</v>
      </c>
      <c r="F442" s="235">
        <v>2.2800000000000002</v>
      </c>
      <c r="G442" s="235">
        <v>2</v>
      </c>
      <c r="H442" s="78">
        <f t="shared" si="31"/>
        <v>2</v>
      </c>
      <c r="I442" s="47">
        <f t="shared" si="32"/>
        <v>0</v>
      </c>
      <c r="J442" s="139">
        <v>11400</v>
      </c>
      <c r="K442" s="139">
        <v>10000</v>
      </c>
      <c r="L442" s="54">
        <f t="shared" si="33"/>
        <v>10000</v>
      </c>
      <c r="M442" s="54">
        <f t="shared" si="34"/>
        <v>0</v>
      </c>
      <c r="O442" s="91">
        <f t="shared" si="30"/>
        <v>0</v>
      </c>
      <c r="P442" s="122">
        <v>111309</v>
      </c>
      <c r="Q442" s="71">
        <v>2</v>
      </c>
      <c r="R442" s="71">
        <v>10000</v>
      </c>
      <c r="S442" s="161"/>
      <c r="V442"/>
      <c r="W442" s="93"/>
      <c r="X442" s="90"/>
      <c r="Y442" s="90"/>
    </row>
    <row r="443" spans="1:25" ht="17.100000000000001" customHeight="1">
      <c r="A443" s="51">
        <v>111332</v>
      </c>
      <c r="B443" s="49">
        <v>111</v>
      </c>
      <c r="C443" s="50" t="s">
        <v>812</v>
      </c>
      <c r="D443" s="68">
        <v>332</v>
      </c>
      <c r="E443" s="41" t="s">
        <v>577</v>
      </c>
      <c r="F443" s="235">
        <v>2</v>
      </c>
      <c r="G443" s="235">
        <v>1</v>
      </c>
      <c r="H443" s="78">
        <f t="shared" si="31"/>
        <v>1</v>
      </c>
      <c r="I443" s="47">
        <f t="shared" si="32"/>
        <v>0</v>
      </c>
      <c r="J443" s="139">
        <v>10000</v>
      </c>
      <c r="K443" s="139">
        <v>5000</v>
      </c>
      <c r="L443" s="54">
        <f t="shared" si="33"/>
        <v>5000</v>
      </c>
      <c r="M443" s="54">
        <f t="shared" si="34"/>
        <v>0</v>
      </c>
      <c r="O443" s="91">
        <f t="shared" si="30"/>
        <v>0</v>
      </c>
      <c r="P443" s="122">
        <v>111332</v>
      </c>
      <c r="Q443" s="71">
        <v>1</v>
      </c>
      <c r="R443" s="71">
        <v>5000</v>
      </c>
      <c r="S443" s="161"/>
      <c r="V443"/>
      <c r="W443" s="93"/>
      <c r="X443" s="90"/>
      <c r="Y443" s="90"/>
    </row>
    <row r="444" spans="1:25" ht="17.100000000000001" customHeight="1">
      <c r="A444" s="234">
        <v>111670</v>
      </c>
      <c r="B444" s="149">
        <v>111</v>
      </c>
      <c r="C444" s="183" t="s">
        <v>812</v>
      </c>
      <c r="D444" s="184">
        <v>670</v>
      </c>
      <c r="E444" s="41" t="s">
        <v>524</v>
      </c>
      <c r="F444" s="93"/>
      <c r="G444" s="235">
        <v>1</v>
      </c>
      <c r="H444" s="78">
        <f t="shared" si="31"/>
        <v>1</v>
      </c>
      <c r="I444" s="47">
        <f t="shared" si="32"/>
        <v>0</v>
      </c>
      <c r="J444"/>
      <c r="K444" s="139">
        <v>5000</v>
      </c>
      <c r="L444" s="54">
        <f t="shared" si="33"/>
        <v>5000</v>
      </c>
      <c r="M444" s="54">
        <f t="shared" si="34"/>
        <v>0</v>
      </c>
      <c r="O444" s="91">
        <f t="shared" si="30"/>
        <v>0</v>
      </c>
      <c r="P444" s="122">
        <v>111670</v>
      </c>
      <c r="Q444" s="71">
        <v>1</v>
      </c>
      <c r="R444" s="71">
        <v>5000</v>
      </c>
      <c r="S444" s="161"/>
      <c r="V444"/>
      <c r="W444" s="93"/>
      <c r="X444" s="90"/>
      <c r="Y444" s="90"/>
    </row>
    <row r="445" spans="1:25" ht="17.100000000000001" customHeight="1">
      <c r="A445" s="250">
        <v>114074</v>
      </c>
      <c r="B445" s="149">
        <v>114</v>
      </c>
      <c r="C445" s="183" t="s">
        <v>815</v>
      </c>
      <c r="D445" s="184">
        <v>74</v>
      </c>
      <c r="E445" s="41" t="s">
        <v>1343</v>
      </c>
      <c r="F445" s="235">
        <v>0.57999999999999996</v>
      </c>
      <c r="G445" s="235">
        <v>2</v>
      </c>
      <c r="H445" s="78">
        <f t="shared" si="31"/>
        <v>2</v>
      </c>
      <c r="I445" s="47">
        <f t="shared" si="32"/>
        <v>0</v>
      </c>
      <c r="J445" s="139">
        <v>2900</v>
      </c>
      <c r="K445" s="139">
        <v>10000</v>
      </c>
      <c r="L445" s="54">
        <f t="shared" si="33"/>
        <v>10000</v>
      </c>
      <c r="M445" s="54">
        <f t="shared" si="34"/>
        <v>0</v>
      </c>
      <c r="O445" s="91">
        <f t="shared" si="30"/>
        <v>0</v>
      </c>
      <c r="P445" s="122">
        <v>114074</v>
      </c>
      <c r="Q445" s="71">
        <v>2</v>
      </c>
      <c r="R445" s="71">
        <v>10000</v>
      </c>
      <c r="S445" s="161"/>
      <c r="V445"/>
      <c r="W445" s="93"/>
      <c r="X445" s="90"/>
      <c r="Y445" s="90"/>
    </row>
    <row r="446" spans="1:25" ht="17.100000000000001" customHeight="1">
      <c r="A446" s="175">
        <v>114091</v>
      </c>
      <c r="B446" s="169">
        <v>114</v>
      </c>
      <c r="C446" s="50" t="s">
        <v>815</v>
      </c>
      <c r="D446" s="169">
        <v>91</v>
      </c>
      <c r="E446" s="41" t="s">
        <v>1356</v>
      </c>
      <c r="F446" s="235">
        <v>3.35</v>
      </c>
      <c r="G446" s="235">
        <v>6</v>
      </c>
      <c r="H446" s="78">
        <f t="shared" si="31"/>
        <v>5.16</v>
      </c>
      <c r="I446" s="47">
        <f t="shared" si="32"/>
        <v>-0.83999999999999986</v>
      </c>
      <c r="J446" s="139">
        <v>29313</v>
      </c>
      <c r="K446" s="139">
        <v>30000</v>
      </c>
      <c r="L446" s="54">
        <f t="shared" si="33"/>
        <v>25800</v>
      </c>
      <c r="M446" s="54">
        <f t="shared" si="34"/>
        <v>-4200</v>
      </c>
      <c r="O446" s="91">
        <f t="shared" si="30"/>
        <v>0</v>
      </c>
      <c r="P446" s="122">
        <v>114091</v>
      </c>
      <c r="Q446" s="71">
        <v>5.16</v>
      </c>
      <c r="R446" s="71">
        <v>25800</v>
      </c>
      <c r="S446" s="161"/>
      <c r="V446"/>
      <c r="W446" s="93"/>
      <c r="X446" s="90"/>
      <c r="Y446" s="90"/>
    </row>
    <row r="447" spans="1:25" ht="17.100000000000001" customHeight="1">
      <c r="A447" s="120">
        <v>114137</v>
      </c>
      <c r="B447" s="49">
        <v>114</v>
      </c>
      <c r="C447" s="50" t="s">
        <v>815</v>
      </c>
      <c r="D447" s="68">
        <v>137</v>
      </c>
      <c r="E447" s="41" t="s">
        <v>574</v>
      </c>
      <c r="F447" s="235">
        <v>1</v>
      </c>
      <c r="G447" s="235">
        <v>1</v>
      </c>
      <c r="H447" s="78">
        <f t="shared" si="31"/>
        <v>1</v>
      </c>
      <c r="I447" s="47">
        <f t="shared" si="32"/>
        <v>0</v>
      </c>
      <c r="J447" s="139">
        <v>5000</v>
      </c>
      <c r="K447" s="139">
        <v>5000</v>
      </c>
      <c r="L447" s="54">
        <f t="shared" si="33"/>
        <v>5000</v>
      </c>
      <c r="M447" s="54">
        <f t="shared" si="34"/>
        <v>0</v>
      </c>
      <c r="O447" s="91">
        <f t="shared" si="30"/>
        <v>0</v>
      </c>
      <c r="P447" s="122">
        <v>114137</v>
      </c>
      <c r="Q447" s="71">
        <v>1</v>
      </c>
      <c r="R447" s="71">
        <v>5000</v>
      </c>
      <c r="S447" s="161"/>
      <c r="V447"/>
      <c r="W447" s="93"/>
      <c r="X447" s="90"/>
      <c r="Y447" s="90"/>
    </row>
    <row r="448" spans="1:25" ht="17.100000000000001" customHeight="1">
      <c r="A448" s="83">
        <v>114210</v>
      </c>
      <c r="B448" s="49">
        <v>114</v>
      </c>
      <c r="C448" s="50" t="s">
        <v>815</v>
      </c>
      <c r="D448" s="68">
        <v>210</v>
      </c>
      <c r="E448" s="41" t="s">
        <v>888</v>
      </c>
      <c r="F448" s="235">
        <v>1</v>
      </c>
      <c r="G448" s="235">
        <v>0</v>
      </c>
      <c r="H448" s="78">
        <f t="shared" si="31"/>
        <v>0</v>
      </c>
      <c r="I448" s="47">
        <f t="shared" si="32"/>
        <v>0</v>
      </c>
      <c r="J448" s="139">
        <v>5000</v>
      </c>
      <c r="K448" s="139">
        <v>0</v>
      </c>
      <c r="L448" s="54">
        <f t="shared" si="33"/>
        <v>0</v>
      </c>
      <c r="M448" s="54">
        <f t="shared" si="34"/>
        <v>0</v>
      </c>
      <c r="O448" s="91">
        <f t="shared" si="30"/>
        <v>0</v>
      </c>
      <c r="P448" s="147">
        <v>114210</v>
      </c>
      <c r="Q448" s="71"/>
      <c r="R448" s="71"/>
      <c r="S448" s="161"/>
      <c r="V448"/>
      <c r="W448" s="93"/>
      <c r="X448" s="90"/>
      <c r="Y448" s="90"/>
    </row>
    <row r="449" spans="1:25" ht="17.100000000000001" customHeight="1">
      <c r="A449" s="212">
        <v>114223</v>
      </c>
      <c r="B449" s="149">
        <v>114</v>
      </c>
      <c r="C449" s="183" t="s">
        <v>815</v>
      </c>
      <c r="D449" s="184">
        <v>223</v>
      </c>
      <c r="E449" s="41" t="s">
        <v>1222</v>
      </c>
      <c r="F449" s="235">
        <v>1.2000000000000002</v>
      </c>
      <c r="G449" s="235">
        <v>2</v>
      </c>
      <c r="H449" s="78">
        <f t="shared" si="31"/>
        <v>1.58</v>
      </c>
      <c r="I449" s="47">
        <f t="shared" si="32"/>
        <v>-0.41999999999999993</v>
      </c>
      <c r="J449" s="139">
        <v>6000</v>
      </c>
      <c r="K449" s="139">
        <v>10000</v>
      </c>
      <c r="L449" s="54">
        <f t="shared" si="33"/>
        <v>7900</v>
      </c>
      <c r="M449" s="54">
        <f t="shared" si="34"/>
        <v>-2100</v>
      </c>
      <c r="O449" s="91">
        <f t="shared" si="30"/>
        <v>0</v>
      </c>
      <c r="P449" s="122">
        <v>114223</v>
      </c>
      <c r="Q449" s="71">
        <v>1.58</v>
      </c>
      <c r="R449" s="71">
        <v>7900</v>
      </c>
      <c r="S449" s="161"/>
      <c r="V449"/>
      <c r="W449" s="93"/>
      <c r="X449" s="90"/>
      <c r="Y449" s="90"/>
    </row>
    <row r="450" spans="1:25" ht="17.100000000000001" customHeight="1">
      <c r="A450" s="212">
        <v>114289</v>
      </c>
      <c r="B450" s="149">
        <v>114</v>
      </c>
      <c r="C450" s="183" t="s">
        <v>815</v>
      </c>
      <c r="D450" s="184">
        <v>289</v>
      </c>
      <c r="E450" s="41" t="s">
        <v>1259</v>
      </c>
      <c r="F450" s="235">
        <v>2</v>
      </c>
      <c r="G450" s="235">
        <v>0</v>
      </c>
      <c r="H450" s="78">
        <f t="shared" si="31"/>
        <v>0</v>
      </c>
      <c r="I450" s="47">
        <f t="shared" si="32"/>
        <v>0</v>
      </c>
      <c r="J450" s="139">
        <v>10000</v>
      </c>
      <c r="K450" s="139">
        <v>0</v>
      </c>
      <c r="L450" s="54">
        <f t="shared" si="33"/>
        <v>0</v>
      </c>
      <c r="M450" s="54">
        <f t="shared" si="34"/>
        <v>0</v>
      </c>
      <c r="O450" s="91">
        <f t="shared" si="30"/>
        <v>0</v>
      </c>
      <c r="P450" s="147">
        <v>114289</v>
      </c>
      <c r="Q450" s="71"/>
      <c r="R450" s="71"/>
      <c r="S450" s="161"/>
      <c r="V450"/>
      <c r="W450" s="93"/>
      <c r="X450" s="90"/>
      <c r="Y450" s="90"/>
    </row>
    <row r="451" spans="1:25" ht="17.100000000000001" customHeight="1">
      <c r="A451" s="175">
        <v>114615</v>
      </c>
      <c r="B451" s="169">
        <v>114</v>
      </c>
      <c r="C451" s="50" t="s">
        <v>815</v>
      </c>
      <c r="D451" s="169">
        <v>615</v>
      </c>
      <c r="E451" s="41" t="s">
        <v>805</v>
      </c>
      <c r="F451" s="235">
        <v>2.8</v>
      </c>
      <c r="G451" s="235">
        <v>1</v>
      </c>
      <c r="H451" s="78">
        <f t="shared" si="31"/>
        <v>1.74</v>
      </c>
      <c r="I451" s="47">
        <f t="shared" si="32"/>
        <v>0.74</v>
      </c>
      <c r="J451" s="139">
        <v>28494</v>
      </c>
      <c r="K451" s="139">
        <v>19157</v>
      </c>
      <c r="L451" s="54">
        <f t="shared" si="33"/>
        <v>40687</v>
      </c>
      <c r="M451" s="54">
        <f t="shared" si="34"/>
        <v>21530</v>
      </c>
      <c r="O451" s="91">
        <f t="shared" si="30"/>
        <v>0</v>
      </c>
      <c r="P451" s="122">
        <v>114615</v>
      </c>
      <c r="Q451" s="71">
        <v>1.74</v>
      </c>
      <c r="R451" s="71">
        <v>40687</v>
      </c>
      <c r="S451" s="161"/>
      <c r="V451"/>
      <c r="W451" s="93"/>
      <c r="X451" s="90"/>
      <c r="Y451" s="90"/>
    </row>
    <row r="452" spans="1:25" ht="17.100000000000001" customHeight="1">
      <c r="A452" s="213">
        <v>114632</v>
      </c>
      <c r="B452" s="49">
        <v>114</v>
      </c>
      <c r="C452" s="49" t="s">
        <v>815</v>
      </c>
      <c r="D452" s="49">
        <v>632</v>
      </c>
      <c r="E452" s="41" t="s">
        <v>819</v>
      </c>
      <c r="F452" s="235">
        <v>1</v>
      </c>
      <c r="G452" s="235">
        <v>0</v>
      </c>
      <c r="H452" s="78">
        <f t="shared" si="31"/>
        <v>0</v>
      </c>
      <c r="I452" s="47">
        <f t="shared" si="32"/>
        <v>0</v>
      </c>
      <c r="J452" s="139">
        <v>5000</v>
      </c>
      <c r="K452" s="139">
        <v>0</v>
      </c>
      <c r="L452" s="54">
        <f t="shared" si="33"/>
        <v>0</v>
      </c>
      <c r="M452" s="54">
        <f t="shared" si="34"/>
        <v>0</v>
      </c>
      <c r="O452" s="91">
        <f t="shared" si="30"/>
        <v>0</v>
      </c>
      <c r="P452" s="147">
        <v>114632</v>
      </c>
      <c r="Q452" s="71"/>
      <c r="R452" s="71"/>
      <c r="S452" s="161"/>
      <c r="V452"/>
      <c r="W452" s="93"/>
      <c r="X452" s="90"/>
      <c r="Y452" s="90"/>
    </row>
    <row r="453" spans="1:25" ht="17.100000000000001" customHeight="1">
      <c r="A453" s="170">
        <v>114670</v>
      </c>
      <c r="B453" s="49">
        <v>114</v>
      </c>
      <c r="C453" s="50" t="s">
        <v>815</v>
      </c>
      <c r="D453" s="50">
        <v>670</v>
      </c>
      <c r="E453" s="41" t="s">
        <v>524</v>
      </c>
      <c r="F453" s="235">
        <v>1.1600000000000001</v>
      </c>
      <c r="G453" s="235">
        <v>2</v>
      </c>
      <c r="H453" s="78">
        <f t="shared" si="31"/>
        <v>2</v>
      </c>
      <c r="I453" s="47">
        <f t="shared" si="32"/>
        <v>0</v>
      </c>
      <c r="J453" s="139">
        <v>5800</v>
      </c>
      <c r="K453" s="139">
        <v>10000</v>
      </c>
      <c r="L453" s="54">
        <f t="shared" si="33"/>
        <v>10000</v>
      </c>
      <c r="M453" s="54">
        <f t="shared" si="34"/>
        <v>0</v>
      </c>
      <c r="O453" s="91">
        <f t="shared" si="30"/>
        <v>0</v>
      </c>
      <c r="P453" s="122">
        <v>114670</v>
      </c>
      <c r="Q453" s="71">
        <v>2</v>
      </c>
      <c r="R453" s="71">
        <v>10000</v>
      </c>
      <c r="S453" s="161"/>
      <c r="V453"/>
      <c r="W453" s="93"/>
      <c r="X453" s="90"/>
      <c r="Y453" s="90"/>
    </row>
    <row r="454" spans="1:25" ht="17.100000000000001" customHeight="1">
      <c r="A454" s="51">
        <v>114674</v>
      </c>
      <c r="B454" s="49">
        <v>114</v>
      </c>
      <c r="C454" s="50" t="s">
        <v>815</v>
      </c>
      <c r="D454" s="50">
        <v>674</v>
      </c>
      <c r="E454" s="41" t="s">
        <v>806</v>
      </c>
      <c r="F454" s="235">
        <v>56.210000000000008</v>
      </c>
      <c r="G454" s="235">
        <v>69</v>
      </c>
      <c r="H454" s="78">
        <f t="shared" si="31"/>
        <v>74.299999999999983</v>
      </c>
      <c r="I454" s="47">
        <f t="shared" si="32"/>
        <v>5.2999999999999829</v>
      </c>
      <c r="J454" s="139">
        <v>363719</v>
      </c>
      <c r="K454" s="139">
        <v>430884</v>
      </c>
      <c r="L454" s="54">
        <f t="shared" si="33"/>
        <v>422331</v>
      </c>
      <c r="M454" s="54">
        <f t="shared" si="34"/>
        <v>-8553</v>
      </c>
      <c r="O454" s="91">
        <f t="shared" si="30"/>
        <v>0</v>
      </c>
      <c r="P454" s="122">
        <v>114674</v>
      </c>
      <c r="Q454" s="71">
        <v>74.299999999999983</v>
      </c>
      <c r="R454" s="71">
        <v>422331</v>
      </c>
      <c r="S454" s="161"/>
      <c r="V454"/>
      <c r="W454" s="93"/>
      <c r="X454" s="90"/>
      <c r="Y454" s="90"/>
    </row>
    <row r="455" spans="1:25" ht="17.100000000000001" customHeight="1">
      <c r="A455" s="120">
        <v>114683</v>
      </c>
      <c r="B455" s="49">
        <v>114</v>
      </c>
      <c r="C455" s="50" t="s">
        <v>815</v>
      </c>
      <c r="D455" s="68">
        <v>683</v>
      </c>
      <c r="E455" s="41" t="s">
        <v>907</v>
      </c>
      <c r="F455" s="235">
        <v>0.5</v>
      </c>
      <c r="G455" s="235">
        <v>0</v>
      </c>
      <c r="H455" s="78">
        <f t="shared" si="31"/>
        <v>0</v>
      </c>
      <c r="I455" s="47">
        <f t="shared" si="32"/>
        <v>0</v>
      </c>
      <c r="J455" s="139">
        <v>2500</v>
      </c>
      <c r="K455" s="139">
        <v>0</v>
      </c>
      <c r="L455" s="54">
        <f t="shared" si="33"/>
        <v>0</v>
      </c>
      <c r="M455" s="54">
        <f t="shared" si="34"/>
        <v>0</v>
      </c>
      <c r="O455" s="91">
        <f t="shared" si="30"/>
        <v>0</v>
      </c>
      <c r="P455" s="147">
        <v>114683</v>
      </c>
      <c r="S455" s="161"/>
      <c r="V455"/>
      <c r="W455" s="93"/>
      <c r="X455" s="90"/>
      <c r="Y455" s="90"/>
    </row>
    <row r="456" spans="1:25" ht="17.100000000000001" customHeight="1">
      <c r="A456" s="51">
        <v>114717</v>
      </c>
      <c r="B456" s="49">
        <v>114</v>
      </c>
      <c r="C456" s="50" t="s">
        <v>815</v>
      </c>
      <c r="D456" s="68">
        <v>717</v>
      </c>
      <c r="E456" s="41" t="s">
        <v>886</v>
      </c>
      <c r="F456" s="235">
        <v>7.62</v>
      </c>
      <c r="G456" s="235">
        <v>8</v>
      </c>
      <c r="H456" s="78">
        <f t="shared" si="31"/>
        <v>9.6999999999999993</v>
      </c>
      <c r="I456" s="47">
        <f t="shared" si="32"/>
        <v>1.6999999999999993</v>
      </c>
      <c r="J456" s="139">
        <v>41234</v>
      </c>
      <c r="K456" s="139">
        <v>40000</v>
      </c>
      <c r="L456" s="54">
        <f t="shared" si="33"/>
        <v>57363</v>
      </c>
      <c r="M456" s="54">
        <f t="shared" si="34"/>
        <v>17363</v>
      </c>
      <c r="O456" s="91">
        <f t="shared" si="30"/>
        <v>0</v>
      </c>
      <c r="P456" s="122">
        <v>114717</v>
      </c>
      <c r="Q456" s="71">
        <v>9.6999999999999993</v>
      </c>
      <c r="R456" s="71">
        <v>57363</v>
      </c>
      <c r="S456" s="161"/>
      <c r="V456"/>
      <c r="W456" s="93"/>
      <c r="X456" s="90"/>
      <c r="Y456" s="90"/>
    </row>
    <row r="457" spans="1:25" ht="17.100000000000001" customHeight="1">
      <c r="A457" s="51">
        <v>114750</v>
      </c>
      <c r="B457" s="49">
        <v>114</v>
      </c>
      <c r="C457" s="50" t="s">
        <v>815</v>
      </c>
      <c r="D457" s="50">
        <v>750</v>
      </c>
      <c r="E457" s="41" t="s">
        <v>529</v>
      </c>
      <c r="F457" s="235">
        <v>14.17</v>
      </c>
      <c r="G457" s="235">
        <v>18</v>
      </c>
      <c r="H457" s="78">
        <f t="shared" si="31"/>
        <v>19.07</v>
      </c>
      <c r="I457" s="47">
        <f t="shared" si="32"/>
        <v>1.0700000000000003</v>
      </c>
      <c r="J457" s="139">
        <v>73192</v>
      </c>
      <c r="K457" s="139">
        <v>106000</v>
      </c>
      <c r="L457" s="54">
        <f t="shared" si="33"/>
        <v>131854</v>
      </c>
      <c r="M457" s="54">
        <f t="shared" si="34"/>
        <v>25854</v>
      </c>
      <c r="O457" s="91">
        <f t="shared" ref="O457:O520" si="35">P457-A457</f>
        <v>0</v>
      </c>
      <c r="P457" s="122">
        <v>114750</v>
      </c>
      <c r="Q457" s="71">
        <v>19.07</v>
      </c>
      <c r="R457" s="71">
        <v>131854</v>
      </c>
      <c r="S457" s="161"/>
      <c r="V457"/>
      <c r="W457" s="93"/>
      <c r="X457" s="90"/>
      <c r="Y457" s="90"/>
    </row>
    <row r="458" spans="1:25" ht="17.100000000000001" customHeight="1">
      <c r="A458" s="174">
        <v>117008</v>
      </c>
      <c r="B458" s="68">
        <v>117</v>
      </c>
      <c r="C458" s="50" t="s">
        <v>1367</v>
      </c>
      <c r="D458" s="68">
        <v>8</v>
      </c>
      <c r="E458" s="41" t="s">
        <v>887</v>
      </c>
      <c r="F458" s="235">
        <v>1</v>
      </c>
      <c r="G458" s="235">
        <v>0</v>
      </c>
      <c r="H458" s="78">
        <f t="shared" ref="H458:H521" si="36">Q458</f>
        <v>2</v>
      </c>
      <c r="I458" s="47">
        <f t="shared" ref="I458:I521" si="37">H458-G458</f>
        <v>2</v>
      </c>
      <c r="J458" s="139">
        <v>5000</v>
      </c>
      <c r="K458" s="139">
        <v>0</v>
      </c>
      <c r="L458" s="54">
        <f t="shared" ref="L458:L521" si="38">R458</f>
        <v>65205</v>
      </c>
      <c r="M458" s="54">
        <f t="shared" ref="M458:M521" si="39">L458-K458</f>
        <v>65205</v>
      </c>
      <c r="O458" s="91">
        <f t="shared" si="35"/>
        <v>0</v>
      </c>
      <c r="P458" s="122">
        <v>117008</v>
      </c>
      <c r="Q458" s="71">
        <v>2</v>
      </c>
      <c r="R458" s="71">
        <v>65205</v>
      </c>
      <c r="S458" s="161"/>
      <c r="V458"/>
      <c r="W458" s="93"/>
      <c r="X458" s="90"/>
      <c r="Y458" s="90"/>
    </row>
    <row r="459" spans="1:25" ht="17.100000000000001" customHeight="1">
      <c r="A459" s="135">
        <v>117024</v>
      </c>
      <c r="B459" s="49">
        <v>117</v>
      </c>
      <c r="C459" s="50" t="s">
        <v>1367</v>
      </c>
      <c r="D459" s="68">
        <v>24</v>
      </c>
      <c r="E459" s="41" t="s">
        <v>813</v>
      </c>
      <c r="F459" s="235">
        <v>3.26</v>
      </c>
      <c r="G459" s="235">
        <v>6</v>
      </c>
      <c r="H459" s="78">
        <f t="shared" si="36"/>
        <v>6</v>
      </c>
      <c r="I459" s="47">
        <f t="shared" si="37"/>
        <v>0</v>
      </c>
      <c r="J459" s="139">
        <v>16300</v>
      </c>
      <c r="K459" s="139">
        <v>30000</v>
      </c>
      <c r="L459" s="54">
        <f t="shared" si="38"/>
        <v>30000</v>
      </c>
      <c r="M459" s="54">
        <f t="shared" si="39"/>
        <v>0</v>
      </c>
      <c r="O459" s="91">
        <f t="shared" si="35"/>
        <v>0</v>
      </c>
      <c r="P459" s="122">
        <v>117024</v>
      </c>
      <c r="Q459" s="71">
        <v>6</v>
      </c>
      <c r="R459" s="71">
        <v>30000</v>
      </c>
      <c r="S459" s="161"/>
      <c r="V459"/>
      <c r="W459" s="93"/>
      <c r="X459" s="90"/>
      <c r="Y459" s="90"/>
    </row>
    <row r="460" spans="1:25" ht="17.100000000000001" customHeight="1">
      <c r="A460" s="145">
        <v>117061</v>
      </c>
      <c r="B460" s="49">
        <v>117</v>
      </c>
      <c r="C460" s="50" t="s">
        <v>1367</v>
      </c>
      <c r="D460" s="68">
        <v>61</v>
      </c>
      <c r="E460" s="41" t="s">
        <v>573</v>
      </c>
      <c r="F460" s="235">
        <v>3</v>
      </c>
      <c r="G460" s="235">
        <v>2</v>
      </c>
      <c r="H460" s="78">
        <f t="shared" si="36"/>
        <v>2</v>
      </c>
      <c r="I460" s="47">
        <f t="shared" si="37"/>
        <v>0</v>
      </c>
      <c r="J460" s="139">
        <v>15000</v>
      </c>
      <c r="K460" s="139">
        <v>10000</v>
      </c>
      <c r="L460" s="54">
        <f t="shared" si="38"/>
        <v>16455</v>
      </c>
      <c r="M460" s="54">
        <f t="shared" si="39"/>
        <v>6455</v>
      </c>
      <c r="O460" s="91">
        <f t="shared" si="35"/>
        <v>0</v>
      </c>
      <c r="P460" s="122">
        <v>117061</v>
      </c>
      <c r="Q460" s="71">
        <v>2</v>
      </c>
      <c r="R460" s="71">
        <v>16455</v>
      </c>
      <c r="S460" s="161"/>
      <c r="V460"/>
      <c r="W460" s="93"/>
      <c r="X460" s="90"/>
      <c r="Y460" s="90"/>
    </row>
    <row r="461" spans="1:25" ht="17.100000000000001" customHeight="1">
      <c r="A461" s="83">
        <v>117074</v>
      </c>
      <c r="B461" s="49">
        <v>117</v>
      </c>
      <c r="C461" s="50" t="s">
        <v>1367</v>
      </c>
      <c r="D461" s="50">
        <v>74</v>
      </c>
      <c r="E461" s="41" t="s">
        <v>1343</v>
      </c>
      <c r="F461" s="235">
        <v>1</v>
      </c>
      <c r="G461" s="235">
        <v>1</v>
      </c>
      <c r="H461" s="78">
        <f t="shared" si="36"/>
        <v>1</v>
      </c>
      <c r="I461" s="47">
        <f t="shared" si="37"/>
        <v>0</v>
      </c>
      <c r="J461" s="139">
        <v>5000</v>
      </c>
      <c r="K461" s="139">
        <v>5000</v>
      </c>
      <c r="L461" s="54">
        <f t="shared" si="38"/>
        <v>5000</v>
      </c>
      <c r="M461" s="54">
        <f t="shared" si="39"/>
        <v>0</v>
      </c>
      <c r="O461" s="91">
        <f t="shared" si="35"/>
        <v>0</v>
      </c>
      <c r="P461" s="122">
        <v>117074</v>
      </c>
      <c r="Q461" s="71">
        <v>1</v>
      </c>
      <c r="R461" s="71">
        <v>5000</v>
      </c>
      <c r="S461" s="161"/>
      <c r="V461"/>
      <c r="W461" s="93"/>
      <c r="X461" s="90"/>
      <c r="Y461" s="90"/>
    </row>
    <row r="462" spans="1:25" ht="17.100000000000001" customHeight="1">
      <c r="A462" s="175">
        <v>117086</v>
      </c>
      <c r="B462" s="169">
        <v>117</v>
      </c>
      <c r="C462" s="50" t="s">
        <v>1367</v>
      </c>
      <c r="D462" s="169">
        <v>86</v>
      </c>
      <c r="E462" s="41" t="s">
        <v>814</v>
      </c>
      <c r="F462" s="235">
        <v>3</v>
      </c>
      <c r="G462" s="235">
        <v>3</v>
      </c>
      <c r="H462" s="78">
        <f t="shared" si="36"/>
        <v>3</v>
      </c>
      <c r="I462" s="47">
        <f t="shared" si="37"/>
        <v>0</v>
      </c>
      <c r="J462" s="139">
        <v>15000</v>
      </c>
      <c r="K462" s="139">
        <v>15000</v>
      </c>
      <c r="L462" s="54">
        <f t="shared" si="38"/>
        <v>15000</v>
      </c>
      <c r="M462" s="54">
        <f t="shared" si="39"/>
        <v>0</v>
      </c>
      <c r="O462" s="91">
        <f t="shared" si="35"/>
        <v>0</v>
      </c>
      <c r="P462" s="122">
        <v>117086</v>
      </c>
      <c r="Q462" s="71">
        <v>3</v>
      </c>
      <c r="R462" s="71">
        <v>15000</v>
      </c>
      <c r="S462" s="161"/>
      <c r="V462"/>
      <c r="W462" s="93"/>
      <c r="X462" s="90"/>
      <c r="Y462" s="90"/>
    </row>
    <row r="463" spans="1:25" ht="17.100000000000001" customHeight="1">
      <c r="A463" s="135">
        <v>117111</v>
      </c>
      <c r="B463" s="49">
        <v>117</v>
      </c>
      <c r="C463" s="50" t="s">
        <v>1367</v>
      </c>
      <c r="D463" s="68">
        <v>111</v>
      </c>
      <c r="E463" s="41" t="s">
        <v>812</v>
      </c>
      <c r="F463" s="235">
        <v>0.56999999999999995</v>
      </c>
      <c r="G463" s="235">
        <v>2</v>
      </c>
      <c r="H463" s="78">
        <f t="shared" si="36"/>
        <v>2</v>
      </c>
      <c r="I463" s="47">
        <f t="shared" si="37"/>
        <v>0</v>
      </c>
      <c r="J463" s="139">
        <v>2850</v>
      </c>
      <c r="K463" s="139">
        <v>10000</v>
      </c>
      <c r="L463" s="54">
        <f t="shared" si="38"/>
        <v>10000</v>
      </c>
      <c r="M463" s="54">
        <f t="shared" si="39"/>
        <v>0</v>
      </c>
      <c r="O463" s="91">
        <f t="shared" si="35"/>
        <v>0</v>
      </c>
      <c r="P463" s="122">
        <v>117111</v>
      </c>
      <c r="Q463" s="71">
        <v>2</v>
      </c>
      <c r="R463" s="71">
        <v>10000</v>
      </c>
      <c r="S463" s="161"/>
      <c r="V463"/>
      <c r="W463" s="93"/>
      <c r="X463" s="90"/>
      <c r="Y463" s="90"/>
    </row>
    <row r="464" spans="1:25" ht="17.100000000000001" customHeight="1">
      <c r="A464" s="234">
        <v>117127</v>
      </c>
      <c r="B464" s="149">
        <v>117</v>
      </c>
      <c r="C464" s="183" t="s">
        <v>1367</v>
      </c>
      <c r="D464" s="184">
        <v>127</v>
      </c>
      <c r="E464" s="41" t="s">
        <v>1375</v>
      </c>
      <c r="F464" s="93"/>
      <c r="G464" s="235">
        <v>1</v>
      </c>
      <c r="H464" s="78">
        <f t="shared" si="36"/>
        <v>1</v>
      </c>
      <c r="I464" s="47">
        <f t="shared" si="37"/>
        <v>0</v>
      </c>
      <c r="J464"/>
      <c r="K464" s="139">
        <v>5000</v>
      </c>
      <c r="L464" s="54">
        <f t="shared" si="38"/>
        <v>5000</v>
      </c>
      <c r="M464" s="54">
        <f t="shared" si="39"/>
        <v>0</v>
      </c>
      <c r="O464" s="91">
        <f t="shared" si="35"/>
        <v>0</v>
      </c>
      <c r="P464" s="122">
        <v>117127</v>
      </c>
      <c r="Q464" s="71">
        <v>1</v>
      </c>
      <c r="R464" s="71">
        <v>5000</v>
      </c>
      <c r="S464" s="161"/>
      <c r="V464"/>
      <c r="W464" s="93"/>
      <c r="X464" s="90"/>
      <c r="Y464" s="90"/>
    </row>
    <row r="465" spans="1:25" ht="17.100000000000001" customHeight="1">
      <c r="A465" s="51">
        <v>117137</v>
      </c>
      <c r="B465" s="49">
        <v>117</v>
      </c>
      <c r="C465" s="50" t="s">
        <v>1367</v>
      </c>
      <c r="D465" s="50">
        <v>137</v>
      </c>
      <c r="E465" s="41" t="s">
        <v>574</v>
      </c>
      <c r="F465" s="235">
        <v>11</v>
      </c>
      <c r="G465" s="235">
        <v>12</v>
      </c>
      <c r="H465" s="78">
        <f t="shared" si="36"/>
        <v>12</v>
      </c>
      <c r="I465" s="47">
        <f t="shared" si="37"/>
        <v>0</v>
      </c>
      <c r="J465" s="139">
        <v>65490</v>
      </c>
      <c r="K465" s="139">
        <v>70490</v>
      </c>
      <c r="L465" s="54">
        <f t="shared" si="38"/>
        <v>61122</v>
      </c>
      <c r="M465" s="54">
        <f t="shared" si="39"/>
        <v>-9368</v>
      </c>
      <c r="O465" s="91">
        <f t="shared" si="35"/>
        <v>0</v>
      </c>
      <c r="P465" s="122">
        <v>117137</v>
      </c>
      <c r="Q465" s="71">
        <v>12</v>
      </c>
      <c r="R465" s="71">
        <v>61122</v>
      </c>
      <c r="S465" s="161"/>
      <c r="V465"/>
      <c r="W465" s="93"/>
      <c r="X465" s="90"/>
      <c r="Y465" s="90"/>
    </row>
    <row r="466" spans="1:25" ht="17.100000000000001" customHeight="1">
      <c r="A466" s="212">
        <v>117154</v>
      </c>
      <c r="B466" s="149">
        <v>117</v>
      </c>
      <c r="C466" s="183" t="s">
        <v>1367</v>
      </c>
      <c r="D466" s="184">
        <v>154</v>
      </c>
      <c r="E466" s="41" t="s">
        <v>1387</v>
      </c>
      <c r="F466" s="235">
        <v>1</v>
      </c>
      <c r="G466" s="235">
        <v>1</v>
      </c>
      <c r="H466" s="78">
        <f t="shared" si="36"/>
        <v>1</v>
      </c>
      <c r="I466" s="47">
        <f t="shared" si="37"/>
        <v>0</v>
      </c>
      <c r="J466" s="139">
        <v>5000</v>
      </c>
      <c r="K466" s="139">
        <v>5000</v>
      </c>
      <c r="L466" s="54">
        <f t="shared" si="38"/>
        <v>5000</v>
      </c>
      <c r="M466" s="54">
        <f t="shared" si="39"/>
        <v>0</v>
      </c>
      <c r="O466" s="91">
        <f t="shared" si="35"/>
        <v>0</v>
      </c>
      <c r="P466" s="122">
        <v>117154</v>
      </c>
      <c r="Q466" s="71">
        <v>1</v>
      </c>
      <c r="R466" s="71">
        <v>5000</v>
      </c>
      <c r="S466" s="161"/>
      <c r="V466"/>
      <c r="W466" s="93"/>
      <c r="X466" s="90"/>
      <c r="Y466" s="90"/>
    </row>
    <row r="467" spans="1:25" ht="17.100000000000001" customHeight="1">
      <c r="A467" s="212">
        <v>117161</v>
      </c>
      <c r="B467" s="149">
        <v>117</v>
      </c>
      <c r="C467" s="183" t="s">
        <v>1367</v>
      </c>
      <c r="D467" s="184">
        <v>161</v>
      </c>
      <c r="E467" s="41" t="s">
        <v>816</v>
      </c>
      <c r="F467" s="235">
        <v>1</v>
      </c>
      <c r="G467" s="235">
        <v>1</v>
      </c>
      <c r="H467" s="78">
        <f t="shared" si="36"/>
        <v>1</v>
      </c>
      <c r="I467" s="47">
        <f t="shared" si="37"/>
        <v>0</v>
      </c>
      <c r="J467" s="139">
        <v>5000</v>
      </c>
      <c r="K467" s="139">
        <v>5000</v>
      </c>
      <c r="L467" s="54">
        <f t="shared" si="38"/>
        <v>5000</v>
      </c>
      <c r="M467" s="54">
        <f t="shared" si="39"/>
        <v>0</v>
      </c>
      <c r="O467" s="91">
        <f t="shared" si="35"/>
        <v>0</v>
      </c>
      <c r="P467" s="122">
        <v>117161</v>
      </c>
      <c r="Q467" s="71">
        <v>1</v>
      </c>
      <c r="R467" s="71">
        <v>5000</v>
      </c>
      <c r="S467" s="161"/>
      <c r="V467"/>
      <c r="W467" s="93"/>
      <c r="X467" s="90"/>
      <c r="Y467" s="90"/>
    </row>
    <row r="468" spans="1:25" ht="17.100000000000001" customHeight="1">
      <c r="A468" s="51">
        <v>117210</v>
      </c>
      <c r="B468" s="49">
        <v>117</v>
      </c>
      <c r="C468" s="50" t="s">
        <v>1367</v>
      </c>
      <c r="D468" s="50">
        <v>210</v>
      </c>
      <c r="E468" s="41" t="s">
        <v>888</v>
      </c>
      <c r="F468" s="235">
        <v>8.57</v>
      </c>
      <c r="G468" s="235">
        <v>12</v>
      </c>
      <c r="H468" s="78">
        <f t="shared" si="36"/>
        <v>9.11</v>
      </c>
      <c r="I468" s="47">
        <f t="shared" si="37"/>
        <v>-2.8900000000000006</v>
      </c>
      <c r="J468" s="139">
        <v>69319</v>
      </c>
      <c r="K468" s="139">
        <v>66058</v>
      </c>
      <c r="L468" s="54">
        <f t="shared" si="38"/>
        <v>57208</v>
      </c>
      <c r="M468" s="54">
        <f t="shared" si="39"/>
        <v>-8850</v>
      </c>
      <c r="O468" s="91">
        <f t="shared" si="35"/>
        <v>0</v>
      </c>
      <c r="P468" s="122">
        <v>117210</v>
      </c>
      <c r="Q468" s="71">
        <v>9.11</v>
      </c>
      <c r="R468" s="71">
        <v>57208</v>
      </c>
      <c r="S468" s="161"/>
      <c r="V468"/>
      <c r="W468" s="93"/>
      <c r="X468" s="90"/>
      <c r="Y468" s="90"/>
    </row>
    <row r="469" spans="1:25" ht="17.100000000000001" customHeight="1">
      <c r="A469" s="234">
        <v>117272</v>
      </c>
      <c r="B469" s="149">
        <v>117</v>
      </c>
      <c r="C469" s="183" t="s">
        <v>1367</v>
      </c>
      <c r="D469" s="184">
        <v>272</v>
      </c>
      <c r="E469" s="41" t="s">
        <v>1250</v>
      </c>
      <c r="F469" s="93"/>
      <c r="G469" s="235">
        <v>1</v>
      </c>
      <c r="H469" s="78">
        <f t="shared" si="36"/>
        <v>0</v>
      </c>
      <c r="I469" s="47">
        <f t="shared" si="37"/>
        <v>-1</v>
      </c>
      <c r="J469"/>
      <c r="K469" s="139">
        <v>5000</v>
      </c>
      <c r="L469" s="54">
        <f t="shared" si="38"/>
        <v>0</v>
      </c>
      <c r="M469" s="54">
        <f t="shared" si="39"/>
        <v>-5000</v>
      </c>
      <c r="O469" s="91">
        <f t="shared" si="35"/>
        <v>0</v>
      </c>
      <c r="P469" s="147">
        <v>117272</v>
      </c>
      <c r="Q469" s="71"/>
      <c r="R469" s="71"/>
      <c r="S469" s="161"/>
      <c r="V469"/>
      <c r="W469" s="93"/>
      <c r="X469" s="90"/>
      <c r="Y469" s="90"/>
    </row>
    <row r="470" spans="1:25" ht="17.100000000000001" customHeight="1">
      <c r="A470" s="250">
        <v>117275</v>
      </c>
      <c r="B470" s="149">
        <v>117</v>
      </c>
      <c r="C470" s="183" t="s">
        <v>1367</v>
      </c>
      <c r="D470" s="184">
        <v>275</v>
      </c>
      <c r="E470" s="41" t="s">
        <v>1251</v>
      </c>
      <c r="F470" s="235">
        <v>0.79</v>
      </c>
      <c r="G470" s="235">
        <v>0</v>
      </c>
      <c r="H470" s="78">
        <f t="shared" si="36"/>
        <v>0</v>
      </c>
      <c r="I470" s="47">
        <f t="shared" si="37"/>
        <v>0</v>
      </c>
      <c r="J470" s="139">
        <v>3950</v>
      </c>
      <c r="K470" s="139">
        <v>0</v>
      </c>
      <c r="L470" s="54">
        <f t="shared" si="38"/>
        <v>0</v>
      </c>
      <c r="M470" s="54">
        <f t="shared" si="39"/>
        <v>0</v>
      </c>
      <c r="O470" s="91">
        <f t="shared" si="35"/>
        <v>0</v>
      </c>
      <c r="P470" s="147">
        <v>117275</v>
      </c>
      <c r="Q470" s="71"/>
      <c r="R470" s="71"/>
      <c r="S470" s="161"/>
      <c r="V470"/>
      <c r="W470" s="93"/>
      <c r="X470" s="90"/>
      <c r="Y470" s="90"/>
    </row>
    <row r="471" spans="1:25" ht="17.100000000000001" customHeight="1">
      <c r="A471" s="175">
        <v>117278</v>
      </c>
      <c r="B471" s="169">
        <v>117</v>
      </c>
      <c r="C471" s="50" t="s">
        <v>1367</v>
      </c>
      <c r="D471" s="169">
        <v>278</v>
      </c>
      <c r="E471" s="41" t="s">
        <v>817</v>
      </c>
      <c r="F471" s="235">
        <v>33.93</v>
      </c>
      <c r="G471" s="235">
        <v>29</v>
      </c>
      <c r="H471" s="78">
        <f t="shared" si="36"/>
        <v>30.119999999999997</v>
      </c>
      <c r="I471" s="47">
        <f t="shared" si="37"/>
        <v>1.1199999999999974</v>
      </c>
      <c r="J471" s="139">
        <v>189702</v>
      </c>
      <c r="K471" s="139">
        <v>160052</v>
      </c>
      <c r="L471" s="54">
        <f t="shared" si="38"/>
        <v>170991</v>
      </c>
      <c r="M471" s="54">
        <f t="shared" si="39"/>
        <v>10939</v>
      </c>
      <c r="O471" s="91">
        <f t="shared" si="35"/>
        <v>0</v>
      </c>
      <c r="P471" s="122">
        <v>117278</v>
      </c>
      <c r="Q471" s="71">
        <v>30.119999999999997</v>
      </c>
      <c r="R471" s="71">
        <v>170991</v>
      </c>
      <c r="S471" s="161"/>
      <c r="V471"/>
      <c r="W471" s="93"/>
      <c r="X471" s="90"/>
      <c r="Y471" s="90"/>
    </row>
    <row r="472" spans="1:25" ht="17.100000000000001" customHeight="1">
      <c r="A472" s="174">
        <v>117281</v>
      </c>
      <c r="B472" s="169">
        <v>117</v>
      </c>
      <c r="C472" s="50" t="s">
        <v>1367</v>
      </c>
      <c r="D472" s="169">
        <v>281</v>
      </c>
      <c r="E472" s="41" t="s">
        <v>575</v>
      </c>
      <c r="F472" s="235">
        <v>1</v>
      </c>
      <c r="G472" s="235">
        <v>1</v>
      </c>
      <c r="H472" s="78">
        <f t="shared" si="36"/>
        <v>1</v>
      </c>
      <c r="I472" s="47">
        <f t="shared" si="37"/>
        <v>0</v>
      </c>
      <c r="J472" s="139">
        <v>5000</v>
      </c>
      <c r="K472" s="139">
        <v>5000</v>
      </c>
      <c r="L472" s="54">
        <f t="shared" si="38"/>
        <v>5000</v>
      </c>
      <c r="M472" s="54">
        <f t="shared" si="39"/>
        <v>0</v>
      </c>
      <c r="O472" s="91">
        <f t="shared" si="35"/>
        <v>0</v>
      </c>
      <c r="P472" s="122">
        <v>117281</v>
      </c>
      <c r="Q472" s="71">
        <v>1</v>
      </c>
      <c r="R472" s="71">
        <v>5000</v>
      </c>
      <c r="S472" s="161"/>
      <c r="V472"/>
      <c r="W472" s="93"/>
      <c r="X472" s="90"/>
      <c r="Y472" s="90"/>
    </row>
    <row r="473" spans="1:25" ht="17.100000000000001" customHeight="1">
      <c r="A473" s="174">
        <v>117289</v>
      </c>
      <c r="B473" s="68">
        <v>117</v>
      </c>
      <c r="C473" s="50" t="s">
        <v>1367</v>
      </c>
      <c r="D473" s="50">
        <v>289</v>
      </c>
      <c r="E473" s="41" t="s">
        <v>1259</v>
      </c>
      <c r="F473" s="235">
        <v>3</v>
      </c>
      <c r="G473" s="235">
        <v>0</v>
      </c>
      <c r="H473" s="78">
        <f t="shared" si="36"/>
        <v>0</v>
      </c>
      <c r="I473" s="47">
        <f t="shared" si="37"/>
        <v>0</v>
      </c>
      <c r="J473" s="139">
        <v>15000</v>
      </c>
      <c r="K473" s="139">
        <v>0</v>
      </c>
      <c r="L473" s="54">
        <f t="shared" si="38"/>
        <v>0</v>
      </c>
      <c r="M473" s="54">
        <f t="shared" si="39"/>
        <v>0</v>
      </c>
      <c r="O473" s="91">
        <f t="shared" si="35"/>
        <v>0</v>
      </c>
      <c r="P473" s="147">
        <v>117289</v>
      </c>
      <c r="Q473" s="71"/>
      <c r="R473" s="71"/>
      <c r="S473" s="161"/>
      <c r="V473"/>
      <c r="W473" s="93"/>
      <c r="X473" s="90"/>
      <c r="Y473" s="90"/>
    </row>
    <row r="474" spans="1:25" ht="17.100000000000001" customHeight="1">
      <c r="A474" s="250">
        <v>117309</v>
      </c>
      <c r="B474" s="149">
        <v>117</v>
      </c>
      <c r="C474" s="183" t="s">
        <v>1367</v>
      </c>
      <c r="D474" s="184">
        <v>309</v>
      </c>
      <c r="E474" s="41" t="s">
        <v>818</v>
      </c>
      <c r="F474" s="235">
        <v>2</v>
      </c>
      <c r="G474" s="235">
        <v>0</v>
      </c>
      <c r="H474" s="78">
        <f t="shared" si="36"/>
        <v>0</v>
      </c>
      <c r="I474" s="47">
        <f t="shared" si="37"/>
        <v>0</v>
      </c>
      <c r="J474" s="139">
        <v>10000</v>
      </c>
      <c r="K474" s="139">
        <v>0</v>
      </c>
      <c r="L474" s="54">
        <f t="shared" si="38"/>
        <v>0</v>
      </c>
      <c r="M474" s="54">
        <f t="shared" si="39"/>
        <v>0</v>
      </c>
      <c r="O474" s="91">
        <f t="shared" si="35"/>
        <v>0</v>
      </c>
      <c r="P474" s="147">
        <v>117309</v>
      </c>
      <c r="Q474" s="71"/>
      <c r="R474" s="71"/>
      <c r="S474" s="161"/>
      <c r="V474"/>
      <c r="W474" s="93"/>
      <c r="X474" s="90"/>
      <c r="Y474" s="90"/>
    </row>
    <row r="475" spans="1:25" ht="17.100000000000001" customHeight="1">
      <c r="A475" s="212">
        <v>117325</v>
      </c>
      <c r="B475" s="149">
        <v>117</v>
      </c>
      <c r="C475" s="183" t="s">
        <v>1367</v>
      </c>
      <c r="D475" s="184">
        <v>325</v>
      </c>
      <c r="E475" s="41" t="s">
        <v>576</v>
      </c>
      <c r="F475" s="235">
        <v>1</v>
      </c>
      <c r="G475" s="235">
        <v>0</v>
      </c>
      <c r="H475" s="78">
        <f t="shared" si="36"/>
        <v>0</v>
      </c>
      <c r="I475" s="47">
        <f t="shared" si="37"/>
        <v>0</v>
      </c>
      <c r="J475" s="139">
        <v>5000</v>
      </c>
      <c r="K475" s="139">
        <v>0</v>
      </c>
      <c r="L475" s="54">
        <f t="shared" si="38"/>
        <v>0</v>
      </c>
      <c r="M475" s="54">
        <f t="shared" si="39"/>
        <v>0</v>
      </c>
      <c r="O475" s="91">
        <f t="shared" si="35"/>
        <v>0</v>
      </c>
      <c r="P475" s="147">
        <v>117325</v>
      </c>
      <c r="Q475" s="71"/>
      <c r="R475" s="71"/>
      <c r="S475" s="161"/>
      <c r="V475"/>
      <c r="W475" s="93"/>
      <c r="X475" s="90"/>
      <c r="Y475" s="90"/>
    </row>
    <row r="476" spans="1:25">
      <c r="A476" s="51">
        <v>117605</v>
      </c>
      <c r="B476" s="49">
        <v>117</v>
      </c>
      <c r="C476" s="50" t="s">
        <v>1367</v>
      </c>
      <c r="D476" s="68">
        <v>605</v>
      </c>
      <c r="E476" s="41" t="s">
        <v>521</v>
      </c>
      <c r="F476" s="235">
        <v>10.31</v>
      </c>
      <c r="G476" s="235">
        <v>11</v>
      </c>
      <c r="H476" s="78">
        <f t="shared" si="36"/>
        <v>12.24</v>
      </c>
      <c r="I476" s="47">
        <f t="shared" si="37"/>
        <v>1.2400000000000002</v>
      </c>
      <c r="J476" s="139">
        <v>68631</v>
      </c>
      <c r="K476" s="139">
        <v>80081</v>
      </c>
      <c r="L476" s="54">
        <f t="shared" si="38"/>
        <v>90296</v>
      </c>
      <c r="M476" s="54">
        <f t="shared" si="39"/>
        <v>10215</v>
      </c>
      <c r="O476" s="91">
        <f t="shared" si="35"/>
        <v>0</v>
      </c>
      <c r="P476" s="122">
        <v>117605</v>
      </c>
      <c r="Q476" s="71">
        <v>12.24</v>
      </c>
      <c r="R476" s="71">
        <v>90296</v>
      </c>
      <c r="S476" s="161"/>
      <c r="V476"/>
      <c r="W476" s="93"/>
      <c r="X476" s="90"/>
      <c r="Y476" s="90"/>
    </row>
    <row r="477" spans="1:25">
      <c r="A477" s="51">
        <v>117670</v>
      </c>
      <c r="B477" s="49">
        <v>117</v>
      </c>
      <c r="C477" s="50" t="s">
        <v>1367</v>
      </c>
      <c r="D477" s="50">
        <v>670</v>
      </c>
      <c r="E477" s="41" t="s">
        <v>524</v>
      </c>
      <c r="F477" s="235">
        <v>7</v>
      </c>
      <c r="G477" s="235">
        <v>6</v>
      </c>
      <c r="H477" s="78">
        <f t="shared" si="36"/>
        <v>7</v>
      </c>
      <c r="I477" s="47">
        <f t="shared" si="37"/>
        <v>1</v>
      </c>
      <c r="J477" s="139">
        <v>38524</v>
      </c>
      <c r="K477" s="139">
        <v>33524</v>
      </c>
      <c r="L477" s="54">
        <f t="shared" si="38"/>
        <v>41402</v>
      </c>
      <c r="M477" s="54">
        <f t="shared" si="39"/>
        <v>7878</v>
      </c>
      <c r="O477" s="91">
        <f t="shared" si="35"/>
        <v>0</v>
      </c>
      <c r="P477" s="122">
        <v>117670</v>
      </c>
      <c r="Q477" s="71">
        <v>7</v>
      </c>
      <c r="R477" s="71">
        <v>41402</v>
      </c>
      <c r="S477" s="161"/>
      <c r="V477"/>
      <c r="W477" s="93"/>
      <c r="X477" s="90"/>
      <c r="Y477" s="90"/>
    </row>
    <row r="478" spans="1:25">
      <c r="A478" s="51">
        <v>117674</v>
      </c>
      <c r="B478" s="49">
        <v>117</v>
      </c>
      <c r="C478" s="50" t="s">
        <v>1367</v>
      </c>
      <c r="D478" s="68">
        <v>674</v>
      </c>
      <c r="E478" s="41" t="s">
        <v>806</v>
      </c>
      <c r="F478" s="235">
        <v>4</v>
      </c>
      <c r="G478" s="235">
        <v>2</v>
      </c>
      <c r="H478" s="78">
        <f t="shared" si="36"/>
        <v>2</v>
      </c>
      <c r="I478" s="47">
        <f t="shared" si="37"/>
        <v>0</v>
      </c>
      <c r="J478" s="139">
        <v>20000</v>
      </c>
      <c r="K478" s="139">
        <v>10000</v>
      </c>
      <c r="L478" s="54">
        <f t="shared" si="38"/>
        <v>10000</v>
      </c>
      <c r="M478" s="54">
        <f t="shared" si="39"/>
        <v>0</v>
      </c>
      <c r="O478" s="91">
        <f t="shared" si="35"/>
        <v>0</v>
      </c>
      <c r="P478" s="122">
        <v>117674</v>
      </c>
      <c r="Q478" s="71">
        <v>2</v>
      </c>
      <c r="R478" s="71">
        <v>10000</v>
      </c>
      <c r="S478" s="161"/>
      <c r="V478"/>
      <c r="W478" s="93"/>
      <c r="X478" s="90"/>
      <c r="Y478" s="90"/>
    </row>
    <row r="479" spans="1:25">
      <c r="A479" s="51">
        <v>117683</v>
      </c>
      <c r="B479" s="49">
        <v>117</v>
      </c>
      <c r="C479" s="50" t="s">
        <v>1367</v>
      </c>
      <c r="D479" s="50">
        <v>683</v>
      </c>
      <c r="E479" s="41" t="s">
        <v>907</v>
      </c>
      <c r="F479" s="235">
        <v>5</v>
      </c>
      <c r="G479" s="235">
        <v>5</v>
      </c>
      <c r="H479" s="78">
        <f t="shared" si="36"/>
        <v>5</v>
      </c>
      <c r="I479" s="47">
        <f t="shared" si="37"/>
        <v>0</v>
      </c>
      <c r="J479" s="139">
        <v>25000</v>
      </c>
      <c r="K479" s="139">
        <v>25000</v>
      </c>
      <c r="L479" s="54">
        <f t="shared" si="38"/>
        <v>25000</v>
      </c>
      <c r="M479" s="54">
        <f t="shared" si="39"/>
        <v>0</v>
      </c>
      <c r="O479" s="91">
        <f t="shared" si="35"/>
        <v>0</v>
      </c>
      <c r="P479" s="122">
        <v>117683</v>
      </c>
      <c r="Q479" s="71">
        <v>5</v>
      </c>
      <c r="R479" s="71">
        <v>25000</v>
      </c>
      <c r="S479" s="161"/>
      <c r="V479"/>
      <c r="W479" s="93"/>
      <c r="X479" s="90"/>
      <c r="Y479" s="90"/>
    </row>
    <row r="480" spans="1:25">
      <c r="A480" s="171">
        <v>117717</v>
      </c>
      <c r="B480" s="49">
        <v>117</v>
      </c>
      <c r="C480" s="50" t="s">
        <v>1367</v>
      </c>
      <c r="D480" s="50">
        <v>717</v>
      </c>
      <c r="E480" s="41" t="s">
        <v>886</v>
      </c>
      <c r="F480" s="235">
        <v>1</v>
      </c>
      <c r="G480" s="235">
        <v>1</v>
      </c>
      <c r="H480" s="78">
        <f t="shared" si="36"/>
        <v>1</v>
      </c>
      <c r="I480" s="47">
        <f t="shared" si="37"/>
        <v>0</v>
      </c>
      <c r="J480" s="139">
        <v>5000</v>
      </c>
      <c r="K480" s="139">
        <v>5000</v>
      </c>
      <c r="L480" s="54">
        <f t="shared" si="38"/>
        <v>5000</v>
      </c>
      <c r="M480" s="54">
        <f t="shared" si="39"/>
        <v>0</v>
      </c>
      <c r="O480" s="91">
        <f t="shared" si="35"/>
        <v>0</v>
      </c>
      <c r="P480" s="122">
        <v>117717</v>
      </c>
      <c r="Q480" s="71">
        <v>1</v>
      </c>
      <c r="R480" s="71">
        <v>5000</v>
      </c>
      <c r="S480" s="161"/>
      <c r="V480"/>
      <c r="W480" s="93"/>
      <c r="X480" s="90"/>
      <c r="Y480" s="90"/>
    </row>
    <row r="481" spans="1:25">
      <c r="A481" s="234">
        <v>121148</v>
      </c>
      <c r="B481" s="149">
        <v>121</v>
      </c>
      <c r="C481" s="183" t="s">
        <v>820</v>
      </c>
      <c r="D481" s="184">
        <v>148</v>
      </c>
      <c r="E481" s="41" t="s">
        <v>1265</v>
      </c>
      <c r="F481" s="93"/>
      <c r="G481" s="235">
        <v>1</v>
      </c>
      <c r="H481" s="78">
        <f t="shared" si="36"/>
        <v>1</v>
      </c>
      <c r="I481" s="47">
        <f t="shared" si="37"/>
        <v>0</v>
      </c>
      <c r="J481"/>
      <c r="K481" s="139">
        <v>5000</v>
      </c>
      <c r="L481" s="54">
        <f t="shared" si="38"/>
        <v>5000</v>
      </c>
      <c r="M481" s="54">
        <f t="shared" si="39"/>
        <v>0</v>
      </c>
      <c r="O481" s="91">
        <f t="shared" si="35"/>
        <v>0</v>
      </c>
      <c r="P481" s="122">
        <v>121148</v>
      </c>
      <c r="Q481" s="71">
        <v>1</v>
      </c>
      <c r="R481" s="71">
        <v>5000</v>
      </c>
      <c r="S481" s="161"/>
      <c r="V481"/>
      <c r="W481" s="93"/>
      <c r="X481" s="90"/>
      <c r="Y481" s="90"/>
    </row>
    <row r="482" spans="1:25">
      <c r="A482" s="171">
        <v>121200</v>
      </c>
      <c r="B482" s="49">
        <v>121</v>
      </c>
      <c r="C482" s="50" t="s">
        <v>820</v>
      </c>
      <c r="D482" s="50">
        <v>200</v>
      </c>
      <c r="E482" s="41" t="s">
        <v>949</v>
      </c>
      <c r="F482" s="235">
        <v>1</v>
      </c>
      <c r="G482" s="235">
        <v>0</v>
      </c>
      <c r="H482" s="78">
        <f t="shared" si="36"/>
        <v>0</v>
      </c>
      <c r="I482" s="47">
        <f t="shared" si="37"/>
        <v>0</v>
      </c>
      <c r="J482" s="139">
        <v>5000</v>
      </c>
      <c r="K482" s="139">
        <v>0</v>
      </c>
      <c r="L482" s="54">
        <f t="shared" si="38"/>
        <v>0</v>
      </c>
      <c r="M482" s="54">
        <f t="shared" si="39"/>
        <v>0</v>
      </c>
      <c r="O482" s="91">
        <f t="shared" si="35"/>
        <v>0</v>
      </c>
      <c r="P482" s="147">
        <v>121200</v>
      </c>
      <c r="Q482" s="71"/>
      <c r="R482" s="71"/>
      <c r="S482" s="161"/>
      <c r="V482"/>
      <c r="W482" s="93"/>
      <c r="X482" s="90"/>
      <c r="Y482" s="90"/>
    </row>
    <row r="483" spans="1:25">
      <c r="A483" s="51">
        <v>121236</v>
      </c>
      <c r="B483" s="49">
        <v>121</v>
      </c>
      <c r="C483" s="50" t="s">
        <v>820</v>
      </c>
      <c r="D483" s="50">
        <v>236</v>
      </c>
      <c r="E483" s="41" t="s">
        <v>1267</v>
      </c>
      <c r="F483" s="235">
        <v>1</v>
      </c>
      <c r="G483" s="235">
        <v>1</v>
      </c>
      <c r="H483" s="78">
        <f t="shared" si="36"/>
        <v>2</v>
      </c>
      <c r="I483" s="47">
        <f t="shared" si="37"/>
        <v>1</v>
      </c>
      <c r="J483" s="139">
        <v>5000</v>
      </c>
      <c r="K483" s="139">
        <v>5000</v>
      </c>
      <c r="L483" s="54">
        <f t="shared" si="38"/>
        <v>10000</v>
      </c>
      <c r="M483" s="54">
        <f t="shared" si="39"/>
        <v>5000</v>
      </c>
      <c r="O483" s="91">
        <f t="shared" si="35"/>
        <v>0</v>
      </c>
      <c r="P483" s="122">
        <v>121236</v>
      </c>
      <c r="Q483" s="71">
        <v>2</v>
      </c>
      <c r="R483" s="71">
        <v>10000</v>
      </c>
      <c r="S483" s="161"/>
      <c r="V483"/>
      <c r="W483" s="93"/>
      <c r="X483" s="90"/>
      <c r="Y483" s="90"/>
    </row>
    <row r="484" spans="1:25">
      <c r="A484" s="180">
        <v>121603</v>
      </c>
      <c r="B484" s="86">
        <v>121</v>
      </c>
      <c r="C484" s="182" t="s">
        <v>820</v>
      </c>
      <c r="D484" s="182">
        <v>603</v>
      </c>
      <c r="E484" s="41" t="s">
        <v>1290</v>
      </c>
      <c r="F484" s="235">
        <v>1</v>
      </c>
      <c r="G484" s="235">
        <v>2</v>
      </c>
      <c r="H484" s="78">
        <f t="shared" si="36"/>
        <v>2</v>
      </c>
      <c r="I484" s="47">
        <f t="shared" si="37"/>
        <v>0</v>
      </c>
      <c r="J484" s="139">
        <v>5000</v>
      </c>
      <c r="K484" s="139">
        <v>14000</v>
      </c>
      <c r="L484" s="54">
        <f t="shared" si="38"/>
        <v>13564</v>
      </c>
      <c r="M484" s="54">
        <f t="shared" si="39"/>
        <v>-436</v>
      </c>
      <c r="O484" s="91">
        <f t="shared" si="35"/>
        <v>0</v>
      </c>
      <c r="P484" s="122">
        <v>121603</v>
      </c>
      <c r="Q484" s="71">
        <v>2</v>
      </c>
      <c r="R484" s="71">
        <v>13564</v>
      </c>
      <c r="S484" s="161"/>
      <c r="V484"/>
      <c r="W484" s="93"/>
      <c r="X484" s="90"/>
      <c r="Y484" s="90"/>
    </row>
    <row r="485" spans="1:25">
      <c r="A485" s="170">
        <v>125064</v>
      </c>
      <c r="B485" s="49">
        <v>125</v>
      </c>
      <c r="C485" s="50" t="s">
        <v>1268</v>
      </c>
      <c r="D485" s="50">
        <v>64</v>
      </c>
      <c r="E485" s="41" t="s">
        <v>844</v>
      </c>
      <c r="F485" s="235">
        <v>2</v>
      </c>
      <c r="G485" s="235">
        <v>2</v>
      </c>
      <c r="H485" s="78">
        <f t="shared" si="36"/>
        <v>2</v>
      </c>
      <c r="I485" s="47">
        <f t="shared" si="37"/>
        <v>0</v>
      </c>
      <c r="J485" s="139">
        <v>10000</v>
      </c>
      <c r="K485" s="139">
        <v>10000</v>
      </c>
      <c r="L485" s="54">
        <f t="shared" si="38"/>
        <v>10000</v>
      </c>
      <c r="M485" s="54">
        <f t="shared" si="39"/>
        <v>0</v>
      </c>
      <c r="O485" s="91">
        <f t="shared" si="35"/>
        <v>0</v>
      </c>
      <c r="P485" s="122">
        <v>125064</v>
      </c>
      <c r="Q485" s="71">
        <v>2</v>
      </c>
      <c r="R485" s="71">
        <v>10000</v>
      </c>
      <c r="S485" s="161"/>
      <c r="V485"/>
      <c r="W485" s="93"/>
      <c r="X485" s="90"/>
      <c r="Y485" s="90"/>
    </row>
    <row r="486" spans="1:25">
      <c r="A486" s="51">
        <v>125097</v>
      </c>
      <c r="B486" s="49">
        <v>125</v>
      </c>
      <c r="C486" s="50" t="s">
        <v>1268</v>
      </c>
      <c r="D486" s="50">
        <v>97</v>
      </c>
      <c r="E486" s="41" t="s">
        <v>846</v>
      </c>
      <c r="F486" s="235">
        <v>1</v>
      </c>
      <c r="G486" s="235">
        <v>1</v>
      </c>
      <c r="H486" s="78">
        <f t="shared" si="36"/>
        <v>1</v>
      </c>
      <c r="I486" s="47">
        <f t="shared" si="37"/>
        <v>0</v>
      </c>
      <c r="J486" s="139">
        <v>5000</v>
      </c>
      <c r="K486" s="139">
        <v>5000</v>
      </c>
      <c r="L486" s="54">
        <f t="shared" si="38"/>
        <v>5000</v>
      </c>
      <c r="M486" s="54">
        <f t="shared" si="39"/>
        <v>0</v>
      </c>
      <c r="O486" s="91">
        <f t="shared" si="35"/>
        <v>0</v>
      </c>
      <c r="P486" s="122">
        <v>125097</v>
      </c>
      <c r="Q486" s="71">
        <v>1</v>
      </c>
      <c r="R486" s="71">
        <v>5000</v>
      </c>
      <c r="S486" s="161"/>
      <c r="V486"/>
      <c r="W486" s="93"/>
      <c r="X486" s="90"/>
      <c r="Y486" s="90"/>
    </row>
    <row r="487" spans="1:25">
      <c r="A487" s="234">
        <v>125141</v>
      </c>
      <c r="B487" s="149">
        <v>125</v>
      </c>
      <c r="C487" s="183" t="s">
        <v>1268</v>
      </c>
      <c r="D487" s="184">
        <v>141</v>
      </c>
      <c r="E487" s="41" t="s">
        <v>563</v>
      </c>
      <c r="F487" s="93"/>
      <c r="G487" s="235">
        <v>1</v>
      </c>
      <c r="H487" s="78">
        <f t="shared" si="36"/>
        <v>1</v>
      </c>
      <c r="I487" s="47">
        <f t="shared" si="37"/>
        <v>0</v>
      </c>
      <c r="J487"/>
      <c r="K487" s="139">
        <v>5000</v>
      </c>
      <c r="L487" s="54">
        <f t="shared" si="38"/>
        <v>5000</v>
      </c>
      <c r="M487" s="54">
        <f t="shared" si="39"/>
        <v>0</v>
      </c>
      <c r="O487" s="91">
        <f t="shared" si="35"/>
        <v>0</v>
      </c>
      <c r="P487" s="122">
        <v>125141</v>
      </c>
      <c r="Q487" s="71">
        <v>1</v>
      </c>
      <c r="R487" s="71">
        <v>5000</v>
      </c>
      <c r="S487" s="161"/>
      <c r="V487"/>
      <c r="W487" s="93"/>
      <c r="X487" s="90"/>
      <c r="Y487" s="90"/>
    </row>
    <row r="488" spans="1:25">
      <c r="A488" s="51">
        <v>125153</v>
      </c>
      <c r="B488" s="49">
        <v>125</v>
      </c>
      <c r="C488" s="50" t="s">
        <v>1268</v>
      </c>
      <c r="D488" s="50">
        <v>153</v>
      </c>
      <c r="E488" s="41" t="s">
        <v>847</v>
      </c>
      <c r="F488" s="235">
        <v>13</v>
      </c>
      <c r="G488" s="235">
        <v>11</v>
      </c>
      <c r="H488" s="78">
        <f t="shared" si="36"/>
        <v>11</v>
      </c>
      <c r="I488" s="47">
        <f t="shared" si="37"/>
        <v>0</v>
      </c>
      <c r="J488" s="139">
        <v>65000</v>
      </c>
      <c r="K488" s="139">
        <v>55000</v>
      </c>
      <c r="L488" s="54">
        <f t="shared" si="38"/>
        <v>55000</v>
      </c>
      <c r="M488" s="54">
        <f t="shared" si="39"/>
        <v>0</v>
      </c>
      <c r="O488" s="91">
        <f t="shared" si="35"/>
        <v>0</v>
      </c>
      <c r="P488" s="122">
        <v>125153</v>
      </c>
      <c r="Q488" s="71">
        <v>11</v>
      </c>
      <c r="R488" s="71">
        <v>55000</v>
      </c>
      <c r="S488" s="161"/>
      <c r="V488"/>
      <c r="W488" s="93"/>
      <c r="X488" s="90"/>
      <c r="Y488" s="90"/>
    </row>
    <row r="489" spans="1:25">
      <c r="A489" s="51">
        <v>125158</v>
      </c>
      <c r="B489" s="48">
        <v>125</v>
      </c>
      <c r="C489" s="50" t="s">
        <v>1268</v>
      </c>
      <c r="D489" s="50">
        <v>158</v>
      </c>
      <c r="E489" s="41" t="s">
        <v>564</v>
      </c>
      <c r="F489" s="235">
        <v>1</v>
      </c>
      <c r="G489" s="235">
        <v>1</v>
      </c>
      <c r="H489" s="78">
        <f t="shared" si="36"/>
        <v>1</v>
      </c>
      <c r="I489" s="47">
        <f t="shared" si="37"/>
        <v>0</v>
      </c>
      <c r="J489" s="139">
        <v>5000</v>
      </c>
      <c r="K489" s="139">
        <v>5000</v>
      </c>
      <c r="L489" s="54">
        <f t="shared" si="38"/>
        <v>5000</v>
      </c>
      <c r="M489" s="54">
        <f t="shared" si="39"/>
        <v>0</v>
      </c>
      <c r="O489" s="91">
        <f t="shared" si="35"/>
        <v>0</v>
      </c>
      <c r="P489" s="122">
        <v>125158</v>
      </c>
      <c r="Q489" s="71">
        <v>1</v>
      </c>
      <c r="R489" s="71">
        <v>5000</v>
      </c>
      <c r="S489" s="161"/>
      <c r="V489"/>
      <c r="W489" s="93"/>
      <c r="X489" s="90"/>
      <c r="Y489" s="90"/>
    </row>
    <row r="490" spans="1:25">
      <c r="A490" s="145">
        <v>125162</v>
      </c>
      <c r="B490" s="48">
        <v>125</v>
      </c>
      <c r="C490" s="50" t="s">
        <v>1268</v>
      </c>
      <c r="D490" s="68">
        <v>162</v>
      </c>
      <c r="E490" s="41" t="s">
        <v>848</v>
      </c>
      <c r="F490" s="235">
        <v>5</v>
      </c>
      <c r="G490" s="235">
        <v>6</v>
      </c>
      <c r="H490" s="78">
        <f t="shared" si="36"/>
        <v>6</v>
      </c>
      <c r="I490" s="47">
        <f t="shared" si="37"/>
        <v>0</v>
      </c>
      <c r="J490" s="139">
        <v>26063</v>
      </c>
      <c r="K490" s="139">
        <v>31063</v>
      </c>
      <c r="L490" s="54">
        <f t="shared" si="38"/>
        <v>30921</v>
      </c>
      <c r="M490" s="54">
        <f t="shared" si="39"/>
        <v>-142</v>
      </c>
      <c r="O490" s="91">
        <f t="shared" si="35"/>
        <v>0</v>
      </c>
      <c r="P490" s="122">
        <v>125162</v>
      </c>
      <c r="Q490" s="71">
        <v>6</v>
      </c>
      <c r="R490" s="71">
        <v>30921</v>
      </c>
      <c r="S490" s="161"/>
      <c r="V490"/>
      <c r="W490" s="93"/>
      <c r="X490" s="90"/>
      <c r="Y490" s="90"/>
    </row>
    <row r="491" spans="1:25">
      <c r="A491" s="250">
        <v>125321</v>
      </c>
      <c r="B491" s="149">
        <v>125</v>
      </c>
      <c r="C491" s="183" t="s">
        <v>1268</v>
      </c>
      <c r="D491" s="184">
        <v>321</v>
      </c>
      <c r="E491" s="41" t="s">
        <v>850</v>
      </c>
      <c r="F491" s="235">
        <v>1</v>
      </c>
      <c r="G491" s="235">
        <v>0</v>
      </c>
      <c r="H491" s="78">
        <f t="shared" si="36"/>
        <v>0</v>
      </c>
      <c r="I491" s="47">
        <f t="shared" si="37"/>
        <v>0</v>
      </c>
      <c r="J491" s="139">
        <v>5000</v>
      </c>
      <c r="K491" s="139">
        <v>0</v>
      </c>
      <c r="L491" s="54">
        <f t="shared" si="38"/>
        <v>0</v>
      </c>
      <c r="M491" s="54">
        <f t="shared" si="39"/>
        <v>0</v>
      </c>
      <c r="O491" s="91">
        <f t="shared" si="35"/>
        <v>0</v>
      </c>
      <c r="P491" s="147">
        <v>125321</v>
      </c>
      <c r="Q491" s="71"/>
      <c r="R491" s="71"/>
      <c r="S491" s="161"/>
      <c r="V491"/>
      <c r="W491" s="93"/>
      <c r="X491" s="90"/>
      <c r="Y491" s="90"/>
    </row>
    <row r="492" spans="1:25">
      <c r="A492" s="212">
        <v>125600</v>
      </c>
      <c r="B492" s="149">
        <v>125</v>
      </c>
      <c r="C492" s="183" t="s">
        <v>1268</v>
      </c>
      <c r="D492" s="184">
        <v>600</v>
      </c>
      <c r="E492" s="41" t="s">
        <v>851</v>
      </c>
      <c r="F492" s="235">
        <v>1</v>
      </c>
      <c r="G492" s="235">
        <v>1</v>
      </c>
      <c r="H492" s="78">
        <f t="shared" si="36"/>
        <v>1</v>
      </c>
      <c r="I492" s="47">
        <f t="shared" si="37"/>
        <v>0</v>
      </c>
      <c r="J492" s="139">
        <v>5000</v>
      </c>
      <c r="K492" s="139">
        <v>5000</v>
      </c>
      <c r="L492" s="54">
        <f t="shared" si="38"/>
        <v>5000</v>
      </c>
      <c r="M492" s="54">
        <f t="shared" si="39"/>
        <v>0</v>
      </c>
      <c r="O492" s="91">
        <f t="shared" si="35"/>
        <v>0</v>
      </c>
      <c r="P492" s="122">
        <v>125600</v>
      </c>
      <c r="Q492" s="71">
        <v>1</v>
      </c>
      <c r="R492" s="71">
        <v>5000</v>
      </c>
      <c r="S492" s="161"/>
      <c r="V492"/>
      <c r="W492" s="93"/>
      <c r="X492" s="90"/>
      <c r="Y492" s="90"/>
    </row>
    <row r="493" spans="1:25">
      <c r="A493" s="120">
        <v>125616</v>
      </c>
      <c r="B493" s="49">
        <v>125</v>
      </c>
      <c r="C493" s="50" t="s">
        <v>1268</v>
      </c>
      <c r="D493" s="68">
        <v>616</v>
      </c>
      <c r="E493" s="41" t="s">
        <v>1513</v>
      </c>
      <c r="F493" s="235">
        <v>32</v>
      </c>
      <c r="G493" s="235">
        <v>29</v>
      </c>
      <c r="H493" s="78">
        <f t="shared" si="36"/>
        <v>31.38</v>
      </c>
      <c r="I493" s="47">
        <f t="shared" si="37"/>
        <v>2.379999999999999</v>
      </c>
      <c r="J493" s="139">
        <v>177291</v>
      </c>
      <c r="K493" s="139">
        <v>162291</v>
      </c>
      <c r="L493" s="54">
        <f t="shared" si="38"/>
        <v>174971</v>
      </c>
      <c r="M493" s="54">
        <f t="shared" si="39"/>
        <v>12680</v>
      </c>
      <c r="O493" s="91">
        <f t="shared" si="35"/>
        <v>0</v>
      </c>
      <c r="P493" s="122">
        <v>125616</v>
      </c>
      <c r="Q493" s="71">
        <v>31.38</v>
      </c>
      <c r="R493" s="71">
        <v>174971</v>
      </c>
      <c r="S493" s="161"/>
      <c r="V493"/>
      <c r="W493" s="93"/>
      <c r="X493" s="90"/>
      <c r="Y493" s="90"/>
    </row>
    <row r="494" spans="1:25">
      <c r="A494" s="51">
        <v>125673</v>
      </c>
      <c r="B494" s="49">
        <v>125</v>
      </c>
      <c r="C494" s="50" t="s">
        <v>1268</v>
      </c>
      <c r="D494" s="50">
        <v>673</v>
      </c>
      <c r="E494" s="41" t="s">
        <v>853</v>
      </c>
      <c r="F494" s="235">
        <v>2</v>
      </c>
      <c r="G494" s="235">
        <v>2</v>
      </c>
      <c r="H494" s="78">
        <f t="shared" si="36"/>
        <v>2</v>
      </c>
      <c r="I494" s="47">
        <f t="shared" si="37"/>
        <v>0</v>
      </c>
      <c r="J494" s="139">
        <v>10000</v>
      </c>
      <c r="K494" s="139">
        <v>10000</v>
      </c>
      <c r="L494" s="54">
        <f t="shared" si="38"/>
        <v>10000</v>
      </c>
      <c r="M494" s="54">
        <f t="shared" si="39"/>
        <v>0</v>
      </c>
      <c r="O494" s="91">
        <f t="shared" si="35"/>
        <v>0</v>
      </c>
      <c r="P494" s="122">
        <v>125673</v>
      </c>
      <c r="Q494" s="71">
        <v>2</v>
      </c>
      <c r="R494" s="71">
        <v>10000</v>
      </c>
      <c r="S494" s="161"/>
      <c r="V494"/>
      <c r="W494" s="93"/>
      <c r="X494" s="90"/>
      <c r="Y494" s="90"/>
    </row>
    <row r="495" spans="1:25">
      <c r="A495" s="51">
        <v>125725</v>
      </c>
      <c r="B495" s="49">
        <v>125</v>
      </c>
      <c r="C495" s="50" t="s">
        <v>1268</v>
      </c>
      <c r="D495" s="50">
        <v>725</v>
      </c>
      <c r="E495" s="41" t="s">
        <v>571</v>
      </c>
      <c r="F495" s="235">
        <v>4</v>
      </c>
      <c r="G495" s="235">
        <v>4</v>
      </c>
      <c r="H495" s="78">
        <f t="shared" si="36"/>
        <v>4</v>
      </c>
      <c r="I495" s="47">
        <f t="shared" si="37"/>
        <v>0</v>
      </c>
      <c r="J495" s="139">
        <v>20000</v>
      </c>
      <c r="K495" s="139">
        <v>20000</v>
      </c>
      <c r="L495" s="54">
        <f t="shared" si="38"/>
        <v>20000</v>
      </c>
      <c r="M495" s="54">
        <f t="shared" si="39"/>
        <v>0</v>
      </c>
      <c r="O495" s="91">
        <f t="shared" si="35"/>
        <v>0</v>
      </c>
      <c r="P495" s="122">
        <v>125725</v>
      </c>
      <c r="Q495" s="71">
        <v>4</v>
      </c>
      <c r="R495" s="71">
        <v>20000</v>
      </c>
      <c r="S495" s="161"/>
      <c r="V495"/>
      <c r="W495" s="93"/>
      <c r="X495" s="90"/>
      <c r="Y495" s="90"/>
    </row>
    <row r="496" spans="1:25">
      <c r="A496" s="175">
        <v>125735</v>
      </c>
      <c r="B496" s="169">
        <v>125</v>
      </c>
      <c r="C496" s="50" t="s">
        <v>1268</v>
      </c>
      <c r="D496" s="169">
        <v>735</v>
      </c>
      <c r="E496" s="41" t="s">
        <v>855</v>
      </c>
      <c r="F496" s="235">
        <v>5</v>
      </c>
      <c r="G496" s="235">
        <v>7</v>
      </c>
      <c r="H496" s="78">
        <f t="shared" si="36"/>
        <v>4</v>
      </c>
      <c r="I496" s="47">
        <f t="shared" si="37"/>
        <v>-3</v>
      </c>
      <c r="J496" s="139">
        <v>25000</v>
      </c>
      <c r="K496" s="139">
        <v>35000</v>
      </c>
      <c r="L496" s="54">
        <f t="shared" si="38"/>
        <v>20000</v>
      </c>
      <c r="M496" s="54">
        <f t="shared" si="39"/>
        <v>-15000</v>
      </c>
      <c r="O496" s="91">
        <f t="shared" si="35"/>
        <v>0</v>
      </c>
      <c r="P496" s="122">
        <v>125735</v>
      </c>
      <c r="Q496" s="71">
        <v>4</v>
      </c>
      <c r="R496" s="71">
        <v>20000</v>
      </c>
      <c r="S496" s="161"/>
      <c r="V496"/>
      <c r="W496" s="93"/>
      <c r="X496" s="90"/>
      <c r="Y496" s="90"/>
    </row>
    <row r="497" spans="1:25">
      <c r="A497" s="51">
        <v>125775</v>
      </c>
      <c r="B497" s="49">
        <v>125</v>
      </c>
      <c r="C497" s="50" t="s">
        <v>1268</v>
      </c>
      <c r="D497" s="68">
        <v>775</v>
      </c>
      <c r="E497" s="41" t="s">
        <v>856</v>
      </c>
      <c r="F497" s="235">
        <v>3</v>
      </c>
      <c r="G497" s="235">
        <v>3</v>
      </c>
      <c r="H497" s="78">
        <f t="shared" si="36"/>
        <v>3</v>
      </c>
      <c r="I497" s="47">
        <f t="shared" si="37"/>
        <v>0</v>
      </c>
      <c r="J497" s="139">
        <v>15000</v>
      </c>
      <c r="K497" s="139">
        <v>15000</v>
      </c>
      <c r="L497" s="54">
        <f t="shared" si="38"/>
        <v>15000</v>
      </c>
      <c r="M497" s="54">
        <f t="shared" si="39"/>
        <v>0</v>
      </c>
      <c r="O497" s="91">
        <f t="shared" si="35"/>
        <v>0</v>
      </c>
      <c r="P497" s="122">
        <v>125775</v>
      </c>
      <c r="Q497" s="71">
        <v>3</v>
      </c>
      <c r="R497" s="71">
        <v>15000</v>
      </c>
      <c r="S497" s="161"/>
      <c r="V497"/>
      <c r="W497" s="93"/>
      <c r="X497" s="90"/>
      <c r="Y497" s="90"/>
    </row>
    <row r="498" spans="1:25">
      <c r="A498" s="250">
        <v>127008</v>
      </c>
      <c r="B498" s="149">
        <v>127</v>
      </c>
      <c r="C498" s="183" t="s">
        <v>1375</v>
      </c>
      <c r="D498" s="184">
        <v>8</v>
      </c>
      <c r="E498" s="41" t="s">
        <v>887</v>
      </c>
      <c r="F498" s="235">
        <v>0.38</v>
      </c>
      <c r="G498" s="235">
        <v>1</v>
      </c>
      <c r="H498" s="78">
        <f t="shared" si="36"/>
        <v>1.62</v>
      </c>
      <c r="I498" s="47">
        <f t="shared" si="37"/>
        <v>0.62000000000000011</v>
      </c>
      <c r="J498" s="139">
        <v>1900</v>
      </c>
      <c r="K498" s="139">
        <v>5000</v>
      </c>
      <c r="L498" s="54">
        <f t="shared" si="38"/>
        <v>8907</v>
      </c>
      <c r="M498" s="54">
        <f t="shared" si="39"/>
        <v>3907</v>
      </c>
      <c r="O498" s="91">
        <f t="shared" si="35"/>
        <v>0</v>
      </c>
      <c r="P498" s="122">
        <v>127008</v>
      </c>
      <c r="Q498" s="71">
        <v>1.62</v>
      </c>
      <c r="R498" s="71">
        <v>8907</v>
      </c>
      <c r="S498" s="161"/>
      <c r="V498"/>
      <c r="W498" s="93"/>
      <c r="X498" s="90"/>
      <c r="Y498" s="90"/>
    </row>
    <row r="499" spans="1:25">
      <c r="A499" s="180">
        <v>127024</v>
      </c>
      <c r="B499" s="86">
        <v>127</v>
      </c>
      <c r="C499" s="182" t="s">
        <v>1375</v>
      </c>
      <c r="D499" s="182">
        <v>24</v>
      </c>
      <c r="E499" s="41" t="s">
        <v>813</v>
      </c>
      <c r="F499" s="235">
        <v>1</v>
      </c>
      <c r="G499" s="235">
        <v>1</v>
      </c>
      <c r="H499" s="78">
        <f t="shared" si="36"/>
        <v>1</v>
      </c>
      <c r="I499" s="47">
        <f t="shared" si="37"/>
        <v>0</v>
      </c>
      <c r="J499" s="139">
        <v>5000</v>
      </c>
      <c r="K499" s="139">
        <v>5000</v>
      </c>
      <c r="L499" s="54">
        <f t="shared" si="38"/>
        <v>5000</v>
      </c>
      <c r="M499" s="54">
        <f t="shared" si="39"/>
        <v>0</v>
      </c>
      <c r="O499" s="91">
        <f t="shared" si="35"/>
        <v>0</v>
      </c>
      <c r="P499" s="122">
        <v>127024</v>
      </c>
      <c r="Q499" s="71">
        <v>1</v>
      </c>
      <c r="R499" s="71">
        <v>5000</v>
      </c>
      <c r="S499" s="161"/>
      <c r="V499"/>
      <c r="W499" s="93"/>
      <c r="X499" s="90"/>
      <c r="Y499" s="90"/>
    </row>
    <row r="500" spans="1:25">
      <c r="A500" s="234">
        <v>127061</v>
      </c>
      <c r="B500" s="149">
        <v>127</v>
      </c>
      <c r="C500" s="183" t="s">
        <v>1375</v>
      </c>
      <c r="D500" s="184">
        <v>61</v>
      </c>
      <c r="E500" s="41" t="s">
        <v>573</v>
      </c>
      <c r="F500" s="93"/>
      <c r="G500" s="235">
        <v>1</v>
      </c>
      <c r="H500" s="78">
        <f t="shared" si="36"/>
        <v>1</v>
      </c>
      <c r="I500" s="47">
        <f t="shared" si="37"/>
        <v>0</v>
      </c>
      <c r="J500"/>
      <c r="K500" s="139">
        <v>5000</v>
      </c>
      <c r="L500" s="54">
        <f t="shared" si="38"/>
        <v>5000</v>
      </c>
      <c r="M500" s="54">
        <f t="shared" si="39"/>
        <v>0</v>
      </c>
      <c r="O500" s="91">
        <f t="shared" si="35"/>
        <v>0</v>
      </c>
      <c r="P500" s="122">
        <v>127061</v>
      </c>
      <c r="Q500" s="71">
        <v>1</v>
      </c>
      <c r="R500" s="71">
        <v>5000</v>
      </c>
      <c r="S500" s="161"/>
      <c r="V500"/>
      <c r="W500" s="93"/>
      <c r="X500" s="90"/>
      <c r="Y500" s="90"/>
    </row>
    <row r="501" spans="1:25">
      <c r="A501" s="212">
        <v>127068</v>
      </c>
      <c r="B501" s="149">
        <v>127</v>
      </c>
      <c r="C501" s="183" t="s">
        <v>1375</v>
      </c>
      <c r="D501" s="184">
        <v>68</v>
      </c>
      <c r="E501" s="41" t="s">
        <v>1338</v>
      </c>
      <c r="F501" s="235">
        <v>1</v>
      </c>
      <c r="G501" s="235">
        <v>1</v>
      </c>
      <c r="H501" s="78">
        <f t="shared" si="36"/>
        <v>1</v>
      </c>
      <c r="I501" s="47">
        <f t="shared" si="37"/>
        <v>0</v>
      </c>
      <c r="J501" s="139">
        <v>5000</v>
      </c>
      <c r="K501" s="139">
        <v>5000</v>
      </c>
      <c r="L501" s="54">
        <f t="shared" si="38"/>
        <v>5000</v>
      </c>
      <c r="M501" s="54">
        <f t="shared" si="39"/>
        <v>0</v>
      </c>
      <c r="O501" s="91">
        <f t="shared" si="35"/>
        <v>0</v>
      </c>
      <c r="P501" s="122">
        <v>127068</v>
      </c>
      <c r="Q501" s="71">
        <v>1</v>
      </c>
      <c r="R501" s="71">
        <v>5000</v>
      </c>
      <c r="S501" s="161"/>
      <c r="V501"/>
      <c r="W501" s="93"/>
      <c r="X501" s="90"/>
      <c r="Y501" s="90"/>
    </row>
    <row r="502" spans="1:25">
      <c r="A502" s="145">
        <v>127074</v>
      </c>
      <c r="B502" s="49">
        <v>127</v>
      </c>
      <c r="C502" s="50" t="s">
        <v>1375</v>
      </c>
      <c r="D502" s="68">
        <v>74</v>
      </c>
      <c r="E502" s="41" t="s">
        <v>1343</v>
      </c>
      <c r="F502" s="235">
        <v>0.35</v>
      </c>
      <c r="G502" s="235">
        <v>1</v>
      </c>
      <c r="H502" s="78">
        <f t="shared" si="36"/>
        <v>1</v>
      </c>
      <c r="I502" s="47">
        <f t="shared" si="37"/>
        <v>0</v>
      </c>
      <c r="J502" s="139">
        <v>1750</v>
      </c>
      <c r="K502" s="139">
        <v>5000</v>
      </c>
      <c r="L502" s="54">
        <f t="shared" si="38"/>
        <v>5000</v>
      </c>
      <c r="M502" s="54">
        <f t="shared" si="39"/>
        <v>0</v>
      </c>
      <c r="O502" s="91">
        <f t="shared" si="35"/>
        <v>0</v>
      </c>
      <c r="P502" s="122">
        <v>127074</v>
      </c>
      <c r="Q502" s="71">
        <v>1</v>
      </c>
      <c r="R502" s="71">
        <v>5000</v>
      </c>
      <c r="S502" s="161"/>
      <c r="V502"/>
      <c r="W502" s="93"/>
      <c r="X502" s="90"/>
      <c r="Y502" s="90"/>
    </row>
    <row r="503" spans="1:25">
      <c r="A503" s="48">
        <v>127086</v>
      </c>
      <c r="B503" s="49">
        <v>127</v>
      </c>
      <c r="C503" s="50" t="s">
        <v>1375</v>
      </c>
      <c r="D503" s="50">
        <v>86</v>
      </c>
      <c r="E503" s="41" t="s">
        <v>814</v>
      </c>
      <c r="F503" s="235">
        <v>11</v>
      </c>
      <c r="G503" s="235">
        <v>10</v>
      </c>
      <c r="H503" s="78">
        <f t="shared" si="36"/>
        <v>10</v>
      </c>
      <c r="I503" s="47">
        <f t="shared" si="37"/>
        <v>0</v>
      </c>
      <c r="J503" s="139">
        <v>74989</v>
      </c>
      <c r="K503" s="139">
        <v>67937</v>
      </c>
      <c r="L503" s="54">
        <f t="shared" si="38"/>
        <v>69205</v>
      </c>
      <c r="M503" s="54">
        <f t="shared" si="39"/>
        <v>1268</v>
      </c>
      <c r="O503" s="91">
        <f t="shared" si="35"/>
        <v>0</v>
      </c>
      <c r="P503" s="122">
        <v>127086</v>
      </c>
      <c r="Q503" s="71">
        <v>10</v>
      </c>
      <c r="R503" s="71">
        <v>69205</v>
      </c>
      <c r="S503" s="161"/>
      <c r="V503"/>
      <c r="W503" s="93"/>
      <c r="X503" s="90"/>
      <c r="Y503" s="90"/>
    </row>
    <row r="504" spans="1:25">
      <c r="A504" s="167">
        <v>127111</v>
      </c>
      <c r="B504" s="49">
        <v>127</v>
      </c>
      <c r="C504" s="50" t="s">
        <v>1375</v>
      </c>
      <c r="D504" s="68">
        <v>111</v>
      </c>
      <c r="E504" s="41" t="s">
        <v>812</v>
      </c>
      <c r="F504" s="235">
        <v>3.38</v>
      </c>
      <c r="G504" s="235">
        <v>3</v>
      </c>
      <c r="H504" s="78">
        <f t="shared" si="36"/>
        <v>3</v>
      </c>
      <c r="I504" s="47">
        <f t="shared" si="37"/>
        <v>0</v>
      </c>
      <c r="J504" s="139">
        <v>19156</v>
      </c>
      <c r="K504" s="139">
        <v>15000</v>
      </c>
      <c r="L504" s="54">
        <f t="shared" si="38"/>
        <v>15000</v>
      </c>
      <c r="M504" s="54">
        <f t="shared" si="39"/>
        <v>0</v>
      </c>
      <c r="O504" s="91">
        <f t="shared" si="35"/>
        <v>0</v>
      </c>
      <c r="P504" s="122">
        <v>127111</v>
      </c>
      <c r="Q504" s="71">
        <v>3</v>
      </c>
      <c r="R504" s="71">
        <v>15000</v>
      </c>
      <c r="S504" s="161"/>
      <c r="V504"/>
      <c r="W504" s="93"/>
      <c r="X504" s="90"/>
      <c r="Y504" s="90"/>
    </row>
    <row r="505" spans="1:25">
      <c r="A505" s="175">
        <v>127114</v>
      </c>
      <c r="B505" s="169">
        <v>127</v>
      </c>
      <c r="C505" s="50" t="s">
        <v>1375</v>
      </c>
      <c r="D505" s="169">
        <v>114</v>
      </c>
      <c r="E505" s="41" t="s">
        <v>815</v>
      </c>
      <c r="F505" s="235">
        <v>8</v>
      </c>
      <c r="G505" s="235">
        <v>9</v>
      </c>
      <c r="H505" s="78">
        <f t="shared" si="36"/>
        <v>8.26</v>
      </c>
      <c r="I505" s="47">
        <f t="shared" si="37"/>
        <v>-0.74000000000000021</v>
      </c>
      <c r="J505" s="139">
        <v>42052</v>
      </c>
      <c r="K505" s="139">
        <v>47052</v>
      </c>
      <c r="L505" s="54">
        <f t="shared" si="38"/>
        <v>43312</v>
      </c>
      <c r="M505" s="54">
        <f t="shared" si="39"/>
        <v>-3740</v>
      </c>
      <c r="O505" s="91">
        <f t="shared" si="35"/>
        <v>0</v>
      </c>
      <c r="P505" s="122">
        <v>127114</v>
      </c>
      <c r="Q505" s="71">
        <v>8.26</v>
      </c>
      <c r="R505" s="71">
        <v>43312</v>
      </c>
      <c r="S505" s="161"/>
      <c r="V505"/>
      <c r="W505" s="93"/>
      <c r="X505" s="90"/>
      <c r="Y505" s="90"/>
    </row>
    <row r="506" spans="1:25">
      <c r="A506" s="144">
        <v>127117</v>
      </c>
      <c r="B506" s="149">
        <f>TRUNC(A506,-3)/1000</f>
        <v>127</v>
      </c>
      <c r="C506" s="183" t="str">
        <f>VLOOKUP(B506,code437,2)</f>
        <v xml:space="preserve">HATFIELD                     </v>
      </c>
      <c r="D506" s="184">
        <f>A506-B506*1000</f>
        <v>117</v>
      </c>
      <c r="E506" s="41" t="s">
        <v>1367</v>
      </c>
      <c r="H506" s="78">
        <f t="shared" si="36"/>
        <v>0.56000000000000005</v>
      </c>
      <c r="I506" s="47">
        <f t="shared" si="37"/>
        <v>0.56000000000000005</v>
      </c>
      <c r="K506" s="139"/>
      <c r="L506" s="54">
        <f t="shared" si="38"/>
        <v>2800</v>
      </c>
      <c r="M506" s="54">
        <f t="shared" si="39"/>
        <v>2800</v>
      </c>
      <c r="O506" s="91">
        <f t="shared" si="35"/>
        <v>0</v>
      </c>
      <c r="P506" s="122">
        <v>127117</v>
      </c>
      <c r="Q506" s="71">
        <v>0.56000000000000005</v>
      </c>
      <c r="R506" s="71">
        <v>2800</v>
      </c>
      <c r="S506" s="161"/>
      <c r="V506"/>
      <c r="W506" s="93"/>
      <c r="X506" s="90"/>
      <c r="Y506" s="90"/>
    </row>
    <row r="507" spans="1:25">
      <c r="A507" s="51">
        <v>127137</v>
      </c>
      <c r="B507" s="49">
        <v>127</v>
      </c>
      <c r="C507" s="50" t="s">
        <v>1375</v>
      </c>
      <c r="D507" s="50">
        <v>137</v>
      </c>
      <c r="E507" s="41" t="s">
        <v>574</v>
      </c>
      <c r="F507" s="235">
        <v>31</v>
      </c>
      <c r="G507" s="235">
        <v>32</v>
      </c>
      <c r="H507" s="78">
        <f t="shared" si="36"/>
        <v>29.900000000000002</v>
      </c>
      <c r="I507" s="47">
        <f t="shared" si="37"/>
        <v>-2.0999999999999979</v>
      </c>
      <c r="J507" s="139">
        <v>183970</v>
      </c>
      <c r="K507" s="139">
        <v>190970</v>
      </c>
      <c r="L507" s="54">
        <f t="shared" si="38"/>
        <v>211038</v>
      </c>
      <c r="M507" s="54">
        <f t="shared" si="39"/>
        <v>20068</v>
      </c>
      <c r="O507" s="91">
        <f t="shared" si="35"/>
        <v>0</v>
      </c>
      <c r="P507" s="122">
        <v>127137</v>
      </c>
      <c r="Q507" s="71">
        <v>29.900000000000002</v>
      </c>
      <c r="R507" s="71">
        <v>211038</v>
      </c>
      <c r="S507" s="161"/>
      <c r="V507"/>
      <c r="W507" s="93"/>
      <c r="X507" s="90"/>
      <c r="Y507" s="90"/>
    </row>
    <row r="508" spans="1:25">
      <c r="A508" s="51">
        <v>127210</v>
      </c>
      <c r="B508" s="49">
        <v>127</v>
      </c>
      <c r="C508" s="50" t="s">
        <v>1375</v>
      </c>
      <c r="D508" s="50">
        <v>210</v>
      </c>
      <c r="E508" s="41" t="s">
        <v>888</v>
      </c>
      <c r="F508" s="235">
        <v>26.52</v>
      </c>
      <c r="G508" s="235">
        <v>28</v>
      </c>
      <c r="H508" s="78">
        <f t="shared" si="36"/>
        <v>28</v>
      </c>
      <c r="I508" s="47">
        <f t="shared" si="37"/>
        <v>0</v>
      </c>
      <c r="J508" s="139">
        <v>173448</v>
      </c>
      <c r="K508" s="139">
        <v>172556</v>
      </c>
      <c r="L508" s="54">
        <f t="shared" si="38"/>
        <v>191302</v>
      </c>
      <c r="M508" s="54">
        <f t="shared" si="39"/>
        <v>18746</v>
      </c>
      <c r="O508" s="91">
        <f t="shared" si="35"/>
        <v>0</v>
      </c>
      <c r="P508" s="122">
        <v>127210</v>
      </c>
      <c r="Q508" s="71">
        <v>28</v>
      </c>
      <c r="R508" s="71">
        <v>191302</v>
      </c>
      <c r="S508" s="161"/>
      <c r="V508"/>
      <c r="W508" s="93"/>
      <c r="X508" s="90"/>
      <c r="Y508" s="90"/>
    </row>
    <row r="509" spans="1:25">
      <c r="A509" s="212">
        <v>127272</v>
      </c>
      <c r="B509" s="149">
        <v>127</v>
      </c>
      <c r="C509" s="183" t="s">
        <v>1375</v>
      </c>
      <c r="D509" s="184">
        <v>272</v>
      </c>
      <c r="E509" s="41" t="s">
        <v>1250</v>
      </c>
      <c r="F509" s="235">
        <v>1</v>
      </c>
      <c r="G509" s="235">
        <v>1</v>
      </c>
      <c r="H509" s="78">
        <f t="shared" si="36"/>
        <v>1</v>
      </c>
      <c r="I509" s="47">
        <f t="shared" si="37"/>
        <v>0</v>
      </c>
      <c r="J509" s="139">
        <v>5000</v>
      </c>
      <c r="K509" s="139">
        <v>5000</v>
      </c>
      <c r="L509" s="54">
        <f t="shared" si="38"/>
        <v>5000</v>
      </c>
      <c r="M509" s="54">
        <f t="shared" si="39"/>
        <v>0</v>
      </c>
      <c r="O509" s="91">
        <f t="shared" si="35"/>
        <v>0</v>
      </c>
      <c r="P509" s="122">
        <v>127272</v>
      </c>
      <c r="Q509" s="71">
        <v>1</v>
      </c>
      <c r="R509" s="71">
        <v>5000</v>
      </c>
      <c r="S509" s="161"/>
      <c r="V509"/>
      <c r="W509" s="93"/>
      <c r="X509" s="90"/>
      <c r="Y509" s="90"/>
    </row>
    <row r="510" spans="1:25">
      <c r="A510" s="171">
        <v>127278</v>
      </c>
      <c r="B510" s="49">
        <v>127</v>
      </c>
      <c r="C510" s="50" t="s">
        <v>1375</v>
      </c>
      <c r="D510" s="50">
        <v>278</v>
      </c>
      <c r="E510" s="41" t="s">
        <v>817</v>
      </c>
      <c r="F510" s="235">
        <v>3</v>
      </c>
      <c r="G510" s="235">
        <v>3</v>
      </c>
      <c r="H510" s="78">
        <f t="shared" si="36"/>
        <v>3</v>
      </c>
      <c r="I510" s="47">
        <f t="shared" si="37"/>
        <v>0</v>
      </c>
      <c r="J510" s="139">
        <v>15000</v>
      </c>
      <c r="K510" s="139">
        <v>15000</v>
      </c>
      <c r="L510" s="54">
        <f t="shared" si="38"/>
        <v>15000</v>
      </c>
      <c r="M510" s="54">
        <f t="shared" si="39"/>
        <v>0</v>
      </c>
      <c r="O510" s="91">
        <f t="shared" si="35"/>
        <v>0</v>
      </c>
      <c r="P510" s="122">
        <v>127278</v>
      </c>
      <c r="Q510" s="71">
        <v>3</v>
      </c>
      <c r="R510" s="71">
        <v>15000</v>
      </c>
      <c r="S510" s="161"/>
      <c r="V510"/>
      <c r="W510" s="93"/>
      <c r="X510" s="90"/>
      <c r="Y510" s="90"/>
    </row>
    <row r="511" spans="1:25">
      <c r="A511" s="174">
        <v>127281</v>
      </c>
      <c r="B511" s="50">
        <v>127</v>
      </c>
      <c r="C511" s="50" t="s">
        <v>1375</v>
      </c>
      <c r="D511" s="68">
        <v>281</v>
      </c>
      <c r="E511" s="41" t="s">
        <v>575</v>
      </c>
      <c r="F511" s="235">
        <v>0.35</v>
      </c>
      <c r="G511" s="235">
        <v>0</v>
      </c>
      <c r="H511" s="78">
        <f t="shared" si="36"/>
        <v>0.52</v>
      </c>
      <c r="I511" s="47">
        <f t="shared" si="37"/>
        <v>0.52</v>
      </c>
      <c r="J511" s="139">
        <v>1750</v>
      </c>
      <c r="K511" s="139">
        <v>0</v>
      </c>
      <c r="L511" s="54">
        <f t="shared" si="38"/>
        <v>2600</v>
      </c>
      <c r="M511" s="54">
        <f t="shared" si="39"/>
        <v>2600</v>
      </c>
      <c r="O511" s="91">
        <f t="shared" si="35"/>
        <v>0</v>
      </c>
      <c r="P511" s="122">
        <v>127281</v>
      </c>
      <c r="Q511" s="71">
        <v>0.52</v>
      </c>
      <c r="R511" s="71">
        <v>2600</v>
      </c>
      <c r="S511" s="161"/>
      <c r="V511"/>
      <c r="W511" s="93"/>
      <c r="X511" s="90"/>
      <c r="Y511" s="90"/>
    </row>
    <row r="512" spans="1:25">
      <c r="A512" s="170">
        <v>127289</v>
      </c>
      <c r="B512" s="48">
        <v>127</v>
      </c>
      <c r="C512" s="50" t="s">
        <v>1375</v>
      </c>
      <c r="D512" s="68">
        <v>289</v>
      </c>
      <c r="E512" s="41" t="s">
        <v>1259</v>
      </c>
      <c r="F512" s="235">
        <v>1</v>
      </c>
      <c r="G512" s="235">
        <v>1</v>
      </c>
      <c r="H512" s="78">
        <f t="shared" si="36"/>
        <v>1</v>
      </c>
      <c r="I512" s="47">
        <f t="shared" si="37"/>
        <v>0</v>
      </c>
      <c r="J512" s="139">
        <v>5000</v>
      </c>
      <c r="K512" s="139">
        <v>5000</v>
      </c>
      <c r="L512" s="54">
        <f t="shared" si="38"/>
        <v>5000</v>
      </c>
      <c r="M512" s="54">
        <f t="shared" si="39"/>
        <v>0</v>
      </c>
      <c r="O512" s="91">
        <f t="shared" si="35"/>
        <v>0</v>
      </c>
      <c r="P512" s="122">
        <v>127289</v>
      </c>
      <c r="Q512" s="71">
        <v>1</v>
      </c>
      <c r="R512" s="71">
        <v>5000</v>
      </c>
      <c r="S512" s="161"/>
      <c r="V512"/>
      <c r="W512" s="93"/>
      <c r="X512" s="90"/>
      <c r="Y512" s="90"/>
    </row>
    <row r="513" spans="1:25">
      <c r="A513" s="144">
        <v>127325</v>
      </c>
      <c r="B513" s="149">
        <f>TRUNC(A513,-3)/1000</f>
        <v>127</v>
      </c>
      <c r="C513" s="183" t="str">
        <f>VLOOKUP(B513,code437,2)</f>
        <v xml:space="preserve">HATFIELD                     </v>
      </c>
      <c r="D513" s="184">
        <f>A513-B513*1000</f>
        <v>325</v>
      </c>
      <c r="E513" s="41" t="s">
        <v>576</v>
      </c>
      <c r="H513" s="78">
        <f t="shared" si="36"/>
        <v>1.46</v>
      </c>
      <c r="I513" s="47">
        <f t="shared" si="37"/>
        <v>1.46</v>
      </c>
      <c r="K513" s="139"/>
      <c r="L513" s="54">
        <f t="shared" si="38"/>
        <v>7300</v>
      </c>
      <c r="M513" s="54">
        <f t="shared" si="39"/>
        <v>7300</v>
      </c>
      <c r="O513" s="91">
        <f t="shared" si="35"/>
        <v>0</v>
      </c>
      <c r="P513" s="122">
        <v>127325</v>
      </c>
      <c r="Q513" s="71">
        <v>1.46</v>
      </c>
      <c r="R513" s="71">
        <v>7300</v>
      </c>
      <c r="S513" s="161"/>
      <c r="V513"/>
      <c r="W513" s="93"/>
      <c r="X513" s="90"/>
      <c r="Y513" s="90"/>
    </row>
    <row r="514" spans="1:25">
      <c r="A514" s="180">
        <v>127332</v>
      </c>
      <c r="B514" s="86">
        <v>127</v>
      </c>
      <c r="C514" s="182" t="s">
        <v>1375</v>
      </c>
      <c r="D514" s="182">
        <v>332</v>
      </c>
      <c r="E514" s="41" t="s">
        <v>577</v>
      </c>
      <c r="F514" s="235">
        <v>1</v>
      </c>
      <c r="G514" s="235">
        <v>1</v>
      </c>
      <c r="H514" s="78">
        <f t="shared" si="36"/>
        <v>1</v>
      </c>
      <c r="I514" s="47">
        <f t="shared" si="37"/>
        <v>0</v>
      </c>
      <c r="J514" s="139">
        <v>5000</v>
      </c>
      <c r="K514" s="139">
        <v>5000</v>
      </c>
      <c r="L514" s="54">
        <f t="shared" si="38"/>
        <v>5000</v>
      </c>
      <c r="M514" s="54">
        <f t="shared" si="39"/>
        <v>0</v>
      </c>
      <c r="O514" s="91">
        <f t="shared" si="35"/>
        <v>0</v>
      </c>
      <c r="P514" s="122">
        <v>127332</v>
      </c>
      <c r="Q514" s="71">
        <v>1</v>
      </c>
      <c r="R514" s="71">
        <v>5000</v>
      </c>
      <c r="S514" s="161"/>
      <c r="V514"/>
      <c r="W514" s="93"/>
      <c r="X514" s="90"/>
      <c r="Y514" s="90"/>
    </row>
    <row r="515" spans="1:25">
      <c r="A515" s="171">
        <v>127337</v>
      </c>
      <c r="B515" s="49">
        <v>127</v>
      </c>
      <c r="C515" s="50" t="s">
        <v>1375</v>
      </c>
      <c r="D515" s="68">
        <v>337</v>
      </c>
      <c r="E515" s="41" t="s">
        <v>511</v>
      </c>
      <c r="F515" s="235">
        <v>4</v>
      </c>
      <c r="G515" s="235">
        <v>2</v>
      </c>
      <c r="H515" s="78">
        <f t="shared" si="36"/>
        <v>2</v>
      </c>
      <c r="I515" s="47">
        <f t="shared" si="37"/>
        <v>0</v>
      </c>
      <c r="J515" s="139">
        <v>22729</v>
      </c>
      <c r="K515" s="139">
        <v>10000</v>
      </c>
      <c r="L515" s="54">
        <f t="shared" si="38"/>
        <v>10000</v>
      </c>
      <c r="M515" s="54">
        <f t="shared" si="39"/>
        <v>0</v>
      </c>
      <c r="O515" s="91">
        <f t="shared" si="35"/>
        <v>0</v>
      </c>
      <c r="P515" s="122">
        <v>127337</v>
      </c>
      <c r="Q515" s="71">
        <v>2</v>
      </c>
      <c r="R515" s="71">
        <v>10000</v>
      </c>
      <c r="S515" s="161"/>
      <c r="V515"/>
      <c r="W515" s="93"/>
      <c r="X515" s="90"/>
      <c r="Y515" s="90"/>
    </row>
    <row r="516" spans="1:25">
      <c r="A516" s="170">
        <v>127340</v>
      </c>
      <c r="B516" s="49">
        <v>127</v>
      </c>
      <c r="C516" s="50" t="s">
        <v>1375</v>
      </c>
      <c r="D516" s="68">
        <v>340</v>
      </c>
      <c r="E516" s="41" t="s">
        <v>909</v>
      </c>
      <c r="F516" s="235">
        <v>4.45</v>
      </c>
      <c r="G516" s="235">
        <v>3</v>
      </c>
      <c r="H516" s="78">
        <f t="shared" si="36"/>
        <v>3</v>
      </c>
      <c r="I516" s="47">
        <f t="shared" si="37"/>
        <v>0</v>
      </c>
      <c r="J516" s="139">
        <v>33246</v>
      </c>
      <c r="K516" s="139">
        <v>22651</v>
      </c>
      <c r="L516" s="54">
        <f t="shared" si="38"/>
        <v>18017</v>
      </c>
      <c r="M516" s="54">
        <f t="shared" si="39"/>
        <v>-4634</v>
      </c>
      <c r="O516" s="91">
        <f t="shared" si="35"/>
        <v>0</v>
      </c>
      <c r="P516" s="122">
        <v>127340</v>
      </c>
      <c r="Q516" s="71">
        <v>3</v>
      </c>
      <c r="R516" s="71">
        <v>18017</v>
      </c>
      <c r="S516" s="161"/>
      <c r="V516"/>
      <c r="W516" s="93"/>
      <c r="X516" s="90"/>
      <c r="Y516" s="90"/>
    </row>
    <row r="517" spans="1:25">
      <c r="A517" s="171">
        <v>127605</v>
      </c>
      <c r="B517" s="49">
        <v>127</v>
      </c>
      <c r="C517" s="50" t="s">
        <v>1375</v>
      </c>
      <c r="D517" s="50">
        <v>605</v>
      </c>
      <c r="E517" s="41" t="s">
        <v>521</v>
      </c>
      <c r="F517" s="235">
        <v>0.38</v>
      </c>
      <c r="G517" s="235">
        <v>1</v>
      </c>
      <c r="H517" s="78">
        <f t="shared" si="36"/>
        <v>1</v>
      </c>
      <c r="I517" s="47">
        <f t="shared" si="37"/>
        <v>0</v>
      </c>
      <c r="J517" s="139">
        <v>1900</v>
      </c>
      <c r="K517" s="139">
        <v>9000</v>
      </c>
      <c r="L517" s="54">
        <f t="shared" si="38"/>
        <v>9643</v>
      </c>
      <c r="M517" s="54">
        <f t="shared" si="39"/>
        <v>643</v>
      </c>
      <c r="O517" s="91">
        <f t="shared" si="35"/>
        <v>0</v>
      </c>
      <c r="P517" s="122">
        <v>127605</v>
      </c>
      <c r="Q517" s="71">
        <v>1</v>
      </c>
      <c r="R517" s="71">
        <v>9643</v>
      </c>
      <c r="S517" s="161"/>
      <c r="V517"/>
      <c r="W517" s="93"/>
      <c r="X517" s="90"/>
      <c r="Y517" s="90"/>
    </row>
    <row r="518" spans="1:25">
      <c r="A518" s="212">
        <v>127635</v>
      </c>
      <c r="B518" s="149">
        <v>127</v>
      </c>
      <c r="C518" s="183" t="s">
        <v>1375</v>
      </c>
      <c r="D518" s="184">
        <v>635</v>
      </c>
      <c r="E518" s="41" t="s">
        <v>1291</v>
      </c>
      <c r="F518" s="235">
        <v>1</v>
      </c>
      <c r="G518" s="235">
        <v>0</v>
      </c>
      <c r="H518" s="78">
        <f t="shared" si="36"/>
        <v>0</v>
      </c>
      <c r="I518" s="47">
        <f t="shared" si="37"/>
        <v>0</v>
      </c>
      <c r="J518" s="139">
        <v>5000</v>
      </c>
      <c r="K518" s="139">
        <v>0</v>
      </c>
      <c r="L518" s="54">
        <f t="shared" si="38"/>
        <v>0</v>
      </c>
      <c r="M518" s="54">
        <f t="shared" si="39"/>
        <v>0</v>
      </c>
      <c r="O518" s="91">
        <f t="shared" si="35"/>
        <v>0</v>
      </c>
      <c r="P518" s="147">
        <v>127635</v>
      </c>
      <c r="Q518" s="71"/>
      <c r="R518" s="71"/>
      <c r="S518" s="161"/>
      <c r="V518"/>
      <c r="W518" s="93"/>
      <c r="X518" s="90"/>
      <c r="Y518" s="90"/>
    </row>
    <row r="519" spans="1:25">
      <c r="A519" s="174">
        <v>127670</v>
      </c>
      <c r="B519" s="169">
        <v>127</v>
      </c>
      <c r="C519" s="50" t="s">
        <v>1375</v>
      </c>
      <c r="D519" s="169">
        <v>670</v>
      </c>
      <c r="E519" s="41" t="s">
        <v>524</v>
      </c>
      <c r="F519" s="235">
        <v>13.46</v>
      </c>
      <c r="G519" s="235">
        <v>18</v>
      </c>
      <c r="H519" s="78">
        <f t="shared" si="36"/>
        <v>17.48</v>
      </c>
      <c r="I519" s="47">
        <f t="shared" si="37"/>
        <v>-0.51999999999999957</v>
      </c>
      <c r="J519" s="139">
        <v>123044</v>
      </c>
      <c r="K519" s="139">
        <v>144369</v>
      </c>
      <c r="L519" s="54">
        <f t="shared" si="38"/>
        <v>126793</v>
      </c>
      <c r="M519" s="54">
        <f t="shared" si="39"/>
        <v>-17576</v>
      </c>
      <c r="O519" s="91">
        <f t="shared" si="35"/>
        <v>0</v>
      </c>
      <c r="P519" s="122">
        <v>127670</v>
      </c>
      <c r="Q519" s="71">
        <v>17.48</v>
      </c>
      <c r="R519" s="71">
        <v>126793</v>
      </c>
      <c r="S519" s="161"/>
      <c r="V519"/>
      <c r="W519" s="93"/>
      <c r="X519" s="90"/>
      <c r="Y519" s="90"/>
    </row>
    <row r="520" spans="1:25">
      <c r="A520" s="180">
        <v>127672</v>
      </c>
      <c r="B520" s="86">
        <v>127</v>
      </c>
      <c r="C520" s="182" t="s">
        <v>1375</v>
      </c>
      <c r="D520" s="182">
        <v>672</v>
      </c>
      <c r="E520" s="41" t="s">
        <v>1297</v>
      </c>
      <c r="F520" s="235">
        <v>0.76</v>
      </c>
      <c r="G520" s="235">
        <v>0</v>
      </c>
      <c r="H520" s="78">
        <f t="shared" si="36"/>
        <v>0</v>
      </c>
      <c r="I520" s="47">
        <f t="shared" si="37"/>
        <v>0</v>
      </c>
      <c r="J520" s="139">
        <v>3800</v>
      </c>
      <c r="K520" s="139">
        <v>0</v>
      </c>
      <c r="L520" s="54">
        <f t="shared" si="38"/>
        <v>0</v>
      </c>
      <c r="M520" s="54">
        <f t="shared" si="39"/>
        <v>0</v>
      </c>
      <c r="O520" s="91">
        <f t="shared" si="35"/>
        <v>0</v>
      </c>
      <c r="P520" s="147">
        <v>127672</v>
      </c>
      <c r="S520" s="161"/>
      <c r="V520"/>
      <c r="W520" s="93"/>
      <c r="X520" s="90"/>
      <c r="Y520" s="90"/>
    </row>
    <row r="521" spans="1:25">
      <c r="A521" s="51">
        <v>127674</v>
      </c>
      <c r="B521" s="49">
        <v>127</v>
      </c>
      <c r="C521" s="50" t="s">
        <v>1375</v>
      </c>
      <c r="D521" s="68">
        <v>674</v>
      </c>
      <c r="E521" s="41" t="s">
        <v>806</v>
      </c>
      <c r="F521" s="235">
        <v>3.7800000000000002</v>
      </c>
      <c r="G521" s="235">
        <v>5</v>
      </c>
      <c r="H521" s="78">
        <f t="shared" si="36"/>
        <v>5</v>
      </c>
      <c r="I521" s="47">
        <f t="shared" si="37"/>
        <v>0</v>
      </c>
      <c r="J521" s="139">
        <v>24126</v>
      </c>
      <c r="K521" s="139">
        <v>30226</v>
      </c>
      <c r="L521" s="54">
        <f t="shared" si="38"/>
        <v>28362</v>
      </c>
      <c r="M521" s="54">
        <f t="shared" si="39"/>
        <v>-1864</v>
      </c>
      <c r="O521" s="91">
        <f t="shared" ref="O521:O583" si="40">P521-A521</f>
        <v>0</v>
      </c>
      <c r="P521" s="122">
        <v>127674</v>
      </c>
      <c r="Q521" s="71">
        <v>5</v>
      </c>
      <c r="R521" s="71">
        <v>28362</v>
      </c>
      <c r="S521" s="161"/>
      <c r="V521"/>
      <c r="W521" s="93"/>
      <c r="X521" s="90"/>
    </row>
    <row r="522" spans="1:25">
      <c r="A522" s="51">
        <v>127683</v>
      </c>
      <c r="B522" s="49">
        <v>127</v>
      </c>
      <c r="C522" s="50" t="s">
        <v>1375</v>
      </c>
      <c r="D522" s="50">
        <v>683</v>
      </c>
      <c r="E522" s="41" t="s">
        <v>907</v>
      </c>
      <c r="F522" s="235">
        <v>3.19</v>
      </c>
      <c r="G522" s="235">
        <v>5</v>
      </c>
      <c r="H522" s="78">
        <f t="shared" ref="H522:H584" si="41">Q522</f>
        <v>5</v>
      </c>
      <c r="I522" s="47">
        <f t="shared" ref="I522:I584" si="42">H522-G522</f>
        <v>0</v>
      </c>
      <c r="J522" s="139">
        <v>17463</v>
      </c>
      <c r="K522" s="139">
        <v>36858</v>
      </c>
      <c r="L522" s="54">
        <f t="shared" ref="L522:L584" si="43">R522</f>
        <v>50945</v>
      </c>
      <c r="M522" s="54">
        <f t="shared" ref="M522:M584" si="44">L522-K522</f>
        <v>14087</v>
      </c>
      <c r="O522" s="91">
        <f t="shared" si="40"/>
        <v>0</v>
      </c>
      <c r="P522" s="122">
        <v>127683</v>
      </c>
      <c r="Q522" s="71">
        <v>5</v>
      </c>
      <c r="R522" s="71">
        <v>50945</v>
      </c>
      <c r="S522" s="161"/>
      <c r="V522"/>
      <c r="W522" s="93"/>
      <c r="X522" s="90"/>
    </row>
    <row r="523" spans="1:25">
      <c r="A523" s="170">
        <v>127717</v>
      </c>
      <c r="B523" s="49">
        <v>127</v>
      </c>
      <c r="C523" s="50" t="s">
        <v>1375</v>
      </c>
      <c r="D523" s="68">
        <v>717</v>
      </c>
      <c r="E523" s="41" t="s">
        <v>886</v>
      </c>
      <c r="F523" s="235">
        <v>4</v>
      </c>
      <c r="G523" s="235">
        <v>4</v>
      </c>
      <c r="H523" s="78">
        <f t="shared" si="41"/>
        <v>4</v>
      </c>
      <c r="I523" s="47">
        <f t="shared" si="42"/>
        <v>0</v>
      </c>
      <c r="J523" s="139">
        <v>68300</v>
      </c>
      <c r="K523" s="139">
        <v>48500</v>
      </c>
      <c r="L523" s="54">
        <f t="shared" si="43"/>
        <v>73967</v>
      </c>
      <c r="M523" s="54">
        <f t="shared" si="44"/>
        <v>25467</v>
      </c>
      <c r="O523" s="91">
        <f t="shared" si="40"/>
        <v>0</v>
      </c>
      <c r="P523" s="122">
        <v>127717</v>
      </c>
      <c r="Q523" s="71">
        <v>4</v>
      </c>
      <c r="R523" s="71">
        <v>73967</v>
      </c>
      <c r="S523" s="161"/>
      <c r="V523"/>
      <c r="W523" s="93"/>
      <c r="X523" s="90"/>
    </row>
    <row r="524" spans="1:25">
      <c r="A524" s="234">
        <v>128023</v>
      </c>
      <c r="B524" s="149">
        <v>128</v>
      </c>
      <c r="C524" s="183" t="s">
        <v>580</v>
      </c>
      <c r="D524" s="184">
        <v>23</v>
      </c>
      <c r="E524" s="41" t="s">
        <v>843</v>
      </c>
      <c r="F524" s="93"/>
      <c r="G524" s="235">
        <v>1</v>
      </c>
      <c r="H524" s="78">
        <f t="shared" si="41"/>
        <v>0</v>
      </c>
      <c r="I524" s="47">
        <f t="shared" si="42"/>
        <v>-1</v>
      </c>
      <c r="J524"/>
      <c r="K524" s="139">
        <v>5000</v>
      </c>
      <c r="L524" s="54">
        <f t="shared" si="43"/>
        <v>0</v>
      </c>
      <c r="M524" s="54">
        <f t="shared" si="44"/>
        <v>-5000</v>
      </c>
      <c r="O524" s="91">
        <f t="shared" si="40"/>
        <v>0</v>
      </c>
      <c r="P524" s="147">
        <v>128023</v>
      </c>
      <c r="Q524" s="71"/>
      <c r="R524" s="71"/>
      <c r="S524" s="161"/>
      <c r="V524"/>
      <c r="W524" s="93"/>
      <c r="X524" s="90"/>
    </row>
    <row r="525" spans="1:25">
      <c r="A525" s="212">
        <v>128071</v>
      </c>
      <c r="B525" s="149">
        <v>128</v>
      </c>
      <c r="C525" s="183" t="s">
        <v>580</v>
      </c>
      <c r="D525" s="184">
        <v>71</v>
      </c>
      <c r="E525" s="41" t="s">
        <v>859</v>
      </c>
      <c r="F525" s="235">
        <v>1</v>
      </c>
      <c r="G525" s="235">
        <v>0</v>
      </c>
      <c r="H525" s="78">
        <f t="shared" si="41"/>
        <v>2</v>
      </c>
      <c r="I525" s="47">
        <f t="shared" si="42"/>
        <v>2</v>
      </c>
      <c r="J525" s="139">
        <v>5000</v>
      </c>
      <c r="K525" s="139">
        <v>0</v>
      </c>
      <c r="L525" s="54">
        <f t="shared" si="43"/>
        <v>10000</v>
      </c>
      <c r="M525" s="54">
        <f t="shared" si="44"/>
        <v>10000</v>
      </c>
      <c r="O525" s="91">
        <f t="shared" si="40"/>
        <v>0</v>
      </c>
      <c r="P525" s="122">
        <v>128071</v>
      </c>
      <c r="Q525" s="71">
        <v>2</v>
      </c>
      <c r="R525" s="71">
        <v>10000</v>
      </c>
      <c r="S525" s="161"/>
      <c r="V525"/>
      <c r="W525" s="93"/>
      <c r="X525" s="90"/>
    </row>
    <row r="526" spans="1:25">
      <c r="A526" s="51">
        <v>128149</v>
      </c>
      <c r="B526" s="48">
        <v>128</v>
      </c>
      <c r="C526" s="50" t="s">
        <v>580</v>
      </c>
      <c r="D526" s="50">
        <v>149</v>
      </c>
      <c r="E526" s="41" t="s">
        <v>581</v>
      </c>
      <c r="F526" s="235">
        <v>29.990000000000002</v>
      </c>
      <c r="G526" s="235">
        <v>30</v>
      </c>
      <c r="H526" s="78">
        <f t="shared" si="41"/>
        <v>29.47</v>
      </c>
      <c r="I526" s="47">
        <f t="shared" si="42"/>
        <v>-0.53000000000000114</v>
      </c>
      <c r="J526" s="139">
        <v>172887</v>
      </c>
      <c r="K526" s="139">
        <v>161343</v>
      </c>
      <c r="L526" s="54">
        <f t="shared" si="43"/>
        <v>171125</v>
      </c>
      <c r="M526" s="54">
        <f t="shared" si="44"/>
        <v>9782</v>
      </c>
      <c r="O526" s="91">
        <f t="shared" si="40"/>
        <v>0</v>
      </c>
      <c r="P526" s="122">
        <v>128149</v>
      </c>
      <c r="Q526" s="71">
        <v>29.47</v>
      </c>
      <c r="R526" s="71">
        <v>171125</v>
      </c>
      <c r="S526" s="161"/>
      <c r="V526"/>
      <c r="W526" s="93"/>
      <c r="X526" s="90"/>
    </row>
    <row r="527" spans="1:25">
      <c r="A527" s="175">
        <v>128160</v>
      </c>
      <c r="B527" s="169">
        <v>128</v>
      </c>
      <c r="C527" s="50" t="s">
        <v>580</v>
      </c>
      <c r="D527" s="169">
        <v>160</v>
      </c>
      <c r="E527" s="41" t="s">
        <v>582</v>
      </c>
      <c r="F527" s="235">
        <v>1</v>
      </c>
      <c r="G527" s="235">
        <v>1</v>
      </c>
      <c r="H527" s="78">
        <f t="shared" si="41"/>
        <v>1</v>
      </c>
      <c r="I527" s="47">
        <f t="shared" si="42"/>
        <v>0</v>
      </c>
      <c r="J527" s="139">
        <v>5000</v>
      </c>
      <c r="K527" s="139">
        <v>5000</v>
      </c>
      <c r="L527" s="54">
        <f t="shared" si="43"/>
        <v>5000</v>
      </c>
      <c r="M527" s="54">
        <f t="shared" si="44"/>
        <v>0</v>
      </c>
      <c r="O527" s="91">
        <f t="shared" si="40"/>
        <v>0</v>
      </c>
      <c r="P527" s="122">
        <v>128160</v>
      </c>
      <c r="Q527" s="71">
        <v>1</v>
      </c>
      <c r="R527" s="71">
        <v>5000</v>
      </c>
      <c r="S527" s="161"/>
      <c r="V527"/>
      <c r="W527" s="93"/>
      <c r="X527" s="90"/>
    </row>
    <row r="528" spans="1:25">
      <c r="A528" s="51">
        <v>128181</v>
      </c>
      <c r="B528" s="49">
        <v>128</v>
      </c>
      <c r="C528" s="50" t="s">
        <v>580</v>
      </c>
      <c r="D528" s="50">
        <v>181</v>
      </c>
      <c r="E528" s="41" t="s">
        <v>583</v>
      </c>
      <c r="F528" s="235">
        <v>3.74</v>
      </c>
      <c r="G528" s="235">
        <v>2</v>
      </c>
      <c r="H528" s="78">
        <f t="shared" si="41"/>
        <v>2</v>
      </c>
      <c r="I528" s="47">
        <f t="shared" si="42"/>
        <v>0</v>
      </c>
      <c r="J528" s="139">
        <v>18700</v>
      </c>
      <c r="K528" s="139">
        <v>10000</v>
      </c>
      <c r="L528" s="54">
        <f t="shared" si="43"/>
        <v>10000</v>
      </c>
      <c r="M528" s="54">
        <f t="shared" si="44"/>
        <v>0</v>
      </c>
      <c r="O528" s="91">
        <f t="shared" si="40"/>
        <v>0</v>
      </c>
      <c r="P528" s="122">
        <v>128181</v>
      </c>
      <c r="Q528" s="71">
        <v>2</v>
      </c>
      <c r="R528" s="71">
        <v>10000</v>
      </c>
      <c r="S528" s="161"/>
      <c r="V528"/>
      <c r="W528" s="93"/>
      <c r="X528" s="90"/>
    </row>
    <row r="529" spans="1:24">
      <c r="A529" s="135">
        <v>128616</v>
      </c>
      <c r="B529" s="49">
        <v>128</v>
      </c>
      <c r="C529" s="50" t="s">
        <v>580</v>
      </c>
      <c r="D529" s="68">
        <v>616</v>
      </c>
      <c r="E529" s="41" t="s">
        <v>1513</v>
      </c>
      <c r="F529" s="235">
        <v>1</v>
      </c>
      <c r="G529" s="235">
        <v>0</v>
      </c>
      <c r="H529" s="78">
        <f t="shared" si="41"/>
        <v>0</v>
      </c>
      <c r="I529" s="47">
        <f t="shared" si="42"/>
        <v>0</v>
      </c>
      <c r="J529" s="139">
        <v>5000</v>
      </c>
      <c r="K529" s="139">
        <v>0</v>
      </c>
      <c r="L529" s="54">
        <f t="shared" si="43"/>
        <v>0</v>
      </c>
      <c r="M529" s="54">
        <f t="shared" si="44"/>
        <v>0</v>
      </c>
      <c r="O529" s="91">
        <f t="shared" si="40"/>
        <v>0</v>
      </c>
      <c r="P529" s="147">
        <v>128616</v>
      </c>
      <c r="S529" s="161"/>
      <c r="V529"/>
      <c r="W529" s="93"/>
      <c r="X529" s="90"/>
    </row>
    <row r="530" spans="1:24">
      <c r="A530" s="51">
        <v>128745</v>
      </c>
      <c r="B530" s="48">
        <v>128</v>
      </c>
      <c r="C530" s="50" t="s">
        <v>580</v>
      </c>
      <c r="D530" s="50">
        <v>745</v>
      </c>
      <c r="E530" s="41" t="s">
        <v>823</v>
      </c>
      <c r="F530" s="235">
        <v>5.7600000000000007</v>
      </c>
      <c r="G530" s="235">
        <v>1</v>
      </c>
      <c r="H530" s="78">
        <f t="shared" si="41"/>
        <v>2</v>
      </c>
      <c r="I530" s="47">
        <f t="shared" si="42"/>
        <v>1</v>
      </c>
      <c r="J530" s="139">
        <v>40914</v>
      </c>
      <c r="K530" s="139">
        <v>5000</v>
      </c>
      <c r="L530" s="54">
        <f t="shared" si="43"/>
        <v>10000</v>
      </c>
      <c r="M530" s="54">
        <f t="shared" si="44"/>
        <v>5000</v>
      </c>
      <c r="O530" s="91">
        <f t="shared" si="40"/>
        <v>0</v>
      </c>
      <c r="P530" s="122">
        <v>128745</v>
      </c>
      <c r="Q530" s="71">
        <v>2</v>
      </c>
      <c r="R530" s="71">
        <v>10000</v>
      </c>
      <c r="S530" s="161"/>
      <c r="V530"/>
      <c r="W530" s="93"/>
      <c r="X530" s="90"/>
    </row>
    <row r="531" spans="1:24">
      <c r="A531" s="234">
        <v>128773</v>
      </c>
      <c r="B531" s="149">
        <v>128</v>
      </c>
      <c r="C531" s="183" t="s">
        <v>580</v>
      </c>
      <c r="D531" s="184">
        <v>773</v>
      </c>
      <c r="E531" s="41" t="s">
        <v>824</v>
      </c>
      <c r="F531" s="93"/>
      <c r="G531" s="235">
        <v>1</v>
      </c>
      <c r="H531" s="78">
        <f t="shared" si="41"/>
        <v>0.13</v>
      </c>
      <c r="I531" s="47">
        <f t="shared" si="42"/>
        <v>-0.87</v>
      </c>
      <c r="J531"/>
      <c r="K531" s="139">
        <v>5000</v>
      </c>
      <c r="L531" s="54">
        <f t="shared" si="43"/>
        <v>650</v>
      </c>
      <c r="M531" s="54">
        <f t="shared" si="44"/>
        <v>-4350</v>
      </c>
      <c r="O531" s="91">
        <f t="shared" si="40"/>
        <v>0</v>
      </c>
      <c r="P531" s="122">
        <v>128773</v>
      </c>
      <c r="Q531" s="71">
        <v>0.13</v>
      </c>
      <c r="R531" s="71">
        <v>650</v>
      </c>
      <c r="S531" s="161"/>
      <c r="V531"/>
      <c r="W531" s="93"/>
      <c r="X531" s="90"/>
    </row>
    <row r="532" spans="1:24">
      <c r="A532" s="180">
        <v>133001</v>
      </c>
      <c r="B532" s="86">
        <v>133</v>
      </c>
      <c r="C532" s="182" t="s">
        <v>836</v>
      </c>
      <c r="D532" s="182">
        <v>1</v>
      </c>
      <c r="E532" s="41" t="s">
        <v>890</v>
      </c>
      <c r="F532" s="235">
        <v>1</v>
      </c>
      <c r="G532" s="235">
        <v>1</v>
      </c>
      <c r="H532" s="78">
        <f t="shared" si="41"/>
        <v>0</v>
      </c>
      <c r="I532" s="47">
        <f t="shared" si="42"/>
        <v>-1</v>
      </c>
      <c r="J532" s="139">
        <v>5000</v>
      </c>
      <c r="K532" s="139">
        <v>5000</v>
      </c>
      <c r="L532" s="54">
        <f t="shared" si="43"/>
        <v>0</v>
      </c>
      <c r="M532" s="54">
        <f t="shared" si="44"/>
        <v>-5000</v>
      </c>
      <c r="O532" s="91">
        <f t="shared" si="40"/>
        <v>0</v>
      </c>
      <c r="P532" s="147">
        <v>133001</v>
      </c>
      <c r="Q532" s="71"/>
      <c r="R532" s="71"/>
      <c r="S532" s="161"/>
      <c r="V532"/>
      <c r="W532" s="93"/>
      <c r="X532" s="90"/>
    </row>
    <row r="533" spans="1:24">
      <c r="A533" s="170">
        <v>133018</v>
      </c>
      <c r="B533" s="49">
        <v>133</v>
      </c>
      <c r="C533" s="50" t="s">
        <v>836</v>
      </c>
      <c r="D533" s="68">
        <v>18</v>
      </c>
      <c r="E533" s="41" t="s">
        <v>832</v>
      </c>
      <c r="F533" s="235">
        <v>1</v>
      </c>
      <c r="G533" s="235">
        <v>0</v>
      </c>
      <c r="H533" s="78">
        <f t="shared" si="41"/>
        <v>0</v>
      </c>
      <c r="I533" s="47">
        <f t="shared" si="42"/>
        <v>0</v>
      </c>
      <c r="J533" s="139">
        <v>5000</v>
      </c>
      <c r="K533" s="139">
        <v>0</v>
      </c>
      <c r="L533" s="54">
        <f t="shared" si="43"/>
        <v>0</v>
      </c>
      <c r="M533" s="54">
        <f t="shared" si="44"/>
        <v>0</v>
      </c>
      <c r="O533" s="91">
        <f t="shared" si="40"/>
        <v>0</v>
      </c>
      <c r="P533" s="147">
        <v>133018</v>
      </c>
      <c r="Q533" s="71"/>
      <c r="R533" s="71"/>
      <c r="S533" s="161"/>
      <c r="V533"/>
      <c r="W533" s="93"/>
      <c r="X533" s="90"/>
    </row>
    <row r="534" spans="1:24">
      <c r="A534" s="212">
        <v>133035</v>
      </c>
      <c r="B534" s="149">
        <v>133</v>
      </c>
      <c r="C534" s="183" t="s">
        <v>836</v>
      </c>
      <c r="D534" s="184">
        <v>35</v>
      </c>
      <c r="E534" s="41" t="s">
        <v>833</v>
      </c>
      <c r="F534" s="235">
        <v>0.17</v>
      </c>
      <c r="G534" s="235">
        <v>0</v>
      </c>
      <c r="H534" s="78">
        <f t="shared" si="41"/>
        <v>0</v>
      </c>
      <c r="I534" s="47">
        <f t="shared" si="42"/>
        <v>0</v>
      </c>
      <c r="J534" s="139">
        <v>850</v>
      </c>
      <c r="K534" s="139">
        <v>0</v>
      </c>
      <c r="L534" s="54">
        <f t="shared" si="43"/>
        <v>0</v>
      </c>
      <c r="M534" s="54">
        <f t="shared" si="44"/>
        <v>0</v>
      </c>
      <c r="O534" s="91">
        <f t="shared" si="40"/>
        <v>0</v>
      </c>
      <c r="P534" s="147">
        <v>133035</v>
      </c>
      <c r="Q534" s="71"/>
      <c r="R534" s="71"/>
      <c r="S534" s="161"/>
      <c r="V534"/>
      <c r="W534" s="93"/>
      <c r="X534" s="90"/>
    </row>
    <row r="535" spans="1:24">
      <c r="A535" s="120">
        <v>133040</v>
      </c>
      <c r="B535" s="49">
        <v>133</v>
      </c>
      <c r="C535" s="50" t="s">
        <v>836</v>
      </c>
      <c r="D535" s="68">
        <v>40</v>
      </c>
      <c r="E535" s="41" t="s">
        <v>834</v>
      </c>
      <c r="F535" s="235">
        <v>1</v>
      </c>
      <c r="G535" s="235">
        <v>0</v>
      </c>
      <c r="H535" s="78">
        <f t="shared" si="41"/>
        <v>0</v>
      </c>
      <c r="I535" s="47">
        <f t="shared" si="42"/>
        <v>0</v>
      </c>
      <c r="J535" s="139">
        <v>5000</v>
      </c>
      <c r="K535" s="139">
        <v>0</v>
      </c>
      <c r="L535" s="54">
        <f t="shared" si="43"/>
        <v>0</v>
      </c>
      <c r="M535" s="54">
        <f t="shared" si="44"/>
        <v>0</v>
      </c>
      <c r="O535" s="91">
        <f t="shared" si="40"/>
        <v>0</v>
      </c>
      <c r="P535" s="147">
        <v>133040</v>
      </c>
      <c r="Q535" s="71"/>
      <c r="R535" s="71"/>
      <c r="S535" s="161"/>
      <c r="V535"/>
      <c r="W535" s="93"/>
      <c r="X535" s="90"/>
    </row>
    <row r="536" spans="1:24">
      <c r="A536" s="170">
        <v>133044</v>
      </c>
      <c r="B536" s="49">
        <v>133</v>
      </c>
      <c r="C536" s="50" t="s">
        <v>836</v>
      </c>
      <c r="D536" s="68">
        <v>44</v>
      </c>
      <c r="E536" s="41" t="s">
        <v>835</v>
      </c>
      <c r="F536" s="235">
        <v>13.4</v>
      </c>
      <c r="G536" s="235">
        <v>17</v>
      </c>
      <c r="H536" s="78">
        <f t="shared" si="41"/>
        <v>18.87</v>
      </c>
      <c r="I536" s="47">
        <f t="shared" si="42"/>
        <v>1.870000000000001</v>
      </c>
      <c r="J536" s="139">
        <v>68180</v>
      </c>
      <c r="K536" s="139">
        <v>85000</v>
      </c>
      <c r="L536" s="54">
        <f t="shared" si="43"/>
        <v>101253</v>
      </c>
      <c r="M536" s="54">
        <f t="shared" si="44"/>
        <v>16253</v>
      </c>
      <c r="O536" s="91">
        <f t="shared" si="40"/>
        <v>0</v>
      </c>
      <c r="P536" s="122">
        <v>133044</v>
      </c>
      <c r="Q536" s="71">
        <v>18.87</v>
      </c>
      <c r="R536" s="71">
        <v>101253</v>
      </c>
      <c r="S536" s="161"/>
      <c r="V536"/>
      <c r="W536" s="93"/>
      <c r="X536" s="90"/>
    </row>
    <row r="537" spans="1:24">
      <c r="A537" s="180">
        <v>133243</v>
      </c>
      <c r="B537" s="86">
        <v>133</v>
      </c>
      <c r="C537" s="182" t="s">
        <v>836</v>
      </c>
      <c r="D537" s="182">
        <v>243</v>
      </c>
      <c r="E537" s="41" t="s">
        <v>1235</v>
      </c>
      <c r="F537" s="235">
        <v>2</v>
      </c>
      <c r="G537" s="235">
        <v>2</v>
      </c>
      <c r="H537" s="78">
        <f t="shared" si="41"/>
        <v>2</v>
      </c>
      <c r="I537" s="47">
        <f t="shared" si="42"/>
        <v>0</v>
      </c>
      <c r="J537" s="139">
        <v>13531</v>
      </c>
      <c r="K537" s="139">
        <v>13531</v>
      </c>
      <c r="L537" s="54">
        <f t="shared" si="43"/>
        <v>15975</v>
      </c>
      <c r="M537" s="54">
        <f t="shared" si="44"/>
        <v>2444</v>
      </c>
      <c r="O537" s="91">
        <f t="shared" si="40"/>
        <v>0</v>
      </c>
      <c r="P537" s="122">
        <v>133243</v>
      </c>
      <c r="Q537" s="71">
        <v>2</v>
      </c>
      <c r="R537" s="71">
        <v>15975</v>
      </c>
      <c r="S537" s="161"/>
      <c r="V537"/>
      <c r="W537" s="93"/>
      <c r="X537" s="90"/>
    </row>
    <row r="538" spans="1:24">
      <c r="A538" s="170">
        <v>133244</v>
      </c>
      <c r="B538" s="48">
        <v>133</v>
      </c>
      <c r="C538" s="50" t="s">
        <v>836</v>
      </c>
      <c r="D538" s="68">
        <v>244</v>
      </c>
      <c r="E538" s="41" t="s">
        <v>838</v>
      </c>
      <c r="F538" s="235">
        <v>36.909999999999997</v>
      </c>
      <c r="G538" s="235">
        <v>34</v>
      </c>
      <c r="H538" s="78">
        <f t="shared" si="41"/>
        <v>34</v>
      </c>
      <c r="I538" s="47">
        <f t="shared" si="42"/>
        <v>0</v>
      </c>
      <c r="J538" s="139">
        <v>198310</v>
      </c>
      <c r="K538" s="139">
        <v>187760</v>
      </c>
      <c r="L538" s="54">
        <f t="shared" si="43"/>
        <v>183868</v>
      </c>
      <c r="M538" s="54">
        <f t="shared" si="44"/>
        <v>-3892</v>
      </c>
      <c r="O538" s="91">
        <f t="shared" si="40"/>
        <v>0</v>
      </c>
      <c r="P538" s="122">
        <v>133244</v>
      </c>
      <c r="Q538" s="71">
        <v>34</v>
      </c>
      <c r="R538" s="71">
        <v>183868</v>
      </c>
      <c r="S538" s="161"/>
      <c r="V538"/>
      <c r="W538" s="93"/>
      <c r="X538" s="90"/>
    </row>
    <row r="539" spans="1:24">
      <c r="A539" s="145">
        <v>133251</v>
      </c>
      <c r="B539" s="49">
        <v>133</v>
      </c>
      <c r="C539" s="50" t="s">
        <v>836</v>
      </c>
      <c r="D539" s="68">
        <v>251</v>
      </c>
      <c r="E539" s="41" t="s">
        <v>1238</v>
      </c>
      <c r="F539" s="235">
        <v>1</v>
      </c>
      <c r="G539" s="235">
        <v>1</v>
      </c>
      <c r="H539" s="78">
        <f t="shared" si="41"/>
        <v>1</v>
      </c>
      <c r="I539" s="47">
        <f t="shared" si="42"/>
        <v>0</v>
      </c>
      <c r="J539" s="139">
        <v>5000</v>
      </c>
      <c r="K539" s="139">
        <v>5000</v>
      </c>
      <c r="L539" s="54">
        <f t="shared" si="43"/>
        <v>5000</v>
      </c>
      <c r="M539" s="54">
        <f t="shared" si="44"/>
        <v>0</v>
      </c>
      <c r="O539" s="91">
        <f t="shared" si="40"/>
        <v>0</v>
      </c>
      <c r="P539" s="122">
        <v>133251</v>
      </c>
      <c r="Q539" s="71">
        <v>1</v>
      </c>
      <c r="R539" s="71">
        <v>5000</v>
      </c>
      <c r="S539" s="161"/>
      <c r="V539"/>
      <c r="W539" s="93"/>
      <c r="X539" s="90"/>
    </row>
    <row r="540" spans="1:24">
      <c r="A540" s="234">
        <v>133266</v>
      </c>
      <c r="B540" s="149">
        <v>133</v>
      </c>
      <c r="C540" s="183" t="s">
        <v>836</v>
      </c>
      <c r="D540" s="184">
        <v>266</v>
      </c>
      <c r="E540" s="41" t="s">
        <v>1247</v>
      </c>
      <c r="F540" s="93"/>
      <c r="G540" s="235">
        <v>1</v>
      </c>
      <c r="H540" s="78">
        <f t="shared" si="41"/>
        <v>1</v>
      </c>
      <c r="I540" s="47">
        <f t="shared" si="42"/>
        <v>0</v>
      </c>
      <c r="J540"/>
      <c r="K540" s="139">
        <v>5000</v>
      </c>
      <c r="L540" s="54">
        <f t="shared" si="43"/>
        <v>5000</v>
      </c>
      <c r="M540" s="54">
        <f t="shared" si="44"/>
        <v>0</v>
      </c>
      <c r="O540" s="91">
        <f t="shared" si="40"/>
        <v>0</v>
      </c>
      <c r="P540" s="122">
        <v>133266</v>
      </c>
      <c r="Q540" s="71">
        <v>1</v>
      </c>
      <c r="R540" s="71">
        <v>5000</v>
      </c>
      <c r="S540" s="161"/>
      <c r="V540"/>
      <c r="W540" s="93"/>
      <c r="X540" s="90"/>
    </row>
    <row r="541" spans="1:24">
      <c r="A541" s="170">
        <v>133336</v>
      </c>
      <c r="B541" s="49">
        <v>133</v>
      </c>
      <c r="C541" s="50" t="s">
        <v>836</v>
      </c>
      <c r="D541" s="68">
        <v>336</v>
      </c>
      <c r="E541" s="41" t="s">
        <v>841</v>
      </c>
      <c r="F541" s="235">
        <v>1</v>
      </c>
      <c r="G541" s="235">
        <v>1</v>
      </c>
      <c r="H541" s="78">
        <f t="shared" si="41"/>
        <v>1</v>
      </c>
      <c r="I541" s="47">
        <f t="shared" si="42"/>
        <v>0</v>
      </c>
      <c r="J541" s="139">
        <v>5000</v>
      </c>
      <c r="K541" s="139">
        <v>5000</v>
      </c>
      <c r="L541" s="54">
        <f t="shared" si="43"/>
        <v>5000</v>
      </c>
      <c r="M541" s="54">
        <f t="shared" si="44"/>
        <v>0</v>
      </c>
      <c r="O541" s="91">
        <f t="shared" si="40"/>
        <v>0</v>
      </c>
      <c r="P541" s="122">
        <v>133336</v>
      </c>
      <c r="Q541" s="71">
        <v>1</v>
      </c>
      <c r="R541" s="71">
        <v>5000</v>
      </c>
      <c r="S541" s="161"/>
      <c r="V541"/>
      <c r="W541" s="93"/>
      <c r="X541" s="90"/>
    </row>
    <row r="542" spans="1:24">
      <c r="A542" s="144">
        <v>135043</v>
      </c>
      <c r="B542" s="149">
        <f>TRUNC(A542,-3)/1000</f>
        <v>135</v>
      </c>
      <c r="C542" s="183" t="str">
        <f>VLOOKUP(B542,code437,2)</f>
        <v xml:space="preserve">HOLLAND                      </v>
      </c>
      <c r="D542" s="184">
        <f>A542-B542*1000</f>
        <v>43</v>
      </c>
      <c r="E542" s="41" t="s">
        <v>1325</v>
      </c>
      <c r="H542" s="78">
        <f t="shared" si="41"/>
        <v>0.98</v>
      </c>
      <c r="I542" s="47">
        <f t="shared" si="42"/>
        <v>0.98</v>
      </c>
      <c r="K542" s="139"/>
      <c r="L542" s="54">
        <f t="shared" si="43"/>
        <v>6416</v>
      </c>
      <c r="M542" s="54">
        <f t="shared" si="44"/>
        <v>6416</v>
      </c>
      <c r="O542" s="91">
        <f t="shared" si="40"/>
        <v>0</v>
      </c>
      <c r="P542" s="122">
        <v>135043</v>
      </c>
      <c r="Q542" s="71">
        <v>0.98</v>
      </c>
      <c r="R542" s="71">
        <v>6416</v>
      </c>
      <c r="S542" s="161"/>
      <c r="V542"/>
      <c r="W542" s="93"/>
      <c r="X542" s="90"/>
    </row>
    <row r="543" spans="1:24">
      <c r="A543" s="234">
        <v>135185</v>
      </c>
      <c r="B543" s="149">
        <v>135</v>
      </c>
      <c r="C543" s="183" t="s">
        <v>1381</v>
      </c>
      <c r="D543" s="184">
        <v>185</v>
      </c>
      <c r="E543" s="41" t="s">
        <v>829</v>
      </c>
      <c r="F543" s="93"/>
      <c r="G543" s="235">
        <v>1</v>
      </c>
      <c r="H543" s="78">
        <f t="shared" si="41"/>
        <v>1</v>
      </c>
      <c r="I543" s="47">
        <f t="shared" si="42"/>
        <v>0</v>
      </c>
      <c r="J543"/>
      <c r="K543" s="139">
        <v>5000</v>
      </c>
      <c r="L543" s="54">
        <f t="shared" si="43"/>
        <v>5000</v>
      </c>
      <c r="M543" s="54">
        <f t="shared" si="44"/>
        <v>0</v>
      </c>
      <c r="O543" s="91">
        <f t="shared" si="40"/>
        <v>0</v>
      </c>
      <c r="P543" s="122">
        <v>135185</v>
      </c>
      <c r="Q543" s="71">
        <v>1</v>
      </c>
      <c r="R543" s="71">
        <v>5000</v>
      </c>
      <c r="S543" s="161"/>
      <c r="V543"/>
      <c r="W543" s="93"/>
      <c r="X543" s="90"/>
    </row>
    <row r="544" spans="1:24">
      <c r="A544" s="135">
        <v>135226</v>
      </c>
      <c r="B544" s="49">
        <v>135</v>
      </c>
      <c r="C544" s="50" t="s">
        <v>1381</v>
      </c>
      <c r="D544" s="68">
        <v>226</v>
      </c>
      <c r="E544" s="41" t="s">
        <v>797</v>
      </c>
      <c r="F544" s="235">
        <v>1</v>
      </c>
      <c r="G544" s="235">
        <v>1</v>
      </c>
      <c r="H544" s="78">
        <f t="shared" si="41"/>
        <v>1</v>
      </c>
      <c r="I544" s="47">
        <f t="shared" si="42"/>
        <v>0</v>
      </c>
      <c r="J544" s="139">
        <v>5000</v>
      </c>
      <c r="K544" s="139">
        <v>5000</v>
      </c>
      <c r="L544" s="54">
        <f t="shared" si="43"/>
        <v>5000</v>
      </c>
      <c r="M544" s="54">
        <f t="shared" si="44"/>
        <v>0</v>
      </c>
      <c r="O544" s="91">
        <f t="shared" si="40"/>
        <v>0</v>
      </c>
      <c r="P544" s="122">
        <v>135226</v>
      </c>
      <c r="Q544" s="71">
        <v>1</v>
      </c>
      <c r="R544" s="71">
        <v>5000</v>
      </c>
      <c r="S544" s="161"/>
      <c r="V544"/>
      <c r="W544" s="93"/>
      <c r="X544" s="90"/>
    </row>
    <row r="545" spans="1:24">
      <c r="A545" s="212">
        <v>135227</v>
      </c>
      <c r="B545" s="149">
        <v>135</v>
      </c>
      <c r="C545" s="183" t="s">
        <v>1381</v>
      </c>
      <c r="D545" s="184">
        <v>227</v>
      </c>
      <c r="E545" s="41" t="s">
        <v>900</v>
      </c>
      <c r="F545" s="235">
        <v>1</v>
      </c>
      <c r="G545" s="235">
        <v>1</v>
      </c>
      <c r="H545" s="78">
        <f t="shared" si="41"/>
        <v>1</v>
      </c>
      <c r="I545" s="47">
        <f t="shared" si="42"/>
        <v>0</v>
      </c>
      <c r="J545" s="139">
        <v>5000</v>
      </c>
      <c r="K545" s="139">
        <v>5000</v>
      </c>
      <c r="L545" s="54">
        <f t="shared" si="43"/>
        <v>5000</v>
      </c>
      <c r="M545" s="54">
        <f t="shared" si="44"/>
        <v>0</v>
      </c>
      <c r="O545" s="91">
        <f t="shared" si="40"/>
        <v>0</v>
      </c>
      <c r="P545" s="122">
        <v>135227</v>
      </c>
      <c r="Q545" s="71">
        <v>1</v>
      </c>
      <c r="R545" s="71">
        <v>5000</v>
      </c>
      <c r="S545" s="161"/>
      <c r="V545"/>
      <c r="W545" s="93"/>
      <c r="X545" s="90"/>
    </row>
    <row r="546" spans="1:24">
      <c r="A546" s="175">
        <v>135277</v>
      </c>
      <c r="B546" s="169">
        <v>135</v>
      </c>
      <c r="C546" s="50" t="s">
        <v>1381</v>
      </c>
      <c r="D546" s="169">
        <v>277</v>
      </c>
      <c r="E546" s="41" t="s">
        <v>869</v>
      </c>
      <c r="F546" s="235">
        <v>21</v>
      </c>
      <c r="G546" s="235">
        <v>27</v>
      </c>
      <c r="H546" s="78">
        <f t="shared" si="41"/>
        <v>29.259999999999998</v>
      </c>
      <c r="I546" s="47">
        <f t="shared" si="42"/>
        <v>2.259999999999998</v>
      </c>
      <c r="J546" s="139">
        <v>131133</v>
      </c>
      <c r="K546" s="139">
        <v>149809</v>
      </c>
      <c r="L546" s="54">
        <f t="shared" si="43"/>
        <v>165409</v>
      </c>
      <c r="M546" s="54">
        <f t="shared" si="44"/>
        <v>15600</v>
      </c>
      <c r="O546" s="91">
        <f t="shared" si="40"/>
        <v>0</v>
      </c>
      <c r="P546" s="122">
        <v>135277</v>
      </c>
      <c r="Q546" s="71">
        <v>29.259999999999998</v>
      </c>
      <c r="R546" s="71">
        <v>165409</v>
      </c>
      <c r="S546" s="161"/>
      <c r="V546"/>
      <c r="W546" s="93"/>
      <c r="X546" s="90"/>
    </row>
    <row r="547" spans="1:24">
      <c r="A547" s="175">
        <v>135287</v>
      </c>
      <c r="B547" s="48">
        <v>135</v>
      </c>
      <c r="C547" s="50" t="s">
        <v>1381</v>
      </c>
      <c r="D547" s="50">
        <v>287</v>
      </c>
      <c r="E547" s="41" t="s">
        <v>1257</v>
      </c>
      <c r="F547" s="235">
        <v>0.31</v>
      </c>
      <c r="G547" s="235">
        <v>1</v>
      </c>
      <c r="H547" s="78">
        <f t="shared" si="41"/>
        <v>0</v>
      </c>
      <c r="I547" s="47">
        <f t="shared" si="42"/>
        <v>-1</v>
      </c>
      <c r="J547" s="139">
        <v>1550</v>
      </c>
      <c r="K547" s="139">
        <v>5000</v>
      </c>
      <c r="L547" s="54">
        <f t="shared" si="43"/>
        <v>0</v>
      </c>
      <c r="M547" s="54">
        <f t="shared" si="44"/>
        <v>-5000</v>
      </c>
      <c r="O547" s="91">
        <f t="shared" si="40"/>
        <v>0</v>
      </c>
      <c r="P547" s="147">
        <v>135287</v>
      </c>
      <c r="Q547" s="71"/>
      <c r="R547" s="71"/>
      <c r="S547" s="161"/>
      <c r="V547"/>
      <c r="W547" s="93"/>
      <c r="X547" s="90"/>
    </row>
    <row r="548" spans="1:24">
      <c r="A548" s="174">
        <v>135306</v>
      </c>
      <c r="B548" s="50">
        <v>135</v>
      </c>
      <c r="C548" s="50" t="s">
        <v>1381</v>
      </c>
      <c r="D548" s="50">
        <v>306</v>
      </c>
      <c r="E548" s="41" t="s">
        <v>897</v>
      </c>
      <c r="F548" s="235">
        <v>11</v>
      </c>
      <c r="G548" s="235">
        <v>10</v>
      </c>
      <c r="H548" s="78">
        <f t="shared" si="41"/>
        <v>10</v>
      </c>
      <c r="I548" s="47">
        <f t="shared" si="42"/>
        <v>0</v>
      </c>
      <c r="J548" s="139">
        <v>64587</v>
      </c>
      <c r="K548" s="139">
        <v>52085</v>
      </c>
      <c r="L548" s="54">
        <f t="shared" si="43"/>
        <v>53112</v>
      </c>
      <c r="M548" s="54">
        <f t="shared" si="44"/>
        <v>1027</v>
      </c>
      <c r="O548" s="91">
        <f t="shared" si="40"/>
        <v>0</v>
      </c>
      <c r="P548" s="122">
        <v>135306</v>
      </c>
      <c r="Q548" s="71">
        <v>10</v>
      </c>
      <c r="R548" s="71">
        <v>53112</v>
      </c>
      <c r="S548" s="161"/>
      <c r="V548"/>
      <c r="W548" s="93"/>
      <c r="X548" s="90"/>
    </row>
    <row r="549" spans="1:24">
      <c r="A549" s="212">
        <v>135658</v>
      </c>
      <c r="B549" s="149">
        <v>135</v>
      </c>
      <c r="C549" s="183" t="s">
        <v>1381</v>
      </c>
      <c r="D549" s="184">
        <v>658</v>
      </c>
      <c r="E549" s="41" t="s">
        <v>875</v>
      </c>
      <c r="F549" s="235">
        <v>1</v>
      </c>
      <c r="G549" s="235">
        <v>1</v>
      </c>
      <c r="H549" s="78">
        <f t="shared" si="41"/>
        <v>1</v>
      </c>
      <c r="I549" s="47">
        <f t="shared" si="42"/>
        <v>0</v>
      </c>
      <c r="J549" s="139">
        <v>5000</v>
      </c>
      <c r="K549" s="139">
        <v>5000</v>
      </c>
      <c r="L549" s="54">
        <f t="shared" si="43"/>
        <v>5000</v>
      </c>
      <c r="M549" s="54">
        <f t="shared" si="44"/>
        <v>0</v>
      </c>
      <c r="O549" s="91">
        <f t="shared" si="40"/>
        <v>0</v>
      </c>
      <c r="P549" s="122">
        <v>135658</v>
      </c>
      <c r="Q549" s="71">
        <v>1</v>
      </c>
      <c r="R549" s="71">
        <v>5000</v>
      </c>
      <c r="S549" s="161"/>
      <c r="V549"/>
      <c r="W549" s="93"/>
      <c r="X549" s="90"/>
    </row>
    <row r="550" spans="1:24">
      <c r="A550" s="180">
        <v>135767</v>
      </c>
      <c r="B550" s="86">
        <v>135</v>
      </c>
      <c r="C550" s="182" t="s">
        <v>1381</v>
      </c>
      <c r="D550" s="182">
        <v>767</v>
      </c>
      <c r="E550" s="41" t="s">
        <v>876</v>
      </c>
      <c r="F550" s="235">
        <v>5</v>
      </c>
      <c r="G550" s="235">
        <v>8</v>
      </c>
      <c r="H550" s="78">
        <f t="shared" si="41"/>
        <v>8</v>
      </c>
      <c r="I550" s="47">
        <f t="shared" si="42"/>
        <v>0</v>
      </c>
      <c r="J550" s="139">
        <v>33978</v>
      </c>
      <c r="K550" s="139">
        <v>48978</v>
      </c>
      <c r="L550" s="54">
        <f t="shared" si="43"/>
        <v>50894</v>
      </c>
      <c r="M550" s="54">
        <f t="shared" si="44"/>
        <v>1916</v>
      </c>
      <c r="O550" s="91">
        <f t="shared" si="40"/>
        <v>0</v>
      </c>
      <c r="P550" s="122">
        <v>135767</v>
      </c>
      <c r="Q550" s="71">
        <v>8</v>
      </c>
      <c r="R550" s="71">
        <v>50894</v>
      </c>
      <c r="S550" s="161"/>
      <c r="V550"/>
      <c r="W550" s="93"/>
      <c r="X550" s="90"/>
    </row>
    <row r="551" spans="1:24">
      <c r="A551" s="144">
        <v>135778</v>
      </c>
      <c r="B551" s="149">
        <f>TRUNC(A551,-3)/1000</f>
        <v>135</v>
      </c>
      <c r="C551" s="183" t="str">
        <f>VLOOKUP(B551,code437,2)</f>
        <v xml:space="preserve">HOLLAND                      </v>
      </c>
      <c r="D551" s="184">
        <f>A551-B551*1000</f>
        <v>778</v>
      </c>
      <c r="E551" s="41" t="s">
        <v>1286</v>
      </c>
      <c r="H551" s="78">
        <f t="shared" si="41"/>
        <v>0.69</v>
      </c>
      <c r="I551" s="47">
        <f t="shared" si="42"/>
        <v>0.69</v>
      </c>
      <c r="K551" s="139"/>
      <c r="L551" s="54">
        <f t="shared" si="43"/>
        <v>3450</v>
      </c>
      <c r="M551" s="54">
        <f t="shared" si="44"/>
        <v>3450</v>
      </c>
      <c r="O551" s="91">
        <f t="shared" si="40"/>
        <v>0</v>
      </c>
      <c r="P551" s="122">
        <v>135778</v>
      </c>
      <c r="Q551" s="71">
        <v>0.69</v>
      </c>
      <c r="R551" s="71">
        <v>3450</v>
      </c>
      <c r="S551" s="161"/>
      <c r="V551"/>
      <c r="W551" s="93"/>
      <c r="X551" s="90"/>
    </row>
    <row r="552" spans="1:24">
      <c r="A552" s="51">
        <v>136014</v>
      </c>
      <c r="B552" s="49">
        <v>136</v>
      </c>
      <c r="C552" s="50" t="s">
        <v>827</v>
      </c>
      <c r="D552" s="50">
        <v>14</v>
      </c>
      <c r="E552" s="41" t="s">
        <v>825</v>
      </c>
      <c r="F552" s="235">
        <v>7.59</v>
      </c>
      <c r="G552" s="235">
        <v>5</v>
      </c>
      <c r="H552" s="78">
        <f t="shared" si="41"/>
        <v>5</v>
      </c>
      <c r="I552" s="47">
        <f t="shared" si="42"/>
        <v>0</v>
      </c>
      <c r="J552" s="139">
        <v>38271</v>
      </c>
      <c r="K552" s="139">
        <v>25000</v>
      </c>
      <c r="L552" s="54">
        <f t="shared" si="43"/>
        <v>25000</v>
      </c>
      <c r="M552" s="54">
        <f t="shared" si="44"/>
        <v>0</v>
      </c>
      <c r="O552" s="91">
        <f t="shared" si="40"/>
        <v>0</v>
      </c>
      <c r="P552" s="122">
        <v>136014</v>
      </c>
      <c r="Q552" s="71">
        <v>5</v>
      </c>
      <c r="R552" s="71">
        <v>25000</v>
      </c>
      <c r="S552" s="161"/>
      <c r="V552"/>
      <c r="W552" s="93"/>
      <c r="X552" s="90"/>
    </row>
    <row r="553" spans="1:24">
      <c r="A553" s="51">
        <v>136025</v>
      </c>
      <c r="B553" s="49">
        <v>136</v>
      </c>
      <c r="C553" s="50" t="s">
        <v>827</v>
      </c>
      <c r="D553" s="50">
        <v>25</v>
      </c>
      <c r="E553" s="41" t="s">
        <v>792</v>
      </c>
      <c r="F553" s="235">
        <v>43.5</v>
      </c>
      <c r="G553" s="235">
        <v>42</v>
      </c>
      <c r="H553" s="78">
        <f t="shared" si="41"/>
        <v>38.67</v>
      </c>
      <c r="I553" s="47">
        <f t="shared" si="42"/>
        <v>-3.3299999999999983</v>
      </c>
      <c r="J553" s="139">
        <v>315982</v>
      </c>
      <c r="K553" s="139">
        <v>312161</v>
      </c>
      <c r="L553" s="54">
        <f t="shared" si="43"/>
        <v>301070</v>
      </c>
      <c r="M553" s="54">
        <f t="shared" si="44"/>
        <v>-11091</v>
      </c>
      <c r="O553" s="91">
        <f t="shared" si="40"/>
        <v>0</v>
      </c>
      <c r="P553" s="122">
        <v>136025</v>
      </c>
      <c r="Q553" s="71">
        <v>38.67</v>
      </c>
      <c r="R553" s="71">
        <v>301070</v>
      </c>
      <c r="S553" s="161"/>
      <c r="V553"/>
      <c r="W553" s="93"/>
      <c r="X553" s="90"/>
    </row>
    <row r="554" spans="1:24">
      <c r="A554" s="51">
        <v>136100</v>
      </c>
      <c r="B554" s="49">
        <v>136</v>
      </c>
      <c r="C554" s="50" t="s">
        <v>827</v>
      </c>
      <c r="D554" s="50">
        <v>100</v>
      </c>
      <c r="E554" s="41" t="s">
        <v>826</v>
      </c>
      <c r="F554" s="235">
        <v>5</v>
      </c>
      <c r="G554" s="235">
        <v>6</v>
      </c>
      <c r="H554" s="78">
        <f t="shared" si="41"/>
        <v>6</v>
      </c>
      <c r="I554" s="47">
        <f t="shared" si="42"/>
        <v>0</v>
      </c>
      <c r="J554" s="139">
        <v>25000</v>
      </c>
      <c r="K554" s="139">
        <v>30000</v>
      </c>
      <c r="L554" s="54">
        <f t="shared" si="43"/>
        <v>30000</v>
      </c>
      <c r="M554" s="54">
        <f t="shared" si="44"/>
        <v>0</v>
      </c>
      <c r="O554" s="91">
        <f t="shared" si="40"/>
        <v>0</v>
      </c>
      <c r="P554" s="122">
        <v>136100</v>
      </c>
      <c r="Q554" s="71">
        <v>6</v>
      </c>
      <c r="R554" s="71">
        <v>30000</v>
      </c>
      <c r="S554" s="161"/>
      <c r="V554"/>
      <c r="W554" s="93"/>
      <c r="X554" s="90"/>
    </row>
    <row r="555" spans="1:24">
      <c r="A555" s="51">
        <v>136101</v>
      </c>
      <c r="B555" s="48">
        <v>136</v>
      </c>
      <c r="C555" s="50" t="s">
        <v>827</v>
      </c>
      <c r="D555" s="68">
        <v>101</v>
      </c>
      <c r="E555" s="41" t="s">
        <v>1275</v>
      </c>
      <c r="F555" s="235">
        <v>2</v>
      </c>
      <c r="G555" s="235">
        <v>2</v>
      </c>
      <c r="H555" s="78">
        <f t="shared" si="41"/>
        <v>2.5</v>
      </c>
      <c r="I555" s="47">
        <f t="shared" si="42"/>
        <v>0.5</v>
      </c>
      <c r="J555" s="139">
        <v>10000</v>
      </c>
      <c r="K555" s="139">
        <v>10000</v>
      </c>
      <c r="L555" s="54">
        <f t="shared" si="43"/>
        <v>12500</v>
      </c>
      <c r="M555" s="54">
        <f t="shared" si="44"/>
        <v>2500</v>
      </c>
      <c r="O555" s="91">
        <f t="shared" si="40"/>
        <v>0</v>
      </c>
      <c r="P555" s="122">
        <v>136101</v>
      </c>
      <c r="Q555" s="71">
        <v>2.5</v>
      </c>
      <c r="R555" s="71">
        <v>12500</v>
      </c>
      <c r="S555" s="161"/>
      <c r="V555"/>
      <c r="W555" s="93"/>
      <c r="X555" s="90"/>
    </row>
    <row r="556" spans="1:24">
      <c r="A556" s="170">
        <v>136110</v>
      </c>
      <c r="B556" s="49">
        <v>136</v>
      </c>
      <c r="C556" s="50" t="s">
        <v>827</v>
      </c>
      <c r="D556" s="68">
        <v>110</v>
      </c>
      <c r="E556" s="41" t="s">
        <v>793</v>
      </c>
      <c r="F556" s="235">
        <v>4</v>
      </c>
      <c r="G556" s="235">
        <v>3</v>
      </c>
      <c r="H556" s="78">
        <f t="shared" si="41"/>
        <v>3</v>
      </c>
      <c r="I556" s="47">
        <f t="shared" si="42"/>
        <v>0</v>
      </c>
      <c r="J556" s="139">
        <v>20000</v>
      </c>
      <c r="K556" s="139">
        <v>15000</v>
      </c>
      <c r="L556" s="54">
        <f t="shared" si="43"/>
        <v>15000</v>
      </c>
      <c r="M556" s="54">
        <f t="shared" si="44"/>
        <v>0</v>
      </c>
      <c r="O556" s="91">
        <f t="shared" si="40"/>
        <v>0</v>
      </c>
      <c r="P556" s="122">
        <v>136110</v>
      </c>
      <c r="Q556" s="71">
        <v>3</v>
      </c>
      <c r="R556" s="71">
        <v>15000</v>
      </c>
      <c r="S556" s="161"/>
      <c r="V556"/>
      <c r="W556" s="93"/>
      <c r="X556" s="90"/>
    </row>
    <row r="557" spans="1:24">
      <c r="A557" s="51">
        <v>136138</v>
      </c>
      <c r="B557" s="49">
        <v>136</v>
      </c>
      <c r="C557" s="50" t="s">
        <v>827</v>
      </c>
      <c r="D557" s="68">
        <v>138</v>
      </c>
      <c r="E557" s="41" t="s">
        <v>794</v>
      </c>
      <c r="F557" s="235">
        <v>3.5</v>
      </c>
      <c r="G557" s="235">
        <v>5</v>
      </c>
      <c r="H557" s="78">
        <f t="shared" si="41"/>
        <v>5</v>
      </c>
      <c r="I557" s="47">
        <f t="shared" si="42"/>
        <v>0</v>
      </c>
      <c r="J557" s="139">
        <v>21477</v>
      </c>
      <c r="K557" s="139">
        <v>28977</v>
      </c>
      <c r="L557" s="54">
        <f t="shared" si="43"/>
        <v>30585</v>
      </c>
      <c r="M557" s="54">
        <f t="shared" si="44"/>
        <v>1608</v>
      </c>
      <c r="O557" s="91">
        <f t="shared" si="40"/>
        <v>0</v>
      </c>
      <c r="P557" s="122">
        <v>136138</v>
      </c>
      <c r="Q557" s="71">
        <v>5</v>
      </c>
      <c r="R557" s="71">
        <v>30585</v>
      </c>
      <c r="S557" s="161"/>
      <c r="V557"/>
      <c r="W557" s="93"/>
      <c r="X557" s="90"/>
    </row>
    <row r="558" spans="1:24">
      <c r="A558" s="51">
        <v>136139</v>
      </c>
      <c r="B558" s="49">
        <v>136</v>
      </c>
      <c r="C558" s="50" t="s">
        <v>827</v>
      </c>
      <c r="D558" s="50">
        <v>139</v>
      </c>
      <c r="E558" s="41" t="s">
        <v>828</v>
      </c>
      <c r="F558" s="235">
        <v>5.5</v>
      </c>
      <c r="G558" s="235">
        <v>6</v>
      </c>
      <c r="H558" s="78">
        <f t="shared" si="41"/>
        <v>4.18</v>
      </c>
      <c r="I558" s="47">
        <f t="shared" si="42"/>
        <v>-1.8200000000000003</v>
      </c>
      <c r="J558" s="139">
        <v>27500</v>
      </c>
      <c r="K558" s="139">
        <v>30000</v>
      </c>
      <c r="L558" s="54">
        <f t="shared" si="43"/>
        <v>20900</v>
      </c>
      <c r="M558" s="54">
        <f t="shared" si="44"/>
        <v>-9100</v>
      </c>
      <c r="O558" s="91">
        <f t="shared" si="40"/>
        <v>0</v>
      </c>
      <c r="P558" s="122">
        <v>136139</v>
      </c>
      <c r="Q558" s="71">
        <v>4.18</v>
      </c>
      <c r="R558" s="71">
        <v>20900</v>
      </c>
      <c r="S558" s="161"/>
      <c r="V558"/>
      <c r="W558" s="93"/>
      <c r="X558" s="90"/>
    </row>
    <row r="559" spans="1:24">
      <c r="A559" s="51">
        <v>136177</v>
      </c>
      <c r="B559" s="48">
        <v>136</v>
      </c>
      <c r="C559" s="50" t="s">
        <v>827</v>
      </c>
      <c r="D559" s="50">
        <v>177</v>
      </c>
      <c r="E559" s="41" t="s">
        <v>1277</v>
      </c>
      <c r="F559" s="235">
        <v>18</v>
      </c>
      <c r="G559" s="235">
        <v>18</v>
      </c>
      <c r="H559" s="78">
        <f t="shared" si="41"/>
        <v>18.62</v>
      </c>
      <c r="I559" s="47">
        <f t="shared" si="42"/>
        <v>0.62000000000000099</v>
      </c>
      <c r="J559" s="139">
        <v>109416</v>
      </c>
      <c r="K559" s="139">
        <v>104500</v>
      </c>
      <c r="L559" s="54">
        <f t="shared" si="43"/>
        <v>141166</v>
      </c>
      <c r="M559" s="54">
        <f t="shared" si="44"/>
        <v>36666</v>
      </c>
      <c r="O559" s="91">
        <f t="shared" si="40"/>
        <v>0</v>
      </c>
      <c r="P559" s="122">
        <v>136177</v>
      </c>
      <c r="Q559" s="71">
        <v>18.62</v>
      </c>
      <c r="R559" s="71">
        <v>141166</v>
      </c>
      <c r="S559" s="161"/>
      <c r="V559"/>
      <c r="W559" s="93"/>
      <c r="X559" s="90"/>
    </row>
    <row r="560" spans="1:24">
      <c r="A560" s="212">
        <v>136182</v>
      </c>
      <c r="B560" s="201">
        <v>136</v>
      </c>
      <c r="C560" s="183" t="s">
        <v>827</v>
      </c>
      <c r="D560" s="184">
        <v>182</v>
      </c>
      <c r="E560" s="41" t="s">
        <v>1306</v>
      </c>
      <c r="F560" s="235">
        <v>0.6</v>
      </c>
      <c r="G560" s="235">
        <v>1</v>
      </c>
      <c r="H560" s="78">
        <f t="shared" si="41"/>
        <v>1</v>
      </c>
      <c r="I560" s="47">
        <f t="shared" si="42"/>
        <v>0</v>
      </c>
      <c r="J560" s="139">
        <v>5884</v>
      </c>
      <c r="K560" s="139">
        <v>5000</v>
      </c>
      <c r="L560" s="54">
        <f t="shared" si="43"/>
        <v>5000</v>
      </c>
      <c r="M560" s="54">
        <f t="shared" si="44"/>
        <v>0</v>
      </c>
      <c r="O560" s="91">
        <f t="shared" si="40"/>
        <v>0</v>
      </c>
      <c r="P560" s="122">
        <v>136182</v>
      </c>
      <c r="Q560" s="71">
        <v>1</v>
      </c>
      <c r="R560" s="71">
        <v>5000</v>
      </c>
      <c r="S560" s="161"/>
      <c r="V560"/>
      <c r="W560" s="93"/>
      <c r="X560" s="90"/>
    </row>
    <row r="561" spans="1:24">
      <c r="A561" s="51">
        <v>136185</v>
      </c>
      <c r="B561" s="49">
        <v>136</v>
      </c>
      <c r="C561" s="50" t="s">
        <v>827</v>
      </c>
      <c r="D561" s="68">
        <v>185</v>
      </c>
      <c r="E561" s="41" t="s">
        <v>829</v>
      </c>
      <c r="F561" s="235">
        <v>46.140000000000008</v>
      </c>
      <c r="G561" s="235">
        <v>51</v>
      </c>
      <c r="H561" s="78">
        <f t="shared" si="41"/>
        <v>50.49</v>
      </c>
      <c r="I561" s="47">
        <f t="shared" si="42"/>
        <v>-0.50999999999999801</v>
      </c>
      <c r="J561" s="139">
        <v>273747</v>
      </c>
      <c r="K561" s="139">
        <v>301836</v>
      </c>
      <c r="L561" s="54">
        <f t="shared" si="43"/>
        <v>319319</v>
      </c>
      <c r="M561" s="54">
        <f t="shared" si="44"/>
        <v>17483</v>
      </c>
      <c r="O561" s="91">
        <f t="shared" si="40"/>
        <v>0</v>
      </c>
      <c r="P561" s="122">
        <v>136185</v>
      </c>
      <c r="Q561" s="71">
        <v>50.49</v>
      </c>
      <c r="R561" s="71">
        <v>319319</v>
      </c>
      <c r="S561" s="161"/>
      <c r="V561"/>
      <c r="W561" s="93"/>
      <c r="X561" s="90"/>
    </row>
    <row r="562" spans="1:24">
      <c r="A562" s="51">
        <v>136187</v>
      </c>
      <c r="B562" s="48">
        <v>136</v>
      </c>
      <c r="C562" s="50" t="s">
        <v>827</v>
      </c>
      <c r="D562" s="50">
        <v>187</v>
      </c>
      <c r="E562" s="41" t="s">
        <v>1278</v>
      </c>
      <c r="F562" s="235">
        <v>11.5</v>
      </c>
      <c r="G562" s="235">
        <v>11</v>
      </c>
      <c r="H562" s="78">
        <f t="shared" si="41"/>
        <v>10</v>
      </c>
      <c r="I562" s="47">
        <f t="shared" si="42"/>
        <v>-1</v>
      </c>
      <c r="J562" s="139">
        <v>80621</v>
      </c>
      <c r="K562" s="139">
        <v>78121</v>
      </c>
      <c r="L562" s="54">
        <f t="shared" si="43"/>
        <v>64727</v>
      </c>
      <c r="M562" s="54">
        <f t="shared" si="44"/>
        <v>-13394</v>
      </c>
      <c r="O562" s="91">
        <f t="shared" si="40"/>
        <v>0</v>
      </c>
      <c r="P562" s="122">
        <v>136187</v>
      </c>
      <c r="Q562" s="71">
        <v>10</v>
      </c>
      <c r="R562" s="71">
        <v>64727</v>
      </c>
      <c r="S562" s="161"/>
      <c r="V562"/>
      <c r="W562" s="93"/>
      <c r="X562" s="90"/>
    </row>
    <row r="563" spans="1:24">
      <c r="A563" s="212">
        <v>136212</v>
      </c>
      <c r="B563" s="149">
        <v>136</v>
      </c>
      <c r="C563" s="183" t="s">
        <v>827</v>
      </c>
      <c r="D563" s="184">
        <v>212</v>
      </c>
      <c r="E563" s="41" t="s">
        <v>867</v>
      </c>
      <c r="F563" s="235">
        <v>0.5</v>
      </c>
      <c r="G563" s="235">
        <v>0</v>
      </c>
      <c r="H563" s="78">
        <f t="shared" si="41"/>
        <v>0</v>
      </c>
      <c r="I563" s="47">
        <f t="shared" si="42"/>
        <v>0</v>
      </c>
      <c r="J563" s="139">
        <v>2500</v>
      </c>
      <c r="K563" s="139">
        <v>0</v>
      </c>
      <c r="L563" s="54">
        <f t="shared" si="43"/>
        <v>0</v>
      </c>
      <c r="M563" s="54">
        <f t="shared" si="44"/>
        <v>0</v>
      </c>
      <c r="O563" s="91">
        <f t="shared" si="40"/>
        <v>0</v>
      </c>
      <c r="P563" s="147">
        <v>136212</v>
      </c>
      <c r="Q563" s="71"/>
      <c r="R563" s="71"/>
      <c r="S563" s="161"/>
      <c r="V563"/>
      <c r="W563" s="93"/>
      <c r="X563" s="90"/>
    </row>
    <row r="564" spans="1:24">
      <c r="A564" s="234">
        <v>136214</v>
      </c>
      <c r="B564" s="149">
        <v>136</v>
      </c>
      <c r="C564" s="183" t="s">
        <v>827</v>
      </c>
      <c r="D564" s="184">
        <v>214</v>
      </c>
      <c r="E564" s="41" t="s">
        <v>796</v>
      </c>
      <c r="F564" s="93"/>
      <c r="G564" s="235">
        <v>1</v>
      </c>
      <c r="H564" s="78">
        <f t="shared" si="41"/>
        <v>1</v>
      </c>
      <c r="I564" s="47">
        <f t="shared" si="42"/>
        <v>0</v>
      </c>
      <c r="J564"/>
      <c r="K564" s="139">
        <v>5000</v>
      </c>
      <c r="L564" s="54">
        <f t="shared" si="43"/>
        <v>6465</v>
      </c>
      <c r="M564" s="54">
        <f t="shared" si="44"/>
        <v>1465</v>
      </c>
      <c r="O564" s="91">
        <f t="shared" si="40"/>
        <v>0</v>
      </c>
      <c r="P564" s="122">
        <v>136214</v>
      </c>
      <c r="Q564" s="71">
        <v>1</v>
      </c>
      <c r="R564" s="71">
        <v>6465</v>
      </c>
      <c r="S564" s="161"/>
      <c r="V564"/>
      <c r="W564" s="93"/>
      <c r="X564" s="90"/>
    </row>
    <row r="565" spans="1:24">
      <c r="A565" s="51">
        <v>136304</v>
      </c>
      <c r="B565" s="49">
        <v>136</v>
      </c>
      <c r="C565" s="50" t="s">
        <v>827</v>
      </c>
      <c r="D565" s="68">
        <v>304</v>
      </c>
      <c r="E565" s="41" t="s">
        <v>799</v>
      </c>
      <c r="F565" s="235">
        <v>2</v>
      </c>
      <c r="G565" s="235">
        <v>2</v>
      </c>
      <c r="H565" s="78">
        <f t="shared" si="41"/>
        <v>2</v>
      </c>
      <c r="I565" s="47">
        <f t="shared" si="42"/>
        <v>0</v>
      </c>
      <c r="J565" s="139">
        <v>17047</v>
      </c>
      <c r="K565" s="139">
        <v>17047</v>
      </c>
      <c r="L565" s="54">
        <f t="shared" si="43"/>
        <v>18365</v>
      </c>
      <c r="M565" s="54">
        <f t="shared" si="44"/>
        <v>1318</v>
      </c>
      <c r="O565" s="91">
        <f t="shared" si="40"/>
        <v>0</v>
      </c>
      <c r="P565" s="122">
        <v>136304</v>
      </c>
      <c r="Q565" s="71">
        <v>2</v>
      </c>
      <c r="R565" s="71">
        <v>18365</v>
      </c>
      <c r="S565" s="161"/>
      <c r="V565"/>
      <c r="W565" s="93"/>
      <c r="X565" s="90"/>
    </row>
    <row r="566" spans="1:24">
      <c r="A566" s="144">
        <v>136622</v>
      </c>
      <c r="B566" s="149">
        <f>TRUNC(A566,-3)/1000</f>
        <v>136</v>
      </c>
      <c r="C566" s="183" t="str">
        <f>VLOOKUP(B566,code437,2)</f>
        <v xml:space="preserve">HOLLISTON                    </v>
      </c>
      <c r="D566" s="184">
        <f>A566-B566*1000</f>
        <v>622</v>
      </c>
      <c r="E566" s="41" t="s">
        <v>800</v>
      </c>
      <c r="H566" s="78">
        <f t="shared" si="41"/>
        <v>1</v>
      </c>
      <c r="I566" s="47">
        <f t="shared" si="42"/>
        <v>1</v>
      </c>
      <c r="K566" s="139"/>
      <c r="L566" s="54">
        <f t="shared" si="43"/>
        <v>5000</v>
      </c>
      <c r="M566" s="54">
        <f t="shared" si="44"/>
        <v>5000</v>
      </c>
      <c r="O566" s="91">
        <f t="shared" si="40"/>
        <v>0</v>
      </c>
      <c r="P566" s="122">
        <v>136622</v>
      </c>
      <c r="Q566" s="71">
        <v>1</v>
      </c>
      <c r="R566" s="71">
        <v>5000</v>
      </c>
      <c r="S566" s="161"/>
      <c r="V566"/>
      <c r="W566" s="93"/>
      <c r="X566" s="90"/>
    </row>
    <row r="567" spans="1:24">
      <c r="A567" s="145">
        <v>136690</v>
      </c>
      <c r="B567" s="49">
        <v>136</v>
      </c>
      <c r="C567" s="50" t="s">
        <v>827</v>
      </c>
      <c r="D567" s="68">
        <v>690</v>
      </c>
      <c r="E567" s="41" t="s">
        <v>1283</v>
      </c>
      <c r="F567" s="235">
        <v>1</v>
      </c>
      <c r="G567" s="235">
        <v>2</v>
      </c>
      <c r="H567" s="78">
        <f t="shared" si="41"/>
        <v>2</v>
      </c>
      <c r="I567" s="47">
        <f t="shared" si="42"/>
        <v>0</v>
      </c>
      <c r="J567" s="139">
        <v>16096</v>
      </c>
      <c r="K567" s="139">
        <v>21096</v>
      </c>
      <c r="L567" s="54">
        <f t="shared" si="43"/>
        <v>12603</v>
      </c>
      <c r="M567" s="54">
        <f t="shared" si="44"/>
        <v>-8493</v>
      </c>
      <c r="O567" s="91">
        <f t="shared" si="40"/>
        <v>0</v>
      </c>
      <c r="P567" s="122">
        <v>136690</v>
      </c>
      <c r="Q567" s="71">
        <v>2</v>
      </c>
      <c r="R567" s="71">
        <v>12603</v>
      </c>
      <c r="S567" s="161"/>
      <c r="V567"/>
      <c r="W567" s="93"/>
      <c r="X567" s="90"/>
    </row>
    <row r="568" spans="1:24">
      <c r="A568" s="51">
        <v>136710</v>
      </c>
      <c r="B568" s="48">
        <v>136</v>
      </c>
      <c r="C568" s="50" t="s">
        <v>827</v>
      </c>
      <c r="D568" s="50">
        <v>710</v>
      </c>
      <c r="E568" s="41" t="s">
        <v>1284</v>
      </c>
      <c r="F568" s="235">
        <v>8</v>
      </c>
      <c r="G568" s="235">
        <v>8</v>
      </c>
      <c r="H568" s="78">
        <f t="shared" si="41"/>
        <v>8</v>
      </c>
      <c r="I568" s="47">
        <f t="shared" si="42"/>
        <v>0</v>
      </c>
      <c r="J568" s="139">
        <v>74700</v>
      </c>
      <c r="K568" s="139">
        <v>74700</v>
      </c>
      <c r="L568" s="54">
        <f t="shared" si="43"/>
        <v>69727</v>
      </c>
      <c r="M568" s="54">
        <f t="shared" si="44"/>
        <v>-4973</v>
      </c>
      <c r="O568" s="91">
        <f t="shared" si="40"/>
        <v>0</v>
      </c>
      <c r="P568" s="122">
        <v>136710</v>
      </c>
      <c r="Q568" s="71">
        <v>8</v>
      </c>
      <c r="R568" s="71">
        <v>69727</v>
      </c>
      <c r="S568" s="161"/>
      <c r="V568"/>
      <c r="W568" s="93"/>
      <c r="X568" s="90"/>
    </row>
    <row r="569" spans="1:24">
      <c r="A569" s="51">
        <v>137061</v>
      </c>
      <c r="B569" s="48">
        <v>137</v>
      </c>
      <c r="C569" s="50" t="s">
        <v>574</v>
      </c>
      <c r="D569" s="50">
        <v>61</v>
      </c>
      <c r="E569" s="41" t="s">
        <v>573</v>
      </c>
      <c r="F569" s="235">
        <v>7.919999999999999</v>
      </c>
      <c r="G569" s="235">
        <v>9</v>
      </c>
      <c r="H569" s="78">
        <f t="shared" si="41"/>
        <v>9</v>
      </c>
      <c r="I569" s="47">
        <f t="shared" si="42"/>
        <v>0</v>
      </c>
      <c r="J569" s="139">
        <v>39600</v>
      </c>
      <c r="K569" s="139">
        <v>56000</v>
      </c>
      <c r="L569" s="54">
        <f t="shared" si="43"/>
        <v>51800</v>
      </c>
      <c r="M569" s="54">
        <f t="shared" si="44"/>
        <v>-4200</v>
      </c>
      <c r="O569" s="91">
        <f t="shared" si="40"/>
        <v>0</v>
      </c>
      <c r="P569" s="122">
        <v>137061</v>
      </c>
      <c r="Q569" s="71">
        <v>9</v>
      </c>
      <c r="R569" s="71">
        <v>51800</v>
      </c>
      <c r="S569" s="161"/>
      <c r="V569"/>
      <c r="W569" s="93"/>
      <c r="X569" s="90"/>
    </row>
    <row r="570" spans="1:24">
      <c r="A570" s="135">
        <v>137086</v>
      </c>
      <c r="B570" s="49">
        <v>137</v>
      </c>
      <c r="C570" s="50" t="s">
        <v>574</v>
      </c>
      <c r="D570" s="68">
        <v>86</v>
      </c>
      <c r="E570" s="41" t="s">
        <v>814</v>
      </c>
      <c r="F570" s="235">
        <v>1.96</v>
      </c>
      <c r="G570" s="235">
        <v>0</v>
      </c>
      <c r="H570" s="78">
        <f t="shared" si="41"/>
        <v>0</v>
      </c>
      <c r="I570" s="47">
        <f t="shared" si="42"/>
        <v>0</v>
      </c>
      <c r="J570" s="139">
        <v>9800</v>
      </c>
      <c r="K570" s="139">
        <v>0</v>
      </c>
      <c r="L570" s="54">
        <f t="shared" si="43"/>
        <v>0</v>
      </c>
      <c r="M570" s="54">
        <f t="shared" si="44"/>
        <v>0</v>
      </c>
      <c r="O570" s="91">
        <f t="shared" si="40"/>
        <v>0</v>
      </c>
      <c r="P570" s="147">
        <v>137086</v>
      </c>
      <c r="Q570" s="71"/>
      <c r="R570" s="71"/>
      <c r="S570" s="161"/>
      <c r="V570"/>
      <c r="W570" s="93"/>
      <c r="X570" s="90"/>
    </row>
    <row r="571" spans="1:24">
      <c r="A571" s="250">
        <v>137161</v>
      </c>
      <c r="B571" s="149">
        <v>137</v>
      </c>
      <c r="C571" s="183" t="s">
        <v>574</v>
      </c>
      <c r="D571" s="184">
        <v>161</v>
      </c>
      <c r="E571" s="41" t="s">
        <v>816</v>
      </c>
      <c r="F571" s="235">
        <v>1</v>
      </c>
      <c r="G571" s="235">
        <v>2</v>
      </c>
      <c r="H571" s="78">
        <f t="shared" si="41"/>
        <v>2</v>
      </c>
      <c r="I571" s="47">
        <f t="shared" si="42"/>
        <v>0</v>
      </c>
      <c r="J571" s="139">
        <v>5000</v>
      </c>
      <c r="K571" s="139">
        <v>10000</v>
      </c>
      <c r="L571" s="54">
        <f t="shared" si="43"/>
        <v>10000</v>
      </c>
      <c r="M571" s="54">
        <f t="shared" si="44"/>
        <v>0</v>
      </c>
      <c r="O571" s="91">
        <f t="shared" si="40"/>
        <v>0</v>
      </c>
      <c r="P571" s="122">
        <v>137161</v>
      </c>
      <c r="Q571" s="71">
        <v>2</v>
      </c>
      <c r="R571" s="71">
        <v>10000</v>
      </c>
      <c r="S571" s="161"/>
      <c r="V571"/>
      <c r="W571" s="93"/>
      <c r="X571" s="90"/>
    </row>
    <row r="572" spans="1:24">
      <c r="A572" s="51">
        <v>137278</v>
      </c>
      <c r="B572" s="48">
        <v>137</v>
      </c>
      <c r="C572" s="50" t="s">
        <v>574</v>
      </c>
      <c r="D572" s="50">
        <v>278</v>
      </c>
      <c r="E572" s="41" t="s">
        <v>817</v>
      </c>
      <c r="F572" s="235">
        <v>5.68</v>
      </c>
      <c r="G572" s="235">
        <v>10</v>
      </c>
      <c r="H572" s="78">
        <f t="shared" si="41"/>
        <v>7.43</v>
      </c>
      <c r="I572" s="47">
        <f t="shared" si="42"/>
        <v>-2.5700000000000003</v>
      </c>
      <c r="J572" s="139">
        <v>28400</v>
      </c>
      <c r="K572" s="139">
        <v>54000</v>
      </c>
      <c r="L572" s="54">
        <f t="shared" si="43"/>
        <v>37150</v>
      </c>
      <c r="M572" s="54">
        <f t="shared" si="44"/>
        <v>-16850</v>
      </c>
      <c r="O572" s="91">
        <f t="shared" si="40"/>
        <v>0</v>
      </c>
      <c r="P572" s="122">
        <v>137278</v>
      </c>
      <c r="Q572" s="71">
        <v>7.43</v>
      </c>
      <c r="R572" s="71">
        <v>37150</v>
      </c>
      <c r="S572" s="161"/>
      <c r="V572"/>
      <c r="W572" s="93"/>
      <c r="X572" s="90"/>
    </row>
    <row r="573" spans="1:24">
      <c r="A573" s="51">
        <v>137281</v>
      </c>
      <c r="B573" s="48">
        <v>137</v>
      </c>
      <c r="C573" s="50" t="s">
        <v>574</v>
      </c>
      <c r="D573" s="50">
        <v>281</v>
      </c>
      <c r="E573" s="41" t="s">
        <v>575</v>
      </c>
      <c r="F573" s="235">
        <v>32.14</v>
      </c>
      <c r="G573" s="235">
        <v>29</v>
      </c>
      <c r="H573" s="78">
        <f t="shared" si="41"/>
        <v>28.139999999999997</v>
      </c>
      <c r="I573" s="47">
        <f t="shared" si="42"/>
        <v>-0.86000000000000298</v>
      </c>
      <c r="J573" s="139">
        <v>176873</v>
      </c>
      <c r="K573" s="139">
        <v>166976</v>
      </c>
      <c r="L573" s="54">
        <f t="shared" si="43"/>
        <v>163516</v>
      </c>
      <c r="M573" s="54">
        <f t="shared" si="44"/>
        <v>-3460</v>
      </c>
      <c r="O573" s="91">
        <f t="shared" si="40"/>
        <v>0</v>
      </c>
      <c r="P573" s="122">
        <v>137281</v>
      </c>
      <c r="Q573" s="71">
        <v>28.139999999999997</v>
      </c>
      <c r="R573" s="71">
        <v>163516</v>
      </c>
      <c r="S573" s="161"/>
      <c r="V573"/>
      <c r="W573" s="93"/>
      <c r="X573" s="90"/>
    </row>
    <row r="574" spans="1:24">
      <c r="A574" s="135">
        <v>137325</v>
      </c>
      <c r="B574" s="49">
        <v>137</v>
      </c>
      <c r="C574" s="50" t="s">
        <v>574</v>
      </c>
      <c r="D574" s="68">
        <v>325</v>
      </c>
      <c r="E574" s="41" t="s">
        <v>576</v>
      </c>
      <c r="F574" s="235">
        <v>2</v>
      </c>
      <c r="G574" s="235">
        <v>4</v>
      </c>
      <c r="H574" s="78">
        <f t="shared" si="41"/>
        <v>4.12</v>
      </c>
      <c r="I574" s="47">
        <f t="shared" si="42"/>
        <v>0.12000000000000011</v>
      </c>
      <c r="J574" s="139">
        <v>10000</v>
      </c>
      <c r="K574" s="139">
        <v>20000</v>
      </c>
      <c r="L574" s="54">
        <f t="shared" si="43"/>
        <v>20600</v>
      </c>
      <c r="M574" s="54">
        <f t="shared" si="44"/>
        <v>600</v>
      </c>
      <c r="O574" s="91">
        <f t="shared" si="40"/>
        <v>0</v>
      </c>
      <c r="P574" s="122">
        <v>137325</v>
      </c>
      <c r="Q574" s="71">
        <v>4.12</v>
      </c>
      <c r="R574" s="71">
        <v>20600</v>
      </c>
      <c r="S574" s="161"/>
      <c r="V574"/>
      <c r="W574" s="93"/>
      <c r="X574" s="90"/>
    </row>
    <row r="575" spans="1:24">
      <c r="A575" s="51">
        <v>137332</v>
      </c>
      <c r="B575" s="48">
        <v>137</v>
      </c>
      <c r="C575" s="50" t="s">
        <v>574</v>
      </c>
      <c r="D575" s="50">
        <v>332</v>
      </c>
      <c r="E575" s="41" t="s">
        <v>577</v>
      </c>
      <c r="F575" s="235">
        <v>0</v>
      </c>
      <c r="G575" s="235">
        <v>2</v>
      </c>
      <c r="H575" s="78">
        <f t="shared" si="41"/>
        <v>2</v>
      </c>
      <c r="I575" s="47">
        <f t="shared" si="42"/>
        <v>0</v>
      </c>
      <c r="J575" s="139">
        <v>0</v>
      </c>
      <c r="K575" s="139">
        <v>10000</v>
      </c>
      <c r="L575" s="54">
        <f t="shared" si="43"/>
        <v>10000</v>
      </c>
      <c r="M575" s="54">
        <f t="shared" si="44"/>
        <v>0</v>
      </c>
      <c r="O575" s="91">
        <f t="shared" si="40"/>
        <v>0</v>
      </c>
      <c r="P575" s="122">
        <v>137332</v>
      </c>
      <c r="Q575" s="71">
        <v>2</v>
      </c>
      <c r="R575" s="71">
        <v>10000</v>
      </c>
      <c r="S575" s="161"/>
      <c r="V575"/>
      <c r="W575" s="93"/>
      <c r="X575" s="90"/>
    </row>
    <row r="576" spans="1:24">
      <c r="A576" s="51">
        <v>137683</v>
      </c>
      <c r="B576" s="48">
        <v>137</v>
      </c>
      <c r="C576" s="50" t="s">
        <v>574</v>
      </c>
      <c r="D576" s="50">
        <v>683</v>
      </c>
      <c r="E576" s="41" t="s">
        <v>907</v>
      </c>
      <c r="F576" s="235">
        <v>1</v>
      </c>
      <c r="G576" s="235">
        <v>0</v>
      </c>
      <c r="H576" s="78">
        <f t="shared" si="41"/>
        <v>0</v>
      </c>
      <c r="I576" s="47">
        <f t="shared" si="42"/>
        <v>0</v>
      </c>
      <c r="J576" s="139">
        <v>5000</v>
      </c>
      <c r="K576" s="139">
        <v>0</v>
      </c>
      <c r="L576" s="54">
        <f t="shared" si="43"/>
        <v>0</v>
      </c>
      <c r="M576" s="54">
        <f t="shared" si="44"/>
        <v>0</v>
      </c>
      <c r="O576" s="91">
        <f t="shared" si="40"/>
        <v>0</v>
      </c>
      <c r="P576" s="147">
        <v>137683</v>
      </c>
      <c r="Q576" s="71"/>
      <c r="R576" s="71"/>
      <c r="S576" s="161"/>
      <c r="V576"/>
      <c r="W576" s="93"/>
      <c r="X576" s="90"/>
    </row>
    <row r="577" spans="1:24">
      <c r="A577" s="234">
        <v>138014</v>
      </c>
      <c r="B577" s="149">
        <v>138</v>
      </c>
      <c r="C577" s="183" t="s">
        <v>794</v>
      </c>
      <c r="D577" s="184">
        <v>14</v>
      </c>
      <c r="E577" s="41" t="s">
        <v>825</v>
      </c>
      <c r="F577" s="93"/>
      <c r="G577" s="235">
        <v>2</v>
      </c>
      <c r="H577" s="78">
        <f t="shared" si="41"/>
        <v>2</v>
      </c>
      <c r="I577" s="47">
        <f t="shared" si="42"/>
        <v>0</v>
      </c>
      <c r="J577"/>
      <c r="K577" s="139">
        <v>14000</v>
      </c>
      <c r="L577" s="54">
        <f t="shared" si="43"/>
        <v>16142</v>
      </c>
      <c r="M577" s="54">
        <f t="shared" si="44"/>
        <v>2142</v>
      </c>
      <c r="O577" s="91">
        <f t="shared" si="40"/>
        <v>0</v>
      </c>
      <c r="P577" s="122">
        <v>138014</v>
      </c>
      <c r="Q577" s="71">
        <v>2</v>
      </c>
      <c r="R577" s="71">
        <v>16142</v>
      </c>
      <c r="S577" s="161"/>
      <c r="V577"/>
      <c r="W577" s="93"/>
      <c r="X577" s="90"/>
    </row>
    <row r="578" spans="1:24">
      <c r="A578" s="51">
        <v>138025</v>
      </c>
      <c r="B578" s="49">
        <v>138</v>
      </c>
      <c r="C578" s="50" t="s">
        <v>794</v>
      </c>
      <c r="D578" s="68">
        <v>25</v>
      </c>
      <c r="E578" s="41" t="s">
        <v>792</v>
      </c>
      <c r="F578" s="235">
        <v>4</v>
      </c>
      <c r="G578" s="235">
        <v>5</v>
      </c>
      <c r="H578" s="78">
        <f t="shared" si="41"/>
        <v>5</v>
      </c>
      <c r="I578" s="47">
        <f t="shared" si="42"/>
        <v>0</v>
      </c>
      <c r="J578" s="139">
        <v>20000</v>
      </c>
      <c r="K578" s="139">
        <v>29000</v>
      </c>
      <c r="L578" s="54">
        <f t="shared" si="43"/>
        <v>26546</v>
      </c>
      <c r="M578" s="54">
        <f t="shared" si="44"/>
        <v>-2454</v>
      </c>
      <c r="O578" s="91">
        <f t="shared" si="40"/>
        <v>0</v>
      </c>
      <c r="P578" s="122">
        <v>138025</v>
      </c>
      <c r="Q578" s="71">
        <v>5</v>
      </c>
      <c r="R578" s="71">
        <v>26546</v>
      </c>
      <c r="S578" s="161"/>
      <c r="V578"/>
      <c r="W578" s="93"/>
      <c r="X578" s="90"/>
    </row>
    <row r="579" spans="1:24">
      <c r="A579" s="51">
        <v>138185</v>
      </c>
      <c r="B579" s="49">
        <v>138</v>
      </c>
      <c r="C579" s="50" t="s">
        <v>794</v>
      </c>
      <c r="D579" s="68">
        <v>185</v>
      </c>
      <c r="E579" s="41" t="s">
        <v>829</v>
      </c>
      <c r="F579" s="235">
        <v>75.709999999999994</v>
      </c>
      <c r="G579" s="235">
        <v>70</v>
      </c>
      <c r="H579" s="78">
        <f t="shared" si="41"/>
        <v>72.319999999999993</v>
      </c>
      <c r="I579" s="47">
        <f t="shared" si="42"/>
        <v>2.3199999999999932</v>
      </c>
      <c r="J579" s="139">
        <v>425688</v>
      </c>
      <c r="K579" s="139">
        <v>399040</v>
      </c>
      <c r="L579" s="54">
        <f t="shared" si="43"/>
        <v>418408</v>
      </c>
      <c r="M579" s="54">
        <f t="shared" si="44"/>
        <v>19368</v>
      </c>
      <c r="O579" s="91">
        <f t="shared" si="40"/>
        <v>0</v>
      </c>
      <c r="P579" s="122">
        <v>138185</v>
      </c>
      <c r="Q579" s="71">
        <v>72.319999999999993</v>
      </c>
      <c r="R579" s="71">
        <v>418408</v>
      </c>
      <c r="S579" s="161"/>
      <c r="V579"/>
      <c r="W579" s="93"/>
      <c r="X579" s="90"/>
    </row>
    <row r="580" spans="1:24">
      <c r="A580" s="51">
        <v>138214</v>
      </c>
      <c r="B580" s="49">
        <v>138</v>
      </c>
      <c r="C580" s="50" t="s">
        <v>794</v>
      </c>
      <c r="D580" s="68">
        <v>214</v>
      </c>
      <c r="E580" s="41" t="s">
        <v>796</v>
      </c>
      <c r="F580" s="235">
        <v>1</v>
      </c>
      <c r="G580" s="235">
        <v>2</v>
      </c>
      <c r="H580" s="78">
        <f t="shared" si="41"/>
        <v>2</v>
      </c>
      <c r="I580" s="47">
        <f t="shared" si="42"/>
        <v>0</v>
      </c>
      <c r="J580" s="139">
        <v>5000</v>
      </c>
      <c r="K580" s="139">
        <v>10000</v>
      </c>
      <c r="L580" s="54">
        <f t="shared" si="43"/>
        <v>10000</v>
      </c>
      <c r="M580" s="54">
        <f t="shared" si="44"/>
        <v>0</v>
      </c>
      <c r="O580" s="91">
        <f t="shared" si="40"/>
        <v>0</v>
      </c>
      <c r="P580" s="122">
        <v>138214</v>
      </c>
      <c r="Q580" s="71">
        <v>2</v>
      </c>
      <c r="R580" s="71">
        <v>10000</v>
      </c>
      <c r="S580" s="161"/>
      <c r="V580"/>
      <c r="W580" s="93"/>
      <c r="X580" s="90"/>
    </row>
    <row r="581" spans="1:24">
      <c r="A581" s="51">
        <v>138304</v>
      </c>
      <c r="B581" s="49">
        <v>138</v>
      </c>
      <c r="C581" s="50" t="s">
        <v>794</v>
      </c>
      <c r="D581" s="50">
        <v>304</v>
      </c>
      <c r="E581" s="41" t="s">
        <v>799</v>
      </c>
      <c r="F581" s="235">
        <v>26</v>
      </c>
      <c r="G581" s="235">
        <v>19</v>
      </c>
      <c r="H581" s="78">
        <f t="shared" si="41"/>
        <v>19</v>
      </c>
      <c r="I581" s="47">
        <f t="shared" si="42"/>
        <v>0</v>
      </c>
      <c r="J581" s="139">
        <v>132371</v>
      </c>
      <c r="K581" s="139">
        <v>95000</v>
      </c>
      <c r="L581" s="54">
        <f t="shared" si="43"/>
        <v>95000</v>
      </c>
      <c r="M581" s="54">
        <f t="shared" si="44"/>
        <v>0</v>
      </c>
      <c r="O581" s="91">
        <f t="shared" si="40"/>
        <v>0</v>
      </c>
      <c r="P581" s="122">
        <v>138304</v>
      </c>
      <c r="Q581" s="71">
        <v>19</v>
      </c>
      <c r="R581" s="71">
        <v>95000</v>
      </c>
      <c r="S581" s="161"/>
      <c r="V581"/>
      <c r="W581" s="93"/>
      <c r="X581" s="90"/>
    </row>
    <row r="582" spans="1:24">
      <c r="A582" s="234">
        <v>138316</v>
      </c>
      <c r="B582" s="149">
        <v>138</v>
      </c>
      <c r="C582" s="183" t="s">
        <v>794</v>
      </c>
      <c r="D582" s="184">
        <v>316</v>
      </c>
      <c r="E582" s="41" t="s">
        <v>870</v>
      </c>
      <c r="F582" s="93"/>
      <c r="G582" s="235">
        <v>1</v>
      </c>
      <c r="H582" s="78">
        <f t="shared" si="41"/>
        <v>1</v>
      </c>
      <c r="I582" s="47">
        <f t="shared" si="42"/>
        <v>0</v>
      </c>
      <c r="J582"/>
      <c r="K582" s="139">
        <v>5000</v>
      </c>
      <c r="L582" s="54">
        <f t="shared" si="43"/>
        <v>5000</v>
      </c>
      <c r="M582" s="54">
        <f t="shared" si="44"/>
        <v>0</v>
      </c>
      <c r="O582" s="91">
        <f t="shared" si="40"/>
        <v>0</v>
      </c>
      <c r="P582" s="122">
        <v>138316</v>
      </c>
      <c r="Q582" s="71">
        <v>1</v>
      </c>
      <c r="R582" s="71">
        <v>5000</v>
      </c>
      <c r="S582" s="161"/>
      <c r="V582"/>
      <c r="W582" s="93"/>
      <c r="X582" s="90"/>
    </row>
    <row r="583" spans="1:24">
      <c r="A583" s="51">
        <v>138622</v>
      </c>
      <c r="B583" s="49">
        <v>138</v>
      </c>
      <c r="C583" s="50" t="s">
        <v>794</v>
      </c>
      <c r="D583" s="68">
        <v>622</v>
      </c>
      <c r="E583" s="41" t="s">
        <v>800</v>
      </c>
      <c r="F583" s="235">
        <v>9</v>
      </c>
      <c r="G583" s="235">
        <v>10</v>
      </c>
      <c r="H583" s="78">
        <f t="shared" si="41"/>
        <v>10.45</v>
      </c>
      <c r="I583" s="47">
        <f t="shared" si="42"/>
        <v>0.44999999999999929</v>
      </c>
      <c r="J583" s="139">
        <v>45000</v>
      </c>
      <c r="K583" s="139">
        <v>50000</v>
      </c>
      <c r="L583" s="54">
        <f t="shared" si="43"/>
        <v>59021</v>
      </c>
      <c r="M583" s="54">
        <f t="shared" si="44"/>
        <v>9021</v>
      </c>
      <c r="O583" s="91">
        <f t="shared" si="40"/>
        <v>0</v>
      </c>
      <c r="P583" s="122">
        <v>138622</v>
      </c>
      <c r="Q583" s="71">
        <v>10.45</v>
      </c>
      <c r="R583" s="71">
        <v>59021</v>
      </c>
      <c r="S583" s="161"/>
      <c r="V583"/>
      <c r="W583" s="93"/>
      <c r="X583" s="90"/>
    </row>
    <row r="584" spans="1:24">
      <c r="A584" s="51">
        <v>138710</v>
      </c>
      <c r="B584" s="49">
        <v>138</v>
      </c>
      <c r="C584" s="50" t="s">
        <v>794</v>
      </c>
      <c r="D584" s="68">
        <v>710</v>
      </c>
      <c r="E584" s="41" t="s">
        <v>1284</v>
      </c>
      <c r="F584" s="235">
        <v>13.87</v>
      </c>
      <c r="G584" s="235">
        <v>11</v>
      </c>
      <c r="H584" s="78">
        <f t="shared" si="41"/>
        <v>11</v>
      </c>
      <c r="I584" s="47">
        <f t="shared" si="42"/>
        <v>0</v>
      </c>
      <c r="J584" s="139">
        <v>81380</v>
      </c>
      <c r="K584" s="139">
        <v>64204</v>
      </c>
      <c r="L584" s="54">
        <f t="shared" si="43"/>
        <v>64417</v>
      </c>
      <c r="M584" s="54">
        <f t="shared" si="44"/>
        <v>213</v>
      </c>
      <c r="O584" s="91">
        <f t="shared" ref="O584:O647" si="45">P584-A584</f>
        <v>0</v>
      </c>
      <c r="P584" s="122">
        <v>138710</v>
      </c>
      <c r="Q584" s="71">
        <v>11</v>
      </c>
      <c r="R584" s="71">
        <v>64417</v>
      </c>
      <c r="S584" s="161"/>
      <c r="V584"/>
      <c r="W584" s="93"/>
      <c r="X584" s="90"/>
    </row>
    <row r="585" spans="1:24">
      <c r="A585" s="120">
        <v>141017</v>
      </c>
      <c r="B585" s="49">
        <v>141</v>
      </c>
      <c r="C585" s="50" t="s">
        <v>563</v>
      </c>
      <c r="D585" s="68">
        <v>17</v>
      </c>
      <c r="E585" s="41" t="s">
        <v>1274</v>
      </c>
      <c r="F585" s="235">
        <v>1</v>
      </c>
      <c r="G585" s="235">
        <v>0</v>
      </c>
      <c r="H585" s="78">
        <f t="shared" ref="H585:H648" si="46">Q585</f>
        <v>0</v>
      </c>
      <c r="I585" s="47">
        <f t="shared" ref="I585:I648" si="47">H585-G585</f>
        <v>0</v>
      </c>
      <c r="J585" s="139">
        <v>5000</v>
      </c>
      <c r="K585" s="139">
        <v>0</v>
      </c>
      <c r="L585" s="54">
        <f t="shared" ref="L585:L648" si="48">R585</f>
        <v>0</v>
      </c>
      <c r="M585" s="54">
        <f t="shared" ref="M585:M648" si="49">L585-K585</f>
        <v>0</v>
      </c>
      <c r="O585" s="91">
        <f t="shared" si="45"/>
        <v>0</v>
      </c>
      <c r="P585" s="147">
        <v>141017</v>
      </c>
      <c r="Q585" s="71"/>
      <c r="R585" s="71"/>
      <c r="S585" s="161"/>
      <c r="V585"/>
      <c r="W585" s="93"/>
      <c r="X585" s="90"/>
    </row>
    <row r="586" spans="1:24">
      <c r="A586" s="51">
        <v>141064</v>
      </c>
      <c r="B586" s="49">
        <v>141</v>
      </c>
      <c r="C586" s="50" t="s">
        <v>563</v>
      </c>
      <c r="D586" s="50">
        <v>64</v>
      </c>
      <c r="E586" s="41" t="s">
        <v>844</v>
      </c>
      <c r="F586" s="235">
        <v>4</v>
      </c>
      <c r="G586" s="235">
        <v>5</v>
      </c>
      <c r="H586" s="78">
        <f t="shared" si="46"/>
        <v>5.84</v>
      </c>
      <c r="I586" s="47">
        <f t="shared" si="47"/>
        <v>0.83999999999999986</v>
      </c>
      <c r="J586" s="139">
        <v>25272</v>
      </c>
      <c r="K586" s="139">
        <v>30272</v>
      </c>
      <c r="L586" s="54">
        <f t="shared" si="48"/>
        <v>38232</v>
      </c>
      <c r="M586" s="54">
        <f t="shared" si="49"/>
        <v>7960</v>
      </c>
      <c r="O586" s="91">
        <f t="shared" si="45"/>
        <v>0</v>
      </c>
      <c r="P586" s="122">
        <v>141064</v>
      </c>
      <c r="Q586" s="71">
        <v>5.84</v>
      </c>
      <c r="R586" s="71">
        <v>38232</v>
      </c>
      <c r="S586" s="161"/>
      <c r="V586"/>
      <c r="W586" s="93"/>
      <c r="X586" s="90"/>
    </row>
    <row r="587" spans="1:24">
      <c r="A587" s="212">
        <v>141097</v>
      </c>
      <c r="B587" s="149">
        <v>141</v>
      </c>
      <c r="C587" s="183" t="s">
        <v>563</v>
      </c>
      <c r="D587" s="184">
        <v>97</v>
      </c>
      <c r="E587" s="41" t="s">
        <v>846</v>
      </c>
      <c r="F587" s="235">
        <v>0.51</v>
      </c>
      <c r="G587" s="235">
        <v>1</v>
      </c>
      <c r="H587" s="78">
        <f t="shared" si="46"/>
        <v>1</v>
      </c>
      <c r="I587" s="47">
        <f t="shared" si="47"/>
        <v>0</v>
      </c>
      <c r="J587" s="139">
        <v>2550</v>
      </c>
      <c r="K587" s="139">
        <v>5000</v>
      </c>
      <c r="L587" s="54">
        <f t="shared" si="48"/>
        <v>5000</v>
      </c>
      <c r="M587" s="54">
        <f t="shared" si="49"/>
        <v>0</v>
      </c>
      <c r="O587" s="91">
        <f t="shared" si="45"/>
        <v>0</v>
      </c>
      <c r="P587" s="122">
        <v>141097</v>
      </c>
      <c r="Q587" s="71">
        <v>1</v>
      </c>
      <c r="R587" s="71">
        <v>5000</v>
      </c>
      <c r="S587" s="161"/>
      <c r="V587"/>
      <c r="W587" s="93"/>
      <c r="X587" s="90"/>
    </row>
    <row r="588" spans="1:24">
      <c r="A588" s="250">
        <v>141139</v>
      </c>
      <c r="B588" s="149">
        <v>141</v>
      </c>
      <c r="C588" s="183" t="s">
        <v>563</v>
      </c>
      <c r="D588" s="184">
        <v>139</v>
      </c>
      <c r="E588" s="41" t="s">
        <v>828</v>
      </c>
      <c r="F588" s="235">
        <v>0.85</v>
      </c>
      <c r="G588" s="235">
        <v>1</v>
      </c>
      <c r="H588" s="78">
        <f t="shared" si="46"/>
        <v>1</v>
      </c>
      <c r="I588" s="47">
        <f t="shared" si="47"/>
        <v>0</v>
      </c>
      <c r="J588" s="139">
        <v>7065</v>
      </c>
      <c r="K588" s="139">
        <v>7815</v>
      </c>
      <c r="L588" s="54">
        <f t="shared" si="48"/>
        <v>16685</v>
      </c>
      <c r="M588" s="54">
        <f t="shared" si="49"/>
        <v>8870</v>
      </c>
      <c r="O588" s="91">
        <f t="shared" si="45"/>
        <v>0</v>
      </c>
      <c r="P588" s="122">
        <v>141139</v>
      </c>
      <c r="Q588" s="71">
        <v>1</v>
      </c>
      <c r="R588" s="71">
        <v>16685</v>
      </c>
      <c r="S588" s="161"/>
      <c r="V588"/>
      <c r="W588" s="93"/>
      <c r="X588" s="90"/>
    </row>
    <row r="589" spans="1:24">
      <c r="A589" s="51">
        <v>141153</v>
      </c>
      <c r="B589" s="49">
        <v>141</v>
      </c>
      <c r="C589" s="50" t="s">
        <v>563</v>
      </c>
      <c r="D589" s="68">
        <v>153</v>
      </c>
      <c r="E589" s="41" t="s">
        <v>847</v>
      </c>
      <c r="F589" s="235">
        <v>1</v>
      </c>
      <c r="G589" s="235">
        <v>1</v>
      </c>
      <c r="H589" s="78">
        <f t="shared" si="46"/>
        <v>1</v>
      </c>
      <c r="I589" s="47">
        <f t="shared" si="47"/>
        <v>0</v>
      </c>
      <c r="J589" s="139">
        <v>5000</v>
      </c>
      <c r="K589" s="139">
        <v>5000</v>
      </c>
      <c r="L589" s="54">
        <f t="shared" si="48"/>
        <v>5000</v>
      </c>
      <c r="M589" s="54">
        <f t="shared" si="49"/>
        <v>0</v>
      </c>
      <c r="O589" s="91">
        <f t="shared" si="45"/>
        <v>0</v>
      </c>
      <c r="P589" s="122">
        <v>141153</v>
      </c>
      <c r="Q589" s="71">
        <v>1</v>
      </c>
      <c r="R589" s="71">
        <v>5000</v>
      </c>
      <c r="S589" s="161"/>
      <c r="V589"/>
      <c r="W589" s="93"/>
      <c r="X589" s="90"/>
    </row>
    <row r="590" spans="1:24">
      <c r="A590" s="234">
        <v>141160</v>
      </c>
      <c r="B590" s="149">
        <v>141</v>
      </c>
      <c r="C590" s="183" t="s">
        <v>563</v>
      </c>
      <c r="D590" s="184">
        <v>160</v>
      </c>
      <c r="E590" s="41" t="s">
        <v>582</v>
      </c>
      <c r="F590" s="93"/>
      <c r="G590" s="235">
        <v>1</v>
      </c>
      <c r="H590" s="78">
        <f t="shared" si="46"/>
        <v>1</v>
      </c>
      <c r="I590" s="47">
        <f t="shared" si="47"/>
        <v>0</v>
      </c>
      <c r="J590"/>
      <c r="K590" s="139">
        <v>9000</v>
      </c>
      <c r="L590" s="54">
        <f t="shared" si="48"/>
        <v>5398</v>
      </c>
      <c r="M590" s="54">
        <f t="shared" si="49"/>
        <v>-3602</v>
      </c>
      <c r="O590" s="91">
        <f t="shared" si="45"/>
        <v>0</v>
      </c>
      <c r="P590" s="122">
        <v>141160</v>
      </c>
      <c r="Q590" s="71">
        <v>1</v>
      </c>
      <c r="R590" s="71">
        <v>5398</v>
      </c>
      <c r="S590" s="161"/>
      <c r="V590"/>
      <c r="W590" s="93"/>
      <c r="X590" s="90"/>
    </row>
    <row r="591" spans="1:24">
      <c r="A591" s="51">
        <v>141170</v>
      </c>
      <c r="B591" s="48">
        <v>141</v>
      </c>
      <c r="C591" s="50" t="s">
        <v>563</v>
      </c>
      <c r="D591" s="50">
        <v>170</v>
      </c>
      <c r="E591" s="41" t="s">
        <v>566</v>
      </c>
      <c r="F591" s="235">
        <v>64.209999999999994</v>
      </c>
      <c r="G591" s="235">
        <v>59</v>
      </c>
      <c r="H591" s="78">
        <f t="shared" si="46"/>
        <v>62.879999999999995</v>
      </c>
      <c r="I591" s="47">
        <f t="shared" si="47"/>
        <v>3.8799999999999955</v>
      </c>
      <c r="J591" s="139">
        <v>343668</v>
      </c>
      <c r="K591" s="139">
        <v>316122</v>
      </c>
      <c r="L591" s="54">
        <f t="shared" si="48"/>
        <v>342843</v>
      </c>
      <c r="M591" s="54">
        <f t="shared" si="49"/>
        <v>26721</v>
      </c>
      <c r="O591" s="91">
        <f t="shared" si="45"/>
        <v>0</v>
      </c>
      <c r="P591" s="122">
        <v>141170</v>
      </c>
      <c r="Q591" s="71">
        <v>62.879999999999995</v>
      </c>
      <c r="R591" s="71">
        <v>342843</v>
      </c>
      <c r="S591" s="161"/>
      <c r="V591"/>
      <c r="W591" s="93"/>
      <c r="X591" s="90"/>
    </row>
    <row r="592" spans="1:24">
      <c r="A592" s="175">
        <v>141174</v>
      </c>
      <c r="B592" s="169">
        <v>141</v>
      </c>
      <c r="C592" s="50" t="s">
        <v>563</v>
      </c>
      <c r="D592" s="169">
        <v>174</v>
      </c>
      <c r="E592" s="41" t="s">
        <v>567</v>
      </c>
      <c r="F592" s="235">
        <v>1</v>
      </c>
      <c r="G592" s="235">
        <v>0</v>
      </c>
      <c r="H592" s="78">
        <f t="shared" si="46"/>
        <v>0</v>
      </c>
      <c r="I592" s="47">
        <f t="shared" si="47"/>
        <v>0</v>
      </c>
      <c r="J592" s="139">
        <v>5000</v>
      </c>
      <c r="K592" s="139">
        <v>0</v>
      </c>
      <c r="L592" s="54">
        <f t="shared" si="48"/>
        <v>0</v>
      </c>
      <c r="M592" s="54">
        <f t="shared" si="49"/>
        <v>0</v>
      </c>
      <c r="O592" s="91">
        <f t="shared" si="45"/>
        <v>0</v>
      </c>
      <c r="P592" s="147">
        <v>141174</v>
      </c>
      <c r="Q592" s="71"/>
      <c r="R592" s="71"/>
      <c r="S592" s="161"/>
      <c r="V592"/>
      <c r="W592" s="93"/>
      <c r="X592" s="90"/>
    </row>
    <row r="593" spans="1:24">
      <c r="A593" s="212">
        <v>141185</v>
      </c>
      <c r="B593" s="149">
        <v>141</v>
      </c>
      <c r="C593" s="183" t="s">
        <v>563</v>
      </c>
      <c r="D593" s="184">
        <v>185</v>
      </c>
      <c r="E593" s="41" t="s">
        <v>829</v>
      </c>
      <c r="F593" s="235">
        <v>1</v>
      </c>
      <c r="G593" s="235">
        <v>0</v>
      </c>
      <c r="H593" s="78">
        <f t="shared" si="46"/>
        <v>0</v>
      </c>
      <c r="I593" s="47">
        <f t="shared" si="47"/>
        <v>0</v>
      </c>
      <c r="J593" s="139">
        <v>5000</v>
      </c>
      <c r="K593" s="139">
        <v>0</v>
      </c>
      <c r="L593" s="54">
        <f t="shared" si="48"/>
        <v>0</v>
      </c>
      <c r="M593" s="54">
        <f t="shared" si="49"/>
        <v>0</v>
      </c>
      <c r="O593" s="91">
        <f t="shared" si="45"/>
        <v>0</v>
      </c>
      <c r="P593" s="147">
        <v>141185</v>
      </c>
      <c r="Q593" s="71"/>
      <c r="R593" s="71"/>
      <c r="S593" s="161"/>
      <c r="V593"/>
      <c r="W593" s="93"/>
      <c r="X593" s="90"/>
    </row>
    <row r="594" spans="1:24">
      <c r="A594" s="180">
        <v>141213</v>
      </c>
      <c r="B594" s="86">
        <v>141</v>
      </c>
      <c r="C594" s="182" t="s">
        <v>563</v>
      </c>
      <c r="D594" s="182">
        <v>213</v>
      </c>
      <c r="E594" s="41" t="s">
        <v>868</v>
      </c>
      <c r="F594" s="235">
        <v>1</v>
      </c>
      <c r="G594" s="235">
        <v>0</v>
      </c>
      <c r="H594" s="78">
        <f t="shared" si="46"/>
        <v>0</v>
      </c>
      <c r="I594" s="47">
        <f t="shared" si="47"/>
        <v>0</v>
      </c>
      <c r="J594" s="139">
        <v>5000</v>
      </c>
      <c r="K594" s="139">
        <v>0</v>
      </c>
      <c r="L594" s="54">
        <f t="shared" si="48"/>
        <v>0</v>
      </c>
      <c r="M594" s="54">
        <f t="shared" si="49"/>
        <v>0</v>
      </c>
      <c r="O594" s="91">
        <f t="shared" si="45"/>
        <v>0</v>
      </c>
      <c r="P594" s="147">
        <v>141213</v>
      </c>
      <c r="Q594" s="71"/>
      <c r="R594" s="71"/>
      <c r="S594" s="161"/>
      <c r="V594"/>
      <c r="W594" s="93"/>
      <c r="X594" s="90"/>
    </row>
    <row r="595" spans="1:24">
      <c r="A595" s="212">
        <v>141229</v>
      </c>
      <c r="B595" s="149">
        <v>141</v>
      </c>
      <c r="C595" s="183" t="s">
        <v>563</v>
      </c>
      <c r="D595" s="184">
        <v>229</v>
      </c>
      <c r="E595" s="41" t="s">
        <v>770</v>
      </c>
      <c r="F595" s="235">
        <v>1</v>
      </c>
      <c r="G595" s="235">
        <v>0</v>
      </c>
      <c r="H595" s="78">
        <f t="shared" si="46"/>
        <v>0</v>
      </c>
      <c r="I595" s="47">
        <f t="shared" si="47"/>
        <v>0</v>
      </c>
      <c r="J595" s="139">
        <v>5000</v>
      </c>
      <c r="K595" s="139">
        <v>0</v>
      </c>
      <c r="L595" s="54">
        <f t="shared" si="48"/>
        <v>0</v>
      </c>
      <c r="M595" s="54">
        <f t="shared" si="49"/>
        <v>0</v>
      </c>
      <c r="O595" s="91">
        <f t="shared" si="45"/>
        <v>0</v>
      </c>
      <c r="P595" s="147">
        <v>141229</v>
      </c>
      <c r="Q595" s="71"/>
      <c r="R595" s="71"/>
      <c r="S595" s="161"/>
      <c r="V595"/>
      <c r="W595" s="93"/>
      <c r="X595" s="90"/>
    </row>
    <row r="596" spans="1:24">
      <c r="A596" s="212">
        <v>141271</v>
      </c>
      <c r="B596" s="149">
        <v>141</v>
      </c>
      <c r="C596" s="183" t="s">
        <v>563</v>
      </c>
      <c r="D596" s="184">
        <v>271</v>
      </c>
      <c r="E596" s="41" t="s">
        <v>1285</v>
      </c>
      <c r="F596" s="235">
        <v>3.73</v>
      </c>
      <c r="G596" s="235">
        <v>1</v>
      </c>
      <c r="H596" s="78">
        <f t="shared" si="46"/>
        <v>1</v>
      </c>
      <c r="I596" s="47">
        <f t="shared" si="47"/>
        <v>0</v>
      </c>
      <c r="J596" s="139">
        <v>18650</v>
      </c>
      <c r="K596" s="139">
        <v>5000</v>
      </c>
      <c r="L596" s="54">
        <f t="shared" si="48"/>
        <v>5000</v>
      </c>
      <c r="M596" s="54">
        <f t="shared" si="49"/>
        <v>0</v>
      </c>
      <c r="O596" s="91">
        <f t="shared" si="45"/>
        <v>0</v>
      </c>
      <c r="P596" s="122">
        <v>141271</v>
      </c>
      <c r="Q596" s="71">
        <v>1</v>
      </c>
      <c r="R596" s="71">
        <v>5000</v>
      </c>
      <c r="S596" s="161"/>
      <c r="V596"/>
      <c r="W596" s="93"/>
      <c r="X596" s="90"/>
    </row>
    <row r="597" spans="1:24">
      <c r="A597" s="234">
        <v>141288</v>
      </c>
      <c r="B597" s="149">
        <v>141</v>
      </c>
      <c r="C597" s="183" t="s">
        <v>563</v>
      </c>
      <c r="D597" s="184">
        <v>288</v>
      </c>
      <c r="E597" s="41" t="s">
        <v>1258</v>
      </c>
      <c r="F597" s="93"/>
      <c r="G597" s="235">
        <v>1</v>
      </c>
      <c r="H597" s="78">
        <f t="shared" si="46"/>
        <v>0.5</v>
      </c>
      <c r="I597" s="47">
        <f t="shared" si="47"/>
        <v>-0.5</v>
      </c>
      <c r="J597"/>
      <c r="K597" s="139">
        <v>12000</v>
      </c>
      <c r="L597" s="54">
        <f t="shared" si="48"/>
        <v>5356</v>
      </c>
      <c r="M597" s="54">
        <f t="shared" si="49"/>
        <v>-6644</v>
      </c>
      <c r="O597" s="91">
        <f t="shared" si="45"/>
        <v>0</v>
      </c>
      <c r="P597" s="122">
        <v>141288</v>
      </c>
      <c r="Q597" s="71">
        <v>0.5</v>
      </c>
      <c r="R597" s="71">
        <v>5356</v>
      </c>
      <c r="S597" s="161"/>
      <c r="V597"/>
      <c r="W597" s="93"/>
      <c r="X597" s="90"/>
    </row>
    <row r="598" spans="1:24">
      <c r="A598" s="144">
        <v>141321</v>
      </c>
      <c r="B598" s="149">
        <f>TRUNC(A598,-3)/1000</f>
        <v>141</v>
      </c>
      <c r="C598" s="183" t="str">
        <f>VLOOKUP(B598,code437,2)</f>
        <v xml:space="preserve">HUDSON                       </v>
      </c>
      <c r="D598" s="184">
        <f>A598-B598*1000</f>
        <v>321</v>
      </c>
      <c r="E598" s="41" t="s">
        <v>850</v>
      </c>
      <c r="H598" s="78">
        <f t="shared" si="46"/>
        <v>0.52</v>
      </c>
      <c r="I598" s="47">
        <f t="shared" si="47"/>
        <v>0.52</v>
      </c>
      <c r="K598" s="139"/>
      <c r="L598" s="54">
        <f t="shared" si="48"/>
        <v>2600</v>
      </c>
      <c r="M598" s="54">
        <f t="shared" si="49"/>
        <v>2600</v>
      </c>
      <c r="O598" s="91">
        <f t="shared" si="45"/>
        <v>0</v>
      </c>
      <c r="P598" s="122">
        <v>141321</v>
      </c>
      <c r="Q598" s="71">
        <v>0.52</v>
      </c>
      <c r="R598" s="71">
        <v>2600</v>
      </c>
      <c r="S598" s="161"/>
      <c r="V598"/>
      <c r="W598" s="93"/>
      <c r="X598" s="90"/>
    </row>
    <row r="599" spans="1:24">
      <c r="A599" s="174">
        <v>141322</v>
      </c>
      <c r="B599" s="169">
        <v>141</v>
      </c>
      <c r="C599" s="50" t="s">
        <v>563</v>
      </c>
      <c r="D599" s="169">
        <v>322</v>
      </c>
      <c r="E599" s="41" t="s">
        <v>787</v>
      </c>
      <c r="F599" s="235">
        <v>1</v>
      </c>
      <c r="G599" s="235">
        <v>1</v>
      </c>
      <c r="H599" s="78">
        <f t="shared" si="46"/>
        <v>1</v>
      </c>
      <c r="I599" s="47">
        <f t="shared" si="47"/>
        <v>0</v>
      </c>
      <c r="J599" s="139">
        <v>5000</v>
      </c>
      <c r="K599" s="139">
        <v>5000</v>
      </c>
      <c r="L599" s="54">
        <f t="shared" si="48"/>
        <v>5000</v>
      </c>
      <c r="M599" s="54">
        <f t="shared" si="49"/>
        <v>0</v>
      </c>
      <c r="O599" s="91">
        <f t="shared" si="45"/>
        <v>0</v>
      </c>
      <c r="P599" s="122">
        <v>141322</v>
      </c>
      <c r="Q599" s="71">
        <v>1</v>
      </c>
      <c r="R599" s="71">
        <v>5000</v>
      </c>
      <c r="S599" s="161"/>
      <c r="V599"/>
      <c r="W599" s="93"/>
      <c r="X599" s="90"/>
    </row>
    <row r="600" spans="1:24">
      <c r="A600" s="51">
        <v>141348</v>
      </c>
      <c r="B600" s="49">
        <v>141</v>
      </c>
      <c r="C600" s="50" t="s">
        <v>563</v>
      </c>
      <c r="D600" s="50">
        <v>348</v>
      </c>
      <c r="E600" s="41" t="s">
        <v>857</v>
      </c>
      <c r="F600" s="235">
        <v>2</v>
      </c>
      <c r="G600" s="235">
        <v>3</v>
      </c>
      <c r="H600" s="78">
        <f t="shared" si="46"/>
        <v>3</v>
      </c>
      <c r="I600" s="47">
        <f t="shared" si="47"/>
        <v>0</v>
      </c>
      <c r="J600" s="139">
        <v>13678</v>
      </c>
      <c r="K600" s="139">
        <v>18678</v>
      </c>
      <c r="L600" s="54">
        <f t="shared" si="48"/>
        <v>18351</v>
      </c>
      <c r="M600" s="54">
        <f t="shared" si="49"/>
        <v>-327</v>
      </c>
      <c r="O600" s="91">
        <f t="shared" si="45"/>
        <v>0</v>
      </c>
      <c r="P600" s="122">
        <v>141348</v>
      </c>
      <c r="Q600" s="71">
        <v>3</v>
      </c>
      <c r="R600" s="71">
        <v>18351</v>
      </c>
      <c r="S600" s="161"/>
      <c r="V600"/>
      <c r="W600" s="93"/>
      <c r="X600" s="90"/>
    </row>
    <row r="601" spans="1:24">
      <c r="A601" s="250">
        <v>141600</v>
      </c>
      <c r="B601" s="149">
        <v>141</v>
      </c>
      <c r="C601" s="183" t="s">
        <v>563</v>
      </c>
      <c r="D601" s="184">
        <v>600</v>
      </c>
      <c r="E601" s="41" t="s">
        <v>851</v>
      </c>
      <c r="F601" s="235">
        <v>0.56999999999999995</v>
      </c>
      <c r="G601" s="235">
        <v>1</v>
      </c>
      <c r="H601" s="78">
        <f t="shared" si="46"/>
        <v>1</v>
      </c>
      <c r="I601" s="47">
        <f t="shared" si="47"/>
        <v>0</v>
      </c>
      <c r="J601" s="139">
        <v>2850</v>
      </c>
      <c r="K601" s="139">
        <v>5000</v>
      </c>
      <c r="L601" s="54">
        <f t="shared" si="48"/>
        <v>5000</v>
      </c>
      <c r="M601" s="54">
        <f t="shared" si="49"/>
        <v>0</v>
      </c>
      <c r="O601" s="91">
        <f t="shared" si="45"/>
        <v>0</v>
      </c>
      <c r="P601" s="122">
        <v>141600</v>
      </c>
      <c r="Q601" s="71">
        <v>1</v>
      </c>
      <c r="R601" s="71">
        <v>5000</v>
      </c>
      <c r="S601" s="161"/>
      <c r="V601"/>
      <c r="W601" s="93"/>
      <c r="X601" s="90"/>
    </row>
    <row r="602" spans="1:24">
      <c r="A602" s="180">
        <v>141616</v>
      </c>
      <c r="B602" s="86">
        <v>141</v>
      </c>
      <c r="C602" s="182" t="s">
        <v>563</v>
      </c>
      <c r="D602" s="182">
        <v>616</v>
      </c>
      <c r="E602" s="41" t="s">
        <v>1513</v>
      </c>
      <c r="F602" s="235">
        <v>0.44</v>
      </c>
      <c r="G602" s="235">
        <v>1</v>
      </c>
      <c r="H602" s="78">
        <f t="shared" si="46"/>
        <v>1</v>
      </c>
      <c r="I602" s="47">
        <f t="shared" si="47"/>
        <v>0</v>
      </c>
      <c r="J602" s="139">
        <v>2200</v>
      </c>
      <c r="K602" s="139">
        <v>5000</v>
      </c>
      <c r="L602" s="54">
        <f t="shared" si="48"/>
        <v>5000</v>
      </c>
      <c r="M602" s="54">
        <f t="shared" si="49"/>
        <v>0</v>
      </c>
      <c r="O602" s="91">
        <f t="shared" si="45"/>
        <v>0</v>
      </c>
      <c r="P602" s="122">
        <v>141616</v>
      </c>
      <c r="Q602" s="71">
        <v>1</v>
      </c>
      <c r="R602" s="71">
        <v>5000</v>
      </c>
      <c r="S602" s="161"/>
      <c r="V602"/>
      <c r="W602" s="93"/>
      <c r="X602" s="90"/>
    </row>
    <row r="603" spans="1:24">
      <c r="A603" s="51">
        <v>141620</v>
      </c>
      <c r="B603" s="49">
        <v>141</v>
      </c>
      <c r="C603" s="50" t="s">
        <v>563</v>
      </c>
      <c r="D603" s="50">
        <v>620</v>
      </c>
      <c r="E603" s="41" t="s">
        <v>1271</v>
      </c>
      <c r="F603" s="235">
        <v>9</v>
      </c>
      <c r="G603" s="235">
        <v>6</v>
      </c>
      <c r="H603" s="78">
        <f t="shared" si="46"/>
        <v>5.6899999999999995</v>
      </c>
      <c r="I603" s="47">
        <f t="shared" si="47"/>
        <v>-0.3100000000000005</v>
      </c>
      <c r="J603" s="139">
        <v>47937</v>
      </c>
      <c r="K603" s="139">
        <v>39166</v>
      </c>
      <c r="L603" s="54">
        <f t="shared" si="48"/>
        <v>34000</v>
      </c>
      <c r="M603" s="54">
        <f t="shared" si="49"/>
        <v>-5166</v>
      </c>
      <c r="O603" s="91">
        <f t="shared" si="45"/>
        <v>0</v>
      </c>
      <c r="P603" s="122">
        <v>141620</v>
      </c>
      <c r="Q603" s="71">
        <v>5.6899999999999995</v>
      </c>
      <c r="R603" s="71">
        <v>34000</v>
      </c>
      <c r="S603" s="161"/>
      <c r="V603"/>
      <c r="W603" s="93"/>
      <c r="X603" s="90"/>
    </row>
    <row r="604" spans="1:24">
      <c r="A604" s="234">
        <v>141695</v>
      </c>
      <c r="B604" s="149">
        <v>141</v>
      </c>
      <c r="C604" s="183" t="s">
        <v>563</v>
      </c>
      <c r="D604" s="184">
        <v>695</v>
      </c>
      <c r="E604" s="41" t="s">
        <v>1288</v>
      </c>
      <c r="F604" s="93"/>
      <c r="G604" s="235">
        <v>1</v>
      </c>
      <c r="H604" s="78">
        <f t="shared" si="46"/>
        <v>0.12</v>
      </c>
      <c r="I604" s="47">
        <f t="shared" si="47"/>
        <v>-0.88</v>
      </c>
      <c r="J604"/>
      <c r="K604" s="139">
        <v>5000</v>
      </c>
      <c r="L604" s="54">
        <f t="shared" si="48"/>
        <v>600</v>
      </c>
      <c r="M604" s="54">
        <f t="shared" si="49"/>
        <v>-4400</v>
      </c>
      <c r="O604" s="91">
        <f t="shared" si="45"/>
        <v>0</v>
      </c>
      <c r="P604" s="122">
        <v>141695</v>
      </c>
      <c r="Q604" s="71">
        <v>0.12</v>
      </c>
      <c r="R604" s="71">
        <v>600</v>
      </c>
      <c r="S604" s="161"/>
      <c r="V604"/>
      <c r="W604" s="93"/>
      <c r="X604" s="90"/>
    </row>
    <row r="605" spans="1:24">
      <c r="A605" s="180">
        <v>141720</v>
      </c>
      <c r="B605" s="86">
        <v>141</v>
      </c>
      <c r="C605" s="182" t="s">
        <v>563</v>
      </c>
      <c r="D605" s="182">
        <v>720</v>
      </c>
      <c r="E605" s="41" t="s">
        <v>854</v>
      </c>
      <c r="F605" s="235">
        <v>1</v>
      </c>
      <c r="G605" s="235">
        <v>1</v>
      </c>
      <c r="H605" s="78">
        <f t="shared" si="46"/>
        <v>0.53</v>
      </c>
      <c r="I605" s="47">
        <f t="shared" si="47"/>
        <v>-0.47</v>
      </c>
      <c r="J605" s="139">
        <v>5000</v>
      </c>
      <c r="K605" s="139">
        <v>5000</v>
      </c>
      <c r="L605" s="54">
        <f t="shared" si="48"/>
        <v>2650</v>
      </c>
      <c r="M605" s="54">
        <f t="shared" si="49"/>
        <v>-2350</v>
      </c>
      <c r="O605" s="91">
        <f t="shared" si="45"/>
        <v>0</v>
      </c>
      <c r="P605" s="122">
        <v>141720</v>
      </c>
      <c r="Q605" s="71">
        <v>0.53</v>
      </c>
      <c r="R605" s="71">
        <v>2650</v>
      </c>
      <c r="S605" s="161"/>
      <c r="V605"/>
      <c r="W605" s="93"/>
      <c r="X605" s="90"/>
    </row>
    <row r="606" spans="1:24">
      <c r="A606" s="51">
        <v>141725</v>
      </c>
      <c r="B606" s="49">
        <v>141</v>
      </c>
      <c r="C606" s="50" t="s">
        <v>563</v>
      </c>
      <c r="D606" s="50">
        <v>725</v>
      </c>
      <c r="E606" s="41" t="s">
        <v>571</v>
      </c>
      <c r="F606" s="235">
        <v>4.3100000000000005</v>
      </c>
      <c r="G606" s="235">
        <v>3</v>
      </c>
      <c r="H606" s="78">
        <f t="shared" si="46"/>
        <v>4.0600000000000005</v>
      </c>
      <c r="I606" s="47">
        <f t="shared" si="47"/>
        <v>1.0600000000000005</v>
      </c>
      <c r="J606" s="139">
        <v>21550</v>
      </c>
      <c r="K606" s="139">
        <v>15000</v>
      </c>
      <c r="L606" s="54">
        <f t="shared" si="48"/>
        <v>26588</v>
      </c>
      <c r="M606" s="54">
        <f t="shared" si="49"/>
        <v>11588</v>
      </c>
      <c r="O606" s="91">
        <f t="shared" si="45"/>
        <v>0</v>
      </c>
      <c r="P606" s="122">
        <v>141725</v>
      </c>
      <c r="Q606" s="71">
        <v>4.0600000000000005</v>
      </c>
      <c r="R606" s="71">
        <v>26588</v>
      </c>
      <c r="S606" s="161"/>
      <c r="V606"/>
      <c r="W606" s="93"/>
      <c r="X606" s="90"/>
    </row>
    <row r="607" spans="1:24">
      <c r="A607" s="175">
        <v>141730</v>
      </c>
      <c r="B607" s="169">
        <v>141</v>
      </c>
      <c r="C607" s="50" t="s">
        <v>563</v>
      </c>
      <c r="D607" s="169">
        <v>730</v>
      </c>
      <c r="E607" s="41" t="s">
        <v>1289</v>
      </c>
      <c r="F607" s="235">
        <v>3</v>
      </c>
      <c r="G607" s="235">
        <v>4</v>
      </c>
      <c r="H607" s="78">
        <f t="shared" si="46"/>
        <v>4</v>
      </c>
      <c r="I607" s="47">
        <f t="shared" si="47"/>
        <v>0</v>
      </c>
      <c r="J607" s="139">
        <v>15000</v>
      </c>
      <c r="K607" s="139">
        <v>60000</v>
      </c>
      <c r="L607" s="54">
        <f t="shared" si="48"/>
        <v>89180</v>
      </c>
      <c r="M607" s="54">
        <f t="shared" si="49"/>
        <v>29180</v>
      </c>
      <c r="O607" s="91">
        <f t="shared" si="45"/>
        <v>0</v>
      </c>
      <c r="P607" s="122">
        <v>141730</v>
      </c>
      <c r="Q607" s="71">
        <v>4</v>
      </c>
      <c r="R607" s="71">
        <v>89180</v>
      </c>
      <c r="S607" s="161"/>
      <c r="V607"/>
      <c r="W607" s="93"/>
      <c r="X607" s="90"/>
    </row>
    <row r="608" spans="1:24">
      <c r="A608" s="213">
        <v>141753</v>
      </c>
      <c r="B608" s="49">
        <v>141</v>
      </c>
      <c r="C608" s="49" t="s">
        <v>563</v>
      </c>
      <c r="D608" s="49">
        <v>753</v>
      </c>
      <c r="E608" s="41" t="s">
        <v>789</v>
      </c>
      <c r="F608" s="235">
        <v>1</v>
      </c>
      <c r="G608" s="235">
        <v>1</v>
      </c>
      <c r="H608" s="78">
        <f t="shared" si="46"/>
        <v>1</v>
      </c>
      <c r="I608" s="47">
        <f t="shared" si="47"/>
        <v>0</v>
      </c>
      <c r="J608" s="139">
        <v>6524</v>
      </c>
      <c r="K608" s="139">
        <v>6524</v>
      </c>
      <c r="L608" s="54">
        <f t="shared" si="48"/>
        <v>5000</v>
      </c>
      <c r="M608" s="54">
        <f t="shared" si="49"/>
        <v>-1524</v>
      </c>
      <c r="O608" s="91">
        <f t="shared" si="45"/>
        <v>0</v>
      </c>
      <c r="P608" s="122">
        <v>141753</v>
      </c>
      <c r="Q608" s="71">
        <v>1</v>
      </c>
      <c r="R608" s="71">
        <v>5000</v>
      </c>
      <c r="S608" s="161"/>
      <c r="V608"/>
      <c r="W608" s="93"/>
      <c r="X608" s="90"/>
    </row>
    <row r="609" spans="1:24">
      <c r="A609" s="51">
        <v>144007</v>
      </c>
      <c r="B609" s="48">
        <v>144</v>
      </c>
      <c r="C609" s="50" t="s">
        <v>861</v>
      </c>
      <c r="D609" s="50">
        <v>7</v>
      </c>
      <c r="E609" s="41" t="s">
        <v>578</v>
      </c>
      <c r="F609" s="235">
        <v>2</v>
      </c>
      <c r="G609" s="235">
        <v>1</v>
      </c>
      <c r="H609" s="78">
        <f t="shared" si="46"/>
        <v>1</v>
      </c>
      <c r="I609" s="47">
        <f t="shared" si="47"/>
        <v>0</v>
      </c>
      <c r="J609" s="139">
        <v>10000</v>
      </c>
      <c r="K609" s="139">
        <v>5000</v>
      </c>
      <c r="L609" s="54">
        <f t="shared" si="48"/>
        <v>5000</v>
      </c>
      <c r="M609" s="54">
        <f t="shared" si="49"/>
        <v>0</v>
      </c>
      <c r="O609" s="91">
        <f t="shared" si="45"/>
        <v>0</v>
      </c>
      <c r="P609" s="122">
        <v>144007</v>
      </c>
      <c r="Q609" s="71">
        <v>1</v>
      </c>
      <c r="R609" s="71">
        <v>5000</v>
      </c>
      <c r="S609" s="161"/>
      <c r="V609"/>
      <c r="W609" s="93"/>
      <c r="X609" s="90"/>
    </row>
    <row r="610" spans="1:24">
      <c r="A610" s="51">
        <v>144030</v>
      </c>
      <c r="B610" s="49">
        <v>144</v>
      </c>
      <c r="C610" s="50" t="s">
        <v>861</v>
      </c>
      <c r="D610" s="50">
        <v>30</v>
      </c>
      <c r="E610" s="41" t="s">
        <v>858</v>
      </c>
      <c r="F610" s="235">
        <v>6</v>
      </c>
      <c r="G610" s="235">
        <v>4</v>
      </c>
      <c r="H610" s="78">
        <f t="shared" si="46"/>
        <v>4</v>
      </c>
      <c r="I610" s="47">
        <f t="shared" si="47"/>
        <v>0</v>
      </c>
      <c r="J610" s="139">
        <v>30000</v>
      </c>
      <c r="K610" s="139">
        <v>20000</v>
      </c>
      <c r="L610" s="54">
        <f t="shared" si="48"/>
        <v>20000</v>
      </c>
      <c r="M610" s="54">
        <f t="shared" si="49"/>
        <v>0</v>
      </c>
      <c r="O610" s="91">
        <f t="shared" si="45"/>
        <v>0</v>
      </c>
      <c r="P610" s="122">
        <v>144030</v>
      </c>
      <c r="Q610" s="71">
        <v>4</v>
      </c>
      <c r="R610" s="71">
        <v>20000</v>
      </c>
      <c r="S610" s="161"/>
      <c r="V610"/>
      <c r="W610" s="93"/>
      <c r="X610" s="90"/>
    </row>
    <row r="611" spans="1:24">
      <c r="A611" s="175">
        <v>144071</v>
      </c>
      <c r="B611" s="169">
        <v>144</v>
      </c>
      <c r="C611" s="50" t="s">
        <v>861</v>
      </c>
      <c r="D611" s="169">
        <v>71</v>
      </c>
      <c r="E611" s="41" t="s">
        <v>859</v>
      </c>
      <c r="F611" s="235">
        <v>4</v>
      </c>
      <c r="G611" s="235">
        <v>4</v>
      </c>
      <c r="H611" s="78">
        <f t="shared" si="46"/>
        <v>4</v>
      </c>
      <c r="I611" s="47">
        <f t="shared" si="47"/>
        <v>0</v>
      </c>
      <c r="J611" s="139">
        <v>20000</v>
      </c>
      <c r="K611" s="139">
        <v>20000</v>
      </c>
      <c r="L611" s="54">
        <f t="shared" si="48"/>
        <v>20000</v>
      </c>
      <c r="M611" s="54">
        <f t="shared" si="49"/>
        <v>0</v>
      </c>
      <c r="O611" s="91">
        <f t="shared" si="45"/>
        <v>0</v>
      </c>
      <c r="P611" s="122">
        <v>144071</v>
      </c>
      <c r="Q611" s="71">
        <v>4</v>
      </c>
      <c r="R611" s="71">
        <v>20000</v>
      </c>
      <c r="S611" s="161"/>
      <c r="V611"/>
      <c r="W611" s="93"/>
      <c r="X611" s="90"/>
    </row>
    <row r="612" spans="1:24">
      <c r="A612" s="51">
        <v>144105</v>
      </c>
      <c r="B612" s="49">
        <v>144</v>
      </c>
      <c r="C612" s="50" t="s">
        <v>861</v>
      </c>
      <c r="D612" s="68">
        <v>105</v>
      </c>
      <c r="E612" s="41" t="s">
        <v>579</v>
      </c>
      <c r="F612" s="235">
        <v>2</v>
      </c>
      <c r="G612" s="235">
        <v>6</v>
      </c>
      <c r="H612" s="78">
        <f t="shared" si="46"/>
        <v>5.97</v>
      </c>
      <c r="I612" s="47">
        <f t="shared" si="47"/>
        <v>-3.0000000000000249E-2</v>
      </c>
      <c r="J612" s="139">
        <v>10000</v>
      </c>
      <c r="K612" s="139">
        <v>30000</v>
      </c>
      <c r="L612" s="54">
        <f t="shared" si="48"/>
        <v>29850</v>
      </c>
      <c r="M612" s="54">
        <f t="shared" si="49"/>
        <v>-150</v>
      </c>
      <c r="O612" s="91">
        <f t="shared" si="45"/>
        <v>0</v>
      </c>
      <c r="P612" s="122">
        <v>144105</v>
      </c>
      <c r="Q612" s="71">
        <v>5.97</v>
      </c>
      <c r="R612" s="71">
        <v>29850</v>
      </c>
      <c r="S612" s="161"/>
      <c r="V612"/>
      <c r="W612" s="93"/>
      <c r="X612" s="90"/>
    </row>
    <row r="613" spans="1:24">
      <c r="A613" s="51">
        <v>144107</v>
      </c>
      <c r="B613" s="49">
        <v>144</v>
      </c>
      <c r="C613" s="50" t="s">
        <v>861</v>
      </c>
      <c r="D613" s="68">
        <v>107</v>
      </c>
      <c r="E613" s="41" t="s">
        <v>860</v>
      </c>
      <c r="F613" s="235">
        <v>8</v>
      </c>
      <c r="G613" s="235">
        <v>6</v>
      </c>
      <c r="H613" s="78">
        <f t="shared" si="46"/>
        <v>8</v>
      </c>
      <c r="I613" s="47">
        <f t="shared" si="47"/>
        <v>2</v>
      </c>
      <c r="J613" s="139">
        <v>40000</v>
      </c>
      <c r="K613" s="139">
        <v>30000</v>
      </c>
      <c r="L613" s="54">
        <f t="shared" si="48"/>
        <v>40000</v>
      </c>
      <c r="M613" s="54">
        <f t="shared" si="49"/>
        <v>10000</v>
      </c>
      <c r="O613" s="91">
        <f t="shared" si="45"/>
        <v>0</v>
      </c>
      <c r="P613" s="122">
        <v>144107</v>
      </c>
      <c r="Q613" s="71">
        <v>8</v>
      </c>
      <c r="R613" s="71">
        <v>40000</v>
      </c>
      <c r="S613" s="161"/>
      <c r="V613"/>
      <c r="W613" s="93"/>
      <c r="X613" s="90"/>
    </row>
    <row r="614" spans="1:24">
      <c r="A614" s="51">
        <v>144128</v>
      </c>
      <c r="B614" s="48">
        <v>144</v>
      </c>
      <c r="C614" s="50" t="s">
        <v>861</v>
      </c>
      <c r="D614" s="50">
        <v>128</v>
      </c>
      <c r="E614" s="41" t="s">
        <v>580</v>
      </c>
      <c r="F614" s="235">
        <v>2</v>
      </c>
      <c r="G614" s="235">
        <v>2</v>
      </c>
      <c r="H614" s="78">
        <f t="shared" si="46"/>
        <v>4</v>
      </c>
      <c r="I614" s="47">
        <f t="shared" si="47"/>
        <v>2</v>
      </c>
      <c r="J614" s="139">
        <v>10000</v>
      </c>
      <c r="K614" s="139">
        <v>10000</v>
      </c>
      <c r="L614" s="54">
        <f t="shared" si="48"/>
        <v>20000</v>
      </c>
      <c r="M614" s="54">
        <f t="shared" si="49"/>
        <v>10000</v>
      </c>
      <c r="O614" s="91">
        <f t="shared" si="45"/>
        <v>0</v>
      </c>
      <c r="P614" s="122">
        <v>144128</v>
      </c>
      <c r="Q614" s="71">
        <v>4</v>
      </c>
      <c r="R614" s="71">
        <v>20000</v>
      </c>
      <c r="S614" s="161"/>
      <c r="V614"/>
      <c r="W614" s="93"/>
      <c r="X614" s="90"/>
    </row>
    <row r="615" spans="1:24">
      <c r="A615" s="51">
        <v>144204</v>
      </c>
      <c r="B615" s="49">
        <v>144</v>
      </c>
      <c r="C615" s="50" t="s">
        <v>861</v>
      </c>
      <c r="D615" s="50">
        <v>204</v>
      </c>
      <c r="E615" s="41" t="s">
        <v>821</v>
      </c>
      <c r="F615" s="235">
        <v>1</v>
      </c>
      <c r="G615" s="235">
        <v>1</v>
      </c>
      <c r="H615" s="78">
        <f t="shared" si="46"/>
        <v>1</v>
      </c>
      <c r="I615" s="47">
        <f t="shared" si="47"/>
        <v>0</v>
      </c>
      <c r="J615" s="139">
        <v>5000</v>
      </c>
      <c r="K615" s="139">
        <v>5000</v>
      </c>
      <c r="L615" s="54">
        <f t="shared" si="48"/>
        <v>5000</v>
      </c>
      <c r="M615" s="54">
        <f t="shared" si="49"/>
        <v>0</v>
      </c>
      <c r="O615" s="91">
        <f t="shared" si="45"/>
        <v>0</v>
      </c>
      <c r="P615" s="122">
        <v>144204</v>
      </c>
      <c r="Q615" s="71">
        <v>1</v>
      </c>
      <c r="R615" s="71">
        <v>5000</v>
      </c>
      <c r="S615" s="161"/>
      <c r="V615"/>
      <c r="W615" s="93"/>
      <c r="X615" s="90"/>
    </row>
    <row r="616" spans="1:24">
      <c r="A616" s="234">
        <v>144675</v>
      </c>
      <c r="B616" s="149">
        <v>144</v>
      </c>
      <c r="C616" s="183" t="s">
        <v>861</v>
      </c>
      <c r="D616" s="184">
        <v>675</v>
      </c>
      <c r="E616" s="41" t="s">
        <v>774</v>
      </c>
      <c r="F616" s="93"/>
      <c r="G616" s="235">
        <v>1</v>
      </c>
      <c r="H616" s="78">
        <f t="shared" si="46"/>
        <v>1</v>
      </c>
      <c r="I616" s="47">
        <f t="shared" si="47"/>
        <v>0</v>
      </c>
      <c r="J616"/>
      <c r="K616" s="139">
        <v>5000</v>
      </c>
      <c r="L616" s="54">
        <f t="shared" si="48"/>
        <v>5000</v>
      </c>
      <c r="M616" s="54">
        <f t="shared" si="49"/>
        <v>0</v>
      </c>
      <c r="O616" s="91">
        <f t="shared" si="45"/>
        <v>0</v>
      </c>
      <c r="P616" s="122">
        <v>144675</v>
      </c>
      <c r="Q616" s="71">
        <v>1</v>
      </c>
      <c r="R616" s="71">
        <v>5000</v>
      </c>
      <c r="S616" s="161"/>
      <c r="V616"/>
      <c r="W616" s="93"/>
      <c r="X616" s="90"/>
    </row>
    <row r="617" spans="1:24">
      <c r="A617" s="51">
        <v>144745</v>
      </c>
      <c r="B617" s="49">
        <v>144</v>
      </c>
      <c r="C617" s="50" t="s">
        <v>861</v>
      </c>
      <c r="D617" s="50">
        <v>745</v>
      </c>
      <c r="E617" s="41" t="s">
        <v>823</v>
      </c>
      <c r="F617" s="235">
        <v>1</v>
      </c>
      <c r="G617" s="235">
        <v>2</v>
      </c>
      <c r="H617" s="78">
        <f t="shared" si="46"/>
        <v>0</v>
      </c>
      <c r="I617" s="47">
        <f t="shared" si="47"/>
        <v>-2</v>
      </c>
      <c r="J617" s="139">
        <v>5000</v>
      </c>
      <c r="K617" s="139">
        <v>10000</v>
      </c>
      <c r="L617" s="54">
        <f t="shared" si="48"/>
        <v>0</v>
      </c>
      <c r="M617" s="54">
        <f t="shared" si="49"/>
        <v>-10000</v>
      </c>
      <c r="O617" s="91">
        <f t="shared" si="45"/>
        <v>0</v>
      </c>
      <c r="P617" s="147">
        <v>144745</v>
      </c>
      <c r="Q617" s="71"/>
      <c r="R617" s="71"/>
      <c r="S617" s="161"/>
      <c r="V617"/>
      <c r="W617" s="93"/>
      <c r="X617" s="90"/>
    </row>
    <row r="618" spans="1:24">
      <c r="A618" s="51">
        <v>144773</v>
      </c>
      <c r="B618" s="49">
        <v>144</v>
      </c>
      <c r="C618" s="50" t="s">
        <v>861</v>
      </c>
      <c r="D618" s="50">
        <v>773</v>
      </c>
      <c r="E618" s="41" t="s">
        <v>824</v>
      </c>
      <c r="F618" s="235">
        <v>44</v>
      </c>
      <c r="G618" s="235">
        <v>39</v>
      </c>
      <c r="H618" s="78">
        <f t="shared" si="46"/>
        <v>39</v>
      </c>
      <c r="I618" s="47">
        <f t="shared" si="47"/>
        <v>0</v>
      </c>
      <c r="J618" s="139">
        <v>253036</v>
      </c>
      <c r="K618" s="139">
        <v>230038</v>
      </c>
      <c r="L618" s="54">
        <f t="shared" si="48"/>
        <v>222224</v>
      </c>
      <c r="M618" s="54">
        <f t="shared" si="49"/>
        <v>-7814</v>
      </c>
      <c r="O618" s="91">
        <f t="shared" si="45"/>
        <v>0</v>
      </c>
      <c r="P618" s="122">
        <v>144773</v>
      </c>
      <c r="Q618" s="71">
        <v>39</v>
      </c>
      <c r="R618" s="71">
        <v>222224</v>
      </c>
      <c r="S618" s="161"/>
      <c r="V618"/>
      <c r="W618" s="93"/>
      <c r="X618" s="90"/>
    </row>
    <row r="619" spans="1:24">
      <c r="A619" s="175">
        <v>148121</v>
      </c>
      <c r="B619" s="169">
        <v>148</v>
      </c>
      <c r="C619" s="50" t="s">
        <v>1265</v>
      </c>
      <c r="D619" s="169">
        <v>121</v>
      </c>
      <c r="E619" s="41" t="s">
        <v>820</v>
      </c>
      <c r="F619" s="235">
        <v>1</v>
      </c>
      <c r="G619" s="235">
        <v>1</v>
      </c>
      <c r="H619" s="78">
        <f t="shared" si="46"/>
        <v>1</v>
      </c>
      <c r="I619" s="47">
        <f t="shared" si="47"/>
        <v>0</v>
      </c>
      <c r="J619" s="139">
        <v>5000</v>
      </c>
      <c r="K619" s="139">
        <v>5000</v>
      </c>
      <c r="L619" s="54">
        <f t="shared" si="48"/>
        <v>5000</v>
      </c>
      <c r="M619" s="54">
        <f t="shared" si="49"/>
        <v>0</v>
      </c>
      <c r="O619" s="91">
        <f t="shared" si="45"/>
        <v>0</v>
      </c>
      <c r="P619" s="122">
        <v>148121</v>
      </c>
      <c r="Q619" s="71">
        <v>1</v>
      </c>
      <c r="R619" s="71">
        <v>5000</v>
      </c>
      <c r="S619" s="161"/>
      <c r="V619"/>
      <c r="W619" s="93"/>
      <c r="X619" s="90"/>
    </row>
    <row r="620" spans="1:24">
      <c r="A620" s="51">
        <v>148236</v>
      </c>
      <c r="B620" s="49">
        <v>148</v>
      </c>
      <c r="C620" s="50" t="s">
        <v>1265</v>
      </c>
      <c r="D620" s="50">
        <v>236</v>
      </c>
      <c r="E620" s="41" t="s">
        <v>1267</v>
      </c>
      <c r="F620" s="235">
        <v>14</v>
      </c>
      <c r="G620" s="235">
        <v>12</v>
      </c>
      <c r="H620" s="78">
        <f t="shared" si="46"/>
        <v>12</v>
      </c>
      <c r="I620" s="47">
        <f t="shared" si="47"/>
        <v>0</v>
      </c>
      <c r="J620" s="139">
        <v>90999</v>
      </c>
      <c r="K620" s="139">
        <v>80999</v>
      </c>
      <c r="L620" s="54">
        <f t="shared" si="48"/>
        <v>74804</v>
      </c>
      <c r="M620" s="54">
        <f t="shared" si="49"/>
        <v>-6195</v>
      </c>
      <c r="O620" s="91">
        <f t="shared" si="45"/>
        <v>0</v>
      </c>
      <c r="P620" s="122">
        <v>148236</v>
      </c>
      <c r="Q620" s="71">
        <v>12</v>
      </c>
      <c r="R620" s="71">
        <v>74804</v>
      </c>
      <c r="S620" s="161"/>
      <c r="V620"/>
      <c r="W620" s="93"/>
      <c r="X620" s="90"/>
    </row>
    <row r="621" spans="1:24">
      <c r="A621" s="180">
        <v>148341</v>
      </c>
      <c r="B621" s="86">
        <v>148</v>
      </c>
      <c r="C621" s="182" t="s">
        <v>1265</v>
      </c>
      <c r="D621" s="182">
        <v>341</v>
      </c>
      <c r="E621" s="41" t="s">
        <v>910</v>
      </c>
      <c r="F621" s="235">
        <v>1</v>
      </c>
      <c r="G621" s="235">
        <v>1</v>
      </c>
      <c r="H621" s="78">
        <f t="shared" si="46"/>
        <v>0</v>
      </c>
      <c r="I621" s="47">
        <f t="shared" si="47"/>
        <v>-1</v>
      </c>
      <c r="J621" s="139">
        <v>5000</v>
      </c>
      <c r="K621" s="139">
        <v>5000</v>
      </c>
      <c r="L621" s="54">
        <f t="shared" si="48"/>
        <v>0</v>
      </c>
      <c r="M621" s="54">
        <f t="shared" si="49"/>
        <v>-5000</v>
      </c>
      <c r="O621" s="91">
        <f t="shared" si="45"/>
        <v>0</v>
      </c>
      <c r="P621" s="147">
        <v>148341</v>
      </c>
      <c r="Q621" s="71"/>
      <c r="R621" s="71"/>
      <c r="S621" s="161"/>
      <c r="V621"/>
      <c r="W621" s="93"/>
      <c r="X621" s="90"/>
    </row>
    <row r="622" spans="1:24">
      <c r="A622" s="172">
        <v>148603</v>
      </c>
      <c r="B622">
        <v>148</v>
      </c>
      <c r="C622" s="50" t="s">
        <v>1265</v>
      </c>
      <c r="D622" s="68">
        <v>603</v>
      </c>
      <c r="E622" s="41" t="s">
        <v>1290</v>
      </c>
      <c r="F622" s="235">
        <v>4</v>
      </c>
      <c r="G622" s="235">
        <v>5</v>
      </c>
      <c r="H622" s="78">
        <f t="shared" si="46"/>
        <v>6</v>
      </c>
      <c r="I622" s="47">
        <f t="shared" si="47"/>
        <v>1</v>
      </c>
      <c r="J622" s="139">
        <v>20000</v>
      </c>
      <c r="K622" s="139">
        <v>25000</v>
      </c>
      <c r="L622" s="54">
        <f t="shared" si="48"/>
        <v>30000</v>
      </c>
      <c r="M622" s="54">
        <f t="shared" si="49"/>
        <v>5000</v>
      </c>
      <c r="O622" s="91">
        <f t="shared" si="45"/>
        <v>0</v>
      </c>
      <c r="P622" s="122">
        <v>148603</v>
      </c>
      <c r="Q622" s="71">
        <v>6</v>
      </c>
      <c r="R622" s="71">
        <v>30000</v>
      </c>
      <c r="S622" s="161"/>
      <c r="V622"/>
      <c r="W622" s="93"/>
      <c r="X622" s="90"/>
    </row>
    <row r="623" spans="1:24">
      <c r="A623" s="51">
        <v>150152</v>
      </c>
      <c r="B623" s="49">
        <v>150</v>
      </c>
      <c r="C623" s="50" t="s">
        <v>1292</v>
      </c>
      <c r="D623" s="50">
        <v>152</v>
      </c>
      <c r="E623" s="41" t="s">
        <v>1294</v>
      </c>
      <c r="F623" s="235">
        <v>29.270000000000003</v>
      </c>
      <c r="G623" s="235">
        <v>30</v>
      </c>
      <c r="H623" s="78">
        <f t="shared" si="46"/>
        <v>30.019999999999996</v>
      </c>
      <c r="I623" s="47">
        <f t="shared" si="47"/>
        <v>1.9999999999996021E-2</v>
      </c>
      <c r="J623" s="139">
        <v>181610</v>
      </c>
      <c r="K623" s="139">
        <v>180590</v>
      </c>
      <c r="L623" s="54">
        <f t="shared" si="48"/>
        <v>168974</v>
      </c>
      <c r="M623" s="54">
        <f t="shared" si="49"/>
        <v>-11616</v>
      </c>
      <c r="O623" s="91">
        <f t="shared" si="45"/>
        <v>0</v>
      </c>
      <c r="P623" s="122">
        <v>150152</v>
      </c>
      <c r="Q623" s="71">
        <v>30.019999999999996</v>
      </c>
      <c r="R623" s="71">
        <v>168974</v>
      </c>
      <c r="S623" s="161"/>
      <c r="V623"/>
      <c r="W623" s="93"/>
      <c r="X623" s="90"/>
    </row>
    <row r="624" spans="1:24">
      <c r="A624" s="51">
        <v>150236</v>
      </c>
      <c r="B624" s="49">
        <v>150</v>
      </c>
      <c r="C624" s="50" t="s">
        <v>1292</v>
      </c>
      <c r="D624" s="50">
        <v>236</v>
      </c>
      <c r="E624" s="41" t="s">
        <v>1267</v>
      </c>
      <c r="F624" s="235">
        <v>42.62</v>
      </c>
      <c r="G624" s="235">
        <v>46</v>
      </c>
      <c r="H624" s="78">
        <f t="shared" si="46"/>
        <v>48.67</v>
      </c>
      <c r="I624" s="47">
        <f t="shared" si="47"/>
        <v>2.6700000000000017</v>
      </c>
      <c r="J624" s="139">
        <v>228145</v>
      </c>
      <c r="K624" s="139">
        <v>260362</v>
      </c>
      <c r="L624" s="54">
        <f t="shared" si="48"/>
        <v>304804</v>
      </c>
      <c r="M624" s="54">
        <f t="shared" si="49"/>
        <v>44442</v>
      </c>
      <c r="O624" s="91">
        <f t="shared" si="45"/>
        <v>0</v>
      </c>
      <c r="P624" s="122">
        <v>150236</v>
      </c>
      <c r="Q624" s="71">
        <v>48.67</v>
      </c>
      <c r="R624" s="71">
        <v>304804</v>
      </c>
      <c r="S624" s="161"/>
      <c r="V624"/>
      <c r="W624" s="93"/>
      <c r="X624" s="90"/>
    </row>
    <row r="625" spans="1:24">
      <c r="A625" s="51">
        <v>150618</v>
      </c>
      <c r="B625" s="48">
        <v>150</v>
      </c>
      <c r="C625" s="50" t="s">
        <v>1292</v>
      </c>
      <c r="D625" s="50">
        <v>618</v>
      </c>
      <c r="E625" s="41" t="s">
        <v>1295</v>
      </c>
      <c r="F625" s="235">
        <v>6</v>
      </c>
      <c r="G625" s="235">
        <v>5</v>
      </c>
      <c r="H625" s="78">
        <f t="shared" si="46"/>
        <v>5</v>
      </c>
      <c r="I625" s="47">
        <f t="shared" si="47"/>
        <v>0</v>
      </c>
      <c r="J625" s="139">
        <v>41298</v>
      </c>
      <c r="K625" s="139">
        <v>25000</v>
      </c>
      <c r="L625" s="54">
        <f t="shared" si="48"/>
        <v>25000</v>
      </c>
      <c r="M625" s="54">
        <f t="shared" si="49"/>
        <v>0</v>
      </c>
      <c r="O625" s="91">
        <f t="shared" si="45"/>
        <v>0</v>
      </c>
      <c r="P625" s="122">
        <v>150618</v>
      </c>
      <c r="Q625" s="71">
        <v>5</v>
      </c>
      <c r="R625" s="71">
        <v>25000</v>
      </c>
      <c r="S625" s="161"/>
      <c r="V625"/>
      <c r="W625" s="93"/>
      <c r="X625" s="90"/>
    </row>
    <row r="626" spans="1:24">
      <c r="A626" s="51">
        <v>150635</v>
      </c>
      <c r="B626" s="49">
        <v>150</v>
      </c>
      <c r="C626" s="50" t="s">
        <v>1292</v>
      </c>
      <c r="D626" s="68">
        <v>635</v>
      </c>
      <c r="E626" s="41" t="s">
        <v>1291</v>
      </c>
      <c r="F626" s="235">
        <v>38.43</v>
      </c>
      <c r="G626" s="235">
        <v>39</v>
      </c>
      <c r="H626" s="78">
        <f t="shared" si="46"/>
        <v>39.57</v>
      </c>
      <c r="I626" s="47">
        <f t="shared" si="47"/>
        <v>0.57000000000000028</v>
      </c>
      <c r="J626" s="139">
        <v>210892</v>
      </c>
      <c r="K626" s="139">
        <v>215636</v>
      </c>
      <c r="L626" s="54">
        <f t="shared" si="48"/>
        <v>213388</v>
      </c>
      <c r="M626" s="54">
        <f t="shared" si="49"/>
        <v>-2248</v>
      </c>
      <c r="O626" s="91">
        <f t="shared" si="45"/>
        <v>0</v>
      </c>
      <c r="P626" s="122">
        <v>150635</v>
      </c>
      <c r="Q626" s="71">
        <v>39.57</v>
      </c>
      <c r="R626" s="71">
        <v>213388</v>
      </c>
      <c r="S626" s="161"/>
      <c r="V626"/>
      <c r="W626" s="93"/>
      <c r="X626" s="90"/>
    </row>
    <row r="627" spans="1:24">
      <c r="A627" s="51">
        <v>150662</v>
      </c>
      <c r="B627" s="49">
        <v>150</v>
      </c>
      <c r="C627" s="50" t="s">
        <v>1292</v>
      </c>
      <c r="D627" s="50">
        <v>662</v>
      </c>
      <c r="E627" s="41" t="s">
        <v>1296</v>
      </c>
      <c r="F627" s="235">
        <v>9.66</v>
      </c>
      <c r="G627" s="235">
        <v>6</v>
      </c>
      <c r="H627" s="78">
        <f t="shared" si="46"/>
        <v>3.2799999999999994</v>
      </c>
      <c r="I627" s="47">
        <f t="shared" si="47"/>
        <v>-2.7200000000000006</v>
      </c>
      <c r="J627" s="139">
        <v>59130</v>
      </c>
      <c r="K627" s="139">
        <v>38000</v>
      </c>
      <c r="L627" s="54">
        <f t="shared" si="48"/>
        <v>21288</v>
      </c>
      <c r="M627" s="54">
        <f t="shared" si="49"/>
        <v>-16712</v>
      </c>
      <c r="O627" s="91">
        <f t="shared" si="45"/>
        <v>0</v>
      </c>
      <c r="P627" s="122">
        <v>150662</v>
      </c>
      <c r="Q627" s="71">
        <v>3.2799999999999994</v>
      </c>
      <c r="R627" s="71">
        <v>21288</v>
      </c>
      <c r="S627" s="161"/>
      <c r="V627"/>
      <c r="W627" s="93"/>
      <c r="X627" s="90"/>
    </row>
    <row r="628" spans="1:24">
      <c r="A628" s="174">
        <v>150765</v>
      </c>
      <c r="B628" s="169">
        <v>150</v>
      </c>
      <c r="C628" s="50" t="s">
        <v>1292</v>
      </c>
      <c r="D628" s="169">
        <v>765</v>
      </c>
      <c r="E628" s="41" t="s">
        <v>1299</v>
      </c>
      <c r="F628" s="235">
        <v>1</v>
      </c>
      <c r="G628" s="235">
        <v>1</v>
      </c>
      <c r="H628" s="78">
        <f t="shared" si="46"/>
        <v>1</v>
      </c>
      <c r="I628" s="47">
        <f t="shared" si="47"/>
        <v>0</v>
      </c>
      <c r="J628" s="139">
        <v>5000</v>
      </c>
      <c r="K628" s="139">
        <v>5000</v>
      </c>
      <c r="L628" s="54">
        <f t="shared" si="48"/>
        <v>5000</v>
      </c>
      <c r="M628" s="54">
        <f t="shared" si="49"/>
        <v>0</v>
      </c>
      <c r="O628" s="91">
        <f t="shared" si="45"/>
        <v>0</v>
      </c>
      <c r="P628" s="122">
        <v>150765</v>
      </c>
      <c r="Q628" s="71">
        <v>1</v>
      </c>
      <c r="R628" s="71">
        <v>5000</v>
      </c>
      <c r="S628" s="161"/>
      <c r="V628"/>
      <c r="W628" s="93"/>
      <c r="X628" s="90"/>
    </row>
    <row r="629" spans="1:24">
      <c r="A629" s="180">
        <v>150766</v>
      </c>
      <c r="B629" s="86">
        <v>150</v>
      </c>
      <c r="C629" s="182" t="s">
        <v>1292</v>
      </c>
      <c r="D629" s="182">
        <v>766</v>
      </c>
      <c r="E629" s="41" t="s">
        <v>908</v>
      </c>
      <c r="F629" s="235">
        <v>1</v>
      </c>
      <c r="G629" s="235">
        <v>1</v>
      </c>
      <c r="H629" s="78">
        <f t="shared" si="46"/>
        <v>1</v>
      </c>
      <c r="I629" s="47">
        <f t="shared" si="47"/>
        <v>0</v>
      </c>
      <c r="J629" s="139">
        <v>5000</v>
      </c>
      <c r="K629" s="139">
        <v>5000</v>
      </c>
      <c r="L629" s="54">
        <f t="shared" si="48"/>
        <v>5000</v>
      </c>
      <c r="M629" s="54">
        <f t="shared" si="49"/>
        <v>0</v>
      </c>
      <c r="O629" s="91">
        <f t="shared" si="45"/>
        <v>0</v>
      </c>
      <c r="P629" s="122">
        <v>150766</v>
      </c>
      <c r="Q629" s="71">
        <v>1</v>
      </c>
      <c r="R629" s="71">
        <v>5000</v>
      </c>
      <c r="S629" s="161"/>
      <c r="V629"/>
      <c r="W629" s="93"/>
      <c r="X629" s="90"/>
    </row>
    <row r="630" spans="1:24">
      <c r="A630" s="51">
        <v>151017</v>
      </c>
      <c r="B630" s="49">
        <v>151</v>
      </c>
      <c r="C630" s="50" t="s">
        <v>921</v>
      </c>
      <c r="D630" s="50">
        <v>17</v>
      </c>
      <c r="E630" s="41" t="s">
        <v>1274</v>
      </c>
      <c r="F630" s="235">
        <v>5</v>
      </c>
      <c r="G630" s="235">
        <v>2</v>
      </c>
      <c r="H630" s="78">
        <f t="shared" si="46"/>
        <v>2</v>
      </c>
      <c r="I630" s="47">
        <f t="shared" si="47"/>
        <v>0</v>
      </c>
      <c r="J630" s="139">
        <v>29784</v>
      </c>
      <c r="K630" s="139">
        <v>10000</v>
      </c>
      <c r="L630" s="54">
        <f t="shared" si="48"/>
        <v>10000</v>
      </c>
      <c r="M630" s="54">
        <f t="shared" si="49"/>
        <v>0</v>
      </c>
      <c r="O630" s="91">
        <f t="shared" si="45"/>
        <v>0</v>
      </c>
      <c r="P630" s="122">
        <v>151017</v>
      </c>
      <c r="Q630" s="71">
        <v>2</v>
      </c>
      <c r="R630" s="71">
        <v>10000</v>
      </c>
      <c r="S630" s="161"/>
      <c r="V630"/>
      <c r="W630" s="93"/>
      <c r="X630" s="90"/>
    </row>
    <row r="631" spans="1:24">
      <c r="A631" s="212">
        <v>151153</v>
      </c>
      <c r="B631" s="149">
        <v>151</v>
      </c>
      <c r="C631" s="183" t="s">
        <v>921</v>
      </c>
      <c r="D631" s="184">
        <v>153</v>
      </c>
      <c r="E631" s="41" t="s">
        <v>847</v>
      </c>
      <c r="F631" s="235">
        <v>1</v>
      </c>
      <c r="G631" s="235">
        <v>0</v>
      </c>
      <c r="H631" s="78">
        <f t="shared" si="46"/>
        <v>0</v>
      </c>
      <c r="I631" s="47">
        <f t="shared" si="47"/>
        <v>0</v>
      </c>
      <c r="J631" s="139">
        <v>5000</v>
      </c>
      <c r="K631" s="139">
        <v>0</v>
      </c>
      <c r="L631" s="54">
        <f t="shared" si="48"/>
        <v>0</v>
      </c>
      <c r="M631" s="54">
        <f t="shared" si="49"/>
        <v>0</v>
      </c>
      <c r="O631" s="91">
        <f t="shared" si="45"/>
        <v>0</v>
      </c>
      <c r="P631" s="147">
        <v>151153</v>
      </c>
      <c r="Q631" s="71"/>
      <c r="R631" s="71"/>
      <c r="S631" s="161"/>
      <c r="V631"/>
      <c r="W631" s="93"/>
      <c r="X631" s="90"/>
    </row>
    <row r="632" spans="1:24">
      <c r="A632" s="212">
        <v>151215</v>
      </c>
      <c r="B632" s="149">
        <v>151</v>
      </c>
      <c r="C632" s="183" t="s">
        <v>921</v>
      </c>
      <c r="D632" s="184">
        <v>215</v>
      </c>
      <c r="E632" s="41" t="s">
        <v>874</v>
      </c>
      <c r="F632" s="235">
        <v>3</v>
      </c>
      <c r="G632" s="235">
        <v>1</v>
      </c>
      <c r="H632" s="78">
        <f t="shared" si="46"/>
        <v>1</v>
      </c>
      <c r="I632" s="47">
        <f t="shared" si="47"/>
        <v>0</v>
      </c>
      <c r="J632" s="139">
        <v>15000</v>
      </c>
      <c r="K632" s="139">
        <v>5000</v>
      </c>
      <c r="L632" s="54">
        <f t="shared" si="48"/>
        <v>5000</v>
      </c>
      <c r="M632" s="54">
        <f t="shared" si="49"/>
        <v>0</v>
      </c>
      <c r="O632" s="91">
        <f t="shared" si="45"/>
        <v>0</v>
      </c>
      <c r="P632" s="122">
        <v>151215</v>
      </c>
      <c r="Q632" s="71">
        <v>1</v>
      </c>
      <c r="R632" s="71">
        <v>5000</v>
      </c>
      <c r="S632" s="161"/>
      <c r="V632"/>
      <c r="W632" s="93"/>
      <c r="X632" s="90"/>
    </row>
    <row r="633" spans="1:24">
      <c r="A633" s="175">
        <v>151226</v>
      </c>
      <c r="B633" s="169">
        <v>151</v>
      </c>
      <c r="C633" s="50" t="s">
        <v>921</v>
      </c>
      <c r="D633" s="169">
        <v>226</v>
      </c>
      <c r="E633" s="41" t="s">
        <v>797</v>
      </c>
      <c r="F633" s="235">
        <v>4</v>
      </c>
      <c r="G633" s="235">
        <v>4</v>
      </c>
      <c r="H633" s="78">
        <f t="shared" si="46"/>
        <v>4</v>
      </c>
      <c r="I633" s="47">
        <f t="shared" si="47"/>
        <v>0</v>
      </c>
      <c r="J633" s="139">
        <v>20000</v>
      </c>
      <c r="K633" s="139">
        <v>20000</v>
      </c>
      <c r="L633" s="54">
        <f t="shared" si="48"/>
        <v>20000</v>
      </c>
      <c r="M633" s="54">
        <f t="shared" si="49"/>
        <v>0</v>
      </c>
      <c r="O633" s="91">
        <f t="shared" si="45"/>
        <v>0</v>
      </c>
      <c r="P633" s="122">
        <v>151226</v>
      </c>
      <c r="Q633" s="71">
        <v>4</v>
      </c>
      <c r="R633" s="71">
        <v>20000</v>
      </c>
      <c r="S633" s="161"/>
      <c r="V633"/>
      <c r="W633" s="93"/>
      <c r="X633" s="90"/>
    </row>
    <row r="634" spans="1:24">
      <c r="A634" s="144">
        <v>151277</v>
      </c>
      <c r="B634" s="49">
        <v>151</v>
      </c>
      <c r="C634" s="50" t="s">
        <v>921</v>
      </c>
      <c r="D634" s="68">
        <v>277</v>
      </c>
      <c r="E634" s="41" t="s">
        <v>869</v>
      </c>
      <c r="F634" s="235">
        <v>1</v>
      </c>
      <c r="G634" s="235">
        <v>1</v>
      </c>
      <c r="H634" s="78">
        <f t="shared" si="46"/>
        <v>1</v>
      </c>
      <c r="I634" s="47">
        <f t="shared" si="47"/>
        <v>0</v>
      </c>
      <c r="J634" s="139">
        <v>5805</v>
      </c>
      <c r="K634" s="139">
        <v>5805</v>
      </c>
      <c r="L634" s="54">
        <f t="shared" si="48"/>
        <v>5542</v>
      </c>
      <c r="M634" s="54">
        <f t="shared" si="49"/>
        <v>-263</v>
      </c>
      <c r="O634" s="91">
        <f t="shared" si="45"/>
        <v>0</v>
      </c>
      <c r="P634" s="122">
        <v>151277</v>
      </c>
      <c r="Q634" s="71">
        <v>1</v>
      </c>
      <c r="R634" s="71">
        <v>5542</v>
      </c>
      <c r="S634" s="161"/>
      <c r="V634"/>
      <c r="W634" s="93"/>
      <c r="X634" s="90"/>
    </row>
    <row r="635" spans="1:24">
      <c r="A635" s="176">
        <v>151316</v>
      </c>
      <c r="B635" s="49">
        <v>151</v>
      </c>
      <c r="C635" s="50" t="s">
        <v>921</v>
      </c>
      <c r="D635" s="68">
        <v>316</v>
      </c>
      <c r="E635" s="41" t="s">
        <v>870</v>
      </c>
      <c r="F635" s="235">
        <v>2</v>
      </c>
      <c r="G635" s="235">
        <v>1</v>
      </c>
      <c r="H635" s="78">
        <f t="shared" si="46"/>
        <v>1</v>
      </c>
      <c r="I635" s="47">
        <f t="shared" si="47"/>
        <v>0</v>
      </c>
      <c r="J635" s="139">
        <v>23867</v>
      </c>
      <c r="K635" s="139">
        <v>5000</v>
      </c>
      <c r="L635" s="54">
        <f t="shared" si="48"/>
        <v>5000</v>
      </c>
      <c r="M635" s="54">
        <f t="shared" si="49"/>
        <v>0</v>
      </c>
      <c r="O635" s="91">
        <f t="shared" si="45"/>
        <v>0</v>
      </c>
      <c r="P635" s="122">
        <v>151316</v>
      </c>
      <c r="Q635" s="71">
        <v>1</v>
      </c>
      <c r="R635" s="71">
        <v>5000</v>
      </c>
      <c r="S635" s="161"/>
      <c r="V635"/>
      <c r="W635" s="93"/>
      <c r="X635" s="90"/>
    </row>
    <row r="636" spans="1:24">
      <c r="A636" s="234">
        <v>151343</v>
      </c>
      <c r="B636" s="149">
        <v>151</v>
      </c>
      <c r="C636" s="183" t="s">
        <v>921</v>
      </c>
      <c r="D636" s="184">
        <v>343</v>
      </c>
      <c r="E636" s="41" t="s">
        <v>788</v>
      </c>
      <c r="F636" s="93"/>
      <c r="G636" s="235">
        <v>1</v>
      </c>
      <c r="H636" s="78">
        <f t="shared" si="46"/>
        <v>1</v>
      </c>
      <c r="I636" s="47">
        <f t="shared" si="47"/>
        <v>0</v>
      </c>
      <c r="J636"/>
      <c r="K636" s="139">
        <v>5000</v>
      </c>
      <c r="L636" s="54">
        <f t="shared" si="48"/>
        <v>5000</v>
      </c>
      <c r="M636" s="54">
        <f t="shared" si="49"/>
        <v>0</v>
      </c>
      <c r="O636" s="91">
        <f t="shared" si="45"/>
        <v>0</v>
      </c>
      <c r="P636" s="122">
        <v>151343</v>
      </c>
      <c r="Q636" s="71">
        <v>1</v>
      </c>
      <c r="R636" s="71">
        <v>5000</v>
      </c>
      <c r="S636" s="161"/>
      <c r="V636"/>
      <c r="W636" s="93"/>
      <c r="X636" s="90"/>
    </row>
    <row r="637" spans="1:24">
      <c r="A637" s="51">
        <v>151348</v>
      </c>
      <c r="B637" s="49">
        <v>151</v>
      </c>
      <c r="C637" s="50" t="s">
        <v>921</v>
      </c>
      <c r="D637" s="50">
        <v>348</v>
      </c>
      <c r="E637" s="41" t="s">
        <v>857</v>
      </c>
      <c r="F637" s="235">
        <v>33.61</v>
      </c>
      <c r="G637" s="235">
        <v>32</v>
      </c>
      <c r="H637" s="78">
        <f t="shared" si="46"/>
        <v>34.209999999999994</v>
      </c>
      <c r="I637" s="47">
        <f t="shared" si="47"/>
        <v>2.2099999999999937</v>
      </c>
      <c r="J637" s="139">
        <v>190673</v>
      </c>
      <c r="K637" s="139">
        <v>167527</v>
      </c>
      <c r="L637" s="54">
        <f t="shared" si="48"/>
        <v>175089</v>
      </c>
      <c r="M637" s="54">
        <f t="shared" si="49"/>
        <v>7562</v>
      </c>
      <c r="O637" s="91">
        <f t="shared" si="45"/>
        <v>0</v>
      </c>
      <c r="P637" s="122">
        <v>151348</v>
      </c>
      <c r="Q637" s="71">
        <v>34.209999999999994</v>
      </c>
      <c r="R637" s="71">
        <v>175089</v>
      </c>
      <c r="S637" s="161"/>
      <c r="V637"/>
      <c r="W637" s="93"/>
      <c r="X637" s="90"/>
    </row>
    <row r="638" spans="1:24">
      <c r="A638" s="145">
        <v>151658</v>
      </c>
      <c r="B638" s="49">
        <v>151</v>
      </c>
      <c r="C638" s="50" t="s">
        <v>921</v>
      </c>
      <c r="D638" s="68">
        <v>658</v>
      </c>
      <c r="E638" s="41" t="s">
        <v>875</v>
      </c>
      <c r="F638" s="235">
        <v>2</v>
      </c>
      <c r="G638" s="235">
        <v>2</v>
      </c>
      <c r="H638" s="78">
        <f t="shared" si="46"/>
        <v>2.5499999999999998</v>
      </c>
      <c r="I638" s="47">
        <f t="shared" si="47"/>
        <v>0.54999999999999982</v>
      </c>
      <c r="J638" s="139">
        <v>10000</v>
      </c>
      <c r="K638" s="139">
        <v>10000</v>
      </c>
      <c r="L638" s="54">
        <f t="shared" si="48"/>
        <v>12750</v>
      </c>
      <c r="M638" s="54">
        <f t="shared" si="49"/>
        <v>2750</v>
      </c>
      <c r="O638" s="91">
        <f t="shared" si="45"/>
        <v>0</v>
      </c>
      <c r="P638" s="122">
        <v>151658</v>
      </c>
      <c r="Q638" s="71">
        <v>2.5499999999999998</v>
      </c>
      <c r="R638" s="71">
        <v>12750</v>
      </c>
      <c r="S638" s="161"/>
      <c r="V638"/>
      <c r="W638" s="93"/>
      <c r="X638" s="90"/>
    </row>
    <row r="639" spans="1:24">
      <c r="A639" s="175">
        <v>151753</v>
      </c>
      <c r="B639" s="169">
        <v>151</v>
      </c>
      <c r="C639" s="50" t="s">
        <v>921</v>
      </c>
      <c r="D639" s="169">
        <v>753</v>
      </c>
      <c r="E639" s="41" t="s">
        <v>789</v>
      </c>
      <c r="F639" s="235">
        <v>1</v>
      </c>
      <c r="G639" s="235">
        <v>1</v>
      </c>
      <c r="H639" s="78">
        <f t="shared" si="46"/>
        <v>1</v>
      </c>
      <c r="I639" s="47">
        <f t="shared" si="47"/>
        <v>0</v>
      </c>
      <c r="J639" s="139">
        <v>5000</v>
      </c>
      <c r="K639" s="139">
        <v>5000</v>
      </c>
      <c r="L639" s="54">
        <f t="shared" si="48"/>
        <v>5000</v>
      </c>
      <c r="M639" s="54">
        <f t="shared" si="49"/>
        <v>0</v>
      </c>
      <c r="O639" s="91">
        <f t="shared" si="45"/>
        <v>0</v>
      </c>
      <c r="P639" s="122">
        <v>151753</v>
      </c>
      <c r="Q639" s="71">
        <v>1</v>
      </c>
      <c r="R639" s="71">
        <v>5000</v>
      </c>
      <c r="S639" s="161"/>
      <c r="V639"/>
      <c r="W639" s="93"/>
      <c r="X639" s="90"/>
    </row>
    <row r="640" spans="1:24">
      <c r="A640" s="51">
        <v>151767</v>
      </c>
      <c r="B640" s="49">
        <v>151</v>
      </c>
      <c r="C640" s="50" t="s">
        <v>921</v>
      </c>
      <c r="D640" s="50">
        <v>767</v>
      </c>
      <c r="E640" s="41" t="s">
        <v>876</v>
      </c>
      <c r="F640" s="235">
        <v>33</v>
      </c>
      <c r="G640" s="235">
        <v>46</v>
      </c>
      <c r="H640" s="78">
        <f t="shared" si="46"/>
        <v>48.38</v>
      </c>
      <c r="I640" s="47">
        <f t="shared" si="47"/>
        <v>2.3800000000000026</v>
      </c>
      <c r="J640" s="139">
        <v>207584</v>
      </c>
      <c r="K640" s="139">
        <v>287933</v>
      </c>
      <c r="L640" s="54">
        <f t="shared" si="48"/>
        <v>280619</v>
      </c>
      <c r="M640" s="54">
        <f t="shared" si="49"/>
        <v>-7314</v>
      </c>
      <c r="O640" s="91">
        <f t="shared" si="45"/>
        <v>0</v>
      </c>
      <c r="P640" s="122">
        <v>151767</v>
      </c>
      <c r="Q640" s="71">
        <v>48.38</v>
      </c>
      <c r="R640" s="71">
        <v>280619</v>
      </c>
      <c r="S640" s="161"/>
      <c r="V640"/>
      <c r="W640" s="93"/>
      <c r="X640" s="90"/>
    </row>
    <row r="641" spans="1:24">
      <c r="A641" s="250">
        <v>151770</v>
      </c>
      <c r="B641" s="149">
        <v>151</v>
      </c>
      <c r="C641" s="183" t="s">
        <v>921</v>
      </c>
      <c r="D641" s="184">
        <v>770</v>
      </c>
      <c r="E641" s="41" t="s">
        <v>877</v>
      </c>
      <c r="F641" s="235">
        <v>0.39</v>
      </c>
      <c r="G641" s="235">
        <v>1</v>
      </c>
      <c r="H641" s="78">
        <f t="shared" si="46"/>
        <v>1</v>
      </c>
      <c r="I641" s="47">
        <f t="shared" si="47"/>
        <v>0</v>
      </c>
      <c r="J641" s="139">
        <v>1950</v>
      </c>
      <c r="K641" s="139">
        <v>5000</v>
      </c>
      <c r="L641" s="54">
        <f t="shared" si="48"/>
        <v>5000</v>
      </c>
      <c r="M641" s="54">
        <f t="shared" si="49"/>
        <v>0</v>
      </c>
      <c r="O641" s="91">
        <f t="shared" si="45"/>
        <v>0</v>
      </c>
      <c r="P641" s="122">
        <v>151770</v>
      </c>
      <c r="Q641" s="71">
        <v>1</v>
      </c>
      <c r="R641" s="71">
        <v>5000</v>
      </c>
      <c r="S641" s="161"/>
      <c r="V641"/>
      <c r="W641" s="93"/>
      <c r="X641" s="90"/>
    </row>
    <row r="642" spans="1:24">
      <c r="A642" s="175">
        <v>151775</v>
      </c>
      <c r="B642" s="169">
        <v>151</v>
      </c>
      <c r="C642" s="50" t="s">
        <v>921</v>
      </c>
      <c r="D642" s="169">
        <v>775</v>
      </c>
      <c r="E642" s="41" t="s">
        <v>856</v>
      </c>
      <c r="F642" s="235">
        <v>5</v>
      </c>
      <c r="G642" s="235">
        <v>5</v>
      </c>
      <c r="H642" s="78">
        <f t="shared" si="46"/>
        <v>6</v>
      </c>
      <c r="I642" s="47">
        <f t="shared" si="47"/>
        <v>1</v>
      </c>
      <c r="J642" s="139">
        <v>25000</v>
      </c>
      <c r="K642" s="139">
        <v>32000</v>
      </c>
      <c r="L642" s="54">
        <f t="shared" si="48"/>
        <v>35881</v>
      </c>
      <c r="M642" s="54">
        <f t="shared" si="49"/>
        <v>3881</v>
      </c>
      <c r="O642" s="91">
        <f t="shared" si="45"/>
        <v>0</v>
      </c>
      <c r="P642" s="122">
        <v>151775</v>
      </c>
      <c r="Q642" s="71">
        <v>6</v>
      </c>
      <c r="R642" s="71">
        <v>35881</v>
      </c>
      <c r="S642" s="161"/>
      <c r="V642"/>
      <c r="W642" s="93"/>
      <c r="X642" s="90"/>
    </row>
    <row r="643" spans="1:24">
      <c r="A643" s="145">
        <v>151778</v>
      </c>
      <c r="B643" s="49">
        <v>151</v>
      </c>
      <c r="C643" s="50" t="s">
        <v>921</v>
      </c>
      <c r="D643" s="68">
        <v>778</v>
      </c>
      <c r="E643" s="41" t="s">
        <v>1286</v>
      </c>
      <c r="F643" s="235">
        <v>1</v>
      </c>
      <c r="G643" s="235">
        <v>0</v>
      </c>
      <c r="H643" s="78">
        <f t="shared" si="46"/>
        <v>0</v>
      </c>
      <c r="I643" s="47">
        <f t="shared" si="47"/>
        <v>0</v>
      </c>
      <c r="J643" s="139">
        <v>5000</v>
      </c>
      <c r="K643" s="139">
        <v>0</v>
      </c>
      <c r="L643" s="54">
        <f t="shared" si="48"/>
        <v>0</v>
      </c>
      <c r="M643" s="54">
        <f t="shared" si="49"/>
        <v>0</v>
      </c>
      <c r="O643" s="91">
        <f t="shared" si="45"/>
        <v>0</v>
      </c>
      <c r="P643" s="147">
        <v>151778</v>
      </c>
      <c r="S643" s="161"/>
      <c r="V643"/>
      <c r="W643" s="93"/>
      <c r="X643" s="90"/>
    </row>
    <row r="644" spans="1:24">
      <c r="A644" s="180">
        <v>152148</v>
      </c>
      <c r="B644" s="86">
        <v>152</v>
      </c>
      <c r="C644" s="182" t="s">
        <v>1294</v>
      </c>
      <c r="D644" s="182">
        <v>148</v>
      </c>
      <c r="E644" s="41" t="s">
        <v>1265</v>
      </c>
      <c r="F644" s="235">
        <v>1</v>
      </c>
      <c r="G644" s="235">
        <v>0</v>
      </c>
      <c r="H644" s="78">
        <f t="shared" si="46"/>
        <v>0</v>
      </c>
      <c r="I644" s="47">
        <f t="shared" si="47"/>
        <v>0</v>
      </c>
      <c r="J644" s="139">
        <v>5000</v>
      </c>
      <c r="K644" s="139">
        <v>0</v>
      </c>
      <c r="L644" s="54">
        <f t="shared" si="48"/>
        <v>0</v>
      </c>
      <c r="M644" s="54">
        <f t="shared" si="49"/>
        <v>0</v>
      </c>
      <c r="O644" s="91">
        <f t="shared" si="45"/>
        <v>0</v>
      </c>
      <c r="P644" s="147">
        <v>152148</v>
      </c>
      <c r="Q644" s="71"/>
      <c r="R644" s="71"/>
      <c r="S644" s="161"/>
      <c r="V644"/>
      <c r="W644" s="93"/>
      <c r="X644" s="90"/>
    </row>
    <row r="645" spans="1:24">
      <c r="A645" s="51">
        <v>152150</v>
      </c>
      <c r="B645" s="48">
        <v>152</v>
      </c>
      <c r="C645" s="50" t="s">
        <v>1294</v>
      </c>
      <c r="D645" s="50">
        <v>150</v>
      </c>
      <c r="E645" s="41" t="s">
        <v>1292</v>
      </c>
      <c r="F645" s="235">
        <v>30.22</v>
      </c>
      <c r="G645" s="235">
        <v>37</v>
      </c>
      <c r="H645" s="78">
        <f t="shared" si="46"/>
        <v>37.54</v>
      </c>
      <c r="I645" s="47">
        <f t="shared" si="47"/>
        <v>0.53999999999999915</v>
      </c>
      <c r="J645" s="139">
        <v>154932</v>
      </c>
      <c r="K645" s="139">
        <v>202625</v>
      </c>
      <c r="L645" s="54">
        <f t="shared" si="48"/>
        <v>199305</v>
      </c>
      <c r="M645" s="54">
        <f t="shared" si="49"/>
        <v>-3320</v>
      </c>
      <c r="O645" s="91">
        <f t="shared" si="45"/>
        <v>0</v>
      </c>
      <c r="P645" s="122">
        <v>152150</v>
      </c>
      <c r="Q645" s="71">
        <v>37.54</v>
      </c>
      <c r="R645" s="71">
        <v>199305</v>
      </c>
      <c r="S645" s="161"/>
      <c r="V645"/>
      <c r="W645" s="93"/>
      <c r="X645" s="90"/>
    </row>
    <row r="646" spans="1:24">
      <c r="A646" s="51">
        <v>152236</v>
      </c>
      <c r="B646" s="48">
        <v>152</v>
      </c>
      <c r="C646" s="50" t="s">
        <v>1294</v>
      </c>
      <c r="D646" s="68">
        <v>236</v>
      </c>
      <c r="E646" s="41" t="s">
        <v>1267</v>
      </c>
      <c r="F646" s="235">
        <v>171.2</v>
      </c>
      <c r="G646" s="235">
        <v>175</v>
      </c>
      <c r="H646" s="78">
        <f t="shared" si="46"/>
        <v>170.68</v>
      </c>
      <c r="I646" s="47">
        <f t="shared" si="47"/>
        <v>-4.3199999999999932</v>
      </c>
      <c r="J646" s="139">
        <v>882996</v>
      </c>
      <c r="K646" s="139">
        <v>910217</v>
      </c>
      <c r="L646" s="54">
        <f t="shared" si="48"/>
        <v>877498</v>
      </c>
      <c r="M646" s="54">
        <f t="shared" si="49"/>
        <v>-32719</v>
      </c>
      <c r="O646" s="91">
        <f t="shared" si="45"/>
        <v>0</v>
      </c>
      <c r="P646" s="122">
        <v>152236</v>
      </c>
      <c r="Q646" s="71">
        <v>170.68</v>
      </c>
      <c r="R646" s="71">
        <v>877498</v>
      </c>
      <c r="S646" s="161"/>
      <c r="V646"/>
      <c r="W646" s="93"/>
      <c r="X646" s="90"/>
    </row>
    <row r="647" spans="1:24">
      <c r="A647" s="51">
        <v>152249</v>
      </c>
      <c r="B647" s="48">
        <v>152</v>
      </c>
      <c r="C647" s="50" t="s">
        <v>1294</v>
      </c>
      <c r="D647" s="50">
        <v>249</v>
      </c>
      <c r="E647" s="41" t="s">
        <v>881</v>
      </c>
      <c r="F647" s="235">
        <v>10</v>
      </c>
      <c r="G647" s="235">
        <v>9</v>
      </c>
      <c r="H647" s="78">
        <f t="shared" si="46"/>
        <v>9</v>
      </c>
      <c r="I647" s="47">
        <f t="shared" si="47"/>
        <v>0</v>
      </c>
      <c r="J647" s="139">
        <v>50000</v>
      </c>
      <c r="K647" s="139">
        <v>45000</v>
      </c>
      <c r="L647" s="54">
        <f t="shared" si="48"/>
        <v>45000</v>
      </c>
      <c r="M647" s="54">
        <f t="shared" si="49"/>
        <v>0</v>
      </c>
      <c r="O647" s="91">
        <f t="shared" si="45"/>
        <v>0</v>
      </c>
      <c r="P647" s="122">
        <v>152249</v>
      </c>
      <c r="Q647" s="71">
        <v>9</v>
      </c>
      <c r="R647" s="71">
        <v>45000</v>
      </c>
      <c r="S647" s="161"/>
      <c r="V647"/>
      <c r="W647" s="93"/>
      <c r="X647" s="90"/>
    </row>
    <row r="648" spans="1:24">
      <c r="A648" s="171">
        <v>152302</v>
      </c>
      <c r="B648" s="48">
        <v>152</v>
      </c>
      <c r="C648" s="50" t="s">
        <v>1294</v>
      </c>
      <c r="D648" s="68">
        <v>302</v>
      </c>
      <c r="E648" s="41" t="s">
        <v>1300</v>
      </c>
      <c r="F648" s="235">
        <v>8</v>
      </c>
      <c r="G648" s="235">
        <v>6</v>
      </c>
      <c r="H648" s="78">
        <f t="shared" si="46"/>
        <v>7</v>
      </c>
      <c r="I648" s="47">
        <f t="shared" si="47"/>
        <v>1</v>
      </c>
      <c r="J648" s="139">
        <v>42960</v>
      </c>
      <c r="K648" s="139">
        <v>30000</v>
      </c>
      <c r="L648" s="54">
        <f t="shared" si="48"/>
        <v>37175</v>
      </c>
      <c r="M648" s="54">
        <f t="shared" si="49"/>
        <v>7175</v>
      </c>
      <c r="O648" s="91">
        <f t="shared" ref="O648:O711" si="50">P648-A648</f>
        <v>0</v>
      </c>
      <c r="P648" s="122">
        <v>152302</v>
      </c>
      <c r="Q648" s="71">
        <v>7</v>
      </c>
      <c r="R648" s="71">
        <v>37175</v>
      </c>
      <c r="S648" s="161"/>
      <c r="V648"/>
      <c r="W648" s="93"/>
      <c r="X648" s="90"/>
    </row>
    <row r="649" spans="1:24">
      <c r="A649" s="212">
        <v>152603</v>
      </c>
      <c r="B649" s="149">
        <v>152</v>
      </c>
      <c r="C649" s="183" t="s">
        <v>1294</v>
      </c>
      <c r="D649" s="184">
        <v>603</v>
      </c>
      <c r="E649" s="41" t="s">
        <v>1290</v>
      </c>
      <c r="F649" s="235">
        <v>1</v>
      </c>
      <c r="G649" s="235">
        <v>1</v>
      </c>
      <c r="H649" s="78">
        <f t="shared" ref="H649:H712" si="51">Q649</f>
        <v>1</v>
      </c>
      <c r="I649" s="47">
        <f t="shared" ref="I649:I712" si="52">H649-G649</f>
        <v>0</v>
      </c>
      <c r="J649" s="139">
        <v>5000</v>
      </c>
      <c r="K649" s="139">
        <v>5000</v>
      </c>
      <c r="L649" s="54">
        <f t="shared" ref="L649:L712" si="53">R649</f>
        <v>5000</v>
      </c>
      <c r="M649" s="54">
        <f t="shared" ref="M649:M712" si="54">L649-K649</f>
        <v>0</v>
      </c>
      <c r="O649" s="91">
        <f t="shared" si="50"/>
        <v>0</v>
      </c>
      <c r="P649" s="122">
        <v>152603</v>
      </c>
      <c r="Q649" s="71">
        <v>1</v>
      </c>
      <c r="R649" s="71">
        <v>5000</v>
      </c>
      <c r="S649" s="161"/>
      <c r="V649"/>
      <c r="W649" s="93"/>
      <c r="X649" s="90"/>
    </row>
    <row r="650" spans="1:24">
      <c r="A650" s="48">
        <v>152618</v>
      </c>
      <c r="B650" s="49">
        <v>152</v>
      </c>
      <c r="C650" s="50" t="s">
        <v>1294</v>
      </c>
      <c r="D650" s="50">
        <v>618</v>
      </c>
      <c r="E650" s="41" t="s">
        <v>1295</v>
      </c>
      <c r="F650" s="235">
        <v>5.48</v>
      </c>
      <c r="G650" s="235">
        <v>3</v>
      </c>
      <c r="H650" s="78">
        <f t="shared" si="51"/>
        <v>2.8499999999999996</v>
      </c>
      <c r="I650" s="47">
        <f t="shared" si="52"/>
        <v>-0.15000000000000036</v>
      </c>
      <c r="J650" s="139">
        <v>38763</v>
      </c>
      <c r="K650" s="139">
        <v>17014</v>
      </c>
      <c r="L650" s="54">
        <f t="shared" si="53"/>
        <v>20766</v>
      </c>
      <c r="M650" s="54">
        <f t="shared" si="54"/>
        <v>3752</v>
      </c>
      <c r="O650" s="91">
        <f t="shared" si="50"/>
        <v>0</v>
      </c>
      <c r="P650" s="122">
        <v>152618</v>
      </c>
      <c r="Q650" s="71">
        <v>2.8499999999999996</v>
      </c>
      <c r="R650" s="71">
        <v>20766</v>
      </c>
      <c r="S650" s="161"/>
      <c r="V650"/>
      <c r="W650" s="93"/>
      <c r="X650" s="90"/>
    </row>
    <row r="651" spans="1:24">
      <c r="A651" s="48">
        <v>152635</v>
      </c>
      <c r="B651" s="48">
        <v>152</v>
      </c>
      <c r="C651" s="50" t="s">
        <v>1294</v>
      </c>
      <c r="D651" s="50">
        <v>635</v>
      </c>
      <c r="E651" s="41" t="s">
        <v>1291</v>
      </c>
      <c r="F651" s="235">
        <v>12.890000000000002</v>
      </c>
      <c r="G651" s="235">
        <v>16</v>
      </c>
      <c r="H651" s="78">
        <f t="shared" si="51"/>
        <v>17.57</v>
      </c>
      <c r="I651" s="47">
        <f t="shared" si="52"/>
        <v>1.5700000000000003</v>
      </c>
      <c r="J651" s="139">
        <v>64450</v>
      </c>
      <c r="K651" s="139">
        <v>80000</v>
      </c>
      <c r="L651" s="54">
        <f t="shared" si="53"/>
        <v>87850</v>
      </c>
      <c r="M651" s="54">
        <f t="shared" si="54"/>
        <v>7850</v>
      </c>
      <c r="O651" s="91">
        <f t="shared" si="50"/>
        <v>0</v>
      </c>
      <c r="P651" s="122">
        <v>152635</v>
      </c>
      <c r="Q651" s="71">
        <v>17.57</v>
      </c>
      <c r="R651" s="71">
        <v>87850</v>
      </c>
      <c r="S651" s="161"/>
      <c r="V651"/>
      <c r="W651" s="93"/>
      <c r="X651" s="90"/>
    </row>
    <row r="652" spans="1:24">
      <c r="A652" s="181">
        <v>152662</v>
      </c>
      <c r="B652" s="86">
        <v>152</v>
      </c>
      <c r="C652" s="182" t="s">
        <v>1294</v>
      </c>
      <c r="D652" s="182">
        <v>662</v>
      </c>
      <c r="E652" s="41" t="s">
        <v>1296</v>
      </c>
      <c r="F652" s="235">
        <v>2</v>
      </c>
      <c r="G652" s="235">
        <v>2</v>
      </c>
      <c r="H652" s="78">
        <f t="shared" si="51"/>
        <v>2</v>
      </c>
      <c r="I652" s="47">
        <f t="shared" si="52"/>
        <v>0</v>
      </c>
      <c r="J652" s="139">
        <v>10000</v>
      </c>
      <c r="K652" s="139">
        <v>10000</v>
      </c>
      <c r="L652" s="54">
        <f t="shared" si="53"/>
        <v>10000</v>
      </c>
      <c r="M652" s="54">
        <f t="shared" si="54"/>
        <v>0</v>
      </c>
      <c r="O652" s="91">
        <f t="shared" si="50"/>
        <v>0</v>
      </c>
      <c r="P652" s="122">
        <v>152662</v>
      </c>
      <c r="Q652" s="71">
        <v>2</v>
      </c>
      <c r="R652" s="71">
        <v>10000</v>
      </c>
      <c r="S652" s="161"/>
      <c r="V652"/>
      <c r="W652" s="93"/>
      <c r="X652" s="90"/>
    </row>
    <row r="653" spans="1:24">
      <c r="A653" s="178">
        <v>152715</v>
      </c>
      <c r="B653" s="49">
        <v>152</v>
      </c>
      <c r="C653" s="50" t="s">
        <v>1294</v>
      </c>
      <c r="D653" s="68">
        <v>715</v>
      </c>
      <c r="E653" s="41" t="s">
        <v>1298</v>
      </c>
      <c r="F653" s="235">
        <v>1</v>
      </c>
      <c r="G653" s="235">
        <v>1</v>
      </c>
      <c r="H653" s="78">
        <f t="shared" si="51"/>
        <v>1</v>
      </c>
      <c r="I653" s="47">
        <f t="shared" si="52"/>
        <v>0</v>
      </c>
      <c r="J653" s="139">
        <v>5000</v>
      </c>
      <c r="K653" s="139">
        <v>5000</v>
      </c>
      <c r="L653" s="54">
        <f t="shared" si="53"/>
        <v>5000</v>
      </c>
      <c r="M653" s="54">
        <f t="shared" si="54"/>
        <v>0</v>
      </c>
      <c r="O653" s="91">
        <f t="shared" si="50"/>
        <v>0</v>
      </c>
      <c r="P653" s="122">
        <v>152715</v>
      </c>
      <c r="Q653" s="71">
        <v>1</v>
      </c>
      <c r="R653" s="71">
        <v>5000</v>
      </c>
      <c r="S653" s="161"/>
      <c r="V653"/>
      <c r="W653" s="93"/>
      <c r="X653" s="90"/>
    </row>
    <row r="654" spans="1:24">
      <c r="A654" s="119">
        <v>152765</v>
      </c>
      <c r="B654" s="49">
        <v>152</v>
      </c>
      <c r="C654" s="50" t="s">
        <v>1294</v>
      </c>
      <c r="D654" s="50">
        <v>765</v>
      </c>
      <c r="E654" s="41" t="s">
        <v>1299</v>
      </c>
      <c r="F654" s="235">
        <v>4</v>
      </c>
      <c r="G654" s="235">
        <v>5</v>
      </c>
      <c r="H654" s="78">
        <f t="shared" si="51"/>
        <v>4.5199999999999996</v>
      </c>
      <c r="I654" s="47">
        <f t="shared" si="52"/>
        <v>-0.48000000000000043</v>
      </c>
      <c r="J654" s="139">
        <v>20000</v>
      </c>
      <c r="K654" s="139">
        <v>25000</v>
      </c>
      <c r="L654" s="54">
        <f t="shared" si="53"/>
        <v>22600</v>
      </c>
      <c r="M654" s="54">
        <f t="shared" si="54"/>
        <v>-2400</v>
      </c>
      <c r="O654" s="91">
        <f t="shared" si="50"/>
        <v>0</v>
      </c>
      <c r="P654" s="122">
        <v>152765</v>
      </c>
      <c r="Q654" s="71">
        <v>4.5199999999999996</v>
      </c>
      <c r="R654" s="71">
        <v>22600</v>
      </c>
      <c r="S654" s="161"/>
      <c r="V654"/>
      <c r="W654" s="93"/>
      <c r="X654" s="90"/>
    </row>
    <row r="655" spans="1:24">
      <c r="A655" s="241">
        <v>153039</v>
      </c>
      <c r="B655" s="149">
        <v>153</v>
      </c>
      <c r="C655" s="183" t="s">
        <v>847</v>
      </c>
      <c r="D655" s="184">
        <v>39</v>
      </c>
      <c r="E655" s="41" t="s">
        <v>786</v>
      </c>
      <c r="F655" s="93"/>
      <c r="G655" s="235">
        <v>1</v>
      </c>
      <c r="H655" s="78">
        <f t="shared" si="51"/>
        <v>0.22</v>
      </c>
      <c r="I655" s="47">
        <f t="shared" si="52"/>
        <v>-0.78</v>
      </c>
      <c r="J655"/>
      <c r="K655" s="139">
        <v>12000</v>
      </c>
      <c r="L655" s="54">
        <f t="shared" si="53"/>
        <v>4124</v>
      </c>
      <c r="M655" s="54">
        <f t="shared" si="54"/>
        <v>-7876</v>
      </c>
      <c r="O655" s="91">
        <f t="shared" si="50"/>
        <v>0</v>
      </c>
      <c r="P655" s="122">
        <v>153039</v>
      </c>
      <c r="Q655" s="71">
        <v>0.22</v>
      </c>
      <c r="R655" s="71">
        <v>4124</v>
      </c>
      <c r="S655" s="161"/>
      <c r="V655"/>
      <c r="W655" s="93"/>
      <c r="X655" s="90"/>
    </row>
    <row r="656" spans="1:24">
      <c r="A656" s="119">
        <v>153097</v>
      </c>
      <c r="B656" s="49">
        <v>153</v>
      </c>
      <c r="C656" s="50" t="s">
        <v>847</v>
      </c>
      <c r="D656" s="50">
        <v>97</v>
      </c>
      <c r="E656" s="41" t="s">
        <v>846</v>
      </c>
      <c r="F656" s="235">
        <v>166.88</v>
      </c>
      <c r="G656" s="235">
        <v>155</v>
      </c>
      <c r="H656" s="78">
        <f t="shared" si="51"/>
        <v>157.96999999999997</v>
      </c>
      <c r="I656" s="47">
        <f t="shared" si="52"/>
        <v>2.9699999999999704</v>
      </c>
      <c r="J656" s="139">
        <v>911428</v>
      </c>
      <c r="K656" s="139">
        <v>870671</v>
      </c>
      <c r="L656" s="54">
        <f t="shared" si="53"/>
        <v>870804</v>
      </c>
      <c r="M656" s="54">
        <f t="shared" si="54"/>
        <v>133</v>
      </c>
      <c r="O656" s="91">
        <f t="shared" si="50"/>
        <v>0</v>
      </c>
      <c r="P656" s="122">
        <v>153097</v>
      </c>
      <c r="Q656" s="71">
        <v>157.96999999999997</v>
      </c>
      <c r="R656" s="71">
        <v>870804</v>
      </c>
      <c r="S656" s="161"/>
      <c r="V656"/>
      <c r="W656" s="93"/>
      <c r="X656" s="90"/>
    </row>
    <row r="657" spans="1:24">
      <c r="A657" s="119">
        <v>153103</v>
      </c>
      <c r="B657" s="48">
        <v>153</v>
      </c>
      <c r="C657" s="50" t="s">
        <v>847</v>
      </c>
      <c r="D657" s="50">
        <v>103</v>
      </c>
      <c r="E657" s="41" t="s">
        <v>804</v>
      </c>
      <c r="F657" s="235">
        <v>6.68</v>
      </c>
      <c r="G657" s="235">
        <v>9</v>
      </c>
      <c r="H657" s="78">
        <f t="shared" si="51"/>
        <v>9.65</v>
      </c>
      <c r="I657" s="47">
        <f t="shared" si="52"/>
        <v>0.65000000000000036</v>
      </c>
      <c r="J657" s="139">
        <v>33400</v>
      </c>
      <c r="K657" s="139">
        <v>45000</v>
      </c>
      <c r="L657" s="54">
        <f t="shared" si="53"/>
        <v>50653</v>
      </c>
      <c r="M657" s="54">
        <f t="shared" si="54"/>
        <v>5653</v>
      </c>
      <c r="O657" s="91">
        <f t="shared" si="50"/>
        <v>0</v>
      </c>
      <c r="P657" s="122">
        <v>153103</v>
      </c>
      <c r="Q657" s="71">
        <v>9.65</v>
      </c>
      <c r="R657" s="71">
        <v>50653</v>
      </c>
      <c r="S657" s="161"/>
      <c r="V657"/>
      <c r="W657" s="93"/>
      <c r="X657" s="90"/>
    </row>
    <row r="658" spans="1:24">
      <c r="A658" s="253">
        <v>153141</v>
      </c>
      <c r="B658" s="49">
        <v>153</v>
      </c>
      <c r="C658" s="49" t="s">
        <v>847</v>
      </c>
      <c r="D658" s="49">
        <v>141</v>
      </c>
      <c r="E658" s="41" t="s">
        <v>563</v>
      </c>
      <c r="F658" s="235">
        <v>1</v>
      </c>
      <c r="G658" s="235">
        <v>0</v>
      </c>
      <c r="H658" s="78">
        <f t="shared" si="51"/>
        <v>0</v>
      </c>
      <c r="I658" s="47">
        <f t="shared" si="52"/>
        <v>0</v>
      </c>
      <c r="J658" s="139">
        <v>5000</v>
      </c>
      <c r="K658" s="139">
        <v>0</v>
      </c>
      <c r="L658" s="54">
        <f t="shared" si="53"/>
        <v>0</v>
      </c>
      <c r="M658" s="54">
        <f t="shared" si="54"/>
        <v>0</v>
      </c>
      <c r="O658" s="91">
        <f t="shared" si="50"/>
        <v>0</v>
      </c>
      <c r="P658" s="147">
        <v>153141</v>
      </c>
      <c r="Q658" s="71"/>
      <c r="R658" s="71"/>
      <c r="S658" s="161"/>
      <c r="V658"/>
      <c r="W658" s="93"/>
      <c r="X658" s="90"/>
    </row>
    <row r="659" spans="1:24">
      <c r="A659" s="241">
        <v>153151</v>
      </c>
      <c r="B659" s="149">
        <v>153</v>
      </c>
      <c r="C659" s="183" t="s">
        <v>847</v>
      </c>
      <c r="D659" s="184">
        <v>151</v>
      </c>
      <c r="E659" s="41" t="s">
        <v>921</v>
      </c>
      <c r="F659" s="93"/>
      <c r="G659" s="235">
        <v>1</v>
      </c>
      <c r="H659" s="78">
        <f t="shared" si="51"/>
        <v>1</v>
      </c>
      <c r="I659" s="47">
        <f t="shared" si="52"/>
        <v>0</v>
      </c>
      <c r="J659"/>
      <c r="K659" s="139">
        <v>5000</v>
      </c>
      <c r="L659" s="54">
        <f t="shared" si="53"/>
        <v>5000</v>
      </c>
      <c r="M659" s="54">
        <f t="shared" si="54"/>
        <v>0</v>
      </c>
      <c r="O659" s="91">
        <f t="shared" si="50"/>
        <v>0</v>
      </c>
      <c r="P659" s="122">
        <v>153151</v>
      </c>
      <c r="Q659" s="71">
        <v>1</v>
      </c>
      <c r="R659" s="71">
        <v>5000</v>
      </c>
      <c r="S659" s="161"/>
      <c r="V659"/>
      <c r="W659" s="93"/>
      <c r="X659" s="90"/>
    </row>
    <row r="660" spans="1:24">
      <c r="A660" s="179">
        <v>153162</v>
      </c>
      <c r="B660" s="169">
        <v>153</v>
      </c>
      <c r="C660" s="50" t="s">
        <v>847</v>
      </c>
      <c r="D660" s="169">
        <v>162</v>
      </c>
      <c r="E660" s="41" t="s">
        <v>848</v>
      </c>
      <c r="F660" s="235">
        <v>20.67</v>
      </c>
      <c r="G660" s="235">
        <v>15</v>
      </c>
      <c r="H660" s="78">
        <f t="shared" si="51"/>
        <v>15</v>
      </c>
      <c r="I660" s="47">
        <f t="shared" si="52"/>
        <v>0</v>
      </c>
      <c r="J660" s="139">
        <v>108843</v>
      </c>
      <c r="K660" s="139">
        <v>75000</v>
      </c>
      <c r="L660" s="54">
        <f t="shared" si="53"/>
        <v>75000</v>
      </c>
      <c r="M660" s="54">
        <f t="shared" si="54"/>
        <v>0</v>
      </c>
      <c r="O660" s="91">
        <f t="shared" si="50"/>
        <v>0</v>
      </c>
      <c r="P660" s="122">
        <v>153162</v>
      </c>
      <c r="Q660" s="71">
        <v>15</v>
      </c>
      <c r="R660" s="71">
        <v>75000</v>
      </c>
      <c r="S660" s="161"/>
      <c r="V660"/>
      <c r="W660" s="93"/>
      <c r="X660" s="90"/>
    </row>
    <row r="661" spans="1:24">
      <c r="A661" s="181">
        <v>153322</v>
      </c>
      <c r="B661" s="86">
        <v>153</v>
      </c>
      <c r="C661" s="182" t="s">
        <v>847</v>
      </c>
      <c r="D661" s="182">
        <v>322</v>
      </c>
      <c r="E661" s="41" t="s">
        <v>787</v>
      </c>
      <c r="F661" s="235">
        <v>1.1400000000000001</v>
      </c>
      <c r="G661" s="235">
        <v>0</v>
      </c>
      <c r="H661" s="78">
        <f t="shared" si="51"/>
        <v>0</v>
      </c>
      <c r="I661" s="47">
        <f t="shared" si="52"/>
        <v>0</v>
      </c>
      <c r="J661" s="139">
        <v>8238</v>
      </c>
      <c r="K661" s="139">
        <v>0</v>
      </c>
      <c r="L661" s="54">
        <f t="shared" si="53"/>
        <v>0</v>
      </c>
      <c r="M661" s="54">
        <f t="shared" si="54"/>
        <v>0</v>
      </c>
      <c r="O661" s="91">
        <f t="shared" si="50"/>
        <v>0</v>
      </c>
      <c r="P661" s="147">
        <v>153322</v>
      </c>
      <c r="Q661" s="71"/>
      <c r="R661" s="71"/>
      <c r="S661" s="161"/>
      <c r="V661"/>
      <c r="W661" s="93"/>
      <c r="X661" s="90"/>
    </row>
    <row r="662" spans="1:24">
      <c r="A662" s="181">
        <v>153343</v>
      </c>
      <c r="B662" s="86">
        <v>153</v>
      </c>
      <c r="C662" s="182" t="s">
        <v>847</v>
      </c>
      <c r="D662" s="182">
        <v>343</v>
      </c>
      <c r="E662" s="41" t="s">
        <v>788</v>
      </c>
      <c r="F662" s="235">
        <v>1</v>
      </c>
      <c r="G662" s="235">
        <v>4</v>
      </c>
      <c r="H662" s="78">
        <f t="shared" si="51"/>
        <v>4</v>
      </c>
      <c r="I662" s="47">
        <f t="shared" si="52"/>
        <v>0</v>
      </c>
      <c r="J662" s="139">
        <v>5000</v>
      </c>
      <c r="K662" s="139">
        <v>20000</v>
      </c>
      <c r="L662" s="54">
        <f t="shared" si="53"/>
        <v>20000</v>
      </c>
      <c r="M662" s="54">
        <f t="shared" si="54"/>
        <v>0</v>
      </c>
      <c r="O662" s="91">
        <f t="shared" si="50"/>
        <v>0</v>
      </c>
      <c r="P662" s="122">
        <v>153343</v>
      </c>
      <c r="Q662" s="71">
        <v>4</v>
      </c>
      <c r="R662" s="71">
        <v>20000</v>
      </c>
      <c r="S662" s="161"/>
      <c r="V662"/>
      <c r="W662" s="93"/>
      <c r="X662" s="90"/>
    </row>
    <row r="663" spans="1:24">
      <c r="A663" s="255">
        <v>153348</v>
      </c>
      <c r="B663" s="50">
        <v>153</v>
      </c>
      <c r="C663" s="50" t="s">
        <v>847</v>
      </c>
      <c r="D663" s="68">
        <v>348</v>
      </c>
      <c r="E663" s="41" t="s">
        <v>857</v>
      </c>
      <c r="F663" s="235">
        <v>4</v>
      </c>
      <c r="G663" s="235">
        <v>3</v>
      </c>
      <c r="H663" s="78">
        <f t="shared" si="51"/>
        <v>3</v>
      </c>
      <c r="I663" s="47">
        <f t="shared" si="52"/>
        <v>0</v>
      </c>
      <c r="J663" s="139">
        <v>23500</v>
      </c>
      <c r="K663" s="139">
        <v>18500</v>
      </c>
      <c r="L663" s="54">
        <f t="shared" si="53"/>
        <v>17341</v>
      </c>
      <c r="M663" s="54">
        <f t="shared" si="54"/>
        <v>-1159</v>
      </c>
      <c r="O663" s="91">
        <f t="shared" si="50"/>
        <v>0</v>
      </c>
      <c r="P663" s="122">
        <v>153348</v>
      </c>
      <c r="Q663" s="71">
        <v>3</v>
      </c>
      <c r="R663" s="71">
        <v>17341</v>
      </c>
      <c r="S663" s="161"/>
      <c r="V663"/>
      <c r="W663" s="93"/>
      <c r="X663" s="90"/>
    </row>
    <row r="664" spans="1:24">
      <c r="A664" s="253">
        <v>153610</v>
      </c>
      <c r="B664" s="49">
        <v>153</v>
      </c>
      <c r="C664" s="49" t="s">
        <v>847</v>
      </c>
      <c r="D664" s="49">
        <v>610</v>
      </c>
      <c r="E664" s="41" t="s">
        <v>852</v>
      </c>
      <c r="F664" s="235">
        <v>4.34</v>
      </c>
      <c r="G664" s="235">
        <v>1</v>
      </c>
      <c r="H664" s="78">
        <f t="shared" si="51"/>
        <v>1</v>
      </c>
      <c r="I664" s="47">
        <f t="shared" si="52"/>
        <v>0</v>
      </c>
      <c r="J664" s="139">
        <v>21700</v>
      </c>
      <c r="K664" s="139">
        <v>5000</v>
      </c>
      <c r="L664" s="54">
        <f t="shared" si="53"/>
        <v>5000</v>
      </c>
      <c r="M664" s="54">
        <f t="shared" si="54"/>
        <v>0</v>
      </c>
      <c r="O664" s="91">
        <f t="shared" si="50"/>
        <v>0</v>
      </c>
      <c r="P664" s="122">
        <v>153610</v>
      </c>
      <c r="Q664" s="71">
        <v>1</v>
      </c>
      <c r="R664" s="71">
        <v>5000</v>
      </c>
      <c r="S664" s="161"/>
      <c r="V664"/>
      <c r="W664" s="93"/>
      <c r="X664" s="90"/>
    </row>
    <row r="665" spans="1:24">
      <c r="A665" s="214">
        <v>153615</v>
      </c>
      <c r="B665" s="149">
        <v>153</v>
      </c>
      <c r="C665" s="183" t="s">
        <v>847</v>
      </c>
      <c r="D665" s="184">
        <v>615</v>
      </c>
      <c r="E665" s="41" t="s">
        <v>805</v>
      </c>
      <c r="F665" s="235">
        <v>1</v>
      </c>
      <c r="G665" s="235">
        <v>2</v>
      </c>
      <c r="H665" s="78">
        <f t="shared" si="51"/>
        <v>2</v>
      </c>
      <c r="I665" s="47">
        <f t="shared" si="52"/>
        <v>0</v>
      </c>
      <c r="J665" s="139">
        <v>5000</v>
      </c>
      <c r="K665" s="139">
        <v>10000</v>
      </c>
      <c r="L665" s="54">
        <f t="shared" si="53"/>
        <v>10000</v>
      </c>
      <c r="M665" s="54">
        <f t="shared" si="54"/>
        <v>0</v>
      </c>
      <c r="O665" s="91">
        <f t="shared" si="50"/>
        <v>0</v>
      </c>
      <c r="P665" s="122">
        <v>153615</v>
      </c>
      <c r="Q665" s="71">
        <v>2</v>
      </c>
      <c r="R665" s="71">
        <v>10000</v>
      </c>
      <c r="S665" s="161"/>
      <c r="V665"/>
      <c r="W665" s="93"/>
      <c r="X665" s="90"/>
    </row>
    <row r="666" spans="1:24">
      <c r="A666" s="240">
        <v>153616</v>
      </c>
      <c r="B666" s="49">
        <v>153</v>
      </c>
      <c r="C666" s="50" t="s">
        <v>847</v>
      </c>
      <c r="D666" s="68">
        <v>616</v>
      </c>
      <c r="E666" s="41" t="s">
        <v>1513</v>
      </c>
      <c r="F666" s="235">
        <v>1.6800000000000002</v>
      </c>
      <c r="G666" s="235">
        <v>3</v>
      </c>
      <c r="H666" s="78">
        <f t="shared" si="51"/>
        <v>3</v>
      </c>
      <c r="I666" s="47">
        <f t="shared" si="52"/>
        <v>0</v>
      </c>
      <c r="J666" s="139">
        <v>8400</v>
      </c>
      <c r="K666" s="139">
        <v>15000</v>
      </c>
      <c r="L666" s="54">
        <f t="shared" si="53"/>
        <v>15000</v>
      </c>
      <c r="M666" s="54">
        <f t="shared" si="54"/>
        <v>0</v>
      </c>
      <c r="O666" s="91">
        <f t="shared" si="50"/>
        <v>0</v>
      </c>
      <c r="P666" s="122">
        <v>153616</v>
      </c>
      <c r="Q666" s="71">
        <v>3</v>
      </c>
      <c r="R666" s="71">
        <v>15000</v>
      </c>
      <c r="S666" s="161"/>
      <c r="V666"/>
    </row>
    <row r="667" spans="1:24">
      <c r="A667" s="119">
        <v>153720</v>
      </c>
      <c r="B667" s="48">
        <v>153</v>
      </c>
      <c r="C667" s="50" t="s">
        <v>847</v>
      </c>
      <c r="D667" s="50">
        <v>720</v>
      </c>
      <c r="E667" s="41" t="s">
        <v>854</v>
      </c>
      <c r="F667" s="235">
        <v>1</v>
      </c>
      <c r="G667" s="235">
        <v>0</v>
      </c>
      <c r="H667" s="78">
        <f t="shared" si="51"/>
        <v>0</v>
      </c>
      <c r="I667" s="47">
        <f t="shared" si="52"/>
        <v>0</v>
      </c>
      <c r="J667" s="139">
        <v>46858</v>
      </c>
      <c r="K667" s="139">
        <v>0</v>
      </c>
      <c r="L667" s="54">
        <f t="shared" si="53"/>
        <v>0</v>
      </c>
      <c r="M667" s="54">
        <f t="shared" si="54"/>
        <v>0</v>
      </c>
      <c r="O667" s="91">
        <f t="shared" si="50"/>
        <v>0</v>
      </c>
      <c r="P667" s="147">
        <v>153720</v>
      </c>
      <c r="Q667" s="71"/>
      <c r="R667" s="71"/>
      <c r="S667" s="161"/>
      <c r="V667"/>
    </row>
    <row r="668" spans="1:24">
      <c r="A668" s="251">
        <v>153725</v>
      </c>
      <c r="B668" s="49">
        <v>153</v>
      </c>
      <c r="C668" s="50" t="s">
        <v>847</v>
      </c>
      <c r="D668" s="68">
        <v>725</v>
      </c>
      <c r="E668" s="41" t="s">
        <v>571</v>
      </c>
      <c r="F668" s="235">
        <v>2.2999999999999998</v>
      </c>
      <c r="G668" s="235">
        <v>0</v>
      </c>
      <c r="H668" s="78">
        <f t="shared" si="51"/>
        <v>0</v>
      </c>
      <c r="I668" s="47">
        <f t="shared" si="52"/>
        <v>0</v>
      </c>
      <c r="J668" s="139">
        <v>15347</v>
      </c>
      <c r="K668" s="139">
        <v>0</v>
      </c>
      <c r="L668" s="54">
        <f t="shared" si="53"/>
        <v>0</v>
      </c>
      <c r="M668" s="54">
        <f t="shared" si="54"/>
        <v>0</v>
      </c>
      <c r="O668" s="91">
        <f t="shared" si="50"/>
        <v>0</v>
      </c>
      <c r="P668" s="147">
        <v>153725</v>
      </c>
      <c r="Q668" s="71"/>
      <c r="R668" s="71"/>
      <c r="S668" s="161"/>
      <c r="V668"/>
    </row>
    <row r="669" spans="1:24">
      <c r="A669" s="178">
        <v>153735</v>
      </c>
      <c r="B669" s="48">
        <v>153</v>
      </c>
      <c r="C669" s="50" t="s">
        <v>847</v>
      </c>
      <c r="D669" s="68">
        <v>735</v>
      </c>
      <c r="E669" s="41" t="s">
        <v>855</v>
      </c>
      <c r="F669" s="235">
        <v>1</v>
      </c>
      <c r="G669" s="235">
        <v>2</v>
      </c>
      <c r="H669" s="78">
        <f t="shared" si="51"/>
        <v>2</v>
      </c>
      <c r="I669" s="47">
        <f t="shared" si="52"/>
        <v>0</v>
      </c>
      <c r="J669" s="139">
        <v>5000</v>
      </c>
      <c r="K669" s="139">
        <v>10000</v>
      </c>
      <c r="L669" s="54">
        <f t="shared" si="53"/>
        <v>10000</v>
      </c>
      <c r="M669" s="54">
        <f t="shared" si="54"/>
        <v>0</v>
      </c>
      <c r="O669" s="91">
        <f t="shared" si="50"/>
        <v>0</v>
      </c>
      <c r="P669" s="122">
        <v>153735</v>
      </c>
      <c r="Q669" s="71">
        <v>2</v>
      </c>
      <c r="R669" s="71">
        <v>10000</v>
      </c>
      <c r="S669" s="161"/>
      <c r="V669"/>
    </row>
    <row r="670" spans="1:24">
      <c r="A670" s="181">
        <v>153753</v>
      </c>
      <c r="B670" s="182">
        <v>153</v>
      </c>
      <c r="C670" s="182" t="s">
        <v>847</v>
      </c>
      <c r="D670" s="182">
        <v>753</v>
      </c>
      <c r="E670" s="41" t="s">
        <v>789</v>
      </c>
      <c r="F670" s="235">
        <v>1</v>
      </c>
      <c r="G670" s="235">
        <v>1</v>
      </c>
      <c r="H670" s="78">
        <f t="shared" si="51"/>
        <v>1</v>
      </c>
      <c r="I670" s="47">
        <f t="shared" si="52"/>
        <v>0</v>
      </c>
      <c r="J670" s="139">
        <v>5000</v>
      </c>
      <c r="K670" s="139">
        <v>5000</v>
      </c>
      <c r="L670" s="54">
        <f t="shared" si="53"/>
        <v>5000</v>
      </c>
      <c r="M670" s="54">
        <f t="shared" si="54"/>
        <v>0</v>
      </c>
      <c r="O670" s="91">
        <f t="shared" si="50"/>
        <v>0</v>
      </c>
      <c r="P670" s="122">
        <v>153753</v>
      </c>
      <c r="Q670" s="71">
        <v>1</v>
      </c>
      <c r="R670" s="71">
        <v>5000</v>
      </c>
      <c r="S670" s="161"/>
      <c r="V670"/>
    </row>
    <row r="671" spans="1:24">
      <c r="A671" s="119">
        <v>153775</v>
      </c>
      <c r="B671" s="48">
        <v>153</v>
      </c>
      <c r="C671" s="50" t="s">
        <v>847</v>
      </c>
      <c r="D671" s="68">
        <v>775</v>
      </c>
      <c r="E671" s="41" t="s">
        <v>856</v>
      </c>
      <c r="F671" s="235">
        <v>1</v>
      </c>
      <c r="G671" s="235">
        <v>1</v>
      </c>
      <c r="H671" s="78">
        <f t="shared" si="51"/>
        <v>1</v>
      </c>
      <c r="I671" s="47">
        <f t="shared" si="52"/>
        <v>0</v>
      </c>
      <c r="J671" s="139">
        <v>5000</v>
      </c>
      <c r="K671" s="139">
        <v>5000</v>
      </c>
      <c r="L671" s="54">
        <f t="shared" si="53"/>
        <v>5000</v>
      </c>
      <c r="M671" s="54">
        <f t="shared" si="54"/>
        <v>0</v>
      </c>
      <c r="O671" s="91">
        <f t="shared" si="50"/>
        <v>0</v>
      </c>
      <c r="P671" s="122">
        <v>153775</v>
      </c>
      <c r="Q671" s="71">
        <v>1</v>
      </c>
      <c r="R671" s="71">
        <v>5000</v>
      </c>
      <c r="S671" s="161"/>
      <c r="V671"/>
    </row>
    <row r="672" spans="1:24">
      <c r="A672" s="214">
        <v>153801</v>
      </c>
      <c r="B672" s="149">
        <v>153</v>
      </c>
      <c r="C672" s="183" t="s">
        <v>847</v>
      </c>
      <c r="D672" s="184">
        <v>801</v>
      </c>
      <c r="E672" s="41" t="s">
        <v>933</v>
      </c>
      <c r="F672" s="235">
        <v>1</v>
      </c>
      <c r="G672" s="235">
        <v>0</v>
      </c>
      <c r="H672" s="78">
        <f t="shared" si="51"/>
        <v>0</v>
      </c>
      <c r="I672" s="47">
        <f t="shared" si="52"/>
        <v>0</v>
      </c>
      <c r="J672" s="139">
        <v>5000</v>
      </c>
      <c r="K672" s="139">
        <v>0</v>
      </c>
      <c r="L672" s="54">
        <f t="shared" si="53"/>
        <v>0</v>
      </c>
      <c r="M672" s="54">
        <f t="shared" si="54"/>
        <v>0</v>
      </c>
      <c r="O672" s="91">
        <f t="shared" si="50"/>
        <v>0</v>
      </c>
      <c r="P672" s="147">
        <v>153801</v>
      </c>
      <c r="Q672" s="71"/>
      <c r="R672" s="71"/>
      <c r="S672" s="161"/>
      <c r="V672"/>
    </row>
    <row r="673" spans="1:22">
      <c r="A673" s="119">
        <v>153832</v>
      </c>
      <c r="B673" s="48">
        <v>153</v>
      </c>
      <c r="C673" s="50" t="s">
        <v>847</v>
      </c>
      <c r="D673" s="50">
        <v>832</v>
      </c>
      <c r="E673" s="41" t="s">
        <v>1301</v>
      </c>
      <c r="F673" s="235">
        <v>29.189999999999998</v>
      </c>
      <c r="G673" s="235">
        <v>46</v>
      </c>
      <c r="H673" s="78">
        <f t="shared" si="51"/>
        <v>44.21</v>
      </c>
      <c r="I673" s="47">
        <f t="shared" si="52"/>
        <v>-1.7899999999999991</v>
      </c>
      <c r="J673" s="139">
        <v>159792</v>
      </c>
      <c r="K673" s="139">
        <v>255409</v>
      </c>
      <c r="L673" s="54">
        <f t="shared" si="53"/>
        <v>243848</v>
      </c>
      <c r="M673" s="54">
        <f t="shared" si="54"/>
        <v>-11561</v>
      </c>
      <c r="O673" s="91">
        <f t="shared" si="50"/>
        <v>0</v>
      </c>
      <c r="P673" s="122">
        <v>153832</v>
      </c>
      <c r="Q673" s="71">
        <v>44.21</v>
      </c>
      <c r="R673" s="71">
        <v>243848</v>
      </c>
      <c r="S673" s="161"/>
      <c r="V673"/>
    </row>
    <row r="674" spans="1:22">
      <c r="A674" s="240">
        <v>153852</v>
      </c>
      <c r="B674" s="49">
        <v>153</v>
      </c>
      <c r="C674" s="50" t="s">
        <v>847</v>
      </c>
      <c r="D674" s="68">
        <v>852</v>
      </c>
      <c r="E674" s="41" t="s">
        <v>930</v>
      </c>
      <c r="F674" s="235">
        <v>2</v>
      </c>
      <c r="G674" s="235">
        <v>2</v>
      </c>
      <c r="H674" s="78">
        <f t="shared" si="51"/>
        <v>1.1100000000000001</v>
      </c>
      <c r="I674" s="47">
        <f t="shared" si="52"/>
        <v>-0.8899999999999999</v>
      </c>
      <c r="J674" s="139">
        <v>28506</v>
      </c>
      <c r="K674" s="139">
        <v>16352</v>
      </c>
      <c r="L674" s="54">
        <f t="shared" si="53"/>
        <v>13726</v>
      </c>
      <c r="M674" s="54">
        <f t="shared" si="54"/>
        <v>-2626</v>
      </c>
      <c r="O674" s="91">
        <f t="shared" si="50"/>
        <v>0</v>
      </c>
      <c r="P674" s="122">
        <v>153852</v>
      </c>
      <c r="Q674" s="71">
        <v>1.1100000000000001</v>
      </c>
      <c r="R674" s="71">
        <v>13726</v>
      </c>
      <c r="S674" s="161"/>
      <c r="V674"/>
    </row>
    <row r="675" spans="1:22">
      <c r="A675" s="119">
        <v>154008</v>
      </c>
      <c r="B675" s="49">
        <v>154</v>
      </c>
      <c r="C675" s="50" t="s">
        <v>1387</v>
      </c>
      <c r="D675" s="50">
        <v>8</v>
      </c>
      <c r="E675" s="41" t="s">
        <v>887</v>
      </c>
      <c r="F675" s="235">
        <v>4.17</v>
      </c>
      <c r="G675" s="235">
        <v>6</v>
      </c>
      <c r="H675" s="78">
        <f t="shared" si="51"/>
        <v>6</v>
      </c>
      <c r="I675" s="47">
        <f t="shared" si="52"/>
        <v>0</v>
      </c>
      <c r="J675" s="139">
        <v>26683</v>
      </c>
      <c r="K675" s="139">
        <v>37291</v>
      </c>
      <c r="L675" s="54">
        <f t="shared" si="53"/>
        <v>43790</v>
      </c>
      <c r="M675" s="54">
        <f t="shared" si="54"/>
        <v>6499</v>
      </c>
      <c r="O675" s="91">
        <f t="shared" si="50"/>
        <v>0</v>
      </c>
      <c r="P675" s="122">
        <v>154008</v>
      </c>
      <c r="Q675" s="71">
        <v>6</v>
      </c>
      <c r="R675" s="71">
        <v>43790</v>
      </c>
      <c r="S675" s="161"/>
      <c r="V675"/>
    </row>
    <row r="676" spans="1:22">
      <c r="A676" s="214">
        <v>154068</v>
      </c>
      <c r="B676" s="149">
        <v>154</v>
      </c>
      <c r="C676" s="183" t="s">
        <v>1387</v>
      </c>
      <c r="D676" s="184">
        <v>68</v>
      </c>
      <c r="E676" s="41" t="s">
        <v>1338</v>
      </c>
      <c r="F676" s="235">
        <v>1</v>
      </c>
      <c r="G676" s="235">
        <v>1</v>
      </c>
      <c r="H676" s="78">
        <f t="shared" si="51"/>
        <v>1</v>
      </c>
      <c r="I676" s="47">
        <f t="shared" si="52"/>
        <v>0</v>
      </c>
      <c r="J676" s="139">
        <v>14113</v>
      </c>
      <c r="K676" s="139">
        <v>14113</v>
      </c>
      <c r="L676" s="54">
        <f t="shared" si="53"/>
        <v>9613</v>
      </c>
      <c r="M676" s="54">
        <f t="shared" si="54"/>
        <v>-4500</v>
      </c>
      <c r="O676" s="91">
        <f t="shared" si="50"/>
        <v>0</v>
      </c>
      <c r="P676" s="122">
        <v>154068</v>
      </c>
      <c r="Q676" s="71">
        <v>1</v>
      </c>
      <c r="R676" s="71">
        <v>9613</v>
      </c>
      <c r="S676" s="161"/>
      <c r="V676"/>
    </row>
    <row r="677" spans="1:22">
      <c r="A677" s="179">
        <v>154114</v>
      </c>
      <c r="B677" s="169">
        <v>154</v>
      </c>
      <c r="C677" s="50" t="s">
        <v>1387</v>
      </c>
      <c r="D677" s="169">
        <v>114</v>
      </c>
      <c r="E677" s="41" t="s">
        <v>815</v>
      </c>
      <c r="F677" s="235">
        <v>3</v>
      </c>
      <c r="G677" s="235">
        <v>2</v>
      </c>
      <c r="H677" s="78">
        <f t="shared" si="51"/>
        <v>2</v>
      </c>
      <c r="I677" s="47">
        <f t="shared" si="52"/>
        <v>0</v>
      </c>
      <c r="J677" s="139">
        <v>15000</v>
      </c>
      <c r="K677" s="139">
        <v>10000</v>
      </c>
      <c r="L677" s="54">
        <f t="shared" si="53"/>
        <v>10000</v>
      </c>
      <c r="M677" s="54">
        <f t="shared" si="54"/>
        <v>0</v>
      </c>
      <c r="O677" s="91">
        <f t="shared" si="50"/>
        <v>0</v>
      </c>
      <c r="P677" s="122">
        <v>154114</v>
      </c>
      <c r="Q677" s="71">
        <v>2</v>
      </c>
      <c r="R677" s="71">
        <v>10000</v>
      </c>
      <c r="S677" s="161"/>
      <c r="V677"/>
    </row>
    <row r="678" spans="1:22">
      <c r="A678" s="243">
        <v>154117</v>
      </c>
      <c r="B678" s="169">
        <v>154</v>
      </c>
      <c r="C678" s="50" t="s">
        <v>1387</v>
      </c>
      <c r="D678" s="169">
        <v>117</v>
      </c>
      <c r="E678" s="41" t="s">
        <v>1367</v>
      </c>
      <c r="F678" s="235">
        <v>2</v>
      </c>
      <c r="G678" s="235">
        <v>2</v>
      </c>
      <c r="H678" s="78">
        <f t="shared" si="51"/>
        <v>2</v>
      </c>
      <c r="I678" s="47">
        <f t="shared" si="52"/>
        <v>0</v>
      </c>
      <c r="J678" s="139">
        <v>10000</v>
      </c>
      <c r="K678" s="139">
        <v>10000</v>
      </c>
      <c r="L678" s="54">
        <f t="shared" si="53"/>
        <v>10000</v>
      </c>
      <c r="M678" s="54">
        <f t="shared" si="54"/>
        <v>0</v>
      </c>
      <c r="O678" s="91">
        <f t="shared" si="50"/>
        <v>0</v>
      </c>
      <c r="P678" s="122">
        <v>154117</v>
      </c>
      <c r="Q678" s="71">
        <v>2</v>
      </c>
      <c r="R678" s="71">
        <v>10000</v>
      </c>
      <c r="S678" s="161"/>
      <c r="V678"/>
    </row>
    <row r="679" spans="1:22">
      <c r="A679" s="241">
        <v>154210</v>
      </c>
      <c r="B679" s="149">
        <v>154</v>
      </c>
      <c r="C679" s="183" t="s">
        <v>1387</v>
      </c>
      <c r="D679" s="184">
        <v>210</v>
      </c>
      <c r="E679" s="41" t="s">
        <v>888</v>
      </c>
      <c r="F679" s="93"/>
      <c r="G679" s="235">
        <v>1</v>
      </c>
      <c r="H679" s="78">
        <f t="shared" si="51"/>
        <v>1</v>
      </c>
      <c r="I679" s="47">
        <f t="shared" si="52"/>
        <v>0</v>
      </c>
      <c r="J679"/>
      <c r="K679" s="139">
        <v>10968</v>
      </c>
      <c r="L679" s="54">
        <f t="shared" si="53"/>
        <v>10014</v>
      </c>
      <c r="M679" s="54">
        <f t="shared" si="54"/>
        <v>-954</v>
      </c>
      <c r="O679" s="91">
        <f t="shared" si="50"/>
        <v>0</v>
      </c>
      <c r="P679" s="122">
        <v>154210</v>
      </c>
      <c r="Q679" s="71">
        <v>1</v>
      </c>
      <c r="R679" s="71">
        <v>10014</v>
      </c>
      <c r="S679" s="161"/>
      <c r="V679"/>
    </row>
    <row r="680" spans="1:22">
      <c r="A680" s="181">
        <v>154272</v>
      </c>
      <c r="B680" s="86">
        <v>154</v>
      </c>
      <c r="C680" s="182" t="s">
        <v>1387</v>
      </c>
      <c r="D680" s="182">
        <v>272</v>
      </c>
      <c r="E680" s="41" t="s">
        <v>1250</v>
      </c>
      <c r="F680" s="235">
        <v>1</v>
      </c>
      <c r="G680" s="235">
        <v>2</v>
      </c>
      <c r="H680" s="78">
        <f t="shared" si="51"/>
        <v>2.89</v>
      </c>
      <c r="I680" s="47">
        <f t="shared" si="52"/>
        <v>0.89000000000000012</v>
      </c>
      <c r="J680" s="139">
        <v>5000</v>
      </c>
      <c r="K680" s="139">
        <v>10000</v>
      </c>
      <c r="L680" s="54">
        <f t="shared" si="53"/>
        <v>14845</v>
      </c>
      <c r="M680" s="54">
        <f t="shared" si="54"/>
        <v>4845</v>
      </c>
      <c r="O680" s="91">
        <f t="shared" si="50"/>
        <v>0</v>
      </c>
      <c r="P680" s="122">
        <v>154272</v>
      </c>
      <c r="Q680" s="71">
        <v>2.89</v>
      </c>
      <c r="R680" s="71">
        <v>14845</v>
      </c>
      <c r="S680" s="161"/>
      <c r="V680"/>
    </row>
    <row r="681" spans="1:22">
      <c r="A681" s="181">
        <v>154337</v>
      </c>
      <c r="B681" s="86">
        <v>154</v>
      </c>
      <c r="C681" s="182" t="s">
        <v>1387</v>
      </c>
      <c r="D681" s="182">
        <v>337</v>
      </c>
      <c r="E681" s="41" t="s">
        <v>511</v>
      </c>
      <c r="F681" s="235">
        <v>0.32</v>
      </c>
      <c r="G681" s="235">
        <v>0</v>
      </c>
      <c r="H681" s="78">
        <f t="shared" si="51"/>
        <v>0</v>
      </c>
      <c r="I681" s="47">
        <f t="shared" si="52"/>
        <v>0</v>
      </c>
      <c r="J681" s="139">
        <v>3058</v>
      </c>
      <c r="K681" s="139">
        <v>0</v>
      </c>
      <c r="L681" s="54">
        <f t="shared" si="53"/>
        <v>0</v>
      </c>
      <c r="M681" s="54">
        <f t="shared" si="54"/>
        <v>0</v>
      </c>
      <c r="O681" s="91">
        <f t="shared" si="50"/>
        <v>0</v>
      </c>
      <c r="P681" s="147">
        <v>154337</v>
      </c>
      <c r="Q681" s="71"/>
      <c r="R681" s="71"/>
      <c r="S681" s="161"/>
      <c r="V681"/>
    </row>
    <row r="682" spans="1:22">
      <c r="A682" s="119">
        <v>154674</v>
      </c>
      <c r="B682" s="49">
        <v>154</v>
      </c>
      <c r="C682" s="50" t="s">
        <v>1387</v>
      </c>
      <c r="D682" s="68">
        <v>674</v>
      </c>
      <c r="E682" s="41" t="s">
        <v>806</v>
      </c>
      <c r="F682" s="235">
        <v>9</v>
      </c>
      <c r="G682" s="235">
        <v>7</v>
      </c>
      <c r="H682" s="78">
        <f t="shared" si="51"/>
        <v>6.31</v>
      </c>
      <c r="I682" s="47">
        <f t="shared" si="52"/>
        <v>-0.69000000000000039</v>
      </c>
      <c r="J682" s="139">
        <v>89218</v>
      </c>
      <c r="K682" s="139">
        <v>47444</v>
      </c>
      <c r="L682" s="54">
        <f t="shared" si="53"/>
        <v>46898</v>
      </c>
      <c r="M682" s="54">
        <f t="shared" si="54"/>
        <v>-546</v>
      </c>
      <c r="O682" s="91">
        <f t="shared" si="50"/>
        <v>0</v>
      </c>
      <c r="P682" s="122">
        <v>154674</v>
      </c>
      <c r="Q682" s="71">
        <v>6.31</v>
      </c>
      <c r="R682" s="71">
        <v>46898</v>
      </c>
      <c r="S682" s="161"/>
      <c r="V682"/>
    </row>
    <row r="683" spans="1:22">
      <c r="A683" s="214">
        <v>158064</v>
      </c>
      <c r="B683" s="149">
        <v>158</v>
      </c>
      <c r="C683" s="183" t="s">
        <v>564</v>
      </c>
      <c r="D683" s="184">
        <v>64</v>
      </c>
      <c r="E683" s="41" t="s">
        <v>844</v>
      </c>
      <c r="F683" s="235">
        <v>0.5</v>
      </c>
      <c r="G683" s="235">
        <v>1</v>
      </c>
      <c r="H683" s="78">
        <f t="shared" si="51"/>
        <v>1</v>
      </c>
      <c r="I683" s="47">
        <f t="shared" si="52"/>
        <v>0</v>
      </c>
      <c r="J683" s="139">
        <v>2500</v>
      </c>
      <c r="K683" s="139">
        <v>5000</v>
      </c>
      <c r="L683" s="54">
        <f t="shared" si="53"/>
        <v>5000</v>
      </c>
      <c r="M683" s="54">
        <f t="shared" si="54"/>
        <v>0</v>
      </c>
      <c r="O683" s="91">
        <f t="shared" si="50"/>
        <v>0</v>
      </c>
      <c r="P683" s="122">
        <v>158064</v>
      </c>
      <c r="Q683" s="71">
        <v>1</v>
      </c>
      <c r="R683" s="71">
        <v>5000</v>
      </c>
      <c r="S683" s="161"/>
      <c r="V683"/>
    </row>
    <row r="684" spans="1:22">
      <c r="A684" s="242">
        <v>158097</v>
      </c>
      <c r="B684">
        <v>158</v>
      </c>
      <c r="C684" s="50" t="s">
        <v>564</v>
      </c>
      <c r="D684" s="50">
        <v>97</v>
      </c>
      <c r="E684" s="41" t="s">
        <v>846</v>
      </c>
      <c r="F684" s="235">
        <v>1</v>
      </c>
      <c r="G684" s="235">
        <v>1</v>
      </c>
      <c r="H684" s="78">
        <f t="shared" si="51"/>
        <v>0</v>
      </c>
      <c r="I684" s="47">
        <f t="shared" si="52"/>
        <v>-1</v>
      </c>
      <c r="J684" s="139">
        <v>5000</v>
      </c>
      <c r="K684" s="139">
        <v>5000</v>
      </c>
      <c r="L684" s="54">
        <f t="shared" si="53"/>
        <v>0</v>
      </c>
      <c r="M684" s="54">
        <f t="shared" si="54"/>
        <v>-5000</v>
      </c>
      <c r="O684" s="91">
        <f t="shared" si="50"/>
        <v>0</v>
      </c>
      <c r="P684" s="147">
        <v>158097</v>
      </c>
      <c r="Q684" s="71"/>
      <c r="R684" s="71"/>
      <c r="S684" s="161"/>
      <c r="V684"/>
    </row>
    <row r="685" spans="1:22">
      <c r="A685" s="181">
        <v>158103</v>
      </c>
      <c r="B685" s="86">
        <v>158</v>
      </c>
      <c r="C685" s="182" t="s">
        <v>564</v>
      </c>
      <c r="D685" s="182">
        <v>103</v>
      </c>
      <c r="E685" s="41" t="s">
        <v>804</v>
      </c>
      <c r="F685" s="235">
        <v>1</v>
      </c>
      <c r="G685" s="235">
        <v>1</v>
      </c>
      <c r="H685" s="78">
        <f t="shared" si="51"/>
        <v>1</v>
      </c>
      <c r="I685" s="47">
        <f t="shared" si="52"/>
        <v>0</v>
      </c>
      <c r="J685" s="139">
        <v>5000</v>
      </c>
      <c r="K685" s="139">
        <v>5000</v>
      </c>
      <c r="L685" s="54">
        <f t="shared" si="53"/>
        <v>5000</v>
      </c>
      <c r="M685" s="54">
        <f t="shared" si="54"/>
        <v>0</v>
      </c>
      <c r="O685" s="91">
        <f t="shared" si="50"/>
        <v>0</v>
      </c>
      <c r="P685" s="122">
        <v>158103</v>
      </c>
      <c r="Q685" s="71">
        <v>1</v>
      </c>
      <c r="R685" s="71">
        <v>5000</v>
      </c>
      <c r="S685" s="161"/>
      <c r="V685"/>
    </row>
    <row r="686" spans="1:22">
      <c r="A686" s="238">
        <v>158125</v>
      </c>
      <c r="B686" s="149">
        <v>158</v>
      </c>
      <c r="C686" s="183" t="s">
        <v>564</v>
      </c>
      <c r="D686" s="184">
        <v>125</v>
      </c>
      <c r="E686" s="41" t="s">
        <v>1268</v>
      </c>
      <c r="F686" s="93"/>
      <c r="G686" s="235">
        <v>1</v>
      </c>
      <c r="H686" s="78">
        <f t="shared" si="51"/>
        <v>1</v>
      </c>
      <c r="I686" s="47">
        <f t="shared" si="52"/>
        <v>0</v>
      </c>
      <c r="J686"/>
      <c r="K686" s="139">
        <v>5000</v>
      </c>
      <c r="L686" s="54">
        <f t="shared" si="53"/>
        <v>5000</v>
      </c>
      <c r="M686" s="54">
        <f t="shared" si="54"/>
        <v>0</v>
      </c>
      <c r="O686" s="91">
        <f t="shared" si="50"/>
        <v>0</v>
      </c>
      <c r="P686" s="122">
        <v>158125</v>
      </c>
      <c r="Q686" s="71">
        <v>1</v>
      </c>
      <c r="R686" s="71">
        <v>5000</v>
      </c>
      <c r="S686" s="161"/>
      <c r="V686"/>
    </row>
    <row r="687" spans="1:22">
      <c r="A687" s="238">
        <v>158149</v>
      </c>
      <c r="B687" s="149">
        <v>158</v>
      </c>
      <c r="C687" s="183" t="s">
        <v>564</v>
      </c>
      <c r="D687" s="184">
        <v>149</v>
      </c>
      <c r="E687" s="41" t="s">
        <v>581</v>
      </c>
      <c r="F687" s="93"/>
      <c r="G687" s="235">
        <v>1</v>
      </c>
      <c r="H687" s="78">
        <f t="shared" si="51"/>
        <v>1</v>
      </c>
      <c r="I687" s="47">
        <f t="shared" si="52"/>
        <v>0</v>
      </c>
      <c r="J687"/>
      <c r="K687" s="139">
        <v>5000</v>
      </c>
      <c r="L687" s="54">
        <f t="shared" si="53"/>
        <v>5000</v>
      </c>
      <c r="M687" s="54">
        <f t="shared" si="54"/>
        <v>0</v>
      </c>
      <c r="O687" s="91">
        <f t="shared" si="50"/>
        <v>0</v>
      </c>
      <c r="P687" s="122">
        <v>158149</v>
      </c>
      <c r="Q687" s="71">
        <v>1</v>
      </c>
      <c r="R687" s="71">
        <v>5000</v>
      </c>
      <c r="S687" s="161"/>
      <c r="V687"/>
    </row>
    <row r="688" spans="1:22">
      <c r="A688" s="167">
        <v>158153</v>
      </c>
      <c r="B688" s="48">
        <v>158</v>
      </c>
      <c r="C688" s="50" t="s">
        <v>564</v>
      </c>
      <c r="D688" s="68">
        <v>153</v>
      </c>
      <c r="E688" s="41" t="s">
        <v>847</v>
      </c>
      <c r="F688" s="235">
        <v>5</v>
      </c>
      <c r="G688" s="235">
        <v>8.5</v>
      </c>
      <c r="H688" s="78">
        <f t="shared" si="51"/>
        <v>6.5</v>
      </c>
      <c r="I688" s="47">
        <f t="shared" si="52"/>
        <v>-2</v>
      </c>
      <c r="J688" s="139">
        <v>25000</v>
      </c>
      <c r="K688" s="139">
        <v>42500</v>
      </c>
      <c r="L688" s="54">
        <f t="shared" si="53"/>
        <v>32500</v>
      </c>
      <c r="M688" s="54">
        <f t="shared" si="54"/>
        <v>-10000</v>
      </c>
      <c r="O688" s="91">
        <f t="shared" si="50"/>
        <v>0</v>
      </c>
      <c r="P688" s="122">
        <v>158153</v>
      </c>
      <c r="Q688" s="71">
        <v>6.5</v>
      </c>
      <c r="R688" s="71">
        <v>32500</v>
      </c>
      <c r="S688" s="161"/>
      <c r="V688"/>
    </row>
    <row r="689" spans="1:22">
      <c r="A689" s="169">
        <v>158160</v>
      </c>
      <c r="B689" s="169">
        <v>158</v>
      </c>
      <c r="C689" s="50" t="s">
        <v>564</v>
      </c>
      <c r="D689" s="169">
        <v>160</v>
      </c>
      <c r="E689" s="41" t="s">
        <v>582</v>
      </c>
      <c r="F689" s="235">
        <v>6</v>
      </c>
      <c r="G689" s="235">
        <v>6</v>
      </c>
      <c r="H689" s="78">
        <f t="shared" si="51"/>
        <v>6</v>
      </c>
      <c r="I689" s="47">
        <f t="shared" si="52"/>
        <v>0</v>
      </c>
      <c r="J689" s="139">
        <v>41981</v>
      </c>
      <c r="K689" s="139">
        <v>41981</v>
      </c>
      <c r="L689" s="54">
        <f t="shared" si="53"/>
        <v>37614</v>
      </c>
      <c r="M689" s="54">
        <f t="shared" si="54"/>
        <v>-4367</v>
      </c>
      <c r="O689" s="91">
        <f t="shared" si="50"/>
        <v>0</v>
      </c>
      <c r="P689" s="122">
        <v>158160</v>
      </c>
      <c r="Q689" s="71">
        <v>6</v>
      </c>
      <c r="R689" s="71">
        <v>37614</v>
      </c>
      <c r="S689" s="161"/>
      <c r="V689"/>
    </row>
    <row r="690" spans="1:22">
      <c r="A690" s="165">
        <v>158162</v>
      </c>
      <c r="B690">
        <v>158</v>
      </c>
      <c r="C690" s="50" t="s">
        <v>564</v>
      </c>
      <c r="D690" s="50">
        <v>162</v>
      </c>
      <c r="E690" s="41" t="s">
        <v>848</v>
      </c>
      <c r="F690" s="235">
        <v>2</v>
      </c>
      <c r="G690" s="235">
        <v>1</v>
      </c>
      <c r="H690" s="78">
        <f t="shared" si="51"/>
        <v>1</v>
      </c>
      <c r="I690" s="47">
        <f t="shared" si="52"/>
        <v>0</v>
      </c>
      <c r="J690" s="139">
        <v>10000</v>
      </c>
      <c r="K690" s="139">
        <v>5000</v>
      </c>
      <c r="L690" s="54">
        <f t="shared" si="53"/>
        <v>5000</v>
      </c>
      <c r="M690" s="54">
        <f t="shared" si="54"/>
        <v>0</v>
      </c>
      <c r="O690" s="91">
        <f t="shared" si="50"/>
        <v>0</v>
      </c>
      <c r="P690" s="122">
        <v>158162</v>
      </c>
      <c r="Q690" s="71">
        <v>1</v>
      </c>
      <c r="R690" s="71">
        <v>5000</v>
      </c>
      <c r="S690" s="161"/>
      <c r="V690"/>
    </row>
    <row r="691" spans="1:22">
      <c r="A691" s="174">
        <v>158174</v>
      </c>
      <c r="B691" s="169">
        <v>158</v>
      </c>
      <c r="C691" s="50" t="s">
        <v>564</v>
      </c>
      <c r="D691" s="169">
        <v>174</v>
      </c>
      <c r="E691" s="41" t="s">
        <v>567</v>
      </c>
      <c r="F691" s="235">
        <v>1</v>
      </c>
      <c r="G691" s="235">
        <v>1</v>
      </c>
      <c r="H691" s="78">
        <f t="shared" si="51"/>
        <v>1</v>
      </c>
      <c r="I691" s="47">
        <f t="shared" si="52"/>
        <v>0</v>
      </c>
      <c r="J691" s="139">
        <v>5000</v>
      </c>
      <c r="K691" s="139">
        <v>5000</v>
      </c>
      <c r="L691" s="54">
        <f t="shared" si="53"/>
        <v>5000</v>
      </c>
      <c r="M691" s="54">
        <f t="shared" si="54"/>
        <v>0</v>
      </c>
      <c r="O691" s="91">
        <f t="shared" si="50"/>
        <v>0</v>
      </c>
      <c r="P691" s="122">
        <v>158174</v>
      </c>
      <c r="Q691" s="71">
        <v>1</v>
      </c>
      <c r="R691" s="71">
        <v>5000</v>
      </c>
      <c r="S691" s="161"/>
      <c r="V691"/>
    </row>
    <row r="692" spans="1:22">
      <c r="A692" s="234">
        <v>158326</v>
      </c>
      <c r="B692" s="149">
        <v>158</v>
      </c>
      <c r="C692" s="183" t="s">
        <v>564</v>
      </c>
      <c r="D692" s="184">
        <v>326</v>
      </c>
      <c r="E692" s="41" t="s">
        <v>570</v>
      </c>
      <c r="F692" s="93"/>
      <c r="G692" s="235">
        <v>1</v>
      </c>
      <c r="H692" s="78">
        <f t="shared" si="51"/>
        <v>1</v>
      </c>
      <c r="I692" s="47">
        <f t="shared" si="52"/>
        <v>0</v>
      </c>
      <c r="J692"/>
      <c r="K692" s="139">
        <v>5000</v>
      </c>
      <c r="L692" s="54">
        <f t="shared" si="53"/>
        <v>5000</v>
      </c>
      <c r="M692" s="54">
        <f t="shared" si="54"/>
        <v>0</v>
      </c>
      <c r="O692" s="91">
        <f t="shared" si="50"/>
        <v>0</v>
      </c>
      <c r="P692" s="122">
        <v>158326</v>
      </c>
      <c r="Q692" s="71">
        <v>1</v>
      </c>
      <c r="R692" s="71">
        <v>5000</v>
      </c>
      <c r="S692" s="161"/>
      <c r="V692"/>
    </row>
    <row r="693" spans="1:22">
      <c r="A693" s="120">
        <v>158600</v>
      </c>
      <c r="B693" s="49">
        <v>158</v>
      </c>
      <c r="C693" s="50" t="s">
        <v>564</v>
      </c>
      <c r="D693" s="68">
        <v>600</v>
      </c>
      <c r="E693" s="41" t="s">
        <v>851</v>
      </c>
      <c r="F693" s="235">
        <v>3.5</v>
      </c>
      <c r="G693" s="235">
        <v>1</v>
      </c>
      <c r="H693" s="78">
        <f t="shared" si="51"/>
        <v>1</v>
      </c>
      <c r="I693" s="47">
        <f t="shared" si="52"/>
        <v>0</v>
      </c>
      <c r="J693" s="139">
        <v>19634</v>
      </c>
      <c r="K693" s="139">
        <v>5000</v>
      </c>
      <c r="L693" s="54">
        <f t="shared" si="53"/>
        <v>5000</v>
      </c>
      <c r="M693" s="54">
        <f t="shared" si="54"/>
        <v>0</v>
      </c>
      <c r="O693" s="91">
        <f t="shared" si="50"/>
        <v>0</v>
      </c>
      <c r="P693" s="122">
        <v>158600</v>
      </c>
      <c r="Q693" s="71">
        <v>1</v>
      </c>
      <c r="R693" s="71">
        <v>5000</v>
      </c>
      <c r="S693" s="161"/>
      <c r="V693"/>
    </row>
    <row r="694" spans="1:22">
      <c r="A694" s="120">
        <v>158616</v>
      </c>
      <c r="B694" s="49">
        <v>158</v>
      </c>
      <c r="C694" s="50" t="s">
        <v>564</v>
      </c>
      <c r="D694" s="68">
        <v>616</v>
      </c>
      <c r="E694" s="41" t="s">
        <v>1513</v>
      </c>
      <c r="F694" s="235">
        <v>41.989999999999995</v>
      </c>
      <c r="G694" s="235">
        <v>47</v>
      </c>
      <c r="H694" s="78">
        <f t="shared" si="51"/>
        <v>47</v>
      </c>
      <c r="I694" s="47">
        <f t="shared" si="52"/>
        <v>0</v>
      </c>
      <c r="J694" s="139">
        <v>225360</v>
      </c>
      <c r="K694" s="139">
        <v>262506</v>
      </c>
      <c r="L694" s="54">
        <f t="shared" si="53"/>
        <v>252882</v>
      </c>
      <c r="M694" s="54">
        <f t="shared" si="54"/>
        <v>-9624</v>
      </c>
      <c r="O694" s="91">
        <f t="shared" si="50"/>
        <v>0</v>
      </c>
      <c r="P694" s="122">
        <v>158616</v>
      </c>
      <c r="Q694" s="71">
        <v>47</v>
      </c>
      <c r="R694" s="71">
        <v>252882</v>
      </c>
      <c r="S694" s="161"/>
      <c r="V694"/>
    </row>
    <row r="695" spans="1:22">
      <c r="A695" s="234">
        <v>158673</v>
      </c>
      <c r="B695" s="149">
        <v>158</v>
      </c>
      <c r="C695" s="183" t="s">
        <v>564</v>
      </c>
      <c r="D695" s="184">
        <v>673</v>
      </c>
      <c r="E695" s="41" t="s">
        <v>853</v>
      </c>
      <c r="F695" s="93"/>
      <c r="G695" s="235">
        <v>2</v>
      </c>
      <c r="H695" s="78">
        <f t="shared" si="51"/>
        <v>3.89</v>
      </c>
      <c r="I695" s="47">
        <f t="shared" si="52"/>
        <v>1.8900000000000001</v>
      </c>
      <c r="J695"/>
      <c r="K695" s="139">
        <v>17000</v>
      </c>
      <c r="L695" s="54">
        <f t="shared" si="53"/>
        <v>25191</v>
      </c>
      <c r="M695" s="54">
        <f t="shared" si="54"/>
        <v>8191</v>
      </c>
      <c r="O695" s="91">
        <f t="shared" si="50"/>
        <v>0</v>
      </c>
      <c r="P695" s="122">
        <v>158673</v>
      </c>
      <c r="Q695" s="71">
        <v>3.89</v>
      </c>
      <c r="R695" s="71">
        <v>25191</v>
      </c>
      <c r="S695" s="161"/>
      <c r="V695"/>
    </row>
    <row r="696" spans="1:22">
      <c r="A696" s="51">
        <v>158725</v>
      </c>
      <c r="B696" s="49">
        <v>158</v>
      </c>
      <c r="C696" s="50" t="s">
        <v>564</v>
      </c>
      <c r="D696" s="68">
        <v>725</v>
      </c>
      <c r="E696" s="41" t="s">
        <v>571</v>
      </c>
      <c r="F696" s="235">
        <v>1</v>
      </c>
      <c r="G696" s="235">
        <v>1</v>
      </c>
      <c r="H696" s="78">
        <f t="shared" si="51"/>
        <v>1</v>
      </c>
      <c r="I696" s="47">
        <f t="shared" si="52"/>
        <v>0</v>
      </c>
      <c r="J696" s="139">
        <v>5000</v>
      </c>
      <c r="K696" s="139">
        <v>5000</v>
      </c>
      <c r="L696" s="54">
        <f t="shared" si="53"/>
        <v>5000</v>
      </c>
      <c r="M696" s="54">
        <f t="shared" si="54"/>
        <v>0</v>
      </c>
      <c r="O696" s="91">
        <f t="shared" si="50"/>
        <v>0</v>
      </c>
      <c r="P696" s="122">
        <v>158725</v>
      </c>
      <c r="Q696" s="71">
        <v>1</v>
      </c>
      <c r="R696" s="71">
        <v>5000</v>
      </c>
      <c r="S696" s="161"/>
      <c r="V696"/>
    </row>
    <row r="697" spans="1:22">
      <c r="A697" s="51">
        <v>158735</v>
      </c>
      <c r="B697" s="48">
        <v>158</v>
      </c>
      <c r="C697" s="50" t="s">
        <v>564</v>
      </c>
      <c r="D697" s="50">
        <v>735</v>
      </c>
      <c r="E697" s="41" t="s">
        <v>855</v>
      </c>
      <c r="F697" s="235">
        <v>5.5</v>
      </c>
      <c r="G697" s="235">
        <v>6</v>
      </c>
      <c r="H697" s="78">
        <f t="shared" si="51"/>
        <v>6</v>
      </c>
      <c r="I697" s="47">
        <f t="shared" si="52"/>
        <v>0</v>
      </c>
      <c r="J697" s="139">
        <v>28856</v>
      </c>
      <c r="K697" s="139">
        <v>39356</v>
      </c>
      <c r="L697" s="54">
        <f t="shared" si="53"/>
        <v>38385</v>
      </c>
      <c r="M697" s="54">
        <f t="shared" si="54"/>
        <v>-971</v>
      </c>
      <c r="O697" s="91">
        <f t="shared" si="50"/>
        <v>0</v>
      </c>
      <c r="P697" s="122">
        <v>158735</v>
      </c>
      <c r="Q697" s="71">
        <v>6</v>
      </c>
      <c r="R697" s="71">
        <v>38385</v>
      </c>
      <c r="S697" s="161"/>
      <c r="V697"/>
    </row>
    <row r="698" spans="1:22">
      <c r="A698" s="51">
        <v>159005</v>
      </c>
      <c r="B698" s="49">
        <v>159</v>
      </c>
      <c r="C698" s="50" t="s">
        <v>1303</v>
      </c>
      <c r="D698" s="68">
        <v>5</v>
      </c>
      <c r="E698" s="41" t="s">
        <v>572</v>
      </c>
      <c r="F698" s="235">
        <v>1</v>
      </c>
      <c r="G698" s="235">
        <v>1</v>
      </c>
      <c r="H698" s="78">
        <f t="shared" si="51"/>
        <v>1</v>
      </c>
      <c r="I698" s="47">
        <f t="shared" si="52"/>
        <v>0</v>
      </c>
      <c r="J698" s="139">
        <v>13638</v>
      </c>
      <c r="K698" s="139">
        <v>13638</v>
      </c>
      <c r="L698" s="54">
        <f t="shared" si="53"/>
        <v>9312</v>
      </c>
      <c r="M698" s="54">
        <f t="shared" si="54"/>
        <v>-4326</v>
      </c>
      <c r="O698" s="91">
        <f t="shared" si="50"/>
        <v>0</v>
      </c>
      <c r="P698" s="122">
        <v>159005</v>
      </c>
      <c r="Q698" s="71">
        <v>1</v>
      </c>
      <c r="R698" s="71">
        <v>9312</v>
      </c>
      <c r="S698" s="161"/>
      <c r="V698"/>
    </row>
    <row r="699" spans="1:22">
      <c r="A699" s="51">
        <v>159087</v>
      </c>
      <c r="B699" s="48">
        <v>159</v>
      </c>
      <c r="C699" s="50" t="s">
        <v>1303</v>
      </c>
      <c r="D699" s="50">
        <v>87</v>
      </c>
      <c r="E699" s="41" t="s">
        <v>801</v>
      </c>
      <c r="F699" s="235">
        <v>1</v>
      </c>
      <c r="G699" s="235">
        <v>1</v>
      </c>
      <c r="H699" s="78">
        <f t="shared" si="51"/>
        <v>1</v>
      </c>
      <c r="I699" s="47">
        <f t="shared" si="52"/>
        <v>0</v>
      </c>
      <c r="J699" s="139">
        <v>5000</v>
      </c>
      <c r="K699" s="139">
        <v>5000</v>
      </c>
      <c r="L699" s="54">
        <f t="shared" si="53"/>
        <v>5000</v>
      </c>
      <c r="M699" s="54">
        <f t="shared" si="54"/>
        <v>0</v>
      </c>
      <c r="O699" s="91">
        <f t="shared" si="50"/>
        <v>0</v>
      </c>
      <c r="P699" s="122">
        <v>159087</v>
      </c>
      <c r="Q699" s="71">
        <v>1</v>
      </c>
      <c r="R699" s="71">
        <v>5000</v>
      </c>
      <c r="S699" s="161"/>
      <c r="V699"/>
    </row>
    <row r="700" spans="1:22">
      <c r="A700" s="51">
        <v>159191</v>
      </c>
      <c r="B700" s="49">
        <v>159</v>
      </c>
      <c r="C700" s="50" t="s">
        <v>1303</v>
      </c>
      <c r="D700" s="50">
        <v>191</v>
      </c>
      <c r="E700" s="41" t="s">
        <v>899</v>
      </c>
      <c r="F700" s="235">
        <v>1</v>
      </c>
      <c r="G700" s="235">
        <v>0</v>
      </c>
      <c r="H700" s="78">
        <f t="shared" si="51"/>
        <v>0</v>
      </c>
      <c r="I700" s="47">
        <f t="shared" si="52"/>
        <v>0</v>
      </c>
      <c r="J700" s="139">
        <v>5000</v>
      </c>
      <c r="K700" s="139">
        <v>0</v>
      </c>
      <c r="L700" s="54">
        <f t="shared" si="53"/>
        <v>0</v>
      </c>
      <c r="M700" s="54">
        <f t="shared" si="54"/>
        <v>0</v>
      </c>
      <c r="O700" s="91">
        <f t="shared" si="50"/>
        <v>0</v>
      </c>
      <c r="P700" s="147">
        <v>159191</v>
      </c>
      <c r="S700" s="161"/>
      <c r="V700"/>
    </row>
    <row r="701" spans="1:22">
      <c r="A701" s="175">
        <v>159278</v>
      </c>
      <c r="B701" s="169">
        <v>159</v>
      </c>
      <c r="C701" s="50" t="s">
        <v>1303</v>
      </c>
      <c r="D701" s="169">
        <v>278</v>
      </c>
      <c r="E701" s="41" t="s">
        <v>817</v>
      </c>
      <c r="F701" s="235">
        <v>1</v>
      </c>
      <c r="G701" s="235">
        <v>1</v>
      </c>
      <c r="H701" s="78">
        <f t="shared" si="51"/>
        <v>1</v>
      </c>
      <c r="I701" s="47">
        <f t="shared" si="52"/>
        <v>0</v>
      </c>
      <c r="J701" s="139">
        <v>59100</v>
      </c>
      <c r="K701" s="139">
        <v>59100</v>
      </c>
      <c r="L701" s="54">
        <f t="shared" si="53"/>
        <v>60200</v>
      </c>
      <c r="M701" s="54">
        <f t="shared" si="54"/>
        <v>1100</v>
      </c>
      <c r="O701" s="91">
        <f t="shared" si="50"/>
        <v>0</v>
      </c>
      <c r="P701" s="122">
        <v>159278</v>
      </c>
      <c r="Q701" s="71">
        <v>1</v>
      </c>
      <c r="R701" s="71">
        <v>60200</v>
      </c>
      <c r="S701" s="161"/>
      <c r="V701"/>
    </row>
    <row r="702" spans="1:22">
      <c r="A702" s="51">
        <v>159281</v>
      </c>
      <c r="B702" s="48">
        <v>159</v>
      </c>
      <c r="C702" s="50" t="s">
        <v>1303</v>
      </c>
      <c r="D702" s="50">
        <v>281</v>
      </c>
      <c r="E702" s="41" t="s">
        <v>575</v>
      </c>
      <c r="F702" s="235">
        <v>41</v>
      </c>
      <c r="G702" s="235">
        <v>34</v>
      </c>
      <c r="H702" s="78">
        <f t="shared" si="51"/>
        <v>35.630000000000003</v>
      </c>
      <c r="I702" s="47">
        <f t="shared" si="52"/>
        <v>1.6300000000000026</v>
      </c>
      <c r="J702" s="139">
        <v>281666</v>
      </c>
      <c r="K702" s="139">
        <v>201904</v>
      </c>
      <c r="L702" s="54">
        <f t="shared" si="53"/>
        <v>248644</v>
      </c>
      <c r="M702" s="54">
        <f t="shared" si="54"/>
        <v>46740</v>
      </c>
      <c r="O702" s="91">
        <f t="shared" si="50"/>
        <v>0</v>
      </c>
      <c r="P702" s="122">
        <v>159281</v>
      </c>
      <c r="Q702" s="71">
        <v>35.630000000000003</v>
      </c>
      <c r="R702" s="71">
        <v>248644</v>
      </c>
      <c r="S702" s="161"/>
      <c r="V702"/>
    </row>
    <row r="703" spans="1:22">
      <c r="A703" s="234">
        <v>159332</v>
      </c>
      <c r="B703" s="149">
        <v>159</v>
      </c>
      <c r="C703" s="183" t="s">
        <v>1303</v>
      </c>
      <c r="D703" s="184">
        <v>332</v>
      </c>
      <c r="E703" s="41" t="s">
        <v>577</v>
      </c>
      <c r="F703" s="93"/>
      <c r="G703" s="235">
        <v>1</v>
      </c>
      <c r="H703" s="78">
        <f t="shared" si="51"/>
        <v>1</v>
      </c>
      <c r="I703" s="47">
        <f t="shared" si="52"/>
        <v>0</v>
      </c>
      <c r="J703"/>
      <c r="K703" s="139">
        <v>5000</v>
      </c>
      <c r="L703" s="54">
        <f t="shared" si="53"/>
        <v>5000</v>
      </c>
      <c r="M703" s="54">
        <f t="shared" si="54"/>
        <v>0</v>
      </c>
      <c r="O703" s="91">
        <f t="shared" si="50"/>
        <v>0</v>
      </c>
      <c r="P703" s="122">
        <v>159332</v>
      </c>
      <c r="Q703" s="71">
        <v>1</v>
      </c>
      <c r="R703" s="71">
        <v>5000</v>
      </c>
      <c r="S703" s="161"/>
      <c r="V703"/>
    </row>
    <row r="704" spans="1:22">
      <c r="A704" s="212">
        <v>161024</v>
      </c>
      <c r="B704" s="149">
        <v>161</v>
      </c>
      <c r="C704" s="183" t="s">
        <v>816</v>
      </c>
      <c r="D704" s="184">
        <v>24</v>
      </c>
      <c r="E704" s="41" t="s">
        <v>813</v>
      </c>
      <c r="F704" s="235">
        <v>2</v>
      </c>
      <c r="G704" s="235">
        <v>1</v>
      </c>
      <c r="H704" s="78">
        <f t="shared" si="51"/>
        <v>1</v>
      </c>
      <c r="I704" s="47">
        <f t="shared" si="52"/>
        <v>0</v>
      </c>
      <c r="J704" s="139">
        <v>10000</v>
      </c>
      <c r="K704" s="139">
        <v>5000</v>
      </c>
      <c r="L704" s="54">
        <f t="shared" si="53"/>
        <v>5000</v>
      </c>
      <c r="M704" s="54">
        <f t="shared" si="54"/>
        <v>0</v>
      </c>
      <c r="O704" s="91">
        <f t="shared" si="50"/>
        <v>0</v>
      </c>
      <c r="P704" s="122">
        <v>161024</v>
      </c>
      <c r="Q704" s="71">
        <v>1</v>
      </c>
      <c r="R704" s="71">
        <v>5000</v>
      </c>
      <c r="S704" s="161"/>
      <c r="V704"/>
    </row>
    <row r="705" spans="1:22">
      <c r="A705" s="51">
        <v>161061</v>
      </c>
      <c r="B705" s="49">
        <v>161</v>
      </c>
      <c r="C705" s="50" t="s">
        <v>816</v>
      </c>
      <c r="D705" s="50">
        <v>61</v>
      </c>
      <c r="E705" s="41" t="s">
        <v>573</v>
      </c>
      <c r="F705" s="235">
        <v>1</v>
      </c>
      <c r="G705" s="235">
        <v>2</v>
      </c>
      <c r="H705" s="78">
        <f t="shared" si="51"/>
        <v>2</v>
      </c>
      <c r="I705" s="47">
        <f t="shared" si="52"/>
        <v>0</v>
      </c>
      <c r="J705" s="139">
        <v>5000</v>
      </c>
      <c r="K705" s="139">
        <v>10000</v>
      </c>
      <c r="L705" s="54">
        <f t="shared" si="53"/>
        <v>10000</v>
      </c>
      <c r="M705" s="54">
        <f t="shared" si="54"/>
        <v>0</v>
      </c>
      <c r="O705" s="91">
        <f t="shared" si="50"/>
        <v>0</v>
      </c>
      <c r="P705" s="122">
        <v>161061</v>
      </c>
      <c r="Q705" s="71">
        <v>2</v>
      </c>
      <c r="R705" s="71">
        <v>10000</v>
      </c>
      <c r="S705" s="161"/>
      <c r="V705"/>
    </row>
    <row r="706" spans="1:22">
      <c r="A706" s="120">
        <v>161191</v>
      </c>
      <c r="B706" s="49">
        <v>161</v>
      </c>
      <c r="C706" s="50" t="s">
        <v>816</v>
      </c>
      <c r="D706" s="68">
        <v>191</v>
      </c>
      <c r="E706" s="41" t="s">
        <v>899</v>
      </c>
      <c r="F706" s="235">
        <v>3</v>
      </c>
      <c r="G706" s="235">
        <v>2</v>
      </c>
      <c r="H706" s="78">
        <f t="shared" si="51"/>
        <v>2</v>
      </c>
      <c r="I706" s="47">
        <f t="shared" si="52"/>
        <v>0</v>
      </c>
      <c r="J706" s="139">
        <v>15000</v>
      </c>
      <c r="K706" s="139">
        <v>10000</v>
      </c>
      <c r="L706" s="54">
        <f t="shared" si="53"/>
        <v>10000</v>
      </c>
      <c r="M706" s="54">
        <f t="shared" si="54"/>
        <v>0</v>
      </c>
      <c r="O706" s="91">
        <f t="shared" si="50"/>
        <v>0</v>
      </c>
      <c r="P706" s="122">
        <v>161191</v>
      </c>
      <c r="Q706" s="71">
        <v>2</v>
      </c>
      <c r="R706" s="71">
        <v>10000</v>
      </c>
      <c r="S706" s="161"/>
      <c r="V706"/>
    </row>
    <row r="707" spans="1:22">
      <c r="A707" s="234">
        <v>161215</v>
      </c>
      <c r="B707" s="149">
        <v>161</v>
      </c>
      <c r="C707" s="183" t="s">
        <v>816</v>
      </c>
      <c r="D707" s="184">
        <v>215</v>
      </c>
      <c r="E707" s="41" t="s">
        <v>874</v>
      </c>
      <c r="F707" s="93"/>
      <c r="G707" s="235">
        <v>1</v>
      </c>
      <c r="H707" s="78">
        <f t="shared" si="51"/>
        <v>1</v>
      </c>
      <c r="I707" s="47">
        <f t="shared" si="52"/>
        <v>0</v>
      </c>
      <c r="J707"/>
      <c r="K707" s="139">
        <v>5000</v>
      </c>
      <c r="L707" s="54">
        <f t="shared" si="53"/>
        <v>5000</v>
      </c>
      <c r="M707" s="54">
        <f t="shared" si="54"/>
        <v>0</v>
      </c>
      <c r="O707" s="91">
        <f t="shared" si="50"/>
        <v>0</v>
      </c>
      <c r="P707" s="122">
        <v>161215</v>
      </c>
      <c r="Q707" s="71">
        <v>1</v>
      </c>
      <c r="R707" s="71">
        <v>5000</v>
      </c>
      <c r="S707" s="161"/>
      <c r="V707"/>
    </row>
    <row r="708" spans="1:22">
      <c r="A708" s="234">
        <v>161227</v>
      </c>
      <c r="B708" s="149">
        <v>161</v>
      </c>
      <c r="C708" s="183" t="s">
        <v>816</v>
      </c>
      <c r="D708" s="184">
        <v>227</v>
      </c>
      <c r="E708" s="41" t="s">
        <v>900</v>
      </c>
      <c r="F708" s="93"/>
      <c r="G708" s="235">
        <v>1</v>
      </c>
      <c r="H708" s="78">
        <f t="shared" si="51"/>
        <v>1</v>
      </c>
      <c r="I708" s="47">
        <f t="shared" si="52"/>
        <v>0</v>
      </c>
      <c r="J708"/>
      <c r="K708" s="139">
        <v>9000</v>
      </c>
      <c r="L708" s="54">
        <f t="shared" si="53"/>
        <v>6041</v>
      </c>
      <c r="M708" s="54">
        <f t="shared" si="54"/>
        <v>-2959</v>
      </c>
      <c r="O708" s="91">
        <f t="shared" si="50"/>
        <v>0</v>
      </c>
      <c r="P708" s="122">
        <v>161227</v>
      </c>
      <c r="Q708" s="71">
        <v>1</v>
      </c>
      <c r="R708" s="71">
        <v>6041</v>
      </c>
      <c r="S708" s="161"/>
      <c r="V708"/>
    </row>
    <row r="709" spans="1:22">
      <c r="A709" s="51">
        <v>161281</v>
      </c>
      <c r="B709" s="49">
        <v>161</v>
      </c>
      <c r="C709" s="50" t="s">
        <v>816</v>
      </c>
      <c r="D709" s="68">
        <v>281</v>
      </c>
      <c r="E709" s="41" t="s">
        <v>575</v>
      </c>
      <c r="F709" s="235">
        <v>74.17</v>
      </c>
      <c r="G709" s="235">
        <v>87</v>
      </c>
      <c r="H709" s="78">
        <f t="shared" si="51"/>
        <v>84.990000000000009</v>
      </c>
      <c r="I709" s="47">
        <f t="shared" si="52"/>
        <v>-2.0099999999999909</v>
      </c>
      <c r="J709" s="139">
        <v>469229</v>
      </c>
      <c r="K709" s="139">
        <v>562083</v>
      </c>
      <c r="L709" s="54">
        <f t="shared" si="53"/>
        <v>516363</v>
      </c>
      <c r="M709" s="54">
        <f t="shared" si="54"/>
        <v>-45720</v>
      </c>
      <c r="O709" s="91">
        <f t="shared" si="50"/>
        <v>0</v>
      </c>
      <c r="P709" s="122">
        <v>161281</v>
      </c>
      <c r="Q709" s="71">
        <v>84.990000000000009</v>
      </c>
      <c r="R709" s="71">
        <v>516363</v>
      </c>
      <c r="S709" s="161"/>
      <c r="V709"/>
    </row>
    <row r="710" spans="1:22">
      <c r="A710" s="234">
        <v>161325</v>
      </c>
      <c r="B710" s="149">
        <v>161</v>
      </c>
      <c r="C710" s="183" t="s">
        <v>816</v>
      </c>
      <c r="D710" s="184">
        <v>325</v>
      </c>
      <c r="E710" s="41" t="s">
        <v>576</v>
      </c>
      <c r="F710" s="93"/>
      <c r="G710" s="235">
        <v>1</v>
      </c>
      <c r="H710" s="78">
        <f t="shared" si="51"/>
        <v>1</v>
      </c>
      <c r="I710" s="47">
        <f t="shared" si="52"/>
        <v>0</v>
      </c>
      <c r="J710"/>
      <c r="K710" s="139">
        <v>5000</v>
      </c>
      <c r="L710" s="54">
        <f t="shared" si="53"/>
        <v>5000</v>
      </c>
      <c r="M710" s="54">
        <f t="shared" si="54"/>
        <v>0</v>
      </c>
      <c r="O710" s="91">
        <f t="shared" si="50"/>
        <v>0</v>
      </c>
      <c r="P710" s="122">
        <v>161325</v>
      </c>
      <c r="Q710" s="71">
        <v>1</v>
      </c>
      <c r="R710" s="71">
        <v>5000</v>
      </c>
      <c r="S710" s="161"/>
      <c r="V710"/>
    </row>
    <row r="711" spans="1:22">
      <c r="A711" s="234">
        <v>161680</v>
      </c>
      <c r="B711" s="149">
        <v>161</v>
      </c>
      <c r="C711" s="183" t="s">
        <v>816</v>
      </c>
      <c r="D711" s="184">
        <v>680</v>
      </c>
      <c r="E711" s="41" t="s">
        <v>922</v>
      </c>
      <c r="F711" s="93"/>
      <c r="G711" s="235">
        <v>1</v>
      </c>
      <c r="H711" s="78">
        <f t="shared" si="51"/>
        <v>1</v>
      </c>
      <c r="I711" s="47">
        <f t="shared" si="52"/>
        <v>0</v>
      </c>
      <c r="J711"/>
      <c r="K711" s="139">
        <v>5000</v>
      </c>
      <c r="L711" s="54">
        <f t="shared" si="53"/>
        <v>5000</v>
      </c>
      <c r="M711" s="54">
        <f t="shared" si="54"/>
        <v>0</v>
      </c>
      <c r="O711" s="91">
        <f t="shared" si="50"/>
        <v>0</v>
      </c>
      <c r="P711" s="122">
        <v>161680</v>
      </c>
      <c r="Q711" s="71">
        <v>1</v>
      </c>
      <c r="R711" s="71">
        <v>5000</v>
      </c>
      <c r="S711" s="161"/>
      <c r="V711"/>
    </row>
    <row r="712" spans="1:22">
      <c r="A712" s="212">
        <v>162064</v>
      </c>
      <c r="B712" s="149">
        <v>162</v>
      </c>
      <c r="C712" s="183" t="s">
        <v>848</v>
      </c>
      <c r="D712" s="184">
        <v>64</v>
      </c>
      <c r="E712" s="41" t="s">
        <v>844</v>
      </c>
      <c r="F712" s="235">
        <v>1</v>
      </c>
      <c r="G712" s="235">
        <v>0</v>
      </c>
      <c r="H712" s="78">
        <f t="shared" si="51"/>
        <v>0</v>
      </c>
      <c r="I712" s="47">
        <f t="shared" si="52"/>
        <v>0</v>
      </c>
      <c r="J712" s="139">
        <v>7652</v>
      </c>
      <c r="K712" s="139">
        <v>0</v>
      </c>
      <c r="L712" s="54">
        <f t="shared" si="53"/>
        <v>0</v>
      </c>
      <c r="M712" s="54">
        <f t="shared" si="54"/>
        <v>0</v>
      </c>
      <c r="O712" s="91">
        <f t="shared" ref="O712:O775" si="55">P712-A712</f>
        <v>0</v>
      </c>
      <c r="P712" s="147">
        <v>162064</v>
      </c>
      <c r="Q712" s="71"/>
      <c r="R712" s="71"/>
      <c r="S712" s="161"/>
      <c r="V712"/>
    </row>
    <row r="713" spans="1:22">
      <c r="A713" s="51">
        <v>162097</v>
      </c>
      <c r="B713" s="48">
        <v>162</v>
      </c>
      <c r="C713" s="50" t="s">
        <v>848</v>
      </c>
      <c r="D713" s="50">
        <v>97</v>
      </c>
      <c r="E713" s="41" t="s">
        <v>846</v>
      </c>
      <c r="F713" s="235">
        <v>19</v>
      </c>
      <c r="G713" s="235">
        <v>22</v>
      </c>
      <c r="H713" s="78">
        <f t="shared" ref="H713:H776" si="56">Q713</f>
        <v>20.09</v>
      </c>
      <c r="I713" s="47">
        <f t="shared" ref="I713:I776" si="57">H713-G713</f>
        <v>-1.9100000000000001</v>
      </c>
      <c r="J713" s="139">
        <v>125389</v>
      </c>
      <c r="K713" s="139">
        <v>141129</v>
      </c>
      <c r="L713" s="54">
        <f t="shared" ref="L713:L776" si="58">R713</f>
        <v>123791</v>
      </c>
      <c r="M713" s="54">
        <f t="shared" ref="M713:M776" si="59">L713-K713</f>
        <v>-17338</v>
      </c>
      <c r="O713" s="91">
        <f t="shared" si="55"/>
        <v>0</v>
      </c>
      <c r="P713" s="122">
        <v>162097</v>
      </c>
      <c r="Q713" s="71">
        <v>20.09</v>
      </c>
      <c r="R713" s="71">
        <v>123791</v>
      </c>
      <c r="S713" s="161"/>
      <c r="V713"/>
    </row>
    <row r="714" spans="1:22">
      <c r="A714" s="212">
        <v>162100</v>
      </c>
      <c r="B714" s="149">
        <v>162</v>
      </c>
      <c r="C714" s="183" t="s">
        <v>848</v>
      </c>
      <c r="D714" s="184">
        <v>100</v>
      </c>
      <c r="E714" s="41" t="s">
        <v>826</v>
      </c>
      <c r="F714" s="235">
        <v>0.93</v>
      </c>
      <c r="G714" s="235">
        <v>0</v>
      </c>
      <c r="H714" s="78">
        <f t="shared" si="56"/>
        <v>0</v>
      </c>
      <c r="I714" s="47">
        <f t="shared" si="57"/>
        <v>0</v>
      </c>
      <c r="J714" s="139">
        <v>4650</v>
      </c>
      <c r="K714" s="139">
        <v>0</v>
      </c>
      <c r="L714" s="54">
        <f t="shared" si="58"/>
        <v>0</v>
      </c>
      <c r="M714" s="54">
        <f t="shared" si="59"/>
        <v>0</v>
      </c>
      <c r="O714" s="91">
        <f t="shared" si="55"/>
        <v>0</v>
      </c>
      <c r="P714" s="147">
        <v>162100</v>
      </c>
      <c r="Q714" s="71"/>
      <c r="R714" s="71"/>
      <c r="S714" s="161"/>
      <c r="V714"/>
    </row>
    <row r="715" spans="1:22">
      <c r="A715" s="51">
        <v>162103</v>
      </c>
      <c r="B715" s="49">
        <v>162</v>
      </c>
      <c r="C715" s="50" t="s">
        <v>848</v>
      </c>
      <c r="D715" s="68">
        <v>103</v>
      </c>
      <c r="E715" s="41" t="s">
        <v>804</v>
      </c>
      <c r="F715" s="235">
        <v>2</v>
      </c>
      <c r="G715" s="235">
        <v>2</v>
      </c>
      <c r="H715" s="78">
        <f t="shared" si="56"/>
        <v>0.6</v>
      </c>
      <c r="I715" s="47">
        <f t="shared" si="57"/>
        <v>-1.4</v>
      </c>
      <c r="J715" s="139">
        <v>10000</v>
      </c>
      <c r="K715" s="139">
        <v>10000</v>
      </c>
      <c r="L715" s="54">
        <f t="shared" si="58"/>
        <v>3000</v>
      </c>
      <c r="M715" s="54">
        <f t="shared" si="59"/>
        <v>-7000</v>
      </c>
      <c r="O715" s="91">
        <f t="shared" si="55"/>
        <v>0</v>
      </c>
      <c r="P715" s="122">
        <v>162103</v>
      </c>
      <c r="Q715" s="71">
        <v>0.6</v>
      </c>
      <c r="R715" s="71">
        <v>3000</v>
      </c>
      <c r="S715" s="161"/>
      <c r="V715"/>
    </row>
    <row r="716" spans="1:22">
      <c r="A716" s="51">
        <v>162153</v>
      </c>
      <c r="B716" s="48">
        <v>162</v>
      </c>
      <c r="C716" s="50" t="s">
        <v>848</v>
      </c>
      <c r="D716" s="68">
        <v>153</v>
      </c>
      <c r="E716" s="41" t="s">
        <v>847</v>
      </c>
      <c r="F716" s="235">
        <v>13.82</v>
      </c>
      <c r="G716" s="235">
        <v>22</v>
      </c>
      <c r="H716" s="78">
        <f t="shared" si="56"/>
        <v>23.1</v>
      </c>
      <c r="I716" s="47">
        <f t="shared" si="57"/>
        <v>1.1000000000000014</v>
      </c>
      <c r="J716" s="139">
        <v>69100</v>
      </c>
      <c r="K716" s="139">
        <v>117260</v>
      </c>
      <c r="L716" s="54">
        <f t="shared" si="58"/>
        <v>122482</v>
      </c>
      <c r="M716" s="54">
        <f t="shared" si="59"/>
        <v>5222</v>
      </c>
      <c r="O716" s="91">
        <f t="shared" si="55"/>
        <v>0</v>
      </c>
      <c r="P716" s="122">
        <v>162153</v>
      </c>
      <c r="Q716" s="71">
        <v>23.1</v>
      </c>
      <c r="R716" s="71">
        <v>122482</v>
      </c>
      <c r="S716" s="161"/>
      <c r="V716"/>
    </row>
    <row r="717" spans="1:22">
      <c r="A717" s="250">
        <v>162174</v>
      </c>
      <c r="B717" s="149">
        <v>162</v>
      </c>
      <c r="C717" s="183" t="s">
        <v>848</v>
      </c>
      <c r="D717" s="184">
        <v>174</v>
      </c>
      <c r="E717" s="41" t="s">
        <v>567</v>
      </c>
      <c r="F717" s="235">
        <v>0.8</v>
      </c>
      <c r="G717" s="235">
        <v>0</v>
      </c>
      <c r="H717" s="78">
        <f t="shared" si="56"/>
        <v>0</v>
      </c>
      <c r="I717" s="47">
        <f t="shared" si="57"/>
        <v>0</v>
      </c>
      <c r="J717" s="139">
        <v>4000</v>
      </c>
      <c r="K717" s="139">
        <v>0</v>
      </c>
      <c r="L717" s="54">
        <f t="shared" si="58"/>
        <v>0</v>
      </c>
      <c r="M717" s="54">
        <f t="shared" si="59"/>
        <v>0</v>
      </c>
      <c r="O717" s="91">
        <f t="shared" si="55"/>
        <v>0</v>
      </c>
      <c r="P717" s="147">
        <v>162174</v>
      </c>
      <c r="Q717" s="71"/>
      <c r="R717" s="71"/>
      <c r="S717" s="161"/>
      <c r="V717"/>
    </row>
    <row r="718" spans="1:22">
      <c r="A718" s="234">
        <v>162343</v>
      </c>
      <c r="B718" s="149">
        <v>162</v>
      </c>
      <c r="C718" s="183" t="s">
        <v>848</v>
      </c>
      <c r="D718" s="184">
        <v>343</v>
      </c>
      <c r="E718" s="41" t="s">
        <v>788</v>
      </c>
      <c r="F718" s="93"/>
      <c r="G718" s="235">
        <v>2</v>
      </c>
      <c r="H718" s="78">
        <f t="shared" si="56"/>
        <v>2</v>
      </c>
      <c r="I718" s="47">
        <f t="shared" si="57"/>
        <v>0</v>
      </c>
      <c r="J718"/>
      <c r="K718" s="139">
        <v>10000</v>
      </c>
      <c r="L718" s="54">
        <f t="shared" si="58"/>
        <v>10000</v>
      </c>
      <c r="M718" s="54">
        <f t="shared" si="59"/>
        <v>0</v>
      </c>
      <c r="O718" s="91">
        <f t="shared" si="55"/>
        <v>0</v>
      </c>
      <c r="P718" s="122">
        <v>162343</v>
      </c>
      <c r="Q718" s="71">
        <v>2</v>
      </c>
      <c r="R718" s="71">
        <v>10000</v>
      </c>
      <c r="S718" s="161"/>
      <c r="V718"/>
    </row>
    <row r="719" spans="1:22">
      <c r="A719" s="234">
        <v>162610</v>
      </c>
      <c r="B719" s="149">
        <v>162</v>
      </c>
      <c r="C719" s="183" t="s">
        <v>848</v>
      </c>
      <c r="D719" s="184">
        <v>610</v>
      </c>
      <c r="E719" s="41" t="s">
        <v>852</v>
      </c>
      <c r="F719" s="93"/>
      <c r="G719" s="235">
        <v>1</v>
      </c>
      <c r="H719" s="78">
        <f t="shared" si="56"/>
        <v>1.48</v>
      </c>
      <c r="I719" s="47">
        <f t="shared" si="57"/>
        <v>0.48</v>
      </c>
      <c r="J719"/>
      <c r="K719" s="139">
        <v>5000</v>
      </c>
      <c r="L719" s="54">
        <f t="shared" si="58"/>
        <v>7400</v>
      </c>
      <c r="M719" s="54">
        <f t="shared" si="59"/>
        <v>2400</v>
      </c>
      <c r="O719" s="91">
        <f t="shared" si="55"/>
        <v>0</v>
      </c>
      <c r="P719" s="122">
        <v>162610</v>
      </c>
      <c r="Q719" s="71">
        <v>1.48</v>
      </c>
      <c r="R719" s="71">
        <v>7400</v>
      </c>
      <c r="S719" s="161"/>
      <c r="V719"/>
    </row>
    <row r="720" spans="1:22">
      <c r="A720" s="234">
        <v>162616</v>
      </c>
      <c r="B720" s="149">
        <v>162</v>
      </c>
      <c r="C720" s="183" t="s">
        <v>848</v>
      </c>
      <c r="D720" s="184">
        <v>616</v>
      </c>
      <c r="E720" s="41" t="s">
        <v>1513</v>
      </c>
      <c r="F720" s="93"/>
      <c r="G720" s="235">
        <v>1</v>
      </c>
      <c r="H720" s="78">
        <f t="shared" si="56"/>
        <v>1</v>
      </c>
      <c r="I720" s="47">
        <f t="shared" si="57"/>
        <v>0</v>
      </c>
      <c r="J720"/>
      <c r="K720" s="139">
        <v>5000</v>
      </c>
      <c r="L720" s="54">
        <f t="shared" si="58"/>
        <v>5000</v>
      </c>
      <c r="M720" s="54">
        <f t="shared" si="59"/>
        <v>0</v>
      </c>
      <c r="O720" s="91">
        <f t="shared" si="55"/>
        <v>0</v>
      </c>
      <c r="P720" s="122">
        <v>162616</v>
      </c>
      <c r="Q720" s="71">
        <v>1</v>
      </c>
      <c r="R720" s="71">
        <v>5000</v>
      </c>
      <c r="S720" s="161"/>
      <c r="V720"/>
    </row>
    <row r="721" spans="1:22">
      <c r="A721" s="135">
        <v>162735</v>
      </c>
      <c r="B721" s="49">
        <v>162</v>
      </c>
      <c r="C721" s="50" t="s">
        <v>848</v>
      </c>
      <c r="D721" s="68">
        <v>735</v>
      </c>
      <c r="E721" s="41" t="s">
        <v>855</v>
      </c>
      <c r="F721" s="235">
        <v>1.3900000000000001</v>
      </c>
      <c r="G721" s="235">
        <v>3</v>
      </c>
      <c r="H721" s="78">
        <f t="shared" si="56"/>
        <v>3</v>
      </c>
      <c r="I721" s="47">
        <f t="shared" si="57"/>
        <v>0</v>
      </c>
      <c r="J721" s="139">
        <v>6950</v>
      </c>
      <c r="K721" s="139">
        <v>15000</v>
      </c>
      <c r="L721" s="54">
        <f t="shared" si="58"/>
        <v>15000</v>
      </c>
      <c r="M721" s="54">
        <f t="shared" si="59"/>
        <v>0</v>
      </c>
      <c r="O721" s="91">
        <f t="shared" si="55"/>
        <v>0</v>
      </c>
      <c r="P721" s="122">
        <v>162735</v>
      </c>
      <c r="Q721" s="71">
        <v>3</v>
      </c>
      <c r="R721" s="71">
        <v>15000</v>
      </c>
      <c r="S721" s="161"/>
      <c r="V721"/>
    </row>
    <row r="722" spans="1:22">
      <c r="A722" s="212">
        <v>171219</v>
      </c>
      <c r="B722" s="149">
        <v>171</v>
      </c>
      <c r="C722" s="183" t="s">
        <v>1392</v>
      </c>
      <c r="D722" s="184">
        <v>219</v>
      </c>
      <c r="E722" s="41" t="s">
        <v>1219</v>
      </c>
      <c r="F722" s="235">
        <v>1</v>
      </c>
      <c r="G722" s="235">
        <v>0</v>
      </c>
      <c r="H722" s="78">
        <f t="shared" si="56"/>
        <v>0</v>
      </c>
      <c r="I722" s="47">
        <f t="shared" si="57"/>
        <v>0</v>
      </c>
      <c r="J722" s="139">
        <v>9000</v>
      </c>
      <c r="K722" s="139">
        <v>0</v>
      </c>
      <c r="L722" s="54">
        <f t="shared" si="58"/>
        <v>0</v>
      </c>
      <c r="M722" s="54">
        <f t="shared" si="59"/>
        <v>0</v>
      </c>
      <c r="O722" s="91">
        <f t="shared" si="55"/>
        <v>0</v>
      </c>
      <c r="P722" s="147">
        <v>171219</v>
      </c>
      <c r="Q722" s="71"/>
      <c r="R722" s="71"/>
      <c r="S722" s="161"/>
      <c r="V722"/>
    </row>
    <row r="723" spans="1:22">
      <c r="A723" s="175">
        <v>171239</v>
      </c>
      <c r="B723" s="48">
        <v>171</v>
      </c>
      <c r="C723" s="50" t="s">
        <v>1392</v>
      </c>
      <c r="D723" s="68">
        <v>239</v>
      </c>
      <c r="E723" s="41" t="s">
        <v>904</v>
      </c>
      <c r="F723" s="235">
        <v>5</v>
      </c>
      <c r="G723" s="235">
        <v>5</v>
      </c>
      <c r="H723" s="78">
        <f t="shared" si="56"/>
        <v>5</v>
      </c>
      <c r="I723" s="47">
        <f t="shared" si="57"/>
        <v>0</v>
      </c>
      <c r="J723" s="139">
        <v>25000</v>
      </c>
      <c r="K723" s="139">
        <v>25000</v>
      </c>
      <c r="L723" s="54">
        <f t="shared" si="58"/>
        <v>25000</v>
      </c>
      <c r="M723" s="54">
        <f t="shared" si="59"/>
        <v>0</v>
      </c>
      <c r="O723" s="91">
        <f t="shared" si="55"/>
        <v>0</v>
      </c>
      <c r="P723" s="122">
        <v>171239</v>
      </c>
      <c r="Q723" s="71">
        <v>5</v>
      </c>
      <c r="R723" s="71">
        <v>25000</v>
      </c>
      <c r="S723" s="161"/>
      <c r="V723"/>
    </row>
    <row r="724" spans="1:22">
      <c r="A724" s="120">
        <v>172020</v>
      </c>
      <c r="B724" s="49">
        <v>172</v>
      </c>
      <c r="C724" s="50" t="s">
        <v>903</v>
      </c>
      <c r="D724" s="68">
        <v>20</v>
      </c>
      <c r="E724" s="41" t="s">
        <v>776</v>
      </c>
      <c r="F724" s="235">
        <v>26</v>
      </c>
      <c r="G724" s="235">
        <v>25</v>
      </c>
      <c r="H724" s="78">
        <f t="shared" si="56"/>
        <v>24</v>
      </c>
      <c r="I724" s="47">
        <f t="shared" si="57"/>
        <v>-1</v>
      </c>
      <c r="J724" s="139">
        <v>139712</v>
      </c>
      <c r="K724" s="139">
        <v>137637</v>
      </c>
      <c r="L724" s="54">
        <f t="shared" si="58"/>
        <v>132185</v>
      </c>
      <c r="M724" s="54">
        <f t="shared" si="59"/>
        <v>-5452</v>
      </c>
      <c r="O724" s="91">
        <f t="shared" si="55"/>
        <v>0</v>
      </c>
      <c r="P724" s="122">
        <v>172020</v>
      </c>
      <c r="Q724" s="71">
        <v>24</v>
      </c>
      <c r="R724" s="71">
        <v>132185</v>
      </c>
      <c r="S724" s="161"/>
      <c r="V724"/>
    </row>
    <row r="725" spans="1:22">
      <c r="A725" s="51">
        <v>172036</v>
      </c>
      <c r="B725" s="48">
        <v>172</v>
      </c>
      <c r="C725" s="50" t="s">
        <v>903</v>
      </c>
      <c r="D725" s="68">
        <v>36</v>
      </c>
      <c r="E725" s="41" t="s">
        <v>902</v>
      </c>
      <c r="F725" s="235">
        <v>2</v>
      </c>
      <c r="G725" s="235">
        <v>3</v>
      </c>
      <c r="H725" s="78">
        <f t="shared" si="56"/>
        <v>3</v>
      </c>
      <c r="I725" s="47">
        <f t="shared" si="57"/>
        <v>0</v>
      </c>
      <c r="J725" s="139">
        <v>49558</v>
      </c>
      <c r="K725" s="139">
        <v>15000</v>
      </c>
      <c r="L725" s="54">
        <f t="shared" si="58"/>
        <v>15000</v>
      </c>
      <c r="M725" s="54">
        <f t="shared" si="59"/>
        <v>0</v>
      </c>
      <c r="O725" s="91">
        <f t="shared" si="55"/>
        <v>0</v>
      </c>
      <c r="P725" s="122">
        <v>172036</v>
      </c>
      <c r="Q725" s="71">
        <v>3</v>
      </c>
      <c r="R725" s="71">
        <v>15000</v>
      </c>
      <c r="S725" s="161"/>
      <c r="V725"/>
    </row>
    <row r="726" spans="1:22">
      <c r="A726" s="170">
        <v>172096</v>
      </c>
      <c r="B726" s="49">
        <v>172</v>
      </c>
      <c r="C726" s="50" t="s">
        <v>903</v>
      </c>
      <c r="D726" s="68">
        <v>96</v>
      </c>
      <c r="E726" s="41" t="s">
        <v>865</v>
      </c>
      <c r="F726" s="235">
        <v>25.21</v>
      </c>
      <c r="G726" s="235">
        <v>19</v>
      </c>
      <c r="H726" s="78">
        <f t="shared" si="56"/>
        <v>18</v>
      </c>
      <c r="I726" s="47">
        <f t="shared" si="57"/>
        <v>-1</v>
      </c>
      <c r="J726" s="139">
        <v>147616</v>
      </c>
      <c r="K726" s="139">
        <v>113269</v>
      </c>
      <c r="L726" s="54">
        <f t="shared" si="58"/>
        <v>115459</v>
      </c>
      <c r="M726" s="54">
        <f t="shared" si="59"/>
        <v>2190</v>
      </c>
      <c r="O726" s="91">
        <f t="shared" si="55"/>
        <v>0</v>
      </c>
      <c r="P726" s="122">
        <v>172096</v>
      </c>
      <c r="Q726" s="71">
        <v>18</v>
      </c>
      <c r="R726" s="71">
        <v>115459</v>
      </c>
      <c r="S726" s="161"/>
      <c r="V726"/>
    </row>
    <row r="727" spans="1:22">
      <c r="A727" s="234">
        <v>172201</v>
      </c>
      <c r="B727" s="149">
        <v>172</v>
      </c>
      <c r="C727" s="183" t="s">
        <v>903</v>
      </c>
      <c r="D727" s="184">
        <v>201</v>
      </c>
      <c r="E727" s="41" t="s">
        <v>950</v>
      </c>
      <c r="F727" s="93"/>
      <c r="G727" s="235">
        <v>1</v>
      </c>
      <c r="H727" s="78">
        <f t="shared" si="56"/>
        <v>1</v>
      </c>
      <c r="I727" s="47">
        <f t="shared" si="57"/>
        <v>0</v>
      </c>
      <c r="J727"/>
      <c r="K727" s="139">
        <v>12000</v>
      </c>
      <c r="L727" s="54">
        <f t="shared" si="58"/>
        <v>13747</v>
      </c>
      <c r="M727" s="54">
        <f t="shared" si="59"/>
        <v>1747</v>
      </c>
      <c r="O727" s="91">
        <f t="shared" si="55"/>
        <v>0</v>
      </c>
      <c r="P727" s="122">
        <v>172201</v>
      </c>
      <c r="Q727" s="71">
        <v>1</v>
      </c>
      <c r="R727" s="71">
        <v>13747</v>
      </c>
      <c r="S727" s="161"/>
      <c r="V727"/>
    </row>
    <row r="728" spans="1:22">
      <c r="A728" s="120">
        <v>172239</v>
      </c>
      <c r="B728" s="49">
        <v>172</v>
      </c>
      <c r="C728" s="50" t="s">
        <v>903</v>
      </c>
      <c r="D728" s="68">
        <v>239</v>
      </c>
      <c r="E728" s="41" t="s">
        <v>904</v>
      </c>
      <c r="F728" s="235">
        <v>3</v>
      </c>
      <c r="G728" s="235">
        <v>3</v>
      </c>
      <c r="H728" s="78">
        <f t="shared" si="56"/>
        <v>3</v>
      </c>
      <c r="I728" s="47">
        <f t="shared" si="57"/>
        <v>0</v>
      </c>
      <c r="J728" s="139">
        <v>15592</v>
      </c>
      <c r="K728" s="139">
        <v>15000</v>
      </c>
      <c r="L728" s="54">
        <f t="shared" si="58"/>
        <v>15000</v>
      </c>
      <c r="M728" s="54">
        <f t="shared" si="59"/>
        <v>0</v>
      </c>
      <c r="N728" s="148"/>
      <c r="O728" s="91">
        <f t="shared" si="55"/>
        <v>0</v>
      </c>
      <c r="P728" s="122">
        <v>172239</v>
      </c>
      <c r="Q728" s="71">
        <v>3</v>
      </c>
      <c r="R728" s="71">
        <v>15000</v>
      </c>
      <c r="S728" s="161"/>
      <c r="V728"/>
    </row>
    <row r="729" spans="1:22">
      <c r="A729" s="170">
        <v>172261</v>
      </c>
      <c r="B729" s="48">
        <v>172</v>
      </c>
      <c r="C729" s="50" t="s">
        <v>903</v>
      </c>
      <c r="D729" s="68">
        <v>261</v>
      </c>
      <c r="E729" s="41" t="s">
        <v>780</v>
      </c>
      <c r="F729" s="235">
        <v>9.2100000000000009</v>
      </c>
      <c r="G729" s="235">
        <v>10</v>
      </c>
      <c r="H729" s="78">
        <f t="shared" si="56"/>
        <v>10</v>
      </c>
      <c r="I729" s="47">
        <f t="shared" si="57"/>
        <v>0</v>
      </c>
      <c r="J729" s="139">
        <v>46807</v>
      </c>
      <c r="K729" s="139">
        <v>58000</v>
      </c>
      <c r="L729" s="54">
        <f t="shared" si="58"/>
        <v>54268</v>
      </c>
      <c r="M729" s="54">
        <f t="shared" si="59"/>
        <v>-3732</v>
      </c>
      <c r="O729" s="91">
        <f t="shared" si="55"/>
        <v>0</v>
      </c>
      <c r="P729" s="122">
        <v>172261</v>
      </c>
      <c r="Q729" s="71">
        <v>10</v>
      </c>
      <c r="R729" s="71">
        <v>54268</v>
      </c>
      <c r="S729" s="161"/>
      <c r="V729"/>
    </row>
    <row r="730" spans="1:22">
      <c r="A730" s="234">
        <v>172308</v>
      </c>
      <c r="B730" s="149">
        <v>172</v>
      </c>
      <c r="C730" s="183" t="s">
        <v>903</v>
      </c>
      <c r="D730" s="184">
        <v>308</v>
      </c>
      <c r="E730" s="41" t="s">
        <v>1302</v>
      </c>
      <c r="F730" s="93"/>
      <c r="G730" s="235">
        <v>1</v>
      </c>
      <c r="H730" s="78">
        <f t="shared" si="56"/>
        <v>0</v>
      </c>
      <c r="I730" s="47">
        <f t="shared" si="57"/>
        <v>-1</v>
      </c>
      <c r="J730"/>
      <c r="K730" s="139">
        <v>9000</v>
      </c>
      <c r="L730" s="54">
        <f t="shared" si="58"/>
        <v>0</v>
      </c>
      <c r="M730" s="54">
        <f t="shared" si="59"/>
        <v>-9000</v>
      </c>
      <c r="O730" s="91">
        <f t="shared" si="55"/>
        <v>0</v>
      </c>
      <c r="P730" s="147">
        <v>172308</v>
      </c>
      <c r="Q730" s="71"/>
      <c r="R730" s="71"/>
      <c r="S730" s="161"/>
      <c r="V730"/>
    </row>
    <row r="731" spans="1:22">
      <c r="A731" s="212">
        <v>172310</v>
      </c>
      <c r="B731" s="149">
        <v>172</v>
      </c>
      <c r="C731" s="183" t="s">
        <v>903</v>
      </c>
      <c r="D731" s="184">
        <v>310</v>
      </c>
      <c r="E731" s="41" t="s">
        <v>901</v>
      </c>
      <c r="F731" s="235">
        <v>6</v>
      </c>
      <c r="G731" s="235">
        <v>5</v>
      </c>
      <c r="H731" s="78">
        <f t="shared" si="56"/>
        <v>5.75</v>
      </c>
      <c r="I731" s="47">
        <f t="shared" si="57"/>
        <v>0.75</v>
      </c>
      <c r="J731" s="139">
        <v>37765</v>
      </c>
      <c r="K731" s="139">
        <v>32765</v>
      </c>
      <c r="L731" s="54">
        <f t="shared" si="58"/>
        <v>39361</v>
      </c>
      <c r="M731" s="54">
        <f t="shared" si="59"/>
        <v>6596</v>
      </c>
      <c r="O731" s="91">
        <f t="shared" si="55"/>
        <v>0</v>
      </c>
      <c r="P731" s="122">
        <v>172310</v>
      </c>
      <c r="Q731" s="71">
        <v>5.75</v>
      </c>
      <c r="R731" s="71">
        <v>39361</v>
      </c>
      <c r="S731" s="161"/>
      <c r="V731"/>
    </row>
    <row r="732" spans="1:22">
      <c r="A732" s="120">
        <v>172645</v>
      </c>
      <c r="B732" s="49">
        <v>172</v>
      </c>
      <c r="C732" s="50" t="s">
        <v>903</v>
      </c>
      <c r="D732" s="68">
        <v>645</v>
      </c>
      <c r="E732" s="41" t="s">
        <v>782</v>
      </c>
      <c r="F732" s="235">
        <v>1</v>
      </c>
      <c r="G732" s="235">
        <v>1</v>
      </c>
      <c r="H732" s="78">
        <f t="shared" si="56"/>
        <v>0</v>
      </c>
      <c r="I732" s="47">
        <f t="shared" si="57"/>
        <v>-1</v>
      </c>
      <c r="J732" s="139">
        <v>5000</v>
      </c>
      <c r="K732" s="139">
        <v>5000</v>
      </c>
      <c r="L732" s="54">
        <f t="shared" si="58"/>
        <v>0</v>
      </c>
      <c r="M732" s="54">
        <f t="shared" si="59"/>
        <v>-5000</v>
      </c>
      <c r="O732" s="91">
        <f t="shared" si="55"/>
        <v>0</v>
      </c>
      <c r="P732" s="147">
        <v>172645</v>
      </c>
      <c r="Q732" s="71"/>
      <c r="R732" s="71"/>
      <c r="S732" s="161"/>
      <c r="V732"/>
    </row>
    <row r="733" spans="1:22">
      <c r="A733" s="180">
        <v>173310</v>
      </c>
      <c r="B733" s="86">
        <v>173</v>
      </c>
      <c r="C733" s="182" t="s">
        <v>1393</v>
      </c>
      <c r="D733" s="182">
        <v>310</v>
      </c>
      <c r="E733" s="41" t="s">
        <v>901</v>
      </c>
      <c r="F733" s="235">
        <v>2</v>
      </c>
      <c r="G733" s="235">
        <v>2</v>
      </c>
      <c r="H733" s="78">
        <f t="shared" si="56"/>
        <v>2</v>
      </c>
      <c r="I733" s="47">
        <f t="shared" si="57"/>
        <v>0</v>
      </c>
      <c r="J733" s="139">
        <v>37512</v>
      </c>
      <c r="K733" s="139">
        <v>37512</v>
      </c>
      <c r="L733" s="54">
        <f t="shared" si="58"/>
        <v>38577</v>
      </c>
      <c r="M733" s="54">
        <f t="shared" si="59"/>
        <v>1065</v>
      </c>
      <c r="O733" s="91">
        <f t="shared" si="55"/>
        <v>0</v>
      </c>
      <c r="P733" s="122">
        <v>173310</v>
      </c>
      <c r="Q733" s="71">
        <v>2</v>
      </c>
      <c r="R733" s="71">
        <v>38577</v>
      </c>
      <c r="S733" s="161"/>
      <c r="V733"/>
    </row>
    <row r="734" spans="1:22">
      <c r="A734" s="180">
        <v>173331</v>
      </c>
      <c r="B734" s="86">
        <v>173</v>
      </c>
      <c r="C734" s="182" t="s">
        <v>1393</v>
      </c>
      <c r="D734" s="182">
        <v>331</v>
      </c>
      <c r="E734" s="41" t="s">
        <v>509</v>
      </c>
      <c r="F734" s="235">
        <v>1</v>
      </c>
      <c r="G734" s="235">
        <v>0</v>
      </c>
      <c r="H734" s="78">
        <f t="shared" si="56"/>
        <v>0</v>
      </c>
      <c r="I734" s="47">
        <f t="shared" si="57"/>
        <v>0</v>
      </c>
      <c r="J734" s="139">
        <v>5000</v>
      </c>
      <c r="K734" s="139">
        <v>0</v>
      </c>
      <c r="L734" s="54">
        <f t="shared" si="58"/>
        <v>0</v>
      </c>
      <c r="M734" s="54">
        <f t="shared" si="59"/>
        <v>0</v>
      </c>
      <c r="O734" s="91">
        <f t="shared" si="55"/>
        <v>0</v>
      </c>
      <c r="P734" s="147">
        <v>173331</v>
      </c>
      <c r="Q734" s="71"/>
      <c r="R734" s="71"/>
      <c r="S734" s="161"/>
      <c r="V734"/>
    </row>
    <row r="735" spans="1:22">
      <c r="A735" s="145">
        <v>174025</v>
      </c>
      <c r="B735" s="49">
        <v>174</v>
      </c>
      <c r="C735" s="50" t="s">
        <v>567</v>
      </c>
      <c r="D735" s="68">
        <v>25</v>
      </c>
      <c r="E735" s="41" t="s">
        <v>792</v>
      </c>
      <c r="F735" s="235">
        <v>1</v>
      </c>
      <c r="G735" s="235">
        <v>1</v>
      </c>
      <c r="H735" s="78">
        <f t="shared" si="56"/>
        <v>1</v>
      </c>
      <c r="I735" s="47">
        <f t="shared" si="57"/>
        <v>0</v>
      </c>
      <c r="J735" s="139">
        <v>5000</v>
      </c>
      <c r="K735" s="139">
        <v>5000</v>
      </c>
      <c r="L735" s="54">
        <f t="shared" si="58"/>
        <v>5000</v>
      </c>
      <c r="M735" s="54">
        <f t="shared" si="59"/>
        <v>0</v>
      </c>
      <c r="O735" s="91">
        <f t="shared" si="55"/>
        <v>0</v>
      </c>
      <c r="P735" s="122">
        <v>174025</v>
      </c>
      <c r="Q735" s="71">
        <v>1</v>
      </c>
      <c r="R735" s="71">
        <v>5000</v>
      </c>
      <c r="S735" s="161"/>
      <c r="V735"/>
    </row>
    <row r="736" spans="1:22">
      <c r="A736" s="250">
        <v>174026</v>
      </c>
      <c r="B736" s="149">
        <v>174</v>
      </c>
      <c r="C736" s="183" t="s">
        <v>567</v>
      </c>
      <c r="D736" s="184">
        <v>26</v>
      </c>
      <c r="E736" s="41" t="s">
        <v>1319</v>
      </c>
      <c r="F736" s="235">
        <v>0.14000000000000001</v>
      </c>
      <c r="G736" s="235">
        <v>0</v>
      </c>
      <c r="H736" s="78">
        <f t="shared" si="56"/>
        <v>0</v>
      </c>
      <c r="I736" s="47">
        <f t="shared" si="57"/>
        <v>0</v>
      </c>
      <c r="J736" s="139">
        <v>700</v>
      </c>
      <c r="K736" s="139">
        <v>0</v>
      </c>
      <c r="L736" s="54">
        <f t="shared" si="58"/>
        <v>0</v>
      </c>
      <c r="M736" s="54">
        <f t="shared" si="59"/>
        <v>0</v>
      </c>
      <c r="O736" s="91">
        <f t="shared" si="55"/>
        <v>0</v>
      </c>
      <c r="P736" s="147">
        <v>174026</v>
      </c>
      <c r="S736" s="161"/>
      <c r="V736"/>
    </row>
    <row r="737" spans="1:22">
      <c r="A737" s="212">
        <v>174064</v>
      </c>
      <c r="B737" s="149">
        <v>174</v>
      </c>
      <c r="C737" s="183" t="s">
        <v>567</v>
      </c>
      <c r="D737" s="184">
        <v>64</v>
      </c>
      <c r="E737" s="41" t="s">
        <v>844</v>
      </c>
      <c r="F737" s="235">
        <v>2.06</v>
      </c>
      <c r="G737" s="235">
        <v>2.5</v>
      </c>
      <c r="H737" s="78">
        <f t="shared" si="56"/>
        <v>4.08</v>
      </c>
      <c r="I737" s="47">
        <f t="shared" si="57"/>
        <v>1.58</v>
      </c>
      <c r="J737" s="139">
        <v>10300</v>
      </c>
      <c r="K737" s="139">
        <v>21500</v>
      </c>
      <c r="L737" s="54">
        <f t="shared" si="58"/>
        <v>43016</v>
      </c>
      <c r="M737" s="54">
        <f t="shared" si="59"/>
        <v>21516</v>
      </c>
      <c r="O737" s="91">
        <f t="shared" si="55"/>
        <v>0</v>
      </c>
      <c r="P737" s="122">
        <v>174064</v>
      </c>
      <c r="Q737" s="71">
        <v>4.08</v>
      </c>
      <c r="R737" s="71">
        <v>43016</v>
      </c>
      <c r="S737" s="161"/>
      <c r="V737"/>
    </row>
    <row r="738" spans="1:22">
      <c r="A738" s="144">
        <v>174067</v>
      </c>
      <c r="B738" s="49">
        <v>174</v>
      </c>
      <c r="C738" s="50" t="s">
        <v>567</v>
      </c>
      <c r="D738" s="68">
        <v>67</v>
      </c>
      <c r="E738" s="41" t="s">
        <v>845</v>
      </c>
      <c r="F738" s="235">
        <v>1</v>
      </c>
      <c r="G738" s="235">
        <v>1</v>
      </c>
      <c r="H738" s="78">
        <f t="shared" si="56"/>
        <v>0</v>
      </c>
      <c r="I738" s="47">
        <f t="shared" si="57"/>
        <v>-1</v>
      </c>
      <c r="J738" s="139">
        <v>5000</v>
      </c>
      <c r="K738" s="139">
        <v>5000</v>
      </c>
      <c r="L738" s="54">
        <f t="shared" si="58"/>
        <v>0</v>
      </c>
      <c r="M738" s="54">
        <f t="shared" si="59"/>
        <v>-5000</v>
      </c>
      <c r="O738" s="91">
        <f t="shared" si="55"/>
        <v>0</v>
      </c>
      <c r="P738" s="147">
        <v>174067</v>
      </c>
      <c r="Q738" s="71"/>
      <c r="R738" s="71"/>
      <c r="S738" s="161"/>
      <c r="V738"/>
    </row>
    <row r="739" spans="1:22">
      <c r="A739" s="180">
        <v>174097</v>
      </c>
      <c r="B739" s="86">
        <v>174</v>
      </c>
      <c r="C739" s="182" t="s">
        <v>567</v>
      </c>
      <c r="D739" s="182">
        <v>97</v>
      </c>
      <c r="E739" s="41" t="s">
        <v>846</v>
      </c>
      <c r="F739" s="235">
        <v>1</v>
      </c>
      <c r="G739" s="235">
        <v>2</v>
      </c>
      <c r="H739" s="78">
        <f t="shared" si="56"/>
        <v>2</v>
      </c>
      <c r="I739" s="47">
        <f t="shared" si="57"/>
        <v>0</v>
      </c>
      <c r="J739" s="139">
        <v>5000</v>
      </c>
      <c r="K739" s="139">
        <v>10000</v>
      </c>
      <c r="L739" s="54">
        <f t="shared" si="58"/>
        <v>10000</v>
      </c>
      <c r="M739" s="54">
        <f t="shared" si="59"/>
        <v>0</v>
      </c>
      <c r="O739" s="91">
        <f t="shared" si="55"/>
        <v>0</v>
      </c>
      <c r="P739" s="122">
        <v>174097</v>
      </c>
      <c r="Q739" s="71">
        <v>2</v>
      </c>
      <c r="R739" s="71">
        <v>10000</v>
      </c>
      <c r="S739" s="161"/>
      <c r="V739"/>
    </row>
    <row r="740" spans="1:22">
      <c r="A740" s="51">
        <v>174141</v>
      </c>
      <c r="B740" s="49">
        <v>174</v>
      </c>
      <c r="C740" s="50" t="s">
        <v>567</v>
      </c>
      <c r="D740" s="68">
        <v>141</v>
      </c>
      <c r="E740" s="41" t="s">
        <v>563</v>
      </c>
      <c r="F740" s="235">
        <v>1.83</v>
      </c>
      <c r="G740" s="235">
        <v>0</v>
      </c>
      <c r="H740" s="78">
        <f t="shared" si="56"/>
        <v>0</v>
      </c>
      <c r="I740" s="47">
        <f t="shared" si="57"/>
        <v>0</v>
      </c>
      <c r="J740" s="139">
        <v>9150</v>
      </c>
      <c r="K740" s="139">
        <v>0</v>
      </c>
      <c r="L740" s="54">
        <f t="shared" si="58"/>
        <v>0</v>
      </c>
      <c r="M740" s="54">
        <f t="shared" si="59"/>
        <v>0</v>
      </c>
      <c r="O740" s="91">
        <f t="shared" si="55"/>
        <v>0</v>
      </c>
      <c r="P740" s="147">
        <v>174141</v>
      </c>
      <c r="Q740" s="71"/>
      <c r="R740" s="71"/>
      <c r="S740" s="161"/>
      <c r="V740"/>
    </row>
    <row r="741" spans="1:22">
      <c r="A741" s="145">
        <v>174153</v>
      </c>
      <c r="B741" s="49">
        <v>174</v>
      </c>
      <c r="C741" s="50" t="s">
        <v>567</v>
      </c>
      <c r="D741" s="68">
        <v>153</v>
      </c>
      <c r="E741" s="41" t="s">
        <v>847</v>
      </c>
      <c r="F741" s="235">
        <v>2</v>
      </c>
      <c r="G741" s="235">
        <v>1</v>
      </c>
      <c r="H741" s="78">
        <f t="shared" si="56"/>
        <v>1</v>
      </c>
      <c r="I741" s="47">
        <f t="shared" si="57"/>
        <v>0</v>
      </c>
      <c r="J741" s="139">
        <v>24290</v>
      </c>
      <c r="K741" s="139">
        <v>5000</v>
      </c>
      <c r="L741" s="54">
        <f t="shared" si="58"/>
        <v>5000</v>
      </c>
      <c r="M741" s="54">
        <f t="shared" si="59"/>
        <v>0</v>
      </c>
      <c r="O741" s="91">
        <f t="shared" si="55"/>
        <v>0</v>
      </c>
      <c r="P741" s="122">
        <v>174153</v>
      </c>
      <c r="Q741" s="71">
        <v>1</v>
      </c>
      <c r="R741" s="71">
        <v>5000</v>
      </c>
      <c r="S741" s="161"/>
      <c r="V741"/>
    </row>
    <row r="742" spans="1:22">
      <c r="A742" s="234">
        <v>174162</v>
      </c>
      <c r="B742" s="149">
        <v>174</v>
      </c>
      <c r="C742" s="183" t="s">
        <v>567</v>
      </c>
      <c r="D742" s="184">
        <v>162</v>
      </c>
      <c r="E742" s="41" t="s">
        <v>848</v>
      </c>
      <c r="F742" s="93"/>
      <c r="G742" s="235">
        <v>2</v>
      </c>
      <c r="H742" s="78">
        <f t="shared" si="56"/>
        <v>2</v>
      </c>
      <c r="I742" s="47">
        <f t="shared" si="57"/>
        <v>0</v>
      </c>
      <c r="J742"/>
      <c r="K742" s="139">
        <v>24290</v>
      </c>
      <c r="L742" s="54">
        <f t="shared" si="58"/>
        <v>16364</v>
      </c>
      <c r="M742" s="54">
        <f t="shared" si="59"/>
        <v>-7926</v>
      </c>
      <c r="O742" s="91">
        <f t="shared" si="55"/>
        <v>0</v>
      </c>
      <c r="P742" s="122">
        <v>174162</v>
      </c>
      <c r="Q742" s="71">
        <v>2</v>
      </c>
      <c r="R742" s="71">
        <v>16364</v>
      </c>
      <c r="S742" s="161"/>
      <c r="V742"/>
    </row>
    <row r="743" spans="1:22">
      <c r="A743" s="144">
        <v>174170</v>
      </c>
      <c r="B743" s="49">
        <v>174</v>
      </c>
      <c r="C743" s="50" t="s">
        <v>567</v>
      </c>
      <c r="D743" s="68">
        <v>170</v>
      </c>
      <c r="E743" s="41" t="s">
        <v>566</v>
      </c>
      <c r="F743" s="235">
        <v>3</v>
      </c>
      <c r="G743" s="235">
        <v>4</v>
      </c>
      <c r="H743" s="78">
        <f t="shared" si="56"/>
        <v>3.88</v>
      </c>
      <c r="I743" s="47">
        <f t="shared" si="57"/>
        <v>-0.12000000000000011</v>
      </c>
      <c r="J743" s="139">
        <v>15513</v>
      </c>
      <c r="K743" s="139">
        <v>32513</v>
      </c>
      <c r="L743" s="54">
        <f t="shared" si="58"/>
        <v>20940</v>
      </c>
      <c r="M743" s="54">
        <f t="shared" si="59"/>
        <v>-11573</v>
      </c>
      <c r="O743" s="91">
        <f t="shared" si="55"/>
        <v>0</v>
      </c>
      <c r="P743" s="122">
        <v>174170</v>
      </c>
      <c r="Q743" s="71">
        <v>3.88</v>
      </c>
      <c r="R743" s="71">
        <v>20940</v>
      </c>
      <c r="S743" s="161"/>
      <c r="V743"/>
    </row>
    <row r="744" spans="1:22">
      <c r="A744" s="250">
        <v>174277</v>
      </c>
      <c r="B744" s="149">
        <v>174</v>
      </c>
      <c r="C744" s="183" t="s">
        <v>567</v>
      </c>
      <c r="D744" s="184">
        <v>277</v>
      </c>
      <c r="E744" s="41" t="s">
        <v>869</v>
      </c>
      <c r="F744" s="235">
        <v>1.5</v>
      </c>
      <c r="G744" s="235">
        <v>0</v>
      </c>
      <c r="H744" s="78">
        <f t="shared" si="56"/>
        <v>0</v>
      </c>
      <c r="I744" s="47">
        <f t="shared" si="57"/>
        <v>0</v>
      </c>
      <c r="J744" s="139">
        <v>7500</v>
      </c>
      <c r="K744" s="139">
        <v>0</v>
      </c>
      <c r="L744" s="54">
        <f t="shared" si="58"/>
        <v>0</v>
      </c>
      <c r="M744" s="54">
        <f t="shared" si="59"/>
        <v>0</v>
      </c>
      <c r="O744" s="91">
        <f t="shared" si="55"/>
        <v>0</v>
      </c>
      <c r="P744" s="147">
        <v>174277</v>
      </c>
      <c r="Q744" s="71"/>
      <c r="R744" s="71"/>
      <c r="S744" s="161"/>
      <c r="V744"/>
    </row>
    <row r="745" spans="1:22">
      <c r="A745" s="135">
        <v>174288</v>
      </c>
      <c r="B745" s="49">
        <v>174</v>
      </c>
      <c r="C745" s="50" t="s">
        <v>567</v>
      </c>
      <c r="D745" s="68">
        <v>288</v>
      </c>
      <c r="E745" s="41" t="s">
        <v>1258</v>
      </c>
      <c r="F745" s="235">
        <v>1</v>
      </c>
      <c r="G745" s="235">
        <v>1</v>
      </c>
      <c r="H745" s="78">
        <f t="shared" si="56"/>
        <v>1</v>
      </c>
      <c r="I745" s="47">
        <f t="shared" si="57"/>
        <v>0</v>
      </c>
      <c r="J745" s="139">
        <v>12230</v>
      </c>
      <c r="K745" s="139">
        <v>12230</v>
      </c>
      <c r="L745" s="54">
        <f t="shared" si="58"/>
        <v>9756</v>
      </c>
      <c r="M745" s="54">
        <f t="shared" si="59"/>
        <v>-2474</v>
      </c>
      <c r="O745" s="91">
        <f t="shared" si="55"/>
        <v>0</v>
      </c>
      <c r="P745" s="122">
        <v>174288</v>
      </c>
      <c r="Q745" s="71">
        <v>1</v>
      </c>
      <c r="R745" s="71">
        <v>9756</v>
      </c>
      <c r="S745" s="161"/>
      <c r="V745"/>
    </row>
    <row r="746" spans="1:22">
      <c r="A746" s="180">
        <v>174301</v>
      </c>
      <c r="B746" s="86">
        <v>174</v>
      </c>
      <c r="C746" s="182" t="s">
        <v>567</v>
      </c>
      <c r="D746" s="182">
        <v>301</v>
      </c>
      <c r="E746" s="41" t="s">
        <v>569</v>
      </c>
      <c r="F746" s="235">
        <v>0.38</v>
      </c>
      <c r="G746" s="235">
        <v>1</v>
      </c>
      <c r="H746" s="78">
        <f t="shared" si="56"/>
        <v>1</v>
      </c>
      <c r="I746" s="47">
        <f t="shared" si="57"/>
        <v>0</v>
      </c>
      <c r="J746" s="139">
        <v>1900</v>
      </c>
      <c r="K746" s="139">
        <v>5000</v>
      </c>
      <c r="L746" s="54">
        <f t="shared" si="58"/>
        <v>5000</v>
      </c>
      <c r="M746" s="54">
        <f t="shared" si="59"/>
        <v>0</v>
      </c>
      <c r="O746" s="91">
        <f t="shared" si="55"/>
        <v>0</v>
      </c>
      <c r="P746" s="122">
        <v>174301</v>
      </c>
      <c r="Q746" s="71">
        <v>1</v>
      </c>
      <c r="R746" s="71">
        <v>5000</v>
      </c>
      <c r="S746" s="161"/>
      <c r="V746"/>
    </row>
    <row r="747" spans="1:22">
      <c r="A747" s="234">
        <v>174308</v>
      </c>
      <c r="B747" s="149">
        <v>174</v>
      </c>
      <c r="C747" s="183" t="s">
        <v>567</v>
      </c>
      <c r="D747" s="184">
        <v>308</v>
      </c>
      <c r="E747" s="41" t="s">
        <v>1302</v>
      </c>
      <c r="F747" s="93"/>
      <c r="G747" s="235">
        <v>1</v>
      </c>
      <c r="H747" s="78">
        <f t="shared" si="56"/>
        <v>0</v>
      </c>
      <c r="I747" s="47">
        <f t="shared" si="57"/>
        <v>-1</v>
      </c>
      <c r="J747"/>
      <c r="K747" s="139">
        <v>5000</v>
      </c>
      <c r="L747" s="54">
        <f t="shared" si="58"/>
        <v>0</v>
      </c>
      <c r="M747" s="54">
        <f t="shared" si="59"/>
        <v>-5000</v>
      </c>
      <c r="O747" s="91">
        <f t="shared" si="55"/>
        <v>0</v>
      </c>
      <c r="P747" s="147">
        <v>174308</v>
      </c>
      <c r="Q747" s="71"/>
      <c r="R747" s="71"/>
      <c r="S747" s="161"/>
      <c r="V747"/>
    </row>
    <row r="748" spans="1:22">
      <c r="A748" s="234">
        <v>174314</v>
      </c>
      <c r="B748" s="149">
        <v>174</v>
      </c>
      <c r="C748" s="183" t="s">
        <v>567</v>
      </c>
      <c r="D748" s="184">
        <v>314</v>
      </c>
      <c r="E748" s="41" t="s">
        <v>1287</v>
      </c>
      <c r="F748" s="93"/>
      <c r="G748" s="235">
        <v>1</v>
      </c>
      <c r="H748" s="78">
        <f t="shared" si="56"/>
        <v>0</v>
      </c>
      <c r="I748" s="47">
        <f t="shared" si="57"/>
        <v>-1</v>
      </c>
      <c r="J748"/>
      <c r="K748" s="139">
        <v>5000</v>
      </c>
      <c r="L748" s="54">
        <f t="shared" si="58"/>
        <v>0</v>
      </c>
      <c r="M748" s="54">
        <f t="shared" si="59"/>
        <v>-5000</v>
      </c>
      <c r="O748" s="91">
        <f t="shared" si="55"/>
        <v>0</v>
      </c>
      <c r="P748" s="147">
        <v>174314</v>
      </c>
      <c r="Q748" s="71"/>
      <c r="R748" s="71"/>
      <c r="S748" s="161"/>
      <c r="V748"/>
    </row>
    <row r="749" spans="1:22">
      <c r="A749" s="212">
        <v>174321</v>
      </c>
      <c r="B749" s="149">
        <v>174</v>
      </c>
      <c r="C749" s="183" t="s">
        <v>567</v>
      </c>
      <c r="D749" s="184">
        <v>321</v>
      </c>
      <c r="E749" s="41" t="s">
        <v>850</v>
      </c>
      <c r="F749" s="235">
        <v>1</v>
      </c>
      <c r="G749" s="235">
        <v>1</v>
      </c>
      <c r="H749" s="78">
        <f t="shared" si="56"/>
        <v>1</v>
      </c>
      <c r="I749" s="47">
        <f t="shared" si="57"/>
        <v>0</v>
      </c>
      <c r="J749" s="139">
        <v>5000</v>
      </c>
      <c r="K749" s="139">
        <v>17000</v>
      </c>
      <c r="L749" s="54">
        <f t="shared" si="58"/>
        <v>10457</v>
      </c>
      <c r="M749" s="54">
        <f t="shared" si="59"/>
        <v>-6543</v>
      </c>
      <c r="O749" s="91">
        <f t="shared" si="55"/>
        <v>0</v>
      </c>
      <c r="P749" s="122">
        <v>174321</v>
      </c>
      <c r="Q749" s="71">
        <v>1</v>
      </c>
      <c r="R749" s="71">
        <v>10457</v>
      </c>
      <c r="S749" s="161"/>
      <c r="V749"/>
    </row>
    <row r="750" spans="1:22">
      <c r="A750" s="234">
        <v>174326</v>
      </c>
      <c r="B750" s="149">
        <v>174</v>
      </c>
      <c r="C750" s="183" t="s">
        <v>567</v>
      </c>
      <c r="D750" s="184">
        <v>326</v>
      </c>
      <c r="E750" s="41" t="s">
        <v>570</v>
      </c>
      <c r="F750" s="93"/>
      <c r="G750" s="235">
        <v>1</v>
      </c>
      <c r="H750" s="78">
        <f t="shared" si="56"/>
        <v>1.28</v>
      </c>
      <c r="I750" s="47">
        <f t="shared" si="57"/>
        <v>0.28000000000000003</v>
      </c>
      <c r="J750"/>
      <c r="K750" s="139">
        <v>5000</v>
      </c>
      <c r="L750" s="54">
        <f t="shared" si="58"/>
        <v>6400</v>
      </c>
      <c r="M750" s="54">
        <f t="shared" si="59"/>
        <v>1400</v>
      </c>
      <c r="O750" s="91">
        <f t="shared" si="55"/>
        <v>0</v>
      </c>
      <c r="P750" s="122">
        <v>174326</v>
      </c>
      <c r="Q750" s="71">
        <v>1.28</v>
      </c>
      <c r="R750" s="71">
        <v>6400</v>
      </c>
      <c r="S750" s="161"/>
      <c r="V750"/>
    </row>
    <row r="751" spans="1:22">
      <c r="A751" s="145">
        <v>174600</v>
      </c>
      <c r="B751" s="49">
        <v>174</v>
      </c>
      <c r="C751" s="50" t="s">
        <v>567</v>
      </c>
      <c r="D751" s="68">
        <v>600</v>
      </c>
      <c r="E751" s="41" t="s">
        <v>851</v>
      </c>
      <c r="F751" s="235">
        <v>7</v>
      </c>
      <c r="G751" s="235">
        <v>7</v>
      </c>
      <c r="H751" s="78">
        <f t="shared" si="56"/>
        <v>7.26</v>
      </c>
      <c r="I751" s="47">
        <f t="shared" si="57"/>
        <v>0.25999999999999979</v>
      </c>
      <c r="J751" s="139">
        <v>75998</v>
      </c>
      <c r="K751" s="139">
        <v>79998</v>
      </c>
      <c r="L751" s="54">
        <f t="shared" si="58"/>
        <v>62305</v>
      </c>
      <c r="M751" s="54">
        <f t="shared" si="59"/>
        <v>-17693</v>
      </c>
      <c r="O751" s="91">
        <f t="shared" si="55"/>
        <v>0</v>
      </c>
      <c r="P751" s="122">
        <v>174600</v>
      </c>
      <c r="Q751" s="71">
        <v>7.26</v>
      </c>
      <c r="R751" s="71">
        <v>62305</v>
      </c>
      <c r="S751" s="161"/>
      <c r="V751"/>
    </row>
    <row r="752" spans="1:22">
      <c r="A752" s="120">
        <v>174616</v>
      </c>
      <c r="B752" s="49">
        <v>174</v>
      </c>
      <c r="C752" s="50" t="s">
        <v>567</v>
      </c>
      <c r="D752" s="68">
        <v>616</v>
      </c>
      <c r="E752" s="41" t="s">
        <v>1513</v>
      </c>
      <c r="F752" s="235">
        <v>1</v>
      </c>
      <c r="G752" s="235">
        <v>0</v>
      </c>
      <c r="H752" s="78">
        <f t="shared" si="56"/>
        <v>0</v>
      </c>
      <c r="I752" s="47">
        <f t="shared" si="57"/>
        <v>0</v>
      </c>
      <c r="J752" s="139">
        <v>5000</v>
      </c>
      <c r="K752" s="139">
        <v>0</v>
      </c>
      <c r="L752" s="54">
        <f t="shared" si="58"/>
        <v>0</v>
      </c>
      <c r="M752" s="54">
        <f t="shared" si="59"/>
        <v>0</v>
      </c>
      <c r="O752" s="91">
        <f t="shared" si="55"/>
        <v>0</v>
      </c>
      <c r="P752" s="147">
        <v>174616</v>
      </c>
      <c r="S752" s="161"/>
      <c r="V752"/>
    </row>
    <row r="753" spans="1:22">
      <c r="A753" s="51">
        <v>174725</v>
      </c>
      <c r="B753" s="49">
        <v>174</v>
      </c>
      <c r="C753" s="50" t="s">
        <v>567</v>
      </c>
      <c r="D753" s="50">
        <v>725</v>
      </c>
      <c r="E753" s="41" t="s">
        <v>571</v>
      </c>
      <c r="F753" s="235">
        <v>11.25</v>
      </c>
      <c r="G753" s="235">
        <v>14</v>
      </c>
      <c r="H753" s="78">
        <f t="shared" si="56"/>
        <v>14.02</v>
      </c>
      <c r="I753" s="47">
        <f t="shared" si="57"/>
        <v>1.9999999999999574E-2</v>
      </c>
      <c r="J753" s="139">
        <v>82066</v>
      </c>
      <c r="K753" s="139">
        <v>102816</v>
      </c>
      <c r="L753" s="54">
        <f t="shared" si="58"/>
        <v>93885</v>
      </c>
      <c r="M753" s="54">
        <f t="shared" si="59"/>
        <v>-8931</v>
      </c>
      <c r="O753" s="91">
        <f t="shared" si="55"/>
        <v>0</v>
      </c>
      <c r="P753" s="122">
        <v>174725</v>
      </c>
      <c r="Q753" s="71">
        <v>14.02</v>
      </c>
      <c r="R753" s="71">
        <v>93885</v>
      </c>
      <c r="S753" s="161"/>
      <c r="V753"/>
    </row>
    <row r="754" spans="1:22">
      <c r="A754" s="213">
        <v>177014</v>
      </c>
      <c r="B754" s="49">
        <v>177</v>
      </c>
      <c r="C754" s="49" t="s">
        <v>1277</v>
      </c>
      <c r="D754" s="49">
        <v>14</v>
      </c>
      <c r="E754" s="41" t="s">
        <v>825</v>
      </c>
      <c r="F754" s="235">
        <v>1</v>
      </c>
      <c r="G754" s="235">
        <v>1</v>
      </c>
      <c r="H754" s="78">
        <f t="shared" si="56"/>
        <v>1</v>
      </c>
      <c r="I754" s="47">
        <f t="shared" si="57"/>
        <v>0</v>
      </c>
      <c r="J754" s="139">
        <v>11833</v>
      </c>
      <c r="K754" s="139">
        <v>11833</v>
      </c>
      <c r="L754" s="54">
        <f t="shared" si="58"/>
        <v>12235</v>
      </c>
      <c r="M754" s="54">
        <f t="shared" si="59"/>
        <v>402</v>
      </c>
      <c r="O754" s="91">
        <f t="shared" si="55"/>
        <v>0</v>
      </c>
      <c r="P754" s="122">
        <v>177014</v>
      </c>
      <c r="Q754" s="71">
        <v>1</v>
      </c>
      <c r="R754" s="71">
        <v>12235</v>
      </c>
      <c r="S754" s="161"/>
      <c r="V754"/>
    </row>
    <row r="755" spans="1:22">
      <c r="A755" s="170">
        <v>177016</v>
      </c>
      <c r="B755" s="49">
        <v>177</v>
      </c>
      <c r="C755" s="50" t="s">
        <v>1277</v>
      </c>
      <c r="D755" s="50">
        <v>16</v>
      </c>
      <c r="E755" s="41" t="s">
        <v>1317</v>
      </c>
      <c r="F755" s="235">
        <v>2</v>
      </c>
      <c r="G755" s="235">
        <v>2</v>
      </c>
      <c r="H755" s="78">
        <f t="shared" si="56"/>
        <v>2</v>
      </c>
      <c r="I755" s="47">
        <f t="shared" si="57"/>
        <v>0</v>
      </c>
      <c r="J755" s="139">
        <v>10000</v>
      </c>
      <c r="K755" s="139">
        <v>10000</v>
      </c>
      <c r="L755" s="54">
        <f t="shared" si="58"/>
        <v>10000</v>
      </c>
      <c r="M755" s="54">
        <f t="shared" si="59"/>
        <v>0</v>
      </c>
      <c r="O755" s="91">
        <f t="shared" si="55"/>
        <v>0</v>
      </c>
      <c r="P755" s="122">
        <v>177016</v>
      </c>
      <c r="Q755" s="71">
        <v>2</v>
      </c>
      <c r="R755" s="71">
        <v>10000</v>
      </c>
      <c r="S755" s="161"/>
      <c r="V755"/>
    </row>
    <row r="756" spans="1:22">
      <c r="A756" s="51">
        <v>177025</v>
      </c>
      <c r="B756" s="48">
        <v>177</v>
      </c>
      <c r="C756" s="50" t="s">
        <v>1277</v>
      </c>
      <c r="D756" s="50">
        <v>25</v>
      </c>
      <c r="E756" s="41" t="s">
        <v>792</v>
      </c>
      <c r="F756" s="235">
        <v>19</v>
      </c>
      <c r="G756" s="235">
        <v>32</v>
      </c>
      <c r="H756" s="78">
        <f t="shared" si="56"/>
        <v>31.269999999999996</v>
      </c>
      <c r="I756" s="47">
        <f t="shared" si="57"/>
        <v>-0.73000000000000398</v>
      </c>
      <c r="J756" s="139">
        <v>103953</v>
      </c>
      <c r="K756" s="139">
        <v>176953</v>
      </c>
      <c r="L756" s="54">
        <f t="shared" si="58"/>
        <v>170200</v>
      </c>
      <c r="M756" s="54">
        <f t="shared" si="59"/>
        <v>-6753</v>
      </c>
      <c r="O756" s="91">
        <f t="shared" si="55"/>
        <v>0</v>
      </c>
      <c r="P756" s="122">
        <v>177025</v>
      </c>
      <c r="Q756" s="71">
        <v>31.269999999999996</v>
      </c>
      <c r="R756" s="71">
        <v>170200</v>
      </c>
      <c r="S756" s="161"/>
      <c r="V756"/>
    </row>
    <row r="757" spans="1:22">
      <c r="A757" s="51">
        <v>177101</v>
      </c>
      <c r="B757" s="49">
        <v>177</v>
      </c>
      <c r="C757" s="50" t="s">
        <v>1277</v>
      </c>
      <c r="D757" s="50">
        <v>101</v>
      </c>
      <c r="E757" s="41" t="s">
        <v>1275</v>
      </c>
      <c r="F757" s="235">
        <v>4.7799999999999994</v>
      </c>
      <c r="G757" s="235">
        <v>8.5</v>
      </c>
      <c r="H757" s="78">
        <f t="shared" si="56"/>
        <v>7.65</v>
      </c>
      <c r="I757" s="47">
        <f t="shared" si="57"/>
        <v>-0.84999999999999964</v>
      </c>
      <c r="J757" s="139">
        <v>23900</v>
      </c>
      <c r="K757" s="139">
        <v>46500</v>
      </c>
      <c r="L757" s="54">
        <f t="shared" si="58"/>
        <v>44692</v>
      </c>
      <c r="M757" s="54">
        <f t="shared" si="59"/>
        <v>-1808</v>
      </c>
      <c r="O757" s="91">
        <f t="shared" si="55"/>
        <v>0</v>
      </c>
      <c r="P757" s="122">
        <v>177101</v>
      </c>
      <c r="Q757" s="71">
        <v>7.65</v>
      </c>
      <c r="R757" s="71">
        <v>44692</v>
      </c>
      <c r="S757" s="161"/>
      <c r="V757"/>
    </row>
    <row r="758" spans="1:22">
      <c r="A758" s="170">
        <v>177136</v>
      </c>
      <c r="B758" s="48">
        <v>177</v>
      </c>
      <c r="C758" s="50" t="s">
        <v>1277</v>
      </c>
      <c r="D758" s="68">
        <v>136</v>
      </c>
      <c r="E758" s="41" t="s">
        <v>827</v>
      </c>
      <c r="F758" s="235">
        <v>1.23</v>
      </c>
      <c r="G758" s="235">
        <v>3</v>
      </c>
      <c r="H758" s="78">
        <f t="shared" si="56"/>
        <v>3</v>
      </c>
      <c r="I758" s="47">
        <f t="shared" si="57"/>
        <v>0</v>
      </c>
      <c r="J758" s="139">
        <v>6150</v>
      </c>
      <c r="K758" s="139">
        <v>19000</v>
      </c>
      <c r="L758" s="54">
        <f t="shared" si="58"/>
        <v>17864</v>
      </c>
      <c r="M758" s="54">
        <f t="shared" si="59"/>
        <v>-1136</v>
      </c>
      <c r="O758" s="91">
        <f t="shared" si="55"/>
        <v>0</v>
      </c>
      <c r="P758" s="122">
        <v>177136</v>
      </c>
      <c r="Q758" s="71">
        <v>3</v>
      </c>
      <c r="R758" s="71">
        <v>17864</v>
      </c>
      <c r="S758" s="161"/>
      <c r="V758"/>
    </row>
    <row r="759" spans="1:22">
      <c r="A759" s="175">
        <v>177138</v>
      </c>
      <c r="B759" s="169">
        <v>177</v>
      </c>
      <c r="C759" s="50" t="s">
        <v>1277</v>
      </c>
      <c r="D759" s="169">
        <v>138</v>
      </c>
      <c r="E759" s="41" t="s">
        <v>794</v>
      </c>
      <c r="F759" s="235">
        <v>3</v>
      </c>
      <c r="G759" s="235">
        <v>1</v>
      </c>
      <c r="H759" s="78">
        <f t="shared" si="56"/>
        <v>2.25</v>
      </c>
      <c r="I759" s="47">
        <f t="shared" si="57"/>
        <v>1.25</v>
      </c>
      <c r="J759" s="139">
        <v>26951</v>
      </c>
      <c r="K759" s="139">
        <v>11804</v>
      </c>
      <c r="L759" s="54">
        <f t="shared" si="58"/>
        <v>15881</v>
      </c>
      <c r="M759" s="54">
        <f t="shared" si="59"/>
        <v>4077</v>
      </c>
      <c r="O759" s="91">
        <f t="shared" si="55"/>
        <v>0</v>
      </c>
      <c r="P759" s="122">
        <v>177138</v>
      </c>
      <c r="Q759" s="71">
        <v>2.25</v>
      </c>
      <c r="R759" s="71">
        <v>15881</v>
      </c>
      <c r="S759" s="161"/>
      <c r="V759"/>
    </row>
    <row r="760" spans="1:22">
      <c r="A760" s="120">
        <v>177167</v>
      </c>
      <c r="B760" s="49">
        <v>177</v>
      </c>
      <c r="C760" s="50" t="s">
        <v>1277</v>
      </c>
      <c r="D760" s="68">
        <v>167</v>
      </c>
      <c r="E760" s="41" t="s">
        <v>1390</v>
      </c>
      <c r="F760" s="235">
        <v>1</v>
      </c>
      <c r="G760" s="235">
        <v>0</v>
      </c>
      <c r="H760" s="78">
        <f t="shared" si="56"/>
        <v>0</v>
      </c>
      <c r="I760" s="47">
        <f t="shared" si="57"/>
        <v>0</v>
      </c>
      <c r="J760" s="139">
        <v>5000</v>
      </c>
      <c r="K760" s="139">
        <v>0</v>
      </c>
      <c r="L760" s="54">
        <f t="shared" si="58"/>
        <v>0</v>
      </c>
      <c r="M760" s="54">
        <f t="shared" si="59"/>
        <v>0</v>
      </c>
      <c r="O760" s="91">
        <f t="shared" si="55"/>
        <v>0</v>
      </c>
      <c r="P760" s="147">
        <v>177167</v>
      </c>
      <c r="Q760" s="71"/>
      <c r="R760" s="71"/>
      <c r="S760" s="161"/>
      <c r="V760"/>
    </row>
    <row r="761" spans="1:22">
      <c r="A761" s="180">
        <v>177170</v>
      </c>
      <c r="B761" s="86">
        <v>177</v>
      </c>
      <c r="C761" s="182" t="s">
        <v>1277</v>
      </c>
      <c r="D761" s="182">
        <v>170</v>
      </c>
      <c r="E761" s="41" t="s">
        <v>566</v>
      </c>
      <c r="F761" s="235">
        <v>1</v>
      </c>
      <c r="G761" s="235">
        <v>0</v>
      </c>
      <c r="H761" s="78">
        <f t="shared" si="56"/>
        <v>0</v>
      </c>
      <c r="I761" s="47">
        <f t="shared" si="57"/>
        <v>0</v>
      </c>
      <c r="J761" s="139">
        <v>5000</v>
      </c>
      <c r="K761" s="139">
        <v>0</v>
      </c>
      <c r="L761" s="54">
        <f t="shared" si="58"/>
        <v>0</v>
      </c>
      <c r="M761" s="54">
        <f t="shared" si="59"/>
        <v>0</v>
      </c>
      <c r="O761" s="91">
        <f t="shared" si="55"/>
        <v>0</v>
      </c>
      <c r="P761" s="147">
        <v>177170</v>
      </c>
      <c r="S761" s="161"/>
      <c r="V761"/>
    </row>
    <row r="762" spans="1:22">
      <c r="A762" s="144">
        <v>177175</v>
      </c>
      <c r="B762" s="149">
        <f>TRUNC(A762,-3)/1000</f>
        <v>177</v>
      </c>
      <c r="C762" s="183" t="str">
        <f>VLOOKUP(B762,code437,2)</f>
        <v xml:space="preserve">MEDWAY                       </v>
      </c>
      <c r="D762" s="184">
        <f>A762-B762*1000</f>
        <v>175</v>
      </c>
      <c r="E762" s="41" t="s">
        <v>1276</v>
      </c>
      <c r="H762" s="78">
        <f t="shared" si="56"/>
        <v>1.28</v>
      </c>
      <c r="I762" s="47">
        <f t="shared" si="57"/>
        <v>1.28</v>
      </c>
      <c r="K762" s="139"/>
      <c r="L762" s="54">
        <f t="shared" si="58"/>
        <v>6400</v>
      </c>
      <c r="M762" s="54">
        <f t="shared" si="59"/>
        <v>6400</v>
      </c>
      <c r="O762" s="91">
        <f t="shared" si="55"/>
        <v>0</v>
      </c>
      <c r="P762" s="122">
        <v>177175</v>
      </c>
      <c r="Q762" s="71">
        <v>1.28</v>
      </c>
      <c r="R762" s="71">
        <v>6400</v>
      </c>
      <c r="S762" s="161"/>
      <c r="V762"/>
    </row>
    <row r="763" spans="1:22">
      <c r="A763" s="51">
        <v>177185</v>
      </c>
      <c r="B763" s="48">
        <v>177</v>
      </c>
      <c r="C763" s="50" t="s">
        <v>1277</v>
      </c>
      <c r="D763" s="68">
        <v>185</v>
      </c>
      <c r="E763" s="41" t="s">
        <v>829</v>
      </c>
      <c r="F763" s="235">
        <v>8.61</v>
      </c>
      <c r="G763" s="235">
        <v>19</v>
      </c>
      <c r="H763" s="78">
        <f t="shared" si="56"/>
        <v>19.579999999999998</v>
      </c>
      <c r="I763" s="47">
        <f t="shared" si="57"/>
        <v>0.57999999999999829</v>
      </c>
      <c r="J763" s="139">
        <v>47859</v>
      </c>
      <c r="K763" s="139">
        <v>106809</v>
      </c>
      <c r="L763" s="54">
        <f t="shared" si="58"/>
        <v>104028</v>
      </c>
      <c r="M763" s="54">
        <f t="shared" si="59"/>
        <v>-2781</v>
      </c>
      <c r="O763" s="91">
        <f t="shared" si="55"/>
        <v>0</v>
      </c>
      <c r="P763" s="122">
        <v>177185</v>
      </c>
      <c r="Q763" s="71">
        <v>19.579999999999998</v>
      </c>
      <c r="R763" s="71">
        <v>104028</v>
      </c>
      <c r="S763" s="161"/>
      <c r="V763"/>
    </row>
    <row r="764" spans="1:22">
      <c r="A764" s="51">
        <v>177187</v>
      </c>
      <c r="B764" s="49">
        <v>177</v>
      </c>
      <c r="C764" s="50" t="s">
        <v>1277</v>
      </c>
      <c r="D764" s="50">
        <v>187</v>
      </c>
      <c r="E764" s="41" t="s">
        <v>1278</v>
      </c>
      <c r="F764" s="235">
        <v>12.12</v>
      </c>
      <c r="G764" s="235">
        <v>10</v>
      </c>
      <c r="H764" s="78">
        <f t="shared" si="56"/>
        <v>10</v>
      </c>
      <c r="I764" s="47">
        <f t="shared" si="57"/>
        <v>0</v>
      </c>
      <c r="J764" s="139">
        <v>62656</v>
      </c>
      <c r="K764" s="139">
        <v>51663</v>
      </c>
      <c r="L764" s="54">
        <f t="shared" si="58"/>
        <v>52611</v>
      </c>
      <c r="M764" s="54">
        <f t="shared" si="59"/>
        <v>948</v>
      </c>
      <c r="O764" s="91">
        <f t="shared" si="55"/>
        <v>0</v>
      </c>
      <c r="P764" s="122">
        <v>177187</v>
      </c>
      <c r="Q764" s="71">
        <v>10</v>
      </c>
      <c r="R764" s="71">
        <v>52611</v>
      </c>
      <c r="S764" s="161"/>
      <c r="V764"/>
    </row>
    <row r="765" spans="1:22">
      <c r="A765" s="234">
        <v>177214</v>
      </c>
      <c r="B765" s="149">
        <v>177</v>
      </c>
      <c r="C765" s="183" t="s">
        <v>1277</v>
      </c>
      <c r="D765" s="184">
        <v>214</v>
      </c>
      <c r="E765" s="41" t="s">
        <v>796</v>
      </c>
      <c r="F765" s="93"/>
      <c r="G765" s="235">
        <v>1</v>
      </c>
      <c r="H765" s="78">
        <f t="shared" si="56"/>
        <v>0.32</v>
      </c>
      <c r="I765" s="47">
        <f t="shared" si="57"/>
        <v>-0.67999999999999994</v>
      </c>
      <c r="J765"/>
      <c r="K765" s="139">
        <v>5000</v>
      </c>
      <c r="L765" s="54">
        <f t="shared" si="58"/>
        <v>1600</v>
      </c>
      <c r="M765" s="54">
        <f t="shared" si="59"/>
        <v>-3400</v>
      </c>
      <c r="O765" s="91">
        <f t="shared" si="55"/>
        <v>0</v>
      </c>
      <c r="P765" s="122">
        <v>177214</v>
      </c>
      <c r="Q765" s="71">
        <v>0.32</v>
      </c>
      <c r="R765" s="71">
        <v>1600</v>
      </c>
      <c r="S765" s="161"/>
      <c r="V765"/>
    </row>
    <row r="766" spans="1:22">
      <c r="A766" s="180">
        <v>177285</v>
      </c>
      <c r="B766" s="86">
        <v>177</v>
      </c>
      <c r="C766" s="182" t="s">
        <v>1277</v>
      </c>
      <c r="D766" s="182">
        <v>285</v>
      </c>
      <c r="E766" s="41" t="s">
        <v>839</v>
      </c>
      <c r="F766" s="235">
        <v>1</v>
      </c>
      <c r="G766" s="235">
        <v>1</v>
      </c>
      <c r="H766" s="78">
        <f t="shared" si="56"/>
        <v>1</v>
      </c>
      <c r="I766" s="47">
        <f t="shared" si="57"/>
        <v>0</v>
      </c>
      <c r="J766" s="139">
        <v>5000</v>
      </c>
      <c r="K766" s="139">
        <v>9000</v>
      </c>
      <c r="L766" s="54">
        <f t="shared" si="58"/>
        <v>8379</v>
      </c>
      <c r="M766" s="54">
        <f t="shared" si="59"/>
        <v>-621</v>
      </c>
      <c r="O766" s="91">
        <f t="shared" si="55"/>
        <v>0</v>
      </c>
      <c r="P766" s="122">
        <v>177285</v>
      </c>
      <c r="Q766" s="71">
        <v>1</v>
      </c>
      <c r="R766" s="71">
        <v>8379</v>
      </c>
      <c r="S766" s="161"/>
      <c r="V766"/>
    </row>
    <row r="767" spans="1:22">
      <c r="A767" s="212">
        <v>177304</v>
      </c>
      <c r="B767" s="149">
        <v>177</v>
      </c>
      <c r="C767" s="183" t="s">
        <v>1277</v>
      </c>
      <c r="D767" s="184">
        <v>304</v>
      </c>
      <c r="E767" s="41" t="s">
        <v>799</v>
      </c>
      <c r="F767" s="235">
        <v>0.5</v>
      </c>
      <c r="G767" s="235">
        <v>1</v>
      </c>
      <c r="H767" s="78">
        <f t="shared" si="56"/>
        <v>0.32</v>
      </c>
      <c r="I767" s="47">
        <f t="shared" si="57"/>
        <v>-0.67999999999999994</v>
      </c>
      <c r="J767" s="139">
        <v>2500</v>
      </c>
      <c r="K767" s="139">
        <v>5000</v>
      </c>
      <c r="L767" s="54">
        <f t="shared" si="58"/>
        <v>1600</v>
      </c>
      <c r="M767" s="54">
        <f t="shared" si="59"/>
        <v>-3400</v>
      </c>
      <c r="O767" s="91">
        <f t="shared" si="55"/>
        <v>0</v>
      </c>
      <c r="P767" s="122">
        <v>177304</v>
      </c>
      <c r="Q767" s="71">
        <v>0.32</v>
      </c>
      <c r="R767" s="71">
        <v>1600</v>
      </c>
      <c r="S767" s="161"/>
      <c r="V767"/>
    </row>
    <row r="768" spans="1:22">
      <c r="A768" s="145">
        <v>177348</v>
      </c>
      <c r="B768" s="49">
        <v>177</v>
      </c>
      <c r="C768" s="50" t="s">
        <v>1277</v>
      </c>
      <c r="D768" s="68">
        <v>348</v>
      </c>
      <c r="E768" s="41" t="s">
        <v>857</v>
      </c>
      <c r="F768" s="235">
        <v>1.28</v>
      </c>
      <c r="G768" s="235">
        <v>2</v>
      </c>
      <c r="H768" s="78">
        <f t="shared" si="56"/>
        <v>2</v>
      </c>
      <c r="I768" s="47">
        <f t="shared" si="57"/>
        <v>0</v>
      </c>
      <c r="J768" s="139">
        <v>7878</v>
      </c>
      <c r="K768" s="139">
        <v>11478</v>
      </c>
      <c r="L768" s="54">
        <f t="shared" si="58"/>
        <v>15262</v>
      </c>
      <c r="M768" s="54">
        <f t="shared" si="59"/>
        <v>3784</v>
      </c>
      <c r="O768" s="91">
        <f t="shared" si="55"/>
        <v>0</v>
      </c>
      <c r="P768" s="122">
        <v>177348</v>
      </c>
      <c r="Q768" s="71">
        <v>2</v>
      </c>
      <c r="R768" s="71">
        <v>15262</v>
      </c>
      <c r="S768" s="161"/>
      <c r="V768"/>
    </row>
    <row r="769" spans="1:22">
      <c r="A769" s="120">
        <v>177350</v>
      </c>
      <c r="B769" s="49">
        <v>177</v>
      </c>
      <c r="C769" s="50" t="s">
        <v>1277</v>
      </c>
      <c r="D769" s="68">
        <v>350</v>
      </c>
      <c r="E769" s="41" t="s">
        <v>1281</v>
      </c>
      <c r="F769" s="235">
        <v>2</v>
      </c>
      <c r="G769" s="235">
        <v>2.5</v>
      </c>
      <c r="H769" s="78">
        <f t="shared" si="56"/>
        <v>3.17</v>
      </c>
      <c r="I769" s="47">
        <f t="shared" si="57"/>
        <v>0.66999999999999993</v>
      </c>
      <c r="J769" s="139">
        <v>10000</v>
      </c>
      <c r="K769" s="139">
        <v>12500</v>
      </c>
      <c r="L769" s="54">
        <f t="shared" si="58"/>
        <v>15850</v>
      </c>
      <c r="M769" s="54">
        <f t="shared" si="59"/>
        <v>3350</v>
      </c>
      <c r="O769" s="91">
        <f t="shared" si="55"/>
        <v>0</v>
      </c>
      <c r="P769" s="122">
        <v>177350</v>
      </c>
      <c r="Q769" s="71">
        <v>3.17</v>
      </c>
      <c r="R769" s="71">
        <v>15850</v>
      </c>
      <c r="S769" s="161"/>
      <c r="V769"/>
    </row>
    <row r="770" spans="1:22">
      <c r="A770" s="174">
        <v>177622</v>
      </c>
      <c r="B770" s="50">
        <v>177</v>
      </c>
      <c r="C770" s="50" t="s">
        <v>1277</v>
      </c>
      <c r="D770" s="68">
        <v>622</v>
      </c>
      <c r="E770" s="41" t="s">
        <v>800</v>
      </c>
      <c r="F770" s="235">
        <v>1.5</v>
      </c>
      <c r="G770" s="235">
        <v>4</v>
      </c>
      <c r="H770" s="78">
        <f t="shared" si="56"/>
        <v>4</v>
      </c>
      <c r="I770" s="47">
        <f t="shared" si="57"/>
        <v>0</v>
      </c>
      <c r="J770" s="139">
        <v>7500</v>
      </c>
      <c r="K770" s="139">
        <v>24000</v>
      </c>
      <c r="L770" s="54">
        <f t="shared" si="58"/>
        <v>20928</v>
      </c>
      <c r="M770" s="54">
        <f t="shared" si="59"/>
        <v>-3072</v>
      </c>
      <c r="O770" s="91">
        <f t="shared" si="55"/>
        <v>0</v>
      </c>
      <c r="P770" s="122">
        <v>177622</v>
      </c>
      <c r="Q770" s="71">
        <v>4</v>
      </c>
      <c r="R770" s="71">
        <v>20928</v>
      </c>
      <c r="S770" s="161"/>
      <c r="V770"/>
    </row>
    <row r="771" spans="1:22">
      <c r="A771" s="144">
        <v>177658</v>
      </c>
      <c r="B771" s="149">
        <f>TRUNC(A771,-3)/1000</f>
        <v>177</v>
      </c>
      <c r="C771" s="183" t="str">
        <f>VLOOKUP(B771,code437,2)</f>
        <v xml:space="preserve">MEDWAY                       </v>
      </c>
      <c r="D771" s="184">
        <f>A771-B771*1000</f>
        <v>658</v>
      </c>
      <c r="E771" s="41" t="s">
        <v>875</v>
      </c>
      <c r="H771" s="78">
        <f t="shared" si="56"/>
        <v>0.34</v>
      </c>
      <c r="I771" s="47">
        <f t="shared" si="57"/>
        <v>0.34</v>
      </c>
      <c r="K771" s="139"/>
      <c r="L771" s="54">
        <f t="shared" si="58"/>
        <v>1700</v>
      </c>
      <c r="M771" s="54">
        <f t="shared" si="59"/>
        <v>1700</v>
      </c>
      <c r="O771" s="91">
        <f t="shared" si="55"/>
        <v>0</v>
      </c>
      <c r="P771" s="122">
        <v>177658</v>
      </c>
      <c r="Q771" s="71">
        <v>0.34</v>
      </c>
      <c r="R771" s="71">
        <v>1700</v>
      </c>
      <c r="S771" s="161"/>
      <c r="V771"/>
    </row>
    <row r="772" spans="1:22">
      <c r="A772" s="145">
        <v>177690</v>
      </c>
      <c r="B772" s="49">
        <v>177</v>
      </c>
      <c r="C772" s="50" t="s">
        <v>1277</v>
      </c>
      <c r="D772" s="68">
        <v>690</v>
      </c>
      <c r="E772" s="41" t="s">
        <v>1283</v>
      </c>
      <c r="F772" s="235">
        <v>1.22</v>
      </c>
      <c r="G772" s="235">
        <v>0</v>
      </c>
      <c r="H772" s="78">
        <f t="shared" si="56"/>
        <v>0</v>
      </c>
      <c r="I772" s="47">
        <f t="shared" si="57"/>
        <v>0</v>
      </c>
      <c r="J772" s="139">
        <v>8865</v>
      </c>
      <c r="K772" s="139">
        <v>0</v>
      </c>
      <c r="L772" s="54">
        <f t="shared" si="58"/>
        <v>0</v>
      </c>
      <c r="M772" s="54">
        <f t="shared" si="59"/>
        <v>0</v>
      </c>
      <c r="O772" s="91">
        <f t="shared" si="55"/>
        <v>0</v>
      </c>
      <c r="P772" s="147">
        <v>177690</v>
      </c>
      <c r="Q772" s="71"/>
      <c r="R772" s="71"/>
      <c r="S772" s="161"/>
      <c r="V772"/>
    </row>
    <row r="773" spans="1:22">
      <c r="A773" s="145">
        <v>177710</v>
      </c>
      <c r="B773" s="49">
        <v>177</v>
      </c>
      <c r="C773" s="50" t="s">
        <v>1277</v>
      </c>
      <c r="D773" s="68">
        <v>710</v>
      </c>
      <c r="E773" s="41" t="s">
        <v>1284</v>
      </c>
      <c r="F773" s="235">
        <v>0.41</v>
      </c>
      <c r="G773" s="235">
        <v>0</v>
      </c>
      <c r="H773" s="78">
        <f t="shared" si="56"/>
        <v>0</v>
      </c>
      <c r="I773" s="47">
        <f t="shared" si="57"/>
        <v>0</v>
      </c>
      <c r="J773" s="139">
        <v>2050</v>
      </c>
      <c r="K773" s="139">
        <v>0</v>
      </c>
      <c r="L773" s="54">
        <f t="shared" si="58"/>
        <v>0</v>
      </c>
      <c r="M773" s="54">
        <f t="shared" si="59"/>
        <v>0</v>
      </c>
      <c r="O773" s="91">
        <f t="shared" si="55"/>
        <v>0</v>
      </c>
      <c r="P773" s="147">
        <v>177710</v>
      </c>
      <c r="Q773" s="71"/>
      <c r="R773" s="71"/>
      <c r="S773" s="161"/>
      <c r="V773"/>
    </row>
    <row r="774" spans="1:22">
      <c r="A774" s="144">
        <v>178035</v>
      </c>
      <c r="B774" s="149">
        <f>TRUNC(A774,-3)/1000</f>
        <v>178</v>
      </c>
      <c r="C774" s="183" t="str">
        <f>VLOOKUP(B774,code437,2)</f>
        <v xml:space="preserve">MELROSE                      </v>
      </c>
      <c r="D774" s="184">
        <f>A774-B774*1000</f>
        <v>35</v>
      </c>
      <c r="E774" s="41" t="s">
        <v>833</v>
      </c>
      <c r="H774" s="78">
        <f t="shared" si="56"/>
        <v>1</v>
      </c>
      <c r="I774" s="47">
        <f t="shared" si="57"/>
        <v>1</v>
      </c>
      <c r="K774" s="139"/>
      <c r="L774" s="54">
        <f t="shared" si="58"/>
        <v>5000</v>
      </c>
      <c r="M774" s="54">
        <f t="shared" si="59"/>
        <v>5000</v>
      </c>
      <c r="O774" s="91">
        <f t="shared" si="55"/>
        <v>0</v>
      </c>
      <c r="P774" s="122">
        <v>178035</v>
      </c>
      <c r="Q774" s="71">
        <v>1</v>
      </c>
      <c r="R774" s="71">
        <v>5000</v>
      </c>
      <c r="S774" s="161"/>
      <c r="V774"/>
    </row>
    <row r="775" spans="1:22">
      <c r="A775" s="234">
        <v>178071</v>
      </c>
      <c r="B775" s="149">
        <v>178</v>
      </c>
      <c r="C775" s="183" t="s">
        <v>880</v>
      </c>
      <c r="D775" s="184">
        <v>71</v>
      </c>
      <c r="E775" s="41" t="s">
        <v>859</v>
      </c>
      <c r="F775" s="93"/>
      <c r="G775" s="235">
        <v>1</v>
      </c>
      <c r="H775" s="78">
        <f t="shared" si="56"/>
        <v>1</v>
      </c>
      <c r="I775" s="47">
        <f t="shared" si="57"/>
        <v>0</v>
      </c>
      <c r="J775"/>
      <c r="K775" s="139">
        <v>5000</v>
      </c>
      <c r="L775" s="54">
        <f t="shared" si="58"/>
        <v>6672</v>
      </c>
      <c r="M775" s="54">
        <f t="shared" si="59"/>
        <v>1672</v>
      </c>
      <c r="O775" s="91">
        <f t="shared" si="55"/>
        <v>0</v>
      </c>
      <c r="P775" s="122">
        <v>178071</v>
      </c>
      <c r="Q775" s="71">
        <v>1</v>
      </c>
      <c r="R775" s="71">
        <v>6672</v>
      </c>
      <c r="S775" s="161"/>
      <c r="V775"/>
    </row>
    <row r="776" spans="1:22">
      <c r="A776" s="234">
        <v>178093</v>
      </c>
      <c r="B776" s="149">
        <v>178</v>
      </c>
      <c r="C776" s="183" t="s">
        <v>880</v>
      </c>
      <c r="D776" s="184">
        <v>93</v>
      </c>
      <c r="E776" s="41" t="s">
        <v>940</v>
      </c>
      <c r="F776" s="93"/>
      <c r="G776" s="235">
        <v>1</v>
      </c>
      <c r="H776" s="78">
        <f t="shared" si="56"/>
        <v>1</v>
      </c>
      <c r="I776" s="47">
        <f t="shared" si="57"/>
        <v>0</v>
      </c>
      <c r="J776"/>
      <c r="K776" s="139">
        <v>5000</v>
      </c>
      <c r="L776" s="54">
        <f t="shared" si="58"/>
        <v>5000</v>
      </c>
      <c r="M776" s="54">
        <f t="shared" si="59"/>
        <v>0</v>
      </c>
      <c r="O776" s="91">
        <f t="shared" ref="O776:O839" si="60">P776-A776</f>
        <v>0</v>
      </c>
      <c r="P776" s="122">
        <v>178093</v>
      </c>
      <c r="Q776" s="71">
        <v>1</v>
      </c>
      <c r="R776" s="71">
        <v>5000</v>
      </c>
      <c r="S776" s="161"/>
      <c r="V776"/>
    </row>
    <row r="777" spans="1:22">
      <c r="A777" s="212">
        <v>178163</v>
      </c>
      <c r="B777" s="149">
        <v>178</v>
      </c>
      <c r="C777" s="183" t="s">
        <v>880</v>
      </c>
      <c r="D777" s="184">
        <v>163</v>
      </c>
      <c r="E777" s="41" t="s">
        <v>862</v>
      </c>
      <c r="F777" s="235">
        <v>1</v>
      </c>
      <c r="G777" s="235">
        <v>1</v>
      </c>
      <c r="H777" s="78">
        <f t="shared" ref="H777:H840" si="61">Q777</f>
        <v>1</v>
      </c>
      <c r="I777" s="47">
        <f t="shared" ref="I777:I840" si="62">H777-G777</f>
        <v>0</v>
      </c>
      <c r="J777" s="139">
        <v>5000</v>
      </c>
      <c r="K777" s="139">
        <v>5000</v>
      </c>
      <c r="L777" s="54">
        <f t="shared" ref="L777:L840" si="63">R777</f>
        <v>5000</v>
      </c>
      <c r="M777" s="54">
        <f t="shared" ref="M777:M840" si="64">L777-K777</f>
        <v>0</v>
      </c>
      <c r="O777" s="91">
        <f t="shared" si="60"/>
        <v>0</v>
      </c>
      <c r="P777" s="122">
        <v>178163</v>
      </c>
      <c r="Q777" s="71">
        <v>1</v>
      </c>
      <c r="R777" s="71">
        <v>5000</v>
      </c>
      <c r="S777" s="161"/>
      <c r="V777"/>
    </row>
    <row r="778" spans="1:22">
      <c r="A778" s="212">
        <v>178165</v>
      </c>
      <c r="B778" s="149">
        <v>178</v>
      </c>
      <c r="C778" s="183" t="s">
        <v>880</v>
      </c>
      <c r="D778" s="184">
        <v>165</v>
      </c>
      <c r="E778" s="41" t="s">
        <v>565</v>
      </c>
      <c r="F778" s="235">
        <v>2</v>
      </c>
      <c r="G778" s="235">
        <v>4</v>
      </c>
      <c r="H778" s="78">
        <f t="shared" si="61"/>
        <v>4</v>
      </c>
      <c r="I778" s="47">
        <f t="shared" si="62"/>
        <v>0</v>
      </c>
      <c r="J778" s="139">
        <v>10000</v>
      </c>
      <c r="K778" s="139">
        <v>20000</v>
      </c>
      <c r="L778" s="54">
        <f t="shared" si="63"/>
        <v>20000</v>
      </c>
      <c r="M778" s="54">
        <f t="shared" si="64"/>
        <v>0</v>
      </c>
      <c r="O778" s="91">
        <f t="shared" si="60"/>
        <v>0</v>
      </c>
      <c r="P778" s="122">
        <v>178165</v>
      </c>
      <c r="Q778" s="71">
        <v>4</v>
      </c>
      <c r="R778" s="71">
        <v>20000</v>
      </c>
      <c r="S778" s="161"/>
      <c r="V778"/>
    </row>
    <row r="779" spans="1:22">
      <c r="A779" s="250">
        <v>178176</v>
      </c>
      <c r="B779" s="149">
        <v>178</v>
      </c>
      <c r="C779" s="183" t="s">
        <v>880</v>
      </c>
      <c r="D779" s="184">
        <v>176</v>
      </c>
      <c r="E779" s="41" t="s">
        <v>914</v>
      </c>
      <c r="F779" s="235">
        <v>0.18</v>
      </c>
      <c r="G779" s="235">
        <v>2</v>
      </c>
      <c r="H779" s="78">
        <f t="shared" si="61"/>
        <v>1.43</v>
      </c>
      <c r="I779" s="47">
        <f t="shared" si="62"/>
        <v>-0.57000000000000006</v>
      </c>
      <c r="J779" s="139">
        <v>900</v>
      </c>
      <c r="K779" s="139">
        <v>10000</v>
      </c>
      <c r="L779" s="54">
        <f t="shared" si="63"/>
        <v>7150</v>
      </c>
      <c r="M779" s="54">
        <f t="shared" si="64"/>
        <v>-2850</v>
      </c>
      <c r="O779" s="91">
        <f t="shared" si="60"/>
        <v>0</v>
      </c>
      <c r="P779" s="122">
        <v>178176</v>
      </c>
      <c r="Q779" s="71">
        <v>1.43</v>
      </c>
      <c r="R779" s="71">
        <v>7150</v>
      </c>
      <c r="S779" s="161"/>
      <c r="V779"/>
    </row>
    <row r="780" spans="1:22">
      <c r="A780" s="212">
        <v>178229</v>
      </c>
      <c r="B780" s="149">
        <v>178</v>
      </c>
      <c r="C780" s="183" t="s">
        <v>880</v>
      </c>
      <c r="D780" s="184">
        <v>229</v>
      </c>
      <c r="E780" s="41" t="s">
        <v>770</v>
      </c>
      <c r="F780" s="235">
        <v>1</v>
      </c>
      <c r="G780" s="235">
        <v>1</v>
      </c>
      <c r="H780" s="78">
        <f t="shared" si="61"/>
        <v>1</v>
      </c>
      <c r="I780" s="47">
        <f t="shared" si="62"/>
        <v>0</v>
      </c>
      <c r="J780" s="139">
        <v>5000</v>
      </c>
      <c r="K780" s="139">
        <v>5000</v>
      </c>
      <c r="L780" s="54">
        <f t="shared" si="63"/>
        <v>5000</v>
      </c>
      <c r="M780" s="54">
        <f t="shared" si="64"/>
        <v>0</v>
      </c>
      <c r="O780" s="91">
        <f t="shared" si="60"/>
        <v>0</v>
      </c>
      <c r="P780" s="122">
        <v>178229</v>
      </c>
      <c r="Q780" s="71">
        <v>1</v>
      </c>
      <c r="R780" s="71">
        <v>5000</v>
      </c>
      <c r="S780" s="161"/>
      <c r="V780"/>
    </row>
    <row r="781" spans="1:22">
      <c r="A781" s="250">
        <v>178246</v>
      </c>
      <c r="B781" s="149">
        <v>178</v>
      </c>
      <c r="C781" s="183" t="s">
        <v>880</v>
      </c>
      <c r="D781" s="184">
        <v>246</v>
      </c>
      <c r="E781" s="41" t="s">
        <v>1273</v>
      </c>
      <c r="F781" s="235">
        <v>0.25</v>
      </c>
      <c r="G781" s="235">
        <v>1</v>
      </c>
      <c r="H781" s="78">
        <f t="shared" si="61"/>
        <v>1.8599999999999999</v>
      </c>
      <c r="I781" s="47">
        <f t="shared" si="62"/>
        <v>0.85999999999999988</v>
      </c>
      <c r="J781" s="139">
        <v>1250</v>
      </c>
      <c r="K781" s="139">
        <v>9000</v>
      </c>
      <c r="L781" s="54">
        <f t="shared" si="63"/>
        <v>11558</v>
      </c>
      <c r="M781" s="54">
        <f t="shared" si="64"/>
        <v>2558</v>
      </c>
      <c r="O781" s="91">
        <f t="shared" si="60"/>
        <v>0</v>
      </c>
      <c r="P781" s="122">
        <v>178246</v>
      </c>
      <c r="Q781" s="71">
        <v>1.8599999999999999</v>
      </c>
      <c r="R781" s="71">
        <v>11558</v>
      </c>
      <c r="S781" s="161"/>
      <c r="V781"/>
    </row>
    <row r="782" spans="1:22">
      <c r="A782" s="212">
        <v>178248</v>
      </c>
      <c r="B782" s="149">
        <v>178</v>
      </c>
      <c r="C782" s="183" t="s">
        <v>880</v>
      </c>
      <c r="D782" s="184">
        <v>248</v>
      </c>
      <c r="E782" s="41" t="s">
        <v>1304</v>
      </c>
      <c r="F782" s="235">
        <v>3</v>
      </c>
      <c r="G782" s="235">
        <v>3</v>
      </c>
      <c r="H782" s="78">
        <f t="shared" si="61"/>
        <v>3</v>
      </c>
      <c r="I782" s="47">
        <f t="shared" si="62"/>
        <v>0</v>
      </c>
      <c r="J782" s="139">
        <v>15000</v>
      </c>
      <c r="K782" s="139">
        <v>15000</v>
      </c>
      <c r="L782" s="54">
        <f t="shared" si="63"/>
        <v>15000</v>
      </c>
      <c r="M782" s="54">
        <f t="shared" si="64"/>
        <v>0</v>
      </c>
      <c r="O782" s="91">
        <f t="shared" si="60"/>
        <v>0</v>
      </c>
      <c r="P782" s="122">
        <v>178248</v>
      </c>
      <c r="Q782" s="71">
        <v>3</v>
      </c>
      <c r="R782" s="71">
        <v>15000</v>
      </c>
      <c r="S782" s="161"/>
      <c r="V782"/>
    </row>
    <row r="783" spans="1:22">
      <c r="A783" s="180">
        <v>178262</v>
      </c>
      <c r="B783" s="86">
        <v>178</v>
      </c>
      <c r="C783" s="182" t="s">
        <v>880</v>
      </c>
      <c r="D783" s="182">
        <v>262</v>
      </c>
      <c r="E783" s="41" t="s">
        <v>822</v>
      </c>
      <c r="F783" s="235">
        <v>2</v>
      </c>
      <c r="G783" s="235">
        <v>3</v>
      </c>
      <c r="H783" s="78">
        <f t="shared" si="61"/>
        <v>4</v>
      </c>
      <c r="I783" s="47">
        <f t="shared" si="62"/>
        <v>1</v>
      </c>
      <c r="J783" s="139">
        <v>10000</v>
      </c>
      <c r="K783" s="139">
        <v>22000</v>
      </c>
      <c r="L783" s="54">
        <f t="shared" si="63"/>
        <v>28521</v>
      </c>
      <c r="M783" s="54">
        <f t="shared" si="64"/>
        <v>6521</v>
      </c>
      <c r="O783" s="91">
        <f t="shared" si="60"/>
        <v>0</v>
      </c>
      <c r="P783" s="122">
        <v>178262</v>
      </c>
      <c r="Q783" s="71">
        <v>4</v>
      </c>
      <c r="R783" s="71">
        <v>28521</v>
      </c>
      <c r="S783" s="161"/>
      <c r="V783"/>
    </row>
    <row r="784" spans="1:22">
      <c r="A784" s="250">
        <v>178284</v>
      </c>
      <c r="B784" s="149">
        <v>178</v>
      </c>
      <c r="C784" s="183" t="s">
        <v>880</v>
      </c>
      <c r="D784" s="184">
        <v>284</v>
      </c>
      <c r="E784" s="41" t="s">
        <v>772</v>
      </c>
      <c r="F784" s="235">
        <v>0.48</v>
      </c>
      <c r="G784" s="235">
        <v>2</v>
      </c>
      <c r="H784" s="78">
        <f t="shared" si="61"/>
        <v>2</v>
      </c>
      <c r="I784" s="47">
        <f t="shared" si="62"/>
        <v>0</v>
      </c>
      <c r="J784" s="139">
        <v>2400</v>
      </c>
      <c r="K784" s="139">
        <v>10000</v>
      </c>
      <c r="L784" s="54">
        <f t="shared" si="63"/>
        <v>10000</v>
      </c>
      <c r="M784" s="54">
        <f t="shared" si="64"/>
        <v>0</v>
      </c>
      <c r="O784" s="91">
        <f t="shared" si="60"/>
        <v>0</v>
      </c>
      <c r="P784" s="122">
        <v>178284</v>
      </c>
      <c r="Q784" s="71">
        <v>2</v>
      </c>
      <c r="R784" s="71">
        <v>10000</v>
      </c>
      <c r="S784" s="161"/>
      <c r="V784"/>
    </row>
    <row r="785" spans="1:22">
      <c r="A785" s="250">
        <v>178305</v>
      </c>
      <c r="B785" s="201">
        <v>178</v>
      </c>
      <c r="C785" s="183" t="s">
        <v>880</v>
      </c>
      <c r="D785" s="184">
        <v>305</v>
      </c>
      <c r="E785" s="41" t="s">
        <v>924</v>
      </c>
      <c r="F785" s="235">
        <v>0.72</v>
      </c>
      <c r="G785" s="235">
        <v>4</v>
      </c>
      <c r="H785" s="78">
        <f t="shared" si="61"/>
        <v>4</v>
      </c>
      <c r="I785" s="47">
        <f t="shared" si="62"/>
        <v>0</v>
      </c>
      <c r="J785" s="139">
        <v>3600</v>
      </c>
      <c r="K785" s="139">
        <v>24000</v>
      </c>
      <c r="L785" s="54">
        <f t="shared" si="63"/>
        <v>21154</v>
      </c>
      <c r="M785" s="54">
        <f t="shared" si="64"/>
        <v>-2846</v>
      </c>
      <c r="O785" s="91">
        <f t="shared" si="60"/>
        <v>0</v>
      </c>
      <c r="P785" s="122">
        <v>178305</v>
      </c>
      <c r="Q785" s="71">
        <v>4</v>
      </c>
      <c r="R785" s="71">
        <v>21154</v>
      </c>
      <c r="S785" s="161"/>
      <c r="V785"/>
    </row>
    <row r="786" spans="1:22">
      <c r="A786" s="234">
        <v>182088</v>
      </c>
      <c r="B786" s="149">
        <v>182</v>
      </c>
      <c r="C786" s="183" t="s">
        <v>1306</v>
      </c>
      <c r="D786" s="184">
        <v>88</v>
      </c>
      <c r="E786" s="41" t="s">
        <v>1352</v>
      </c>
      <c r="F786" s="93"/>
      <c r="G786" s="235">
        <v>1</v>
      </c>
      <c r="H786" s="78">
        <f t="shared" si="61"/>
        <v>0</v>
      </c>
      <c r="I786" s="47">
        <f t="shared" si="62"/>
        <v>-1</v>
      </c>
      <c r="J786"/>
      <c r="K786" s="139">
        <v>5000</v>
      </c>
      <c r="L786" s="54">
        <f t="shared" si="63"/>
        <v>0</v>
      </c>
      <c r="M786" s="54">
        <f t="shared" si="64"/>
        <v>-5000</v>
      </c>
      <c r="O786" s="91">
        <f t="shared" si="60"/>
        <v>0</v>
      </c>
      <c r="P786" s="147">
        <v>182088</v>
      </c>
      <c r="Q786" s="71"/>
      <c r="R786" s="71"/>
      <c r="S786" s="161"/>
      <c r="V786"/>
    </row>
    <row r="787" spans="1:22">
      <c r="A787" s="234">
        <v>182239</v>
      </c>
      <c r="B787" s="149">
        <v>182</v>
      </c>
      <c r="C787" s="183" t="s">
        <v>1306</v>
      </c>
      <c r="D787" s="184">
        <v>239</v>
      </c>
      <c r="E787" s="41" t="s">
        <v>904</v>
      </c>
      <c r="F787" s="93"/>
      <c r="G787" s="235">
        <v>1</v>
      </c>
      <c r="H787" s="78">
        <f t="shared" si="61"/>
        <v>0</v>
      </c>
      <c r="I787" s="47">
        <f t="shared" si="62"/>
        <v>-1</v>
      </c>
      <c r="J787"/>
      <c r="K787" s="139">
        <v>5000</v>
      </c>
      <c r="L787" s="54">
        <f t="shared" si="63"/>
        <v>0</v>
      </c>
      <c r="M787" s="54">
        <f t="shared" si="64"/>
        <v>-5000</v>
      </c>
      <c r="O787" s="91">
        <f t="shared" si="60"/>
        <v>0</v>
      </c>
      <c r="P787" s="147">
        <v>182239</v>
      </c>
      <c r="Q787" s="71"/>
      <c r="R787" s="71"/>
      <c r="S787" s="161"/>
      <c r="V787"/>
    </row>
    <row r="788" spans="1:22">
      <c r="A788" s="51">
        <v>182293</v>
      </c>
      <c r="B788" s="48">
        <v>182</v>
      </c>
      <c r="C788" s="50" t="s">
        <v>1306</v>
      </c>
      <c r="D788" s="68">
        <v>293</v>
      </c>
      <c r="E788" s="41" t="s">
        <v>840</v>
      </c>
      <c r="F788" s="235">
        <v>3</v>
      </c>
      <c r="G788" s="235">
        <v>3</v>
      </c>
      <c r="H788" s="78">
        <f t="shared" si="61"/>
        <v>3</v>
      </c>
      <c r="I788" s="47">
        <f t="shared" si="62"/>
        <v>0</v>
      </c>
      <c r="J788" s="139">
        <v>15000</v>
      </c>
      <c r="K788" s="139">
        <v>15000</v>
      </c>
      <c r="L788" s="54">
        <f t="shared" si="63"/>
        <v>15000</v>
      </c>
      <c r="M788" s="54">
        <f t="shared" si="64"/>
        <v>0</v>
      </c>
      <c r="O788" s="91">
        <f t="shared" si="60"/>
        <v>0</v>
      </c>
      <c r="P788" s="122">
        <v>182293</v>
      </c>
      <c r="Q788" s="71">
        <v>3</v>
      </c>
      <c r="R788" s="71">
        <v>15000</v>
      </c>
      <c r="S788" s="161"/>
      <c r="V788"/>
    </row>
    <row r="789" spans="1:22">
      <c r="A789" s="250">
        <v>185014</v>
      </c>
      <c r="B789" s="149">
        <v>185</v>
      </c>
      <c r="C789" s="183" t="s">
        <v>829</v>
      </c>
      <c r="D789" s="184">
        <v>14</v>
      </c>
      <c r="E789" s="41" t="s">
        <v>825</v>
      </c>
      <c r="F789" s="235">
        <v>0.39</v>
      </c>
      <c r="G789" s="235">
        <v>0</v>
      </c>
      <c r="H789" s="78">
        <f t="shared" si="61"/>
        <v>0</v>
      </c>
      <c r="I789" s="47">
        <f t="shared" si="62"/>
        <v>0</v>
      </c>
      <c r="J789" s="139">
        <v>1950</v>
      </c>
      <c r="K789" s="139">
        <v>0</v>
      </c>
      <c r="L789" s="54">
        <f t="shared" si="63"/>
        <v>0</v>
      </c>
      <c r="M789" s="54">
        <f t="shared" si="64"/>
        <v>0</v>
      </c>
      <c r="O789" s="91">
        <f t="shared" si="60"/>
        <v>0</v>
      </c>
      <c r="P789" s="147">
        <v>185014</v>
      </c>
      <c r="Q789" s="71"/>
      <c r="R789" s="71"/>
      <c r="S789" s="161"/>
      <c r="V789"/>
    </row>
    <row r="790" spans="1:22">
      <c r="A790" s="51">
        <v>185025</v>
      </c>
      <c r="B790" s="48">
        <v>185</v>
      </c>
      <c r="C790" s="50" t="s">
        <v>829</v>
      </c>
      <c r="D790" s="50">
        <v>25</v>
      </c>
      <c r="E790" s="41" t="s">
        <v>792</v>
      </c>
      <c r="F790" s="235">
        <v>6.0399999999999991</v>
      </c>
      <c r="G790" s="235">
        <v>7</v>
      </c>
      <c r="H790" s="78">
        <f t="shared" si="61"/>
        <v>9.629999999999999</v>
      </c>
      <c r="I790" s="47">
        <f t="shared" si="62"/>
        <v>2.629999999999999</v>
      </c>
      <c r="J790" s="139">
        <v>32383</v>
      </c>
      <c r="K790" s="139">
        <v>35000</v>
      </c>
      <c r="L790" s="54">
        <f t="shared" si="63"/>
        <v>57240</v>
      </c>
      <c r="M790" s="54">
        <f t="shared" si="64"/>
        <v>22240</v>
      </c>
      <c r="O790" s="91">
        <f t="shared" si="60"/>
        <v>0</v>
      </c>
      <c r="P790" s="122">
        <v>185025</v>
      </c>
      <c r="Q790" s="71">
        <v>9.629999999999999</v>
      </c>
      <c r="R790" s="71">
        <v>57240</v>
      </c>
      <c r="S790" s="161"/>
      <c r="V790"/>
    </row>
    <row r="791" spans="1:22">
      <c r="A791" s="144">
        <v>185077</v>
      </c>
      <c r="B791" s="149">
        <f>TRUNC(A791,-3)/1000</f>
        <v>185</v>
      </c>
      <c r="C791" s="183" t="str">
        <f>VLOOKUP(B791,code437,2)</f>
        <v xml:space="preserve">MILFORD                      </v>
      </c>
      <c r="D791" s="184">
        <f>A791-B791*1000</f>
        <v>77</v>
      </c>
      <c r="E791" s="41" t="s">
        <v>791</v>
      </c>
      <c r="H791" s="78">
        <f t="shared" si="61"/>
        <v>0.43</v>
      </c>
      <c r="I791" s="47">
        <f t="shared" si="62"/>
        <v>0.43</v>
      </c>
      <c r="K791" s="139"/>
      <c r="L791" s="54">
        <f t="shared" si="63"/>
        <v>2150</v>
      </c>
      <c r="M791" s="54">
        <f t="shared" si="64"/>
        <v>2150</v>
      </c>
      <c r="O791" s="91">
        <f t="shared" si="60"/>
        <v>0</v>
      </c>
      <c r="P791" s="122">
        <v>185077</v>
      </c>
      <c r="Q791" s="71">
        <v>0.43</v>
      </c>
      <c r="R791" s="71">
        <v>2150</v>
      </c>
      <c r="S791" s="161"/>
      <c r="V791"/>
    </row>
    <row r="792" spans="1:22">
      <c r="A792" s="250">
        <v>185100</v>
      </c>
      <c r="B792" s="149">
        <v>185</v>
      </c>
      <c r="C792" s="183" t="s">
        <v>829</v>
      </c>
      <c r="D792" s="184">
        <v>100</v>
      </c>
      <c r="E792" s="41" t="s">
        <v>826</v>
      </c>
      <c r="F792" s="235">
        <v>0.65</v>
      </c>
      <c r="G792" s="235">
        <v>0</v>
      </c>
      <c r="H792" s="78">
        <f t="shared" si="61"/>
        <v>0</v>
      </c>
      <c r="I792" s="47">
        <f t="shared" si="62"/>
        <v>0</v>
      </c>
      <c r="J792" s="139">
        <v>4709</v>
      </c>
      <c r="K792" s="139">
        <v>0</v>
      </c>
      <c r="L792" s="54">
        <f t="shared" si="63"/>
        <v>0</v>
      </c>
      <c r="M792" s="54">
        <f t="shared" si="64"/>
        <v>0</v>
      </c>
      <c r="O792" s="91">
        <f t="shared" si="60"/>
        <v>0</v>
      </c>
      <c r="P792" s="147">
        <v>185100</v>
      </c>
      <c r="Q792" s="71"/>
      <c r="R792" s="71"/>
      <c r="S792" s="161"/>
      <c r="V792"/>
    </row>
    <row r="793" spans="1:22">
      <c r="A793" s="51">
        <v>185101</v>
      </c>
      <c r="B793" s="48">
        <v>185</v>
      </c>
      <c r="C793" s="50" t="s">
        <v>829</v>
      </c>
      <c r="D793" s="50">
        <v>101</v>
      </c>
      <c r="E793" s="41" t="s">
        <v>1275</v>
      </c>
      <c r="F793" s="235">
        <v>3.05</v>
      </c>
      <c r="G793" s="235">
        <v>3</v>
      </c>
      <c r="H793" s="78">
        <f t="shared" si="61"/>
        <v>2.97</v>
      </c>
      <c r="I793" s="47">
        <f t="shared" si="62"/>
        <v>-2.9999999999999805E-2</v>
      </c>
      <c r="J793" s="139">
        <v>15250</v>
      </c>
      <c r="K793" s="139">
        <v>15000</v>
      </c>
      <c r="L793" s="54">
        <f t="shared" si="63"/>
        <v>19468</v>
      </c>
      <c r="M793" s="54">
        <f t="shared" si="64"/>
        <v>4468</v>
      </c>
      <c r="O793" s="91">
        <f t="shared" si="60"/>
        <v>0</v>
      </c>
      <c r="P793" s="122">
        <v>185101</v>
      </c>
      <c r="Q793" s="71">
        <v>2.97</v>
      </c>
      <c r="R793" s="71">
        <v>19468</v>
      </c>
      <c r="S793" s="161"/>
      <c r="V793"/>
    </row>
    <row r="794" spans="1:22">
      <c r="A794" s="234">
        <v>185136</v>
      </c>
      <c r="B794" s="201">
        <v>185</v>
      </c>
      <c r="C794" s="183" t="s">
        <v>829</v>
      </c>
      <c r="D794" s="184">
        <v>136</v>
      </c>
      <c r="E794" s="41" t="s">
        <v>827</v>
      </c>
      <c r="F794" s="93"/>
      <c r="G794" s="235">
        <v>1</v>
      </c>
      <c r="H794" s="78">
        <f t="shared" si="61"/>
        <v>1</v>
      </c>
      <c r="I794" s="47">
        <f t="shared" si="62"/>
        <v>0</v>
      </c>
      <c r="J794"/>
      <c r="K794" s="139">
        <v>5000</v>
      </c>
      <c r="L794" s="54">
        <f t="shared" si="63"/>
        <v>5000</v>
      </c>
      <c r="M794" s="54">
        <f t="shared" si="64"/>
        <v>0</v>
      </c>
      <c r="O794" s="91">
        <f t="shared" si="60"/>
        <v>0</v>
      </c>
      <c r="P794" s="122">
        <v>185136</v>
      </c>
      <c r="Q794" s="71">
        <v>1</v>
      </c>
      <c r="R794" s="71">
        <v>5000</v>
      </c>
      <c r="S794" s="161"/>
      <c r="V794"/>
    </row>
    <row r="795" spans="1:22">
      <c r="A795" s="51">
        <v>185138</v>
      </c>
      <c r="B795" s="48">
        <v>185</v>
      </c>
      <c r="C795" s="50" t="s">
        <v>829</v>
      </c>
      <c r="D795" s="50">
        <v>138</v>
      </c>
      <c r="E795" s="41" t="s">
        <v>794</v>
      </c>
      <c r="F795" s="235">
        <v>29.01</v>
      </c>
      <c r="G795" s="235">
        <v>26</v>
      </c>
      <c r="H795" s="78">
        <f t="shared" si="61"/>
        <v>27.939999999999998</v>
      </c>
      <c r="I795" s="47">
        <f t="shared" si="62"/>
        <v>1.9399999999999977</v>
      </c>
      <c r="J795" s="139">
        <v>157957</v>
      </c>
      <c r="K795" s="139">
        <v>146907</v>
      </c>
      <c r="L795" s="54">
        <f t="shared" si="63"/>
        <v>163150</v>
      </c>
      <c r="M795" s="54">
        <f t="shared" si="64"/>
        <v>16243</v>
      </c>
      <c r="O795" s="91">
        <f t="shared" si="60"/>
        <v>0</v>
      </c>
      <c r="P795" s="122">
        <v>185138</v>
      </c>
      <c r="Q795" s="71">
        <v>27.939999999999998</v>
      </c>
      <c r="R795" s="71">
        <v>163150</v>
      </c>
      <c r="S795" s="161"/>
      <c r="V795"/>
    </row>
    <row r="796" spans="1:22">
      <c r="A796" s="212">
        <v>185139</v>
      </c>
      <c r="B796" s="149">
        <v>185</v>
      </c>
      <c r="C796" s="183" t="s">
        <v>829</v>
      </c>
      <c r="D796" s="184">
        <v>139</v>
      </c>
      <c r="E796" s="41" t="s">
        <v>828</v>
      </c>
      <c r="F796" s="235">
        <v>0.82</v>
      </c>
      <c r="G796" s="235">
        <v>1</v>
      </c>
      <c r="H796" s="78">
        <f t="shared" si="61"/>
        <v>1</v>
      </c>
      <c r="I796" s="47">
        <f t="shared" si="62"/>
        <v>0</v>
      </c>
      <c r="J796" s="139">
        <v>4100</v>
      </c>
      <c r="K796" s="139">
        <v>5000</v>
      </c>
      <c r="L796" s="54">
        <f t="shared" si="63"/>
        <v>5000</v>
      </c>
      <c r="M796" s="54">
        <f t="shared" si="64"/>
        <v>0</v>
      </c>
      <c r="O796" s="91">
        <f t="shared" si="60"/>
        <v>0</v>
      </c>
      <c r="P796" s="122">
        <v>185139</v>
      </c>
      <c r="Q796" s="71">
        <v>1</v>
      </c>
      <c r="R796" s="71">
        <v>5000</v>
      </c>
      <c r="S796" s="161"/>
      <c r="V796"/>
    </row>
    <row r="797" spans="1:22">
      <c r="A797" s="212">
        <v>185170</v>
      </c>
      <c r="B797" s="149">
        <v>185</v>
      </c>
      <c r="C797" s="183" t="s">
        <v>829</v>
      </c>
      <c r="D797" s="184">
        <v>170</v>
      </c>
      <c r="E797" s="41" t="s">
        <v>566</v>
      </c>
      <c r="F797" s="235">
        <v>1</v>
      </c>
      <c r="G797" s="235">
        <v>4</v>
      </c>
      <c r="H797" s="78">
        <f t="shared" si="61"/>
        <v>4</v>
      </c>
      <c r="I797" s="47">
        <f t="shared" si="62"/>
        <v>0</v>
      </c>
      <c r="J797" s="139">
        <v>5000</v>
      </c>
      <c r="K797" s="139">
        <v>31000</v>
      </c>
      <c r="L797" s="54">
        <f t="shared" si="63"/>
        <v>24919</v>
      </c>
      <c r="M797" s="54">
        <f t="shared" si="64"/>
        <v>-6081</v>
      </c>
      <c r="O797" s="91">
        <f t="shared" si="60"/>
        <v>0</v>
      </c>
      <c r="P797" s="122">
        <v>185170</v>
      </c>
      <c r="Q797" s="71">
        <v>4</v>
      </c>
      <c r="R797" s="71">
        <v>24919</v>
      </c>
      <c r="S797" s="161"/>
      <c r="V797"/>
    </row>
    <row r="798" spans="1:22">
      <c r="A798" s="175">
        <v>185177</v>
      </c>
      <c r="B798" s="169">
        <v>185</v>
      </c>
      <c r="C798" s="50" t="s">
        <v>829</v>
      </c>
      <c r="D798" s="169">
        <v>177</v>
      </c>
      <c r="E798" s="41" t="s">
        <v>1277</v>
      </c>
      <c r="F798" s="235">
        <v>5</v>
      </c>
      <c r="G798" s="235">
        <v>5</v>
      </c>
      <c r="H798" s="78">
        <f t="shared" si="61"/>
        <v>5</v>
      </c>
      <c r="I798" s="47">
        <f t="shared" si="62"/>
        <v>0</v>
      </c>
      <c r="J798" s="139">
        <v>26592</v>
      </c>
      <c r="K798" s="139">
        <v>29000</v>
      </c>
      <c r="L798" s="54">
        <f t="shared" si="63"/>
        <v>28895</v>
      </c>
      <c r="M798" s="54">
        <f t="shared" si="64"/>
        <v>-105</v>
      </c>
      <c r="O798" s="91">
        <f t="shared" si="60"/>
        <v>0</v>
      </c>
      <c r="P798" s="122">
        <v>185177</v>
      </c>
      <c r="Q798" s="71">
        <v>5</v>
      </c>
      <c r="R798" s="71">
        <v>28895</v>
      </c>
      <c r="S798" s="161"/>
      <c r="V798"/>
    </row>
    <row r="799" spans="1:22">
      <c r="A799" s="212">
        <v>185187</v>
      </c>
      <c r="B799" s="149">
        <v>185</v>
      </c>
      <c r="C799" s="183" t="s">
        <v>829</v>
      </c>
      <c r="D799" s="184">
        <v>187</v>
      </c>
      <c r="E799" s="41" t="s">
        <v>1278</v>
      </c>
      <c r="F799" s="235">
        <v>1</v>
      </c>
      <c r="G799" s="235">
        <v>1</v>
      </c>
      <c r="H799" s="78">
        <f t="shared" si="61"/>
        <v>1</v>
      </c>
      <c r="I799" s="47">
        <f t="shared" si="62"/>
        <v>0</v>
      </c>
      <c r="J799" s="139">
        <v>5000</v>
      </c>
      <c r="K799" s="139">
        <v>5000</v>
      </c>
      <c r="L799" s="54">
        <f t="shared" si="63"/>
        <v>5000</v>
      </c>
      <c r="M799" s="54">
        <f t="shared" si="64"/>
        <v>0</v>
      </c>
      <c r="O799" s="91">
        <f t="shared" si="60"/>
        <v>0</v>
      </c>
      <c r="P799" s="122">
        <v>185187</v>
      </c>
      <c r="Q799" s="71">
        <v>1</v>
      </c>
      <c r="R799" s="71">
        <v>5000</v>
      </c>
      <c r="S799" s="161"/>
      <c r="V799"/>
    </row>
    <row r="800" spans="1:22">
      <c r="A800" s="250">
        <v>185198</v>
      </c>
      <c r="B800" s="149">
        <v>185</v>
      </c>
      <c r="C800" s="183" t="s">
        <v>829</v>
      </c>
      <c r="D800" s="184">
        <v>198</v>
      </c>
      <c r="E800" s="41" t="s">
        <v>830</v>
      </c>
      <c r="F800" s="235">
        <v>0.56000000000000005</v>
      </c>
      <c r="G800" s="235">
        <v>0</v>
      </c>
      <c r="H800" s="78">
        <f t="shared" si="61"/>
        <v>0</v>
      </c>
      <c r="I800" s="47">
        <f t="shared" si="62"/>
        <v>0</v>
      </c>
      <c r="J800" s="139">
        <v>2800</v>
      </c>
      <c r="K800" s="139">
        <v>0</v>
      </c>
      <c r="L800" s="54">
        <f t="shared" si="63"/>
        <v>0</v>
      </c>
      <c r="M800" s="54">
        <f t="shared" si="64"/>
        <v>0</v>
      </c>
      <c r="O800" s="91">
        <f t="shared" si="60"/>
        <v>0</v>
      </c>
      <c r="P800" s="147">
        <v>185198</v>
      </c>
      <c r="Q800" s="71"/>
      <c r="R800" s="71"/>
      <c r="S800" s="161"/>
      <c r="V800"/>
    </row>
    <row r="801" spans="1:22">
      <c r="A801" s="51">
        <v>185214</v>
      </c>
      <c r="B801" s="48">
        <v>185</v>
      </c>
      <c r="C801" s="50" t="s">
        <v>829</v>
      </c>
      <c r="D801" s="50">
        <v>214</v>
      </c>
      <c r="E801" s="41" t="s">
        <v>796</v>
      </c>
      <c r="F801" s="235">
        <v>2.36</v>
      </c>
      <c r="G801" s="235">
        <v>3</v>
      </c>
      <c r="H801" s="78">
        <f t="shared" si="61"/>
        <v>4.7099999999999991</v>
      </c>
      <c r="I801" s="47">
        <f t="shared" si="62"/>
        <v>1.7099999999999991</v>
      </c>
      <c r="J801" s="139">
        <v>11800</v>
      </c>
      <c r="K801" s="139">
        <v>15000</v>
      </c>
      <c r="L801" s="54">
        <f t="shared" si="63"/>
        <v>27501</v>
      </c>
      <c r="M801" s="54">
        <f t="shared" si="64"/>
        <v>12501</v>
      </c>
      <c r="O801" s="91">
        <f t="shared" si="60"/>
        <v>0</v>
      </c>
      <c r="P801" s="122">
        <v>185214</v>
      </c>
      <c r="Q801" s="71">
        <v>4.7099999999999991</v>
      </c>
      <c r="R801" s="71">
        <v>27501</v>
      </c>
      <c r="S801" s="161"/>
      <c r="V801"/>
    </row>
    <row r="802" spans="1:22" ht="18.75" customHeight="1">
      <c r="A802" s="212">
        <v>185271</v>
      </c>
      <c r="B802" s="149">
        <v>185</v>
      </c>
      <c r="C802" s="183" t="s">
        <v>829</v>
      </c>
      <c r="D802" s="184">
        <v>271</v>
      </c>
      <c r="E802" s="41" t="s">
        <v>1285</v>
      </c>
      <c r="F802" s="235">
        <v>1</v>
      </c>
      <c r="G802" s="235">
        <v>1</v>
      </c>
      <c r="H802" s="78">
        <f t="shared" si="61"/>
        <v>1.6099999999999999</v>
      </c>
      <c r="I802" s="47">
        <f t="shared" si="62"/>
        <v>0.60999999999999988</v>
      </c>
      <c r="J802" s="139">
        <v>5000</v>
      </c>
      <c r="K802" s="139">
        <v>5000</v>
      </c>
      <c r="L802" s="54">
        <f t="shared" si="63"/>
        <v>8050</v>
      </c>
      <c r="M802" s="54">
        <f t="shared" si="64"/>
        <v>3050</v>
      </c>
      <c r="O802" s="91">
        <f t="shared" si="60"/>
        <v>0</v>
      </c>
      <c r="P802" s="122">
        <v>185271</v>
      </c>
      <c r="Q802" s="71">
        <v>1.6099999999999999</v>
      </c>
      <c r="R802" s="71">
        <v>8050</v>
      </c>
      <c r="S802" s="161"/>
      <c r="V802"/>
    </row>
    <row r="803" spans="1:22" ht="18.75" customHeight="1">
      <c r="A803" s="250">
        <v>185276</v>
      </c>
      <c r="B803" s="149">
        <v>185</v>
      </c>
      <c r="C803" s="183" t="s">
        <v>829</v>
      </c>
      <c r="D803" s="184">
        <v>276</v>
      </c>
      <c r="E803" s="41" t="s">
        <v>831</v>
      </c>
      <c r="F803" s="235">
        <v>0.15</v>
      </c>
      <c r="G803" s="235">
        <v>0</v>
      </c>
      <c r="H803" s="78">
        <f t="shared" si="61"/>
        <v>0</v>
      </c>
      <c r="I803" s="47">
        <f t="shared" si="62"/>
        <v>0</v>
      </c>
      <c r="J803" s="139">
        <v>1737</v>
      </c>
      <c r="K803" s="139">
        <v>0</v>
      </c>
      <c r="L803" s="54">
        <f t="shared" si="63"/>
        <v>0</v>
      </c>
      <c r="M803" s="54">
        <f t="shared" si="64"/>
        <v>0</v>
      </c>
      <c r="O803" s="91">
        <f t="shared" si="60"/>
        <v>0</v>
      </c>
      <c r="P803" s="147">
        <v>185276</v>
      </c>
      <c r="Q803" s="71"/>
      <c r="R803" s="71"/>
      <c r="S803" s="161"/>
      <c r="V803"/>
    </row>
    <row r="804" spans="1:22" ht="18.75" customHeight="1">
      <c r="A804" s="51">
        <v>185304</v>
      </c>
      <c r="B804" s="48">
        <v>185</v>
      </c>
      <c r="C804" s="50" t="s">
        <v>829</v>
      </c>
      <c r="D804" s="50">
        <v>304</v>
      </c>
      <c r="E804" s="41" t="s">
        <v>799</v>
      </c>
      <c r="F804" s="235">
        <v>13</v>
      </c>
      <c r="G804" s="235">
        <v>12</v>
      </c>
      <c r="H804" s="78">
        <f t="shared" si="61"/>
        <v>12.57</v>
      </c>
      <c r="I804" s="47">
        <f t="shared" si="62"/>
        <v>0.57000000000000028</v>
      </c>
      <c r="J804" s="139">
        <v>80044</v>
      </c>
      <c r="K804" s="139">
        <v>75044</v>
      </c>
      <c r="L804" s="54">
        <f t="shared" si="63"/>
        <v>74654</v>
      </c>
      <c r="M804" s="54">
        <f t="shared" si="64"/>
        <v>-390</v>
      </c>
      <c r="O804" s="91">
        <f t="shared" si="60"/>
        <v>0</v>
      </c>
      <c r="P804" s="122">
        <v>185304</v>
      </c>
      <c r="Q804" s="71">
        <v>12.57</v>
      </c>
      <c r="R804" s="71">
        <v>74654</v>
      </c>
      <c r="S804" s="161"/>
      <c r="V804"/>
    </row>
    <row r="805" spans="1:22" ht="18.75" customHeight="1">
      <c r="A805" s="170">
        <v>185316</v>
      </c>
      <c r="B805" s="48">
        <v>185</v>
      </c>
      <c r="C805" s="50" t="s">
        <v>829</v>
      </c>
      <c r="D805" s="68">
        <v>316</v>
      </c>
      <c r="E805" s="41" t="s">
        <v>870</v>
      </c>
      <c r="F805" s="235">
        <v>1</v>
      </c>
      <c r="G805" s="235">
        <v>1</v>
      </c>
      <c r="H805" s="78">
        <f t="shared" si="61"/>
        <v>1</v>
      </c>
      <c r="I805" s="47">
        <f t="shared" si="62"/>
        <v>0</v>
      </c>
      <c r="J805" s="139">
        <v>5000</v>
      </c>
      <c r="K805" s="139">
        <v>5000</v>
      </c>
      <c r="L805" s="54">
        <f t="shared" si="63"/>
        <v>5000</v>
      </c>
      <c r="M805" s="54">
        <f t="shared" si="64"/>
        <v>0</v>
      </c>
      <c r="O805" s="91">
        <f t="shared" si="60"/>
        <v>0</v>
      </c>
      <c r="P805" s="122">
        <v>185316</v>
      </c>
      <c r="Q805" s="71">
        <v>1</v>
      </c>
      <c r="R805" s="71">
        <v>5000</v>
      </c>
      <c r="S805" s="161"/>
      <c r="V805"/>
    </row>
    <row r="806" spans="1:22">
      <c r="A806" s="212">
        <v>185317</v>
      </c>
      <c r="B806" s="149">
        <v>185</v>
      </c>
      <c r="C806" s="183" t="s">
        <v>829</v>
      </c>
      <c r="D806" s="184">
        <v>317</v>
      </c>
      <c r="E806" s="41" t="s">
        <v>499</v>
      </c>
      <c r="F806" s="235">
        <v>1</v>
      </c>
      <c r="G806" s="235">
        <v>0</v>
      </c>
      <c r="H806" s="78">
        <f t="shared" si="61"/>
        <v>0</v>
      </c>
      <c r="I806" s="47">
        <f t="shared" si="62"/>
        <v>0</v>
      </c>
      <c r="J806" s="139">
        <v>5000</v>
      </c>
      <c r="K806" s="139">
        <v>0</v>
      </c>
      <c r="L806" s="54">
        <f t="shared" si="63"/>
        <v>0</v>
      </c>
      <c r="M806" s="54">
        <f t="shared" si="64"/>
        <v>0</v>
      </c>
      <c r="O806" s="91">
        <f t="shared" si="60"/>
        <v>0</v>
      </c>
      <c r="P806" s="147">
        <v>185317</v>
      </c>
      <c r="S806" s="161"/>
      <c r="V806"/>
    </row>
    <row r="807" spans="1:22">
      <c r="A807" s="51">
        <v>185622</v>
      </c>
      <c r="B807" s="48">
        <v>185</v>
      </c>
      <c r="C807" s="50" t="s">
        <v>829</v>
      </c>
      <c r="D807" s="50">
        <v>622</v>
      </c>
      <c r="E807" s="41" t="s">
        <v>800</v>
      </c>
      <c r="F807" s="235">
        <v>5</v>
      </c>
      <c r="G807" s="235">
        <v>2</v>
      </c>
      <c r="H807" s="78">
        <f t="shared" si="61"/>
        <v>2.56</v>
      </c>
      <c r="I807" s="47">
        <f t="shared" si="62"/>
        <v>0.56000000000000005</v>
      </c>
      <c r="J807" s="139">
        <v>34570</v>
      </c>
      <c r="K807" s="139">
        <v>19570</v>
      </c>
      <c r="L807" s="54">
        <f t="shared" si="63"/>
        <v>26616</v>
      </c>
      <c r="M807" s="54">
        <f t="shared" si="64"/>
        <v>7046</v>
      </c>
      <c r="O807" s="91">
        <f t="shared" si="60"/>
        <v>0</v>
      </c>
      <c r="P807" s="122">
        <v>185622</v>
      </c>
      <c r="Q807" s="71">
        <v>2.56</v>
      </c>
      <c r="R807" s="71">
        <v>26616</v>
      </c>
      <c r="S807" s="161"/>
      <c r="V807"/>
    </row>
    <row r="808" spans="1:22">
      <c r="A808" s="51">
        <v>185710</v>
      </c>
      <c r="B808" s="48">
        <v>185</v>
      </c>
      <c r="C808" s="50" t="s">
        <v>829</v>
      </c>
      <c r="D808" s="50">
        <v>710</v>
      </c>
      <c r="E808" s="41" t="s">
        <v>1284</v>
      </c>
      <c r="F808" s="235">
        <v>11.620000000000001</v>
      </c>
      <c r="G808" s="235">
        <v>10</v>
      </c>
      <c r="H808" s="78">
        <f t="shared" si="61"/>
        <v>11.379999999999999</v>
      </c>
      <c r="I808" s="47">
        <f t="shared" si="62"/>
        <v>1.379999999999999</v>
      </c>
      <c r="J808" s="139">
        <v>60122</v>
      </c>
      <c r="K808" s="139">
        <v>50603</v>
      </c>
      <c r="L808" s="54">
        <f t="shared" si="63"/>
        <v>60465</v>
      </c>
      <c r="M808" s="54">
        <f t="shared" si="64"/>
        <v>9862</v>
      </c>
      <c r="O808" s="91">
        <f t="shared" si="60"/>
        <v>0</v>
      </c>
      <c r="P808" s="122">
        <v>185710</v>
      </c>
      <c r="Q808" s="71">
        <v>11.379999999999999</v>
      </c>
      <c r="R808" s="71">
        <v>60465</v>
      </c>
      <c r="S808" s="161"/>
      <c r="V808"/>
    </row>
    <row r="809" spans="1:22">
      <c r="A809" s="250">
        <v>187016</v>
      </c>
      <c r="B809" s="149">
        <v>187</v>
      </c>
      <c r="C809" s="183" t="s">
        <v>1278</v>
      </c>
      <c r="D809" s="184">
        <v>16</v>
      </c>
      <c r="E809" s="41" t="s">
        <v>1317</v>
      </c>
      <c r="F809" s="235">
        <v>0.74</v>
      </c>
      <c r="G809" s="235">
        <v>1</v>
      </c>
      <c r="H809" s="78">
        <f t="shared" si="61"/>
        <v>1</v>
      </c>
      <c r="I809" s="47">
        <f t="shared" si="62"/>
        <v>0</v>
      </c>
      <c r="J809" s="139">
        <v>3700</v>
      </c>
      <c r="K809" s="139">
        <v>5000</v>
      </c>
      <c r="L809" s="54">
        <f t="shared" si="63"/>
        <v>5000</v>
      </c>
      <c r="M809" s="54">
        <f t="shared" si="64"/>
        <v>0</v>
      </c>
      <c r="O809" s="91">
        <f t="shared" si="60"/>
        <v>0</v>
      </c>
      <c r="P809" s="122">
        <v>187016</v>
      </c>
      <c r="Q809" s="71">
        <v>1</v>
      </c>
      <c r="R809" s="71">
        <v>5000</v>
      </c>
      <c r="S809" s="161"/>
      <c r="V809"/>
    </row>
    <row r="810" spans="1:22">
      <c r="A810" s="250">
        <v>187018</v>
      </c>
      <c r="B810" s="149">
        <v>187</v>
      </c>
      <c r="C810" s="183" t="s">
        <v>1278</v>
      </c>
      <c r="D810" s="184">
        <v>18</v>
      </c>
      <c r="E810" s="41" t="s">
        <v>832</v>
      </c>
      <c r="F810" s="235">
        <v>2</v>
      </c>
      <c r="G810" s="235">
        <v>0</v>
      </c>
      <c r="H810" s="78">
        <f t="shared" si="61"/>
        <v>0</v>
      </c>
      <c r="I810" s="47">
        <f t="shared" si="62"/>
        <v>0</v>
      </c>
      <c r="J810" s="139">
        <v>10000</v>
      </c>
      <c r="K810" s="139">
        <v>0</v>
      </c>
      <c r="L810" s="54">
        <f t="shared" si="63"/>
        <v>0</v>
      </c>
      <c r="M810" s="54">
        <f t="shared" si="64"/>
        <v>0</v>
      </c>
      <c r="O810" s="91">
        <f t="shared" si="60"/>
        <v>0</v>
      </c>
      <c r="P810" s="147">
        <v>187018</v>
      </c>
      <c r="S810" s="161"/>
      <c r="V810"/>
    </row>
    <row r="811" spans="1:22">
      <c r="A811" s="51">
        <v>187025</v>
      </c>
      <c r="B811" s="48">
        <v>187</v>
      </c>
      <c r="C811" s="50" t="s">
        <v>1278</v>
      </c>
      <c r="D811" s="50">
        <v>25</v>
      </c>
      <c r="E811" s="41" t="s">
        <v>792</v>
      </c>
      <c r="F811" s="235">
        <v>7.5</v>
      </c>
      <c r="G811" s="235">
        <v>11</v>
      </c>
      <c r="H811" s="78">
        <f t="shared" si="61"/>
        <v>10.3</v>
      </c>
      <c r="I811" s="47">
        <f t="shared" si="62"/>
        <v>-0.69999999999999929</v>
      </c>
      <c r="J811" s="139">
        <v>37500</v>
      </c>
      <c r="K811" s="139">
        <v>55000</v>
      </c>
      <c r="L811" s="54">
        <f t="shared" si="63"/>
        <v>51847</v>
      </c>
      <c r="M811" s="54">
        <f t="shared" si="64"/>
        <v>-3153</v>
      </c>
      <c r="O811" s="91">
        <f t="shared" si="60"/>
        <v>0</v>
      </c>
      <c r="P811" s="122">
        <v>187025</v>
      </c>
      <c r="Q811" s="71">
        <v>10.3</v>
      </c>
      <c r="R811" s="71">
        <v>51847</v>
      </c>
      <c r="S811" s="161"/>
      <c r="V811"/>
    </row>
    <row r="812" spans="1:22">
      <c r="A812" s="51">
        <v>187035</v>
      </c>
      <c r="B812" s="49">
        <v>187</v>
      </c>
      <c r="C812" s="50" t="s">
        <v>1278</v>
      </c>
      <c r="D812" s="50">
        <v>35</v>
      </c>
      <c r="E812" s="41" t="s">
        <v>833</v>
      </c>
      <c r="F812" s="235">
        <v>1</v>
      </c>
      <c r="G812" s="235">
        <v>1</v>
      </c>
      <c r="H812" s="78">
        <f t="shared" si="61"/>
        <v>0</v>
      </c>
      <c r="I812" s="47">
        <f t="shared" si="62"/>
        <v>-1</v>
      </c>
      <c r="J812" s="139">
        <v>5000</v>
      </c>
      <c r="K812" s="139">
        <v>5000</v>
      </c>
      <c r="L812" s="54">
        <f t="shared" si="63"/>
        <v>0</v>
      </c>
      <c r="M812" s="54">
        <f t="shared" si="64"/>
        <v>-5000</v>
      </c>
      <c r="O812" s="91">
        <f t="shared" si="60"/>
        <v>0</v>
      </c>
      <c r="P812" s="147">
        <v>187035</v>
      </c>
      <c r="Q812" s="71"/>
      <c r="R812" s="71"/>
      <c r="S812" s="161"/>
      <c r="V812"/>
    </row>
    <row r="813" spans="1:22">
      <c r="A813" s="144">
        <v>187073</v>
      </c>
      <c r="B813" s="149">
        <f>TRUNC(A813,-3)/1000</f>
        <v>187</v>
      </c>
      <c r="C813" s="183" t="str">
        <f>VLOOKUP(B813,code437,2)</f>
        <v xml:space="preserve">MILLIS                       </v>
      </c>
      <c r="D813" s="184">
        <f>A813-B813*1000</f>
        <v>73</v>
      </c>
      <c r="E813" s="41" t="s">
        <v>1342</v>
      </c>
      <c r="H813" s="78">
        <f t="shared" si="61"/>
        <v>0.59</v>
      </c>
      <c r="I813" s="47">
        <f t="shared" si="62"/>
        <v>0.59</v>
      </c>
      <c r="K813" s="139"/>
      <c r="L813" s="54">
        <f t="shared" si="63"/>
        <v>2950</v>
      </c>
      <c r="M813" s="54">
        <f t="shared" si="64"/>
        <v>2950</v>
      </c>
      <c r="O813" s="91">
        <f t="shared" si="60"/>
        <v>0</v>
      </c>
      <c r="P813" s="122">
        <v>187073</v>
      </c>
      <c r="Q813" s="71">
        <v>0.59</v>
      </c>
      <c r="R813" s="71">
        <v>2950</v>
      </c>
      <c r="S813" s="161"/>
      <c r="V813"/>
    </row>
    <row r="814" spans="1:22">
      <c r="A814" s="180">
        <v>187100</v>
      </c>
      <c r="B814" s="86">
        <v>187</v>
      </c>
      <c r="C814" s="182" t="s">
        <v>1278</v>
      </c>
      <c r="D814" s="182">
        <v>100</v>
      </c>
      <c r="E814" s="41" t="s">
        <v>826</v>
      </c>
      <c r="F814" s="235">
        <v>0.72</v>
      </c>
      <c r="G814" s="235">
        <v>1</v>
      </c>
      <c r="H814" s="78">
        <f t="shared" si="61"/>
        <v>1.02</v>
      </c>
      <c r="I814" s="47">
        <f t="shared" si="62"/>
        <v>2.0000000000000018E-2</v>
      </c>
      <c r="J814" s="139">
        <v>3600</v>
      </c>
      <c r="K814" s="139">
        <v>5000</v>
      </c>
      <c r="L814" s="54">
        <f t="shared" si="63"/>
        <v>5100</v>
      </c>
      <c r="M814" s="54">
        <f t="shared" si="64"/>
        <v>100</v>
      </c>
      <c r="O814" s="91">
        <f t="shared" si="60"/>
        <v>0</v>
      </c>
      <c r="P814" s="122">
        <v>187100</v>
      </c>
      <c r="Q814" s="71">
        <v>1.02</v>
      </c>
      <c r="R814" s="71">
        <v>5100</v>
      </c>
      <c r="S814" s="161"/>
      <c r="V814"/>
    </row>
    <row r="815" spans="1:22">
      <c r="A815" s="51">
        <v>187101</v>
      </c>
      <c r="B815" s="48">
        <v>187</v>
      </c>
      <c r="C815" s="50" t="s">
        <v>1278</v>
      </c>
      <c r="D815" s="50">
        <v>101</v>
      </c>
      <c r="E815" s="41" t="s">
        <v>1275</v>
      </c>
      <c r="F815" s="235">
        <v>6.1</v>
      </c>
      <c r="G815" s="235">
        <v>6</v>
      </c>
      <c r="H815" s="78">
        <f t="shared" si="61"/>
        <v>9.9600000000000009</v>
      </c>
      <c r="I815" s="47">
        <f t="shared" si="62"/>
        <v>3.9600000000000009</v>
      </c>
      <c r="J815" s="139">
        <v>33520</v>
      </c>
      <c r="K815" s="139">
        <v>33020</v>
      </c>
      <c r="L815" s="54">
        <f t="shared" si="63"/>
        <v>51209</v>
      </c>
      <c r="M815" s="54">
        <f t="shared" si="64"/>
        <v>18189</v>
      </c>
      <c r="O815" s="91">
        <f t="shared" si="60"/>
        <v>0</v>
      </c>
      <c r="P815" s="122">
        <v>187101</v>
      </c>
      <c r="Q815" s="71">
        <v>9.9600000000000009</v>
      </c>
      <c r="R815" s="71">
        <v>51209</v>
      </c>
      <c r="S815" s="161"/>
      <c r="V815"/>
    </row>
    <row r="816" spans="1:22">
      <c r="A816" s="51">
        <v>187136</v>
      </c>
      <c r="B816" s="48">
        <v>187</v>
      </c>
      <c r="C816" s="50" t="s">
        <v>1278</v>
      </c>
      <c r="D816" s="50">
        <v>136</v>
      </c>
      <c r="E816" s="41" t="s">
        <v>827</v>
      </c>
      <c r="F816" s="235">
        <v>0.54</v>
      </c>
      <c r="G816" s="235">
        <v>0</v>
      </c>
      <c r="H816" s="78">
        <f t="shared" si="61"/>
        <v>0</v>
      </c>
      <c r="I816" s="47">
        <f t="shared" si="62"/>
        <v>0</v>
      </c>
      <c r="J816" s="139">
        <v>2700</v>
      </c>
      <c r="K816" s="139">
        <v>0</v>
      </c>
      <c r="L816" s="54">
        <f t="shared" si="63"/>
        <v>0</v>
      </c>
      <c r="M816" s="54">
        <f t="shared" si="64"/>
        <v>0</v>
      </c>
      <c r="O816" s="91">
        <f t="shared" si="60"/>
        <v>0</v>
      </c>
      <c r="P816" s="147">
        <v>187136</v>
      </c>
      <c r="Q816" s="71"/>
      <c r="R816" s="71"/>
      <c r="S816" s="161"/>
      <c r="V816"/>
    </row>
    <row r="817" spans="1:22">
      <c r="A817" s="175">
        <v>187175</v>
      </c>
      <c r="B817" s="169">
        <v>187</v>
      </c>
      <c r="C817" s="50" t="s">
        <v>1278</v>
      </c>
      <c r="D817" s="169">
        <v>175</v>
      </c>
      <c r="E817" s="41" t="s">
        <v>1276</v>
      </c>
      <c r="F817" s="235">
        <v>4.6899999999999995</v>
      </c>
      <c r="G817" s="235">
        <v>2</v>
      </c>
      <c r="H817" s="78">
        <f t="shared" si="61"/>
        <v>2</v>
      </c>
      <c r="I817" s="47">
        <f t="shared" si="62"/>
        <v>0</v>
      </c>
      <c r="J817" s="139">
        <v>23450</v>
      </c>
      <c r="K817" s="139">
        <v>10000</v>
      </c>
      <c r="L817" s="54">
        <f t="shared" si="63"/>
        <v>10000</v>
      </c>
      <c r="M817" s="54">
        <f t="shared" si="64"/>
        <v>0</v>
      </c>
      <c r="O817" s="91">
        <f t="shared" si="60"/>
        <v>0</v>
      </c>
      <c r="P817" s="122">
        <v>187175</v>
      </c>
      <c r="Q817" s="71">
        <v>2</v>
      </c>
      <c r="R817" s="71">
        <v>10000</v>
      </c>
      <c r="S817" s="161"/>
      <c r="V817"/>
    </row>
    <row r="818" spans="1:22">
      <c r="A818" s="51">
        <v>187177</v>
      </c>
      <c r="B818" s="48">
        <v>187</v>
      </c>
      <c r="C818" s="50" t="s">
        <v>1278</v>
      </c>
      <c r="D818" s="68">
        <v>177</v>
      </c>
      <c r="E818" s="41" t="s">
        <v>1277</v>
      </c>
      <c r="F818" s="235">
        <v>16.32</v>
      </c>
      <c r="G818" s="235">
        <v>17</v>
      </c>
      <c r="H818" s="78">
        <f t="shared" si="61"/>
        <v>20.2</v>
      </c>
      <c r="I818" s="47">
        <f t="shared" si="62"/>
        <v>3.1999999999999993</v>
      </c>
      <c r="J818" s="139">
        <v>103246</v>
      </c>
      <c r="K818" s="139">
        <v>88998</v>
      </c>
      <c r="L818" s="54">
        <f t="shared" si="63"/>
        <v>111180</v>
      </c>
      <c r="M818" s="54">
        <f t="shared" si="64"/>
        <v>22182</v>
      </c>
      <c r="O818" s="91">
        <f t="shared" si="60"/>
        <v>0</v>
      </c>
      <c r="P818" s="122">
        <v>187177</v>
      </c>
      <c r="Q818" s="71">
        <v>20.2</v>
      </c>
      <c r="R818" s="71">
        <v>111180</v>
      </c>
      <c r="S818" s="161"/>
      <c r="V818"/>
    </row>
    <row r="819" spans="1:22">
      <c r="A819" s="51">
        <v>187185</v>
      </c>
      <c r="B819" s="48">
        <v>187</v>
      </c>
      <c r="C819" s="50" t="s">
        <v>1278</v>
      </c>
      <c r="D819" s="68">
        <v>185</v>
      </c>
      <c r="E819" s="41" t="s">
        <v>829</v>
      </c>
      <c r="F819" s="235">
        <v>7.42</v>
      </c>
      <c r="G819" s="235">
        <v>7</v>
      </c>
      <c r="H819" s="78">
        <f t="shared" si="61"/>
        <v>7.8199999999999994</v>
      </c>
      <c r="I819" s="47">
        <f t="shared" si="62"/>
        <v>0.8199999999999994</v>
      </c>
      <c r="J819" s="139">
        <v>39794</v>
      </c>
      <c r="K819" s="139">
        <v>39000</v>
      </c>
      <c r="L819" s="54">
        <f t="shared" si="63"/>
        <v>40929</v>
      </c>
      <c r="M819" s="54">
        <f t="shared" si="64"/>
        <v>1929</v>
      </c>
      <c r="O819" s="91">
        <f t="shared" si="60"/>
        <v>0</v>
      </c>
      <c r="P819" s="122">
        <v>187185</v>
      </c>
      <c r="Q819" s="71">
        <v>7.8199999999999994</v>
      </c>
      <c r="R819" s="71">
        <v>40929</v>
      </c>
      <c r="S819" s="161"/>
      <c r="V819"/>
    </row>
    <row r="820" spans="1:22">
      <c r="A820" s="170">
        <v>187198</v>
      </c>
      <c r="B820" s="49">
        <v>187</v>
      </c>
      <c r="C820" s="50" t="s">
        <v>1278</v>
      </c>
      <c r="D820" s="68">
        <v>198</v>
      </c>
      <c r="E820" s="41" t="s">
        <v>830</v>
      </c>
      <c r="F820" s="235">
        <v>3.6</v>
      </c>
      <c r="G820" s="235">
        <v>1</v>
      </c>
      <c r="H820" s="78">
        <f t="shared" si="61"/>
        <v>1</v>
      </c>
      <c r="I820" s="47">
        <f t="shared" si="62"/>
        <v>0</v>
      </c>
      <c r="J820" s="139">
        <v>23873</v>
      </c>
      <c r="K820" s="139">
        <v>5000</v>
      </c>
      <c r="L820" s="54">
        <f t="shared" si="63"/>
        <v>5000</v>
      </c>
      <c r="M820" s="54">
        <f t="shared" si="64"/>
        <v>0</v>
      </c>
      <c r="O820" s="91">
        <f t="shared" si="60"/>
        <v>0</v>
      </c>
      <c r="P820" s="122">
        <v>187198</v>
      </c>
      <c r="Q820" s="71">
        <v>1</v>
      </c>
      <c r="R820" s="71">
        <v>5000</v>
      </c>
      <c r="S820" s="161"/>
      <c r="V820"/>
    </row>
    <row r="821" spans="1:22">
      <c r="A821" s="213">
        <v>187199</v>
      </c>
      <c r="B821" s="49">
        <v>187</v>
      </c>
      <c r="C821" s="49" t="s">
        <v>1278</v>
      </c>
      <c r="D821" s="49">
        <v>199</v>
      </c>
      <c r="E821" s="41" t="s">
        <v>889</v>
      </c>
      <c r="F821" s="235">
        <v>1</v>
      </c>
      <c r="G821" s="235">
        <v>1</v>
      </c>
      <c r="H821" s="78">
        <f t="shared" si="61"/>
        <v>1</v>
      </c>
      <c r="I821" s="47">
        <f t="shared" si="62"/>
        <v>0</v>
      </c>
      <c r="J821" s="139">
        <v>5000</v>
      </c>
      <c r="K821" s="139">
        <v>5000</v>
      </c>
      <c r="L821" s="54">
        <f t="shared" si="63"/>
        <v>5000</v>
      </c>
      <c r="M821" s="54">
        <f t="shared" si="64"/>
        <v>0</v>
      </c>
      <c r="O821" s="91">
        <f t="shared" si="60"/>
        <v>0</v>
      </c>
      <c r="P821" s="122">
        <v>187199</v>
      </c>
      <c r="Q821" s="71">
        <v>1</v>
      </c>
      <c r="R821" s="71">
        <v>5000</v>
      </c>
      <c r="S821" s="161"/>
      <c r="V821"/>
    </row>
    <row r="822" spans="1:22">
      <c r="A822" s="250">
        <v>187207</v>
      </c>
      <c r="B822" s="149">
        <v>187</v>
      </c>
      <c r="C822" s="183" t="s">
        <v>1278</v>
      </c>
      <c r="D822" s="184">
        <v>207</v>
      </c>
      <c r="E822" s="41" t="s">
        <v>568</v>
      </c>
      <c r="F822" s="235">
        <v>2.4000000000000004</v>
      </c>
      <c r="G822" s="235">
        <v>0</v>
      </c>
      <c r="H822" s="78">
        <f t="shared" si="61"/>
        <v>0</v>
      </c>
      <c r="I822" s="47">
        <f t="shared" si="62"/>
        <v>0</v>
      </c>
      <c r="J822" s="139">
        <v>12000</v>
      </c>
      <c r="K822" s="139">
        <v>0</v>
      </c>
      <c r="L822" s="54">
        <f t="shared" si="63"/>
        <v>0</v>
      </c>
      <c r="M822" s="54">
        <f t="shared" si="64"/>
        <v>0</v>
      </c>
      <c r="O822" s="91">
        <f t="shared" si="60"/>
        <v>0</v>
      </c>
      <c r="P822" s="147">
        <v>187207</v>
      </c>
      <c r="Q822" s="71"/>
      <c r="R822" s="71"/>
      <c r="S822" s="161"/>
      <c r="V822"/>
    </row>
    <row r="823" spans="1:22">
      <c r="A823" s="51">
        <v>187208</v>
      </c>
      <c r="B823" s="49">
        <v>187</v>
      </c>
      <c r="C823" s="50" t="s">
        <v>1278</v>
      </c>
      <c r="D823" s="50">
        <v>208</v>
      </c>
      <c r="E823" s="41" t="s">
        <v>795</v>
      </c>
      <c r="F823" s="235">
        <v>1</v>
      </c>
      <c r="G823" s="235">
        <v>1</v>
      </c>
      <c r="H823" s="78">
        <f t="shared" si="61"/>
        <v>1</v>
      </c>
      <c r="I823" s="47">
        <f t="shared" si="62"/>
        <v>0</v>
      </c>
      <c r="J823" s="139">
        <v>5000</v>
      </c>
      <c r="K823" s="139">
        <v>5000</v>
      </c>
      <c r="L823" s="54">
        <f t="shared" si="63"/>
        <v>5000</v>
      </c>
      <c r="M823" s="54">
        <f t="shared" si="64"/>
        <v>0</v>
      </c>
      <c r="O823" s="91">
        <f t="shared" si="60"/>
        <v>0</v>
      </c>
      <c r="P823" s="122">
        <v>187208</v>
      </c>
      <c r="Q823" s="71">
        <v>1</v>
      </c>
      <c r="R823" s="71">
        <v>5000</v>
      </c>
      <c r="S823" s="161"/>
      <c r="V823"/>
    </row>
    <row r="824" spans="1:22">
      <c r="A824" s="144">
        <v>187212</v>
      </c>
      <c r="B824" s="49">
        <v>187</v>
      </c>
      <c r="C824" s="50" t="s">
        <v>1278</v>
      </c>
      <c r="D824" s="68">
        <v>212</v>
      </c>
      <c r="E824" s="41" t="s">
        <v>867</v>
      </c>
      <c r="F824" s="235">
        <v>1</v>
      </c>
      <c r="G824" s="235">
        <v>2</v>
      </c>
      <c r="H824" s="78">
        <f t="shared" si="61"/>
        <v>2</v>
      </c>
      <c r="I824" s="47">
        <f t="shared" si="62"/>
        <v>0</v>
      </c>
      <c r="J824" s="139">
        <v>5000</v>
      </c>
      <c r="K824" s="139">
        <v>10000</v>
      </c>
      <c r="L824" s="54">
        <f t="shared" si="63"/>
        <v>10000</v>
      </c>
      <c r="M824" s="54">
        <f t="shared" si="64"/>
        <v>0</v>
      </c>
      <c r="O824" s="91">
        <f t="shared" si="60"/>
        <v>0</v>
      </c>
      <c r="P824" s="122">
        <v>187212</v>
      </c>
      <c r="Q824" s="71">
        <v>2</v>
      </c>
      <c r="R824" s="71">
        <v>10000</v>
      </c>
      <c r="S824" s="161"/>
      <c r="V824"/>
    </row>
    <row r="825" spans="1:22">
      <c r="A825" s="234">
        <v>187214</v>
      </c>
      <c r="B825" s="149">
        <v>187</v>
      </c>
      <c r="C825" s="183" t="s">
        <v>1278</v>
      </c>
      <c r="D825" s="184">
        <v>214</v>
      </c>
      <c r="E825" s="41" t="s">
        <v>796</v>
      </c>
      <c r="F825" s="93"/>
      <c r="G825" s="235">
        <v>1</v>
      </c>
      <c r="H825" s="78">
        <f t="shared" si="61"/>
        <v>1</v>
      </c>
      <c r="I825" s="47">
        <f t="shared" si="62"/>
        <v>0</v>
      </c>
      <c r="J825"/>
      <c r="K825" s="139">
        <v>5000</v>
      </c>
      <c r="L825" s="54">
        <f t="shared" si="63"/>
        <v>5000</v>
      </c>
      <c r="M825" s="54">
        <f t="shared" si="64"/>
        <v>0</v>
      </c>
      <c r="O825" s="91">
        <f t="shared" si="60"/>
        <v>0</v>
      </c>
      <c r="P825" s="122">
        <v>187214</v>
      </c>
      <c r="Q825" s="71">
        <v>1</v>
      </c>
      <c r="R825" s="71">
        <v>5000</v>
      </c>
      <c r="S825" s="161"/>
      <c r="V825"/>
    </row>
    <row r="826" spans="1:22">
      <c r="A826" s="234">
        <v>187220</v>
      </c>
      <c r="B826" s="149">
        <v>187</v>
      </c>
      <c r="C826" s="183" t="s">
        <v>1278</v>
      </c>
      <c r="D826" s="184">
        <v>220</v>
      </c>
      <c r="E826" s="41" t="s">
        <v>872</v>
      </c>
      <c r="F826" s="93"/>
      <c r="G826" s="235">
        <v>2</v>
      </c>
      <c r="H826" s="78">
        <f t="shared" si="61"/>
        <v>3.7199999999999998</v>
      </c>
      <c r="I826" s="47">
        <f t="shared" si="62"/>
        <v>1.7199999999999998</v>
      </c>
      <c r="J826"/>
      <c r="K826" s="139">
        <v>10000</v>
      </c>
      <c r="L826" s="54">
        <f t="shared" si="63"/>
        <v>20406</v>
      </c>
      <c r="M826" s="54">
        <f t="shared" si="64"/>
        <v>10406</v>
      </c>
      <c r="O826" s="91">
        <f t="shared" si="60"/>
        <v>0</v>
      </c>
      <c r="P826" s="122">
        <v>187220</v>
      </c>
      <c r="Q826" s="71">
        <v>3.7199999999999998</v>
      </c>
      <c r="R826" s="71">
        <v>20406</v>
      </c>
      <c r="S826" s="161"/>
      <c r="V826"/>
    </row>
    <row r="827" spans="1:22">
      <c r="A827" s="144">
        <v>187304</v>
      </c>
      <c r="B827" s="149">
        <f>TRUNC(A827,-3)/1000</f>
        <v>187</v>
      </c>
      <c r="C827" s="183" t="str">
        <f>VLOOKUP(B827,code437,2)</f>
        <v xml:space="preserve">MILLIS                       </v>
      </c>
      <c r="D827" s="184">
        <f>A827-B827*1000</f>
        <v>304</v>
      </c>
      <c r="E827" s="41" t="s">
        <v>799</v>
      </c>
      <c r="H827" s="78">
        <f t="shared" si="61"/>
        <v>0.28000000000000003</v>
      </c>
      <c r="I827" s="47">
        <f t="shared" si="62"/>
        <v>0.28000000000000003</v>
      </c>
      <c r="K827" s="139"/>
      <c r="L827" s="54">
        <f t="shared" si="63"/>
        <v>1400</v>
      </c>
      <c r="M827" s="54">
        <f t="shared" si="64"/>
        <v>1400</v>
      </c>
      <c r="O827" s="91">
        <f t="shared" si="60"/>
        <v>0</v>
      </c>
      <c r="P827" s="122">
        <v>187304</v>
      </c>
      <c r="Q827" s="71">
        <v>0.28000000000000003</v>
      </c>
      <c r="R827" s="71">
        <v>1400</v>
      </c>
      <c r="S827" s="161"/>
      <c r="V827"/>
    </row>
    <row r="828" spans="1:22">
      <c r="A828" s="51">
        <v>187307</v>
      </c>
      <c r="B828" s="48">
        <v>187</v>
      </c>
      <c r="C828" s="50" t="s">
        <v>1278</v>
      </c>
      <c r="D828" s="50">
        <v>307</v>
      </c>
      <c r="E828" s="41" t="s">
        <v>495</v>
      </c>
      <c r="F828" s="235">
        <v>6</v>
      </c>
      <c r="G828" s="235">
        <v>6</v>
      </c>
      <c r="H828" s="78">
        <f t="shared" si="61"/>
        <v>6</v>
      </c>
      <c r="I828" s="47">
        <f t="shared" si="62"/>
        <v>0</v>
      </c>
      <c r="J828" s="139">
        <v>34201</v>
      </c>
      <c r="K828" s="139">
        <v>36485</v>
      </c>
      <c r="L828" s="54">
        <f t="shared" si="63"/>
        <v>34655</v>
      </c>
      <c r="M828" s="54">
        <f t="shared" si="64"/>
        <v>-1830</v>
      </c>
      <c r="O828" s="91">
        <f t="shared" si="60"/>
        <v>0</v>
      </c>
      <c r="P828" s="122">
        <v>187307</v>
      </c>
      <c r="Q828" s="71">
        <v>6</v>
      </c>
      <c r="R828" s="71">
        <v>34655</v>
      </c>
      <c r="S828" s="161"/>
      <c r="V828"/>
    </row>
    <row r="829" spans="1:22">
      <c r="A829" s="175">
        <v>187350</v>
      </c>
      <c r="B829" s="169">
        <v>187</v>
      </c>
      <c r="C829" s="50" t="s">
        <v>1278</v>
      </c>
      <c r="D829" s="169">
        <v>350</v>
      </c>
      <c r="E829" s="41" t="s">
        <v>1281</v>
      </c>
      <c r="F829" s="235">
        <v>1</v>
      </c>
      <c r="G829" s="235">
        <v>0</v>
      </c>
      <c r="H829" s="78">
        <f t="shared" si="61"/>
        <v>0</v>
      </c>
      <c r="I829" s="47">
        <f t="shared" si="62"/>
        <v>0</v>
      </c>
      <c r="J829" s="139">
        <v>5000</v>
      </c>
      <c r="K829" s="139">
        <v>0</v>
      </c>
      <c r="L829" s="54">
        <f t="shared" si="63"/>
        <v>0</v>
      </c>
      <c r="M829" s="54">
        <f t="shared" si="64"/>
        <v>0</v>
      </c>
      <c r="O829" s="91">
        <f t="shared" si="60"/>
        <v>0</v>
      </c>
      <c r="P829" s="147">
        <v>187350</v>
      </c>
      <c r="Q829" s="71"/>
      <c r="R829" s="71"/>
      <c r="S829" s="161"/>
      <c r="V829"/>
    </row>
    <row r="830" spans="1:22">
      <c r="A830" s="51">
        <v>187690</v>
      </c>
      <c r="B830" s="48">
        <v>187</v>
      </c>
      <c r="C830" s="50" t="s">
        <v>1278</v>
      </c>
      <c r="D830" s="68">
        <v>690</v>
      </c>
      <c r="E830" s="41" t="s">
        <v>1283</v>
      </c>
      <c r="F830" s="235">
        <v>7</v>
      </c>
      <c r="G830" s="235">
        <v>6</v>
      </c>
      <c r="H830" s="78">
        <f t="shared" si="61"/>
        <v>5.63</v>
      </c>
      <c r="I830" s="47">
        <f t="shared" si="62"/>
        <v>-0.37000000000000011</v>
      </c>
      <c r="J830" s="139">
        <v>36971</v>
      </c>
      <c r="K830" s="139">
        <v>38971</v>
      </c>
      <c r="L830" s="54">
        <f t="shared" si="63"/>
        <v>35544</v>
      </c>
      <c r="M830" s="54">
        <f t="shared" si="64"/>
        <v>-3427</v>
      </c>
      <c r="O830" s="91">
        <f t="shared" si="60"/>
        <v>0</v>
      </c>
      <c r="P830" s="122">
        <v>187690</v>
      </c>
      <c r="Q830" s="71">
        <v>5.63</v>
      </c>
      <c r="R830" s="71">
        <v>35544</v>
      </c>
      <c r="S830" s="161"/>
      <c r="V830"/>
    </row>
    <row r="831" spans="1:22">
      <c r="A831" s="170">
        <v>187710</v>
      </c>
      <c r="B831" s="48">
        <v>187</v>
      </c>
      <c r="C831" s="50" t="s">
        <v>1278</v>
      </c>
      <c r="D831" s="68">
        <v>710</v>
      </c>
      <c r="E831" s="41" t="s">
        <v>1284</v>
      </c>
      <c r="F831" s="235">
        <v>6</v>
      </c>
      <c r="G831" s="235">
        <v>4</v>
      </c>
      <c r="H831" s="78">
        <f t="shared" si="61"/>
        <v>4.74</v>
      </c>
      <c r="I831" s="47">
        <f t="shared" si="62"/>
        <v>0.74000000000000021</v>
      </c>
      <c r="J831" s="139">
        <v>30000</v>
      </c>
      <c r="K831" s="139">
        <v>20000</v>
      </c>
      <c r="L831" s="54">
        <f t="shared" si="63"/>
        <v>23700</v>
      </c>
      <c r="M831" s="54">
        <f t="shared" si="64"/>
        <v>3700</v>
      </c>
      <c r="O831" s="91">
        <f t="shared" si="60"/>
        <v>0</v>
      </c>
      <c r="P831" s="122">
        <v>187710</v>
      </c>
      <c r="Q831" s="71">
        <v>4.74</v>
      </c>
      <c r="R831" s="71">
        <v>23700</v>
      </c>
      <c r="S831" s="161"/>
      <c r="V831"/>
    </row>
    <row r="832" spans="1:22">
      <c r="A832" s="234">
        <v>191061</v>
      </c>
      <c r="B832" s="149">
        <v>191</v>
      </c>
      <c r="C832" s="183" t="s">
        <v>899</v>
      </c>
      <c r="D832" s="184">
        <v>61</v>
      </c>
      <c r="E832" s="41" t="s">
        <v>573</v>
      </c>
      <c r="F832" s="93"/>
      <c r="G832" s="235">
        <v>2</v>
      </c>
      <c r="H832" s="78">
        <f t="shared" si="61"/>
        <v>2</v>
      </c>
      <c r="I832" s="47">
        <f t="shared" si="62"/>
        <v>0</v>
      </c>
      <c r="J832"/>
      <c r="K832" s="139">
        <v>10000</v>
      </c>
      <c r="L832" s="54">
        <f t="shared" si="63"/>
        <v>10000</v>
      </c>
      <c r="M832" s="54">
        <f t="shared" si="64"/>
        <v>0</v>
      </c>
      <c r="O832" s="91">
        <f t="shared" si="60"/>
        <v>0</v>
      </c>
      <c r="P832" s="122">
        <v>191061</v>
      </c>
      <c r="Q832" s="71">
        <v>2</v>
      </c>
      <c r="R832" s="71">
        <v>10000</v>
      </c>
      <c r="S832" s="161"/>
      <c r="V832"/>
    </row>
    <row r="833" spans="1:22">
      <c r="A833" s="120">
        <v>191137</v>
      </c>
      <c r="B833" s="49">
        <v>191</v>
      </c>
      <c r="C833" s="50" t="s">
        <v>899</v>
      </c>
      <c r="D833" s="68">
        <v>137</v>
      </c>
      <c r="E833" s="41" t="s">
        <v>574</v>
      </c>
      <c r="F833" s="235">
        <v>1</v>
      </c>
      <c r="G833" s="235">
        <v>1</v>
      </c>
      <c r="H833" s="78">
        <f t="shared" si="61"/>
        <v>1</v>
      </c>
      <c r="I833" s="47">
        <f t="shared" si="62"/>
        <v>0</v>
      </c>
      <c r="J833" s="139">
        <v>5000</v>
      </c>
      <c r="K833" s="139">
        <v>5000</v>
      </c>
      <c r="L833" s="54">
        <f t="shared" si="63"/>
        <v>5000</v>
      </c>
      <c r="M833" s="54">
        <f t="shared" si="64"/>
        <v>0</v>
      </c>
      <c r="O833" s="91">
        <f t="shared" si="60"/>
        <v>0</v>
      </c>
      <c r="P833" s="122">
        <v>191137</v>
      </c>
      <c r="Q833" s="71">
        <v>1</v>
      </c>
      <c r="R833" s="71">
        <v>5000</v>
      </c>
      <c r="S833" s="161"/>
      <c r="V833"/>
    </row>
    <row r="834" spans="1:22">
      <c r="A834" s="170">
        <v>191227</v>
      </c>
      <c r="B834" s="48">
        <v>191</v>
      </c>
      <c r="C834" s="50" t="s">
        <v>899</v>
      </c>
      <c r="D834" s="68">
        <v>227</v>
      </c>
      <c r="E834" s="41" t="s">
        <v>900</v>
      </c>
      <c r="F834" s="235">
        <v>16</v>
      </c>
      <c r="G834" s="235">
        <v>19</v>
      </c>
      <c r="H834" s="78">
        <f t="shared" si="61"/>
        <v>19</v>
      </c>
      <c r="I834" s="47">
        <f t="shared" si="62"/>
        <v>0</v>
      </c>
      <c r="J834" s="139">
        <v>92926</v>
      </c>
      <c r="K834" s="139">
        <v>118926</v>
      </c>
      <c r="L834" s="54">
        <f t="shared" si="63"/>
        <v>135358</v>
      </c>
      <c r="M834" s="54">
        <f t="shared" si="64"/>
        <v>16432</v>
      </c>
      <c r="O834" s="91">
        <f t="shared" si="60"/>
        <v>0</v>
      </c>
      <c r="P834" s="122">
        <v>191227</v>
      </c>
      <c r="Q834" s="71">
        <v>19</v>
      </c>
      <c r="R834" s="71">
        <v>135358</v>
      </c>
      <c r="S834" s="161"/>
      <c r="V834"/>
    </row>
    <row r="835" spans="1:22">
      <c r="A835" s="170">
        <v>191281</v>
      </c>
      <c r="B835" s="48">
        <v>191</v>
      </c>
      <c r="C835" s="50" t="s">
        <v>899</v>
      </c>
      <c r="D835" s="68">
        <v>281</v>
      </c>
      <c r="E835" s="41" t="s">
        <v>575</v>
      </c>
      <c r="F835" s="235">
        <v>17.96</v>
      </c>
      <c r="G835" s="235">
        <v>22</v>
      </c>
      <c r="H835" s="78">
        <f t="shared" si="61"/>
        <v>22</v>
      </c>
      <c r="I835" s="47">
        <f t="shared" si="62"/>
        <v>0</v>
      </c>
      <c r="J835" s="139">
        <v>101730</v>
      </c>
      <c r="K835" s="139">
        <v>135000</v>
      </c>
      <c r="L835" s="54">
        <f t="shared" si="63"/>
        <v>133370</v>
      </c>
      <c r="M835" s="54">
        <f t="shared" si="64"/>
        <v>-1630</v>
      </c>
      <c r="O835" s="91">
        <f t="shared" si="60"/>
        <v>0</v>
      </c>
      <c r="P835" s="122">
        <v>191281</v>
      </c>
      <c r="Q835" s="71">
        <v>22</v>
      </c>
      <c r="R835" s="71">
        <v>133370</v>
      </c>
      <c r="S835" s="161"/>
      <c r="V835"/>
    </row>
    <row r="836" spans="1:22">
      <c r="A836" s="212">
        <v>191306</v>
      </c>
      <c r="B836" s="149">
        <v>191</v>
      </c>
      <c r="C836" s="183" t="s">
        <v>899</v>
      </c>
      <c r="D836" s="184">
        <v>306</v>
      </c>
      <c r="E836" s="41" t="s">
        <v>897</v>
      </c>
      <c r="F836" s="235">
        <v>2</v>
      </c>
      <c r="G836" s="235">
        <v>2</v>
      </c>
      <c r="H836" s="78">
        <f t="shared" si="61"/>
        <v>2</v>
      </c>
      <c r="I836" s="47">
        <f t="shared" si="62"/>
        <v>0</v>
      </c>
      <c r="J836" s="139">
        <v>10000</v>
      </c>
      <c r="K836" s="139">
        <v>10000</v>
      </c>
      <c r="L836" s="54">
        <f t="shared" si="63"/>
        <v>10000</v>
      </c>
      <c r="M836" s="54">
        <f t="shared" si="64"/>
        <v>0</v>
      </c>
      <c r="O836" s="91">
        <f t="shared" si="60"/>
        <v>0</v>
      </c>
      <c r="P836" s="122">
        <v>191306</v>
      </c>
      <c r="Q836" s="71">
        <v>2</v>
      </c>
      <c r="R836" s="71">
        <v>10000</v>
      </c>
      <c r="S836" s="161"/>
      <c r="V836"/>
    </row>
    <row r="837" spans="1:22">
      <c r="A837" s="170">
        <v>191309</v>
      </c>
      <c r="B837" s="49">
        <v>191</v>
      </c>
      <c r="C837" s="50" t="s">
        <v>899</v>
      </c>
      <c r="D837" s="68">
        <v>309</v>
      </c>
      <c r="E837" s="41" t="s">
        <v>818</v>
      </c>
      <c r="F837" s="235">
        <v>2</v>
      </c>
      <c r="G837" s="235">
        <v>2</v>
      </c>
      <c r="H837" s="78">
        <f t="shared" si="61"/>
        <v>2</v>
      </c>
      <c r="I837" s="47">
        <f t="shared" si="62"/>
        <v>0</v>
      </c>
      <c r="J837" s="139">
        <v>10000</v>
      </c>
      <c r="K837" s="139">
        <v>10000</v>
      </c>
      <c r="L837" s="54">
        <f t="shared" si="63"/>
        <v>10000</v>
      </c>
      <c r="M837" s="54">
        <f t="shared" si="64"/>
        <v>0</v>
      </c>
      <c r="O837" s="91">
        <f t="shared" si="60"/>
        <v>0</v>
      </c>
      <c r="P837" s="122">
        <v>191309</v>
      </c>
      <c r="Q837" s="71">
        <v>2</v>
      </c>
      <c r="R837" s="71">
        <v>10000</v>
      </c>
      <c r="S837" s="161"/>
      <c r="V837"/>
    </row>
    <row r="838" spans="1:22">
      <c r="A838" s="120">
        <v>191332</v>
      </c>
      <c r="B838" s="49">
        <v>191</v>
      </c>
      <c r="C838" s="50" t="s">
        <v>899</v>
      </c>
      <c r="D838" s="68">
        <v>332</v>
      </c>
      <c r="E838" s="41" t="s">
        <v>577</v>
      </c>
      <c r="F838" s="235">
        <v>1</v>
      </c>
      <c r="G838" s="235">
        <v>1</v>
      </c>
      <c r="H838" s="78">
        <f t="shared" si="61"/>
        <v>1</v>
      </c>
      <c r="I838" s="47">
        <f t="shared" si="62"/>
        <v>0</v>
      </c>
      <c r="J838" s="139">
        <v>5000</v>
      </c>
      <c r="K838" s="139">
        <v>5000</v>
      </c>
      <c r="L838" s="54">
        <f t="shared" si="63"/>
        <v>5000</v>
      </c>
      <c r="M838" s="54">
        <f t="shared" si="64"/>
        <v>0</v>
      </c>
      <c r="O838" s="91">
        <f t="shared" si="60"/>
        <v>0</v>
      </c>
      <c r="P838" s="122">
        <v>191332</v>
      </c>
      <c r="Q838" s="71">
        <v>1</v>
      </c>
      <c r="R838" s="71">
        <v>5000</v>
      </c>
      <c r="S838" s="161"/>
      <c r="V838"/>
    </row>
    <row r="839" spans="1:22">
      <c r="A839" s="250">
        <v>191680</v>
      </c>
      <c r="B839" s="149">
        <v>191</v>
      </c>
      <c r="C839" s="183" t="s">
        <v>899</v>
      </c>
      <c r="D839" s="184">
        <v>680</v>
      </c>
      <c r="E839" s="41" t="s">
        <v>922</v>
      </c>
      <c r="F839" s="235">
        <v>2</v>
      </c>
      <c r="G839" s="235">
        <v>2</v>
      </c>
      <c r="H839" s="78">
        <f t="shared" si="61"/>
        <v>2</v>
      </c>
      <c r="I839" s="47">
        <f t="shared" si="62"/>
        <v>0</v>
      </c>
      <c r="J839" s="139">
        <v>10000</v>
      </c>
      <c r="K839" s="139">
        <v>10000</v>
      </c>
      <c r="L839" s="54">
        <f t="shared" si="63"/>
        <v>10000</v>
      </c>
      <c r="M839" s="54">
        <f t="shared" si="64"/>
        <v>0</v>
      </c>
      <c r="O839" s="91">
        <f t="shared" si="60"/>
        <v>0</v>
      </c>
      <c r="P839" s="122">
        <v>191680</v>
      </c>
      <c r="Q839" s="71">
        <v>2</v>
      </c>
      <c r="R839" s="71">
        <v>10000</v>
      </c>
      <c r="S839" s="161"/>
      <c r="V839"/>
    </row>
    <row r="840" spans="1:22">
      <c r="A840" s="213">
        <v>191770</v>
      </c>
      <c r="B840" s="49">
        <v>191</v>
      </c>
      <c r="C840" s="49" t="s">
        <v>899</v>
      </c>
      <c r="D840" s="49">
        <v>770</v>
      </c>
      <c r="E840" s="41" t="s">
        <v>877</v>
      </c>
      <c r="F840" s="235">
        <v>1</v>
      </c>
      <c r="G840" s="235">
        <v>1</v>
      </c>
      <c r="H840" s="78">
        <f t="shared" si="61"/>
        <v>1</v>
      </c>
      <c r="I840" s="47">
        <f t="shared" si="62"/>
        <v>0</v>
      </c>
      <c r="J840" s="139">
        <v>5000</v>
      </c>
      <c r="K840" s="139">
        <v>5000</v>
      </c>
      <c r="L840" s="54">
        <f t="shared" si="63"/>
        <v>5000</v>
      </c>
      <c r="M840" s="54">
        <f t="shared" si="64"/>
        <v>0</v>
      </c>
      <c r="O840" s="91">
        <f t="shared" ref="O840:O903" si="65">P840-A840</f>
        <v>0</v>
      </c>
      <c r="P840" s="122">
        <v>191770</v>
      </c>
      <c r="Q840" s="71">
        <v>1</v>
      </c>
      <c r="R840" s="71">
        <v>5000</v>
      </c>
      <c r="S840" s="161"/>
      <c r="V840"/>
    </row>
    <row r="841" spans="1:22">
      <c r="A841" s="170">
        <v>198014</v>
      </c>
      <c r="B841" s="48">
        <v>198</v>
      </c>
      <c r="C841" s="50" t="s">
        <v>830</v>
      </c>
      <c r="D841" s="68">
        <v>14</v>
      </c>
      <c r="E841" s="41" t="s">
        <v>825</v>
      </c>
      <c r="F841" s="235">
        <v>4.8</v>
      </c>
      <c r="G841" s="235">
        <v>4</v>
      </c>
      <c r="H841" s="78">
        <f t="shared" ref="H841:H904" si="66">Q841</f>
        <v>4</v>
      </c>
      <c r="I841" s="47">
        <f t="shared" ref="I841:I904" si="67">H841-G841</f>
        <v>0</v>
      </c>
      <c r="J841" s="139">
        <v>30411</v>
      </c>
      <c r="K841" s="139">
        <v>30411</v>
      </c>
      <c r="L841" s="54">
        <f t="shared" ref="L841:L904" si="68">R841</f>
        <v>23934</v>
      </c>
      <c r="M841" s="54">
        <f t="shared" ref="M841:M904" si="69">L841-K841</f>
        <v>-6477</v>
      </c>
      <c r="O841" s="91">
        <f t="shared" si="65"/>
        <v>0</v>
      </c>
      <c r="P841" s="122">
        <v>198014</v>
      </c>
      <c r="Q841" s="71">
        <v>4</v>
      </c>
      <c r="R841" s="71">
        <v>23934</v>
      </c>
      <c r="S841" s="161"/>
      <c r="V841"/>
    </row>
    <row r="842" spans="1:22">
      <c r="A842" s="144">
        <v>198035</v>
      </c>
      <c r="B842" s="49">
        <v>198</v>
      </c>
      <c r="C842" s="50" t="s">
        <v>830</v>
      </c>
      <c r="D842" s="68">
        <v>35</v>
      </c>
      <c r="E842" s="41" t="s">
        <v>833</v>
      </c>
      <c r="F842" s="235">
        <v>2</v>
      </c>
      <c r="G842" s="235">
        <v>2</v>
      </c>
      <c r="H842" s="78">
        <f t="shared" si="66"/>
        <v>2</v>
      </c>
      <c r="I842" s="47">
        <f t="shared" si="67"/>
        <v>0</v>
      </c>
      <c r="J842" s="139">
        <v>14785</v>
      </c>
      <c r="K842" s="139">
        <v>14785</v>
      </c>
      <c r="L842" s="54">
        <f t="shared" si="68"/>
        <v>16997</v>
      </c>
      <c r="M842" s="54">
        <f t="shared" si="69"/>
        <v>2212</v>
      </c>
      <c r="O842" s="91">
        <f t="shared" si="65"/>
        <v>0</v>
      </c>
      <c r="P842" s="122">
        <v>198035</v>
      </c>
      <c r="Q842" s="71">
        <v>2</v>
      </c>
      <c r="R842" s="71">
        <v>16997</v>
      </c>
      <c r="S842" s="161"/>
      <c r="V842"/>
    </row>
    <row r="843" spans="1:22">
      <c r="A843" s="170">
        <v>198100</v>
      </c>
      <c r="B843" s="49">
        <v>198</v>
      </c>
      <c r="C843" s="50" t="s">
        <v>830</v>
      </c>
      <c r="D843" s="68">
        <v>100</v>
      </c>
      <c r="E843" s="41" t="s">
        <v>826</v>
      </c>
      <c r="F843" s="235">
        <v>18.64</v>
      </c>
      <c r="G843" s="235">
        <v>16</v>
      </c>
      <c r="H843" s="78">
        <f t="shared" si="66"/>
        <v>16</v>
      </c>
      <c r="I843" s="47">
        <f t="shared" si="67"/>
        <v>0</v>
      </c>
      <c r="J843" s="139">
        <v>96085</v>
      </c>
      <c r="K843" s="139">
        <v>90885</v>
      </c>
      <c r="L843" s="54">
        <f t="shared" si="68"/>
        <v>90758</v>
      </c>
      <c r="M843" s="54">
        <f t="shared" si="69"/>
        <v>-127</v>
      </c>
      <c r="O843" s="91">
        <f t="shared" si="65"/>
        <v>0</v>
      </c>
      <c r="P843" s="122">
        <v>198100</v>
      </c>
      <c r="Q843" s="71">
        <v>16</v>
      </c>
      <c r="R843" s="71">
        <v>90758</v>
      </c>
      <c r="S843" s="161"/>
      <c r="V843"/>
    </row>
    <row r="844" spans="1:22">
      <c r="A844" s="213">
        <v>198136</v>
      </c>
      <c r="B844" s="49">
        <v>198</v>
      </c>
      <c r="C844" s="49" t="s">
        <v>830</v>
      </c>
      <c r="D844" s="49">
        <v>136</v>
      </c>
      <c r="E844" s="41" t="s">
        <v>827</v>
      </c>
      <c r="F844" s="235">
        <v>1.69</v>
      </c>
      <c r="G844" s="235">
        <v>2</v>
      </c>
      <c r="H844" s="78">
        <f t="shared" si="66"/>
        <v>2</v>
      </c>
      <c r="I844" s="47">
        <f t="shared" si="67"/>
        <v>0</v>
      </c>
      <c r="J844" s="139">
        <v>11912</v>
      </c>
      <c r="K844" s="139">
        <v>13462</v>
      </c>
      <c r="L844" s="54">
        <f t="shared" si="68"/>
        <v>10000</v>
      </c>
      <c r="M844" s="54">
        <f t="shared" si="69"/>
        <v>-3462</v>
      </c>
      <c r="O844" s="91">
        <f t="shared" si="65"/>
        <v>0</v>
      </c>
      <c r="P844" s="122">
        <v>198136</v>
      </c>
      <c r="Q844" s="71">
        <v>2</v>
      </c>
      <c r="R844" s="71">
        <v>10000</v>
      </c>
      <c r="S844" s="161"/>
      <c r="V844"/>
    </row>
    <row r="845" spans="1:22">
      <c r="A845" s="170">
        <v>198138</v>
      </c>
      <c r="B845" s="49">
        <v>198</v>
      </c>
      <c r="C845" s="50" t="s">
        <v>830</v>
      </c>
      <c r="D845" s="68">
        <v>138</v>
      </c>
      <c r="E845" s="41" t="s">
        <v>794</v>
      </c>
      <c r="F845" s="235">
        <v>2</v>
      </c>
      <c r="G845" s="235">
        <v>0</v>
      </c>
      <c r="H845" s="78">
        <f t="shared" si="66"/>
        <v>0</v>
      </c>
      <c r="I845" s="47">
        <f t="shared" si="67"/>
        <v>0</v>
      </c>
      <c r="J845" s="139">
        <v>12827</v>
      </c>
      <c r="K845" s="139">
        <v>0</v>
      </c>
      <c r="L845" s="54">
        <f t="shared" si="68"/>
        <v>0</v>
      </c>
      <c r="M845" s="54">
        <f t="shared" si="69"/>
        <v>0</v>
      </c>
      <c r="O845" s="91">
        <f t="shared" si="65"/>
        <v>0</v>
      </c>
      <c r="P845" s="147">
        <v>198138</v>
      </c>
      <c r="Q845" s="71"/>
      <c r="R845" s="71"/>
      <c r="S845" s="161"/>
      <c r="V845"/>
    </row>
    <row r="846" spans="1:22">
      <c r="A846" s="213">
        <v>198139</v>
      </c>
      <c r="B846" s="49">
        <v>198</v>
      </c>
      <c r="C846" s="49" t="s">
        <v>830</v>
      </c>
      <c r="D846" s="49">
        <v>139</v>
      </c>
      <c r="E846" s="41" t="s">
        <v>828</v>
      </c>
      <c r="F846" s="235">
        <v>0.39</v>
      </c>
      <c r="G846" s="235">
        <v>0</v>
      </c>
      <c r="H846" s="78">
        <f t="shared" si="66"/>
        <v>0</v>
      </c>
      <c r="I846" s="47">
        <f t="shared" si="67"/>
        <v>0</v>
      </c>
      <c r="J846" s="139">
        <v>1950</v>
      </c>
      <c r="K846" s="139">
        <v>0</v>
      </c>
      <c r="L846" s="54">
        <f t="shared" si="68"/>
        <v>0</v>
      </c>
      <c r="M846" s="54">
        <f t="shared" si="69"/>
        <v>0</v>
      </c>
      <c r="O846" s="91">
        <f t="shared" si="65"/>
        <v>0</v>
      </c>
      <c r="P846" s="147">
        <v>198139</v>
      </c>
      <c r="Q846" s="71"/>
      <c r="R846" s="71"/>
      <c r="S846" s="161"/>
      <c r="V846"/>
    </row>
    <row r="847" spans="1:22">
      <c r="A847" s="51">
        <v>198170</v>
      </c>
      <c r="B847" s="49">
        <v>198</v>
      </c>
      <c r="C847" s="50" t="s">
        <v>830</v>
      </c>
      <c r="D847" s="68">
        <v>170</v>
      </c>
      <c r="E847" s="41" t="s">
        <v>566</v>
      </c>
      <c r="F847" s="235">
        <v>4</v>
      </c>
      <c r="G847" s="235">
        <v>4</v>
      </c>
      <c r="H847" s="78">
        <f t="shared" si="66"/>
        <v>4</v>
      </c>
      <c r="I847" s="47">
        <f t="shared" si="67"/>
        <v>0</v>
      </c>
      <c r="J847" s="139">
        <v>43776</v>
      </c>
      <c r="K847" s="139">
        <v>43776</v>
      </c>
      <c r="L847" s="54">
        <f t="shared" si="68"/>
        <v>42779</v>
      </c>
      <c r="M847" s="54">
        <f t="shared" si="69"/>
        <v>-997</v>
      </c>
      <c r="O847" s="91">
        <f t="shared" si="65"/>
        <v>0</v>
      </c>
      <c r="P847" s="122">
        <v>198170</v>
      </c>
      <c r="Q847" s="71">
        <v>4</v>
      </c>
      <c r="R847" s="71">
        <v>42779</v>
      </c>
      <c r="S847" s="161"/>
      <c r="V847"/>
    </row>
    <row r="848" spans="1:22">
      <c r="A848" s="170">
        <v>198185</v>
      </c>
      <c r="B848" s="49">
        <v>198</v>
      </c>
      <c r="C848" s="50" t="s">
        <v>830</v>
      </c>
      <c r="D848" s="68">
        <v>185</v>
      </c>
      <c r="E848" s="41" t="s">
        <v>829</v>
      </c>
      <c r="F848" s="235">
        <v>2</v>
      </c>
      <c r="G848" s="235">
        <v>2</v>
      </c>
      <c r="H848" s="78">
        <f t="shared" si="66"/>
        <v>2</v>
      </c>
      <c r="I848" s="47">
        <f t="shared" si="67"/>
        <v>0</v>
      </c>
      <c r="J848" s="139">
        <v>10000</v>
      </c>
      <c r="K848" s="139">
        <v>10000</v>
      </c>
      <c r="L848" s="54">
        <f t="shared" si="68"/>
        <v>10000</v>
      </c>
      <c r="M848" s="54">
        <f t="shared" si="69"/>
        <v>0</v>
      </c>
      <c r="O848" s="91">
        <f t="shared" si="65"/>
        <v>0</v>
      </c>
      <c r="P848" s="122">
        <v>198185</v>
      </c>
      <c r="Q848" s="71">
        <v>2</v>
      </c>
      <c r="R848" s="71">
        <v>10000</v>
      </c>
      <c r="S848" s="161"/>
      <c r="V848"/>
    </row>
    <row r="849" spans="1:22">
      <c r="A849" s="120">
        <v>198187</v>
      </c>
      <c r="B849" s="49">
        <v>198</v>
      </c>
      <c r="C849" s="50" t="s">
        <v>830</v>
      </c>
      <c r="D849" s="68">
        <v>187</v>
      </c>
      <c r="E849" s="41" t="s">
        <v>1278</v>
      </c>
      <c r="F849" s="235">
        <v>2.54</v>
      </c>
      <c r="G849" s="235">
        <v>2</v>
      </c>
      <c r="H849" s="78">
        <f t="shared" si="66"/>
        <v>2</v>
      </c>
      <c r="I849" s="47">
        <f t="shared" si="67"/>
        <v>0</v>
      </c>
      <c r="J849" s="139">
        <v>12700</v>
      </c>
      <c r="K849" s="139">
        <v>10000</v>
      </c>
      <c r="L849" s="54">
        <f t="shared" si="68"/>
        <v>10000</v>
      </c>
      <c r="M849" s="54">
        <f t="shared" si="69"/>
        <v>0</v>
      </c>
      <c r="O849" s="91">
        <f t="shared" si="65"/>
        <v>0</v>
      </c>
      <c r="P849" s="122">
        <v>198187</v>
      </c>
      <c r="Q849" s="71">
        <v>2</v>
      </c>
      <c r="R849" s="71">
        <v>10000</v>
      </c>
      <c r="S849" s="161"/>
      <c r="V849"/>
    </row>
    <row r="850" spans="1:22">
      <c r="A850" s="234">
        <v>198213</v>
      </c>
      <c r="B850" s="149">
        <v>198</v>
      </c>
      <c r="C850" s="183" t="s">
        <v>830</v>
      </c>
      <c r="D850" s="184">
        <v>213</v>
      </c>
      <c r="E850" s="41" t="s">
        <v>868</v>
      </c>
      <c r="F850" s="93"/>
      <c r="G850" s="235">
        <v>1</v>
      </c>
      <c r="H850" s="78">
        <f t="shared" si="66"/>
        <v>0</v>
      </c>
      <c r="I850" s="47">
        <f t="shared" si="67"/>
        <v>-1</v>
      </c>
      <c r="J850"/>
      <c r="K850" s="139">
        <v>9000</v>
      </c>
      <c r="L850" s="54">
        <f t="shared" si="68"/>
        <v>0</v>
      </c>
      <c r="M850" s="54">
        <f t="shared" si="69"/>
        <v>-9000</v>
      </c>
      <c r="O850" s="91">
        <f t="shared" si="65"/>
        <v>0</v>
      </c>
      <c r="P850" s="147">
        <v>198213</v>
      </c>
      <c r="Q850" s="71"/>
      <c r="R850" s="71"/>
      <c r="S850" s="161"/>
      <c r="V850"/>
    </row>
    <row r="851" spans="1:22">
      <c r="A851" s="212">
        <v>198288</v>
      </c>
      <c r="B851" s="149">
        <v>198</v>
      </c>
      <c r="C851" s="183" t="s">
        <v>830</v>
      </c>
      <c r="D851" s="184">
        <v>288</v>
      </c>
      <c r="E851" s="41" t="s">
        <v>1258</v>
      </c>
      <c r="F851" s="235">
        <v>1</v>
      </c>
      <c r="G851" s="235">
        <v>0</v>
      </c>
      <c r="H851" s="78">
        <f t="shared" si="66"/>
        <v>0</v>
      </c>
      <c r="I851" s="47">
        <f t="shared" si="67"/>
        <v>0</v>
      </c>
      <c r="J851" s="139">
        <v>6154</v>
      </c>
      <c r="K851" s="139">
        <v>0</v>
      </c>
      <c r="L851" s="54">
        <f t="shared" si="68"/>
        <v>0</v>
      </c>
      <c r="M851" s="54">
        <f t="shared" si="69"/>
        <v>0</v>
      </c>
      <c r="O851" s="91">
        <f t="shared" si="65"/>
        <v>0</v>
      </c>
      <c r="P851" s="147">
        <v>198288</v>
      </c>
      <c r="Q851" s="71"/>
      <c r="R851" s="71"/>
      <c r="S851" s="161"/>
      <c r="V851"/>
    </row>
    <row r="852" spans="1:22">
      <c r="A852" s="170">
        <v>198315</v>
      </c>
      <c r="B852" s="48">
        <v>198</v>
      </c>
      <c r="C852" s="50" t="s">
        <v>830</v>
      </c>
      <c r="D852" s="50">
        <v>315</v>
      </c>
      <c r="E852" s="41" t="s">
        <v>915</v>
      </c>
      <c r="F852" s="235">
        <v>1</v>
      </c>
      <c r="G852" s="235">
        <v>2</v>
      </c>
      <c r="H852" s="78">
        <f t="shared" si="66"/>
        <v>2</v>
      </c>
      <c r="I852" s="47">
        <f t="shared" si="67"/>
        <v>0</v>
      </c>
      <c r="J852" s="139">
        <v>5000</v>
      </c>
      <c r="K852" s="139">
        <v>14000</v>
      </c>
      <c r="L852" s="54">
        <f t="shared" si="68"/>
        <v>68879</v>
      </c>
      <c r="M852" s="54">
        <f t="shared" si="69"/>
        <v>54879</v>
      </c>
      <c r="O852" s="91">
        <f t="shared" si="65"/>
        <v>0</v>
      </c>
      <c r="P852" s="122">
        <v>198315</v>
      </c>
      <c r="Q852" s="71">
        <v>2</v>
      </c>
      <c r="R852" s="71">
        <v>68879</v>
      </c>
      <c r="S852" s="161"/>
      <c r="V852"/>
    </row>
    <row r="853" spans="1:22">
      <c r="A853" s="234">
        <v>198330</v>
      </c>
      <c r="B853" s="149">
        <v>198</v>
      </c>
      <c r="C853" s="183" t="s">
        <v>830</v>
      </c>
      <c r="D853" s="184">
        <v>330</v>
      </c>
      <c r="E853" s="41" t="s">
        <v>508</v>
      </c>
      <c r="F853" s="93"/>
      <c r="G853" s="235">
        <v>2</v>
      </c>
      <c r="H853" s="78">
        <f t="shared" si="66"/>
        <v>2</v>
      </c>
      <c r="I853" s="47">
        <f t="shared" si="67"/>
        <v>0</v>
      </c>
      <c r="J853"/>
      <c r="K853" s="139">
        <v>14000</v>
      </c>
      <c r="L853" s="54">
        <f t="shared" si="68"/>
        <v>15853</v>
      </c>
      <c r="M853" s="54">
        <f t="shared" si="69"/>
        <v>1853</v>
      </c>
      <c r="O853" s="91">
        <f t="shared" si="65"/>
        <v>0</v>
      </c>
      <c r="P853" s="122">
        <v>198330</v>
      </c>
      <c r="Q853" s="71">
        <v>2</v>
      </c>
      <c r="R853" s="71">
        <v>15853</v>
      </c>
      <c r="S853" s="161"/>
      <c r="V853"/>
    </row>
    <row r="854" spans="1:22">
      <c r="A854" s="234">
        <v>198655</v>
      </c>
      <c r="B854" s="149">
        <v>198</v>
      </c>
      <c r="C854" s="183" t="s">
        <v>830</v>
      </c>
      <c r="D854" s="184">
        <v>655</v>
      </c>
      <c r="E854" s="41" t="s">
        <v>1282</v>
      </c>
      <c r="F854" s="93"/>
      <c r="G854" s="235">
        <v>1</v>
      </c>
      <c r="H854" s="78">
        <f t="shared" si="66"/>
        <v>1.8900000000000001</v>
      </c>
      <c r="I854" s="47">
        <f t="shared" si="67"/>
        <v>0.89000000000000012</v>
      </c>
      <c r="J854"/>
      <c r="K854" s="139">
        <v>5000</v>
      </c>
      <c r="L854" s="54">
        <f t="shared" si="68"/>
        <v>9450</v>
      </c>
      <c r="M854" s="54">
        <f t="shared" si="69"/>
        <v>4450</v>
      </c>
      <c r="O854" s="91">
        <f t="shared" si="65"/>
        <v>0</v>
      </c>
      <c r="P854" s="122">
        <v>198655</v>
      </c>
      <c r="Q854" s="71">
        <v>1.8900000000000001</v>
      </c>
      <c r="R854" s="71">
        <v>9450</v>
      </c>
      <c r="S854" s="161"/>
      <c r="V854"/>
    </row>
    <row r="855" spans="1:22">
      <c r="A855" s="234">
        <v>198695</v>
      </c>
      <c r="B855" s="149">
        <v>198</v>
      </c>
      <c r="C855" s="183" t="s">
        <v>830</v>
      </c>
      <c r="D855" s="184">
        <v>695</v>
      </c>
      <c r="E855" s="41" t="s">
        <v>1288</v>
      </c>
      <c r="F855" s="93"/>
      <c r="G855" s="235">
        <v>1</v>
      </c>
      <c r="H855" s="78">
        <f t="shared" si="66"/>
        <v>1</v>
      </c>
      <c r="I855" s="47">
        <f t="shared" si="67"/>
        <v>0</v>
      </c>
      <c r="J855"/>
      <c r="K855" s="139">
        <v>6154</v>
      </c>
      <c r="L855" s="54">
        <f t="shared" si="68"/>
        <v>7992</v>
      </c>
      <c r="M855" s="54">
        <f t="shared" si="69"/>
        <v>1838</v>
      </c>
      <c r="O855" s="91">
        <f t="shared" si="65"/>
        <v>0</v>
      </c>
      <c r="P855" s="122">
        <v>198695</v>
      </c>
      <c r="Q855" s="71">
        <v>1</v>
      </c>
      <c r="R855" s="71">
        <v>7992</v>
      </c>
      <c r="S855" s="161"/>
      <c r="V855"/>
    </row>
    <row r="856" spans="1:22">
      <c r="A856" s="51">
        <v>204007</v>
      </c>
      <c r="B856" s="48">
        <v>204</v>
      </c>
      <c r="C856" s="50" t="s">
        <v>821</v>
      </c>
      <c r="D856" s="50">
        <v>7</v>
      </c>
      <c r="E856" s="41" t="s">
        <v>578</v>
      </c>
      <c r="F856" s="235">
        <v>12</v>
      </c>
      <c r="G856" s="235">
        <v>6</v>
      </c>
      <c r="H856" s="78">
        <f t="shared" si="66"/>
        <v>6</v>
      </c>
      <c r="I856" s="47">
        <f t="shared" si="67"/>
        <v>0</v>
      </c>
      <c r="J856" s="139">
        <v>60057</v>
      </c>
      <c r="K856" s="139">
        <v>37000</v>
      </c>
      <c r="L856" s="54">
        <f t="shared" si="68"/>
        <v>57808</v>
      </c>
      <c r="M856" s="54">
        <f t="shared" si="69"/>
        <v>20808</v>
      </c>
      <c r="O856" s="91">
        <f t="shared" si="65"/>
        <v>0</v>
      </c>
      <c r="P856" s="122">
        <v>204007</v>
      </c>
      <c r="Q856" s="71">
        <v>6</v>
      </c>
      <c r="R856" s="71">
        <v>57808</v>
      </c>
      <c r="S856" s="161"/>
      <c r="V856"/>
    </row>
    <row r="857" spans="1:22">
      <c r="A857" s="170">
        <v>204105</v>
      </c>
      <c r="B857" s="48">
        <v>204</v>
      </c>
      <c r="C857" s="50" t="s">
        <v>821</v>
      </c>
      <c r="D857" s="68">
        <v>105</v>
      </c>
      <c r="E857" s="41" t="s">
        <v>579</v>
      </c>
      <c r="F857" s="235">
        <v>1</v>
      </c>
      <c r="G857" s="235">
        <v>1</v>
      </c>
      <c r="H857" s="78">
        <f t="shared" si="66"/>
        <v>1</v>
      </c>
      <c r="I857" s="47">
        <f t="shared" si="67"/>
        <v>0</v>
      </c>
      <c r="J857" s="139">
        <v>35640</v>
      </c>
      <c r="K857" s="139">
        <v>40640</v>
      </c>
      <c r="L857" s="54">
        <f t="shared" si="68"/>
        <v>5000</v>
      </c>
      <c r="M857" s="54">
        <f t="shared" si="69"/>
        <v>-35640</v>
      </c>
      <c r="O857" s="91">
        <f t="shared" si="65"/>
        <v>0</v>
      </c>
      <c r="P857" s="122">
        <v>204105</v>
      </c>
      <c r="Q857" s="71">
        <v>1</v>
      </c>
      <c r="R857" s="71">
        <v>5000</v>
      </c>
      <c r="S857" s="161"/>
      <c r="V857"/>
    </row>
    <row r="858" spans="1:22">
      <c r="A858" s="51">
        <v>204128</v>
      </c>
      <c r="B858" s="48">
        <v>204</v>
      </c>
      <c r="C858" s="50" t="s">
        <v>821</v>
      </c>
      <c r="D858" s="50">
        <v>128</v>
      </c>
      <c r="E858" s="41" t="s">
        <v>580</v>
      </c>
      <c r="F858" s="235">
        <v>9</v>
      </c>
      <c r="G858" s="235">
        <v>6.5</v>
      </c>
      <c r="H858" s="78">
        <f t="shared" si="66"/>
        <v>6.5</v>
      </c>
      <c r="I858" s="47">
        <f t="shared" si="67"/>
        <v>0</v>
      </c>
      <c r="J858" s="139">
        <v>50669</v>
      </c>
      <c r="K858" s="139">
        <v>36032</v>
      </c>
      <c r="L858" s="54">
        <f t="shared" si="68"/>
        <v>35845</v>
      </c>
      <c r="M858" s="54">
        <f t="shared" si="69"/>
        <v>-187</v>
      </c>
      <c r="O858" s="91">
        <f t="shared" si="65"/>
        <v>0</v>
      </c>
      <c r="P858" s="122">
        <v>204128</v>
      </c>
      <c r="Q858" s="71">
        <v>6.5</v>
      </c>
      <c r="R858" s="71">
        <v>35845</v>
      </c>
      <c r="S858" s="161"/>
      <c r="V858"/>
    </row>
    <row r="859" spans="1:22">
      <c r="A859" s="51">
        <v>204149</v>
      </c>
      <c r="B859" s="48">
        <v>204</v>
      </c>
      <c r="C859" s="50" t="s">
        <v>821</v>
      </c>
      <c r="D859" s="50">
        <v>149</v>
      </c>
      <c r="E859" s="41" t="s">
        <v>581</v>
      </c>
      <c r="F859" s="235">
        <v>1</v>
      </c>
      <c r="G859" s="235">
        <v>1</v>
      </c>
      <c r="H859" s="78">
        <f t="shared" si="66"/>
        <v>1</v>
      </c>
      <c r="I859" s="47">
        <f t="shared" si="67"/>
        <v>0</v>
      </c>
      <c r="J859" s="139">
        <v>7989</v>
      </c>
      <c r="K859" s="139">
        <v>7989</v>
      </c>
      <c r="L859" s="54">
        <f t="shared" si="68"/>
        <v>8470</v>
      </c>
      <c r="M859" s="54">
        <f t="shared" si="69"/>
        <v>481</v>
      </c>
      <c r="O859" s="91">
        <f t="shared" si="65"/>
        <v>0</v>
      </c>
      <c r="P859" s="122">
        <v>204149</v>
      </c>
      <c r="Q859" s="71">
        <v>1</v>
      </c>
      <c r="R859" s="71">
        <v>8470</v>
      </c>
      <c r="S859" s="161"/>
      <c r="V859"/>
    </row>
    <row r="860" spans="1:22">
      <c r="A860" s="234">
        <v>204160</v>
      </c>
      <c r="B860" s="149">
        <v>204</v>
      </c>
      <c r="C860" s="183" t="s">
        <v>821</v>
      </c>
      <c r="D860" s="184">
        <v>160</v>
      </c>
      <c r="E860" s="41" t="s">
        <v>582</v>
      </c>
      <c r="F860" s="93"/>
      <c r="G860" s="235">
        <v>2</v>
      </c>
      <c r="H860" s="78">
        <f t="shared" si="66"/>
        <v>1.33</v>
      </c>
      <c r="I860" s="47">
        <f t="shared" si="67"/>
        <v>-0.66999999999999993</v>
      </c>
      <c r="J860"/>
      <c r="K860" s="139">
        <v>10000</v>
      </c>
      <c r="L860" s="54">
        <f t="shared" si="68"/>
        <v>6650</v>
      </c>
      <c r="M860" s="54">
        <f t="shared" si="69"/>
        <v>-3350</v>
      </c>
      <c r="O860" s="91">
        <f t="shared" si="65"/>
        <v>0</v>
      </c>
      <c r="P860" s="122">
        <v>204160</v>
      </c>
      <c r="Q860" s="71">
        <v>1.33</v>
      </c>
      <c r="R860" s="71">
        <v>6650</v>
      </c>
      <c r="S860" s="161"/>
      <c r="V860"/>
    </row>
    <row r="861" spans="1:22">
      <c r="A861" s="145">
        <v>204229</v>
      </c>
      <c r="B861" s="49">
        <v>204</v>
      </c>
      <c r="C861" s="50" t="s">
        <v>821</v>
      </c>
      <c r="D861" s="68">
        <v>229</v>
      </c>
      <c r="E861" s="41" t="s">
        <v>770</v>
      </c>
      <c r="F861" s="235">
        <v>1</v>
      </c>
      <c r="G861" s="235">
        <v>1</v>
      </c>
      <c r="H861" s="78">
        <f t="shared" si="66"/>
        <v>1</v>
      </c>
      <c r="I861" s="47">
        <f t="shared" si="67"/>
        <v>0</v>
      </c>
      <c r="J861" s="139">
        <v>7703</v>
      </c>
      <c r="K861" s="139">
        <v>7703</v>
      </c>
      <c r="L861" s="54">
        <f t="shared" si="68"/>
        <v>6771</v>
      </c>
      <c r="M861" s="54">
        <f t="shared" si="69"/>
        <v>-932</v>
      </c>
      <c r="O861" s="91">
        <f t="shared" si="65"/>
        <v>0</v>
      </c>
      <c r="P861" s="122">
        <v>204229</v>
      </c>
      <c r="Q861" s="71">
        <v>1</v>
      </c>
      <c r="R861" s="71">
        <v>6771</v>
      </c>
      <c r="S861" s="161"/>
      <c r="V861"/>
    </row>
    <row r="862" spans="1:22">
      <c r="A862" s="51">
        <v>204745</v>
      </c>
      <c r="B862" s="48">
        <v>204</v>
      </c>
      <c r="C862" s="50" t="s">
        <v>821</v>
      </c>
      <c r="D862" s="50">
        <v>745</v>
      </c>
      <c r="E862" s="41" t="s">
        <v>823</v>
      </c>
      <c r="F862" s="235">
        <v>6</v>
      </c>
      <c r="G862" s="235">
        <v>4</v>
      </c>
      <c r="H862" s="78">
        <f t="shared" si="66"/>
        <v>4</v>
      </c>
      <c r="I862" s="47">
        <f t="shared" si="67"/>
        <v>0</v>
      </c>
      <c r="J862" s="139">
        <v>32098</v>
      </c>
      <c r="K862" s="139">
        <v>22098</v>
      </c>
      <c r="L862" s="54">
        <f t="shared" si="68"/>
        <v>25193</v>
      </c>
      <c r="M862" s="54">
        <f t="shared" si="69"/>
        <v>3095</v>
      </c>
      <c r="O862" s="91">
        <f t="shared" si="65"/>
        <v>0</v>
      </c>
      <c r="P862" s="122">
        <v>204745</v>
      </c>
      <c r="Q862" s="71">
        <v>4</v>
      </c>
      <c r="R862" s="71">
        <v>25193</v>
      </c>
      <c r="S862" s="161"/>
      <c r="V862"/>
    </row>
    <row r="863" spans="1:22">
      <c r="A863" s="51">
        <v>204773</v>
      </c>
      <c r="B863" s="49">
        <v>204</v>
      </c>
      <c r="C863" s="50" t="s">
        <v>821</v>
      </c>
      <c r="D863" s="50">
        <v>773</v>
      </c>
      <c r="E863" s="41" t="s">
        <v>824</v>
      </c>
      <c r="F863" s="235">
        <v>26.16</v>
      </c>
      <c r="G863" s="235">
        <v>21.5</v>
      </c>
      <c r="H863" s="78">
        <f t="shared" si="66"/>
        <v>21.19</v>
      </c>
      <c r="I863" s="47">
        <f t="shared" si="67"/>
        <v>-0.30999999999999872</v>
      </c>
      <c r="J863" s="139">
        <v>533316</v>
      </c>
      <c r="K863" s="139">
        <v>510016</v>
      </c>
      <c r="L863" s="54">
        <f t="shared" si="68"/>
        <v>496072</v>
      </c>
      <c r="M863" s="54">
        <f t="shared" si="69"/>
        <v>-13944</v>
      </c>
      <c r="O863" s="91">
        <f t="shared" si="65"/>
        <v>0</v>
      </c>
      <c r="P863" s="122">
        <v>204773</v>
      </c>
      <c r="Q863" s="71">
        <v>21.19</v>
      </c>
      <c r="R863" s="71">
        <v>496072</v>
      </c>
      <c r="S863" s="161"/>
      <c r="V863"/>
    </row>
    <row r="864" spans="1:22">
      <c r="A864" s="174">
        <v>209063</v>
      </c>
      <c r="B864" s="169">
        <v>209</v>
      </c>
      <c r="C864" s="50" t="s">
        <v>1266</v>
      </c>
      <c r="D864" s="169">
        <v>63</v>
      </c>
      <c r="E864" s="41" t="s">
        <v>911</v>
      </c>
      <c r="F864" s="235">
        <v>7.03</v>
      </c>
      <c r="G864" s="235">
        <v>8</v>
      </c>
      <c r="H864" s="78">
        <f t="shared" si="66"/>
        <v>9.14</v>
      </c>
      <c r="I864" s="47">
        <f t="shared" si="67"/>
        <v>1.1400000000000006</v>
      </c>
      <c r="J864" s="139">
        <v>49192</v>
      </c>
      <c r="K864" s="139">
        <v>58042</v>
      </c>
      <c r="L864" s="54">
        <f t="shared" si="68"/>
        <v>83332</v>
      </c>
      <c r="M864" s="54">
        <f t="shared" si="69"/>
        <v>25290</v>
      </c>
      <c r="O864" s="91">
        <f t="shared" si="65"/>
        <v>0</v>
      </c>
      <c r="P864" s="122">
        <v>209063</v>
      </c>
      <c r="Q864" s="71">
        <v>9.14</v>
      </c>
      <c r="R864" s="71">
        <v>83332</v>
      </c>
      <c r="S864" s="161"/>
      <c r="V864"/>
    </row>
    <row r="865" spans="1:22">
      <c r="A865" s="180">
        <v>209098</v>
      </c>
      <c r="B865" s="86">
        <v>209</v>
      </c>
      <c r="C865" s="182" t="s">
        <v>1266</v>
      </c>
      <c r="D865" s="182">
        <v>98</v>
      </c>
      <c r="E865" s="41" t="s">
        <v>1358</v>
      </c>
      <c r="F865" s="235">
        <v>2</v>
      </c>
      <c r="G865" s="235">
        <v>5</v>
      </c>
      <c r="H865" s="78">
        <f t="shared" si="66"/>
        <v>5</v>
      </c>
      <c r="I865" s="47">
        <f t="shared" si="67"/>
        <v>0</v>
      </c>
      <c r="J865" s="139">
        <v>10000</v>
      </c>
      <c r="K865" s="139">
        <v>37000</v>
      </c>
      <c r="L865" s="54">
        <f t="shared" si="68"/>
        <v>29198</v>
      </c>
      <c r="M865" s="54">
        <f t="shared" si="69"/>
        <v>-7802</v>
      </c>
      <c r="O865" s="91">
        <f t="shared" si="65"/>
        <v>0</v>
      </c>
      <c r="P865" s="122">
        <v>209098</v>
      </c>
      <c r="Q865" s="71">
        <v>5</v>
      </c>
      <c r="R865" s="71">
        <v>29198</v>
      </c>
      <c r="S865" s="161"/>
      <c r="V865"/>
    </row>
    <row r="866" spans="1:22">
      <c r="A866" s="174">
        <v>209236</v>
      </c>
      <c r="B866" s="169">
        <v>209</v>
      </c>
      <c r="C866" s="50" t="s">
        <v>1266</v>
      </c>
      <c r="D866" s="169">
        <v>236</v>
      </c>
      <c r="E866" s="41" t="s">
        <v>1267</v>
      </c>
      <c r="F866" s="235">
        <v>1</v>
      </c>
      <c r="G866" s="235">
        <v>1</v>
      </c>
      <c r="H866" s="78">
        <f t="shared" si="66"/>
        <v>0.88000000000000012</v>
      </c>
      <c r="I866" s="47">
        <f t="shared" si="67"/>
        <v>-0.11999999999999988</v>
      </c>
      <c r="J866" s="139">
        <v>5000</v>
      </c>
      <c r="K866" s="139">
        <v>5000</v>
      </c>
      <c r="L866" s="54">
        <f t="shared" si="68"/>
        <v>4400</v>
      </c>
      <c r="M866" s="54">
        <f t="shared" si="69"/>
        <v>-600</v>
      </c>
      <c r="O866" s="91">
        <f t="shared" si="65"/>
        <v>0</v>
      </c>
      <c r="P866" s="122">
        <v>209236</v>
      </c>
      <c r="Q866" s="71">
        <v>0.88000000000000012</v>
      </c>
      <c r="R866" s="71">
        <v>4400</v>
      </c>
      <c r="S866" s="161"/>
      <c r="V866"/>
    </row>
    <row r="867" spans="1:22">
      <c r="A867" s="174">
        <v>209341</v>
      </c>
      <c r="B867" s="169">
        <v>209</v>
      </c>
      <c r="C867" s="50" t="s">
        <v>1266</v>
      </c>
      <c r="D867" s="169">
        <v>341</v>
      </c>
      <c r="E867" s="41" t="s">
        <v>910</v>
      </c>
      <c r="F867" s="235">
        <v>1.7400000000000002</v>
      </c>
      <c r="G867" s="235">
        <v>0</v>
      </c>
      <c r="H867" s="78">
        <f t="shared" si="66"/>
        <v>0</v>
      </c>
      <c r="I867" s="47">
        <f t="shared" si="67"/>
        <v>0</v>
      </c>
      <c r="J867" s="139">
        <v>8805</v>
      </c>
      <c r="K867" s="139">
        <v>0</v>
      </c>
      <c r="L867" s="54">
        <f t="shared" si="68"/>
        <v>0</v>
      </c>
      <c r="M867" s="54">
        <f t="shared" si="69"/>
        <v>0</v>
      </c>
      <c r="O867" s="91">
        <f t="shared" si="65"/>
        <v>0</v>
      </c>
      <c r="P867" s="147">
        <v>209341</v>
      </c>
      <c r="Q867" s="71"/>
      <c r="R867" s="71"/>
      <c r="S867" s="161"/>
      <c r="V867"/>
    </row>
    <row r="868" spans="1:22">
      <c r="A868" s="175">
        <v>209603</v>
      </c>
      <c r="B868" s="169">
        <v>209</v>
      </c>
      <c r="C868" s="50" t="s">
        <v>1266</v>
      </c>
      <c r="D868" s="169">
        <v>603</v>
      </c>
      <c r="E868" s="41" t="s">
        <v>1290</v>
      </c>
      <c r="F868" s="235">
        <v>31.299999999999997</v>
      </c>
      <c r="G868" s="235">
        <v>22</v>
      </c>
      <c r="H868" s="78">
        <f t="shared" si="66"/>
        <v>26.939999999999998</v>
      </c>
      <c r="I868" s="47">
        <f t="shared" si="67"/>
        <v>4.9399999999999977</v>
      </c>
      <c r="J868" s="139">
        <v>210860</v>
      </c>
      <c r="K868" s="139">
        <v>147689</v>
      </c>
      <c r="L868" s="54">
        <f t="shared" si="68"/>
        <v>195779</v>
      </c>
      <c r="M868" s="54">
        <f t="shared" si="69"/>
        <v>48090</v>
      </c>
      <c r="O868" s="91">
        <f t="shared" si="65"/>
        <v>0</v>
      </c>
      <c r="P868" s="122">
        <v>209603</v>
      </c>
      <c r="Q868" s="71">
        <v>26.939999999999998</v>
      </c>
      <c r="R868" s="71">
        <v>195779</v>
      </c>
      <c r="S868" s="161"/>
      <c r="V868"/>
    </row>
    <row r="869" spans="1:22">
      <c r="A869" s="175">
        <v>209715</v>
      </c>
      <c r="B869" s="169">
        <v>209</v>
      </c>
      <c r="C869" s="50" t="s">
        <v>1266</v>
      </c>
      <c r="D869" s="169">
        <v>715</v>
      </c>
      <c r="E869" s="41" t="s">
        <v>1298</v>
      </c>
      <c r="F869" s="235">
        <v>1.1400000000000001</v>
      </c>
      <c r="G869" s="235">
        <v>1</v>
      </c>
      <c r="H869" s="78">
        <f t="shared" si="66"/>
        <v>2.04</v>
      </c>
      <c r="I869" s="47">
        <f t="shared" si="67"/>
        <v>1.04</v>
      </c>
      <c r="J869" s="139">
        <v>6669</v>
      </c>
      <c r="K869" s="139">
        <v>5000</v>
      </c>
      <c r="L869" s="54">
        <f t="shared" si="68"/>
        <v>10200</v>
      </c>
      <c r="M869" s="54">
        <f t="shared" si="69"/>
        <v>5200</v>
      </c>
      <c r="O869" s="91">
        <f t="shared" si="65"/>
        <v>0</v>
      </c>
      <c r="P869" s="122">
        <v>209715</v>
      </c>
      <c r="Q869" s="71">
        <v>2.04</v>
      </c>
      <c r="R869" s="71">
        <v>10200</v>
      </c>
      <c r="S869" s="161"/>
      <c r="V869"/>
    </row>
    <row r="870" spans="1:22">
      <c r="A870" s="234">
        <v>209717</v>
      </c>
      <c r="B870" s="149">
        <v>209</v>
      </c>
      <c r="C870" s="183" t="s">
        <v>1266</v>
      </c>
      <c r="D870" s="184">
        <v>717</v>
      </c>
      <c r="E870" s="41" t="s">
        <v>886</v>
      </c>
      <c r="F870" s="93"/>
      <c r="G870" s="235">
        <v>3</v>
      </c>
      <c r="H870" s="78">
        <f t="shared" si="66"/>
        <v>0.17</v>
      </c>
      <c r="I870" s="47">
        <f t="shared" si="67"/>
        <v>-2.83</v>
      </c>
      <c r="J870"/>
      <c r="K870" s="139">
        <v>31000</v>
      </c>
      <c r="L870" s="54">
        <f t="shared" si="68"/>
        <v>850</v>
      </c>
      <c r="M870" s="54">
        <f t="shared" si="69"/>
        <v>-30150</v>
      </c>
      <c r="O870" s="91">
        <f t="shared" si="65"/>
        <v>0</v>
      </c>
      <c r="P870" s="122">
        <v>209717</v>
      </c>
      <c r="Q870" s="71">
        <v>0.17</v>
      </c>
      <c r="R870" s="71">
        <v>850</v>
      </c>
      <c r="S870" s="161"/>
      <c r="V870"/>
    </row>
    <row r="871" spans="1:22">
      <c r="A871" s="144">
        <v>210005</v>
      </c>
      <c r="B871" s="49">
        <v>210</v>
      </c>
      <c r="C871" s="50" t="s">
        <v>888</v>
      </c>
      <c r="D871" s="68">
        <v>5</v>
      </c>
      <c r="E871" s="41" t="s">
        <v>572</v>
      </c>
      <c r="F871" s="235">
        <v>2</v>
      </c>
      <c r="G871" s="235">
        <v>1</v>
      </c>
      <c r="H871" s="78">
        <f t="shared" si="66"/>
        <v>1</v>
      </c>
      <c r="I871" s="47">
        <f t="shared" si="67"/>
        <v>0</v>
      </c>
      <c r="J871" s="139">
        <v>10000</v>
      </c>
      <c r="K871" s="139">
        <v>5000</v>
      </c>
      <c r="L871" s="54">
        <f t="shared" si="68"/>
        <v>5000</v>
      </c>
      <c r="M871" s="54">
        <f t="shared" si="69"/>
        <v>0</v>
      </c>
      <c r="O871" s="91">
        <f t="shared" si="65"/>
        <v>0</v>
      </c>
      <c r="P871" s="122">
        <v>210005</v>
      </c>
      <c r="Q871" s="71">
        <v>1</v>
      </c>
      <c r="R871" s="71">
        <v>5000</v>
      </c>
      <c r="S871" s="161"/>
      <c r="V871"/>
    </row>
    <row r="872" spans="1:22">
      <c r="A872" s="51">
        <v>210008</v>
      </c>
      <c r="B872" s="49">
        <v>210</v>
      </c>
      <c r="C872" s="50" t="s">
        <v>888</v>
      </c>
      <c r="D872" s="50">
        <v>8</v>
      </c>
      <c r="E872" s="41" t="s">
        <v>887</v>
      </c>
      <c r="F872" s="235">
        <v>1</v>
      </c>
      <c r="G872" s="235">
        <v>0</v>
      </c>
      <c r="H872" s="78">
        <f t="shared" si="66"/>
        <v>0</v>
      </c>
      <c r="I872" s="47">
        <f t="shared" si="67"/>
        <v>0</v>
      </c>
      <c r="J872" s="139">
        <v>12361</v>
      </c>
      <c r="K872" s="139">
        <v>0</v>
      </c>
      <c r="L872" s="54">
        <f t="shared" si="68"/>
        <v>0</v>
      </c>
      <c r="M872" s="54">
        <f t="shared" si="69"/>
        <v>0</v>
      </c>
      <c r="O872" s="91">
        <f t="shared" si="65"/>
        <v>0</v>
      </c>
      <c r="P872" s="147">
        <v>210008</v>
      </c>
      <c r="Q872" s="71"/>
      <c r="R872" s="71"/>
      <c r="S872" s="161"/>
      <c r="V872"/>
    </row>
    <row r="873" spans="1:22">
      <c r="A873" s="172">
        <v>210024</v>
      </c>
      <c r="B873" s="82">
        <v>210</v>
      </c>
      <c r="C873" s="50" t="s">
        <v>888</v>
      </c>
      <c r="D873" s="50">
        <v>24</v>
      </c>
      <c r="E873" s="41" t="s">
        <v>813</v>
      </c>
      <c r="F873" s="235">
        <v>2</v>
      </c>
      <c r="G873" s="235">
        <v>0</v>
      </c>
      <c r="H873" s="78">
        <f t="shared" si="66"/>
        <v>0</v>
      </c>
      <c r="I873" s="47">
        <f t="shared" si="67"/>
        <v>0</v>
      </c>
      <c r="J873" s="139">
        <v>13550</v>
      </c>
      <c r="K873" s="139">
        <v>0</v>
      </c>
      <c r="L873" s="54">
        <f t="shared" si="68"/>
        <v>0</v>
      </c>
      <c r="M873" s="54">
        <f t="shared" si="69"/>
        <v>0</v>
      </c>
      <c r="O873" s="91">
        <f t="shared" si="65"/>
        <v>0</v>
      </c>
      <c r="P873" s="147">
        <v>210024</v>
      </c>
      <c r="Q873" s="71"/>
      <c r="R873" s="71"/>
      <c r="S873" s="161"/>
      <c r="V873"/>
    </row>
    <row r="874" spans="1:22">
      <c r="A874" s="51">
        <v>210061</v>
      </c>
      <c r="B874" s="48">
        <v>210</v>
      </c>
      <c r="C874" s="50" t="s">
        <v>888</v>
      </c>
      <c r="D874" s="50">
        <v>61</v>
      </c>
      <c r="E874" s="41" t="s">
        <v>573</v>
      </c>
      <c r="F874" s="235">
        <v>4.9000000000000004</v>
      </c>
      <c r="G874" s="235">
        <v>5</v>
      </c>
      <c r="H874" s="78">
        <f t="shared" si="66"/>
        <v>4</v>
      </c>
      <c r="I874" s="47">
        <f t="shared" si="67"/>
        <v>-1</v>
      </c>
      <c r="J874" s="139">
        <v>24500</v>
      </c>
      <c r="K874" s="139">
        <v>35874</v>
      </c>
      <c r="L874" s="54">
        <f t="shared" si="68"/>
        <v>24189</v>
      </c>
      <c r="M874" s="54">
        <f t="shared" si="69"/>
        <v>-11685</v>
      </c>
      <c r="O874" s="91">
        <f t="shared" si="65"/>
        <v>0</v>
      </c>
      <c r="P874" s="122">
        <v>210061</v>
      </c>
      <c r="Q874" s="71">
        <v>4</v>
      </c>
      <c r="R874" s="71">
        <v>24189</v>
      </c>
      <c r="S874" s="161"/>
      <c r="V874"/>
    </row>
    <row r="875" spans="1:22">
      <c r="A875" s="180">
        <v>210068</v>
      </c>
      <c r="B875" s="86">
        <v>210</v>
      </c>
      <c r="C875" s="182" t="s">
        <v>888</v>
      </c>
      <c r="D875" s="182">
        <v>68</v>
      </c>
      <c r="E875" s="41" t="s">
        <v>1338</v>
      </c>
      <c r="F875" s="235">
        <v>2</v>
      </c>
      <c r="G875" s="235">
        <v>2</v>
      </c>
      <c r="H875" s="78">
        <f t="shared" si="66"/>
        <v>2</v>
      </c>
      <c r="I875" s="47">
        <f t="shared" si="67"/>
        <v>0</v>
      </c>
      <c r="J875" s="139">
        <v>12342</v>
      </c>
      <c r="K875" s="139">
        <v>12342</v>
      </c>
      <c r="L875" s="54">
        <f t="shared" si="68"/>
        <v>11901</v>
      </c>
      <c r="M875" s="54">
        <f t="shared" si="69"/>
        <v>-441</v>
      </c>
      <c r="O875" s="91">
        <f t="shared" si="65"/>
        <v>0</v>
      </c>
      <c r="P875" s="122">
        <v>210068</v>
      </c>
      <c r="Q875" s="71">
        <v>2</v>
      </c>
      <c r="R875" s="71">
        <v>11901</v>
      </c>
      <c r="S875" s="161"/>
      <c r="V875"/>
    </row>
    <row r="876" spans="1:22">
      <c r="A876" s="212">
        <v>210074</v>
      </c>
      <c r="B876" s="149">
        <v>210</v>
      </c>
      <c r="C876" s="183" t="s">
        <v>888</v>
      </c>
      <c r="D876" s="184">
        <v>74</v>
      </c>
      <c r="E876" s="41" t="s">
        <v>1343</v>
      </c>
      <c r="F876" s="235">
        <v>1</v>
      </c>
      <c r="G876" s="235">
        <v>0</v>
      </c>
      <c r="H876" s="78">
        <f t="shared" si="66"/>
        <v>0</v>
      </c>
      <c r="I876" s="47">
        <f t="shared" si="67"/>
        <v>0</v>
      </c>
      <c r="J876" s="139">
        <v>5000</v>
      </c>
      <c r="K876" s="139">
        <v>0</v>
      </c>
      <c r="L876" s="54">
        <f t="shared" si="68"/>
        <v>0</v>
      </c>
      <c r="M876" s="54">
        <f t="shared" si="69"/>
        <v>0</v>
      </c>
      <c r="O876" s="91">
        <f t="shared" si="65"/>
        <v>0</v>
      </c>
      <c r="P876" s="147">
        <v>210074</v>
      </c>
      <c r="Q876" s="71"/>
      <c r="R876" s="71"/>
      <c r="S876" s="161"/>
      <c r="V876"/>
    </row>
    <row r="877" spans="1:22">
      <c r="A877" s="51">
        <v>210086</v>
      </c>
      <c r="B877" s="48">
        <v>210</v>
      </c>
      <c r="C877" s="50" t="s">
        <v>888</v>
      </c>
      <c r="D877" s="50">
        <v>86</v>
      </c>
      <c r="E877" s="41" t="s">
        <v>814</v>
      </c>
      <c r="F877" s="235">
        <v>72.88</v>
      </c>
      <c r="G877" s="235">
        <v>63</v>
      </c>
      <c r="H877" s="78">
        <f t="shared" si="66"/>
        <v>64.37</v>
      </c>
      <c r="I877" s="47">
        <f t="shared" si="67"/>
        <v>1.3700000000000045</v>
      </c>
      <c r="J877" s="139">
        <v>561043</v>
      </c>
      <c r="K877" s="139">
        <v>467846</v>
      </c>
      <c r="L877" s="54">
        <f t="shared" si="68"/>
        <v>494026</v>
      </c>
      <c r="M877" s="54">
        <f t="shared" si="69"/>
        <v>26180</v>
      </c>
      <c r="O877" s="91">
        <f t="shared" si="65"/>
        <v>0</v>
      </c>
      <c r="P877" s="122">
        <v>210086</v>
      </c>
      <c r="Q877" s="71">
        <v>64.37</v>
      </c>
      <c r="R877" s="71">
        <v>494026</v>
      </c>
      <c r="S877" s="161"/>
      <c r="V877"/>
    </row>
    <row r="878" spans="1:22">
      <c r="A878" s="170">
        <v>210111</v>
      </c>
      <c r="B878" s="48">
        <v>210</v>
      </c>
      <c r="C878" s="50" t="s">
        <v>888</v>
      </c>
      <c r="D878" s="68">
        <v>111</v>
      </c>
      <c r="E878" s="41" t="s">
        <v>812</v>
      </c>
      <c r="F878" s="235">
        <v>1.22</v>
      </c>
      <c r="G878" s="235">
        <v>1</v>
      </c>
      <c r="H878" s="78">
        <f t="shared" si="66"/>
        <v>1</v>
      </c>
      <c r="I878" s="47">
        <f t="shared" si="67"/>
        <v>0</v>
      </c>
      <c r="J878" s="139">
        <v>9974</v>
      </c>
      <c r="K878" s="139">
        <v>9000</v>
      </c>
      <c r="L878" s="54">
        <f t="shared" si="68"/>
        <v>8461</v>
      </c>
      <c r="M878" s="54">
        <f t="shared" si="69"/>
        <v>-539</v>
      </c>
      <c r="O878" s="91">
        <f t="shared" si="65"/>
        <v>0</v>
      </c>
      <c r="P878" s="122">
        <v>210111</v>
      </c>
      <c r="Q878" s="71">
        <v>1</v>
      </c>
      <c r="R878" s="71">
        <v>8461</v>
      </c>
      <c r="S878" s="161"/>
      <c r="V878"/>
    </row>
    <row r="879" spans="1:22">
      <c r="A879" s="174">
        <v>210114</v>
      </c>
      <c r="B879" s="169">
        <v>210</v>
      </c>
      <c r="C879" s="50" t="s">
        <v>888</v>
      </c>
      <c r="D879" s="169">
        <v>114</v>
      </c>
      <c r="E879" s="41" t="s">
        <v>815</v>
      </c>
      <c r="F879" s="235">
        <v>5</v>
      </c>
      <c r="G879" s="235">
        <v>5</v>
      </c>
      <c r="H879" s="78">
        <f t="shared" si="66"/>
        <v>3</v>
      </c>
      <c r="I879" s="47">
        <f t="shared" si="67"/>
        <v>-2</v>
      </c>
      <c r="J879" s="139">
        <v>25000</v>
      </c>
      <c r="K879" s="139">
        <v>28550</v>
      </c>
      <c r="L879" s="54">
        <f t="shared" si="68"/>
        <v>17355</v>
      </c>
      <c r="M879" s="54">
        <f t="shared" si="69"/>
        <v>-11195</v>
      </c>
      <c r="O879" s="91">
        <f t="shared" si="65"/>
        <v>0</v>
      </c>
      <c r="P879" s="122">
        <v>210114</v>
      </c>
      <c r="Q879" s="71">
        <v>3</v>
      </c>
      <c r="R879" s="71">
        <v>17355</v>
      </c>
      <c r="S879" s="161"/>
      <c r="V879"/>
    </row>
    <row r="880" spans="1:22">
      <c r="A880" s="51">
        <v>210117</v>
      </c>
      <c r="B880" s="49">
        <v>210</v>
      </c>
      <c r="C880" s="50" t="s">
        <v>888</v>
      </c>
      <c r="D880" s="68">
        <v>117</v>
      </c>
      <c r="E880" s="41" t="s">
        <v>1367</v>
      </c>
      <c r="F880" s="235">
        <v>6</v>
      </c>
      <c r="G880" s="235">
        <v>7</v>
      </c>
      <c r="H880" s="78">
        <f t="shared" si="66"/>
        <v>7</v>
      </c>
      <c r="I880" s="47">
        <f t="shared" si="67"/>
        <v>0</v>
      </c>
      <c r="J880" s="139">
        <v>38954</v>
      </c>
      <c r="K880" s="139">
        <v>43954</v>
      </c>
      <c r="L880" s="54">
        <f t="shared" si="68"/>
        <v>38595</v>
      </c>
      <c r="M880" s="54">
        <f t="shared" si="69"/>
        <v>-5359</v>
      </c>
      <c r="O880" s="91">
        <f t="shared" si="65"/>
        <v>0</v>
      </c>
      <c r="P880" s="122">
        <v>210117</v>
      </c>
      <c r="Q880" s="71">
        <v>7</v>
      </c>
      <c r="R880" s="71">
        <v>38595</v>
      </c>
      <c r="S880" s="161"/>
      <c r="V880"/>
    </row>
    <row r="881" spans="1:22">
      <c r="A881" s="51">
        <v>210127</v>
      </c>
      <c r="B881" s="49">
        <v>210</v>
      </c>
      <c r="C881" s="50" t="s">
        <v>888</v>
      </c>
      <c r="D881" s="68">
        <v>127</v>
      </c>
      <c r="E881" s="41" t="s">
        <v>1375</v>
      </c>
      <c r="F881" s="235">
        <v>5</v>
      </c>
      <c r="G881" s="235">
        <v>5</v>
      </c>
      <c r="H881" s="78">
        <f t="shared" si="66"/>
        <v>5.4499999999999993</v>
      </c>
      <c r="I881" s="47">
        <f t="shared" si="67"/>
        <v>0.44999999999999929</v>
      </c>
      <c r="J881" s="139">
        <v>28550</v>
      </c>
      <c r="K881" s="139">
        <v>25000</v>
      </c>
      <c r="L881" s="54">
        <f t="shared" si="68"/>
        <v>27250</v>
      </c>
      <c r="M881" s="54">
        <f t="shared" si="69"/>
        <v>2250</v>
      </c>
      <c r="O881" s="91">
        <f t="shared" si="65"/>
        <v>0</v>
      </c>
      <c r="P881" s="122">
        <v>210127</v>
      </c>
      <c r="Q881" s="71">
        <v>5.4499999999999993</v>
      </c>
      <c r="R881" s="71">
        <v>27250</v>
      </c>
      <c r="S881" s="161"/>
      <c r="V881"/>
    </row>
    <row r="882" spans="1:22">
      <c r="A882" s="51">
        <v>210137</v>
      </c>
      <c r="B882" s="48">
        <v>210</v>
      </c>
      <c r="C882" s="50" t="s">
        <v>888</v>
      </c>
      <c r="D882" s="68">
        <v>137</v>
      </c>
      <c r="E882" s="41" t="s">
        <v>574</v>
      </c>
      <c r="F882" s="235">
        <v>38.15</v>
      </c>
      <c r="G882" s="235">
        <v>34</v>
      </c>
      <c r="H882" s="78">
        <f t="shared" si="66"/>
        <v>36.18</v>
      </c>
      <c r="I882" s="47">
        <f t="shared" si="67"/>
        <v>2.1799999999999997</v>
      </c>
      <c r="J882" s="139">
        <v>309329</v>
      </c>
      <c r="K882" s="139">
        <v>277784</v>
      </c>
      <c r="L882" s="54">
        <f t="shared" si="68"/>
        <v>328741</v>
      </c>
      <c r="M882" s="54">
        <f t="shared" si="69"/>
        <v>50957</v>
      </c>
      <c r="O882" s="91">
        <f t="shared" si="65"/>
        <v>0</v>
      </c>
      <c r="P882" s="122">
        <v>210137</v>
      </c>
      <c r="Q882" s="71">
        <v>36.18</v>
      </c>
      <c r="R882" s="71">
        <v>328741</v>
      </c>
      <c r="S882" s="161"/>
      <c r="V882"/>
    </row>
    <row r="883" spans="1:22">
      <c r="A883" s="212">
        <v>210227</v>
      </c>
      <c r="B883" s="149">
        <v>210</v>
      </c>
      <c r="C883" s="183" t="s">
        <v>888</v>
      </c>
      <c r="D883" s="184">
        <v>227</v>
      </c>
      <c r="E883" s="41" t="s">
        <v>900</v>
      </c>
      <c r="F883" s="235">
        <v>1</v>
      </c>
      <c r="G883" s="235">
        <v>0</v>
      </c>
      <c r="H883" s="78">
        <f t="shared" si="66"/>
        <v>0</v>
      </c>
      <c r="I883" s="47">
        <f t="shared" si="67"/>
        <v>0</v>
      </c>
      <c r="J883" s="139">
        <v>5000</v>
      </c>
      <c r="K883" s="139">
        <v>0</v>
      </c>
      <c r="L883" s="54">
        <f t="shared" si="68"/>
        <v>0</v>
      </c>
      <c r="M883" s="54">
        <f t="shared" si="69"/>
        <v>0</v>
      </c>
      <c r="O883" s="91">
        <f t="shared" si="65"/>
        <v>0</v>
      </c>
      <c r="P883" s="147">
        <v>210227</v>
      </c>
      <c r="Q883" s="71"/>
      <c r="R883" s="71"/>
      <c r="S883" s="161"/>
      <c r="V883"/>
    </row>
    <row r="884" spans="1:22">
      <c r="A884" s="234">
        <v>210275</v>
      </c>
      <c r="B884" s="149">
        <v>210</v>
      </c>
      <c r="C884" s="183" t="s">
        <v>888</v>
      </c>
      <c r="D884" s="184">
        <v>275</v>
      </c>
      <c r="E884" s="41" t="s">
        <v>1251</v>
      </c>
      <c r="F884" s="93"/>
      <c r="G884" s="235">
        <v>1</v>
      </c>
      <c r="H884" s="78">
        <f t="shared" si="66"/>
        <v>0</v>
      </c>
      <c r="I884" s="47">
        <f t="shared" si="67"/>
        <v>-1</v>
      </c>
      <c r="J884"/>
      <c r="K884" s="139">
        <v>5000</v>
      </c>
      <c r="L884" s="54">
        <f t="shared" si="68"/>
        <v>0</v>
      </c>
      <c r="M884" s="54">
        <f t="shared" si="69"/>
        <v>-5000</v>
      </c>
      <c r="O884" s="91">
        <f t="shared" si="65"/>
        <v>0</v>
      </c>
      <c r="P884" s="147">
        <v>210275</v>
      </c>
      <c r="Q884" s="71"/>
      <c r="R884" s="71"/>
      <c r="S884" s="161"/>
      <c r="V884"/>
    </row>
    <row r="885" spans="1:22">
      <c r="A885" s="171">
        <v>210278</v>
      </c>
      <c r="B885" s="48">
        <v>210</v>
      </c>
      <c r="C885" s="50" t="s">
        <v>888</v>
      </c>
      <c r="D885" s="50">
        <v>278</v>
      </c>
      <c r="E885" s="41" t="s">
        <v>817</v>
      </c>
      <c r="F885" s="235">
        <v>1</v>
      </c>
      <c r="G885" s="235">
        <v>2</v>
      </c>
      <c r="H885" s="78">
        <f t="shared" si="66"/>
        <v>2</v>
      </c>
      <c r="I885" s="47">
        <f t="shared" si="67"/>
        <v>0</v>
      </c>
      <c r="J885" s="139">
        <v>5000</v>
      </c>
      <c r="K885" s="139">
        <v>10000</v>
      </c>
      <c r="L885" s="54">
        <f t="shared" si="68"/>
        <v>10000</v>
      </c>
      <c r="M885" s="54">
        <f t="shared" si="69"/>
        <v>0</v>
      </c>
      <c r="O885" s="91">
        <f t="shared" si="65"/>
        <v>0</v>
      </c>
      <c r="P885" s="122">
        <v>210278</v>
      </c>
      <c r="Q885" s="71">
        <v>2</v>
      </c>
      <c r="R885" s="71">
        <v>10000</v>
      </c>
      <c r="S885" s="161"/>
      <c r="V885"/>
    </row>
    <row r="886" spans="1:22">
      <c r="A886" s="51">
        <v>210281</v>
      </c>
      <c r="B886" s="48">
        <v>210</v>
      </c>
      <c r="C886" s="50" t="s">
        <v>888</v>
      </c>
      <c r="D886" s="50">
        <v>281</v>
      </c>
      <c r="E886" s="41" t="s">
        <v>575</v>
      </c>
      <c r="F886" s="235">
        <v>4</v>
      </c>
      <c r="G886" s="235">
        <v>4</v>
      </c>
      <c r="H886" s="78">
        <f t="shared" si="66"/>
        <v>3.4</v>
      </c>
      <c r="I886" s="47">
        <f t="shared" si="67"/>
        <v>-0.60000000000000009</v>
      </c>
      <c r="J886" s="139">
        <v>23731</v>
      </c>
      <c r="K886" s="139">
        <v>31000</v>
      </c>
      <c r="L886" s="54">
        <f t="shared" si="68"/>
        <v>21642</v>
      </c>
      <c r="M886" s="54">
        <f t="shared" si="69"/>
        <v>-9358</v>
      </c>
      <c r="O886" s="91">
        <f t="shared" si="65"/>
        <v>0</v>
      </c>
      <c r="P886" s="122">
        <v>210281</v>
      </c>
      <c r="Q886" s="71">
        <v>3.4</v>
      </c>
      <c r="R886" s="71">
        <v>21642</v>
      </c>
      <c r="S886" s="161"/>
      <c r="V886"/>
    </row>
    <row r="887" spans="1:22">
      <c r="A887" s="212">
        <v>210325</v>
      </c>
      <c r="B887" s="149">
        <v>210</v>
      </c>
      <c r="C887" s="183" t="s">
        <v>888</v>
      </c>
      <c r="D887" s="184">
        <v>325</v>
      </c>
      <c r="E887" s="41" t="s">
        <v>576</v>
      </c>
      <c r="F887" s="235">
        <v>1</v>
      </c>
      <c r="G887" s="235">
        <v>1</v>
      </c>
      <c r="H887" s="78">
        <f t="shared" si="66"/>
        <v>1</v>
      </c>
      <c r="I887" s="47">
        <f t="shared" si="67"/>
        <v>0</v>
      </c>
      <c r="J887" s="139">
        <v>5000</v>
      </c>
      <c r="K887" s="139">
        <v>5000</v>
      </c>
      <c r="L887" s="54">
        <f t="shared" si="68"/>
        <v>5000</v>
      </c>
      <c r="M887" s="54">
        <f t="shared" si="69"/>
        <v>0</v>
      </c>
      <c r="O887" s="91">
        <f t="shared" si="65"/>
        <v>0</v>
      </c>
      <c r="P887" s="122">
        <v>210325</v>
      </c>
      <c r="Q887" s="71">
        <v>1</v>
      </c>
      <c r="R887" s="71">
        <v>5000</v>
      </c>
      <c r="S887" s="161"/>
      <c r="V887"/>
    </row>
    <row r="888" spans="1:22">
      <c r="A888" s="250">
        <v>210327</v>
      </c>
      <c r="B888" s="149">
        <v>210</v>
      </c>
      <c r="C888" s="183" t="s">
        <v>888</v>
      </c>
      <c r="D888" s="184">
        <v>327</v>
      </c>
      <c r="E888" s="41" t="s">
        <v>920</v>
      </c>
      <c r="F888" s="235">
        <v>1</v>
      </c>
      <c r="G888" s="235">
        <v>1</v>
      </c>
      <c r="H888" s="78">
        <f t="shared" si="66"/>
        <v>3</v>
      </c>
      <c r="I888" s="47">
        <f t="shared" si="67"/>
        <v>2</v>
      </c>
      <c r="J888" s="139">
        <v>5000</v>
      </c>
      <c r="K888" s="139">
        <v>5000</v>
      </c>
      <c r="L888" s="54">
        <f t="shared" si="68"/>
        <v>15000</v>
      </c>
      <c r="M888" s="54">
        <f t="shared" si="69"/>
        <v>10000</v>
      </c>
      <c r="O888" s="91">
        <f t="shared" si="65"/>
        <v>0</v>
      </c>
      <c r="P888" s="122">
        <v>210327</v>
      </c>
      <c r="Q888" s="71">
        <v>3</v>
      </c>
      <c r="R888" s="71">
        <v>15000</v>
      </c>
      <c r="S888" s="161"/>
      <c r="V888"/>
    </row>
    <row r="889" spans="1:22">
      <c r="A889" s="212">
        <v>210332</v>
      </c>
      <c r="B889" s="149">
        <v>210</v>
      </c>
      <c r="C889" s="183" t="s">
        <v>888</v>
      </c>
      <c r="D889" s="184">
        <v>332</v>
      </c>
      <c r="E889" s="41" t="s">
        <v>577</v>
      </c>
      <c r="F889" s="235">
        <v>1</v>
      </c>
      <c r="G889" s="235">
        <v>1</v>
      </c>
      <c r="H889" s="78">
        <f t="shared" si="66"/>
        <v>1</v>
      </c>
      <c r="I889" s="47">
        <f t="shared" si="67"/>
        <v>0</v>
      </c>
      <c r="J889" s="139">
        <v>5000</v>
      </c>
      <c r="K889" s="139">
        <v>5000</v>
      </c>
      <c r="L889" s="54">
        <f t="shared" si="68"/>
        <v>5000</v>
      </c>
      <c r="M889" s="54">
        <f t="shared" si="69"/>
        <v>0</v>
      </c>
      <c r="O889" s="91">
        <f t="shared" si="65"/>
        <v>0</v>
      </c>
      <c r="P889" s="122">
        <v>210332</v>
      </c>
      <c r="Q889" s="71">
        <v>1</v>
      </c>
      <c r="R889" s="71">
        <v>5000</v>
      </c>
      <c r="S889" s="161"/>
      <c r="V889"/>
    </row>
    <row r="890" spans="1:22">
      <c r="A890" s="144">
        <v>210337</v>
      </c>
      <c r="B890" s="49">
        <v>210</v>
      </c>
      <c r="C890" s="50" t="s">
        <v>888</v>
      </c>
      <c r="D890" s="68">
        <v>337</v>
      </c>
      <c r="E890" s="41" t="s">
        <v>511</v>
      </c>
      <c r="F890" s="235">
        <v>2</v>
      </c>
      <c r="G890" s="235">
        <v>1</v>
      </c>
      <c r="H890" s="78">
        <f t="shared" si="66"/>
        <v>1</v>
      </c>
      <c r="I890" s="47">
        <f t="shared" si="67"/>
        <v>0</v>
      </c>
      <c r="J890" s="139">
        <v>40512</v>
      </c>
      <c r="K890" s="139">
        <v>35512</v>
      </c>
      <c r="L890" s="54">
        <f t="shared" si="68"/>
        <v>41800</v>
      </c>
      <c r="M890" s="54">
        <f t="shared" si="69"/>
        <v>6288</v>
      </c>
      <c r="O890" s="91">
        <f t="shared" si="65"/>
        <v>0</v>
      </c>
      <c r="P890" s="122">
        <v>210337</v>
      </c>
      <c r="Q890" s="71">
        <v>1</v>
      </c>
      <c r="R890" s="71">
        <v>41800</v>
      </c>
      <c r="S890" s="161"/>
      <c r="V890"/>
    </row>
    <row r="891" spans="1:22">
      <c r="A891" s="51">
        <v>210340</v>
      </c>
      <c r="B891" s="49">
        <v>210</v>
      </c>
      <c r="C891" s="50" t="s">
        <v>888</v>
      </c>
      <c r="D891" s="50">
        <v>340</v>
      </c>
      <c r="E891" s="41" t="s">
        <v>909</v>
      </c>
      <c r="F891" s="235">
        <v>12.8</v>
      </c>
      <c r="G891" s="235">
        <v>11</v>
      </c>
      <c r="H891" s="78">
        <f t="shared" si="66"/>
        <v>11</v>
      </c>
      <c r="I891" s="47">
        <f t="shared" si="67"/>
        <v>0</v>
      </c>
      <c r="J891" s="139">
        <v>69709</v>
      </c>
      <c r="K891" s="139">
        <v>60709</v>
      </c>
      <c r="L891" s="54">
        <f t="shared" si="68"/>
        <v>61346</v>
      </c>
      <c r="M891" s="54">
        <f t="shared" si="69"/>
        <v>637</v>
      </c>
      <c r="O891" s="91">
        <f t="shared" si="65"/>
        <v>0</v>
      </c>
      <c r="P891" s="122">
        <v>210340</v>
      </c>
      <c r="Q891" s="71">
        <v>11</v>
      </c>
      <c r="R891" s="71">
        <v>61346</v>
      </c>
      <c r="S891" s="161"/>
      <c r="V891"/>
    </row>
    <row r="892" spans="1:22">
      <c r="A892" s="234">
        <v>210349</v>
      </c>
      <c r="B892" s="149">
        <v>210</v>
      </c>
      <c r="C892" s="183" t="s">
        <v>888</v>
      </c>
      <c r="D892" s="184">
        <v>349</v>
      </c>
      <c r="E892" s="41" t="s">
        <v>518</v>
      </c>
      <c r="F892" s="93"/>
      <c r="G892" s="235">
        <v>8</v>
      </c>
      <c r="H892" s="78">
        <f t="shared" si="66"/>
        <v>8</v>
      </c>
      <c r="I892" s="47">
        <f t="shared" si="67"/>
        <v>0</v>
      </c>
      <c r="J892"/>
      <c r="K892" s="139">
        <v>130824</v>
      </c>
      <c r="L892" s="54">
        <f t="shared" si="68"/>
        <v>124204</v>
      </c>
      <c r="M892" s="54">
        <f t="shared" si="69"/>
        <v>-6620</v>
      </c>
      <c r="O892" s="91">
        <f t="shared" si="65"/>
        <v>0</v>
      </c>
      <c r="P892" s="122">
        <v>210349</v>
      </c>
      <c r="Q892" s="71">
        <v>8</v>
      </c>
      <c r="R892" s="71">
        <v>124204</v>
      </c>
      <c r="S892" s="161"/>
      <c r="V892"/>
    </row>
    <row r="893" spans="1:22">
      <c r="A893" s="174">
        <v>210605</v>
      </c>
      <c r="B893" s="50">
        <v>210</v>
      </c>
      <c r="C893" s="50" t="s">
        <v>888</v>
      </c>
      <c r="D893" s="68">
        <v>605</v>
      </c>
      <c r="E893" s="41" t="s">
        <v>521</v>
      </c>
      <c r="F893" s="235">
        <v>1</v>
      </c>
      <c r="G893" s="235">
        <v>1</v>
      </c>
      <c r="H893" s="78">
        <f t="shared" si="66"/>
        <v>0.45</v>
      </c>
      <c r="I893" s="47">
        <f t="shared" si="67"/>
        <v>-0.55000000000000004</v>
      </c>
      <c r="J893" s="139">
        <v>5000</v>
      </c>
      <c r="K893" s="139">
        <v>5000</v>
      </c>
      <c r="L893" s="54">
        <f t="shared" si="68"/>
        <v>2250</v>
      </c>
      <c r="M893" s="54">
        <f t="shared" si="69"/>
        <v>-2750</v>
      </c>
      <c r="O893" s="91">
        <f t="shared" si="65"/>
        <v>0</v>
      </c>
      <c r="P893" s="122">
        <v>210605</v>
      </c>
      <c r="Q893" s="71">
        <v>0.45</v>
      </c>
      <c r="R893" s="71">
        <v>2250</v>
      </c>
      <c r="S893" s="161"/>
      <c r="V893"/>
    </row>
    <row r="894" spans="1:22">
      <c r="A894" s="51">
        <v>210632</v>
      </c>
      <c r="B894" s="49">
        <v>210</v>
      </c>
      <c r="C894" s="50" t="s">
        <v>888</v>
      </c>
      <c r="D894" s="50">
        <v>632</v>
      </c>
      <c r="E894" s="41" t="s">
        <v>819</v>
      </c>
      <c r="F894" s="235">
        <v>1.88</v>
      </c>
      <c r="G894" s="235">
        <v>4</v>
      </c>
      <c r="H894" s="78">
        <f t="shared" si="66"/>
        <v>4</v>
      </c>
      <c r="I894" s="47">
        <f t="shared" si="67"/>
        <v>0</v>
      </c>
      <c r="J894" s="139">
        <v>9400</v>
      </c>
      <c r="K894" s="139">
        <v>24000</v>
      </c>
      <c r="L894" s="54">
        <f t="shared" si="68"/>
        <v>27761</v>
      </c>
      <c r="M894" s="54">
        <f t="shared" si="69"/>
        <v>3761</v>
      </c>
      <c r="O894" s="91">
        <f t="shared" si="65"/>
        <v>0</v>
      </c>
      <c r="P894" s="122">
        <v>210632</v>
      </c>
      <c r="Q894" s="71">
        <v>4</v>
      </c>
      <c r="R894" s="71">
        <v>27761</v>
      </c>
      <c r="S894" s="161"/>
      <c r="V894"/>
    </row>
    <row r="895" spans="1:22">
      <c r="A895" s="171">
        <v>210635</v>
      </c>
      <c r="B895" s="49">
        <v>210</v>
      </c>
      <c r="C895" s="50" t="s">
        <v>888</v>
      </c>
      <c r="D895" s="50">
        <v>635</v>
      </c>
      <c r="E895" s="41" t="s">
        <v>1291</v>
      </c>
      <c r="F895" s="235">
        <v>2.2000000000000002</v>
      </c>
      <c r="G895" s="235">
        <v>2</v>
      </c>
      <c r="H895" s="78">
        <f t="shared" si="66"/>
        <v>2</v>
      </c>
      <c r="I895" s="47">
        <f t="shared" si="67"/>
        <v>0</v>
      </c>
      <c r="J895" s="139">
        <v>11000</v>
      </c>
      <c r="K895" s="139">
        <v>10000</v>
      </c>
      <c r="L895" s="54">
        <f t="shared" si="68"/>
        <v>11324</v>
      </c>
      <c r="M895" s="54">
        <f t="shared" si="69"/>
        <v>1324</v>
      </c>
      <c r="O895" s="91">
        <f t="shared" si="65"/>
        <v>0</v>
      </c>
      <c r="P895" s="122">
        <v>210635</v>
      </c>
      <c r="Q895" s="71">
        <v>2</v>
      </c>
      <c r="R895" s="71">
        <v>11324</v>
      </c>
      <c r="S895" s="161"/>
      <c r="V895"/>
    </row>
    <row r="896" spans="1:22">
      <c r="A896" s="174">
        <v>210670</v>
      </c>
      <c r="B896" s="169">
        <v>210</v>
      </c>
      <c r="C896" s="50" t="s">
        <v>888</v>
      </c>
      <c r="D896" s="169">
        <v>670</v>
      </c>
      <c r="E896" s="41" t="s">
        <v>524</v>
      </c>
      <c r="F896" s="235">
        <v>7</v>
      </c>
      <c r="G896" s="235">
        <v>8</v>
      </c>
      <c r="H896" s="78">
        <f t="shared" si="66"/>
        <v>10.51</v>
      </c>
      <c r="I896" s="47">
        <f t="shared" si="67"/>
        <v>2.5099999999999998</v>
      </c>
      <c r="J896" s="139">
        <v>35000</v>
      </c>
      <c r="K896" s="139">
        <v>40000</v>
      </c>
      <c r="L896" s="54">
        <f t="shared" si="68"/>
        <v>56145</v>
      </c>
      <c r="M896" s="54">
        <f t="shared" si="69"/>
        <v>16145</v>
      </c>
      <c r="O896" s="91">
        <f t="shared" si="65"/>
        <v>0</v>
      </c>
      <c r="P896" s="122">
        <v>210670</v>
      </c>
      <c r="Q896" s="71">
        <v>10.51</v>
      </c>
      <c r="R896" s="71">
        <v>56145</v>
      </c>
      <c r="S896" s="161"/>
      <c r="V896"/>
    </row>
    <row r="897" spans="1:22">
      <c r="A897" s="51">
        <v>210672</v>
      </c>
      <c r="B897" s="49">
        <v>210</v>
      </c>
      <c r="C897" s="50" t="s">
        <v>888</v>
      </c>
      <c r="D897" s="50">
        <v>672</v>
      </c>
      <c r="E897" s="41" t="s">
        <v>1297</v>
      </c>
      <c r="F897" s="235">
        <v>17</v>
      </c>
      <c r="G897" s="235">
        <v>10</v>
      </c>
      <c r="H897" s="78">
        <f t="shared" si="66"/>
        <v>10</v>
      </c>
      <c r="I897" s="47">
        <f t="shared" si="67"/>
        <v>0</v>
      </c>
      <c r="J897" s="139">
        <v>188080</v>
      </c>
      <c r="K897" s="139">
        <v>62256</v>
      </c>
      <c r="L897" s="54">
        <f t="shared" si="68"/>
        <v>65726</v>
      </c>
      <c r="M897" s="54">
        <f t="shared" si="69"/>
        <v>3470</v>
      </c>
      <c r="O897" s="91">
        <f t="shared" si="65"/>
        <v>0</v>
      </c>
      <c r="P897" s="122">
        <v>210672</v>
      </c>
      <c r="Q897" s="71">
        <v>10</v>
      </c>
      <c r="R897" s="71">
        <v>65726</v>
      </c>
      <c r="S897" s="161"/>
      <c r="V897"/>
    </row>
    <row r="898" spans="1:22">
      <c r="A898" s="51">
        <v>210683</v>
      </c>
      <c r="B898" s="48">
        <v>210</v>
      </c>
      <c r="C898" s="50" t="s">
        <v>888</v>
      </c>
      <c r="D898" s="68">
        <v>683</v>
      </c>
      <c r="E898" s="41" t="s">
        <v>907</v>
      </c>
      <c r="F898" s="235">
        <v>24</v>
      </c>
      <c r="G898" s="235">
        <v>33</v>
      </c>
      <c r="H898" s="78">
        <f t="shared" si="66"/>
        <v>32</v>
      </c>
      <c r="I898" s="47">
        <f t="shared" si="67"/>
        <v>-1</v>
      </c>
      <c r="J898" s="139">
        <v>169956</v>
      </c>
      <c r="K898" s="139">
        <v>176765</v>
      </c>
      <c r="L898" s="54">
        <f t="shared" si="68"/>
        <v>167804</v>
      </c>
      <c r="M898" s="54">
        <f t="shared" si="69"/>
        <v>-8961</v>
      </c>
      <c r="O898" s="91">
        <f t="shared" si="65"/>
        <v>0</v>
      </c>
      <c r="P898" s="122">
        <v>210683</v>
      </c>
      <c r="Q898" s="71">
        <v>32</v>
      </c>
      <c r="R898" s="71">
        <v>167804</v>
      </c>
      <c r="S898" s="161"/>
      <c r="V898"/>
    </row>
    <row r="899" spans="1:22">
      <c r="A899" s="170">
        <v>210717</v>
      </c>
      <c r="B899" s="48">
        <v>210</v>
      </c>
      <c r="C899" s="50" t="s">
        <v>888</v>
      </c>
      <c r="D899" s="50">
        <v>717</v>
      </c>
      <c r="E899" s="41" t="s">
        <v>886</v>
      </c>
      <c r="F899" s="235">
        <v>5</v>
      </c>
      <c r="G899" s="235">
        <v>7</v>
      </c>
      <c r="H899" s="78">
        <f t="shared" si="66"/>
        <v>7</v>
      </c>
      <c r="I899" s="47">
        <f t="shared" si="67"/>
        <v>0</v>
      </c>
      <c r="J899" s="139">
        <v>194873</v>
      </c>
      <c r="K899" s="139">
        <v>199873</v>
      </c>
      <c r="L899" s="54">
        <f t="shared" si="68"/>
        <v>253532</v>
      </c>
      <c r="M899" s="54">
        <f t="shared" si="69"/>
        <v>53659</v>
      </c>
      <c r="O899" s="91">
        <f t="shared" si="65"/>
        <v>0</v>
      </c>
      <c r="P899" s="122">
        <v>210717</v>
      </c>
      <c r="Q899" s="71">
        <v>7</v>
      </c>
      <c r="R899" s="71">
        <v>253532</v>
      </c>
      <c r="S899" s="161"/>
      <c r="V899"/>
    </row>
    <row r="900" spans="1:22">
      <c r="A900" s="212">
        <v>210750</v>
      </c>
      <c r="B900" s="149">
        <v>210</v>
      </c>
      <c r="C900" s="183" t="s">
        <v>888</v>
      </c>
      <c r="D900" s="184">
        <v>750</v>
      </c>
      <c r="E900" s="41" t="s">
        <v>529</v>
      </c>
      <c r="F900" s="235">
        <v>1</v>
      </c>
      <c r="G900" s="235">
        <v>1</v>
      </c>
      <c r="H900" s="78">
        <f t="shared" si="66"/>
        <v>1</v>
      </c>
      <c r="I900" s="47">
        <f t="shared" si="67"/>
        <v>0</v>
      </c>
      <c r="J900" s="139">
        <v>5000</v>
      </c>
      <c r="K900" s="139">
        <v>5000</v>
      </c>
      <c r="L900" s="54">
        <f t="shared" si="68"/>
        <v>5000</v>
      </c>
      <c r="M900" s="54">
        <f t="shared" si="69"/>
        <v>0</v>
      </c>
      <c r="O900" s="91">
        <f t="shared" si="65"/>
        <v>0</v>
      </c>
      <c r="P900" s="122">
        <v>210750</v>
      </c>
      <c r="Q900" s="71">
        <v>1</v>
      </c>
      <c r="R900" s="71">
        <v>5000</v>
      </c>
      <c r="S900" s="161"/>
      <c r="V900"/>
    </row>
    <row r="901" spans="1:22">
      <c r="A901" s="180">
        <v>214025</v>
      </c>
      <c r="B901" s="86">
        <v>214</v>
      </c>
      <c r="C901" s="182" t="s">
        <v>796</v>
      </c>
      <c r="D901" s="182">
        <v>25</v>
      </c>
      <c r="E901" s="41" t="s">
        <v>792</v>
      </c>
      <c r="F901" s="235">
        <v>0.5</v>
      </c>
      <c r="G901" s="235">
        <v>0.5</v>
      </c>
      <c r="H901" s="78">
        <f t="shared" si="66"/>
        <v>0.77</v>
      </c>
      <c r="I901" s="47">
        <f t="shared" si="67"/>
        <v>0.27</v>
      </c>
      <c r="J901" s="139">
        <v>2500</v>
      </c>
      <c r="K901" s="139">
        <v>2500</v>
      </c>
      <c r="L901" s="54">
        <f t="shared" si="68"/>
        <v>3850</v>
      </c>
      <c r="M901" s="54">
        <f t="shared" si="69"/>
        <v>1350</v>
      </c>
      <c r="O901" s="91">
        <f t="shared" si="65"/>
        <v>0</v>
      </c>
      <c r="P901" s="122">
        <v>214025</v>
      </c>
      <c r="Q901" s="71">
        <v>0.77</v>
      </c>
      <c r="R901" s="71">
        <v>3850</v>
      </c>
      <c r="S901" s="161"/>
      <c r="V901"/>
    </row>
    <row r="902" spans="1:22">
      <c r="A902" s="51">
        <v>214077</v>
      </c>
      <c r="B902" s="48">
        <v>214</v>
      </c>
      <c r="C902" s="50" t="s">
        <v>796</v>
      </c>
      <c r="D902" s="50">
        <v>77</v>
      </c>
      <c r="E902" s="41" t="s">
        <v>791</v>
      </c>
      <c r="F902" s="235">
        <v>21.26</v>
      </c>
      <c r="G902" s="235">
        <v>18</v>
      </c>
      <c r="H902" s="78">
        <f t="shared" si="66"/>
        <v>16.11</v>
      </c>
      <c r="I902" s="47">
        <f t="shared" si="67"/>
        <v>-1.8900000000000006</v>
      </c>
      <c r="J902" s="139">
        <v>112815</v>
      </c>
      <c r="K902" s="139">
        <v>92967</v>
      </c>
      <c r="L902" s="54">
        <f t="shared" si="68"/>
        <v>84303</v>
      </c>
      <c r="M902" s="54">
        <f t="shared" si="69"/>
        <v>-8664</v>
      </c>
      <c r="O902" s="91">
        <f t="shared" si="65"/>
        <v>0</v>
      </c>
      <c r="P902" s="122">
        <v>214077</v>
      </c>
      <c r="Q902" s="71">
        <v>16.11</v>
      </c>
      <c r="R902" s="71">
        <v>84303</v>
      </c>
      <c r="S902" s="161"/>
      <c r="V902"/>
    </row>
    <row r="903" spans="1:22">
      <c r="A903" s="213">
        <v>214100</v>
      </c>
      <c r="B903" s="49">
        <v>214</v>
      </c>
      <c r="C903" s="49" t="s">
        <v>796</v>
      </c>
      <c r="D903" s="49">
        <v>100</v>
      </c>
      <c r="E903" s="41" t="s">
        <v>826</v>
      </c>
      <c r="F903" s="235">
        <v>1</v>
      </c>
      <c r="G903" s="235">
        <v>0</v>
      </c>
      <c r="H903" s="78">
        <f t="shared" si="66"/>
        <v>0</v>
      </c>
      <c r="I903" s="47">
        <f t="shared" si="67"/>
        <v>0</v>
      </c>
      <c r="J903" s="139">
        <v>5000</v>
      </c>
      <c r="K903" s="139">
        <v>0</v>
      </c>
      <c r="L903" s="54">
        <f t="shared" si="68"/>
        <v>0</v>
      </c>
      <c r="M903" s="54">
        <f t="shared" si="69"/>
        <v>0</v>
      </c>
      <c r="O903" s="91">
        <f t="shared" si="65"/>
        <v>0</v>
      </c>
      <c r="P903" s="147">
        <v>214100</v>
      </c>
      <c r="Q903" s="71"/>
      <c r="R903" s="71"/>
      <c r="S903" s="161"/>
      <c r="V903"/>
    </row>
    <row r="904" spans="1:22">
      <c r="A904" s="174">
        <v>214110</v>
      </c>
      <c r="B904" s="169">
        <v>214</v>
      </c>
      <c r="C904" s="50" t="s">
        <v>796</v>
      </c>
      <c r="D904" s="169">
        <v>110</v>
      </c>
      <c r="E904" s="41" t="s">
        <v>793</v>
      </c>
      <c r="F904" s="235">
        <v>3.38</v>
      </c>
      <c r="G904" s="235">
        <v>6</v>
      </c>
      <c r="H904" s="78">
        <f t="shared" si="66"/>
        <v>5.26</v>
      </c>
      <c r="I904" s="47">
        <f t="shared" si="67"/>
        <v>-0.74000000000000021</v>
      </c>
      <c r="J904" s="139">
        <v>16900</v>
      </c>
      <c r="K904" s="139">
        <v>30000</v>
      </c>
      <c r="L904" s="54">
        <f t="shared" si="68"/>
        <v>26300</v>
      </c>
      <c r="M904" s="54">
        <f t="shared" si="69"/>
        <v>-3700</v>
      </c>
      <c r="O904" s="91">
        <f t="shared" ref="O904:O967" si="70">P904-A904</f>
        <v>0</v>
      </c>
      <c r="P904" s="122">
        <v>214110</v>
      </c>
      <c r="Q904" s="71">
        <v>5.26</v>
      </c>
      <c r="R904" s="71">
        <v>26300</v>
      </c>
      <c r="S904" s="161"/>
      <c r="V904"/>
    </row>
    <row r="905" spans="1:22">
      <c r="A905" s="144">
        <v>214177</v>
      </c>
      <c r="B905" s="149">
        <f>TRUNC(A905,-3)/1000</f>
        <v>214</v>
      </c>
      <c r="C905" s="183" t="str">
        <f>VLOOKUP(B905,code437,2)</f>
        <v xml:space="preserve">NORTHBRIDGE                  </v>
      </c>
      <c r="D905" s="184">
        <f>A905-B905*1000</f>
        <v>177</v>
      </c>
      <c r="E905" s="41" t="s">
        <v>1277</v>
      </c>
      <c r="H905" s="78">
        <f t="shared" ref="H905:H968" si="71">Q905</f>
        <v>2.19</v>
      </c>
      <c r="I905" s="47">
        <f t="shared" ref="I905:I968" si="72">H905-G905</f>
        <v>2.19</v>
      </c>
      <c r="K905" s="139"/>
      <c r="L905" s="54">
        <f t="shared" ref="L905:L968" si="73">R905</f>
        <v>10950</v>
      </c>
      <c r="M905" s="54">
        <f t="shared" ref="M905:M968" si="74">L905-K905</f>
        <v>10950</v>
      </c>
      <c r="O905" s="91">
        <f t="shared" si="70"/>
        <v>0</v>
      </c>
      <c r="P905" s="122">
        <v>214177</v>
      </c>
      <c r="Q905" s="71">
        <v>2.19</v>
      </c>
      <c r="R905" s="71">
        <v>10950</v>
      </c>
      <c r="S905" s="161"/>
      <c r="V905"/>
    </row>
    <row r="906" spans="1:22">
      <c r="A906" s="171">
        <v>214185</v>
      </c>
      <c r="B906" s="48">
        <v>214</v>
      </c>
      <c r="C906" s="50" t="s">
        <v>796</v>
      </c>
      <c r="D906" s="50">
        <v>185</v>
      </c>
      <c r="E906" s="41" t="s">
        <v>829</v>
      </c>
      <c r="F906" s="235">
        <v>2.59</v>
      </c>
      <c r="G906" s="235">
        <v>2</v>
      </c>
      <c r="H906" s="78">
        <f t="shared" si="71"/>
        <v>2.13</v>
      </c>
      <c r="I906" s="47">
        <f t="shared" si="72"/>
        <v>0.12999999999999989</v>
      </c>
      <c r="J906" s="139">
        <v>17652</v>
      </c>
      <c r="K906" s="139">
        <v>14702</v>
      </c>
      <c r="L906" s="54">
        <f t="shared" si="73"/>
        <v>19725</v>
      </c>
      <c r="M906" s="54">
        <f t="shared" si="74"/>
        <v>5023</v>
      </c>
      <c r="O906" s="91">
        <f t="shared" si="70"/>
        <v>0</v>
      </c>
      <c r="P906" s="122">
        <v>214185</v>
      </c>
      <c r="Q906" s="71">
        <v>2.13</v>
      </c>
      <c r="R906" s="71">
        <v>19725</v>
      </c>
      <c r="S906" s="161"/>
      <c r="V906"/>
    </row>
    <row r="907" spans="1:22">
      <c r="A907" s="51">
        <v>214186</v>
      </c>
      <c r="B907" s="48">
        <v>214</v>
      </c>
      <c r="C907" s="50" t="s">
        <v>796</v>
      </c>
      <c r="D907" s="68">
        <v>186</v>
      </c>
      <c r="E907" s="41" t="s">
        <v>873</v>
      </c>
      <c r="F907" s="235">
        <v>3.36</v>
      </c>
      <c r="G907" s="235">
        <v>2</v>
      </c>
      <c r="H907" s="78">
        <f t="shared" si="71"/>
        <v>1.22</v>
      </c>
      <c r="I907" s="47">
        <f t="shared" si="72"/>
        <v>-0.78</v>
      </c>
      <c r="J907" s="139">
        <v>31400</v>
      </c>
      <c r="K907" s="139">
        <v>19427</v>
      </c>
      <c r="L907" s="54">
        <f t="shared" si="73"/>
        <v>18662</v>
      </c>
      <c r="M907" s="54">
        <f t="shared" si="74"/>
        <v>-765</v>
      </c>
      <c r="O907" s="91">
        <f t="shared" si="70"/>
        <v>0</v>
      </c>
      <c r="P907" s="122">
        <v>214186</v>
      </c>
      <c r="Q907" s="71">
        <v>1.22</v>
      </c>
      <c r="R907" s="71">
        <v>18662</v>
      </c>
      <c r="S907" s="161"/>
      <c r="V907"/>
    </row>
    <row r="908" spans="1:22">
      <c r="A908" s="171">
        <v>214226</v>
      </c>
      <c r="B908" s="48">
        <v>214</v>
      </c>
      <c r="C908" s="50" t="s">
        <v>796</v>
      </c>
      <c r="D908" s="50">
        <v>226</v>
      </c>
      <c r="E908" s="41" t="s">
        <v>797</v>
      </c>
      <c r="F908" s="235">
        <v>2.5</v>
      </c>
      <c r="G908" s="235">
        <v>2</v>
      </c>
      <c r="H908" s="78">
        <f t="shared" si="71"/>
        <v>2.65</v>
      </c>
      <c r="I908" s="47">
        <f t="shared" si="72"/>
        <v>0.64999999999999991</v>
      </c>
      <c r="J908" s="139">
        <v>23039</v>
      </c>
      <c r="K908" s="139">
        <v>10000</v>
      </c>
      <c r="L908" s="54">
        <f t="shared" si="73"/>
        <v>13250</v>
      </c>
      <c r="M908" s="54">
        <f t="shared" si="74"/>
        <v>3250</v>
      </c>
      <c r="O908" s="91">
        <f t="shared" si="70"/>
        <v>0</v>
      </c>
      <c r="P908" s="122">
        <v>214226</v>
      </c>
      <c r="Q908" s="71">
        <v>2.65</v>
      </c>
      <c r="R908" s="71">
        <v>13250</v>
      </c>
      <c r="S908" s="161"/>
      <c r="V908"/>
    </row>
    <row r="909" spans="1:22">
      <c r="A909" s="180">
        <v>214271</v>
      </c>
      <c r="B909" s="86">
        <v>214</v>
      </c>
      <c r="C909" s="182" t="s">
        <v>796</v>
      </c>
      <c r="D909" s="182">
        <v>271</v>
      </c>
      <c r="E909" s="41" t="s">
        <v>1285</v>
      </c>
      <c r="F909" s="235">
        <v>1</v>
      </c>
      <c r="G909" s="235">
        <v>1</v>
      </c>
      <c r="H909" s="78">
        <f t="shared" si="71"/>
        <v>1</v>
      </c>
      <c r="I909" s="47">
        <f t="shared" si="72"/>
        <v>0</v>
      </c>
      <c r="J909" s="139">
        <v>5000</v>
      </c>
      <c r="K909" s="139">
        <v>5000</v>
      </c>
      <c r="L909" s="54">
        <f t="shared" si="73"/>
        <v>5000</v>
      </c>
      <c r="M909" s="54">
        <f t="shared" si="74"/>
        <v>0</v>
      </c>
      <c r="O909" s="91">
        <f t="shared" si="70"/>
        <v>0</v>
      </c>
      <c r="P909" s="122">
        <v>214271</v>
      </c>
      <c r="Q909" s="71">
        <v>1</v>
      </c>
      <c r="R909" s="71">
        <v>5000</v>
      </c>
      <c r="S909" s="161"/>
      <c r="V909"/>
    </row>
    <row r="910" spans="1:22">
      <c r="A910" s="51">
        <v>214290</v>
      </c>
      <c r="B910" s="48">
        <v>214</v>
      </c>
      <c r="C910" s="50" t="s">
        <v>796</v>
      </c>
      <c r="D910" s="68">
        <v>290</v>
      </c>
      <c r="E910" s="41" t="s">
        <v>798</v>
      </c>
      <c r="F910" s="235">
        <v>3</v>
      </c>
      <c r="G910" s="235">
        <v>4</v>
      </c>
      <c r="H910" s="78">
        <f t="shared" si="71"/>
        <v>3.16</v>
      </c>
      <c r="I910" s="47">
        <f t="shared" si="72"/>
        <v>-0.83999999999999986</v>
      </c>
      <c r="J910" s="139">
        <v>15000</v>
      </c>
      <c r="K910" s="139">
        <v>24000</v>
      </c>
      <c r="L910" s="54">
        <f t="shared" si="73"/>
        <v>17673</v>
      </c>
      <c r="M910" s="54">
        <f t="shared" si="74"/>
        <v>-6327</v>
      </c>
      <c r="O910" s="91">
        <f t="shared" si="70"/>
        <v>0</v>
      </c>
      <c r="P910" s="122">
        <v>214290</v>
      </c>
      <c r="Q910" s="71">
        <v>3.16</v>
      </c>
      <c r="R910" s="71">
        <v>17673</v>
      </c>
      <c r="S910" s="161"/>
      <c r="V910"/>
    </row>
    <row r="911" spans="1:22">
      <c r="A911" s="51">
        <v>214304</v>
      </c>
      <c r="B911" s="49">
        <v>214</v>
      </c>
      <c r="C911" s="50" t="s">
        <v>796</v>
      </c>
      <c r="D911" s="68">
        <v>304</v>
      </c>
      <c r="E911" s="41" t="s">
        <v>799</v>
      </c>
      <c r="F911" s="235">
        <v>55.120000000000005</v>
      </c>
      <c r="G911" s="235">
        <v>52.5</v>
      </c>
      <c r="H911" s="78">
        <f t="shared" si="71"/>
        <v>47.47</v>
      </c>
      <c r="I911" s="47">
        <f t="shared" si="72"/>
        <v>-5.0300000000000011</v>
      </c>
      <c r="J911" s="139">
        <v>293872</v>
      </c>
      <c r="K911" s="139">
        <v>279751</v>
      </c>
      <c r="L911" s="54">
        <f t="shared" si="73"/>
        <v>248880</v>
      </c>
      <c r="M911" s="54">
        <f t="shared" si="74"/>
        <v>-30871</v>
      </c>
      <c r="O911" s="91">
        <f t="shared" si="70"/>
        <v>0</v>
      </c>
      <c r="P911" s="122">
        <v>214304</v>
      </c>
      <c r="Q911" s="71">
        <v>47.47</v>
      </c>
      <c r="R911" s="71">
        <v>248880</v>
      </c>
      <c r="S911" s="161"/>
      <c r="V911"/>
    </row>
    <row r="912" spans="1:22">
      <c r="A912" s="51">
        <v>214348</v>
      </c>
      <c r="B912" s="49">
        <v>214</v>
      </c>
      <c r="C912" s="50" t="s">
        <v>796</v>
      </c>
      <c r="D912" s="68">
        <v>348</v>
      </c>
      <c r="E912" s="41" t="s">
        <v>857</v>
      </c>
      <c r="F912" s="235">
        <v>5.74</v>
      </c>
      <c r="G912" s="235">
        <v>5.5</v>
      </c>
      <c r="H912" s="78">
        <f t="shared" si="71"/>
        <v>5.99</v>
      </c>
      <c r="I912" s="47">
        <f t="shared" si="72"/>
        <v>0.49000000000000021</v>
      </c>
      <c r="J912" s="139">
        <v>29731</v>
      </c>
      <c r="K912" s="139">
        <v>27500</v>
      </c>
      <c r="L912" s="54">
        <f t="shared" si="73"/>
        <v>29950</v>
      </c>
      <c r="M912" s="54">
        <f t="shared" si="74"/>
        <v>2450</v>
      </c>
      <c r="O912" s="91">
        <f t="shared" si="70"/>
        <v>0</v>
      </c>
      <c r="P912" s="122">
        <v>214348</v>
      </c>
      <c r="Q912" s="71">
        <v>5.99</v>
      </c>
      <c r="R912" s="71">
        <v>29950</v>
      </c>
      <c r="S912" s="161"/>
      <c r="V912"/>
    </row>
    <row r="913" spans="1:22">
      <c r="A913" s="170">
        <v>214622</v>
      </c>
      <c r="B913" s="48">
        <v>214</v>
      </c>
      <c r="C913" s="50" t="s">
        <v>796</v>
      </c>
      <c r="D913" s="50">
        <v>622</v>
      </c>
      <c r="E913" s="41" t="s">
        <v>800</v>
      </c>
      <c r="F913" s="235">
        <v>3</v>
      </c>
      <c r="G913" s="235">
        <v>3</v>
      </c>
      <c r="H913" s="78">
        <f t="shared" si="71"/>
        <v>4.8</v>
      </c>
      <c r="I913" s="47">
        <f t="shared" si="72"/>
        <v>1.7999999999999998</v>
      </c>
      <c r="J913" s="139">
        <v>15000</v>
      </c>
      <c r="K913" s="139">
        <v>15000</v>
      </c>
      <c r="L913" s="54">
        <f t="shared" si="73"/>
        <v>24000</v>
      </c>
      <c r="M913" s="54">
        <f t="shared" si="74"/>
        <v>9000</v>
      </c>
      <c r="O913" s="91">
        <f t="shared" si="70"/>
        <v>0</v>
      </c>
      <c r="P913" s="122">
        <v>214622</v>
      </c>
      <c r="Q913" s="71">
        <v>4.8</v>
      </c>
      <c r="R913" s="71">
        <v>24000</v>
      </c>
      <c r="S913" s="161"/>
      <c r="V913"/>
    </row>
    <row r="914" spans="1:22">
      <c r="A914" s="250">
        <v>214658</v>
      </c>
      <c r="B914" s="149">
        <v>214</v>
      </c>
      <c r="C914" s="183" t="s">
        <v>796</v>
      </c>
      <c r="D914" s="184">
        <v>658</v>
      </c>
      <c r="E914" s="41" t="s">
        <v>875</v>
      </c>
      <c r="F914" s="235">
        <v>0.72</v>
      </c>
      <c r="G914" s="235">
        <v>2</v>
      </c>
      <c r="H914" s="78">
        <f t="shared" si="71"/>
        <v>1.24</v>
      </c>
      <c r="I914" s="47">
        <f t="shared" si="72"/>
        <v>-0.76</v>
      </c>
      <c r="J914" s="139">
        <v>3600</v>
      </c>
      <c r="K914" s="139">
        <v>10000</v>
      </c>
      <c r="L914" s="54">
        <f t="shared" si="73"/>
        <v>6200</v>
      </c>
      <c r="M914" s="54">
        <f t="shared" si="74"/>
        <v>-3800</v>
      </c>
      <c r="O914" s="91">
        <f t="shared" si="70"/>
        <v>0</v>
      </c>
      <c r="P914" s="122">
        <v>214658</v>
      </c>
      <c r="Q914" s="71">
        <v>1.24</v>
      </c>
      <c r="R914" s="71">
        <v>6200</v>
      </c>
      <c r="S914" s="161"/>
      <c r="V914"/>
    </row>
    <row r="915" spans="1:22">
      <c r="A915" s="234">
        <v>214690</v>
      </c>
      <c r="B915" s="149">
        <v>214</v>
      </c>
      <c r="C915" s="183" t="s">
        <v>796</v>
      </c>
      <c r="D915" s="184">
        <v>690</v>
      </c>
      <c r="E915" s="41" t="s">
        <v>1283</v>
      </c>
      <c r="F915" s="93"/>
      <c r="G915" s="235">
        <v>1</v>
      </c>
      <c r="H915" s="78">
        <f t="shared" si="71"/>
        <v>1</v>
      </c>
      <c r="I915" s="47">
        <f t="shared" si="72"/>
        <v>0</v>
      </c>
      <c r="J915"/>
      <c r="K915" s="139">
        <v>9541</v>
      </c>
      <c r="L915" s="54">
        <f t="shared" si="73"/>
        <v>12157</v>
      </c>
      <c r="M915" s="54">
        <f t="shared" si="74"/>
        <v>2616</v>
      </c>
      <c r="O915" s="91">
        <f t="shared" si="70"/>
        <v>0</v>
      </c>
      <c r="P915" s="122">
        <v>214690</v>
      </c>
      <c r="Q915" s="71">
        <v>1</v>
      </c>
      <c r="R915" s="71">
        <v>12157</v>
      </c>
      <c r="S915" s="161"/>
      <c r="V915"/>
    </row>
    <row r="916" spans="1:22">
      <c r="A916" s="180">
        <v>214710</v>
      </c>
      <c r="B916" s="86">
        <v>214</v>
      </c>
      <c r="C916" s="182" t="s">
        <v>796</v>
      </c>
      <c r="D916" s="182">
        <v>710</v>
      </c>
      <c r="E916" s="41" t="s">
        <v>1284</v>
      </c>
      <c r="F916" s="235">
        <v>2.2400000000000002</v>
      </c>
      <c r="G916" s="235">
        <v>5</v>
      </c>
      <c r="H916" s="78">
        <f t="shared" si="71"/>
        <v>6.8100000000000005</v>
      </c>
      <c r="I916" s="47">
        <f t="shared" si="72"/>
        <v>1.8100000000000005</v>
      </c>
      <c r="J916" s="139">
        <v>11200</v>
      </c>
      <c r="K916" s="139">
        <v>25000</v>
      </c>
      <c r="L916" s="54">
        <f t="shared" si="73"/>
        <v>35478</v>
      </c>
      <c r="M916" s="54">
        <f t="shared" si="74"/>
        <v>10478</v>
      </c>
      <c r="O916" s="91">
        <f t="shared" si="70"/>
        <v>0</v>
      </c>
      <c r="P916" s="122">
        <v>214710</v>
      </c>
      <c r="Q916" s="71">
        <v>6.8100000000000005</v>
      </c>
      <c r="R916" s="71">
        <v>35478</v>
      </c>
      <c r="S916" s="161"/>
      <c r="V916"/>
    </row>
    <row r="917" spans="1:22">
      <c r="A917" s="144">
        <v>214730</v>
      </c>
      <c r="B917" s="149">
        <f>TRUNC(A917,-3)/1000</f>
        <v>214</v>
      </c>
      <c r="C917" s="183" t="str">
        <f>VLOOKUP(B917,code437,2)</f>
        <v xml:space="preserve">NORTHBRIDGE                  </v>
      </c>
      <c r="D917" s="184">
        <f>A917-B917*1000</f>
        <v>730</v>
      </c>
      <c r="E917" s="41" t="s">
        <v>1289</v>
      </c>
      <c r="H917" s="78">
        <f t="shared" si="71"/>
        <v>0.4</v>
      </c>
      <c r="I917" s="47">
        <f t="shared" si="72"/>
        <v>0.4</v>
      </c>
      <c r="K917" s="139"/>
      <c r="L917" s="54">
        <f t="shared" si="73"/>
        <v>2000</v>
      </c>
      <c r="M917" s="54">
        <f t="shared" si="74"/>
        <v>2000</v>
      </c>
      <c r="O917" s="91">
        <f t="shared" si="70"/>
        <v>0</v>
      </c>
      <c r="P917" s="122">
        <v>214730</v>
      </c>
      <c r="Q917" s="71">
        <v>0.4</v>
      </c>
      <c r="R917" s="71">
        <v>2000</v>
      </c>
      <c r="S917" s="161"/>
      <c r="V917"/>
    </row>
    <row r="918" spans="1:22">
      <c r="A918" s="212">
        <v>214753</v>
      </c>
      <c r="B918" s="149">
        <v>214</v>
      </c>
      <c r="C918" s="183" t="s">
        <v>796</v>
      </c>
      <c r="D918" s="184">
        <v>753</v>
      </c>
      <c r="E918" s="41" t="s">
        <v>789</v>
      </c>
      <c r="F918" s="235">
        <v>1</v>
      </c>
      <c r="G918" s="235">
        <v>1</v>
      </c>
      <c r="H918" s="78">
        <f t="shared" si="71"/>
        <v>1</v>
      </c>
      <c r="I918" s="47">
        <f t="shared" si="72"/>
        <v>0</v>
      </c>
      <c r="J918" s="139">
        <v>5000</v>
      </c>
      <c r="K918" s="139">
        <v>5000</v>
      </c>
      <c r="L918" s="54">
        <f t="shared" si="73"/>
        <v>5000</v>
      </c>
      <c r="M918" s="54">
        <f t="shared" si="74"/>
        <v>0</v>
      </c>
      <c r="O918" s="91">
        <f t="shared" si="70"/>
        <v>0</v>
      </c>
      <c r="P918" s="122">
        <v>214753</v>
      </c>
      <c r="Q918" s="71">
        <v>1</v>
      </c>
      <c r="R918" s="71">
        <v>5000</v>
      </c>
      <c r="S918" s="161"/>
      <c r="V918"/>
    </row>
    <row r="919" spans="1:22">
      <c r="A919" s="212">
        <v>214767</v>
      </c>
      <c r="B919" s="149">
        <v>214</v>
      </c>
      <c r="C919" s="183" t="s">
        <v>796</v>
      </c>
      <c r="D919" s="184">
        <v>767</v>
      </c>
      <c r="E919" s="41" t="s">
        <v>876</v>
      </c>
      <c r="F919" s="235">
        <v>2</v>
      </c>
      <c r="G919" s="235">
        <v>1</v>
      </c>
      <c r="H919" s="78">
        <f t="shared" si="71"/>
        <v>1</v>
      </c>
      <c r="I919" s="47">
        <f t="shared" si="72"/>
        <v>0</v>
      </c>
      <c r="J919" s="139">
        <v>10000</v>
      </c>
      <c r="K919" s="139">
        <v>5000</v>
      </c>
      <c r="L919" s="54">
        <f t="shared" si="73"/>
        <v>5000</v>
      </c>
      <c r="M919" s="54">
        <f t="shared" si="74"/>
        <v>0</v>
      </c>
      <c r="O919" s="91">
        <f t="shared" si="70"/>
        <v>0</v>
      </c>
      <c r="P919" s="122">
        <v>214767</v>
      </c>
      <c r="Q919" s="71">
        <v>1</v>
      </c>
      <c r="R919" s="71">
        <v>5000</v>
      </c>
      <c r="S919" s="161"/>
      <c r="V919"/>
    </row>
    <row r="920" spans="1:22">
      <c r="A920" s="234">
        <v>215001</v>
      </c>
      <c r="B920" s="149">
        <v>215</v>
      </c>
      <c r="C920" s="183" t="s">
        <v>874</v>
      </c>
      <c r="D920" s="184">
        <v>1</v>
      </c>
      <c r="E920" s="41" t="s">
        <v>890</v>
      </c>
      <c r="F920" s="93"/>
      <c r="G920" s="235">
        <v>1</v>
      </c>
      <c r="H920" s="78">
        <f t="shared" si="71"/>
        <v>0</v>
      </c>
      <c r="I920" s="47">
        <f t="shared" si="72"/>
        <v>-1</v>
      </c>
      <c r="J920"/>
      <c r="K920" s="139">
        <v>5000</v>
      </c>
      <c r="L920" s="54">
        <f t="shared" si="73"/>
        <v>0</v>
      </c>
      <c r="M920" s="54">
        <f t="shared" si="74"/>
        <v>-5000</v>
      </c>
      <c r="O920" s="91">
        <f t="shared" si="70"/>
        <v>0</v>
      </c>
      <c r="P920" s="147">
        <v>215001</v>
      </c>
      <c r="Q920" s="71"/>
      <c r="R920" s="71"/>
      <c r="S920" s="161"/>
      <c r="V920"/>
    </row>
    <row r="921" spans="1:22">
      <c r="A921" s="51">
        <v>215045</v>
      </c>
      <c r="B921" s="48">
        <v>215</v>
      </c>
      <c r="C921" s="50" t="s">
        <v>874</v>
      </c>
      <c r="D921" s="50">
        <v>45</v>
      </c>
      <c r="E921" s="41" t="s">
        <v>898</v>
      </c>
      <c r="F921" s="235">
        <v>1.28</v>
      </c>
      <c r="G921" s="235">
        <v>0</v>
      </c>
      <c r="H921" s="78">
        <f t="shared" si="71"/>
        <v>1.62</v>
      </c>
      <c r="I921" s="47">
        <f t="shared" si="72"/>
        <v>1.62</v>
      </c>
      <c r="J921" s="139">
        <v>6400</v>
      </c>
      <c r="K921" s="139">
        <v>0</v>
      </c>
      <c r="L921" s="54">
        <f t="shared" si="73"/>
        <v>11679</v>
      </c>
      <c r="M921" s="54">
        <f t="shared" si="74"/>
        <v>11679</v>
      </c>
      <c r="O921" s="91">
        <f t="shared" si="70"/>
        <v>0</v>
      </c>
      <c r="P921" s="122">
        <v>215045</v>
      </c>
      <c r="Q921" s="71">
        <v>1.62</v>
      </c>
      <c r="R921" s="71">
        <v>11679</v>
      </c>
      <c r="S921" s="161"/>
      <c r="V921"/>
    </row>
    <row r="922" spans="1:22">
      <c r="A922" s="176">
        <v>215151</v>
      </c>
      <c r="B922" s="49">
        <v>215</v>
      </c>
      <c r="C922" s="50" t="s">
        <v>874</v>
      </c>
      <c r="D922" s="50">
        <v>151</v>
      </c>
      <c r="E922" s="41" t="s">
        <v>921</v>
      </c>
      <c r="F922" s="235">
        <v>4</v>
      </c>
      <c r="G922" s="235">
        <v>3</v>
      </c>
      <c r="H922" s="78">
        <f t="shared" si="71"/>
        <v>3</v>
      </c>
      <c r="I922" s="47">
        <f t="shared" si="72"/>
        <v>0</v>
      </c>
      <c r="J922" s="139">
        <v>20000</v>
      </c>
      <c r="K922" s="139">
        <v>15000</v>
      </c>
      <c r="L922" s="54">
        <f t="shared" si="73"/>
        <v>15000</v>
      </c>
      <c r="M922" s="54">
        <f t="shared" si="74"/>
        <v>0</v>
      </c>
      <c r="O922" s="91">
        <f t="shared" si="70"/>
        <v>0</v>
      </c>
      <c r="P922" s="122">
        <v>215151</v>
      </c>
      <c r="Q922" s="71">
        <v>3</v>
      </c>
      <c r="R922" s="71">
        <v>15000</v>
      </c>
      <c r="S922" s="161"/>
      <c r="V922"/>
    </row>
    <row r="923" spans="1:22">
      <c r="A923" s="213">
        <v>215214</v>
      </c>
      <c r="B923" s="49">
        <v>215</v>
      </c>
      <c r="C923" s="49" t="s">
        <v>874</v>
      </c>
      <c r="D923" s="49">
        <v>214</v>
      </c>
      <c r="E923" s="41" t="s">
        <v>796</v>
      </c>
      <c r="F923" s="235">
        <v>1</v>
      </c>
      <c r="G923" s="235">
        <v>0</v>
      </c>
      <c r="H923" s="78">
        <f t="shared" si="71"/>
        <v>1</v>
      </c>
      <c r="I923" s="47">
        <f t="shared" si="72"/>
        <v>1</v>
      </c>
      <c r="J923" s="139">
        <v>5000</v>
      </c>
      <c r="K923" s="139">
        <v>0</v>
      </c>
      <c r="L923" s="54">
        <f t="shared" si="73"/>
        <v>5000</v>
      </c>
      <c r="M923" s="54">
        <f t="shared" si="74"/>
        <v>5000</v>
      </c>
      <c r="O923" s="91">
        <f t="shared" si="70"/>
        <v>0</v>
      </c>
      <c r="P923" s="122">
        <v>215214</v>
      </c>
      <c r="Q923" s="71">
        <v>1</v>
      </c>
      <c r="R923" s="71">
        <v>5000</v>
      </c>
      <c r="S923" s="161"/>
      <c r="V923"/>
    </row>
    <row r="924" spans="1:22">
      <c r="A924" s="212">
        <v>215277</v>
      </c>
      <c r="B924" s="149">
        <v>215</v>
      </c>
      <c r="C924" s="183" t="s">
        <v>874</v>
      </c>
      <c r="D924" s="184">
        <v>277</v>
      </c>
      <c r="E924" s="41" t="s">
        <v>869</v>
      </c>
      <c r="F924" s="235">
        <v>0.52</v>
      </c>
      <c r="G924" s="235">
        <v>2</v>
      </c>
      <c r="H924" s="78">
        <f t="shared" si="71"/>
        <v>1</v>
      </c>
      <c r="I924" s="47">
        <f t="shared" si="72"/>
        <v>-1</v>
      </c>
      <c r="J924" s="139">
        <v>2600</v>
      </c>
      <c r="K924" s="139">
        <v>10000</v>
      </c>
      <c r="L924" s="54">
        <f t="shared" si="73"/>
        <v>18307</v>
      </c>
      <c r="M924" s="54">
        <f t="shared" si="74"/>
        <v>8307</v>
      </c>
      <c r="O924" s="91">
        <f t="shared" si="70"/>
        <v>0</v>
      </c>
      <c r="P924" s="122">
        <v>215277</v>
      </c>
      <c r="Q924" s="71">
        <v>1</v>
      </c>
      <c r="R924" s="71">
        <v>18307</v>
      </c>
      <c r="S924" s="161"/>
      <c r="V924"/>
    </row>
    <row r="925" spans="1:22">
      <c r="A925" s="170">
        <v>215309</v>
      </c>
      <c r="B925" s="49">
        <v>215</v>
      </c>
      <c r="C925" s="50" t="s">
        <v>874</v>
      </c>
      <c r="D925" s="50">
        <v>309</v>
      </c>
      <c r="E925" s="41" t="s">
        <v>818</v>
      </c>
      <c r="F925" s="235">
        <v>1.1599999999999999</v>
      </c>
      <c r="G925" s="235">
        <v>0</v>
      </c>
      <c r="H925" s="78">
        <f t="shared" si="71"/>
        <v>0</v>
      </c>
      <c r="I925" s="47">
        <f t="shared" si="72"/>
        <v>0</v>
      </c>
      <c r="J925" s="139">
        <v>5800</v>
      </c>
      <c r="K925" s="139">
        <v>0</v>
      </c>
      <c r="L925" s="54">
        <f t="shared" si="73"/>
        <v>0</v>
      </c>
      <c r="M925" s="54">
        <f t="shared" si="74"/>
        <v>0</v>
      </c>
      <c r="O925" s="91">
        <f t="shared" si="70"/>
        <v>0</v>
      </c>
      <c r="P925" s="147">
        <v>215309</v>
      </c>
      <c r="Q925" s="71"/>
      <c r="R925" s="71"/>
      <c r="S925" s="161"/>
      <c r="V925"/>
    </row>
    <row r="926" spans="1:22">
      <c r="A926" s="51">
        <v>215348</v>
      </c>
      <c r="B926" s="49">
        <v>215</v>
      </c>
      <c r="C926" s="50" t="s">
        <v>874</v>
      </c>
      <c r="D926" s="68">
        <v>348</v>
      </c>
      <c r="E926" s="41" t="s">
        <v>857</v>
      </c>
      <c r="F926" s="235">
        <v>0.7</v>
      </c>
      <c r="G926" s="235">
        <v>1</v>
      </c>
      <c r="H926" s="78">
        <f t="shared" si="71"/>
        <v>1</v>
      </c>
      <c r="I926" s="47">
        <f t="shared" si="72"/>
        <v>0</v>
      </c>
      <c r="J926" s="139">
        <v>3500</v>
      </c>
      <c r="K926" s="139">
        <v>5000</v>
      </c>
      <c r="L926" s="54">
        <f t="shared" si="73"/>
        <v>5000</v>
      </c>
      <c r="M926" s="54">
        <f t="shared" si="74"/>
        <v>0</v>
      </c>
      <c r="O926" s="91">
        <f t="shared" si="70"/>
        <v>0</v>
      </c>
      <c r="P926" s="122">
        <v>215348</v>
      </c>
      <c r="Q926" s="71">
        <v>1</v>
      </c>
      <c r="R926" s="71">
        <v>5000</v>
      </c>
      <c r="S926" s="161"/>
      <c r="V926"/>
    </row>
    <row r="927" spans="1:22">
      <c r="A927" s="51">
        <v>215753</v>
      </c>
      <c r="B927" s="49">
        <v>215</v>
      </c>
      <c r="C927" s="50" t="s">
        <v>874</v>
      </c>
      <c r="D927" s="50">
        <v>753</v>
      </c>
      <c r="E927" s="41" t="s">
        <v>789</v>
      </c>
      <c r="F927" s="235">
        <v>6.8100000000000005</v>
      </c>
      <c r="G927" s="235">
        <v>7</v>
      </c>
      <c r="H927" s="78">
        <f t="shared" si="71"/>
        <v>6.0500000000000007</v>
      </c>
      <c r="I927" s="47">
        <f t="shared" si="72"/>
        <v>-0.94999999999999929</v>
      </c>
      <c r="J927" s="139">
        <v>35497</v>
      </c>
      <c r="K927" s="139">
        <v>35000</v>
      </c>
      <c r="L927" s="54">
        <f t="shared" si="73"/>
        <v>30250</v>
      </c>
      <c r="M927" s="54">
        <f t="shared" si="74"/>
        <v>-4750</v>
      </c>
      <c r="O927" s="91">
        <f t="shared" si="70"/>
        <v>0</v>
      </c>
      <c r="P927" s="122">
        <v>215753</v>
      </c>
      <c r="Q927" s="71">
        <v>6.0500000000000007</v>
      </c>
      <c r="R927" s="71">
        <v>30250</v>
      </c>
      <c r="S927" s="161"/>
      <c r="V927"/>
    </row>
    <row r="928" spans="1:22">
      <c r="A928" s="51">
        <v>215767</v>
      </c>
      <c r="B928" s="48">
        <v>215</v>
      </c>
      <c r="C928" s="50" t="s">
        <v>874</v>
      </c>
      <c r="D928" s="50">
        <v>767</v>
      </c>
      <c r="E928" s="41" t="s">
        <v>876</v>
      </c>
      <c r="F928" s="235">
        <v>38.4</v>
      </c>
      <c r="G928" s="235">
        <v>43</v>
      </c>
      <c r="H928" s="78">
        <f t="shared" si="71"/>
        <v>39.75</v>
      </c>
      <c r="I928" s="47">
        <f t="shared" si="72"/>
        <v>-3.25</v>
      </c>
      <c r="J928" s="139">
        <v>224868</v>
      </c>
      <c r="K928" s="139">
        <v>241304</v>
      </c>
      <c r="L928" s="54">
        <f t="shared" si="73"/>
        <v>202912</v>
      </c>
      <c r="M928" s="54">
        <f t="shared" si="74"/>
        <v>-38392</v>
      </c>
      <c r="O928" s="91">
        <f t="shared" si="70"/>
        <v>0</v>
      </c>
      <c r="P928" s="122">
        <v>215767</v>
      </c>
      <c r="Q928" s="71">
        <v>39.75</v>
      </c>
      <c r="R928" s="71">
        <v>202912</v>
      </c>
      <c r="S928" s="161"/>
      <c r="V928"/>
    </row>
    <row r="929" spans="1:22">
      <c r="A929" s="180">
        <v>215770</v>
      </c>
      <c r="B929" s="86">
        <v>215</v>
      </c>
      <c r="C929" s="182" t="s">
        <v>874</v>
      </c>
      <c r="D929" s="182">
        <v>770</v>
      </c>
      <c r="E929" s="41" t="s">
        <v>877</v>
      </c>
      <c r="F929" s="235">
        <v>2</v>
      </c>
      <c r="G929" s="235">
        <v>2</v>
      </c>
      <c r="H929" s="78">
        <f t="shared" si="71"/>
        <v>1.3599999999999999</v>
      </c>
      <c r="I929" s="47">
        <f t="shared" si="72"/>
        <v>-0.64000000000000012</v>
      </c>
      <c r="J929" s="139">
        <v>10000</v>
      </c>
      <c r="K929" s="139">
        <v>10000</v>
      </c>
      <c r="L929" s="54">
        <f t="shared" si="73"/>
        <v>6800</v>
      </c>
      <c r="M929" s="54">
        <f t="shared" si="74"/>
        <v>-3200</v>
      </c>
      <c r="O929" s="91">
        <f t="shared" si="70"/>
        <v>0</v>
      </c>
      <c r="P929" s="122">
        <v>215770</v>
      </c>
      <c r="Q929" s="71">
        <v>1.3599999999999999</v>
      </c>
      <c r="R929" s="71">
        <v>6800</v>
      </c>
      <c r="S929" s="161"/>
      <c r="V929"/>
    </row>
    <row r="930" spans="1:22">
      <c r="A930" s="234">
        <v>215775</v>
      </c>
      <c r="B930" s="149">
        <v>215</v>
      </c>
      <c r="C930" s="183" t="s">
        <v>874</v>
      </c>
      <c r="D930" s="184">
        <v>775</v>
      </c>
      <c r="E930" s="41" t="s">
        <v>856</v>
      </c>
      <c r="F930" s="93"/>
      <c r="G930" s="235">
        <v>1</v>
      </c>
      <c r="H930" s="78">
        <f t="shared" si="71"/>
        <v>1.48</v>
      </c>
      <c r="I930" s="47">
        <f t="shared" si="72"/>
        <v>0.48</v>
      </c>
      <c r="J930"/>
      <c r="K930" s="139">
        <v>5000</v>
      </c>
      <c r="L930" s="54">
        <f t="shared" si="73"/>
        <v>9929</v>
      </c>
      <c r="M930" s="54">
        <f t="shared" si="74"/>
        <v>4929</v>
      </c>
      <c r="O930" s="91">
        <f t="shared" si="70"/>
        <v>0</v>
      </c>
      <c r="P930" s="122">
        <v>215775</v>
      </c>
      <c r="Q930" s="71">
        <v>1.48</v>
      </c>
      <c r="R930" s="71">
        <v>9929</v>
      </c>
      <c r="S930" s="161"/>
      <c r="V930"/>
    </row>
    <row r="931" spans="1:22">
      <c r="A931" s="51">
        <v>215778</v>
      </c>
      <c r="B931" s="48">
        <v>215</v>
      </c>
      <c r="C931" s="50" t="s">
        <v>874</v>
      </c>
      <c r="D931" s="50">
        <v>778</v>
      </c>
      <c r="E931" s="41" t="s">
        <v>1286</v>
      </c>
      <c r="F931" s="235">
        <v>9</v>
      </c>
      <c r="G931" s="235">
        <v>8</v>
      </c>
      <c r="H931" s="78">
        <f t="shared" si="71"/>
        <v>8.32</v>
      </c>
      <c r="I931" s="47">
        <f t="shared" si="72"/>
        <v>0.32000000000000028</v>
      </c>
      <c r="J931" s="139">
        <v>53545</v>
      </c>
      <c r="K931" s="139">
        <v>47375</v>
      </c>
      <c r="L931" s="54">
        <f t="shared" si="73"/>
        <v>42703</v>
      </c>
      <c r="M931" s="54">
        <f t="shared" si="74"/>
        <v>-4672</v>
      </c>
      <c r="O931" s="91">
        <f t="shared" si="70"/>
        <v>0</v>
      </c>
      <c r="P931" s="122">
        <v>215778</v>
      </c>
      <c r="Q931" s="71">
        <v>8.32</v>
      </c>
      <c r="R931" s="71">
        <v>42703</v>
      </c>
      <c r="S931" s="161"/>
      <c r="V931"/>
    </row>
    <row r="932" spans="1:22">
      <c r="A932" s="212">
        <v>218016</v>
      </c>
      <c r="B932" s="149">
        <v>218</v>
      </c>
      <c r="C932" s="183" t="s">
        <v>1218</v>
      </c>
      <c r="D932" s="184">
        <v>16</v>
      </c>
      <c r="E932" s="41" t="s">
        <v>1317</v>
      </c>
      <c r="F932" s="235">
        <v>3</v>
      </c>
      <c r="G932" s="235">
        <v>5</v>
      </c>
      <c r="H932" s="78">
        <f t="shared" si="71"/>
        <v>3.76</v>
      </c>
      <c r="I932" s="47">
        <f t="shared" si="72"/>
        <v>-1.2400000000000002</v>
      </c>
      <c r="J932" s="139">
        <v>15000</v>
      </c>
      <c r="K932" s="139">
        <v>29000</v>
      </c>
      <c r="L932" s="54">
        <f t="shared" si="73"/>
        <v>18800</v>
      </c>
      <c r="M932" s="54">
        <f t="shared" si="74"/>
        <v>-10200</v>
      </c>
      <c r="O932" s="91">
        <f t="shared" si="70"/>
        <v>0</v>
      </c>
      <c r="P932" s="122">
        <v>218016</v>
      </c>
      <c r="Q932" s="71">
        <v>3.76</v>
      </c>
      <c r="R932" s="71">
        <v>18800</v>
      </c>
      <c r="S932" s="161"/>
      <c r="V932"/>
    </row>
    <row r="933" spans="1:22">
      <c r="A933" s="212">
        <v>218044</v>
      </c>
      <c r="B933" s="149">
        <v>218</v>
      </c>
      <c r="C933" s="183" t="s">
        <v>1218</v>
      </c>
      <c r="D933" s="184">
        <v>44</v>
      </c>
      <c r="E933" s="41" t="s">
        <v>835</v>
      </c>
      <c r="F933" s="235">
        <v>1</v>
      </c>
      <c r="G933" s="235">
        <v>6</v>
      </c>
      <c r="H933" s="78">
        <f t="shared" si="71"/>
        <v>6</v>
      </c>
      <c r="I933" s="47">
        <f t="shared" si="72"/>
        <v>0</v>
      </c>
      <c r="J933" s="139">
        <v>5000</v>
      </c>
      <c r="K933" s="139">
        <v>30000</v>
      </c>
      <c r="L933" s="54">
        <f t="shared" si="73"/>
        <v>30000</v>
      </c>
      <c r="M933" s="54">
        <f t="shared" si="74"/>
        <v>0</v>
      </c>
      <c r="O933" s="91">
        <f t="shared" si="70"/>
        <v>0</v>
      </c>
      <c r="P933" s="122">
        <v>218044</v>
      </c>
      <c r="Q933" s="71">
        <v>6</v>
      </c>
      <c r="R933" s="71">
        <v>30000</v>
      </c>
      <c r="S933" s="161"/>
      <c r="V933"/>
    </row>
    <row r="934" spans="1:22">
      <c r="A934" s="212">
        <v>218088</v>
      </c>
      <c r="B934" s="149">
        <v>218</v>
      </c>
      <c r="C934" s="183" t="s">
        <v>1218</v>
      </c>
      <c r="D934" s="184">
        <v>88</v>
      </c>
      <c r="E934" s="41" t="s">
        <v>1352</v>
      </c>
      <c r="F934" s="235">
        <v>1</v>
      </c>
      <c r="G934" s="235">
        <v>1</v>
      </c>
      <c r="H934" s="78">
        <f t="shared" si="71"/>
        <v>1</v>
      </c>
      <c r="I934" s="47">
        <f t="shared" si="72"/>
        <v>0</v>
      </c>
      <c r="J934" s="139">
        <v>5000</v>
      </c>
      <c r="K934" s="139">
        <v>5000</v>
      </c>
      <c r="L934" s="54">
        <f t="shared" si="73"/>
        <v>5000</v>
      </c>
      <c r="M934" s="54">
        <f t="shared" si="74"/>
        <v>0</v>
      </c>
      <c r="O934" s="91">
        <f t="shared" si="70"/>
        <v>0</v>
      </c>
      <c r="P934" s="122">
        <v>218088</v>
      </c>
      <c r="Q934" s="71">
        <v>1</v>
      </c>
      <c r="R934" s="71">
        <v>5000</v>
      </c>
      <c r="S934" s="161"/>
      <c r="V934"/>
    </row>
    <row r="935" spans="1:22">
      <c r="A935" s="234">
        <v>218099</v>
      </c>
      <c r="B935" s="149">
        <v>218</v>
      </c>
      <c r="C935" s="183" t="s">
        <v>1218</v>
      </c>
      <c r="D935" s="184">
        <v>99</v>
      </c>
      <c r="E935" s="41" t="s">
        <v>1359</v>
      </c>
      <c r="F935" s="93"/>
      <c r="G935" s="235">
        <v>1</v>
      </c>
      <c r="H935" s="78">
        <f t="shared" si="71"/>
        <v>0.95</v>
      </c>
      <c r="I935" s="47">
        <f t="shared" si="72"/>
        <v>-5.0000000000000044E-2</v>
      </c>
      <c r="J935"/>
      <c r="K935" s="139">
        <v>5000</v>
      </c>
      <c r="L935" s="54">
        <f t="shared" si="73"/>
        <v>4750</v>
      </c>
      <c r="M935" s="54">
        <f t="shared" si="74"/>
        <v>-250</v>
      </c>
      <c r="O935" s="91">
        <f t="shared" si="70"/>
        <v>0</v>
      </c>
      <c r="P935" s="122">
        <v>218099</v>
      </c>
      <c r="Q935" s="71">
        <v>0.95</v>
      </c>
      <c r="R935" s="71">
        <v>4750</v>
      </c>
      <c r="S935" s="161"/>
      <c r="V935"/>
    </row>
    <row r="936" spans="1:22">
      <c r="A936" s="234">
        <v>218167</v>
      </c>
      <c r="B936" s="149">
        <v>218</v>
      </c>
      <c r="C936" s="183" t="s">
        <v>1218</v>
      </c>
      <c r="D936" s="184">
        <v>167</v>
      </c>
      <c r="E936" s="41" t="s">
        <v>1390</v>
      </c>
      <c r="F936" s="93"/>
      <c r="G936" s="235">
        <v>0.5</v>
      </c>
      <c r="H936" s="78">
        <f t="shared" si="71"/>
        <v>0.5</v>
      </c>
      <c r="I936" s="47">
        <f t="shared" si="72"/>
        <v>0</v>
      </c>
      <c r="J936"/>
      <c r="K936" s="139">
        <v>2500</v>
      </c>
      <c r="L936" s="54">
        <f t="shared" si="73"/>
        <v>2500</v>
      </c>
      <c r="M936" s="54">
        <f t="shared" si="74"/>
        <v>0</v>
      </c>
      <c r="O936" s="91">
        <f t="shared" si="70"/>
        <v>0</v>
      </c>
      <c r="P936" s="122">
        <v>218167</v>
      </c>
      <c r="Q936" s="71">
        <v>0.5</v>
      </c>
      <c r="R936" s="71">
        <v>2500</v>
      </c>
      <c r="S936" s="161"/>
      <c r="V936"/>
    </row>
    <row r="937" spans="1:22">
      <c r="A937" s="212">
        <v>218293</v>
      </c>
      <c r="B937" s="149">
        <v>218</v>
      </c>
      <c r="C937" s="183" t="s">
        <v>1218</v>
      </c>
      <c r="D937" s="184">
        <v>293</v>
      </c>
      <c r="E937" s="41" t="s">
        <v>840</v>
      </c>
      <c r="F937" s="235">
        <v>6</v>
      </c>
      <c r="G937" s="235">
        <v>14.5</v>
      </c>
      <c r="H937" s="78">
        <f t="shared" si="71"/>
        <v>16.239999999999998</v>
      </c>
      <c r="I937" s="47">
        <f t="shared" si="72"/>
        <v>1.7399999999999984</v>
      </c>
      <c r="J937" s="139">
        <v>39700</v>
      </c>
      <c r="K937" s="139">
        <v>89200</v>
      </c>
      <c r="L937" s="54">
        <f t="shared" si="73"/>
        <v>81200</v>
      </c>
      <c r="M937" s="54">
        <f t="shared" si="74"/>
        <v>-8000</v>
      </c>
      <c r="O937" s="91">
        <f t="shared" si="70"/>
        <v>0</v>
      </c>
      <c r="P937" s="122">
        <v>218293</v>
      </c>
      <c r="Q937" s="71">
        <v>16.239999999999998</v>
      </c>
      <c r="R937" s="71">
        <v>81200</v>
      </c>
      <c r="S937" s="161"/>
      <c r="V937"/>
    </row>
    <row r="938" spans="1:22">
      <c r="A938" s="234">
        <v>218650</v>
      </c>
      <c r="B938" s="149">
        <v>218</v>
      </c>
      <c r="C938" s="183" t="s">
        <v>1218</v>
      </c>
      <c r="D938" s="184">
        <v>650</v>
      </c>
      <c r="E938" s="41" t="s">
        <v>896</v>
      </c>
      <c r="F938" s="93"/>
      <c r="G938" s="235">
        <v>4.5</v>
      </c>
      <c r="H938" s="78">
        <f t="shared" si="71"/>
        <v>4.5</v>
      </c>
      <c r="I938" s="47">
        <f t="shared" si="72"/>
        <v>0</v>
      </c>
      <c r="J938"/>
      <c r="K938" s="139">
        <v>36500</v>
      </c>
      <c r="L938" s="54">
        <f t="shared" si="73"/>
        <v>22500</v>
      </c>
      <c r="M938" s="54">
        <f t="shared" si="74"/>
        <v>-14000</v>
      </c>
      <c r="O938" s="91">
        <f t="shared" si="70"/>
        <v>0</v>
      </c>
      <c r="P938" s="122">
        <v>218650</v>
      </c>
      <c r="Q938" s="71">
        <v>4.5</v>
      </c>
      <c r="R938" s="71">
        <v>22500</v>
      </c>
      <c r="S938" s="161"/>
      <c r="V938"/>
    </row>
    <row r="939" spans="1:22">
      <c r="A939" s="234">
        <v>218665</v>
      </c>
      <c r="B939" s="149">
        <v>218</v>
      </c>
      <c r="C939" s="183" t="s">
        <v>1218</v>
      </c>
      <c r="D939" s="184">
        <v>665</v>
      </c>
      <c r="E939" s="41" t="s">
        <v>866</v>
      </c>
      <c r="F939" s="93"/>
      <c r="G939" s="235">
        <v>2</v>
      </c>
      <c r="H939" s="78">
        <f t="shared" si="71"/>
        <v>2</v>
      </c>
      <c r="I939" s="47">
        <f t="shared" si="72"/>
        <v>0</v>
      </c>
      <c r="J939"/>
      <c r="K939" s="139">
        <v>10000</v>
      </c>
      <c r="L939" s="54">
        <f t="shared" si="73"/>
        <v>10000</v>
      </c>
      <c r="M939" s="54">
        <f t="shared" si="74"/>
        <v>0</v>
      </c>
      <c r="O939" s="91">
        <f t="shared" si="70"/>
        <v>0</v>
      </c>
      <c r="P939" s="122">
        <v>218665</v>
      </c>
      <c r="Q939" s="71">
        <v>2</v>
      </c>
      <c r="R939" s="71">
        <v>10000</v>
      </c>
      <c r="S939" s="161"/>
      <c r="V939"/>
    </row>
    <row r="940" spans="1:22">
      <c r="A940" s="51">
        <v>221089</v>
      </c>
      <c r="B940" s="49">
        <v>221</v>
      </c>
      <c r="C940" s="50" t="s">
        <v>1220</v>
      </c>
      <c r="D940" s="68">
        <v>89</v>
      </c>
      <c r="E940" s="41" t="s">
        <v>1353</v>
      </c>
      <c r="F940" s="235">
        <v>11.27</v>
      </c>
      <c r="G940" s="235">
        <v>12</v>
      </c>
      <c r="H940" s="78">
        <f t="shared" si="71"/>
        <v>10</v>
      </c>
      <c r="I940" s="47">
        <f t="shared" si="72"/>
        <v>-2</v>
      </c>
      <c r="J940" s="139">
        <v>57862</v>
      </c>
      <c r="K940" s="139">
        <v>60000</v>
      </c>
      <c r="L940" s="54">
        <f t="shared" si="73"/>
        <v>50000</v>
      </c>
      <c r="M940" s="54">
        <f t="shared" si="74"/>
        <v>-10000</v>
      </c>
      <c r="O940" s="91">
        <f t="shared" si="70"/>
        <v>0</v>
      </c>
      <c r="P940" s="122">
        <v>221089</v>
      </c>
      <c r="Q940" s="71">
        <v>10</v>
      </c>
      <c r="R940" s="71">
        <v>50000</v>
      </c>
      <c r="S940" s="161"/>
      <c r="V940"/>
    </row>
    <row r="941" spans="1:22">
      <c r="A941" s="51">
        <v>221296</v>
      </c>
      <c r="B941" s="48">
        <v>221</v>
      </c>
      <c r="C941" s="50" t="s">
        <v>1220</v>
      </c>
      <c r="D941" s="50">
        <v>296</v>
      </c>
      <c r="E941" s="41" t="s">
        <v>1262</v>
      </c>
      <c r="F941" s="235">
        <v>13</v>
      </c>
      <c r="G941" s="235">
        <v>14</v>
      </c>
      <c r="H941" s="78">
        <f t="shared" si="71"/>
        <v>18.45</v>
      </c>
      <c r="I941" s="47">
        <f t="shared" si="72"/>
        <v>4.4499999999999993</v>
      </c>
      <c r="J941" s="139">
        <v>84661</v>
      </c>
      <c r="K941" s="139">
        <v>93661</v>
      </c>
      <c r="L941" s="54">
        <f t="shared" si="73"/>
        <v>92250</v>
      </c>
      <c r="M941" s="54">
        <f t="shared" si="74"/>
        <v>-1411</v>
      </c>
      <c r="O941" s="91">
        <f t="shared" si="70"/>
        <v>0</v>
      </c>
      <c r="P941" s="122">
        <v>221296</v>
      </c>
      <c r="Q941" s="71">
        <v>18.45</v>
      </c>
      <c r="R941" s="71">
        <v>92250</v>
      </c>
      <c r="S941" s="161"/>
      <c r="V941"/>
    </row>
    <row r="942" spans="1:22">
      <c r="A942" s="51">
        <v>221774</v>
      </c>
      <c r="B942" s="48">
        <v>221</v>
      </c>
      <c r="C942" s="50" t="s">
        <v>1220</v>
      </c>
      <c r="D942" s="50">
        <v>774</v>
      </c>
      <c r="E942" s="41" t="s">
        <v>540</v>
      </c>
      <c r="F942" s="235">
        <v>11</v>
      </c>
      <c r="G942" s="235">
        <v>10</v>
      </c>
      <c r="H942" s="78">
        <f t="shared" si="71"/>
        <v>7</v>
      </c>
      <c r="I942" s="47">
        <f t="shared" si="72"/>
        <v>-3</v>
      </c>
      <c r="J942" s="139">
        <v>83630</v>
      </c>
      <c r="K942" s="139">
        <v>60768</v>
      </c>
      <c r="L942" s="54">
        <f t="shared" si="73"/>
        <v>35000</v>
      </c>
      <c r="M942" s="54">
        <f t="shared" si="74"/>
        <v>-25768</v>
      </c>
      <c r="O942" s="91">
        <f t="shared" si="70"/>
        <v>0</v>
      </c>
      <c r="P942" s="122">
        <v>221774</v>
      </c>
      <c r="Q942" s="71">
        <v>7</v>
      </c>
      <c r="R942" s="71">
        <v>35000</v>
      </c>
      <c r="S942" s="161"/>
      <c r="V942"/>
    </row>
    <row r="943" spans="1:22">
      <c r="A943" s="51">
        <v>223091</v>
      </c>
      <c r="B943" s="49">
        <v>223</v>
      </c>
      <c r="C943" s="50" t="s">
        <v>1222</v>
      </c>
      <c r="D943" s="68">
        <v>91</v>
      </c>
      <c r="E943" s="41" t="s">
        <v>1356</v>
      </c>
      <c r="F943" s="235">
        <v>1</v>
      </c>
      <c r="G943" s="235">
        <v>2</v>
      </c>
      <c r="H943" s="78">
        <f t="shared" si="71"/>
        <v>2</v>
      </c>
      <c r="I943" s="47">
        <f t="shared" si="72"/>
        <v>0</v>
      </c>
      <c r="J943" s="139">
        <v>5000</v>
      </c>
      <c r="K943" s="139">
        <v>10000</v>
      </c>
      <c r="L943" s="54">
        <f t="shared" si="73"/>
        <v>10000</v>
      </c>
      <c r="M943" s="54">
        <f t="shared" si="74"/>
        <v>0</v>
      </c>
      <c r="O943" s="91">
        <f t="shared" si="70"/>
        <v>0</v>
      </c>
      <c r="P943" s="122">
        <v>223091</v>
      </c>
      <c r="Q943" s="71">
        <v>2</v>
      </c>
      <c r="R943" s="71">
        <v>10000</v>
      </c>
      <c r="S943" s="161"/>
      <c r="V943"/>
    </row>
    <row r="944" spans="1:22">
      <c r="A944" s="144">
        <v>223103</v>
      </c>
      <c r="B944" s="149">
        <f>TRUNC(A944,-3)/1000</f>
        <v>223</v>
      </c>
      <c r="C944" s="183" t="str">
        <f>VLOOKUP(B944,code437,2)</f>
        <v xml:space="preserve">ORANGE                       </v>
      </c>
      <c r="D944" s="184">
        <f>A944-B944*1000</f>
        <v>103</v>
      </c>
      <c r="E944" s="41" t="s">
        <v>804</v>
      </c>
      <c r="H944" s="78">
        <f t="shared" si="71"/>
        <v>0.18</v>
      </c>
      <c r="I944" s="47">
        <f t="shared" si="72"/>
        <v>0.18</v>
      </c>
      <c r="K944" s="139"/>
      <c r="L944" s="54">
        <f t="shared" si="73"/>
        <v>900</v>
      </c>
      <c r="M944" s="54">
        <f t="shared" si="74"/>
        <v>900</v>
      </c>
      <c r="O944" s="91">
        <f t="shared" si="70"/>
        <v>0</v>
      </c>
      <c r="P944" s="122">
        <v>223103</v>
      </c>
      <c r="Q944" s="71">
        <v>0.18</v>
      </c>
      <c r="R944" s="71">
        <v>900</v>
      </c>
      <c r="S944" s="161"/>
      <c r="V944"/>
    </row>
    <row r="945" spans="1:22">
      <c r="A945" s="180">
        <v>223114</v>
      </c>
      <c r="B945" s="86">
        <v>223</v>
      </c>
      <c r="C945" s="182" t="s">
        <v>1222</v>
      </c>
      <c r="D945" s="182">
        <v>114</v>
      </c>
      <c r="E945" s="41" t="s">
        <v>815</v>
      </c>
      <c r="F945" s="235">
        <v>1</v>
      </c>
      <c r="G945" s="235">
        <v>0</v>
      </c>
      <c r="H945" s="78">
        <f t="shared" si="71"/>
        <v>0</v>
      </c>
      <c r="I945" s="47">
        <f t="shared" si="72"/>
        <v>0</v>
      </c>
      <c r="J945" s="139">
        <v>5000</v>
      </c>
      <c r="K945" s="139">
        <v>0</v>
      </c>
      <c r="L945" s="54">
        <f t="shared" si="73"/>
        <v>0</v>
      </c>
      <c r="M945" s="54">
        <f t="shared" si="74"/>
        <v>0</v>
      </c>
      <c r="O945" s="91">
        <f t="shared" si="70"/>
        <v>0</v>
      </c>
      <c r="P945" s="147">
        <v>223114</v>
      </c>
      <c r="Q945" s="71"/>
      <c r="R945" s="71"/>
      <c r="S945" s="161"/>
      <c r="V945"/>
    </row>
    <row r="946" spans="1:22">
      <c r="A946" s="51">
        <v>223615</v>
      </c>
      <c r="B946" s="48">
        <v>223</v>
      </c>
      <c r="C946" s="50" t="s">
        <v>1222</v>
      </c>
      <c r="D946" s="68">
        <v>615</v>
      </c>
      <c r="E946" s="41" t="s">
        <v>805</v>
      </c>
      <c r="F946" s="235">
        <v>49.11</v>
      </c>
      <c r="G946" s="235">
        <v>51</v>
      </c>
      <c r="H946" s="78">
        <f t="shared" si="71"/>
        <v>54.78</v>
      </c>
      <c r="I946" s="47">
        <f t="shared" si="72"/>
        <v>3.7800000000000011</v>
      </c>
      <c r="J946" s="139">
        <v>315204</v>
      </c>
      <c r="K946" s="139">
        <v>335432</v>
      </c>
      <c r="L946" s="54">
        <f t="shared" si="73"/>
        <v>372288</v>
      </c>
      <c r="M946" s="54">
        <f t="shared" si="74"/>
        <v>36856</v>
      </c>
      <c r="O946" s="91">
        <f t="shared" si="70"/>
        <v>0</v>
      </c>
      <c r="P946" s="122">
        <v>223615</v>
      </c>
      <c r="Q946" s="71">
        <v>54.78</v>
      </c>
      <c r="R946" s="71">
        <v>372288</v>
      </c>
      <c r="S946" s="161"/>
      <c r="V946"/>
    </row>
    <row r="947" spans="1:22">
      <c r="A947" s="212">
        <v>223728</v>
      </c>
      <c r="B947" s="149">
        <v>223</v>
      </c>
      <c r="C947" s="183" t="s">
        <v>1222</v>
      </c>
      <c r="D947" s="184">
        <v>728</v>
      </c>
      <c r="E947" s="41" t="s">
        <v>879</v>
      </c>
      <c r="F947" s="235">
        <v>1</v>
      </c>
      <c r="G947" s="235">
        <v>2</v>
      </c>
      <c r="H947" s="78">
        <f t="shared" si="71"/>
        <v>2.64</v>
      </c>
      <c r="I947" s="47">
        <f t="shared" si="72"/>
        <v>0.64000000000000012</v>
      </c>
      <c r="J947" s="139">
        <v>5000</v>
      </c>
      <c r="K947" s="139">
        <v>14000</v>
      </c>
      <c r="L947" s="54">
        <f t="shared" si="73"/>
        <v>13497</v>
      </c>
      <c r="M947" s="54">
        <f t="shared" si="74"/>
        <v>-503</v>
      </c>
      <c r="O947" s="91">
        <f t="shared" si="70"/>
        <v>0</v>
      </c>
      <c r="P947" s="122">
        <v>223728</v>
      </c>
      <c r="Q947" s="71">
        <v>2.64</v>
      </c>
      <c r="R947" s="71">
        <v>13497</v>
      </c>
      <c r="S947" s="161"/>
      <c r="V947"/>
    </row>
    <row r="948" spans="1:22">
      <c r="A948" s="145">
        <v>223750</v>
      </c>
      <c r="B948" s="49">
        <v>223</v>
      </c>
      <c r="C948" s="50" t="s">
        <v>1222</v>
      </c>
      <c r="D948" s="68">
        <v>750</v>
      </c>
      <c r="E948" s="41" t="s">
        <v>529</v>
      </c>
      <c r="F948" s="235">
        <v>1</v>
      </c>
      <c r="G948" s="235">
        <v>1</v>
      </c>
      <c r="H948" s="78">
        <f t="shared" si="71"/>
        <v>1</v>
      </c>
      <c r="I948" s="47">
        <f t="shared" si="72"/>
        <v>0</v>
      </c>
      <c r="J948" s="139">
        <v>14176</v>
      </c>
      <c r="K948" s="139">
        <v>14176</v>
      </c>
      <c r="L948" s="54">
        <f t="shared" si="73"/>
        <v>14308</v>
      </c>
      <c r="M948" s="54">
        <f t="shared" si="74"/>
        <v>132</v>
      </c>
      <c r="O948" s="91">
        <f t="shared" si="70"/>
        <v>0</v>
      </c>
      <c r="P948" s="122">
        <v>223750</v>
      </c>
      <c r="Q948" s="71">
        <v>1</v>
      </c>
      <c r="R948" s="71">
        <v>14308</v>
      </c>
      <c r="S948" s="161"/>
      <c r="V948"/>
    </row>
    <row r="949" spans="1:22">
      <c r="A949" s="144">
        <v>223753</v>
      </c>
      <c r="B949" s="149">
        <f>TRUNC(A949,-3)/1000</f>
        <v>223</v>
      </c>
      <c r="C949" s="183" t="str">
        <f>VLOOKUP(B949,code437,2)</f>
        <v xml:space="preserve">ORANGE                       </v>
      </c>
      <c r="D949" s="184">
        <f>A949-B949*1000</f>
        <v>753</v>
      </c>
      <c r="E949" s="41" t="s">
        <v>789</v>
      </c>
      <c r="H949" s="78">
        <f t="shared" si="71"/>
        <v>0.63</v>
      </c>
      <c r="I949" s="47">
        <f t="shared" si="72"/>
        <v>0.63</v>
      </c>
      <c r="K949" s="139"/>
      <c r="L949" s="54">
        <f t="shared" si="73"/>
        <v>3150</v>
      </c>
      <c r="M949" s="54">
        <f t="shared" si="74"/>
        <v>3150</v>
      </c>
      <c r="O949" s="91">
        <f t="shared" si="70"/>
        <v>0</v>
      </c>
      <c r="P949" s="122">
        <v>223753</v>
      </c>
      <c r="Q949" s="71">
        <v>0.63</v>
      </c>
      <c r="R949" s="71">
        <v>3150</v>
      </c>
      <c r="S949" s="161"/>
      <c r="V949"/>
    </row>
    <row r="950" spans="1:22">
      <c r="A950" s="145">
        <v>224041</v>
      </c>
      <c r="B950" s="49">
        <v>224</v>
      </c>
      <c r="C950" s="50" t="s">
        <v>1223</v>
      </c>
      <c r="D950" s="68">
        <v>41</v>
      </c>
      <c r="E950" s="41" t="s">
        <v>777</v>
      </c>
      <c r="F950" s="235">
        <v>1</v>
      </c>
      <c r="G950" s="235">
        <v>1</v>
      </c>
      <c r="H950" s="78">
        <f t="shared" si="71"/>
        <v>1</v>
      </c>
      <c r="I950" s="47">
        <f t="shared" si="72"/>
        <v>0</v>
      </c>
      <c r="J950" s="139">
        <v>5000</v>
      </c>
      <c r="K950" s="139">
        <v>5000</v>
      </c>
      <c r="L950" s="54">
        <f t="shared" si="73"/>
        <v>5000</v>
      </c>
      <c r="M950" s="54">
        <f t="shared" si="74"/>
        <v>0</v>
      </c>
      <c r="O950" s="91">
        <f t="shared" si="70"/>
        <v>0</v>
      </c>
      <c r="P950" s="122">
        <v>224041</v>
      </c>
      <c r="Q950" s="71">
        <v>1</v>
      </c>
      <c r="R950" s="71">
        <v>5000</v>
      </c>
      <c r="S950" s="161"/>
      <c r="V950"/>
    </row>
    <row r="951" spans="1:22">
      <c r="A951" s="234">
        <v>226017</v>
      </c>
      <c r="B951" s="149">
        <v>226</v>
      </c>
      <c r="C951" s="183" t="s">
        <v>797</v>
      </c>
      <c r="D951" s="184">
        <v>17</v>
      </c>
      <c r="E951" s="41" t="s">
        <v>1274</v>
      </c>
      <c r="F951" s="93"/>
      <c r="G951" s="235">
        <v>1</v>
      </c>
      <c r="H951" s="78">
        <f t="shared" si="71"/>
        <v>1</v>
      </c>
      <c r="I951" s="47">
        <f t="shared" si="72"/>
        <v>0</v>
      </c>
      <c r="J951"/>
      <c r="K951" s="139">
        <v>5000</v>
      </c>
      <c r="L951" s="54">
        <f t="shared" si="73"/>
        <v>5000</v>
      </c>
      <c r="M951" s="54">
        <f t="shared" si="74"/>
        <v>0</v>
      </c>
      <c r="O951" s="91">
        <f t="shared" si="70"/>
        <v>0</v>
      </c>
      <c r="P951" s="122">
        <v>226017</v>
      </c>
      <c r="Q951" s="71">
        <v>1</v>
      </c>
      <c r="R951" s="71">
        <v>5000</v>
      </c>
      <c r="S951" s="161"/>
      <c r="V951"/>
    </row>
    <row r="952" spans="1:22">
      <c r="A952" s="234">
        <v>226077</v>
      </c>
      <c r="B952" s="149">
        <v>226</v>
      </c>
      <c r="C952" s="183" t="s">
        <v>797</v>
      </c>
      <c r="D952" s="184">
        <v>77</v>
      </c>
      <c r="E952" s="41" t="s">
        <v>791</v>
      </c>
      <c r="F952" s="93"/>
      <c r="G952" s="235">
        <v>1</v>
      </c>
      <c r="H952" s="78">
        <f t="shared" si="71"/>
        <v>1</v>
      </c>
      <c r="I952" s="47">
        <f t="shared" si="72"/>
        <v>0</v>
      </c>
      <c r="J952"/>
      <c r="K952" s="139">
        <v>5000</v>
      </c>
      <c r="L952" s="54">
        <f t="shared" si="73"/>
        <v>5000</v>
      </c>
      <c r="M952" s="54">
        <f t="shared" si="74"/>
        <v>0</v>
      </c>
      <c r="O952" s="91">
        <f t="shared" si="70"/>
        <v>0</v>
      </c>
      <c r="P952" s="122">
        <v>226077</v>
      </c>
      <c r="Q952" s="71">
        <v>1</v>
      </c>
      <c r="R952" s="71">
        <v>5000</v>
      </c>
      <c r="S952" s="161"/>
      <c r="V952"/>
    </row>
    <row r="953" spans="1:22">
      <c r="A953" s="145">
        <v>226151</v>
      </c>
      <c r="B953" s="48">
        <v>226</v>
      </c>
      <c r="C953" s="50" t="s">
        <v>797</v>
      </c>
      <c r="D953" s="68">
        <v>151</v>
      </c>
      <c r="E953" s="41" t="s">
        <v>921</v>
      </c>
      <c r="F953" s="235">
        <v>1</v>
      </c>
      <c r="G953" s="235">
        <v>0</v>
      </c>
      <c r="H953" s="78">
        <f t="shared" si="71"/>
        <v>0</v>
      </c>
      <c r="I953" s="47">
        <f t="shared" si="72"/>
        <v>0</v>
      </c>
      <c r="J953" s="139">
        <v>5000</v>
      </c>
      <c r="K953" s="139">
        <v>0</v>
      </c>
      <c r="L953" s="54">
        <f t="shared" si="73"/>
        <v>0</v>
      </c>
      <c r="M953" s="54">
        <f t="shared" si="74"/>
        <v>0</v>
      </c>
      <c r="O953" s="91">
        <f t="shared" si="70"/>
        <v>0</v>
      </c>
      <c r="P953" s="147">
        <v>226151</v>
      </c>
      <c r="Q953" s="71"/>
      <c r="R953" s="71"/>
      <c r="S953" s="161"/>
      <c r="V953"/>
    </row>
    <row r="954" spans="1:22">
      <c r="A954" s="144">
        <v>226277</v>
      </c>
      <c r="B954" s="149">
        <f>TRUNC(A954,-3)/1000</f>
        <v>226</v>
      </c>
      <c r="C954" s="183" t="str">
        <f>VLOOKUP(B954,code437,2)</f>
        <v xml:space="preserve">OXFORD                       </v>
      </c>
      <c r="D954" s="184">
        <f>A954-B954*1000</f>
        <v>277</v>
      </c>
      <c r="E954" s="41" t="s">
        <v>869</v>
      </c>
      <c r="H954" s="78">
        <f t="shared" si="71"/>
        <v>0.27</v>
      </c>
      <c r="I954" s="47">
        <f t="shared" si="72"/>
        <v>0.27</v>
      </c>
      <c r="K954" s="139"/>
      <c r="L954" s="54">
        <f t="shared" si="73"/>
        <v>1350</v>
      </c>
      <c r="M954" s="54">
        <f t="shared" si="74"/>
        <v>1350</v>
      </c>
      <c r="O954" s="91">
        <f t="shared" si="70"/>
        <v>0</v>
      </c>
      <c r="P954" s="122">
        <v>226277</v>
      </c>
      <c r="Q954" s="71">
        <v>0.27</v>
      </c>
      <c r="R954" s="71">
        <v>1350</v>
      </c>
      <c r="S954" s="161"/>
      <c r="V954"/>
    </row>
    <row r="955" spans="1:22">
      <c r="A955" s="234">
        <v>226290</v>
      </c>
      <c r="B955" s="149">
        <v>226</v>
      </c>
      <c r="C955" s="183" t="s">
        <v>797</v>
      </c>
      <c r="D955" s="184">
        <v>290</v>
      </c>
      <c r="E955" s="41" t="s">
        <v>798</v>
      </c>
      <c r="F955" s="93"/>
      <c r="G955" s="235">
        <v>1</v>
      </c>
      <c r="H955" s="78">
        <f t="shared" si="71"/>
        <v>1</v>
      </c>
      <c r="I955" s="47">
        <f t="shared" si="72"/>
        <v>0</v>
      </c>
      <c r="J955"/>
      <c r="K955" s="139">
        <v>5000</v>
      </c>
      <c r="L955" s="54">
        <f t="shared" si="73"/>
        <v>5000</v>
      </c>
      <c r="M955" s="54">
        <f t="shared" si="74"/>
        <v>0</v>
      </c>
      <c r="O955" s="91">
        <f t="shared" si="70"/>
        <v>0</v>
      </c>
      <c r="P955" s="122">
        <v>226290</v>
      </c>
      <c r="Q955" s="71">
        <v>1</v>
      </c>
      <c r="R955" s="71">
        <v>5000</v>
      </c>
      <c r="S955" s="161"/>
      <c r="V955"/>
    </row>
    <row r="956" spans="1:22">
      <c r="A956" s="234">
        <v>226309</v>
      </c>
      <c r="B956" s="149">
        <v>226</v>
      </c>
      <c r="C956" s="183" t="s">
        <v>797</v>
      </c>
      <c r="D956" s="184">
        <v>309</v>
      </c>
      <c r="E956" s="41" t="s">
        <v>818</v>
      </c>
      <c r="F956" s="93"/>
      <c r="G956" s="235">
        <v>1</v>
      </c>
      <c r="H956" s="78">
        <f t="shared" si="71"/>
        <v>0.9</v>
      </c>
      <c r="I956" s="47">
        <f t="shared" si="72"/>
        <v>-9.9999999999999978E-2</v>
      </c>
      <c r="J956"/>
      <c r="K956" s="139">
        <v>5000</v>
      </c>
      <c r="L956" s="54">
        <f t="shared" si="73"/>
        <v>4500</v>
      </c>
      <c r="M956" s="54">
        <f t="shared" si="74"/>
        <v>-500</v>
      </c>
      <c r="O956" s="91">
        <f t="shared" si="70"/>
        <v>0</v>
      </c>
      <c r="P956" s="122">
        <v>226309</v>
      </c>
      <c r="Q956" s="71">
        <v>0.9</v>
      </c>
      <c r="R956" s="71">
        <v>4500</v>
      </c>
      <c r="S956" s="161"/>
      <c r="V956"/>
    </row>
    <row r="957" spans="1:22">
      <c r="A957" s="51">
        <v>226316</v>
      </c>
      <c r="B957" s="48">
        <v>226</v>
      </c>
      <c r="C957" s="50" t="s">
        <v>797</v>
      </c>
      <c r="D957" s="68">
        <v>316</v>
      </c>
      <c r="E957" s="41" t="s">
        <v>870</v>
      </c>
      <c r="F957" s="235">
        <v>1</v>
      </c>
      <c r="G957" s="235">
        <v>0</v>
      </c>
      <c r="H957" s="78">
        <f t="shared" si="71"/>
        <v>0.83</v>
      </c>
      <c r="I957" s="47">
        <f t="shared" si="72"/>
        <v>0.83</v>
      </c>
      <c r="J957" s="139">
        <v>5000</v>
      </c>
      <c r="K957" s="139">
        <v>0</v>
      </c>
      <c r="L957" s="54">
        <f t="shared" si="73"/>
        <v>4150</v>
      </c>
      <c r="M957" s="54">
        <f t="shared" si="74"/>
        <v>4150</v>
      </c>
      <c r="O957" s="91">
        <f t="shared" si="70"/>
        <v>0</v>
      </c>
      <c r="P957" s="122">
        <v>226316</v>
      </c>
      <c r="Q957" s="71">
        <v>0.83</v>
      </c>
      <c r="R957" s="71">
        <v>4150</v>
      </c>
      <c r="S957" s="161"/>
      <c r="V957"/>
    </row>
    <row r="958" spans="1:22">
      <c r="A958" s="180">
        <v>226348</v>
      </c>
      <c r="B958" s="86">
        <v>226</v>
      </c>
      <c r="C958" s="182" t="s">
        <v>797</v>
      </c>
      <c r="D958" s="182">
        <v>348</v>
      </c>
      <c r="E958" s="41" t="s">
        <v>857</v>
      </c>
      <c r="F958" s="235">
        <v>1</v>
      </c>
      <c r="G958" s="235">
        <v>0</v>
      </c>
      <c r="H958" s="78">
        <f t="shared" si="71"/>
        <v>0</v>
      </c>
      <c r="I958" s="47">
        <f t="shared" si="72"/>
        <v>0</v>
      </c>
      <c r="J958" s="139">
        <v>5000</v>
      </c>
      <c r="K958" s="139">
        <v>0</v>
      </c>
      <c r="L958" s="54">
        <f t="shared" si="73"/>
        <v>0</v>
      </c>
      <c r="M958" s="54">
        <f t="shared" si="74"/>
        <v>0</v>
      </c>
      <c r="O958" s="91">
        <f t="shared" si="70"/>
        <v>0</v>
      </c>
      <c r="P958" s="147">
        <v>226348</v>
      </c>
      <c r="Q958" s="71"/>
      <c r="R958" s="71"/>
      <c r="S958" s="161"/>
      <c r="V958"/>
    </row>
    <row r="959" spans="1:22">
      <c r="A959" s="170">
        <v>226658</v>
      </c>
      <c r="B959" s="49">
        <v>226</v>
      </c>
      <c r="C959" s="50" t="s">
        <v>797</v>
      </c>
      <c r="D959" s="68">
        <v>658</v>
      </c>
      <c r="E959" s="41" t="s">
        <v>875</v>
      </c>
      <c r="F959" s="235">
        <v>1</v>
      </c>
      <c r="G959" s="235">
        <v>1</v>
      </c>
      <c r="H959" s="78">
        <f t="shared" si="71"/>
        <v>0.93</v>
      </c>
      <c r="I959" s="47">
        <f t="shared" si="72"/>
        <v>-6.9999999999999951E-2</v>
      </c>
      <c r="J959" s="139">
        <v>10129</v>
      </c>
      <c r="K959" s="139">
        <v>5000</v>
      </c>
      <c r="L959" s="54">
        <f t="shared" si="73"/>
        <v>4650</v>
      </c>
      <c r="M959" s="54">
        <f t="shared" si="74"/>
        <v>-350</v>
      </c>
      <c r="O959" s="91">
        <f t="shared" si="70"/>
        <v>0</v>
      </c>
      <c r="P959" s="122">
        <v>226658</v>
      </c>
      <c r="Q959" s="71">
        <v>0.93</v>
      </c>
      <c r="R959" s="71">
        <v>4650</v>
      </c>
      <c r="S959" s="161"/>
      <c r="V959"/>
    </row>
    <row r="960" spans="1:22">
      <c r="A960" s="180">
        <v>227024</v>
      </c>
      <c r="B960" s="86">
        <v>227</v>
      </c>
      <c r="C960" s="182" t="s">
        <v>900</v>
      </c>
      <c r="D960" s="182">
        <v>24</v>
      </c>
      <c r="E960" s="41" t="s">
        <v>813</v>
      </c>
      <c r="F960" s="235">
        <v>1</v>
      </c>
      <c r="G960" s="235">
        <v>1</v>
      </c>
      <c r="H960" s="78">
        <f t="shared" si="71"/>
        <v>1</v>
      </c>
      <c r="I960" s="47">
        <f t="shared" si="72"/>
        <v>0</v>
      </c>
      <c r="J960" s="139">
        <v>5000</v>
      </c>
      <c r="K960" s="139">
        <v>5000</v>
      </c>
      <c r="L960" s="54">
        <f t="shared" si="73"/>
        <v>5000</v>
      </c>
      <c r="M960" s="54">
        <f t="shared" si="74"/>
        <v>0</v>
      </c>
      <c r="O960" s="91">
        <f t="shared" si="70"/>
        <v>0</v>
      </c>
      <c r="P960" s="122">
        <v>227024</v>
      </c>
      <c r="Q960" s="71">
        <v>1</v>
      </c>
      <c r="R960" s="71">
        <v>5000</v>
      </c>
      <c r="S960" s="161"/>
      <c r="V960"/>
    </row>
    <row r="961" spans="1:22">
      <c r="A961" s="212">
        <v>227061</v>
      </c>
      <c r="B961" s="201">
        <v>227</v>
      </c>
      <c r="C961" s="183" t="s">
        <v>900</v>
      </c>
      <c r="D961" s="184">
        <v>61</v>
      </c>
      <c r="E961" s="41" t="s">
        <v>573</v>
      </c>
      <c r="F961" s="235">
        <v>0.8</v>
      </c>
      <c r="G961" s="235">
        <v>0</v>
      </c>
      <c r="H961" s="78">
        <f t="shared" si="71"/>
        <v>0</v>
      </c>
      <c r="I961" s="47">
        <f t="shared" si="72"/>
        <v>0</v>
      </c>
      <c r="J961" s="139">
        <v>4000</v>
      </c>
      <c r="K961" s="139">
        <v>0</v>
      </c>
      <c r="L961" s="54">
        <f t="shared" si="73"/>
        <v>0</v>
      </c>
      <c r="M961" s="54">
        <f t="shared" si="74"/>
        <v>0</v>
      </c>
      <c r="O961" s="91">
        <f t="shared" si="70"/>
        <v>0</v>
      </c>
      <c r="P961" s="147">
        <v>227061</v>
      </c>
      <c r="Q961" s="71"/>
      <c r="R961" s="71"/>
      <c r="S961" s="161"/>
      <c r="V961"/>
    </row>
    <row r="962" spans="1:22">
      <c r="A962" s="212">
        <v>227161</v>
      </c>
      <c r="B962" s="149">
        <v>227</v>
      </c>
      <c r="C962" s="183" t="s">
        <v>900</v>
      </c>
      <c r="D962" s="184">
        <v>161</v>
      </c>
      <c r="E962" s="41" t="s">
        <v>816</v>
      </c>
      <c r="F962" s="235">
        <v>0.81</v>
      </c>
      <c r="G962" s="235">
        <v>1</v>
      </c>
      <c r="H962" s="78">
        <f t="shared" si="71"/>
        <v>1</v>
      </c>
      <c r="I962" s="47">
        <f t="shared" si="72"/>
        <v>0</v>
      </c>
      <c r="J962" s="139">
        <v>4050</v>
      </c>
      <c r="K962" s="139">
        <v>5000</v>
      </c>
      <c r="L962" s="54">
        <f t="shared" si="73"/>
        <v>5000</v>
      </c>
      <c r="M962" s="54">
        <f t="shared" si="74"/>
        <v>0</v>
      </c>
      <c r="O962" s="91">
        <f t="shared" si="70"/>
        <v>0</v>
      </c>
      <c r="P962" s="122">
        <v>227161</v>
      </c>
      <c r="Q962" s="71">
        <v>1</v>
      </c>
      <c r="R962" s="71">
        <v>5000</v>
      </c>
      <c r="S962" s="161"/>
      <c r="V962"/>
    </row>
    <row r="963" spans="1:22">
      <c r="A963" s="180">
        <v>227191</v>
      </c>
      <c r="B963" s="86">
        <v>227</v>
      </c>
      <c r="C963" s="182" t="s">
        <v>900</v>
      </c>
      <c r="D963" s="182">
        <v>191</v>
      </c>
      <c r="E963" s="41" t="s">
        <v>899</v>
      </c>
      <c r="F963" s="235">
        <v>4.0599999999999996</v>
      </c>
      <c r="G963" s="235">
        <v>5</v>
      </c>
      <c r="H963" s="78">
        <f t="shared" si="71"/>
        <v>5.9799999999999995</v>
      </c>
      <c r="I963" s="47">
        <f t="shared" si="72"/>
        <v>0.97999999999999954</v>
      </c>
      <c r="J963" s="139">
        <v>20300</v>
      </c>
      <c r="K963" s="139">
        <v>25000</v>
      </c>
      <c r="L963" s="54">
        <f t="shared" si="73"/>
        <v>29900</v>
      </c>
      <c r="M963" s="54">
        <f t="shared" si="74"/>
        <v>4900</v>
      </c>
      <c r="O963" s="91">
        <f t="shared" si="70"/>
        <v>0</v>
      </c>
      <c r="P963" s="122">
        <v>227191</v>
      </c>
      <c r="Q963" s="71">
        <v>5.9799999999999995</v>
      </c>
      <c r="R963" s="71">
        <v>29900</v>
      </c>
      <c r="S963" s="161"/>
      <c r="V963"/>
    </row>
    <row r="964" spans="1:22">
      <c r="A964" s="180">
        <v>227281</v>
      </c>
      <c r="B964" s="86">
        <v>227</v>
      </c>
      <c r="C964" s="182" t="s">
        <v>900</v>
      </c>
      <c r="D964" s="182">
        <v>281</v>
      </c>
      <c r="E964" s="41" t="s">
        <v>575</v>
      </c>
      <c r="F964" s="235">
        <v>6</v>
      </c>
      <c r="G964" s="235">
        <v>6</v>
      </c>
      <c r="H964" s="78">
        <f t="shared" si="71"/>
        <v>7.48</v>
      </c>
      <c r="I964" s="47">
        <f t="shared" si="72"/>
        <v>1.4800000000000004</v>
      </c>
      <c r="J964" s="139">
        <v>31638</v>
      </c>
      <c r="K964" s="139">
        <v>31638</v>
      </c>
      <c r="L964" s="54">
        <f t="shared" si="73"/>
        <v>44629</v>
      </c>
      <c r="M964" s="54">
        <f t="shared" si="74"/>
        <v>12991</v>
      </c>
      <c r="O964" s="91">
        <f t="shared" si="70"/>
        <v>0</v>
      </c>
      <c r="P964" s="122">
        <v>227281</v>
      </c>
      <c r="Q964" s="71">
        <v>7.48</v>
      </c>
      <c r="R964" s="71">
        <v>44629</v>
      </c>
      <c r="S964" s="161"/>
      <c r="V964"/>
    </row>
    <row r="965" spans="1:22">
      <c r="A965" s="234">
        <v>227306</v>
      </c>
      <c r="B965" s="149">
        <v>227</v>
      </c>
      <c r="C965" s="183" t="s">
        <v>900</v>
      </c>
      <c r="D965" s="184">
        <v>306</v>
      </c>
      <c r="E965" s="41" t="s">
        <v>897</v>
      </c>
      <c r="F965" s="93"/>
      <c r="G965" s="235">
        <v>1</v>
      </c>
      <c r="H965" s="78">
        <f t="shared" si="71"/>
        <v>1</v>
      </c>
      <c r="I965" s="47">
        <f t="shared" si="72"/>
        <v>0</v>
      </c>
      <c r="J965"/>
      <c r="K965" s="139">
        <v>5000</v>
      </c>
      <c r="L965" s="54">
        <f t="shared" si="73"/>
        <v>5000</v>
      </c>
      <c r="M965" s="54">
        <f t="shared" si="74"/>
        <v>0</v>
      </c>
      <c r="O965" s="91">
        <f t="shared" si="70"/>
        <v>0</v>
      </c>
      <c r="P965" s="122">
        <v>227306</v>
      </c>
      <c r="Q965" s="71">
        <v>1</v>
      </c>
      <c r="R965" s="71">
        <v>5000</v>
      </c>
      <c r="S965" s="161"/>
      <c r="V965"/>
    </row>
    <row r="966" spans="1:22">
      <c r="A966" s="180">
        <v>227309</v>
      </c>
      <c r="B966" s="86">
        <v>227</v>
      </c>
      <c r="C966" s="182" t="s">
        <v>900</v>
      </c>
      <c r="D966" s="182">
        <v>309</v>
      </c>
      <c r="E966" s="41" t="s">
        <v>818</v>
      </c>
      <c r="F966" s="235">
        <v>5</v>
      </c>
      <c r="G966" s="235">
        <v>5</v>
      </c>
      <c r="H966" s="78">
        <f t="shared" si="71"/>
        <v>7.24</v>
      </c>
      <c r="I966" s="47">
        <f t="shared" si="72"/>
        <v>2.2400000000000002</v>
      </c>
      <c r="J966" s="139">
        <v>29368</v>
      </c>
      <c r="K966" s="139">
        <v>29368</v>
      </c>
      <c r="L966" s="54">
        <f t="shared" si="73"/>
        <v>41153</v>
      </c>
      <c r="M966" s="54">
        <f t="shared" si="74"/>
        <v>11785</v>
      </c>
      <c r="O966" s="91">
        <f t="shared" si="70"/>
        <v>0</v>
      </c>
      <c r="P966" s="122">
        <v>227309</v>
      </c>
      <c r="Q966" s="71">
        <v>7.24</v>
      </c>
      <c r="R966" s="71">
        <v>41153</v>
      </c>
      <c r="S966" s="161"/>
      <c r="V966"/>
    </row>
    <row r="967" spans="1:22">
      <c r="A967" s="212">
        <v>227680</v>
      </c>
      <c r="B967" s="149">
        <v>227</v>
      </c>
      <c r="C967" s="183" t="s">
        <v>900</v>
      </c>
      <c r="D967" s="184">
        <v>680</v>
      </c>
      <c r="E967" s="41" t="s">
        <v>922</v>
      </c>
      <c r="F967" s="235">
        <v>1.77</v>
      </c>
      <c r="G967" s="235">
        <v>0</v>
      </c>
      <c r="H967" s="78">
        <f t="shared" si="71"/>
        <v>0</v>
      </c>
      <c r="I967" s="47">
        <f t="shared" si="72"/>
        <v>0</v>
      </c>
      <c r="J967" s="139">
        <v>8850</v>
      </c>
      <c r="K967" s="139">
        <v>0</v>
      </c>
      <c r="L967" s="54">
        <f t="shared" si="73"/>
        <v>0</v>
      </c>
      <c r="M967" s="54">
        <f t="shared" si="74"/>
        <v>0</v>
      </c>
      <c r="O967" s="91">
        <f t="shared" si="70"/>
        <v>0</v>
      </c>
      <c r="P967" s="147">
        <v>227680</v>
      </c>
      <c r="Q967" s="71"/>
      <c r="R967" s="71"/>
      <c r="S967" s="161"/>
      <c r="V967"/>
    </row>
    <row r="968" spans="1:22">
      <c r="A968" s="144">
        <v>227770</v>
      </c>
      <c r="B968" s="149">
        <f>TRUNC(A968,-3)/1000</f>
        <v>227</v>
      </c>
      <c r="C968" s="183" t="str">
        <f>VLOOKUP(B968,code437,2)</f>
        <v xml:space="preserve">PALMER                       </v>
      </c>
      <c r="D968" s="184">
        <f>A968-B968*1000</f>
        <v>770</v>
      </c>
      <c r="E968" s="41" t="s">
        <v>877</v>
      </c>
      <c r="H968" s="78">
        <f t="shared" si="71"/>
        <v>0.62</v>
      </c>
      <c r="I968" s="47">
        <f t="shared" si="72"/>
        <v>0.62</v>
      </c>
      <c r="K968" s="139"/>
      <c r="L968" s="54">
        <f t="shared" si="73"/>
        <v>3100</v>
      </c>
      <c r="M968" s="54">
        <f t="shared" si="74"/>
        <v>3100</v>
      </c>
      <c r="O968" s="91">
        <f t="shared" ref="O968:O1031" si="75">P968-A968</f>
        <v>0</v>
      </c>
      <c r="P968" s="122">
        <v>227770</v>
      </c>
      <c r="Q968" s="71">
        <v>0.62</v>
      </c>
      <c r="R968" s="71">
        <v>3100</v>
      </c>
      <c r="S968" s="161"/>
      <c r="V968"/>
    </row>
    <row r="969" spans="1:22">
      <c r="A969" s="234">
        <v>227775</v>
      </c>
      <c r="B969" s="149">
        <v>227</v>
      </c>
      <c r="C969" s="183" t="s">
        <v>900</v>
      </c>
      <c r="D969" s="184">
        <v>775</v>
      </c>
      <c r="E969" s="41" t="s">
        <v>856</v>
      </c>
      <c r="F969" s="93"/>
      <c r="G969" s="235">
        <v>1</v>
      </c>
      <c r="H969" s="78">
        <f t="shared" ref="H969:H1032" si="76">Q969</f>
        <v>1</v>
      </c>
      <c r="I969" s="47">
        <f t="shared" ref="I969:I1032" si="77">H969-G969</f>
        <v>0</v>
      </c>
      <c r="J969"/>
      <c r="K969" s="139">
        <v>5000</v>
      </c>
      <c r="L969" s="54">
        <f t="shared" ref="L969:L1032" si="78">R969</f>
        <v>5000</v>
      </c>
      <c r="M969" s="54">
        <f t="shared" ref="M969:M1032" si="79">L969-K969</f>
        <v>0</v>
      </c>
      <c r="O969" s="91">
        <f t="shared" si="75"/>
        <v>0</v>
      </c>
      <c r="P969" s="122">
        <v>227775</v>
      </c>
      <c r="Q969" s="71">
        <v>1</v>
      </c>
      <c r="R969" s="71">
        <v>5000</v>
      </c>
      <c r="S969" s="161"/>
      <c r="V969"/>
    </row>
    <row r="970" spans="1:22">
      <c r="A970" s="234">
        <v>227778</v>
      </c>
      <c r="B970" s="149">
        <v>227</v>
      </c>
      <c r="C970" s="183" t="s">
        <v>900</v>
      </c>
      <c r="D970" s="184">
        <v>778</v>
      </c>
      <c r="E970" s="41" t="s">
        <v>1286</v>
      </c>
      <c r="F970" s="93"/>
      <c r="G970" s="235">
        <v>1</v>
      </c>
      <c r="H970" s="78">
        <f t="shared" si="76"/>
        <v>2.02</v>
      </c>
      <c r="I970" s="47">
        <f t="shared" si="77"/>
        <v>1.02</v>
      </c>
      <c r="J970"/>
      <c r="K970" s="139">
        <v>5000</v>
      </c>
      <c r="L970" s="54">
        <f t="shared" si="78"/>
        <v>10100</v>
      </c>
      <c r="M970" s="54">
        <f t="shared" si="79"/>
        <v>5100</v>
      </c>
      <c r="O970" s="91">
        <f t="shared" si="75"/>
        <v>0</v>
      </c>
      <c r="P970" s="122">
        <v>227778</v>
      </c>
      <c r="Q970" s="71">
        <v>2.02</v>
      </c>
      <c r="R970" s="71">
        <v>10100</v>
      </c>
      <c r="S970" s="161"/>
      <c r="V970"/>
    </row>
    <row r="971" spans="1:22">
      <c r="A971" s="250">
        <v>229007</v>
      </c>
      <c r="B971" s="149">
        <v>229</v>
      </c>
      <c r="C971" s="183" t="s">
        <v>770</v>
      </c>
      <c r="D971" s="184">
        <v>7</v>
      </c>
      <c r="E971" s="41" t="s">
        <v>578</v>
      </c>
      <c r="F971" s="235">
        <v>0.88</v>
      </c>
      <c r="G971" s="235">
        <v>2</v>
      </c>
      <c r="H971" s="78">
        <f t="shared" si="76"/>
        <v>2</v>
      </c>
      <c r="I971" s="47">
        <f t="shared" si="77"/>
        <v>0</v>
      </c>
      <c r="J971" s="139">
        <v>4400</v>
      </c>
      <c r="K971" s="139">
        <v>14000</v>
      </c>
      <c r="L971" s="54">
        <f t="shared" si="78"/>
        <v>15244</v>
      </c>
      <c r="M971" s="54">
        <f t="shared" si="79"/>
        <v>1244</v>
      </c>
      <c r="O971" s="91">
        <f t="shared" si="75"/>
        <v>0</v>
      </c>
      <c r="P971" s="122">
        <v>229007</v>
      </c>
      <c r="Q971" s="71">
        <v>2</v>
      </c>
      <c r="R971" s="71">
        <v>15244</v>
      </c>
      <c r="S971" s="161"/>
      <c r="V971"/>
    </row>
    <row r="972" spans="1:22">
      <c r="A972" s="144">
        <v>229030</v>
      </c>
      <c r="B972" s="49">
        <v>229</v>
      </c>
      <c r="C972" s="50" t="s">
        <v>770</v>
      </c>
      <c r="D972" s="68">
        <v>30</v>
      </c>
      <c r="E972" s="41" t="s">
        <v>858</v>
      </c>
      <c r="F972" s="235">
        <v>4</v>
      </c>
      <c r="G972" s="235">
        <v>4</v>
      </c>
      <c r="H972" s="78">
        <f t="shared" si="76"/>
        <v>3.54</v>
      </c>
      <c r="I972" s="47">
        <f t="shared" si="77"/>
        <v>-0.45999999999999996</v>
      </c>
      <c r="J972" s="139">
        <v>20000</v>
      </c>
      <c r="K972" s="139">
        <v>20000</v>
      </c>
      <c r="L972" s="54">
        <f t="shared" si="78"/>
        <v>17700</v>
      </c>
      <c r="M972" s="54">
        <f t="shared" si="79"/>
        <v>-2300</v>
      </c>
      <c r="O972" s="91">
        <f t="shared" si="75"/>
        <v>0</v>
      </c>
      <c r="P972" s="122">
        <v>229030</v>
      </c>
      <c r="Q972" s="71">
        <v>3.54</v>
      </c>
      <c r="R972" s="71">
        <v>17700</v>
      </c>
      <c r="S972" s="161"/>
      <c r="V972"/>
    </row>
    <row r="973" spans="1:22">
      <c r="A973" s="135">
        <v>229071</v>
      </c>
      <c r="B973" s="49">
        <v>229</v>
      </c>
      <c r="C973" s="50" t="s">
        <v>770</v>
      </c>
      <c r="D973" s="68">
        <v>71</v>
      </c>
      <c r="E973" s="41" t="s">
        <v>859</v>
      </c>
      <c r="F973" s="235">
        <v>4.79</v>
      </c>
      <c r="G973" s="235">
        <v>6</v>
      </c>
      <c r="H973" s="78">
        <f t="shared" si="76"/>
        <v>5.32</v>
      </c>
      <c r="I973" s="47">
        <f t="shared" si="77"/>
        <v>-0.67999999999999972</v>
      </c>
      <c r="J973" s="139">
        <v>23950</v>
      </c>
      <c r="K973" s="139">
        <v>34000</v>
      </c>
      <c r="L973" s="54">
        <f t="shared" si="78"/>
        <v>34360</v>
      </c>
      <c r="M973" s="54">
        <f t="shared" si="79"/>
        <v>360</v>
      </c>
      <c r="O973" s="91">
        <f t="shared" si="75"/>
        <v>0</v>
      </c>
      <c r="P973" s="122">
        <v>229071</v>
      </c>
      <c r="Q973" s="71">
        <v>5.32</v>
      </c>
      <c r="R973" s="71">
        <v>34360</v>
      </c>
      <c r="S973" s="161"/>
      <c r="V973"/>
    </row>
    <row r="974" spans="1:22">
      <c r="A974" s="145">
        <v>229107</v>
      </c>
      <c r="B974" s="49">
        <v>229</v>
      </c>
      <c r="C974" s="50" t="s">
        <v>770</v>
      </c>
      <c r="D974" s="68">
        <v>107</v>
      </c>
      <c r="E974" s="41" t="s">
        <v>860</v>
      </c>
      <c r="F974" s="235">
        <v>2</v>
      </c>
      <c r="G974" s="235">
        <v>3</v>
      </c>
      <c r="H974" s="78">
        <f t="shared" si="76"/>
        <v>3.4</v>
      </c>
      <c r="I974" s="47">
        <f t="shared" si="77"/>
        <v>0.39999999999999991</v>
      </c>
      <c r="J974" s="139">
        <v>10000</v>
      </c>
      <c r="K974" s="139">
        <v>15000</v>
      </c>
      <c r="L974" s="54">
        <f t="shared" si="78"/>
        <v>19655</v>
      </c>
      <c r="M974" s="54">
        <f t="shared" si="79"/>
        <v>4655</v>
      </c>
      <c r="O974" s="91">
        <f t="shared" si="75"/>
        <v>0</v>
      </c>
      <c r="P974" s="122">
        <v>229107</v>
      </c>
      <c r="Q974" s="71">
        <v>3.4</v>
      </c>
      <c r="R974" s="71">
        <v>19655</v>
      </c>
      <c r="S974" s="161"/>
      <c r="V974"/>
    </row>
    <row r="975" spans="1:22">
      <c r="A975" s="144">
        <v>229144</v>
      </c>
      <c r="B975" s="149">
        <f>TRUNC(A975,-3)/1000</f>
        <v>229</v>
      </c>
      <c r="C975" s="183" t="str">
        <f>VLOOKUP(B975,code437,2)</f>
        <v xml:space="preserve">PEABODY                      </v>
      </c>
      <c r="D975" s="184">
        <f>A975-B975*1000</f>
        <v>144</v>
      </c>
      <c r="E975" s="41" t="s">
        <v>861</v>
      </c>
      <c r="H975" s="78">
        <f t="shared" si="76"/>
        <v>0.56999999999999995</v>
      </c>
      <c r="I975" s="47">
        <f t="shared" si="77"/>
        <v>0.56999999999999995</v>
      </c>
      <c r="K975" s="139"/>
      <c r="L975" s="54">
        <f t="shared" si="78"/>
        <v>2850</v>
      </c>
      <c r="M975" s="54">
        <f t="shared" si="79"/>
        <v>2850</v>
      </c>
      <c r="O975" s="91">
        <f t="shared" si="75"/>
        <v>0</v>
      </c>
      <c r="P975" s="122">
        <v>229144</v>
      </c>
      <c r="Q975" s="71">
        <v>0.56999999999999995</v>
      </c>
      <c r="R975" s="71">
        <v>2850</v>
      </c>
      <c r="S975" s="161"/>
      <c r="V975"/>
    </row>
    <row r="976" spans="1:22">
      <c r="A976" s="145">
        <v>229160</v>
      </c>
      <c r="B976" s="49">
        <v>229</v>
      </c>
      <c r="C976" s="50" t="s">
        <v>770</v>
      </c>
      <c r="D976" s="68">
        <v>160</v>
      </c>
      <c r="E976" s="41" t="s">
        <v>582</v>
      </c>
      <c r="F976" s="235">
        <v>2</v>
      </c>
      <c r="G976" s="235">
        <v>1</v>
      </c>
      <c r="H976" s="78">
        <f t="shared" si="76"/>
        <v>1</v>
      </c>
      <c r="I976" s="47">
        <f t="shared" si="77"/>
        <v>0</v>
      </c>
      <c r="J976" s="139">
        <v>10000</v>
      </c>
      <c r="K976" s="139">
        <v>5000</v>
      </c>
      <c r="L976" s="54">
        <f t="shared" si="78"/>
        <v>5000</v>
      </c>
      <c r="M976" s="54">
        <f t="shared" si="79"/>
        <v>0</v>
      </c>
      <c r="O976" s="91">
        <f t="shared" si="75"/>
        <v>0</v>
      </c>
      <c r="P976" s="122">
        <v>229160</v>
      </c>
      <c r="Q976" s="71">
        <v>1</v>
      </c>
      <c r="R976" s="71">
        <v>5000</v>
      </c>
      <c r="S976" s="161"/>
      <c r="V976"/>
    </row>
    <row r="977" spans="1:22">
      <c r="A977" s="120">
        <v>229163</v>
      </c>
      <c r="B977" s="49">
        <v>229</v>
      </c>
      <c r="C977" s="50" t="s">
        <v>770</v>
      </c>
      <c r="D977" s="68">
        <v>163</v>
      </c>
      <c r="E977" s="41" t="s">
        <v>862</v>
      </c>
      <c r="F977" s="235">
        <v>22.63</v>
      </c>
      <c r="G977" s="235">
        <v>36</v>
      </c>
      <c r="H977" s="78">
        <f t="shared" si="76"/>
        <v>34.340000000000003</v>
      </c>
      <c r="I977" s="47">
        <f t="shared" si="77"/>
        <v>-1.6599999999999966</v>
      </c>
      <c r="J977" s="139">
        <v>114482</v>
      </c>
      <c r="K977" s="139">
        <v>189099</v>
      </c>
      <c r="L977" s="54">
        <f t="shared" si="78"/>
        <v>177079</v>
      </c>
      <c r="M977" s="54">
        <f t="shared" si="79"/>
        <v>-12020</v>
      </c>
      <c r="O977" s="91">
        <f t="shared" si="75"/>
        <v>0</v>
      </c>
      <c r="P977" s="122">
        <v>229163</v>
      </c>
      <c r="Q977" s="71">
        <v>34.340000000000003</v>
      </c>
      <c r="R977" s="71">
        <v>177079</v>
      </c>
      <c r="S977" s="161"/>
      <c r="V977"/>
    </row>
    <row r="978" spans="1:22">
      <c r="A978" s="144">
        <v>229196</v>
      </c>
      <c r="B978" s="149">
        <f>TRUNC(A978,-3)/1000</f>
        <v>229</v>
      </c>
      <c r="C978" s="183" t="str">
        <f>VLOOKUP(B978,code437,2)</f>
        <v xml:space="preserve">PEABODY                      </v>
      </c>
      <c r="D978" s="184">
        <f>A978-B978*1000</f>
        <v>196</v>
      </c>
      <c r="E978" s="41" t="s">
        <v>947</v>
      </c>
      <c r="H978" s="78">
        <f t="shared" si="76"/>
        <v>1.48</v>
      </c>
      <c r="I978" s="47">
        <f t="shared" si="77"/>
        <v>1.48</v>
      </c>
      <c r="K978" s="139"/>
      <c r="L978" s="54">
        <f t="shared" si="78"/>
        <v>7400</v>
      </c>
      <c r="M978" s="54">
        <f t="shared" si="79"/>
        <v>7400</v>
      </c>
      <c r="O978" s="91">
        <f t="shared" si="75"/>
        <v>0</v>
      </c>
      <c r="P978" s="122">
        <v>229196</v>
      </c>
      <c r="Q978" s="71">
        <v>1.48</v>
      </c>
      <c r="R978" s="71">
        <v>7400</v>
      </c>
      <c r="S978" s="161"/>
      <c r="V978"/>
    </row>
    <row r="979" spans="1:22">
      <c r="A979" s="234">
        <v>229217</v>
      </c>
      <c r="B979" s="149">
        <v>229</v>
      </c>
      <c r="C979" s="183" t="s">
        <v>770</v>
      </c>
      <c r="D979" s="184">
        <v>217</v>
      </c>
      <c r="E979" s="41" t="s">
        <v>923</v>
      </c>
      <c r="F979" s="93"/>
      <c r="G979" s="235">
        <v>1</v>
      </c>
      <c r="H979" s="78">
        <f t="shared" si="76"/>
        <v>1</v>
      </c>
      <c r="I979" s="47">
        <f t="shared" si="77"/>
        <v>0</v>
      </c>
      <c r="J979"/>
      <c r="K979" s="139">
        <v>5000</v>
      </c>
      <c r="L979" s="54">
        <f t="shared" si="78"/>
        <v>5000</v>
      </c>
      <c r="M979" s="54">
        <f t="shared" si="79"/>
        <v>0</v>
      </c>
      <c r="O979" s="91">
        <f t="shared" si="75"/>
        <v>0</v>
      </c>
      <c r="P979" s="122">
        <v>229217</v>
      </c>
      <c r="Q979" s="71">
        <v>1</v>
      </c>
      <c r="R979" s="71">
        <v>5000</v>
      </c>
      <c r="S979" s="161"/>
      <c r="V979"/>
    </row>
    <row r="980" spans="1:22">
      <c r="A980" s="145">
        <v>229258</v>
      </c>
      <c r="B980" s="49">
        <v>229</v>
      </c>
      <c r="C980" s="50" t="s">
        <v>770</v>
      </c>
      <c r="D980" s="68">
        <v>258</v>
      </c>
      <c r="E980" s="41" t="s">
        <v>771</v>
      </c>
      <c r="F980" s="235">
        <v>25.650000000000002</v>
      </c>
      <c r="G980" s="235">
        <v>23</v>
      </c>
      <c r="H980" s="78">
        <f t="shared" si="76"/>
        <v>22.68</v>
      </c>
      <c r="I980" s="47">
        <f t="shared" si="77"/>
        <v>-0.32000000000000028</v>
      </c>
      <c r="J980" s="139">
        <v>131067</v>
      </c>
      <c r="K980" s="139">
        <v>128817</v>
      </c>
      <c r="L980" s="54">
        <f t="shared" si="78"/>
        <v>122054</v>
      </c>
      <c r="M980" s="54">
        <f t="shared" si="79"/>
        <v>-6763</v>
      </c>
      <c r="O980" s="91">
        <f t="shared" si="75"/>
        <v>0</v>
      </c>
      <c r="P980" s="122">
        <v>229258</v>
      </c>
      <c r="Q980" s="71">
        <v>22.68</v>
      </c>
      <c r="R980" s="71">
        <v>122054</v>
      </c>
      <c r="S980" s="161"/>
      <c r="V980"/>
    </row>
    <row r="981" spans="1:22">
      <c r="A981" s="145">
        <v>229262</v>
      </c>
      <c r="B981" s="49">
        <v>229</v>
      </c>
      <c r="C981" s="50" t="s">
        <v>770</v>
      </c>
      <c r="D981" s="68">
        <v>262</v>
      </c>
      <c r="E981" s="41" t="s">
        <v>822</v>
      </c>
      <c r="F981" s="235">
        <v>1</v>
      </c>
      <c r="G981" s="235">
        <v>3</v>
      </c>
      <c r="H981" s="78">
        <f t="shared" si="76"/>
        <v>3</v>
      </c>
      <c r="I981" s="47">
        <f t="shared" si="77"/>
        <v>0</v>
      </c>
      <c r="J981" s="139">
        <v>5000</v>
      </c>
      <c r="K981" s="139">
        <v>15000</v>
      </c>
      <c r="L981" s="54">
        <f t="shared" si="78"/>
        <v>15000</v>
      </c>
      <c r="M981" s="54">
        <f t="shared" si="79"/>
        <v>0</v>
      </c>
      <c r="O981" s="91">
        <f t="shared" si="75"/>
        <v>0</v>
      </c>
      <c r="P981" s="122">
        <v>229262</v>
      </c>
      <c r="Q981" s="71">
        <v>3</v>
      </c>
      <c r="R981" s="71">
        <v>15000</v>
      </c>
      <c r="S981" s="161"/>
      <c r="V981"/>
    </row>
    <row r="982" spans="1:22">
      <c r="A982" s="144">
        <v>229284</v>
      </c>
      <c r="B982" s="149">
        <f>TRUNC(A982,-3)/1000</f>
        <v>229</v>
      </c>
      <c r="C982" s="183" t="str">
        <f>VLOOKUP(B982,code437,2)</f>
        <v xml:space="preserve">PEABODY                      </v>
      </c>
      <c r="D982" s="184">
        <f>A982-B982*1000</f>
        <v>284</v>
      </c>
      <c r="E982" s="41" t="s">
        <v>772</v>
      </c>
      <c r="H982" s="78">
        <f t="shared" si="76"/>
        <v>0.76</v>
      </c>
      <c r="I982" s="47">
        <f t="shared" si="77"/>
        <v>0.76</v>
      </c>
      <c r="K982" s="139"/>
      <c r="L982" s="54">
        <f t="shared" si="78"/>
        <v>3800</v>
      </c>
      <c r="M982" s="54">
        <f t="shared" si="79"/>
        <v>3800</v>
      </c>
      <c r="O982" s="91">
        <f t="shared" si="75"/>
        <v>0</v>
      </c>
      <c r="P982" s="122">
        <v>229284</v>
      </c>
      <c r="Q982" s="71">
        <v>0.76</v>
      </c>
      <c r="R982" s="71">
        <v>3800</v>
      </c>
      <c r="S982" s="161"/>
      <c r="V982"/>
    </row>
    <row r="983" spans="1:22">
      <c r="A983" s="180">
        <v>229305</v>
      </c>
      <c r="B983" s="86">
        <v>229</v>
      </c>
      <c r="C983" s="182" t="s">
        <v>770</v>
      </c>
      <c r="D983" s="182">
        <v>305</v>
      </c>
      <c r="E983" s="41" t="s">
        <v>924</v>
      </c>
      <c r="F983" s="235">
        <v>2</v>
      </c>
      <c r="G983" s="235">
        <v>0</v>
      </c>
      <c r="H983" s="78">
        <f t="shared" si="76"/>
        <v>0</v>
      </c>
      <c r="I983" s="47">
        <f t="shared" si="77"/>
        <v>0</v>
      </c>
      <c r="J983" s="139">
        <v>10000</v>
      </c>
      <c r="K983" s="139">
        <v>0</v>
      </c>
      <c r="L983" s="54">
        <f t="shared" si="78"/>
        <v>0</v>
      </c>
      <c r="M983" s="54">
        <f t="shared" si="79"/>
        <v>0</v>
      </c>
      <c r="O983" s="91">
        <f t="shared" si="75"/>
        <v>0</v>
      </c>
      <c r="P983" s="147">
        <v>229305</v>
      </c>
      <c r="Q983" s="71"/>
      <c r="R983" s="71"/>
      <c r="S983" s="161"/>
      <c r="V983"/>
    </row>
    <row r="984" spans="1:22">
      <c r="A984" s="234">
        <v>229705</v>
      </c>
      <c r="B984" s="149">
        <v>229</v>
      </c>
      <c r="C984" s="183" t="s">
        <v>770</v>
      </c>
      <c r="D984" s="184">
        <v>705</v>
      </c>
      <c r="E984" s="41" t="s">
        <v>810</v>
      </c>
      <c r="F984" s="93"/>
      <c r="G984" s="235">
        <v>2</v>
      </c>
      <c r="H984" s="78">
        <f t="shared" si="76"/>
        <v>2</v>
      </c>
      <c r="I984" s="47">
        <f t="shared" si="77"/>
        <v>0</v>
      </c>
      <c r="J984"/>
      <c r="K984" s="139">
        <v>10000</v>
      </c>
      <c r="L984" s="54">
        <f t="shared" si="78"/>
        <v>10000</v>
      </c>
      <c r="M984" s="54">
        <f t="shared" si="79"/>
        <v>0</v>
      </c>
      <c r="O984" s="91">
        <f t="shared" si="75"/>
        <v>0</v>
      </c>
      <c r="P984" s="122">
        <v>229705</v>
      </c>
      <c r="Q984" s="71">
        <v>2</v>
      </c>
      <c r="R984" s="71">
        <v>10000</v>
      </c>
      <c r="S984" s="161"/>
      <c r="V984"/>
    </row>
    <row r="985" spans="1:22">
      <c r="A985" s="144">
        <v>229745</v>
      </c>
      <c r="B985" s="149">
        <f>TRUNC(A985,-3)/1000</f>
        <v>229</v>
      </c>
      <c r="C985" s="183" t="str">
        <f>VLOOKUP(B985,code437,2)</f>
        <v xml:space="preserve">PEABODY                      </v>
      </c>
      <c r="D985" s="184">
        <f>A985-B985*1000</f>
        <v>745</v>
      </c>
      <c r="E985" s="41" t="s">
        <v>823</v>
      </c>
      <c r="H985" s="78">
        <f t="shared" si="76"/>
        <v>0.76</v>
      </c>
      <c r="I985" s="47">
        <f t="shared" si="77"/>
        <v>0.76</v>
      </c>
      <c r="K985" s="139"/>
      <c r="L985" s="54">
        <f t="shared" si="78"/>
        <v>3800</v>
      </c>
      <c r="M985" s="54">
        <f t="shared" si="79"/>
        <v>3800</v>
      </c>
      <c r="O985" s="91">
        <f t="shared" si="75"/>
        <v>0</v>
      </c>
      <c r="P985" s="122">
        <v>229745</v>
      </c>
      <c r="Q985" s="71">
        <v>0.76</v>
      </c>
      <c r="R985" s="71">
        <v>3800</v>
      </c>
      <c r="S985" s="161"/>
      <c r="V985"/>
    </row>
    <row r="986" spans="1:22">
      <c r="A986" s="212">
        <v>229817</v>
      </c>
      <c r="B986" s="149">
        <v>229</v>
      </c>
      <c r="C986" s="183" t="s">
        <v>770</v>
      </c>
      <c r="D986" s="184">
        <v>817</v>
      </c>
      <c r="E986" s="41" t="s">
        <v>1619</v>
      </c>
      <c r="F986" s="235">
        <v>6.9</v>
      </c>
      <c r="G986" s="235">
        <v>7</v>
      </c>
      <c r="H986" s="78">
        <f t="shared" si="76"/>
        <v>8.24</v>
      </c>
      <c r="I986" s="47">
        <f t="shared" si="77"/>
        <v>1.2400000000000002</v>
      </c>
      <c r="J986" s="139">
        <v>37043</v>
      </c>
      <c r="K986" s="139">
        <v>37543</v>
      </c>
      <c r="L986" s="54">
        <f t="shared" si="78"/>
        <v>42653</v>
      </c>
      <c r="M986" s="54">
        <f t="shared" si="79"/>
        <v>5110</v>
      </c>
      <c r="O986" s="91">
        <f t="shared" si="75"/>
        <v>0</v>
      </c>
      <c r="P986" s="122">
        <v>229817</v>
      </c>
      <c r="Q986" s="71">
        <v>8.24</v>
      </c>
      <c r="R986" s="71">
        <v>42653</v>
      </c>
      <c r="S986" s="161"/>
      <c r="V986"/>
    </row>
    <row r="987" spans="1:22">
      <c r="A987" s="234">
        <v>229853</v>
      </c>
      <c r="B987" s="149">
        <v>229</v>
      </c>
      <c r="C987" s="183" t="s">
        <v>770</v>
      </c>
      <c r="D987" s="184">
        <v>853</v>
      </c>
      <c r="E987" s="41" t="s">
        <v>935</v>
      </c>
      <c r="F987" s="93"/>
      <c r="G987" s="235">
        <v>1</v>
      </c>
      <c r="H987" s="78">
        <f t="shared" si="76"/>
        <v>1</v>
      </c>
      <c r="I987" s="47">
        <f t="shared" si="77"/>
        <v>0</v>
      </c>
      <c r="J987"/>
      <c r="K987" s="139">
        <v>5000</v>
      </c>
      <c r="L987" s="54">
        <f t="shared" si="78"/>
        <v>5000</v>
      </c>
      <c r="M987" s="54">
        <f t="shared" si="79"/>
        <v>0</v>
      </c>
      <c r="O987" s="91">
        <f t="shared" si="75"/>
        <v>0</v>
      </c>
      <c r="P987" s="122">
        <v>229853</v>
      </c>
      <c r="Q987" s="71">
        <v>1</v>
      </c>
      <c r="R987" s="71">
        <v>5000</v>
      </c>
      <c r="S987" s="161"/>
      <c r="V987"/>
    </row>
    <row r="988" spans="1:22">
      <c r="A988" s="175">
        <v>230008</v>
      </c>
      <c r="B988" s="169">
        <v>230</v>
      </c>
      <c r="C988" s="50" t="s">
        <v>1225</v>
      </c>
      <c r="D988" s="169">
        <v>8</v>
      </c>
      <c r="E988" s="41" t="s">
        <v>887</v>
      </c>
      <c r="F988" s="235">
        <v>9.92</v>
      </c>
      <c r="G988" s="235">
        <v>10</v>
      </c>
      <c r="H988" s="78">
        <f t="shared" si="76"/>
        <v>10.59</v>
      </c>
      <c r="I988" s="47">
        <f t="shared" si="77"/>
        <v>0.58999999999999986</v>
      </c>
      <c r="J988" s="139">
        <v>65928</v>
      </c>
      <c r="K988" s="139">
        <v>67400</v>
      </c>
      <c r="L988" s="54">
        <f t="shared" si="78"/>
        <v>72440</v>
      </c>
      <c r="M988" s="54">
        <f t="shared" si="79"/>
        <v>5040</v>
      </c>
      <c r="O988" s="91">
        <f t="shared" si="75"/>
        <v>0</v>
      </c>
      <c r="P988" s="122">
        <v>230008</v>
      </c>
      <c r="Q988" s="71">
        <v>10.59</v>
      </c>
      <c r="R988" s="71">
        <v>72440</v>
      </c>
      <c r="S988" s="161"/>
      <c r="V988"/>
    </row>
    <row r="989" spans="1:22">
      <c r="A989" s="51">
        <v>230024</v>
      </c>
      <c r="B989" s="49">
        <v>230</v>
      </c>
      <c r="C989" s="50" t="s">
        <v>1225</v>
      </c>
      <c r="D989" s="68">
        <v>24</v>
      </c>
      <c r="E989" s="41" t="s">
        <v>813</v>
      </c>
      <c r="F989" s="235">
        <v>19.72</v>
      </c>
      <c r="G989" s="235">
        <v>25</v>
      </c>
      <c r="H989" s="78">
        <f t="shared" si="76"/>
        <v>24.830000000000002</v>
      </c>
      <c r="I989" s="47">
        <f t="shared" si="77"/>
        <v>-0.16999999999999815</v>
      </c>
      <c r="J989" s="139">
        <v>173829</v>
      </c>
      <c r="K989" s="139">
        <v>200229</v>
      </c>
      <c r="L989" s="54">
        <f t="shared" si="78"/>
        <v>199186</v>
      </c>
      <c r="M989" s="54">
        <f t="shared" si="79"/>
        <v>-1043</v>
      </c>
      <c r="O989" s="91">
        <f t="shared" si="75"/>
        <v>0</v>
      </c>
      <c r="P989" s="122">
        <v>230024</v>
      </c>
      <c r="Q989" s="71">
        <v>24.830000000000002</v>
      </c>
      <c r="R989" s="71">
        <v>199186</v>
      </c>
      <c r="S989" s="161"/>
      <c r="V989"/>
    </row>
    <row r="990" spans="1:22">
      <c r="A990" s="234">
        <v>230061</v>
      </c>
      <c r="B990" s="149">
        <v>230</v>
      </c>
      <c r="C990" s="183" t="s">
        <v>1225</v>
      </c>
      <c r="D990" s="184">
        <v>61</v>
      </c>
      <c r="E990" s="41" t="s">
        <v>573</v>
      </c>
      <c r="F990" s="93"/>
      <c r="G990" s="235">
        <v>1</v>
      </c>
      <c r="H990" s="78">
        <f t="shared" si="76"/>
        <v>1</v>
      </c>
      <c r="I990" s="47">
        <f t="shared" si="77"/>
        <v>0</v>
      </c>
      <c r="J990"/>
      <c r="K990" s="139">
        <v>5000</v>
      </c>
      <c r="L990" s="54">
        <f t="shared" si="78"/>
        <v>5000</v>
      </c>
      <c r="M990" s="54">
        <f t="shared" si="79"/>
        <v>0</v>
      </c>
      <c r="O990" s="91">
        <f t="shared" si="75"/>
        <v>0</v>
      </c>
      <c r="P990" s="122">
        <v>230061</v>
      </c>
      <c r="Q990" s="71">
        <v>1</v>
      </c>
      <c r="R990" s="71">
        <v>5000</v>
      </c>
      <c r="S990" s="161"/>
      <c r="V990"/>
    </row>
    <row r="991" spans="1:22">
      <c r="A991" s="174">
        <v>230086</v>
      </c>
      <c r="B991" s="68">
        <v>230</v>
      </c>
      <c r="C991" s="50" t="s">
        <v>1225</v>
      </c>
      <c r="D991" s="50">
        <v>86</v>
      </c>
      <c r="E991" s="41" t="s">
        <v>814</v>
      </c>
      <c r="F991" s="235">
        <v>1</v>
      </c>
      <c r="G991" s="235">
        <v>1</v>
      </c>
      <c r="H991" s="78">
        <f t="shared" si="76"/>
        <v>1</v>
      </c>
      <c r="I991" s="47">
        <f t="shared" si="77"/>
        <v>0</v>
      </c>
      <c r="J991" s="139">
        <v>8442</v>
      </c>
      <c r="K991" s="139">
        <v>8442</v>
      </c>
      <c r="L991" s="54">
        <f t="shared" si="78"/>
        <v>8918</v>
      </c>
      <c r="M991" s="54">
        <f t="shared" si="79"/>
        <v>476</v>
      </c>
      <c r="O991" s="91">
        <f t="shared" si="75"/>
        <v>0</v>
      </c>
      <c r="P991" s="122">
        <v>230086</v>
      </c>
      <c r="Q991" s="71">
        <v>1</v>
      </c>
      <c r="R991" s="71">
        <v>8918</v>
      </c>
      <c r="S991" s="161"/>
      <c r="V991"/>
    </row>
    <row r="992" spans="1:22">
      <c r="A992" s="170">
        <v>230111</v>
      </c>
      <c r="B992" s="48">
        <v>230</v>
      </c>
      <c r="C992" s="50" t="s">
        <v>1225</v>
      </c>
      <c r="D992" s="68">
        <v>111</v>
      </c>
      <c r="E992" s="41" t="s">
        <v>812</v>
      </c>
      <c r="F992" s="235">
        <v>1</v>
      </c>
      <c r="G992" s="235">
        <v>0</v>
      </c>
      <c r="H992" s="78">
        <f t="shared" si="76"/>
        <v>0</v>
      </c>
      <c r="I992" s="47">
        <f t="shared" si="77"/>
        <v>0</v>
      </c>
      <c r="J992" s="139">
        <v>5000</v>
      </c>
      <c r="K992" s="139">
        <v>0</v>
      </c>
      <c r="L992" s="54">
        <f t="shared" si="78"/>
        <v>0</v>
      </c>
      <c r="M992" s="54">
        <f t="shared" si="79"/>
        <v>0</v>
      </c>
      <c r="O992" s="91">
        <f t="shared" si="75"/>
        <v>0</v>
      </c>
      <c r="P992" s="147">
        <v>230111</v>
      </c>
      <c r="Q992" s="71"/>
      <c r="R992" s="71"/>
      <c r="S992" s="161"/>
      <c r="V992"/>
    </row>
    <row r="993" spans="1:22">
      <c r="A993" s="175">
        <v>230117</v>
      </c>
      <c r="B993" s="169">
        <v>230</v>
      </c>
      <c r="C993" s="50" t="s">
        <v>1225</v>
      </c>
      <c r="D993" s="169">
        <v>117</v>
      </c>
      <c r="E993" s="41" t="s">
        <v>1367</v>
      </c>
      <c r="F993" s="235">
        <v>1</v>
      </c>
      <c r="G993" s="235">
        <v>0</v>
      </c>
      <c r="H993" s="78">
        <f t="shared" si="76"/>
        <v>0</v>
      </c>
      <c r="I993" s="47">
        <f t="shared" si="77"/>
        <v>0</v>
      </c>
      <c r="J993" s="139">
        <v>6334</v>
      </c>
      <c r="K993" s="139">
        <v>0</v>
      </c>
      <c r="L993" s="54">
        <f t="shared" si="78"/>
        <v>0</v>
      </c>
      <c r="M993" s="54">
        <f t="shared" si="79"/>
        <v>0</v>
      </c>
      <c r="O993" s="91">
        <f t="shared" si="75"/>
        <v>0</v>
      </c>
      <c r="P993" s="147">
        <v>230117</v>
      </c>
      <c r="Q993" s="71"/>
      <c r="R993" s="71"/>
      <c r="S993" s="161"/>
      <c r="V993"/>
    </row>
    <row r="994" spans="1:22">
      <c r="A994" s="170">
        <v>230137</v>
      </c>
      <c r="B994" s="49">
        <v>230</v>
      </c>
      <c r="C994" s="50" t="s">
        <v>1225</v>
      </c>
      <c r="D994" s="68">
        <v>137</v>
      </c>
      <c r="E994" s="41" t="s">
        <v>574</v>
      </c>
      <c r="F994" s="235">
        <v>2</v>
      </c>
      <c r="G994" s="235">
        <v>1</v>
      </c>
      <c r="H994" s="78">
        <f t="shared" si="76"/>
        <v>1</v>
      </c>
      <c r="I994" s="47">
        <f t="shared" si="77"/>
        <v>0</v>
      </c>
      <c r="J994" s="139">
        <v>10000</v>
      </c>
      <c r="K994" s="139">
        <v>5000</v>
      </c>
      <c r="L994" s="54">
        <f t="shared" si="78"/>
        <v>5000</v>
      </c>
      <c r="M994" s="54">
        <f t="shared" si="79"/>
        <v>0</v>
      </c>
      <c r="O994" s="91">
        <f t="shared" si="75"/>
        <v>0</v>
      </c>
      <c r="P994" s="122">
        <v>230137</v>
      </c>
      <c r="Q994" s="71">
        <v>1</v>
      </c>
      <c r="R994" s="71">
        <v>5000</v>
      </c>
      <c r="S994" s="161"/>
      <c r="V994"/>
    </row>
    <row r="995" spans="1:22">
      <c r="A995" s="120">
        <v>230223</v>
      </c>
      <c r="B995" s="49">
        <v>230</v>
      </c>
      <c r="C995" s="50" t="s">
        <v>1225</v>
      </c>
      <c r="D995" s="68">
        <v>223</v>
      </c>
      <c r="E995" s="41" t="s">
        <v>1222</v>
      </c>
      <c r="F995" s="235">
        <v>1</v>
      </c>
      <c r="G995" s="235">
        <v>0</v>
      </c>
      <c r="H995" s="78">
        <f t="shared" si="76"/>
        <v>0</v>
      </c>
      <c r="I995" s="47">
        <f t="shared" si="77"/>
        <v>0</v>
      </c>
      <c r="J995" s="139">
        <v>14045</v>
      </c>
      <c r="K995" s="139">
        <v>0</v>
      </c>
      <c r="L995" s="54">
        <f t="shared" si="78"/>
        <v>0</v>
      </c>
      <c r="M995" s="54">
        <f t="shared" si="79"/>
        <v>0</v>
      </c>
      <c r="O995" s="91">
        <f t="shared" si="75"/>
        <v>0</v>
      </c>
      <c r="P995" s="147">
        <v>230223</v>
      </c>
      <c r="S995" s="161"/>
      <c r="V995"/>
    </row>
    <row r="996" spans="1:22">
      <c r="A996" s="172">
        <v>230272</v>
      </c>
      <c r="B996">
        <v>230</v>
      </c>
      <c r="C996" s="50" t="s">
        <v>1225</v>
      </c>
      <c r="D996" s="50">
        <v>272</v>
      </c>
      <c r="E996" s="41" t="s">
        <v>1250</v>
      </c>
      <c r="F996" s="235">
        <v>6</v>
      </c>
      <c r="G996" s="235">
        <v>5</v>
      </c>
      <c r="H996" s="78">
        <f t="shared" si="76"/>
        <v>5.55</v>
      </c>
      <c r="I996" s="47">
        <f t="shared" si="77"/>
        <v>0.54999999999999982</v>
      </c>
      <c r="J996" s="139">
        <v>30000</v>
      </c>
      <c r="K996" s="139">
        <v>29000</v>
      </c>
      <c r="L996" s="54">
        <f t="shared" si="78"/>
        <v>31056</v>
      </c>
      <c r="M996" s="54">
        <f t="shared" si="79"/>
        <v>2056</v>
      </c>
      <c r="O996" s="91">
        <f t="shared" si="75"/>
        <v>0</v>
      </c>
      <c r="P996" s="122">
        <v>230272</v>
      </c>
      <c r="Q996" s="71">
        <v>5.55</v>
      </c>
      <c r="R996" s="71">
        <v>31056</v>
      </c>
      <c r="S996" s="161"/>
      <c r="V996"/>
    </row>
    <row r="997" spans="1:22">
      <c r="A997" s="171">
        <v>230278</v>
      </c>
      <c r="B997" s="49">
        <v>230</v>
      </c>
      <c r="C997" s="50" t="s">
        <v>1225</v>
      </c>
      <c r="D997" s="50">
        <v>278</v>
      </c>
      <c r="E997" s="41" t="s">
        <v>817</v>
      </c>
      <c r="F997" s="235">
        <v>2</v>
      </c>
      <c r="G997" s="235">
        <v>2</v>
      </c>
      <c r="H997" s="78">
        <f t="shared" si="76"/>
        <v>1.98</v>
      </c>
      <c r="I997" s="47">
        <f t="shared" si="77"/>
        <v>-2.0000000000000018E-2</v>
      </c>
      <c r="J997" s="139">
        <v>15006</v>
      </c>
      <c r="K997" s="139">
        <v>10000</v>
      </c>
      <c r="L997" s="54">
        <f t="shared" si="78"/>
        <v>9900</v>
      </c>
      <c r="M997" s="54">
        <f t="shared" si="79"/>
        <v>-100</v>
      </c>
      <c r="O997" s="91">
        <f t="shared" si="75"/>
        <v>0</v>
      </c>
      <c r="P997" s="122">
        <v>230278</v>
      </c>
      <c r="Q997" s="71">
        <v>1.98</v>
      </c>
      <c r="R997" s="71">
        <v>9900</v>
      </c>
      <c r="S997" s="161"/>
      <c r="V997"/>
    </row>
    <row r="998" spans="1:22">
      <c r="A998" s="180">
        <v>230309</v>
      </c>
      <c r="B998" s="86">
        <v>230</v>
      </c>
      <c r="C998" s="182" t="s">
        <v>1225</v>
      </c>
      <c r="D998" s="182">
        <v>309</v>
      </c>
      <c r="E998" s="41" t="s">
        <v>818</v>
      </c>
      <c r="F998" s="235">
        <v>1</v>
      </c>
      <c r="G998" s="235">
        <v>0</v>
      </c>
      <c r="H998" s="78">
        <f t="shared" si="76"/>
        <v>0</v>
      </c>
      <c r="I998" s="47">
        <f t="shared" si="77"/>
        <v>0</v>
      </c>
      <c r="J998" s="139">
        <v>5000</v>
      </c>
      <c r="K998" s="139">
        <v>0</v>
      </c>
      <c r="L998" s="54">
        <f t="shared" si="78"/>
        <v>0</v>
      </c>
      <c r="M998" s="54">
        <f t="shared" si="79"/>
        <v>0</v>
      </c>
      <c r="O998" s="91">
        <f t="shared" si="75"/>
        <v>0</v>
      </c>
      <c r="P998" s="147">
        <v>230309</v>
      </c>
      <c r="Q998" s="71"/>
      <c r="R998" s="71"/>
      <c r="S998" s="161"/>
      <c r="V998"/>
    </row>
    <row r="999" spans="1:22">
      <c r="A999" s="234">
        <v>230332</v>
      </c>
      <c r="B999" s="149">
        <v>230</v>
      </c>
      <c r="C999" s="183" t="s">
        <v>1225</v>
      </c>
      <c r="D999" s="184">
        <v>332</v>
      </c>
      <c r="E999" s="41" t="s">
        <v>577</v>
      </c>
      <c r="F999" s="93"/>
      <c r="G999" s="235">
        <v>1</v>
      </c>
      <c r="H999" s="78">
        <f t="shared" si="76"/>
        <v>1</v>
      </c>
      <c r="I999" s="47">
        <f t="shared" si="77"/>
        <v>0</v>
      </c>
      <c r="J999"/>
      <c r="K999" s="139">
        <v>14045</v>
      </c>
      <c r="L999" s="54">
        <f t="shared" si="78"/>
        <v>13219</v>
      </c>
      <c r="M999" s="54">
        <f t="shared" si="79"/>
        <v>-826</v>
      </c>
      <c r="O999" s="91">
        <f t="shared" si="75"/>
        <v>0</v>
      </c>
      <c r="P999" s="122">
        <v>230332</v>
      </c>
      <c r="Q999" s="71">
        <v>1</v>
      </c>
      <c r="R999" s="71">
        <v>13219</v>
      </c>
      <c r="S999" s="161"/>
      <c r="V999"/>
    </row>
    <row r="1000" spans="1:22">
      <c r="A1000" s="170">
        <v>230674</v>
      </c>
      <c r="B1000" s="49">
        <v>230</v>
      </c>
      <c r="C1000" s="50" t="s">
        <v>1225</v>
      </c>
      <c r="D1000" s="68">
        <v>674</v>
      </c>
      <c r="E1000" s="41" t="s">
        <v>806</v>
      </c>
      <c r="F1000" s="235">
        <v>3.98</v>
      </c>
      <c r="G1000" s="235">
        <v>5</v>
      </c>
      <c r="H1000" s="78">
        <f t="shared" si="76"/>
        <v>4.97</v>
      </c>
      <c r="I1000" s="47">
        <f t="shared" si="77"/>
        <v>-3.0000000000000249E-2</v>
      </c>
      <c r="J1000" s="139">
        <v>19900</v>
      </c>
      <c r="K1000" s="139">
        <v>29000</v>
      </c>
      <c r="L1000" s="54">
        <f t="shared" si="78"/>
        <v>32518</v>
      </c>
      <c r="M1000" s="54">
        <f t="shared" si="79"/>
        <v>3518</v>
      </c>
      <c r="O1000" s="91">
        <f t="shared" si="75"/>
        <v>0</v>
      </c>
      <c r="P1000" s="122">
        <v>230674</v>
      </c>
      <c r="Q1000" s="71">
        <v>4.97</v>
      </c>
      <c r="R1000" s="71">
        <v>32518</v>
      </c>
      <c r="S1000" s="161"/>
      <c r="V1000"/>
    </row>
    <row r="1001" spans="1:22">
      <c r="A1001" s="170">
        <v>230728</v>
      </c>
      <c r="B1001" s="48">
        <v>230</v>
      </c>
      <c r="C1001" s="50" t="s">
        <v>1225</v>
      </c>
      <c r="D1001" s="50">
        <v>728</v>
      </c>
      <c r="E1001" s="41" t="s">
        <v>879</v>
      </c>
      <c r="F1001" s="235">
        <v>1</v>
      </c>
      <c r="G1001" s="235">
        <v>1</v>
      </c>
      <c r="H1001" s="78">
        <f t="shared" si="76"/>
        <v>1</v>
      </c>
      <c r="I1001" s="47">
        <f t="shared" si="77"/>
        <v>0</v>
      </c>
      <c r="J1001" s="139">
        <v>5000</v>
      </c>
      <c r="K1001" s="139">
        <v>5000</v>
      </c>
      <c r="L1001" s="54">
        <f t="shared" si="78"/>
        <v>5000</v>
      </c>
      <c r="M1001" s="54">
        <f t="shared" si="79"/>
        <v>0</v>
      </c>
      <c r="O1001" s="91">
        <f t="shared" si="75"/>
        <v>0</v>
      </c>
      <c r="P1001" s="122">
        <v>230728</v>
      </c>
      <c r="Q1001" s="71">
        <v>1</v>
      </c>
      <c r="R1001" s="71">
        <v>5000</v>
      </c>
      <c r="S1001" s="161"/>
      <c r="V1001"/>
    </row>
    <row r="1002" spans="1:22">
      <c r="A1002" s="212">
        <v>234008</v>
      </c>
      <c r="B1002" s="149">
        <v>234</v>
      </c>
      <c r="C1002" s="183" t="s">
        <v>878</v>
      </c>
      <c r="D1002" s="184">
        <v>8</v>
      </c>
      <c r="E1002" s="41" t="s">
        <v>887</v>
      </c>
      <c r="F1002" s="235">
        <v>1</v>
      </c>
      <c r="G1002" s="235">
        <v>1</v>
      </c>
      <c r="H1002" s="78">
        <f t="shared" si="76"/>
        <v>1</v>
      </c>
      <c r="I1002" s="47">
        <f t="shared" si="77"/>
        <v>0</v>
      </c>
      <c r="J1002" s="139">
        <v>9503</v>
      </c>
      <c r="K1002" s="139">
        <v>9503</v>
      </c>
      <c r="L1002" s="54">
        <f t="shared" si="78"/>
        <v>10053</v>
      </c>
      <c r="M1002" s="54">
        <f t="shared" si="79"/>
        <v>550</v>
      </c>
      <c r="O1002" s="91">
        <f t="shared" si="75"/>
        <v>0</v>
      </c>
      <c r="P1002" s="122">
        <v>234008</v>
      </c>
      <c r="Q1002" s="71">
        <v>1</v>
      </c>
      <c r="R1002" s="71">
        <v>10053</v>
      </c>
      <c r="S1002" s="161"/>
      <c r="V1002"/>
    </row>
    <row r="1003" spans="1:22">
      <c r="A1003" s="212">
        <v>234103</v>
      </c>
      <c r="B1003" s="149">
        <v>234</v>
      </c>
      <c r="C1003" s="183" t="s">
        <v>878</v>
      </c>
      <c r="D1003" s="184">
        <v>103</v>
      </c>
      <c r="E1003" s="41" t="s">
        <v>804</v>
      </c>
      <c r="F1003" s="235">
        <v>1</v>
      </c>
      <c r="G1003" s="235">
        <v>1</v>
      </c>
      <c r="H1003" s="78">
        <f t="shared" si="76"/>
        <v>1</v>
      </c>
      <c r="I1003" s="47">
        <f t="shared" si="77"/>
        <v>0</v>
      </c>
      <c r="J1003" s="139">
        <v>5000</v>
      </c>
      <c r="K1003" s="139">
        <v>5000</v>
      </c>
      <c r="L1003" s="54">
        <f t="shared" si="78"/>
        <v>5000</v>
      </c>
      <c r="M1003" s="54">
        <f t="shared" si="79"/>
        <v>0</v>
      </c>
      <c r="O1003" s="91">
        <f t="shared" si="75"/>
        <v>0</v>
      </c>
      <c r="P1003" s="122">
        <v>234103</v>
      </c>
      <c r="Q1003" s="71">
        <v>1</v>
      </c>
      <c r="R1003" s="71">
        <v>5000</v>
      </c>
      <c r="S1003" s="161"/>
      <c r="V1003"/>
    </row>
    <row r="1004" spans="1:22">
      <c r="A1004" s="212">
        <v>234215</v>
      </c>
      <c r="B1004" s="149">
        <v>234</v>
      </c>
      <c r="C1004" s="183" t="s">
        <v>878</v>
      </c>
      <c r="D1004" s="184">
        <v>215</v>
      </c>
      <c r="E1004" s="41" t="s">
        <v>874</v>
      </c>
      <c r="F1004" s="235">
        <v>1</v>
      </c>
      <c r="G1004" s="235">
        <v>1</v>
      </c>
      <c r="H1004" s="78">
        <f t="shared" si="76"/>
        <v>1</v>
      </c>
      <c r="I1004" s="47">
        <f t="shared" si="77"/>
        <v>0</v>
      </c>
      <c r="J1004" s="139">
        <v>5000</v>
      </c>
      <c r="K1004" s="139">
        <v>5000</v>
      </c>
      <c r="L1004" s="54">
        <f t="shared" si="78"/>
        <v>5000</v>
      </c>
      <c r="M1004" s="54">
        <f t="shared" si="79"/>
        <v>0</v>
      </c>
      <c r="O1004" s="91">
        <f t="shared" si="75"/>
        <v>0</v>
      </c>
      <c r="P1004" s="122">
        <v>234215</v>
      </c>
      <c r="Q1004" s="71">
        <v>1</v>
      </c>
      <c r="R1004" s="71">
        <v>5000</v>
      </c>
      <c r="S1004" s="161"/>
      <c r="V1004"/>
    </row>
    <row r="1005" spans="1:22">
      <c r="A1005" s="174">
        <v>234223</v>
      </c>
      <c r="B1005" s="68">
        <v>234</v>
      </c>
      <c r="C1005" s="50" t="s">
        <v>878</v>
      </c>
      <c r="D1005" s="68">
        <v>223</v>
      </c>
      <c r="E1005" s="41" t="s">
        <v>1222</v>
      </c>
      <c r="F1005" s="235">
        <v>5</v>
      </c>
      <c r="G1005" s="235">
        <v>4</v>
      </c>
      <c r="H1005" s="78">
        <f t="shared" si="76"/>
        <v>5.41</v>
      </c>
      <c r="I1005" s="47">
        <f t="shared" si="77"/>
        <v>1.4100000000000001</v>
      </c>
      <c r="J1005" s="139">
        <v>25000</v>
      </c>
      <c r="K1005" s="139">
        <v>22000</v>
      </c>
      <c r="L1005" s="54">
        <f t="shared" si="78"/>
        <v>31464</v>
      </c>
      <c r="M1005" s="54">
        <f t="shared" si="79"/>
        <v>9464</v>
      </c>
      <c r="O1005" s="91">
        <f t="shared" si="75"/>
        <v>0</v>
      </c>
      <c r="P1005" s="122">
        <v>234223</v>
      </c>
      <c r="Q1005" s="71">
        <v>5.41</v>
      </c>
      <c r="R1005" s="71">
        <v>31464</v>
      </c>
      <c r="S1005" s="161"/>
      <c r="V1005"/>
    </row>
    <row r="1006" spans="1:22">
      <c r="A1006" s="171">
        <v>234309</v>
      </c>
      <c r="B1006" s="48">
        <v>234</v>
      </c>
      <c r="C1006" s="50" t="s">
        <v>878</v>
      </c>
      <c r="D1006" s="68">
        <v>309</v>
      </c>
      <c r="E1006" s="41" t="s">
        <v>818</v>
      </c>
      <c r="F1006" s="235">
        <v>1</v>
      </c>
      <c r="G1006" s="235">
        <v>0</v>
      </c>
      <c r="H1006" s="78">
        <f t="shared" si="76"/>
        <v>0</v>
      </c>
      <c r="I1006" s="47">
        <f t="shared" si="77"/>
        <v>0</v>
      </c>
      <c r="J1006" s="139">
        <v>5000</v>
      </c>
      <c r="K1006" s="139">
        <v>0</v>
      </c>
      <c r="L1006" s="54">
        <f t="shared" si="78"/>
        <v>0</v>
      </c>
      <c r="M1006" s="54">
        <f t="shared" si="79"/>
        <v>0</v>
      </c>
      <c r="O1006" s="91">
        <f t="shared" si="75"/>
        <v>0</v>
      </c>
      <c r="P1006" s="147">
        <v>234309</v>
      </c>
      <c r="Q1006" s="71"/>
      <c r="R1006" s="71"/>
      <c r="S1006" s="161"/>
      <c r="V1006"/>
    </row>
    <row r="1007" spans="1:22">
      <c r="A1007" s="180">
        <v>234343</v>
      </c>
      <c r="B1007" s="86">
        <v>234</v>
      </c>
      <c r="C1007" s="182" t="s">
        <v>878</v>
      </c>
      <c r="D1007" s="182">
        <v>343</v>
      </c>
      <c r="E1007" s="41" t="s">
        <v>788</v>
      </c>
      <c r="F1007" s="235">
        <v>1</v>
      </c>
      <c r="G1007" s="235">
        <v>1</v>
      </c>
      <c r="H1007" s="78">
        <f t="shared" si="76"/>
        <v>1</v>
      </c>
      <c r="I1007" s="47">
        <f t="shared" si="77"/>
        <v>0</v>
      </c>
      <c r="J1007" s="139">
        <v>5000</v>
      </c>
      <c r="K1007" s="139">
        <v>5000</v>
      </c>
      <c r="L1007" s="54">
        <f t="shared" si="78"/>
        <v>5000</v>
      </c>
      <c r="M1007" s="54">
        <f t="shared" si="79"/>
        <v>0</v>
      </c>
      <c r="O1007" s="91">
        <f t="shared" si="75"/>
        <v>0</v>
      </c>
      <c r="P1007" s="122">
        <v>234343</v>
      </c>
      <c r="Q1007" s="71">
        <v>1</v>
      </c>
      <c r="R1007" s="71">
        <v>5000</v>
      </c>
      <c r="S1007" s="161"/>
      <c r="V1007"/>
    </row>
    <row r="1008" spans="1:22">
      <c r="A1008" s="51">
        <v>234615</v>
      </c>
      <c r="B1008" s="49">
        <v>234</v>
      </c>
      <c r="C1008" s="50" t="s">
        <v>878</v>
      </c>
      <c r="D1008" s="68">
        <v>615</v>
      </c>
      <c r="E1008" s="41" t="s">
        <v>805</v>
      </c>
      <c r="F1008" s="235">
        <v>38.83</v>
      </c>
      <c r="G1008" s="235">
        <v>40</v>
      </c>
      <c r="H1008" s="78">
        <f t="shared" si="76"/>
        <v>40.269999999999996</v>
      </c>
      <c r="I1008" s="47">
        <f t="shared" si="77"/>
        <v>0.26999999999999602</v>
      </c>
      <c r="J1008" s="139">
        <v>228389</v>
      </c>
      <c r="K1008" s="139">
        <v>243803</v>
      </c>
      <c r="L1008" s="54">
        <f t="shared" si="78"/>
        <v>249834</v>
      </c>
      <c r="M1008" s="54">
        <f t="shared" si="79"/>
        <v>6031</v>
      </c>
      <c r="O1008" s="91">
        <f t="shared" si="75"/>
        <v>0</v>
      </c>
      <c r="P1008" s="122">
        <v>234615</v>
      </c>
      <c r="Q1008" s="71">
        <v>40.269999999999996</v>
      </c>
      <c r="R1008" s="71">
        <v>249834</v>
      </c>
      <c r="S1008" s="161"/>
      <c r="V1008"/>
    </row>
    <row r="1009" spans="1:22">
      <c r="A1009" s="171">
        <v>234720</v>
      </c>
      <c r="B1009" s="49">
        <v>234</v>
      </c>
      <c r="C1009" s="50" t="s">
        <v>878</v>
      </c>
      <c r="D1009" s="50">
        <v>720</v>
      </c>
      <c r="E1009" s="41" t="s">
        <v>854</v>
      </c>
      <c r="F1009" s="235">
        <v>8</v>
      </c>
      <c r="G1009" s="235">
        <v>7</v>
      </c>
      <c r="H1009" s="78">
        <f t="shared" si="76"/>
        <v>7</v>
      </c>
      <c r="I1009" s="47">
        <f t="shared" si="77"/>
        <v>0</v>
      </c>
      <c r="J1009" s="139">
        <v>40000</v>
      </c>
      <c r="K1009" s="139">
        <v>35000</v>
      </c>
      <c r="L1009" s="54">
        <f t="shared" si="78"/>
        <v>35000</v>
      </c>
      <c r="M1009" s="54">
        <f t="shared" si="79"/>
        <v>0</v>
      </c>
      <c r="O1009" s="91">
        <f t="shared" si="75"/>
        <v>0</v>
      </c>
      <c r="P1009" s="122">
        <v>234720</v>
      </c>
      <c r="Q1009" s="71">
        <v>7</v>
      </c>
      <c r="R1009" s="71">
        <v>35000</v>
      </c>
      <c r="S1009" s="161"/>
      <c r="V1009"/>
    </row>
    <row r="1010" spans="1:22">
      <c r="A1010" s="170">
        <v>234728</v>
      </c>
      <c r="B1010" s="49">
        <v>234</v>
      </c>
      <c r="C1010" s="50" t="s">
        <v>878</v>
      </c>
      <c r="D1010" s="68">
        <v>728</v>
      </c>
      <c r="E1010" s="41" t="s">
        <v>879</v>
      </c>
      <c r="F1010" s="235">
        <v>3</v>
      </c>
      <c r="G1010" s="235">
        <v>3</v>
      </c>
      <c r="H1010" s="78">
        <f t="shared" si="76"/>
        <v>2.99</v>
      </c>
      <c r="I1010" s="47">
        <f t="shared" si="77"/>
        <v>-9.9999999999997868E-3</v>
      </c>
      <c r="J1010" s="139">
        <v>18569</v>
      </c>
      <c r="K1010" s="139">
        <v>15000</v>
      </c>
      <c r="L1010" s="54">
        <f t="shared" si="78"/>
        <v>14950</v>
      </c>
      <c r="M1010" s="54">
        <f t="shared" si="79"/>
        <v>-50</v>
      </c>
      <c r="O1010" s="91">
        <f t="shared" si="75"/>
        <v>0</v>
      </c>
      <c r="P1010" s="122">
        <v>234728</v>
      </c>
      <c r="Q1010" s="71">
        <v>2.99</v>
      </c>
      <c r="R1010" s="71">
        <v>14950</v>
      </c>
      <c r="S1010" s="161"/>
      <c r="V1010"/>
    </row>
    <row r="1011" spans="1:22">
      <c r="A1011" s="135">
        <v>234753</v>
      </c>
      <c r="B1011" s="49">
        <v>234</v>
      </c>
      <c r="C1011" s="50" t="s">
        <v>878</v>
      </c>
      <c r="D1011" s="68">
        <v>753</v>
      </c>
      <c r="E1011" s="41" t="s">
        <v>789</v>
      </c>
      <c r="F1011" s="235">
        <v>6.5600000000000005</v>
      </c>
      <c r="G1011" s="235">
        <v>7</v>
      </c>
      <c r="H1011" s="78">
        <f t="shared" si="76"/>
        <v>7</v>
      </c>
      <c r="I1011" s="47">
        <f t="shared" si="77"/>
        <v>0</v>
      </c>
      <c r="J1011" s="139">
        <v>42484</v>
      </c>
      <c r="K1011" s="139">
        <v>44378</v>
      </c>
      <c r="L1011" s="54">
        <f t="shared" si="78"/>
        <v>47474</v>
      </c>
      <c r="M1011" s="54">
        <f t="shared" si="79"/>
        <v>3096</v>
      </c>
      <c r="O1011" s="91">
        <f t="shared" si="75"/>
        <v>0</v>
      </c>
      <c r="P1011" s="122">
        <v>234753</v>
      </c>
      <c r="Q1011" s="71">
        <v>7</v>
      </c>
      <c r="R1011" s="71">
        <v>47474</v>
      </c>
      <c r="S1011" s="161"/>
      <c r="V1011"/>
    </row>
    <row r="1012" spans="1:22">
      <c r="A1012" s="51">
        <v>236121</v>
      </c>
      <c r="B1012" s="48">
        <v>236</v>
      </c>
      <c r="C1012" s="50" t="s">
        <v>1267</v>
      </c>
      <c r="D1012" s="50">
        <v>121</v>
      </c>
      <c r="E1012" s="41" t="s">
        <v>820</v>
      </c>
      <c r="F1012" s="235">
        <v>3</v>
      </c>
      <c r="G1012" s="235">
        <v>2</v>
      </c>
      <c r="H1012" s="78">
        <f t="shared" si="76"/>
        <v>2.69</v>
      </c>
      <c r="I1012" s="47">
        <f t="shared" si="77"/>
        <v>0.69</v>
      </c>
      <c r="J1012" s="139">
        <v>15000</v>
      </c>
      <c r="K1012" s="139">
        <v>10000</v>
      </c>
      <c r="L1012" s="54">
        <f t="shared" si="78"/>
        <v>13450</v>
      </c>
      <c r="M1012" s="54">
        <f t="shared" si="79"/>
        <v>3450</v>
      </c>
      <c r="O1012" s="91">
        <f t="shared" si="75"/>
        <v>0</v>
      </c>
      <c r="P1012" s="122">
        <v>236121</v>
      </c>
      <c r="Q1012" s="71">
        <v>2.69</v>
      </c>
      <c r="R1012" s="71">
        <v>13450</v>
      </c>
      <c r="S1012" s="161"/>
      <c r="V1012"/>
    </row>
    <row r="1013" spans="1:22">
      <c r="A1013" s="51">
        <v>236148</v>
      </c>
      <c r="B1013" s="49">
        <v>236</v>
      </c>
      <c r="C1013" s="50" t="s">
        <v>1267</v>
      </c>
      <c r="D1013" s="68">
        <v>148</v>
      </c>
      <c r="E1013" s="41" t="s">
        <v>1265</v>
      </c>
      <c r="F1013" s="235">
        <v>15.12</v>
      </c>
      <c r="G1013" s="235">
        <v>12</v>
      </c>
      <c r="H1013" s="78">
        <f t="shared" si="76"/>
        <v>13.790000000000001</v>
      </c>
      <c r="I1013" s="47">
        <f t="shared" si="77"/>
        <v>1.7900000000000009</v>
      </c>
      <c r="J1013" s="139">
        <v>78135</v>
      </c>
      <c r="K1013" s="139">
        <v>61635</v>
      </c>
      <c r="L1013" s="54">
        <f t="shared" si="78"/>
        <v>74658</v>
      </c>
      <c r="M1013" s="54">
        <f t="shared" si="79"/>
        <v>13023</v>
      </c>
      <c r="O1013" s="91">
        <f t="shared" si="75"/>
        <v>0</v>
      </c>
      <c r="P1013" s="122">
        <v>236148</v>
      </c>
      <c r="Q1013" s="71">
        <v>13.790000000000001</v>
      </c>
      <c r="R1013" s="71">
        <v>74658</v>
      </c>
      <c r="S1013" s="161"/>
      <c r="V1013"/>
    </row>
    <row r="1014" spans="1:22">
      <c r="A1014" s="144">
        <v>236150</v>
      </c>
      <c r="B1014" s="149">
        <f>TRUNC(A1014,-3)/1000</f>
        <v>236</v>
      </c>
      <c r="C1014" s="183" t="str">
        <f>VLOOKUP(B1014,code437,2)</f>
        <v xml:space="preserve">PITTSFIELD                   </v>
      </c>
      <c r="D1014" s="184">
        <f>A1014-B1014*1000</f>
        <v>150</v>
      </c>
      <c r="E1014" s="41" t="s">
        <v>1292</v>
      </c>
      <c r="H1014" s="78">
        <f t="shared" si="76"/>
        <v>0.78</v>
      </c>
      <c r="I1014" s="47">
        <f t="shared" si="77"/>
        <v>0.78</v>
      </c>
      <c r="K1014" s="139"/>
      <c r="L1014" s="54">
        <f t="shared" si="78"/>
        <v>3900</v>
      </c>
      <c r="M1014" s="54">
        <f t="shared" si="79"/>
        <v>3900</v>
      </c>
      <c r="O1014" s="91">
        <f t="shared" si="75"/>
        <v>0</v>
      </c>
      <c r="P1014" s="122">
        <v>236150</v>
      </c>
      <c r="Q1014" s="71">
        <v>0.78</v>
      </c>
      <c r="R1014" s="71">
        <v>3900</v>
      </c>
      <c r="S1014" s="161"/>
      <c r="V1014"/>
    </row>
    <row r="1015" spans="1:22">
      <c r="A1015" s="51">
        <v>236152</v>
      </c>
      <c r="B1015" s="48">
        <v>236</v>
      </c>
      <c r="C1015" s="50" t="s">
        <v>1267</v>
      </c>
      <c r="D1015" s="50">
        <v>152</v>
      </c>
      <c r="E1015" s="41" t="s">
        <v>1294</v>
      </c>
      <c r="F1015" s="235">
        <v>6.37</v>
      </c>
      <c r="G1015" s="235">
        <v>7</v>
      </c>
      <c r="H1015" s="78">
        <f t="shared" si="76"/>
        <v>5.64</v>
      </c>
      <c r="I1015" s="47">
        <f t="shared" si="77"/>
        <v>-1.3600000000000003</v>
      </c>
      <c r="J1015" s="139">
        <v>33902</v>
      </c>
      <c r="K1015" s="139">
        <v>35000</v>
      </c>
      <c r="L1015" s="54">
        <f t="shared" si="78"/>
        <v>28200</v>
      </c>
      <c r="M1015" s="54">
        <f t="shared" si="79"/>
        <v>-6800</v>
      </c>
      <c r="O1015" s="91">
        <f t="shared" si="75"/>
        <v>0</v>
      </c>
      <c r="P1015" s="122">
        <v>236152</v>
      </c>
      <c r="Q1015" s="71">
        <v>5.64</v>
      </c>
      <c r="R1015" s="71">
        <v>28200</v>
      </c>
      <c r="S1015" s="161"/>
      <c r="V1015"/>
    </row>
    <row r="1016" spans="1:22">
      <c r="A1016" s="135">
        <v>236209</v>
      </c>
      <c r="B1016" s="49">
        <v>236</v>
      </c>
      <c r="C1016" s="50" t="s">
        <v>1267</v>
      </c>
      <c r="D1016" s="68">
        <v>209</v>
      </c>
      <c r="E1016" s="41" t="s">
        <v>1266</v>
      </c>
      <c r="F1016" s="235">
        <v>1.05</v>
      </c>
      <c r="G1016" s="235">
        <v>0</v>
      </c>
      <c r="H1016" s="78">
        <f t="shared" si="76"/>
        <v>0</v>
      </c>
      <c r="I1016" s="47">
        <f t="shared" si="77"/>
        <v>0</v>
      </c>
      <c r="J1016" s="139">
        <v>5250</v>
      </c>
      <c r="K1016" s="139">
        <v>0</v>
      </c>
      <c r="L1016" s="54">
        <f t="shared" si="78"/>
        <v>0</v>
      </c>
      <c r="M1016" s="54">
        <f t="shared" si="79"/>
        <v>0</v>
      </c>
      <c r="O1016" s="91">
        <f t="shared" si="75"/>
        <v>0</v>
      </c>
      <c r="P1016" s="147">
        <v>236209</v>
      </c>
      <c r="Q1016" s="71"/>
      <c r="R1016" s="71"/>
      <c r="S1016" s="161"/>
      <c r="V1016"/>
    </row>
    <row r="1017" spans="1:22">
      <c r="A1017" s="213">
        <v>236249</v>
      </c>
      <c r="B1017" s="49">
        <v>236</v>
      </c>
      <c r="C1017" s="49" t="s">
        <v>1267</v>
      </c>
      <c r="D1017" s="49">
        <v>249</v>
      </c>
      <c r="E1017" s="41" t="s">
        <v>881</v>
      </c>
      <c r="F1017" s="235">
        <v>1</v>
      </c>
      <c r="G1017" s="235">
        <v>1</v>
      </c>
      <c r="H1017" s="78">
        <f t="shared" si="76"/>
        <v>1.7400000000000002</v>
      </c>
      <c r="I1017" s="47">
        <f t="shared" si="77"/>
        <v>0.74000000000000021</v>
      </c>
      <c r="J1017" s="139">
        <v>5000</v>
      </c>
      <c r="K1017" s="139">
        <v>5000</v>
      </c>
      <c r="L1017" s="54">
        <f t="shared" si="78"/>
        <v>8700</v>
      </c>
      <c r="M1017" s="54">
        <f t="shared" si="79"/>
        <v>3700</v>
      </c>
      <c r="O1017" s="91">
        <f t="shared" si="75"/>
        <v>0</v>
      </c>
      <c r="P1017" s="122">
        <v>236249</v>
      </c>
      <c r="Q1017" s="71">
        <v>1.7400000000000002</v>
      </c>
      <c r="R1017" s="71">
        <v>8700</v>
      </c>
      <c r="S1017" s="161"/>
      <c r="V1017"/>
    </row>
    <row r="1018" spans="1:22">
      <c r="A1018" s="212">
        <v>236341</v>
      </c>
      <c r="B1018" s="149">
        <v>236</v>
      </c>
      <c r="C1018" s="183" t="s">
        <v>1267</v>
      </c>
      <c r="D1018" s="184">
        <v>341</v>
      </c>
      <c r="E1018" s="41" t="s">
        <v>910</v>
      </c>
      <c r="F1018" s="235">
        <v>1</v>
      </c>
      <c r="G1018" s="235">
        <v>1</v>
      </c>
      <c r="H1018" s="78">
        <f t="shared" si="76"/>
        <v>1</v>
      </c>
      <c r="I1018" s="47">
        <f t="shared" si="77"/>
        <v>0</v>
      </c>
      <c r="J1018" s="139">
        <v>5000</v>
      </c>
      <c r="K1018" s="139">
        <v>5000</v>
      </c>
      <c r="L1018" s="54">
        <f t="shared" si="78"/>
        <v>5000</v>
      </c>
      <c r="M1018" s="54">
        <f t="shared" si="79"/>
        <v>0</v>
      </c>
      <c r="O1018" s="91">
        <f t="shared" si="75"/>
        <v>0</v>
      </c>
      <c r="P1018" s="122">
        <v>236341</v>
      </c>
      <c r="Q1018" s="71">
        <v>1</v>
      </c>
      <c r="R1018" s="71">
        <v>5000</v>
      </c>
      <c r="S1018" s="161"/>
      <c r="V1018"/>
    </row>
    <row r="1019" spans="1:22">
      <c r="A1019" s="51">
        <v>236603</v>
      </c>
      <c r="B1019" s="48">
        <v>236</v>
      </c>
      <c r="C1019" s="50" t="s">
        <v>1267</v>
      </c>
      <c r="D1019" s="50">
        <v>603</v>
      </c>
      <c r="E1019" s="41" t="s">
        <v>1290</v>
      </c>
      <c r="F1019" s="235">
        <v>13.58</v>
      </c>
      <c r="G1019" s="235">
        <v>13</v>
      </c>
      <c r="H1019" s="78">
        <f t="shared" si="76"/>
        <v>13.200000000000001</v>
      </c>
      <c r="I1019" s="47">
        <f t="shared" si="77"/>
        <v>0.20000000000000107</v>
      </c>
      <c r="J1019" s="139">
        <v>77806</v>
      </c>
      <c r="K1019" s="139">
        <v>78906</v>
      </c>
      <c r="L1019" s="54">
        <f t="shared" si="78"/>
        <v>71878</v>
      </c>
      <c r="M1019" s="54">
        <f t="shared" si="79"/>
        <v>-7028</v>
      </c>
      <c r="O1019" s="91">
        <f t="shared" si="75"/>
        <v>0</v>
      </c>
      <c r="P1019" s="122">
        <v>236603</v>
      </c>
      <c r="Q1019" s="71">
        <v>13.200000000000001</v>
      </c>
      <c r="R1019" s="71">
        <v>71878</v>
      </c>
      <c r="S1019" s="161"/>
      <c r="V1019"/>
    </row>
    <row r="1020" spans="1:22">
      <c r="A1020" s="135">
        <v>236618</v>
      </c>
      <c r="B1020" s="49">
        <v>236</v>
      </c>
      <c r="C1020" s="50" t="s">
        <v>1267</v>
      </c>
      <c r="D1020" s="68">
        <v>618</v>
      </c>
      <c r="E1020" s="41" t="s">
        <v>1295</v>
      </c>
      <c r="F1020" s="235">
        <v>2</v>
      </c>
      <c r="G1020" s="235">
        <v>2</v>
      </c>
      <c r="H1020" s="78">
        <f t="shared" si="76"/>
        <v>3.71</v>
      </c>
      <c r="I1020" s="47">
        <f t="shared" si="77"/>
        <v>1.71</v>
      </c>
      <c r="J1020" s="139">
        <v>10000</v>
      </c>
      <c r="K1020" s="139">
        <v>10000</v>
      </c>
      <c r="L1020" s="54">
        <f t="shared" si="78"/>
        <v>18550</v>
      </c>
      <c r="M1020" s="54">
        <f t="shared" si="79"/>
        <v>8550</v>
      </c>
      <c r="O1020" s="91">
        <f t="shared" si="75"/>
        <v>0</v>
      </c>
      <c r="P1020" s="122">
        <v>236618</v>
      </c>
      <c r="Q1020" s="71">
        <v>3.71</v>
      </c>
      <c r="R1020" s="71">
        <v>18550</v>
      </c>
      <c r="S1020" s="161"/>
      <c r="V1020"/>
    </row>
    <row r="1021" spans="1:22">
      <c r="A1021" s="51">
        <v>236635</v>
      </c>
      <c r="B1021" s="49">
        <v>236</v>
      </c>
      <c r="C1021" s="50" t="s">
        <v>1267</v>
      </c>
      <c r="D1021" s="50">
        <v>635</v>
      </c>
      <c r="E1021" s="41" t="s">
        <v>1291</v>
      </c>
      <c r="F1021" s="235">
        <v>40.640000000000008</v>
      </c>
      <c r="G1021" s="235">
        <v>38</v>
      </c>
      <c r="H1021" s="78">
        <f t="shared" si="76"/>
        <v>45.110000000000014</v>
      </c>
      <c r="I1021" s="47">
        <f t="shared" si="77"/>
        <v>7.1100000000000136</v>
      </c>
      <c r="J1021" s="139">
        <v>223799</v>
      </c>
      <c r="K1021" s="139">
        <v>229342</v>
      </c>
      <c r="L1021" s="54">
        <f t="shared" si="78"/>
        <v>266834</v>
      </c>
      <c r="M1021" s="54">
        <f t="shared" si="79"/>
        <v>37492</v>
      </c>
      <c r="O1021" s="91">
        <f t="shared" si="75"/>
        <v>0</v>
      </c>
      <c r="P1021" s="122">
        <v>236635</v>
      </c>
      <c r="Q1021" s="71">
        <v>45.110000000000014</v>
      </c>
      <c r="R1021" s="71">
        <v>266834</v>
      </c>
      <c r="S1021" s="161"/>
      <c r="V1021"/>
    </row>
    <row r="1022" spans="1:22">
      <c r="A1022" s="144">
        <v>236662</v>
      </c>
      <c r="B1022" s="149">
        <f>TRUNC(A1022,-3)/1000</f>
        <v>236</v>
      </c>
      <c r="C1022" s="183" t="str">
        <f>VLOOKUP(B1022,code437,2)</f>
        <v xml:space="preserve">PITTSFIELD                   </v>
      </c>
      <c r="D1022" s="184">
        <f>A1022-B1022*1000</f>
        <v>662</v>
      </c>
      <c r="E1022" s="41" t="s">
        <v>1296</v>
      </c>
      <c r="H1022" s="78">
        <f t="shared" si="76"/>
        <v>0.63</v>
      </c>
      <c r="I1022" s="47">
        <f t="shared" si="77"/>
        <v>0.63</v>
      </c>
      <c r="K1022" s="139"/>
      <c r="L1022" s="54">
        <f t="shared" si="78"/>
        <v>3150</v>
      </c>
      <c r="M1022" s="54">
        <f t="shared" si="79"/>
        <v>3150</v>
      </c>
      <c r="O1022" s="91">
        <f t="shared" si="75"/>
        <v>0</v>
      </c>
      <c r="P1022" s="122">
        <v>236662</v>
      </c>
      <c r="Q1022" s="71">
        <v>0.63</v>
      </c>
      <c r="R1022" s="71">
        <v>3150</v>
      </c>
      <c r="S1022" s="161"/>
      <c r="V1022"/>
    </row>
    <row r="1023" spans="1:22">
      <c r="A1023" s="144">
        <v>236685</v>
      </c>
      <c r="B1023" s="49">
        <v>236</v>
      </c>
      <c r="C1023" s="50" t="s">
        <v>1267</v>
      </c>
      <c r="D1023" s="68">
        <v>685</v>
      </c>
      <c r="E1023" s="41" t="s">
        <v>885</v>
      </c>
      <c r="F1023" s="235">
        <v>1</v>
      </c>
      <c r="G1023" s="235">
        <v>0</v>
      </c>
      <c r="H1023" s="78">
        <f t="shared" si="76"/>
        <v>0</v>
      </c>
      <c r="I1023" s="47">
        <f t="shared" si="77"/>
        <v>0</v>
      </c>
      <c r="J1023" s="139">
        <v>5000</v>
      </c>
      <c r="K1023" s="139">
        <v>0</v>
      </c>
      <c r="L1023" s="54">
        <f t="shared" si="78"/>
        <v>0</v>
      </c>
      <c r="M1023" s="54">
        <f t="shared" si="79"/>
        <v>0</v>
      </c>
      <c r="O1023" s="91">
        <f t="shared" si="75"/>
        <v>0</v>
      </c>
      <c r="P1023" s="147">
        <v>236685</v>
      </c>
      <c r="Q1023" s="71"/>
      <c r="R1023" s="71"/>
      <c r="S1023" s="161"/>
      <c r="V1023"/>
    </row>
    <row r="1024" spans="1:22">
      <c r="A1024" s="51">
        <v>236715</v>
      </c>
      <c r="B1024" s="49">
        <v>236</v>
      </c>
      <c r="C1024" s="50" t="s">
        <v>1267</v>
      </c>
      <c r="D1024" s="68">
        <v>715</v>
      </c>
      <c r="E1024" s="41" t="s">
        <v>1298</v>
      </c>
      <c r="F1024" s="235">
        <v>10.33</v>
      </c>
      <c r="G1024" s="235">
        <v>14</v>
      </c>
      <c r="H1024" s="78">
        <f t="shared" si="76"/>
        <v>13.37</v>
      </c>
      <c r="I1024" s="47">
        <f t="shared" si="77"/>
        <v>-0.63000000000000078</v>
      </c>
      <c r="J1024" s="139">
        <v>55987</v>
      </c>
      <c r="K1024" s="139">
        <v>76052</v>
      </c>
      <c r="L1024" s="54">
        <f t="shared" si="78"/>
        <v>69779</v>
      </c>
      <c r="M1024" s="54">
        <f t="shared" si="79"/>
        <v>-6273</v>
      </c>
      <c r="O1024" s="91">
        <f t="shared" si="75"/>
        <v>0</v>
      </c>
      <c r="P1024" s="122">
        <v>236715</v>
      </c>
      <c r="Q1024" s="71">
        <v>13.37</v>
      </c>
      <c r="R1024" s="71">
        <v>69779</v>
      </c>
      <c r="S1024" s="161"/>
      <c r="V1024"/>
    </row>
    <row r="1025" spans="1:22">
      <c r="A1025" s="145">
        <v>236851</v>
      </c>
      <c r="B1025" s="49">
        <v>236</v>
      </c>
      <c r="C1025" s="50" t="s">
        <v>1267</v>
      </c>
      <c r="D1025" s="68">
        <v>851</v>
      </c>
      <c r="E1025" s="41" t="s">
        <v>528</v>
      </c>
      <c r="F1025" s="235">
        <v>4</v>
      </c>
      <c r="G1025" s="235">
        <v>1</v>
      </c>
      <c r="H1025" s="78">
        <f t="shared" si="76"/>
        <v>0</v>
      </c>
      <c r="I1025" s="47">
        <f t="shared" si="77"/>
        <v>-1</v>
      </c>
      <c r="J1025" s="139">
        <v>20000</v>
      </c>
      <c r="K1025" s="139">
        <v>5000</v>
      </c>
      <c r="L1025" s="54">
        <f t="shared" si="78"/>
        <v>0</v>
      </c>
      <c r="M1025" s="54">
        <f t="shared" si="79"/>
        <v>-5000</v>
      </c>
      <c r="O1025" s="91">
        <f t="shared" si="75"/>
        <v>0</v>
      </c>
      <c r="P1025" s="147">
        <v>236851</v>
      </c>
      <c r="Q1025" s="71"/>
      <c r="R1025" s="71"/>
      <c r="S1025" s="161"/>
      <c r="V1025"/>
    </row>
    <row r="1026" spans="1:22">
      <c r="A1026" s="212">
        <v>240239</v>
      </c>
      <c r="B1026" s="149">
        <v>240</v>
      </c>
      <c r="C1026" s="183" t="s">
        <v>1233</v>
      </c>
      <c r="D1026" s="184">
        <v>239</v>
      </c>
      <c r="E1026" s="41" t="s">
        <v>904</v>
      </c>
      <c r="F1026" s="235">
        <v>4</v>
      </c>
      <c r="G1026" s="235">
        <v>5</v>
      </c>
      <c r="H1026" s="78">
        <f t="shared" si="76"/>
        <v>5</v>
      </c>
      <c r="I1026" s="47">
        <f t="shared" si="77"/>
        <v>0</v>
      </c>
      <c r="J1026" s="139">
        <v>20000</v>
      </c>
      <c r="K1026" s="139">
        <v>25000</v>
      </c>
      <c r="L1026" s="54">
        <f t="shared" si="78"/>
        <v>25000</v>
      </c>
      <c r="M1026" s="54">
        <f t="shared" si="79"/>
        <v>0</v>
      </c>
      <c r="O1026" s="91">
        <f t="shared" si="75"/>
        <v>0</v>
      </c>
      <c r="P1026" s="122">
        <v>240239</v>
      </c>
      <c r="Q1026" s="71">
        <v>5</v>
      </c>
      <c r="R1026" s="71">
        <v>25000</v>
      </c>
      <c r="S1026" s="161"/>
      <c r="V1026"/>
    </row>
    <row r="1027" spans="1:22">
      <c r="A1027" s="144">
        <v>240336</v>
      </c>
      <c r="B1027" s="149">
        <f>TRUNC(A1027,-3)/1000</f>
        <v>240</v>
      </c>
      <c r="C1027" s="183" t="str">
        <f>VLOOKUP(B1027,code437,2)</f>
        <v xml:space="preserve">PLYMPTON                     </v>
      </c>
      <c r="D1027" s="184">
        <f>A1027-B1027*1000</f>
        <v>336</v>
      </c>
      <c r="E1027" s="41" t="s">
        <v>841</v>
      </c>
      <c r="H1027" s="78">
        <f t="shared" si="76"/>
        <v>1</v>
      </c>
      <c r="I1027" s="47">
        <f t="shared" si="77"/>
        <v>1</v>
      </c>
      <c r="K1027" s="139"/>
      <c r="L1027" s="54">
        <f t="shared" si="78"/>
        <v>5000</v>
      </c>
      <c r="M1027" s="54">
        <f t="shared" si="79"/>
        <v>5000</v>
      </c>
      <c r="O1027" s="91">
        <f t="shared" si="75"/>
        <v>0</v>
      </c>
      <c r="P1027" s="122">
        <v>240336</v>
      </c>
      <c r="Q1027" s="71">
        <v>1</v>
      </c>
      <c r="R1027" s="71">
        <v>5000</v>
      </c>
      <c r="S1027" s="161"/>
      <c r="V1027"/>
    </row>
    <row r="1028" spans="1:22">
      <c r="A1028" s="67">
        <v>242041</v>
      </c>
      <c r="B1028" s="50">
        <v>242</v>
      </c>
      <c r="C1028" s="50" t="s">
        <v>882</v>
      </c>
      <c r="D1028" s="50">
        <v>41</v>
      </c>
      <c r="E1028" s="41" t="s">
        <v>777</v>
      </c>
      <c r="F1028" s="235">
        <v>1</v>
      </c>
      <c r="G1028" s="235">
        <v>1</v>
      </c>
      <c r="H1028" s="78">
        <f t="shared" si="76"/>
        <v>1.1000000000000001</v>
      </c>
      <c r="I1028" s="47">
        <f t="shared" si="77"/>
        <v>0.10000000000000009</v>
      </c>
      <c r="J1028" s="139">
        <v>5000</v>
      </c>
      <c r="K1028" s="139">
        <v>9000</v>
      </c>
      <c r="L1028" s="54">
        <f t="shared" si="78"/>
        <v>17909</v>
      </c>
      <c r="M1028" s="54">
        <f t="shared" si="79"/>
        <v>8909</v>
      </c>
      <c r="O1028" s="91">
        <f t="shared" si="75"/>
        <v>0</v>
      </c>
      <c r="P1028" s="122">
        <v>242041</v>
      </c>
      <c r="Q1028" s="71">
        <v>1.1000000000000001</v>
      </c>
      <c r="R1028" s="71">
        <v>17909</v>
      </c>
      <c r="S1028" s="161"/>
      <c r="V1028"/>
    </row>
    <row r="1029" spans="1:22">
      <c r="A1029" s="51">
        <v>242085</v>
      </c>
      <c r="B1029" s="48">
        <v>242</v>
      </c>
      <c r="C1029" s="50" t="s">
        <v>882</v>
      </c>
      <c r="D1029" s="50">
        <v>85</v>
      </c>
      <c r="E1029" s="41" t="s">
        <v>778</v>
      </c>
      <c r="F1029" s="235">
        <v>4</v>
      </c>
      <c r="G1029" s="235">
        <v>7</v>
      </c>
      <c r="H1029" s="78">
        <f t="shared" si="76"/>
        <v>7.91</v>
      </c>
      <c r="I1029" s="47">
        <f t="shared" si="77"/>
        <v>0.91000000000000014</v>
      </c>
      <c r="J1029" s="139">
        <v>20000</v>
      </c>
      <c r="K1029" s="139">
        <v>37560</v>
      </c>
      <c r="L1029" s="54">
        <f t="shared" si="78"/>
        <v>46279</v>
      </c>
      <c r="M1029" s="54">
        <f t="shared" si="79"/>
        <v>8719</v>
      </c>
      <c r="O1029" s="91">
        <f t="shared" si="75"/>
        <v>0</v>
      </c>
      <c r="P1029" s="122">
        <v>242085</v>
      </c>
      <c r="Q1029" s="71">
        <v>7.91</v>
      </c>
      <c r="R1029" s="71">
        <v>46279</v>
      </c>
      <c r="S1029" s="161"/>
      <c r="V1029"/>
    </row>
    <row r="1030" spans="1:22">
      <c r="A1030" s="234">
        <v>242261</v>
      </c>
      <c r="B1030" s="149">
        <v>242</v>
      </c>
      <c r="C1030" s="183" t="s">
        <v>882</v>
      </c>
      <c r="D1030" s="184">
        <v>261</v>
      </c>
      <c r="E1030" s="41" t="s">
        <v>780</v>
      </c>
      <c r="F1030" s="93"/>
      <c r="G1030" s="235">
        <v>1</v>
      </c>
      <c r="H1030" s="78">
        <f t="shared" si="76"/>
        <v>0</v>
      </c>
      <c r="I1030" s="47">
        <f t="shared" si="77"/>
        <v>-1</v>
      </c>
      <c r="J1030"/>
      <c r="K1030" s="139">
        <v>5000</v>
      </c>
      <c r="L1030" s="54">
        <f t="shared" si="78"/>
        <v>0</v>
      </c>
      <c r="M1030" s="54">
        <f t="shared" si="79"/>
        <v>-5000</v>
      </c>
      <c r="O1030" s="91">
        <f t="shared" si="75"/>
        <v>0</v>
      </c>
      <c r="P1030" s="147">
        <v>242261</v>
      </c>
      <c r="Q1030" s="71"/>
      <c r="R1030" s="71"/>
      <c r="S1030" s="161"/>
      <c r="V1030"/>
    </row>
    <row r="1031" spans="1:22">
      <c r="A1031" s="51">
        <v>242300</v>
      </c>
      <c r="B1031" s="48">
        <v>242</v>
      </c>
      <c r="C1031" s="50" t="s">
        <v>882</v>
      </c>
      <c r="D1031" s="68">
        <v>300</v>
      </c>
      <c r="E1031" s="41" t="s">
        <v>781</v>
      </c>
      <c r="F1031" s="235">
        <v>6.1800000000000006</v>
      </c>
      <c r="G1031" s="235">
        <v>16</v>
      </c>
      <c r="H1031" s="78">
        <f t="shared" si="76"/>
        <v>19.009999999999998</v>
      </c>
      <c r="I1031" s="47">
        <f t="shared" si="77"/>
        <v>3.009999999999998</v>
      </c>
      <c r="J1031" s="139">
        <v>50806</v>
      </c>
      <c r="K1031" s="139">
        <v>107906</v>
      </c>
      <c r="L1031" s="54">
        <f t="shared" si="78"/>
        <v>199664</v>
      </c>
      <c r="M1031" s="54">
        <f t="shared" si="79"/>
        <v>91758</v>
      </c>
      <c r="O1031" s="91">
        <f t="shared" si="75"/>
        <v>0</v>
      </c>
      <c r="P1031" s="122">
        <v>242300</v>
      </c>
      <c r="Q1031" s="71">
        <v>19.009999999999998</v>
      </c>
      <c r="R1031" s="71">
        <v>199664</v>
      </c>
      <c r="S1031" s="161"/>
      <c r="V1031"/>
    </row>
    <row r="1032" spans="1:22">
      <c r="A1032" s="51">
        <v>242318</v>
      </c>
      <c r="B1032" s="49">
        <v>242</v>
      </c>
      <c r="C1032" s="50" t="s">
        <v>882</v>
      </c>
      <c r="D1032" s="50">
        <v>318</v>
      </c>
      <c r="E1032" s="41" t="s">
        <v>883</v>
      </c>
      <c r="F1032" s="235">
        <v>7.5</v>
      </c>
      <c r="G1032" s="235">
        <v>4</v>
      </c>
      <c r="H1032" s="78">
        <f t="shared" si="76"/>
        <v>5.51</v>
      </c>
      <c r="I1032" s="47">
        <f t="shared" si="77"/>
        <v>1.5099999999999998</v>
      </c>
      <c r="J1032" s="139">
        <v>151030</v>
      </c>
      <c r="K1032" s="139">
        <v>20000</v>
      </c>
      <c r="L1032" s="54">
        <f t="shared" si="78"/>
        <v>45037</v>
      </c>
      <c r="M1032" s="54">
        <f t="shared" si="79"/>
        <v>25037</v>
      </c>
      <c r="O1032" s="91">
        <f t="shared" ref="O1032:O1095" si="80">P1032-A1032</f>
        <v>0</v>
      </c>
      <c r="P1032" s="122">
        <v>242318</v>
      </c>
      <c r="Q1032" s="71">
        <v>5.51</v>
      </c>
      <c r="R1032" s="71">
        <v>45037</v>
      </c>
      <c r="S1032" s="161"/>
      <c r="V1032"/>
    </row>
    <row r="1033" spans="1:22">
      <c r="A1033" s="174">
        <v>242645</v>
      </c>
      <c r="B1033" s="68">
        <v>242</v>
      </c>
      <c r="C1033" s="50" t="s">
        <v>882</v>
      </c>
      <c r="D1033" s="68">
        <v>645</v>
      </c>
      <c r="E1033" s="41" t="s">
        <v>782</v>
      </c>
      <c r="F1033" s="235">
        <v>1</v>
      </c>
      <c r="G1033" s="235">
        <v>0</v>
      </c>
      <c r="H1033" s="78">
        <f t="shared" ref="H1033:H1096" si="81">Q1033</f>
        <v>0</v>
      </c>
      <c r="I1033" s="47">
        <f t="shared" ref="I1033:I1096" si="82">H1033-G1033</f>
        <v>0</v>
      </c>
      <c r="J1033" s="139">
        <v>5000</v>
      </c>
      <c r="K1033" s="139">
        <v>0</v>
      </c>
      <c r="L1033" s="54">
        <f t="shared" ref="L1033:L1096" si="83">R1033</f>
        <v>0</v>
      </c>
      <c r="M1033" s="54">
        <f t="shared" ref="M1033:M1096" si="84">L1033-K1033</f>
        <v>0</v>
      </c>
      <c r="O1033" s="91">
        <f t="shared" si="80"/>
        <v>0</v>
      </c>
      <c r="P1033" s="147">
        <v>242645</v>
      </c>
      <c r="Q1033" s="71"/>
      <c r="R1033" s="71"/>
      <c r="S1033" s="161"/>
      <c r="V1033"/>
    </row>
    <row r="1034" spans="1:22">
      <c r="A1034" s="51">
        <v>242660</v>
      </c>
      <c r="B1034" s="48">
        <v>242</v>
      </c>
      <c r="C1034" s="50" t="s">
        <v>882</v>
      </c>
      <c r="D1034" s="50">
        <v>660</v>
      </c>
      <c r="E1034" s="41" t="s">
        <v>783</v>
      </c>
      <c r="F1034" s="235">
        <v>8.17</v>
      </c>
      <c r="G1034" s="235">
        <v>8</v>
      </c>
      <c r="H1034" s="78">
        <f t="shared" si="81"/>
        <v>8</v>
      </c>
      <c r="I1034" s="47">
        <f t="shared" si="82"/>
        <v>0</v>
      </c>
      <c r="J1034" s="139">
        <v>68502</v>
      </c>
      <c r="K1034" s="139">
        <v>65694</v>
      </c>
      <c r="L1034" s="54">
        <f t="shared" si="83"/>
        <v>55043</v>
      </c>
      <c r="M1034" s="54">
        <f t="shared" si="84"/>
        <v>-10651</v>
      </c>
      <c r="O1034" s="91">
        <f t="shared" si="80"/>
        <v>0</v>
      </c>
      <c r="P1034" s="122">
        <v>242660</v>
      </c>
      <c r="Q1034" s="71">
        <v>8</v>
      </c>
      <c r="R1034" s="71">
        <v>55043</v>
      </c>
      <c r="S1034" s="161"/>
      <c r="V1034"/>
    </row>
    <row r="1035" spans="1:22">
      <c r="A1035" s="144">
        <v>242712</v>
      </c>
      <c r="B1035" s="149">
        <f>TRUNC(A1035,-3)/1000</f>
        <v>242</v>
      </c>
      <c r="C1035" s="183" t="str">
        <f>VLOOKUP(B1035,code437,2)</f>
        <v xml:space="preserve">PROVINCETOWN                 </v>
      </c>
      <c r="D1035" s="184">
        <f>A1035-B1035*1000</f>
        <v>712</v>
      </c>
      <c r="E1035" s="41" t="s">
        <v>1601</v>
      </c>
      <c r="H1035" s="78">
        <f t="shared" si="81"/>
        <v>1</v>
      </c>
      <c r="I1035" s="47">
        <f t="shared" si="82"/>
        <v>1</v>
      </c>
      <c r="K1035" s="139"/>
      <c r="L1035" s="54">
        <f t="shared" si="83"/>
        <v>5000</v>
      </c>
      <c r="M1035" s="54">
        <f t="shared" si="84"/>
        <v>5000</v>
      </c>
      <c r="O1035" s="91">
        <f t="shared" si="80"/>
        <v>0</v>
      </c>
      <c r="P1035" s="122">
        <v>242712</v>
      </c>
      <c r="Q1035" s="71">
        <v>1</v>
      </c>
      <c r="R1035" s="71">
        <v>5000</v>
      </c>
      <c r="S1035" s="161"/>
      <c r="V1035"/>
    </row>
    <row r="1036" spans="1:22">
      <c r="A1036" s="144">
        <v>244035</v>
      </c>
      <c r="B1036" s="149">
        <f>TRUNC(A1036,-3)/1000</f>
        <v>244</v>
      </c>
      <c r="C1036" s="183" t="str">
        <f>VLOOKUP(B1036,code437,2)</f>
        <v xml:space="preserve">RANDOLPH                     </v>
      </c>
      <c r="D1036" s="184">
        <f>A1036-B1036*1000</f>
        <v>35</v>
      </c>
      <c r="E1036" s="41" t="s">
        <v>833</v>
      </c>
      <c r="H1036" s="78">
        <f t="shared" si="81"/>
        <v>3</v>
      </c>
      <c r="I1036" s="47">
        <f t="shared" si="82"/>
        <v>3</v>
      </c>
      <c r="K1036" s="139"/>
      <c r="L1036" s="54">
        <f t="shared" si="83"/>
        <v>18519</v>
      </c>
      <c r="M1036" s="54">
        <f t="shared" si="84"/>
        <v>18519</v>
      </c>
      <c r="O1036" s="91">
        <f t="shared" si="80"/>
        <v>0</v>
      </c>
      <c r="P1036" s="122">
        <v>244035</v>
      </c>
      <c r="Q1036" s="71">
        <v>3</v>
      </c>
      <c r="R1036" s="71">
        <v>18519</v>
      </c>
      <c r="S1036" s="161"/>
      <c r="V1036"/>
    </row>
    <row r="1037" spans="1:22">
      <c r="A1037" s="145">
        <v>244044</v>
      </c>
      <c r="B1037" s="49">
        <v>244</v>
      </c>
      <c r="C1037" s="50" t="s">
        <v>838</v>
      </c>
      <c r="D1037" s="68">
        <v>44</v>
      </c>
      <c r="E1037" s="41" t="s">
        <v>835</v>
      </c>
      <c r="F1037" s="235">
        <v>4.6700000000000008</v>
      </c>
      <c r="G1037" s="235">
        <v>5</v>
      </c>
      <c r="H1037" s="78">
        <f t="shared" si="81"/>
        <v>3</v>
      </c>
      <c r="I1037" s="47">
        <f t="shared" si="82"/>
        <v>-2</v>
      </c>
      <c r="J1037" s="139">
        <v>43979</v>
      </c>
      <c r="K1037" s="139">
        <v>42950</v>
      </c>
      <c r="L1037" s="54">
        <f t="shared" si="83"/>
        <v>15000</v>
      </c>
      <c r="M1037" s="54">
        <f t="shared" si="84"/>
        <v>-27950</v>
      </c>
      <c r="O1037" s="91">
        <f t="shared" si="80"/>
        <v>0</v>
      </c>
      <c r="P1037" s="122">
        <v>244044</v>
      </c>
      <c r="Q1037" s="71">
        <v>3</v>
      </c>
      <c r="R1037" s="71">
        <v>15000</v>
      </c>
      <c r="S1037" s="161"/>
      <c r="V1037"/>
    </row>
    <row r="1038" spans="1:22">
      <c r="A1038" s="213">
        <v>244133</v>
      </c>
      <c r="B1038" s="49">
        <v>244</v>
      </c>
      <c r="C1038" s="49" t="s">
        <v>838</v>
      </c>
      <c r="D1038" s="49">
        <v>133</v>
      </c>
      <c r="E1038" s="41" t="s">
        <v>836</v>
      </c>
      <c r="F1038" s="235">
        <v>0.66</v>
      </c>
      <c r="G1038" s="235">
        <v>1</v>
      </c>
      <c r="H1038" s="78">
        <f t="shared" si="81"/>
        <v>1</v>
      </c>
      <c r="I1038" s="47">
        <f t="shared" si="82"/>
        <v>0</v>
      </c>
      <c r="J1038" s="139">
        <v>3300</v>
      </c>
      <c r="K1038" s="139">
        <v>5000</v>
      </c>
      <c r="L1038" s="54">
        <f t="shared" si="83"/>
        <v>5000</v>
      </c>
      <c r="M1038" s="54">
        <f t="shared" si="84"/>
        <v>0</v>
      </c>
      <c r="O1038" s="91">
        <f t="shared" si="80"/>
        <v>0</v>
      </c>
      <c r="P1038" s="122">
        <v>244133</v>
      </c>
      <c r="Q1038" s="71">
        <v>1</v>
      </c>
      <c r="R1038" s="71">
        <v>5000</v>
      </c>
      <c r="S1038" s="161"/>
      <c r="V1038"/>
    </row>
    <row r="1039" spans="1:22">
      <c r="A1039" s="145">
        <v>249121</v>
      </c>
      <c r="B1039" s="49">
        <v>249</v>
      </c>
      <c r="C1039" s="50" t="s">
        <v>881</v>
      </c>
      <c r="D1039" s="68">
        <v>121</v>
      </c>
      <c r="E1039" s="41" t="s">
        <v>820</v>
      </c>
      <c r="F1039" s="235">
        <v>4</v>
      </c>
      <c r="G1039" s="235">
        <v>2</v>
      </c>
      <c r="H1039" s="78">
        <f t="shared" si="81"/>
        <v>1</v>
      </c>
      <c r="I1039" s="47">
        <f t="shared" si="82"/>
        <v>-1</v>
      </c>
      <c r="J1039" s="139">
        <v>20000</v>
      </c>
      <c r="K1039" s="139">
        <v>10000</v>
      </c>
      <c r="L1039" s="54">
        <f t="shared" si="83"/>
        <v>5000</v>
      </c>
      <c r="M1039" s="54">
        <f t="shared" si="84"/>
        <v>-5000</v>
      </c>
      <c r="O1039" s="91">
        <f t="shared" si="80"/>
        <v>0</v>
      </c>
      <c r="P1039" s="122">
        <v>249121</v>
      </c>
      <c r="Q1039" s="71">
        <v>1</v>
      </c>
      <c r="R1039" s="71">
        <v>5000</v>
      </c>
      <c r="S1039" s="161"/>
      <c r="V1039"/>
    </row>
    <row r="1040" spans="1:22">
      <c r="A1040" s="212">
        <v>249150</v>
      </c>
      <c r="B1040" s="149">
        <v>249</v>
      </c>
      <c r="C1040" s="183" t="s">
        <v>881</v>
      </c>
      <c r="D1040" s="184">
        <v>150</v>
      </c>
      <c r="E1040" s="41" t="s">
        <v>1292</v>
      </c>
      <c r="F1040" s="235">
        <v>5</v>
      </c>
      <c r="G1040" s="235">
        <v>5</v>
      </c>
      <c r="H1040" s="78">
        <f t="shared" si="81"/>
        <v>3</v>
      </c>
      <c r="I1040" s="47">
        <f t="shared" si="82"/>
        <v>-2</v>
      </c>
      <c r="J1040" s="139">
        <v>25000</v>
      </c>
      <c r="K1040" s="139">
        <v>25000</v>
      </c>
      <c r="L1040" s="54">
        <f t="shared" si="83"/>
        <v>15000</v>
      </c>
      <c r="M1040" s="54">
        <f t="shared" si="84"/>
        <v>-10000</v>
      </c>
      <c r="O1040" s="91">
        <f t="shared" si="80"/>
        <v>0</v>
      </c>
      <c r="P1040" s="122">
        <v>249150</v>
      </c>
      <c r="Q1040" s="71">
        <v>3</v>
      </c>
      <c r="R1040" s="71">
        <v>15000</v>
      </c>
      <c r="S1040" s="161"/>
      <c r="V1040"/>
    </row>
    <row r="1041" spans="1:22">
      <c r="A1041" s="170">
        <v>249152</v>
      </c>
      <c r="B1041" s="49">
        <v>249</v>
      </c>
      <c r="C1041" s="50" t="s">
        <v>881</v>
      </c>
      <c r="D1041" s="68">
        <v>152</v>
      </c>
      <c r="E1041" s="41" t="s">
        <v>1294</v>
      </c>
      <c r="F1041" s="235">
        <v>1</v>
      </c>
      <c r="G1041" s="235">
        <v>2</v>
      </c>
      <c r="H1041" s="78">
        <f t="shared" si="81"/>
        <v>2</v>
      </c>
      <c r="I1041" s="47">
        <f t="shared" si="82"/>
        <v>0</v>
      </c>
      <c r="J1041" s="139">
        <v>5000</v>
      </c>
      <c r="K1041" s="139">
        <v>10000</v>
      </c>
      <c r="L1041" s="54">
        <f t="shared" si="83"/>
        <v>10000</v>
      </c>
      <c r="M1041" s="54">
        <f t="shared" si="84"/>
        <v>0</v>
      </c>
      <c r="O1041" s="91">
        <f t="shared" si="80"/>
        <v>0</v>
      </c>
      <c r="P1041" s="122">
        <v>249152</v>
      </c>
      <c r="Q1041" s="71">
        <v>2</v>
      </c>
      <c r="R1041" s="71">
        <v>10000</v>
      </c>
      <c r="S1041" s="161"/>
      <c r="V1041"/>
    </row>
    <row r="1042" spans="1:22">
      <c r="A1042" s="174">
        <v>249236</v>
      </c>
      <c r="B1042" s="169">
        <v>249</v>
      </c>
      <c r="C1042" s="50" t="s">
        <v>881</v>
      </c>
      <c r="D1042" s="169">
        <v>236</v>
      </c>
      <c r="E1042" s="41" t="s">
        <v>1267</v>
      </c>
      <c r="F1042" s="235">
        <v>52</v>
      </c>
      <c r="G1042" s="235">
        <v>54</v>
      </c>
      <c r="H1042" s="78">
        <f t="shared" si="81"/>
        <v>55</v>
      </c>
      <c r="I1042" s="47">
        <f t="shared" si="82"/>
        <v>1</v>
      </c>
      <c r="J1042" s="139">
        <v>260000</v>
      </c>
      <c r="K1042" s="139">
        <v>274000</v>
      </c>
      <c r="L1042" s="54">
        <f t="shared" si="83"/>
        <v>280238</v>
      </c>
      <c r="M1042" s="54">
        <f t="shared" si="84"/>
        <v>6238</v>
      </c>
      <c r="O1042" s="91">
        <f t="shared" si="80"/>
        <v>0</v>
      </c>
      <c r="P1042" s="122">
        <v>249236</v>
      </c>
      <c r="Q1042" s="71">
        <v>55</v>
      </c>
      <c r="R1042" s="71">
        <v>280238</v>
      </c>
      <c r="S1042" s="161"/>
      <c r="V1042"/>
    </row>
    <row r="1043" spans="1:22">
      <c r="A1043" s="144">
        <v>249341</v>
      </c>
      <c r="B1043" s="149">
        <f>TRUNC(A1043,-3)/1000</f>
        <v>249</v>
      </c>
      <c r="C1043" s="183" t="str">
        <f>VLOOKUP(B1043,code437,2)</f>
        <v xml:space="preserve">RICHMOND                     </v>
      </c>
      <c r="D1043" s="184">
        <f>A1043-B1043*1000</f>
        <v>341</v>
      </c>
      <c r="E1043" s="41" t="s">
        <v>910</v>
      </c>
      <c r="H1043" s="78">
        <f t="shared" si="81"/>
        <v>1</v>
      </c>
      <c r="I1043" s="47">
        <f t="shared" si="82"/>
        <v>1</v>
      </c>
      <c r="K1043" s="139"/>
      <c r="L1043" s="54">
        <f t="shared" si="83"/>
        <v>5000</v>
      </c>
      <c r="M1043" s="54">
        <f t="shared" si="84"/>
        <v>5000</v>
      </c>
      <c r="O1043" s="91">
        <f t="shared" si="80"/>
        <v>0</v>
      </c>
      <c r="P1043" s="122">
        <v>249341</v>
      </c>
      <c r="Q1043" s="71">
        <v>1</v>
      </c>
      <c r="R1043" s="71">
        <v>5000</v>
      </c>
      <c r="S1043" s="161"/>
      <c r="V1043"/>
    </row>
    <row r="1044" spans="1:22">
      <c r="A1044" s="51">
        <v>249603</v>
      </c>
      <c r="B1044" s="48">
        <v>249</v>
      </c>
      <c r="C1044" s="50" t="s">
        <v>881</v>
      </c>
      <c r="D1044" s="50">
        <v>603</v>
      </c>
      <c r="E1044" s="41" t="s">
        <v>1290</v>
      </c>
      <c r="F1044" s="235">
        <v>1</v>
      </c>
      <c r="G1044" s="235">
        <v>0</v>
      </c>
      <c r="H1044" s="78">
        <f t="shared" si="81"/>
        <v>0</v>
      </c>
      <c r="I1044" s="47">
        <f t="shared" si="82"/>
        <v>0</v>
      </c>
      <c r="J1044" s="139">
        <v>5000</v>
      </c>
      <c r="K1044" s="139">
        <v>0</v>
      </c>
      <c r="L1044" s="54">
        <f t="shared" si="83"/>
        <v>0</v>
      </c>
      <c r="M1044" s="54">
        <f t="shared" si="84"/>
        <v>0</v>
      </c>
      <c r="O1044" s="91">
        <f t="shared" si="80"/>
        <v>0</v>
      </c>
      <c r="P1044" s="147">
        <v>249603</v>
      </c>
      <c r="Q1044" s="71"/>
      <c r="R1044" s="71"/>
      <c r="S1044" s="161"/>
      <c r="V1044"/>
    </row>
    <row r="1045" spans="1:22">
      <c r="A1045" s="174">
        <v>249618</v>
      </c>
      <c r="B1045" s="169">
        <v>249</v>
      </c>
      <c r="C1045" s="50" t="s">
        <v>881</v>
      </c>
      <c r="D1045" s="169">
        <v>618</v>
      </c>
      <c r="E1045" s="41" t="s">
        <v>1295</v>
      </c>
      <c r="F1045" s="235">
        <v>11</v>
      </c>
      <c r="G1045" s="235">
        <v>15.5</v>
      </c>
      <c r="H1045" s="78">
        <f t="shared" si="81"/>
        <v>15.5</v>
      </c>
      <c r="I1045" s="47">
        <f t="shared" si="82"/>
        <v>0</v>
      </c>
      <c r="J1045" s="139">
        <v>55000</v>
      </c>
      <c r="K1045" s="139">
        <v>89500</v>
      </c>
      <c r="L1045" s="54">
        <f t="shared" si="83"/>
        <v>79532</v>
      </c>
      <c r="M1045" s="54">
        <f t="shared" si="84"/>
        <v>-9968</v>
      </c>
      <c r="O1045" s="91">
        <f t="shared" si="80"/>
        <v>0</v>
      </c>
      <c r="P1045" s="122">
        <v>249618</v>
      </c>
      <c r="Q1045" s="71">
        <v>15.5</v>
      </c>
      <c r="R1045" s="71">
        <v>79532</v>
      </c>
      <c r="S1045" s="161"/>
      <c r="V1045"/>
    </row>
    <row r="1046" spans="1:22">
      <c r="A1046" s="174">
        <v>249635</v>
      </c>
      <c r="B1046" s="169">
        <v>249</v>
      </c>
      <c r="C1046" s="50" t="s">
        <v>881</v>
      </c>
      <c r="D1046" s="169">
        <v>635</v>
      </c>
      <c r="E1046" s="41" t="s">
        <v>1291</v>
      </c>
      <c r="F1046" s="235">
        <v>2</v>
      </c>
      <c r="G1046" s="235">
        <v>2</v>
      </c>
      <c r="H1046" s="78">
        <f t="shared" si="81"/>
        <v>2</v>
      </c>
      <c r="I1046" s="47">
        <f t="shared" si="82"/>
        <v>0</v>
      </c>
      <c r="J1046" s="139">
        <v>10000</v>
      </c>
      <c r="K1046" s="139">
        <v>10000</v>
      </c>
      <c r="L1046" s="54">
        <f t="shared" si="83"/>
        <v>10000</v>
      </c>
      <c r="M1046" s="54">
        <f t="shared" si="84"/>
        <v>0</v>
      </c>
      <c r="O1046" s="91">
        <f t="shared" si="80"/>
        <v>0</v>
      </c>
      <c r="P1046" s="122">
        <v>249635</v>
      </c>
      <c r="Q1046" s="71">
        <v>2</v>
      </c>
      <c r="R1046" s="71">
        <v>10000</v>
      </c>
      <c r="S1046" s="161"/>
      <c r="V1046"/>
    </row>
    <row r="1047" spans="1:22">
      <c r="A1047" s="212">
        <v>251001</v>
      </c>
      <c r="B1047" s="149">
        <v>251</v>
      </c>
      <c r="C1047" s="183" t="s">
        <v>1238</v>
      </c>
      <c r="D1047" s="184">
        <v>1</v>
      </c>
      <c r="E1047" s="41" t="s">
        <v>890</v>
      </c>
      <c r="F1047" s="235">
        <v>12.4</v>
      </c>
      <c r="G1047" s="235">
        <v>12</v>
      </c>
      <c r="H1047" s="78">
        <f t="shared" si="81"/>
        <v>12.08</v>
      </c>
      <c r="I1047" s="47">
        <f t="shared" si="82"/>
        <v>8.0000000000000071E-2</v>
      </c>
      <c r="J1047" s="139">
        <v>64212</v>
      </c>
      <c r="K1047" s="139">
        <v>76877</v>
      </c>
      <c r="L1047" s="54">
        <f t="shared" si="83"/>
        <v>67619</v>
      </c>
      <c r="M1047" s="54">
        <f t="shared" si="84"/>
        <v>-9258</v>
      </c>
      <c r="O1047" s="91">
        <f t="shared" si="80"/>
        <v>0</v>
      </c>
      <c r="P1047" s="122">
        <v>251001</v>
      </c>
      <c r="Q1047" s="71">
        <v>12.08</v>
      </c>
      <c r="R1047" s="71">
        <v>67619</v>
      </c>
      <c r="S1047" s="161"/>
      <c r="V1047"/>
    </row>
    <row r="1048" spans="1:22">
      <c r="A1048" s="212">
        <v>251018</v>
      </c>
      <c r="B1048" s="149">
        <v>251</v>
      </c>
      <c r="C1048" s="183" t="s">
        <v>1238</v>
      </c>
      <c r="D1048" s="184">
        <v>18</v>
      </c>
      <c r="E1048" s="41" t="s">
        <v>832</v>
      </c>
      <c r="F1048" s="235">
        <v>1</v>
      </c>
      <c r="G1048" s="235">
        <v>1</v>
      </c>
      <c r="H1048" s="78">
        <f t="shared" si="81"/>
        <v>0.22</v>
      </c>
      <c r="I1048" s="47">
        <f t="shared" si="82"/>
        <v>-0.78</v>
      </c>
      <c r="J1048" s="139">
        <v>5000</v>
      </c>
      <c r="K1048" s="139">
        <v>5000</v>
      </c>
      <c r="L1048" s="54">
        <f t="shared" si="83"/>
        <v>1100</v>
      </c>
      <c r="M1048" s="54">
        <f t="shared" si="84"/>
        <v>-3900</v>
      </c>
      <c r="O1048" s="91">
        <f t="shared" si="80"/>
        <v>0</v>
      </c>
      <c r="P1048" s="122">
        <v>251018</v>
      </c>
      <c r="Q1048" s="71">
        <v>0.22</v>
      </c>
      <c r="R1048" s="71">
        <v>1100</v>
      </c>
      <c r="S1048" s="161"/>
      <c r="V1048"/>
    </row>
    <row r="1049" spans="1:22">
      <c r="A1049" s="213">
        <v>251044</v>
      </c>
      <c r="B1049" s="49">
        <v>251</v>
      </c>
      <c r="C1049" s="49" t="s">
        <v>1238</v>
      </c>
      <c r="D1049" s="49">
        <v>44</v>
      </c>
      <c r="E1049" s="41" t="s">
        <v>835</v>
      </c>
      <c r="F1049" s="235">
        <v>5</v>
      </c>
      <c r="G1049" s="235">
        <v>5</v>
      </c>
      <c r="H1049" s="78">
        <f t="shared" si="81"/>
        <v>6.3</v>
      </c>
      <c r="I1049" s="47">
        <f t="shared" si="82"/>
        <v>1.2999999999999998</v>
      </c>
      <c r="J1049" s="139">
        <v>25000</v>
      </c>
      <c r="K1049" s="139">
        <v>25000</v>
      </c>
      <c r="L1049" s="54">
        <f t="shared" si="83"/>
        <v>31500</v>
      </c>
      <c r="M1049" s="54">
        <f t="shared" si="84"/>
        <v>6500</v>
      </c>
      <c r="O1049" s="91">
        <f t="shared" si="80"/>
        <v>0</v>
      </c>
      <c r="P1049" s="122">
        <v>251044</v>
      </c>
      <c r="Q1049" s="71">
        <v>6.3</v>
      </c>
      <c r="R1049" s="71">
        <v>31500</v>
      </c>
      <c r="S1049" s="161"/>
      <c r="V1049"/>
    </row>
    <row r="1050" spans="1:22">
      <c r="A1050" s="250">
        <v>251095</v>
      </c>
      <c r="B1050" s="149">
        <v>251</v>
      </c>
      <c r="C1050" s="183" t="s">
        <v>1238</v>
      </c>
      <c r="D1050" s="184">
        <v>95</v>
      </c>
      <c r="E1050" s="41" t="s">
        <v>892</v>
      </c>
      <c r="F1050" s="235">
        <v>0.65</v>
      </c>
      <c r="G1050" s="235">
        <v>1</v>
      </c>
      <c r="H1050" s="78">
        <f t="shared" si="81"/>
        <v>0</v>
      </c>
      <c r="I1050" s="47">
        <f t="shared" si="82"/>
        <v>-1</v>
      </c>
      <c r="J1050" s="139">
        <v>3250</v>
      </c>
      <c r="K1050" s="139">
        <v>5000</v>
      </c>
      <c r="L1050" s="54">
        <f t="shared" si="83"/>
        <v>0</v>
      </c>
      <c r="M1050" s="54">
        <f t="shared" si="84"/>
        <v>-5000</v>
      </c>
      <c r="O1050" s="91">
        <f t="shared" si="80"/>
        <v>0</v>
      </c>
      <c r="P1050" s="147">
        <v>251095</v>
      </c>
      <c r="Q1050" s="71"/>
      <c r="R1050" s="71"/>
      <c r="S1050" s="161"/>
      <c r="V1050"/>
    </row>
    <row r="1051" spans="1:22">
      <c r="A1051" s="212">
        <v>251133</v>
      </c>
      <c r="B1051" s="149">
        <v>251</v>
      </c>
      <c r="C1051" s="183" t="s">
        <v>1238</v>
      </c>
      <c r="D1051" s="184">
        <v>133</v>
      </c>
      <c r="E1051" s="41" t="s">
        <v>836</v>
      </c>
      <c r="F1051" s="235">
        <v>3</v>
      </c>
      <c r="G1051" s="235">
        <v>2</v>
      </c>
      <c r="H1051" s="78">
        <f t="shared" si="81"/>
        <v>2.85</v>
      </c>
      <c r="I1051" s="47">
        <f t="shared" si="82"/>
        <v>0.85000000000000009</v>
      </c>
      <c r="J1051" s="139">
        <v>15000</v>
      </c>
      <c r="K1051" s="139">
        <v>10000</v>
      </c>
      <c r="L1051" s="54">
        <f t="shared" si="83"/>
        <v>14250</v>
      </c>
      <c r="M1051" s="54">
        <f t="shared" si="84"/>
        <v>4250</v>
      </c>
      <c r="O1051" s="91">
        <f t="shared" si="80"/>
        <v>0</v>
      </c>
      <c r="P1051" s="122">
        <v>251133</v>
      </c>
      <c r="Q1051" s="71">
        <v>2.85</v>
      </c>
      <c r="R1051" s="71">
        <v>14250</v>
      </c>
      <c r="S1051" s="161"/>
      <c r="V1051"/>
    </row>
    <row r="1052" spans="1:22">
      <c r="A1052" s="144">
        <v>251142</v>
      </c>
      <c r="B1052" s="149">
        <f>TRUNC(A1052,-3)/1000</f>
        <v>251</v>
      </c>
      <c r="C1052" s="183" t="str">
        <f>VLOOKUP(B1052,code437,2)</f>
        <v xml:space="preserve">ROCKLAND                     </v>
      </c>
      <c r="D1052" s="184">
        <f>A1052-B1052*1000</f>
        <v>142</v>
      </c>
      <c r="E1052" s="41" t="s">
        <v>1383</v>
      </c>
      <c r="H1052" s="78">
        <f t="shared" si="81"/>
        <v>1</v>
      </c>
      <c r="I1052" s="47">
        <f t="shared" si="82"/>
        <v>1</v>
      </c>
      <c r="K1052" s="139"/>
      <c r="L1052" s="54">
        <f t="shared" si="83"/>
        <v>5000</v>
      </c>
      <c r="M1052" s="54">
        <f t="shared" si="84"/>
        <v>5000</v>
      </c>
      <c r="O1052" s="91">
        <f t="shared" si="80"/>
        <v>0</v>
      </c>
      <c r="P1052" s="122">
        <v>251142</v>
      </c>
      <c r="Q1052" s="71">
        <v>1</v>
      </c>
      <c r="R1052" s="71">
        <v>5000</v>
      </c>
      <c r="S1052" s="161"/>
      <c r="V1052"/>
    </row>
    <row r="1053" spans="1:22">
      <c r="A1053" s="212">
        <v>251171</v>
      </c>
      <c r="B1053" s="149">
        <v>251</v>
      </c>
      <c r="C1053" s="183" t="s">
        <v>1238</v>
      </c>
      <c r="D1053" s="184">
        <v>171</v>
      </c>
      <c r="E1053" s="41" t="s">
        <v>1392</v>
      </c>
      <c r="F1053" s="235">
        <v>3</v>
      </c>
      <c r="G1053" s="235">
        <v>0</v>
      </c>
      <c r="H1053" s="78">
        <f t="shared" si="81"/>
        <v>0</v>
      </c>
      <c r="I1053" s="47">
        <f t="shared" si="82"/>
        <v>0</v>
      </c>
      <c r="J1053" s="139">
        <v>16569</v>
      </c>
      <c r="K1053" s="139">
        <v>0</v>
      </c>
      <c r="L1053" s="54">
        <f t="shared" si="83"/>
        <v>0</v>
      </c>
      <c r="M1053" s="54">
        <f t="shared" si="84"/>
        <v>0</v>
      </c>
      <c r="O1053" s="91">
        <f t="shared" si="80"/>
        <v>0</v>
      </c>
      <c r="P1053" s="147">
        <v>251171</v>
      </c>
      <c r="Q1053" s="71"/>
      <c r="R1053" s="71"/>
      <c r="S1053" s="161"/>
      <c r="V1053"/>
    </row>
    <row r="1054" spans="1:22">
      <c r="A1054" s="234">
        <v>251182</v>
      </c>
      <c r="B1054" s="149">
        <v>251</v>
      </c>
      <c r="C1054" s="183" t="s">
        <v>1238</v>
      </c>
      <c r="D1054" s="184">
        <v>182</v>
      </c>
      <c r="E1054" s="41" t="s">
        <v>1306</v>
      </c>
      <c r="F1054" s="93"/>
      <c r="G1054" s="235">
        <v>1</v>
      </c>
      <c r="H1054" s="78">
        <f t="shared" si="81"/>
        <v>1</v>
      </c>
      <c r="I1054" s="47">
        <f t="shared" si="82"/>
        <v>0</v>
      </c>
      <c r="J1054"/>
      <c r="K1054" s="139">
        <v>5000</v>
      </c>
      <c r="L1054" s="54">
        <f t="shared" si="83"/>
        <v>5000</v>
      </c>
      <c r="M1054" s="54">
        <f t="shared" si="84"/>
        <v>0</v>
      </c>
      <c r="O1054" s="91">
        <f t="shared" si="80"/>
        <v>0</v>
      </c>
      <c r="P1054" s="122">
        <v>251182</v>
      </c>
      <c r="Q1054" s="71">
        <v>1</v>
      </c>
      <c r="R1054" s="71">
        <v>5000</v>
      </c>
      <c r="S1054" s="161"/>
      <c r="V1054"/>
    </row>
    <row r="1055" spans="1:22">
      <c r="A1055" s="212">
        <v>251231</v>
      </c>
      <c r="B1055" s="149">
        <v>251</v>
      </c>
      <c r="C1055" s="183" t="s">
        <v>1238</v>
      </c>
      <c r="D1055" s="184">
        <v>231</v>
      </c>
      <c r="E1055" s="41" t="s">
        <v>1226</v>
      </c>
      <c r="F1055" s="235">
        <v>1.65</v>
      </c>
      <c r="G1055" s="235">
        <v>2</v>
      </c>
      <c r="H1055" s="78">
        <f t="shared" si="81"/>
        <v>2</v>
      </c>
      <c r="I1055" s="47">
        <f t="shared" si="82"/>
        <v>0</v>
      </c>
      <c r="J1055" s="139">
        <v>8250</v>
      </c>
      <c r="K1055" s="139">
        <v>10000</v>
      </c>
      <c r="L1055" s="54">
        <f t="shared" si="83"/>
        <v>10000</v>
      </c>
      <c r="M1055" s="54">
        <f t="shared" si="84"/>
        <v>0</v>
      </c>
      <c r="O1055" s="91">
        <f t="shared" si="80"/>
        <v>0</v>
      </c>
      <c r="P1055" s="122">
        <v>251231</v>
      </c>
      <c r="Q1055" s="71">
        <v>2</v>
      </c>
      <c r="R1055" s="71">
        <v>10000</v>
      </c>
      <c r="S1055" s="161"/>
      <c r="V1055"/>
    </row>
    <row r="1056" spans="1:22">
      <c r="A1056" s="234">
        <v>251239</v>
      </c>
      <c r="B1056" s="149">
        <v>251</v>
      </c>
      <c r="C1056" s="183" t="s">
        <v>1238</v>
      </c>
      <c r="D1056" s="184">
        <v>239</v>
      </c>
      <c r="E1056" s="41" t="s">
        <v>904</v>
      </c>
      <c r="F1056" s="93"/>
      <c r="G1056" s="235">
        <v>1</v>
      </c>
      <c r="H1056" s="78">
        <f t="shared" si="81"/>
        <v>1</v>
      </c>
      <c r="I1056" s="47">
        <f t="shared" si="82"/>
        <v>0</v>
      </c>
      <c r="J1056"/>
      <c r="K1056" s="139">
        <v>5000</v>
      </c>
      <c r="L1056" s="54">
        <f t="shared" si="83"/>
        <v>5000</v>
      </c>
      <c r="M1056" s="54">
        <f t="shared" si="84"/>
        <v>0</v>
      </c>
      <c r="O1056" s="91">
        <f t="shared" si="80"/>
        <v>0</v>
      </c>
      <c r="P1056" s="122">
        <v>251239</v>
      </c>
      <c r="Q1056" s="71">
        <v>1</v>
      </c>
      <c r="R1056" s="71">
        <v>5000</v>
      </c>
      <c r="S1056" s="161"/>
      <c r="V1056"/>
    </row>
    <row r="1057" spans="1:22">
      <c r="A1057" s="234">
        <v>251244</v>
      </c>
      <c r="B1057" s="149">
        <v>251</v>
      </c>
      <c r="C1057" s="183" t="s">
        <v>1238</v>
      </c>
      <c r="D1057" s="184">
        <v>244</v>
      </c>
      <c r="E1057" s="41" t="s">
        <v>838</v>
      </c>
      <c r="F1057" s="93"/>
      <c r="G1057" s="235">
        <v>1</v>
      </c>
      <c r="H1057" s="78">
        <f t="shared" si="81"/>
        <v>1</v>
      </c>
      <c r="I1057" s="47">
        <f t="shared" si="82"/>
        <v>0</v>
      </c>
      <c r="J1057"/>
      <c r="K1057" s="139">
        <v>5000</v>
      </c>
      <c r="L1057" s="54">
        <f t="shared" si="83"/>
        <v>5000</v>
      </c>
      <c r="M1057" s="54">
        <f t="shared" si="84"/>
        <v>0</v>
      </c>
      <c r="O1057" s="91">
        <f t="shared" si="80"/>
        <v>0</v>
      </c>
      <c r="P1057" s="122">
        <v>251244</v>
      </c>
      <c r="Q1057" s="71">
        <v>1</v>
      </c>
      <c r="R1057" s="71">
        <v>5000</v>
      </c>
      <c r="S1057" s="161"/>
      <c r="V1057"/>
    </row>
    <row r="1058" spans="1:22">
      <c r="A1058" s="212">
        <v>251336</v>
      </c>
      <c r="B1058" s="149">
        <v>251</v>
      </c>
      <c r="C1058" s="183" t="s">
        <v>1238</v>
      </c>
      <c r="D1058" s="184">
        <v>336</v>
      </c>
      <c r="E1058" s="41" t="s">
        <v>841</v>
      </c>
      <c r="F1058" s="235">
        <v>5</v>
      </c>
      <c r="G1058" s="235">
        <v>4</v>
      </c>
      <c r="H1058" s="78">
        <f t="shared" si="81"/>
        <v>2.71</v>
      </c>
      <c r="I1058" s="47">
        <f t="shared" si="82"/>
        <v>-1.29</v>
      </c>
      <c r="J1058" s="139">
        <v>25000</v>
      </c>
      <c r="K1058" s="139">
        <v>20000</v>
      </c>
      <c r="L1058" s="54">
        <f t="shared" si="83"/>
        <v>13550</v>
      </c>
      <c r="M1058" s="54">
        <f t="shared" si="84"/>
        <v>-6450</v>
      </c>
      <c r="O1058" s="91">
        <f t="shared" si="80"/>
        <v>0</v>
      </c>
      <c r="P1058" s="122">
        <v>251336</v>
      </c>
      <c r="Q1058" s="71">
        <v>2.71</v>
      </c>
      <c r="R1058" s="71">
        <v>13550</v>
      </c>
      <c r="S1058" s="161"/>
      <c r="V1058"/>
    </row>
    <row r="1059" spans="1:22">
      <c r="A1059" s="144">
        <v>251625</v>
      </c>
      <c r="B1059" s="149">
        <f>TRUNC(A1059,-3)/1000</f>
        <v>251</v>
      </c>
      <c r="C1059" s="183" t="str">
        <f>VLOOKUP(B1059,code437,2)</f>
        <v xml:space="preserve">ROCKLAND                     </v>
      </c>
      <c r="D1059" s="184">
        <f>A1059-B1059*1000</f>
        <v>625</v>
      </c>
      <c r="E1059" s="41" t="s">
        <v>842</v>
      </c>
      <c r="H1059" s="78">
        <f t="shared" si="81"/>
        <v>2.33</v>
      </c>
      <c r="I1059" s="47">
        <f t="shared" si="82"/>
        <v>2.33</v>
      </c>
      <c r="K1059" s="139"/>
      <c r="L1059" s="54">
        <f t="shared" si="83"/>
        <v>11650</v>
      </c>
      <c r="M1059" s="54">
        <f t="shared" si="84"/>
        <v>11650</v>
      </c>
      <c r="O1059" s="91">
        <f t="shared" si="80"/>
        <v>0</v>
      </c>
      <c r="P1059" s="122">
        <v>251625</v>
      </c>
      <c r="Q1059" s="71">
        <v>2.33</v>
      </c>
      <c r="R1059" s="71">
        <v>11650</v>
      </c>
      <c r="S1059" s="161"/>
      <c r="V1059"/>
    </row>
    <row r="1060" spans="1:22">
      <c r="A1060" s="212">
        <v>251780</v>
      </c>
      <c r="B1060" s="149">
        <v>251</v>
      </c>
      <c r="C1060" s="183" t="s">
        <v>1238</v>
      </c>
      <c r="D1060" s="184">
        <v>780</v>
      </c>
      <c r="E1060" s="41" t="s">
        <v>534</v>
      </c>
      <c r="F1060" s="235">
        <v>4.58</v>
      </c>
      <c r="G1060" s="235">
        <v>3</v>
      </c>
      <c r="H1060" s="78">
        <f t="shared" si="81"/>
        <v>4.63</v>
      </c>
      <c r="I1060" s="47">
        <f t="shared" si="82"/>
        <v>1.63</v>
      </c>
      <c r="J1060" s="139">
        <v>22900</v>
      </c>
      <c r="K1060" s="139">
        <v>15000</v>
      </c>
      <c r="L1060" s="54">
        <f t="shared" si="83"/>
        <v>23150</v>
      </c>
      <c r="M1060" s="54">
        <f t="shared" si="84"/>
        <v>8150</v>
      </c>
      <c r="O1060" s="91">
        <f t="shared" si="80"/>
        <v>0</v>
      </c>
      <c r="P1060" s="122">
        <v>251780</v>
      </c>
      <c r="Q1060" s="71">
        <v>4.63</v>
      </c>
      <c r="R1060" s="71">
        <v>23150</v>
      </c>
      <c r="S1060" s="161"/>
      <c r="V1060"/>
    </row>
    <row r="1061" spans="1:22">
      <c r="A1061" s="212">
        <v>252030</v>
      </c>
      <c r="B1061" s="149">
        <v>252</v>
      </c>
      <c r="C1061" s="183" t="s">
        <v>811</v>
      </c>
      <c r="D1061" s="184">
        <v>30</v>
      </c>
      <c r="E1061" s="41" t="s">
        <v>858</v>
      </c>
      <c r="F1061" s="235">
        <v>2</v>
      </c>
      <c r="G1061" s="235">
        <v>2</v>
      </c>
      <c r="H1061" s="78">
        <f t="shared" si="81"/>
        <v>2</v>
      </c>
      <c r="I1061" s="47">
        <f t="shared" si="82"/>
        <v>0</v>
      </c>
      <c r="J1061" s="139">
        <v>13908</v>
      </c>
      <c r="K1061" s="139">
        <v>13908</v>
      </c>
      <c r="L1061" s="54">
        <f t="shared" si="83"/>
        <v>16119</v>
      </c>
      <c r="M1061" s="54">
        <f t="shared" si="84"/>
        <v>2211</v>
      </c>
      <c r="O1061" s="91">
        <f t="shared" si="80"/>
        <v>0</v>
      </c>
      <c r="P1061" s="122">
        <v>252030</v>
      </c>
      <c r="Q1061" s="71">
        <v>2</v>
      </c>
      <c r="R1061" s="71">
        <v>16119</v>
      </c>
      <c r="S1061" s="161"/>
      <c r="V1061"/>
    </row>
    <row r="1062" spans="1:22">
      <c r="A1062" s="180">
        <v>252071</v>
      </c>
      <c r="B1062" s="86">
        <v>252</v>
      </c>
      <c r="C1062" s="182" t="s">
        <v>811</v>
      </c>
      <c r="D1062" s="182">
        <v>71</v>
      </c>
      <c r="E1062" s="41" t="s">
        <v>859</v>
      </c>
      <c r="F1062" s="235">
        <v>1</v>
      </c>
      <c r="G1062" s="235">
        <v>1</v>
      </c>
      <c r="H1062" s="78">
        <f t="shared" si="81"/>
        <v>1</v>
      </c>
      <c r="I1062" s="47">
        <f t="shared" si="82"/>
        <v>0</v>
      </c>
      <c r="J1062" s="139">
        <v>5000</v>
      </c>
      <c r="K1062" s="139">
        <v>5000</v>
      </c>
      <c r="L1062" s="54">
        <f t="shared" si="83"/>
        <v>5000</v>
      </c>
      <c r="M1062" s="54">
        <f t="shared" si="84"/>
        <v>0</v>
      </c>
      <c r="N1062" s="148"/>
      <c r="O1062" s="91">
        <f t="shared" si="80"/>
        <v>0</v>
      </c>
      <c r="P1062" s="122">
        <v>252071</v>
      </c>
      <c r="Q1062" s="71">
        <v>1</v>
      </c>
      <c r="R1062" s="71">
        <v>5000</v>
      </c>
      <c r="S1062" s="161"/>
      <c r="V1062"/>
    </row>
    <row r="1063" spans="1:22">
      <c r="A1063" s="51">
        <v>252107</v>
      </c>
      <c r="B1063" s="48">
        <v>252</v>
      </c>
      <c r="C1063" s="50" t="s">
        <v>811</v>
      </c>
      <c r="D1063" s="50">
        <v>107</v>
      </c>
      <c r="E1063" s="41" t="s">
        <v>860</v>
      </c>
      <c r="F1063" s="235">
        <v>221.26</v>
      </c>
      <c r="G1063" s="235">
        <v>230</v>
      </c>
      <c r="H1063" s="78">
        <f t="shared" si="81"/>
        <v>233.83</v>
      </c>
      <c r="I1063" s="47">
        <f t="shared" si="82"/>
        <v>3.8300000000000125</v>
      </c>
      <c r="J1063" s="139">
        <v>1226649</v>
      </c>
      <c r="K1063" s="139">
        <v>1288919</v>
      </c>
      <c r="L1063" s="54">
        <f t="shared" si="83"/>
        <v>1360125</v>
      </c>
      <c r="M1063" s="54">
        <f t="shared" si="84"/>
        <v>71206</v>
      </c>
      <c r="O1063" s="91">
        <f t="shared" si="80"/>
        <v>0</v>
      </c>
      <c r="P1063" s="122">
        <v>252107</v>
      </c>
      <c r="Q1063" s="71">
        <v>233.83</v>
      </c>
      <c r="R1063" s="71">
        <v>1360125</v>
      </c>
      <c r="S1063" s="161"/>
      <c r="V1063"/>
    </row>
    <row r="1064" spans="1:22">
      <c r="A1064" s="234">
        <v>252258</v>
      </c>
      <c r="B1064" s="149">
        <v>252</v>
      </c>
      <c r="C1064" s="183" t="s">
        <v>811</v>
      </c>
      <c r="D1064" s="184">
        <v>258</v>
      </c>
      <c r="E1064" s="41" t="s">
        <v>771</v>
      </c>
      <c r="F1064" s="93"/>
      <c r="G1064" s="235">
        <v>1</v>
      </c>
      <c r="H1064" s="78">
        <f t="shared" si="81"/>
        <v>1</v>
      </c>
      <c r="I1064" s="47">
        <f t="shared" si="82"/>
        <v>0</v>
      </c>
      <c r="J1064"/>
      <c r="K1064" s="139">
        <v>5000</v>
      </c>
      <c r="L1064" s="54">
        <f t="shared" si="83"/>
        <v>5000</v>
      </c>
      <c r="M1064" s="54">
        <f t="shared" si="84"/>
        <v>0</v>
      </c>
      <c r="O1064" s="91">
        <f t="shared" si="80"/>
        <v>0</v>
      </c>
      <c r="P1064" s="122">
        <v>252258</v>
      </c>
      <c r="Q1064" s="71">
        <v>1</v>
      </c>
      <c r="R1064" s="71">
        <v>5000</v>
      </c>
      <c r="S1064" s="161"/>
      <c r="V1064"/>
    </row>
    <row r="1065" spans="1:22">
      <c r="A1065" s="144">
        <v>253190</v>
      </c>
      <c r="B1065" s="149">
        <f>TRUNC(A1065,-3)/1000</f>
        <v>253</v>
      </c>
      <c r="C1065" s="183" t="str">
        <f>VLOOKUP(B1065,code437,2)</f>
        <v xml:space="preserve">ROWE                         </v>
      </c>
      <c r="D1065" s="184">
        <f>A1065-B1065*1000</f>
        <v>190</v>
      </c>
      <c r="E1065" s="41" t="s">
        <v>925</v>
      </c>
      <c r="H1065" s="78">
        <f t="shared" si="81"/>
        <v>0.5</v>
      </c>
      <c r="I1065" s="47">
        <f t="shared" si="82"/>
        <v>0.5</v>
      </c>
      <c r="K1065" s="139"/>
      <c r="L1065" s="54">
        <f t="shared" si="83"/>
        <v>2784</v>
      </c>
      <c r="M1065" s="54">
        <f t="shared" si="84"/>
        <v>2784</v>
      </c>
      <c r="O1065" s="91">
        <f t="shared" si="80"/>
        <v>0</v>
      </c>
      <c r="P1065" s="122">
        <v>253190</v>
      </c>
      <c r="Q1065" s="71">
        <v>0.5</v>
      </c>
      <c r="R1065" s="71">
        <v>2784</v>
      </c>
      <c r="S1065" s="161"/>
      <c r="V1065"/>
    </row>
    <row r="1066" spans="1:22">
      <c r="A1066" s="120">
        <v>253209</v>
      </c>
      <c r="B1066" s="49">
        <v>253</v>
      </c>
      <c r="C1066" s="50" t="s">
        <v>884</v>
      </c>
      <c r="D1066" s="68">
        <v>209</v>
      </c>
      <c r="E1066" s="41" t="s">
        <v>1266</v>
      </c>
      <c r="F1066" s="235">
        <v>2</v>
      </c>
      <c r="G1066" s="235">
        <v>1</v>
      </c>
      <c r="H1066" s="78">
        <f t="shared" si="81"/>
        <v>1</v>
      </c>
      <c r="I1066" s="47">
        <f t="shared" si="82"/>
        <v>0</v>
      </c>
      <c r="J1066" s="139">
        <v>11868</v>
      </c>
      <c r="K1066" s="139">
        <v>6868</v>
      </c>
      <c r="L1066" s="54">
        <f t="shared" si="83"/>
        <v>6120</v>
      </c>
      <c r="M1066" s="54">
        <f t="shared" si="84"/>
        <v>-748</v>
      </c>
      <c r="O1066" s="91">
        <f t="shared" si="80"/>
        <v>0</v>
      </c>
      <c r="P1066" s="122">
        <v>253209</v>
      </c>
      <c r="Q1066" s="71">
        <v>1</v>
      </c>
      <c r="R1066" s="71">
        <v>6120</v>
      </c>
      <c r="S1066" s="161"/>
      <c r="V1066"/>
    </row>
    <row r="1067" spans="1:22">
      <c r="A1067" s="234">
        <v>253603</v>
      </c>
      <c r="B1067" s="149">
        <v>253</v>
      </c>
      <c r="C1067" s="183" t="s">
        <v>884</v>
      </c>
      <c r="D1067" s="184">
        <v>603</v>
      </c>
      <c r="E1067" s="41" t="s">
        <v>1290</v>
      </c>
      <c r="F1067" s="93"/>
      <c r="G1067" s="235">
        <v>0.5</v>
      </c>
      <c r="H1067" s="78">
        <f t="shared" si="81"/>
        <v>0.5</v>
      </c>
      <c r="I1067" s="47">
        <f t="shared" si="82"/>
        <v>0</v>
      </c>
      <c r="J1067"/>
      <c r="K1067" s="139">
        <v>14500</v>
      </c>
      <c r="L1067" s="54">
        <f t="shared" si="83"/>
        <v>3450</v>
      </c>
      <c r="M1067" s="54">
        <f t="shared" si="84"/>
        <v>-11050</v>
      </c>
      <c r="O1067" s="91">
        <f t="shared" si="80"/>
        <v>0</v>
      </c>
      <c r="P1067" s="122">
        <v>253603</v>
      </c>
      <c r="Q1067" s="71">
        <v>0.5</v>
      </c>
      <c r="R1067" s="71">
        <v>3450</v>
      </c>
      <c r="S1067" s="161"/>
      <c r="V1067"/>
    </row>
    <row r="1068" spans="1:22">
      <c r="A1068" s="51">
        <v>253685</v>
      </c>
      <c r="B1068" s="48">
        <v>253</v>
      </c>
      <c r="C1068" s="50" t="s">
        <v>884</v>
      </c>
      <c r="D1068" s="68">
        <v>685</v>
      </c>
      <c r="E1068" s="41" t="s">
        <v>885</v>
      </c>
      <c r="F1068" s="235">
        <v>7</v>
      </c>
      <c r="G1068" s="235">
        <v>8</v>
      </c>
      <c r="H1068" s="78">
        <f t="shared" si="81"/>
        <v>8</v>
      </c>
      <c r="I1068" s="47">
        <f t="shared" si="82"/>
        <v>0</v>
      </c>
      <c r="J1068" s="139">
        <v>35000</v>
      </c>
      <c r="K1068" s="139">
        <v>40000</v>
      </c>
      <c r="L1068" s="54">
        <f t="shared" si="83"/>
        <v>40000</v>
      </c>
      <c r="M1068" s="54">
        <f t="shared" si="84"/>
        <v>0</v>
      </c>
      <c r="O1068" s="91">
        <f t="shared" si="80"/>
        <v>0</v>
      </c>
      <c r="P1068" s="122">
        <v>253685</v>
      </c>
      <c r="Q1068" s="71">
        <v>8</v>
      </c>
      <c r="R1068" s="71">
        <v>40000</v>
      </c>
      <c r="S1068" s="161"/>
      <c r="V1068"/>
    </row>
    <row r="1069" spans="1:22">
      <c r="A1069" s="51">
        <v>253717</v>
      </c>
      <c r="B1069" s="49">
        <v>253</v>
      </c>
      <c r="C1069" s="50" t="s">
        <v>884</v>
      </c>
      <c r="D1069" s="68">
        <v>717</v>
      </c>
      <c r="E1069" s="41" t="s">
        <v>886</v>
      </c>
      <c r="F1069" s="235">
        <v>9.379999999999999</v>
      </c>
      <c r="G1069" s="235">
        <v>9</v>
      </c>
      <c r="H1069" s="78">
        <f t="shared" si="81"/>
        <v>9</v>
      </c>
      <c r="I1069" s="47">
        <f t="shared" si="82"/>
        <v>0</v>
      </c>
      <c r="J1069" s="139">
        <v>46900</v>
      </c>
      <c r="K1069" s="139">
        <v>49000</v>
      </c>
      <c r="L1069" s="54">
        <f t="shared" si="83"/>
        <v>45000</v>
      </c>
      <c r="M1069" s="54">
        <f t="shared" si="84"/>
        <v>-4000</v>
      </c>
      <c r="O1069" s="91">
        <f t="shared" si="80"/>
        <v>0</v>
      </c>
      <c r="P1069" s="122">
        <v>253717</v>
      </c>
      <c r="Q1069" s="71">
        <v>9</v>
      </c>
      <c r="R1069" s="71">
        <v>45000</v>
      </c>
      <c r="S1069" s="161"/>
      <c r="V1069"/>
    </row>
    <row r="1070" spans="1:22">
      <c r="A1070" s="170">
        <v>261020</v>
      </c>
      <c r="B1070" s="49">
        <v>261</v>
      </c>
      <c r="C1070" s="50" t="s">
        <v>780</v>
      </c>
      <c r="D1070" s="68">
        <v>20</v>
      </c>
      <c r="E1070" s="41" t="s">
        <v>776</v>
      </c>
      <c r="F1070" s="235">
        <v>21</v>
      </c>
      <c r="G1070" s="235">
        <v>20</v>
      </c>
      <c r="H1070" s="78">
        <f t="shared" si="81"/>
        <v>18</v>
      </c>
      <c r="I1070" s="47">
        <f t="shared" si="82"/>
        <v>-2</v>
      </c>
      <c r="J1070" s="139">
        <v>105000</v>
      </c>
      <c r="K1070" s="139">
        <v>100000</v>
      </c>
      <c r="L1070" s="54">
        <f t="shared" si="83"/>
        <v>90000</v>
      </c>
      <c r="M1070" s="54">
        <f t="shared" si="84"/>
        <v>-10000</v>
      </c>
      <c r="O1070" s="91">
        <f t="shared" si="80"/>
        <v>0</v>
      </c>
      <c r="P1070" s="122">
        <v>261020</v>
      </c>
      <c r="Q1070" s="71">
        <v>18</v>
      </c>
      <c r="R1070" s="71">
        <v>90000</v>
      </c>
      <c r="S1070" s="161"/>
      <c r="V1070"/>
    </row>
    <row r="1071" spans="1:22">
      <c r="A1071" s="170">
        <v>261036</v>
      </c>
      <c r="B1071" s="49">
        <v>261</v>
      </c>
      <c r="C1071" s="50" t="s">
        <v>780</v>
      </c>
      <c r="D1071" s="68">
        <v>36</v>
      </c>
      <c r="E1071" s="41" t="s">
        <v>902</v>
      </c>
      <c r="F1071" s="235">
        <v>27.5</v>
      </c>
      <c r="G1071" s="235">
        <v>26</v>
      </c>
      <c r="H1071" s="78">
        <f t="shared" si="81"/>
        <v>26</v>
      </c>
      <c r="I1071" s="47">
        <f t="shared" si="82"/>
        <v>0</v>
      </c>
      <c r="J1071" s="139">
        <v>177359</v>
      </c>
      <c r="K1071" s="139">
        <v>159397</v>
      </c>
      <c r="L1071" s="54">
        <f t="shared" si="83"/>
        <v>152023</v>
      </c>
      <c r="M1071" s="54">
        <f t="shared" si="84"/>
        <v>-7374</v>
      </c>
      <c r="O1071" s="91">
        <f t="shared" si="80"/>
        <v>0</v>
      </c>
      <c r="P1071" s="122">
        <v>261036</v>
      </c>
      <c r="Q1071" s="71">
        <v>26</v>
      </c>
      <c r="R1071" s="71">
        <v>152023</v>
      </c>
      <c r="S1071" s="161"/>
      <c r="V1071"/>
    </row>
    <row r="1072" spans="1:22">
      <c r="A1072" s="180">
        <v>261041</v>
      </c>
      <c r="B1072" s="86">
        <v>261</v>
      </c>
      <c r="C1072" s="182" t="s">
        <v>780</v>
      </c>
      <c r="D1072" s="182">
        <v>41</v>
      </c>
      <c r="E1072" s="41" t="s">
        <v>777</v>
      </c>
      <c r="F1072" s="235">
        <v>1</v>
      </c>
      <c r="G1072" s="235">
        <v>1</v>
      </c>
      <c r="H1072" s="78">
        <f t="shared" si="81"/>
        <v>1</v>
      </c>
      <c r="I1072" s="47">
        <f t="shared" si="82"/>
        <v>0</v>
      </c>
      <c r="J1072" s="139">
        <v>5000</v>
      </c>
      <c r="K1072" s="139">
        <v>9000</v>
      </c>
      <c r="L1072" s="54">
        <f t="shared" si="83"/>
        <v>5000</v>
      </c>
      <c r="M1072" s="54">
        <f t="shared" si="84"/>
        <v>-4000</v>
      </c>
      <c r="O1072" s="91">
        <f t="shared" si="80"/>
        <v>0</v>
      </c>
      <c r="P1072" s="122">
        <v>261041</v>
      </c>
      <c r="Q1072" s="71">
        <v>1</v>
      </c>
      <c r="R1072" s="71">
        <v>5000</v>
      </c>
      <c r="S1072" s="161"/>
      <c r="V1072"/>
    </row>
    <row r="1073" spans="1:22">
      <c r="A1073" s="170">
        <v>261172</v>
      </c>
      <c r="B1073" s="49">
        <v>261</v>
      </c>
      <c r="C1073" s="50" t="s">
        <v>780</v>
      </c>
      <c r="D1073" s="68">
        <v>172</v>
      </c>
      <c r="E1073" s="41" t="s">
        <v>903</v>
      </c>
      <c r="F1073" s="235">
        <v>14</v>
      </c>
      <c r="G1073" s="235">
        <v>15</v>
      </c>
      <c r="H1073" s="78">
        <f t="shared" si="81"/>
        <v>13.4</v>
      </c>
      <c r="I1073" s="47">
        <f t="shared" si="82"/>
        <v>-1.5999999999999996</v>
      </c>
      <c r="J1073" s="139">
        <v>70000</v>
      </c>
      <c r="K1073" s="139">
        <v>83000</v>
      </c>
      <c r="L1073" s="54">
        <f t="shared" si="83"/>
        <v>67000</v>
      </c>
      <c r="M1073" s="54">
        <f t="shared" si="84"/>
        <v>-16000</v>
      </c>
      <c r="O1073" s="91">
        <f t="shared" si="80"/>
        <v>0</v>
      </c>
      <c r="P1073" s="122">
        <v>261172</v>
      </c>
      <c r="Q1073" s="71">
        <v>13.4</v>
      </c>
      <c r="R1073" s="71">
        <v>67000</v>
      </c>
      <c r="S1073" s="161"/>
      <c r="V1073"/>
    </row>
    <row r="1074" spans="1:22">
      <c r="A1074" s="170">
        <v>261239</v>
      </c>
      <c r="B1074" s="48">
        <v>261</v>
      </c>
      <c r="C1074" s="50" t="s">
        <v>780</v>
      </c>
      <c r="D1074" s="50">
        <v>239</v>
      </c>
      <c r="E1074" s="41" t="s">
        <v>904</v>
      </c>
      <c r="F1074" s="235">
        <v>7</v>
      </c>
      <c r="G1074" s="235">
        <v>10</v>
      </c>
      <c r="H1074" s="78">
        <f t="shared" si="81"/>
        <v>10</v>
      </c>
      <c r="I1074" s="47">
        <f t="shared" si="82"/>
        <v>0</v>
      </c>
      <c r="J1074" s="139">
        <v>40877</v>
      </c>
      <c r="K1074" s="139">
        <v>55877</v>
      </c>
      <c r="L1074" s="54">
        <f t="shared" si="83"/>
        <v>58015</v>
      </c>
      <c r="M1074" s="54">
        <f t="shared" si="84"/>
        <v>2138</v>
      </c>
      <c r="O1074" s="91">
        <f t="shared" si="80"/>
        <v>0</v>
      </c>
      <c r="P1074" s="122">
        <v>261239</v>
      </c>
      <c r="Q1074" s="71">
        <v>10</v>
      </c>
      <c r="R1074" s="71">
        <v>58015</v>
      </c>
      <c r="S1074" s="161"/>
      <c r="V1074"/>
    </row>
    <row r="1075" spans="1:22">
      <c r="A1075" s="120">
        <v>261310</v>
      </c>
      <c r="B1075" s="49">
        <v>261</v>
      </c>
      <c r="C1075" s="50" t="s">
        <v>780</v>
      </c>
      <c r="D1075" s="68">
        <v>310</v>
      </c>
      <c r="E1075" s="41" t="s">
        <v>901</v>
      </c>
      <c r="F1075" s="235">
        <v>6.5</v>
      </c>
      <c r="G1075" s="235">
        <v>1</v>
      </c>
      <c r="H1075" s="78">
        <f t="shared" si="81"/>
        <v>1</v>
      </c>
      <c r="I1075" s="47">
        <f t="shared" si="82"/>
        <v>0</v>
      </c>
      <c r="J1075" s="139">
        <v>32702</v>
      </c>
      <c r="K1075" s="139">
        <v>5000</v>
      </c>
      <c r="L1075" s="54">
        <f t="shared" si="83"/>
        <v>5000</v>
      </c>
      <c r="M1075" s="54">
        <f t="shared" si="84"/>
        <v>0</v>
      </c>
      <c r="O1075" s="91">
        <f t="shared" si="80"/>
        <v>0</v>
      </c>
      <c r="P1075" s="122">
        <v>261310</v>
      </c>
      <c r="Q1075" s="71">
        <v>1</v>
      </c>
      <c r="R1075" s="71">
        <v>5000</v>
      </c>
      <c r="S1075" s="161"/>
      <c r="V1075"/>
    </row>
    <row r="1076" spans="1:22">
      <c r="A1076" s="170">
        <v>261645</v>
      </c>
      <c r="B1076" s="49">
        <v>261</v>
      </c>
      <c r="C1076" s="50" t="s">
        <v>780</v>
      </c>
      <c r="D1076" s="50">
        <v>645</v>
      </c>
      <c r="E1076" s="41" t="s">
        <v>782</v>
      </c>
      <c r="F1076" s="235">
        <v>5.5</v>
      </c>
      <c r="G1076" s="235">
        <v>7</v>
      </c>
      <c r="H1076" s="78">
        <f t="shared" si="81"/>
        <v>6</v>
      </c>
      <c r="I1076" s="47">
        <f t="shared" si="82"/>
        <v>-1</v>
      </c>
      <c r="J1076" s="139">
        <v>27500</v>
      </c>
      <c r="K1076" s="139">
        <v>39000</v>
      </c>
      <c r="L1076" s="54">
        <f t="shared" si="83"/>
        <v>30000</v>
      </c>
      <c r="M1076" s="54">
        <f t="shared" si="84"/>
        <v>-9000</v>
      </c>
      <c r="O1076" s="91">
        <f t="shared" si="80"/>
        <v>0</v>
      </c>
      <c r="P1076" s="122">
        <v>261645</v>
      </c>
      <c r="Q1076" s="71">
        <v>6</v>
      </c>
      <c r="R1076" s="71">
        <v>30000</v>
      </c>
      <c r="S1076" s="161"/>
      <c r="V1076"/>
    </row>
    <row r="1077" spans="1:22">
      <c r="A1077" s="234">
        <v>261712</v>
      </c>
      <c r="B1077" s="149">
        <v>261</v>
      </c>
      <c r="C1077" s="183" t="s">
        <v>780</v>
      </c>
      <c r="D1077" s="184">
        <v>712</v>
      </c>
      <c r="E1077" s="41" t="s">
        <v>1601</v>
      </c>
      <c r="F1077" s="93"/>
      <c r="G1077" s="235">
        <v>1</v>
      </c>
      <c r="H1077" s="78">
        <f t="shared" si="81"/>
        <v>1</v>
      </c>
      <c r="I1077" s="47">
        <f t="shared" si="82"/>
        <v>0</v>
      </c>
      <c r="J1077"/>
      <c r="K1077" s="139">
        <v>5000</v>
      </c>
      <c r="L1077" s="54">
        <f t="shared" si="83"/>
        <v>5000</v>
      </c>
      <c r="M1077" s="54">
        <f t="shared" si="84"/>
        <v>0</v>
      </c>
      <c r="O1077" s="91">
        <f t="shared" si="80"/>
        <v>0</v>
      </c>
      <c r="P1077" s="122">
        <v>261712</v>
      </c>
      <c r="Q1077" s="71">
        <v>1</v>
      </c>
      <c r="R1077" s="71">
        <v>5000</v>
      </c>
      <c r="S1077" s="161"/>
      <c r="V1077"/>
    </row>
    <row r="1078" spans="1:22">
      <c r="A1078" s="144">
        <v>263209</v>
      </c>
      <c r="B1078" s="149">
        <f>TRUNC(A1078,-3)/1000</f>
        <v>263</v>
      </c>
      <c r="C1078" s="183" t="str">
        <f>VLOOKUP(B1078,code437,2)</f>
        <v xml:space="preserve">SAVOY                        </v>
      </c>
      <c r="D1078" s="184">
        <f>A1078-B1078*1000</f>
        <v>209</v>
      </c>
      <c r="E1078" s="41" t="s">
        <v>1266</v>
      </c>
      <c r="H1078" s="78">
        <f t="shared" si="81"/>
        <v>1</v>
      </c>
      <c r="I1078" s="47">
        <f t="shared" si="82"/>
        <v>1</v>
      </c>
      <c r="K1078" s="139"/>
      <c r="L1078" s="54">
        <f t="shared" si="83"/>
        <v>5000</v>
      </c>
      <c r="M1078" s="54">
        <f t="shared" si="84"/>
        <v>5000</v>
      </c>
      <c r="O1078" s="91">
        <f t="shared" si="80"/>
        <v>0</v>
      </c>
      <c r="P1078" s="122">
        <v>263209</v>
      </c>
      <c r="Q1078" s="71">
        <v>1</v>
      </c>
      <c r="R1078" s="71">
        <v>5000</v>
      </c>
      <c r="S1078" s="161"/>
      <c r="V1078"/>
    </row>
    <row r="1079" spans="1:22">
      <c r="A1079" s="177">
        <v>263603</v>
      </c>
      <c r="B1079" s="49">
        <v>263</v>
      </c>
      <c r="C1079" s="50" t="s">
        <v>917</v>
      </c>
      <c r="D1079" s="50">
        <v>603</v>
      </c>
      <c r="E1079" s="41" t="s">
        <v>1290</v>
      </c>
      <c r="F1079" s="235">
        <v>8</v>
      </c>
      <c r="G1079" s="235">
        <v>7</v>
      </c>
      <c r="H1079" s="78">
        <f t="shared" si="81"/>
        <v>10</v>
      </c>
      <c r="I1079" s="47">
        <f t="shared" si="82"/>
        <v>3</v>
      </c>
      <c r="J1079" s="139">
        <v>44944</v>
      </c>
      <c r="K1079" s="139">
        <v>37846</v>
      </c>
      <c r="L1079" s="54">
        <f t="shared" si="83"/>
        <v>52305</v>
      </c>
      <c r="M1079" s="54">
        <f t="shared" si="84"/>
        <v>14459</v>
      </c>
      <c r="O1079" s="91">
        <f t="shared" si="80"/>
        <v>0</v>
      </c>
      <c r="P1079" s="122">
        <v>263603</v>
      </c>
      <c r="Q1079" s="71">
        <v>10</v>
      </c>
      <c r="R1079" s="71">
        <v>52305</v>
      </c>
      <c r="S1079" s="161"/>
      <c r="V1079"/>
    </row>
    <row r="1080" spans="1:22">
      <c r="A1080" s="212">
        <v>263635</v>
      </c>
      <c r="B1080" s="149">
        <v>263</v>
      </c>
      <c r="C1080" s="183" t="s">
        <v>917</v>
      </c>
      <c r="D1080" s="184">
        <v>635</v>
      </c>
      <c r="E1080" s="41" t="s">
        <v>1291</v>
      </c>
      <c r="F1080" s="235">
        <v>4</v>
      </c>
      <c r="G1080" s="235">
        <v>0</v>
      </c>
      <c r="H1080" s="78">
        <f t="shared" si="81"/>
        <v>0</v>
      </c>
      <c r="I1080" s="47">
        <f t="shared" si="82"/>
        <v>0</v>
      </c>
      <c r="J1080" s="139">
        <v>20054</v>
      </c>
      <c r="K1080" s="139">
        <v>0</v>
      </c>
      <c r="L1080" s="54">
        <f t="shared" si="83"/>
        <v>0</v>
      </c>
      <c r="M1080" s="54">
        <f t="shared" si="84"/>
        <v>0</v>
      </c>
      <c r="O1080" s="91">
        <f t="shared" si="80"/>
        <v>0</v>
      </c>
      <c r="P1080" s="147">
        <v>263635</v>
      </c>
      <c r="Q1080" s="71"/>
      <c r="R1080" s="71"/>
      <c r="S1080" s="161"/>
      <c r="V1080"/>
    </row>
    <row r="1081" spans="1:22">
      <c r="A1081" s="144">
        <v>263717</v>
      </c>
      <c r="B1081" s="49">
        <v>263</v>
      </c>
      <c r="C1081" s="50" t="s">
        <v>917</v>
      </c>
      <c r="D1081" s="68">
        <v>717</v>
      </c>
      <c r="E1081" s="41" t="s">
        <v>886</v>
      </c>
      <c r="F1081" s="235">
        <v>2</v>
      </c>
      <c r="G1081" s="235">
        <v>2</v>
      </c>
      <c r="H1081" s="78">
        <f t="shared" si="81"/>
        <v>0</v>
      </c>
      <c r="I1081" s="47">
        <f t="shared" si="82"/>
        <v>-2</v>
      </c>
      <c r="J1081" s="139">
        <v>10000</v>
      </c>
      <c r="K1081" s="139">
        <v>10000</v>
      </c>
      <c r="L1081" s="54">
        <f t="shared" si="83"/>
        <v>0</v>
      </c>
      <c r="M1081" s="54">
        <f t="shared" si="84"/>
        <v>-10000</v>
      </c>
      <c r="O1081" s="91">
        <f t="shared" si="80"/>
        <v>0</v>
      </c>
      <c r="P1081" s="147">
        <v>263717</v>
      </c>
      <c r="Q1081" s="71"/>
      <c r="R1081" s="71"/>
      <c r="S1081" s="161"/>
      <c r="V1081"/>
    </row>
    <row r="1082" spans="1:22">
      <c r="A1082" s="170">
        <v>271110</v>
      </c>
      <c r="B1082" s="49">
        <v>271</v>
      </c>
      <c r="C1082" s="50" t="s">
        <v>1285</v>
      </c>
      <c r="D1082" s="68">
        <v>110</v>
      </c>
      <c r="E1082" s="41" t="s">
        <v>793</v>
      </c>
      <c r="F1082" s="235">
        <v>0.81</v>
      </c>
      <c r="G1082" s="235">
        <v>0</v>
      </c>
      <c r="H1082" s="78">
        <f t="shared" si="81"/>
        <v>0</v>
      </c>
      <c r="I1082" s="47">
        <f t="shared" si="82"/>
        <v>0</v>
      </c>
      <c r="J1082" s="139">
        <v>4989</v>
      </c>
      <c r="K1082" s="139">
        <v>0</v>
      </c>
      <c r="L1082" s="54">
        <f t="shared" si="83"/>
        <v>0</v>
      </c>
      <c r="M1082" s="54">
        <f t="shared" si="84"/>
        <v>0</v>
      </c>
      <c r="O1082" s="91">
        <f t="shared" si="80"/>
        <v>0</v>
      </c>
      <c r="P1082" s="147">
        <v>271110</v>
      </c>
      <c r="Q1082" s="71"/>
      <c r="R1082" s="71"/>
      <c r="S1082" s="161"/>
      <c r="V1082"/>
    </row>
    <row r="1083" spans="1:22">
      <c r="A1083" s="144">
        <v>275061</v>
      </c>
      <c r="B1083" s="149">
        <f>TRUNC(A1083,-3)/1000</f>
        <v>275</v>
      </c>
      <c r="C1083" s="183" t="str">
        <f>VLOOKUP(B1083,code437,2)</f>
        <v xml:space="preserve">SOUTHAMPTON                  </v>
      </c>
      <c r="D1083" s="184">
        <f>A1083-B1083*1000</f>
        <v>61</v>
      </c>
      <c r="E1083" s="41" t="s">
        <v>573</v>
      </c>
      <c r="H1083" s="78">
        <f t="shared" si="81"/>
        <v>0.78</v>
      </c>
      <c r="I1083" s="47">
        <f t="shared" si="82"/>
        <v>0.78</v>
      </c>
      <c r="K1083" s="139"/>
      <c r="L1083" s="54">
        <f t="shared" si="83"/>
        <v>3900</v>
      </c>
      <c r="M1083" s="54">
        <f t="shared" si="84"/>
        <v>3900</v>
      </c>
      <c r="O1083" s="91">
        <f t="shared" si="80"/>
        <v>0</v>
      </c>
      <c r="P1083" s="122">
        <v>275061</v>
      </c>
      <c r="Q1083" s="71">
        <v>0.78</v>
      </c>
      <c r="R1083" s="71">
        <v>3900</v>
      </c>
      <c r="S1083" s="161"/>
      <c r="V1083"/>
    </row>
    <row r="1084" spans="1:22">
      <c r="A1084" s="175">
        <v>275086</v>
      </c>
      <c r="B1084" s="169">
        <v>275</v>
      </c>
      <c r="C1084" s="50" t="s">
        <v>1251</v>
      </c>
      <c r="D1084" s="169">
        <v>86</v>
      </c>
      <c r="E1084" s="41" t="s">
        <v>814</v>
      </c>
      <c r="F1084" s="235">
        <v>24</v>
      </c>
      <c r="G1084" s="235">
        <v>26</v>
      </c>
      <c r="H1084" s="78">
        <f t="shared" si="81"/>
        <v>26</v>
      </c>
      <c r="I1084" s="47">
        <f t="shared" si="82"/>
        <v>0</v>
      </c>
      <c r="J1084" s="139">
        <v>135465</v>
      </c>
      <c r="K1084" s="139">
        <v>147885</v>
      </c>
      <c r="L1084" s="54">
        <f t="shared" si="83"/>
        <v>149115</v>
      </c>
      <c r="M1084" s="54">
        <f t="shared" si="84"/>
        <v>1230</v>
      </c>
      <c r="O1084" s="91">
        <f t="shared" si="80"/>
        <v>0</v>
      </c>
      <c r="P1084" s="122">
        <v>275086</v>
      </c>
      <c r="Q1084" s="71">
        <v>26</v>
      </c>
      <c r="R1084" s="71">
        <v>149115</v>
      </c>
      <c r="S1084" s="161"/>
      <c r="V1084"/>
    </row>
    <row r="1085" spans="1:22">
      <c r="A1085" s="175">
        <v>275137</v>
      </c>
      <c r="B1085" s="169">
        <v>275</v>
      </c>
      <c r="C1085" s="50" t="s">
        <v>1251</v>
      </c>
      <c r="D1085" s="169">
        <v>137</v>
      </c>
      <c r="E1085" s="41" t="s">
        <v>574</v>
      </c>
      <c r="F1085" s="235">
        <v>24</v>
      </c>
      <c r="G1085" s="235">
        <v>24</v>
      </c>
      <c r="H1085" s="78">
        <f t="shared" si="81"/>
        <v>23.5</v>
      </c>
      <c r="I1085" s="47">
        <f t="shared" si="82"/>
        <v>-0.5</v>
      </c>
      <c r="J1085" s="139">
        <v>121429</v>
      </c>
      <c r="K1085" s="139">
        <v>125429</v>
      </c>
      <c r="L1085" s="54">
        <f t="shared" si="83"/>
        <v>126055</v>
      </c>
      <c r="M1085" s="54">
        <f t="shared" si="84"/>
        <v>626</v>
      </c>
      <c r="O1085" s="91">
        <f t="shared" si="80"/>
        <v>0</v>
      </c>
      <c r="P1085" s="122">
        <v>275137</v>
      </c>
      <c r="Q1085" s="71">
        <v>23.5</v>
      </c>
      <c r="R1085" s="71">
        <v>126055</v>
      </c>
      <c r="S1085" s="161"/>
      <c r="V1085"/>
    </row>
    <row r="1086" spans="1:22">
      <c r="A1086" s="175">
        <v>275210</v>
      </c>
      <c r="B1086" s="169">
        <v>275</v>
      </c>
      <c r="C1086" s="50" t="s">
        <v>1251</v>
      </c>
      <c r="D1086" s="169">
        <v>210</v>
      </c>
      <c r="E1086" s="41" t="s">
        <v>888</v>
      </c>
      <c r="F1086" s="235">
        <v>1</v>
      </c>
      <c r="G1086" s="235">
        <v>1</v>
      </c>
      <c r="H1086" s="78">
        <f t="shared" si="81"/>
        <v>1</v>
      </c>
      <c r="I1086" s="47">
        <f t="shared" si="82"/>
        <v>0</v>
      </c>
      <c r="J1086" s="139">
        <v>5000</v>
      </c>
      <c r="K1086" s="139">
        <v>5000</v>
      </c>
      <c r="L1086" s="54">
        <f t="shared" si="83"/>
        <v>5000</v>
      </c>
      <c r="M1086" s="54">
        <f t="shared" si="84"/>
        <v>0</v>
      </c>
      <c r="O1086" s="91">
        <f t="shared" si="80"/>
        <v>0</v>
      </c>
      <c r="P1086" s="122">
        <v>275210</v>
      </c>
      <c r="Q1086" s="71">
        <v>1</v>
      </c>
      <c r="R1086" s="71">
        <v>5000</v>
      </c>
      <c r="S1086" s="161"/>
      <c r="V1086"/>
    </row>
    <row r="1087" spans="1:22">
      <c r="A1087" s="174">
        <v>275278</v>
      </c>
      <c r="B1087" s="50">
        <v>275</v>
      </c>
      <c r="C1087" s="50" t="s">
        <v>1251</v>
      </c>
      <c r="D1087" s="50">
        <v>278</v>
      </c>
      <c r="E1087" s="41" t="s">
        <v>817</v>
      </c>
      <c r="F1087" s="235">
        <v>3</v>
      </c>
      <c r="G1087" s="235">
        <v>3</v>
      </c>
      <c r="H1087" s="78">
        <f t="shared" si="81"/>
        <v>3</v>
      </c>
      <c r="I1087" s="47">
        <f t="shared" si="82"/>
        <v>0</v>
      </c>
      <c r="J1087" s="139">
        <v>67336</v>
      </c>
      <c r="K1087" s="139">
        <v>53296</v>
      </c>
      <c r="L1087" s="54">
        <f t="shared" si="83"/>
        <v>67956</v>
      </c>
      <c r="M1087" s="54">
        <f t="shared" si="84"/>
        <v>14660</v>
      </c>
      <c r="O1087" s="91">
        <f t="shared" si="80"/>
        <v>0</v>
      </c>
      <c r="P1087" s="122">
        <v>275278</v>
      </c>
      <c r="Q1087" s="71">
        <v>3</v>
      </c>
      <c r="R1087" s="71">
        <v>67956</v>
      </c>
      <c r="S1087" s="161"/>
      <c r="V1087"/>
    </row>
    <row r="1088" spans="1:22">
      <c r="A1088" s="170">
        <v>275281</v>
      </c>
      <c r="B1088" s="48">
        <v>275</v>
      </c>
      <c r="C1088" s="50" t="s">
        <v>1251</v>
      </c>
      <c r="D1088" s="68">
        <v>281</v>
      </c>
      <c r="E1088" s="41" t="s">
        <v>575</v>
      </c>
      <c r="F1088" s="235">
        <v>2</v>
      </c>
      <c r="G1088" s="235">
        <v>4</v>
      </c>
      <c r="H1088" s="78">
        <f t="shared" si="81"/>
        <v>4</v>
      </c>
      <c r="I1088" s="47">
        <f t="shared" si="82"/>
        <v>0</v>
      </c>
      <c r="J1088" s="139">
        <v>10000</v>
      </c>
      <c r="K1088" s="139">
        <v>20000</v>
      </c>
      <c r="L1088" s="54">
        <f t="shared" si="83"/>
        <v>20000</v>
      </c>
      <c r="M1088" s="54">
        <f t="shared" si="84"/>
        <v>0</v>
      </c>
      <c r="O1088" s="91">
        <f t="shared" si="80"/>
        <v>0</v>
      </c>
      <c r="P1088" s="122">
        <v>275281</v>
      </c>
      <c r="Q1088" s="71">
        <v>4</v>
      </c>
      <c r="R1088" s="71">
        <v>20000</v>
      </c>
      <c r="S1088" s="161"/>
      <c r="V1088"/>
    </row>
    <row r="1089" spans="1:22">
      <c r="A1089" s="170">
        <v>275325</v>
      </c>
      <c r="B1089" s="49">
        <v>275</v>
      </c>
      <c r="C1089" s="50" t="s">
        <v>1251</v>
      </c>
      <c r="D1089" s="68">
        <v>325</v>
      </c>
      <c r="E1089" s="41" t="s">
        <v>576</v>
      </c>
      <c r="F1089" s="235">
        <v>6</v>
      </c>
      <c r="G1089" s="235">
        <v>6</v>
      </c>
      <c r="H1089" s="78">
        <f t="shared" si="81"/>
        <v>6</v>
      </c>
      <c r="I1089" s="47">
        <f t="shared" si="82"/>
        <v>0</v>
      </c>
      <c r="J1089" s="139">
        <v>30000</v>
      </c>
      <c r="K1089" s="139">
        <v>30000</v>
      </c>
      <c r="L1089" s="54">
        <f t="shared" si="83"/>
        <v>30000</v>
      </c>
      <c r="M1089" s="54">
        <f t="shared" si="84"/>
        <v>0</v>
      </c>
      <c r="O1089" s="91">
        <f t="shared" si="80"/>
        <v>0</v>
      </c>
      <c r="P1089" s="122">
        <v>275325</v>
      </c>
      <c r="Q1089" s="71">
        <v>6</v>
      </c>
      <c r="R1089" s="71">
        <v>30000</v>
      </c>
      <c r="S1089" s="161"/>
      <c r="V1089"/>
    </row>
    <row r="1090" spans="1:22">
      <c r="A1090" s="174">
        <v>275327</v>
      </c>
      <c r="B1090" s="169">
        <v>275</v>
      </c>
      <c r="C1090" s="50" t="s">
        <v>1251</v>
      </c>
      <c r="D1090" s="169">
        <v>327</v>
      </c>
      <c r="E1090" s="41" t="s">
        <v>920</v>
      </c>
      <c r="F1090" s="235">
        <v>1</v>
      </c>
      <c r="G1090" s="235">
        <v>2</v>
      </c>
      <c r="H1090" s="78">
        <f t="shared" si="81"/>
        <v>2</v>
      </c>
      <c r="I1090" s="47">
        <f t="shared" si="82"/>
        <v>0</v>
      </c>
      <c r="J1090" s="139">
        <v>5000</v>
      </c>
      <c r="K1090" s="139">
        <v>10000</v>
      </c>
      <c r="L1090" s="54">
        <f t="shared" si="83"/>
        <v>10000</v>
      </c>
      <c r="M1090" s="54">
        <f t="shared" si="84"/>
        <v>0</v>
      </c>
      <c r="O1090" s="91">
        <f t="shared" si="80"/>
        <v>0</v>
      </c>
      <c r="P1090" s="122">
        <v>275327</v>
      </c>
      <c r="Q1090" s="71">
        <v>2</v>
      </c>
      <c r="R1090" s="71">
        <v>10000</v>
      </c>
      <c r="S1090" s="161"/>
      <c r="V1090"/>
    </row>
    <row r="1091" spans="1:22">
      <c r="A1091" s="213">
        <v>275332</v>
      </c>
      <c r="B1091" s="49">
        <v>275</v>
      </c>
      <c r="C1091" s="49" t="s">
        <v>1251</v>
      </c>
      <c r="D1091" s="49">
        <v>332</v>
      </c>
      <c r="E1091" s="41" t="s">
        <v>577</v>
      </c>
      <c r="F1091" s="235">
        <v>1</v>
      </c>
      <c r="G1091" s="235">
        <v>1</v>
      </c>
      <c r="H1091" s="78">
        <f t="shared" si="81"/>
        <v>1</v>
      </c>
      <c r="I1091" s="47">
        <f t="shared" si="82"/>
        <v>0</v>
      </c>
      <c r="J1091" s="139">
        <v>5000</v>
      </c>
      <c r="K1091" s="139">
        <v>5000</v>
      </c>
      <c r="L1091" s="54">
        <f t="shared" si="83"/>
        <v>5000</v>
      </c>
      <c r="M1091" s="54">
        <f t="shared" si="84"/>
        <v>0</v>
      </c>
      <c r="O1091" s="91">
        <f t="shared" si="80"/>
        <v>0</v>
      </c>
      <c r="P1091" s="122">
        <v>275332</v>
      </c>
      <c r="Q1091" s="71">
        <v>1</v>
      </c>
      <c r="R1091" s="71">
        <v>5000</v>
      </c>
      <c r="S1091" s="161"/>
      <c r="V1091"/>
    </row>
    <row r="1092" spans="1:22">
      <c r="A1092" s="174">
        <v>275672</v>
      </c>
      <c r="B1092" s="50">
        <v>275</v>
      </c>
      <c r="C1092" s="50" t="s">
        <v>1251</v>
      </c>
      <c r="D1092" s="68">
        <v>672</v>
      </c>
      <c r="E1092" s="41" t="s">
        <v>1297</v>
      </c>
      <c r="F1092" s="235">
        <v>3</v>
      </c>
      <c r="G1092" s="235">
        <v>4</v>
      </c>
      <c r="H1092" s="78">
        <f t="shared" si="81"/>
        <v>3.6</v>
      </c>
      <c r="I1092" s="47">
        <f t="shared" si="82"/>
        <v>-0.39999999999999991</v>
      </c>
      <c r="J1092" s="139">
        <v>15000</v>
      </c>
      <c r="K1092" s="139">
        <v>20000</v>
      </c>
      <c r="L1092" s="54">
        <f t="shared" si="83"/>
        <v>18000</v>
      </c>
      <c r="M1092" s="54">
        <f t="shared" si="84"/>
        <v>-2000</v>
      </c>
      <c r="O1092" s="91">
        <f t="shared" si="80"/>
        <v>0</v>
      </c>
      <c r="P1092" s="122">
        <v>275672</v>
      </c>
      <c r="Q1092" s="71">
        <v>3.6</v>
      </c>
      <c r="R1092" s="71">
        <v>18000</v>
      </c>
      <c r="S1092" s="161"/>
      <c r="V1092"/>
    </row>
    <row r="1093" spans="1:22">
      <c r="A1093" s="180">
        <v>277226</v>
      </c>
      <c r="B1093" s="86">
        <v>277</v>
      </c>
      <c r="C1093" s="182" t="s">
        <v>869</v>
      </c>
      <c r="D1093" s="182">
        <v>226</v>
      </c>
      <c r="E1093" s="41" t="s">
        <v>797</v>
      </c>
      <c r="F1093" s="235">
        <v>1</v>
      </c>
      <c r="G1093" s="235">
        <v>1</v>
      </c>
      <c r="H1093" s="78">
        <f t="shared" si="81"/>
        <v>1</v>
      </c>
      <c r="I1093" s="47">
        <f t="shared" si="82"/>
        <v>0</v>
      </c>
      <c r="J1093" s="139">
        <v>5000</v>
      </c>
      <c r="K1093" s="139">
        <v>5000</v>
      </c>
      <c r="L1093" s="54">
        <f t="shared" si="83"/>
        <v>5000</v>
      </c>
      <c r="M1093" s="54">
        <f t="shared" si="84"/>
        <v>0</v>
      </c>
      <c r="O1093" s="91">
        <f t="shared" si="80"/>
        <v>0</v>
      </c>
      <c r="P1093" s="122">
        <v>277226</v>
      </c>
      <c r="Q1093" s="71">
        <v>1</v>
      </c>
      <c r="R1093" s="71">
        <v>5000</v>
      </c>
      <c r="S1093" s="161"/>
      <c r="V1093"/>
    </row>
    <row r="1094" spans="1:22">
      <c r="A1094" s="234">
        <v>277287</v>
      </c>
      <c r="B1094" s="149">
        <v>277</v>
      </c>
      <c r="C1094" s="183" t="s">
        <v>869</v>
      </c>
      <c r="D1094" s="184">
        <v>287</v>
      </c>
      <c r="E1094" s="41" t="s">
        <v>1257</v>
      </c>
      <c r="F1094" s="93"/>
      <c r="G1094" s="235">
        <v>1</v>
      </c>
      <c r="H1094" s="78">
        <f t="shared" si="81"/>
        <v>0.63</v>
      </c>
      <c r="I1094" s="47">
        <f t="shared" si="82"/>
        <v>-0.37</v>
      </c>
      <c r="J1094"/>
      <c r="K1094" s="139">
        <v>5000</v>
      </c>
      <c r="L1094" s="54">
        <f t="shared" si="83"/>
        <v>3150</v>
      </c>
      <c r="M1094" s="54">
        <f t="shared" si="84"/>
        <v>-1850</v>
      </c>
      <c r="O1094" s="91">
        <f t="shared" si="80"/>
        <v>0</v>
      </c>
      <c r="P1094" s="122">
        <v>277287</v>
      </c>
      <c r="Q1094" s="71">
        <v>0.63</v>
      </c>
      <c r="R1094" s="71">
        <v>3150</v>
      </c>
      <c r="S1094" s="161"/>
      <c r="V1094"/>
    </row>
    <row r="1095" spans="1:22">
      <c r="A1095" s="180">
        <v>277316</v>
      </c>
      <c r="B1095" s="86">
        <v>277</v>
      </c>
      <c r="C1095" s="182" t="s">
        <v>869</v>
      </c>
      <c r="D1095" s="182">
        <v>316</v>
      </c>
      <c r="E1095" s="41" t="s">
        <v>870</v>
      </c>
      <c r="F1095" s="235">
        <v>2.33</v>
      </c>
      <c r="G1095" s="235">
        <v>1</v>
      </c>
      <c r="H1095" s="78">
        <f t="shared" si="81"/>
        <v>2</v>
      </c>
      <c r="I1095" s="47">
        <f t="shared" si="82"/>
        <v>1</v>
      </c>
      <c r="J1095" s="139">
        <v>23973</v>
      </c>
      <c r="K1095" s="139">
        <v>5000</v>
      </c>
      <c r="L1095" s="54">
        <f t="shared" si="83"/>
        <v>10000</v>
      </c>
      <c r="M1095" s="54">
        <f t="shared" si="84"/>
        <v>5000</v>
      </c>
      <c r="O1095" s="91">
        <f t="shared" si="80"/>
        <v>0</v>
      </c>
      <c r="P1095" s="122">
        <v>277316</v>
      </c>
      <c r="Q1095" s="71">
        <v>2</v>
      </c>
      <c r="R1095" s="71">
        <v>10000</v>
      </c>
      <c r="S1095" s="161"/>
      <c r="V1095"/>
    </row>
    <row r="1096" spans="1:22">
      <c r="A1096" s="212">
        <v>277348</v>
      </c>
      <c r="B1096" s="149">
        <v>277</v>
      </c>
      <c r="C1096" s="183" t="s">
        <v>869</v>
      </c>
      <c r="D1096" s="184">
        <v>348</v>
      </c>
      <c r="E1096" s="41" t="s">
        <v>857</v>
      </c>
      <c r="F1096" s="235">
        <v>1</v>
      </c>
      <c r="G1096" s="235">
        <v>1</v>
      </c>
      <c r="H1096" s="78">
        <f t="shared" si="81"/>
        <v>0.68</v>
      </c>
      <c r="I1096" s="47">
        <f t="shared" si="82"/>
        <v>-0.31999999999999995</v>
      </c>
      <c r="J1096" s="139">
        <v>23902</v>
      </c>
      <c r="K1096" s="139">
        <v>23902</v>
      </c>
      <c r="L1096" s="54">
        <f t="shared" si="83"/>
        <v>3400</v>
      </c>
      <c r="M1096" s="54">
        <f t="shared" si="84"/>
        <v>-20502</v>
      </c>
      <c r="O1096" s="91">
        <f t="shared" ref="O1096:O1159" si="85">P1096-A1096</f>
        <v>0</v>
      </c>
      <c r="P1096" s="122">
        <v>277348</v>
      </c>
      <c r="Q1096" s="71">
        <v>0.68</v>
      </c>
      <c r="R1096" s="71">
        <v>3400</v>
      </c>
      <c r="S1096" s="161"/>
      <c r="V1096"/>
    </row>
    <row r="1097" spans="1:22">
      <c r="A1097" s="180">
        <v>277658</v>
      </c>
      <c r="B1097" s="86">
        <v>277</v>
      </c>
      <c r="C1097" s="182" t="s">
        <v>869</v>
      </c>
      <c r="D1097" s="182">
        <v>658</v>
      </c>
      <c r="E1097" s="41" t="s">
        <v>875</v>
      </c>
      <c r="F1097" s="235">
        <v>1</v>
      </c>
      <c r="G1097" s="235">
        <v>2</v>
      </c>
      <c r="H1097" s="78">
        <f t="shared" ref="H1097:H1160" si="86">Q1097</f>
        <v>3</v>
      </c>
      <c r="I1097" s="47">
        <f t="shared" ref="I1097:I1160" si="87">H1097-G1097</f>
        <v>1</v>
      </c>
      <c r="J1097" s="139">
        <v>5000</v>
      </c>
      <c r="K1097" s="139">
        <v>10000</v>
      </c>
      <c r="L1097" s="54">
        <f t="shared" ref="L1097:L1160" si="88">R1097</f>
        <v>15000</v>
      </c>
      <c r="M1097" s="54">
        <f t="shared" ref="M1097:M1160" si="89">L1097-K1097</f>
        <v>5000</v>
      </c>
      <c r="O1097" s="91">
        <f t="shared" si="85"/>
        <v>0</v>
      </c>
      <c r="P1097" s="122">
        <v>277658</v>
      </c>
      <c r="Q1097" s="71">
        <v>3</v>
      </c>
      <c r="R1097" s="71">
        <v>15000</v>
      </c>
      <c r="S1097" s="161"/>
      <c r="V1097"/>
    </row>
    <row r="1098" spans="1:22">
      <c r="A1098" s="212">
        <v>277770</v>
      </c>
      <c r="B1098" s="149">
        <v>277</v>
      </c>
      <c r="C1098" s="183" t="s">
        <v>869</v>
      </c>
      <c r="D1098" s="184">
        <v>770</v>
      </c>
      <c r="E1098" s="41" t="s">
        <v>877</v>
      </c>
      <c r="F1098" s="235">
        <v>1</v>
      </c>
      <c r="G1098" s="235">
        <v>0</v>
      </c>
      <c r="H1098" s="78">
        <f t="shared" si="86"/>
        <v>0</v>
      </c>
      <c r="I1098" s="47">
        <f t="shared" si="87"/>
        <v>0</v>
      </c>
      <c r="J1098" s="139">
        <v>13244</v>
      </c>
      <c r="K1098" s="139">
        <v>0</v>
      </c>
      <c r="L1098" s="54">
        <f t="shared" si="88"/>
        <v>0</v>
      </c>
      <c r="M1098" s="54">
        <f t="shared" si="89"/>
        <v>0</v>
      </c>
      <c r="O1098" s="91">
        <f t="shared" si="85"/>
        <v>0</v>
      </c>
      <c r="P1098" s="147">
        <v>277770</v>
      </c>
      <c r="Q1098" s="71"/>
      <c r="R1098" s="71"/>
      <c r="S1098" s="161"/>
      <c r="V1098"/>
    </row>
    <row r="1099" spans="1:22">
      <c r="A1099" s="174">
        <v>278024</v>
      </c>
      <c r="B1099" s="50">
        <v>278</v>
      </c>
      <c r="C1099" s="50" t="s">
        <v>817</v>
      </c>
      <c r="D1099" s="50">
        <v>24</v>
      </c>
      <c r="E1099" s="41" t="s">
        <v>813</v>
      </c>
      <c r="F1099" s="235">
        <v>3</v>
      </c>
      <c r="G1099" s="235">
        <v>2</v>
      </c>
      <c r="H1099" s="78">
        <f t="shared" si="86"/>
        <v>2</v>
      </c>
      <c r="I1099" s="47">
        <f t="shared" si="87"/>
        <v>0</v>
      </c>
      <c r="J1099" s="139">
        <v>15000</v>
      </c>
      <c r="K1099" s="139">
        <v>10000</v>
      </c>
      <c r="L1099" s="54">
        <f t="shared" si="88"/>
        <v>10000</v>
      </c>
      <c r="M1099" s="54">
        <f t="shared" si="89"/>
        <v>0</v>
      </c>
      <c r="O1099" s="91">
        <f t="shared" si="85"/>
        <v>0</v>
      </c>
      <c r="P1099" s="122">
        <v>278024</v>
      </c>
      <c r="Q1099" s="71">
        <v>2</v>
      </c>
      <c r="R1099" s="71">
        <v>10000</v>
      </c>
      <c r="S1099" s="161"/>
      <c r="V1099"/>
    </row>
    <row r="1100" spans="1:22">
      <c r="A1100" s="51">
        <v>278061</v>
      </c>
      <c r="B1100" s="49">
        <v>278</v>
      </c>
      <c r="C1100" s="50" t="s">
        <v>817</v>
      </c>
      <c r="D1100" s="50">
        <v>61</v>
      </c>
      <c r="E1100" s="41" t="s">
        <v>573</v>
      </c>
      <c r="F1100" s="235">
        <v>47.160000000000004</v>
      </c>
      <c r="G1100" s="235">
        <v>45.5</v>
      </c>
      <c r="H1100" s="78">
        <f t="shared" si="86"/>
        <v>43.63</v>
      </c>
      <c r="I1100" s="47">
        <f t="shared" si="87"/>
        <v>-1.8699999999999974</v>
      </c>
      <c r="J1100" s="139">
        <v>298718</v>
      </c>
      <c r="K1100" s="139">
        <v>234501</v>
      </c>
      <c r="L1100" s="54">
        <f t="shared" si="88"/>
        <v>276296</v>
      </c>
      <c r="M1100" s="54">
        <f t="shared" si="89"/>
        <v>41795</v>
      </c>
      <c r="O1100" s="91">
        <f t="shared" si="85"/>
        <v>0</v>
      </c>
      <c r="P1100" s="122">
        <v>278061</v>
      </c>
      <c r="Q1100" s="71">
        <v>43.63</v>
      </c>
      <c r="R1100" s="71">
        <v>276296</v>
      </c>
      <c r="S1100" s="161"/>
      <c r="V1100"/>
    </row>
    <row r="1101" spans="1:22">
      <c r="A1101" s="212">
        <v>278086</v>
      </c>
      <c r="B1101" s="149">
        <v>278</v>
      </c>
      <c r="C1101" s="183" t="s">
        <v>817</v>
      </c>
      <c r="D1101" s="184">
        <v>86</v>
      </c>
      <c r="E1101" s="41" t="s">
        <v>814</v>
      </c>
      <c r="F1101" s="235">
        <v>2</v>
      </c>
      <c r="G1101" s="235">
        <v>4</v>
      </c>
      <c r="H1101" s="78">
        <f t="shared" si="86"/>
        <v>5.38</v>
      </c>
      <c r="I1101" s="47">
        <f t="shared" si="87"/>
        <v>1.38</v>
      </c>
      <c r="J1101" s="139">
        <v>10000</v>
      </c>
      <c r="K1101" s="139">
        <v>20000</v>
      </c>
      <c r="L1101" s="54">
        <f t="shared" si="88"/>
        <v>27336</v>
      </c>
      <c r="M1101" s="54">
        <f t="shared" si="89"/>
        <v>7336</v>
      </c>
      <c r="O1101" s="91">
        <f t="shared" si="85"/>
        <v>0</v>
      </c>
      <c r="P1101" s="122">
        <v>278086</v>
      </c>
      <c r="Q1101" s="71">
        <v>5.38</v>
      </c>
      <c r="R1101" s="71">
        <v>27336</v>
      </c>
      <c r="S1101" s="161"/>
      <c r="V1101"/>
    </row>
    <row r="1102" spans="1:22">
      <c r="A1102" s="51">
        <v>278111</v>
      </c>
      <c r="B1102" s="49">
        <v>278</v>
      </c>
      <c r="C1102" s="50" t="s">
        <v>817</v>
      </c>
      <c r="D1102" s="68">
        <v>111</v>
      </c>
      <c r="E1102" s="41" t="s">
        <v>812</v>
      </c>
      <c r="F1102" s="235">
        <v>21</v>
      </c>
      <c r="G1102" s="235">
        <v>18</v>
      </c>
      <c r="H1102" s="78">
        <f t="shared" si="86"/>
        <v>22.79</v>
      </c>
      <c r="I1102" s="47">
        <f t="shared" si="87"/>
        <v>4.7899999999999991</v>
      </c>
      <c r="J1102" s="139">
        <v>109346</v>
      </c>
      <c r="K1102" s="139">
        <v>91491</v>
      </c>
      <c r="L1102" s="54">
        <f t="shared" si="88"/>
        <v>115572</v>
      </c>
      <c r="M1102" s="54">
        <f t="shared" si="89"/>
        <v>24081</v>
      </c>
      <c r="O1102" s="91">
        <f t="shared" si="85"/>
        <v>0</v>
      </c>
      <c r="P1102" s="122">
        <v>278111</v>
      </c>
      <c r="Q1102" s="71">
        <v>22.79</v>
      </c>
      <c r="R1102" s="71">
        <v>115572</v>
      </c>
      <c r="S1102" s="161"/>
      <c r="V1102"/>
    </row>
    <row r="1103" spans="1:22">
      <c r="A1103" s="51">
        <v>278137</v>
      </c>
      <c r="B1103" s="48">
        <v>278</v>
      </c>
      <c r="C1103" s="50" t="s">
        <v>817</v>
      </c>
      <c r="D1103" s="68">
        <v>137</v>
      </c>
      <c r="E1103" s="41" t="s">
        <v>574</v>
      </c>
      <c r="F1103" s="235">
        <v>78.05</v>
      </c>
      <c r="G1103" s="235">
        <v>71</v>
      </c>
      <c r="H1103" s="78">
        <f t="shared" si="86"/>
        <v>71.45</v>
      </c>
      <c r="I1103" s="47">
        <f t="shared" si="87"/>
        <v>0.45000000000000284</v>
      </c>
      <c r="J1103" s="139">
        <v>441633</v>
      </c>
      <c r="K1103" s="139">
        <v>407963</v>
      </c>
      <c r="L1103" s="54">
        <f t="shared" si="88"/>
        <v>388242</v>
      </c>
      <c r="M1103" s="54">
        <f t="shared" si="89"/>
        <v>-19721</v>
      </c>
      <c r="O1103" s="91">
        <f t="shared" si="85"/>
        <v>0</v>
      </c>
      <c r="P1103" s="122">
        <v>278137</v>
      </c>
      <c r="Q1103" s="71">
        <v>71.45</v>
      </c>
      <c r="R1103" s="71">
        <v>388242</v>
      </c>
      <c r="S1103" s="161"/>
      <c r="V1103"/>
    </row>
    <row r="1104" spans="1:22">
      <c r="A1104" s="170">
        <v>278161</v>
      </c>
      <c r="B1104" s="48">
        <v>278</v>
      </c>
      <c r="C1104" s="50" t="s">
        <v>817</v>
      </c>
      <c r="D1104" s="68">
        <v>161</v>
      </c>
      <c r="E1104" s="41" t="s">
        <v>816</v>
      </c>
      <c r="F1104" s="235">
        <v>2</v>
      </c>
      <c r="G1104" s="235">
        <v>1</v>
      </c>
      <c r="H1104" s="78">
        <f t="shared" si="86"/>
        <v>1.1399999999999999</v>
      </c>
      <c r="I1104" s="47">
        <f t="shared" si="87"/>
        <v>0.1399999999999999</v>
      </c>
      <c r="J1104" s="139">
        <v>10000</v>
      </c>
      <c r="K1104" s="139">
        <v>5000</v>
      </c>
      <c r="L1104" s="54">
        <f t="shared" si="88"/>
        <v>5700</v>
      </c>
      <c r="M1104" s="54">
        <f t="shared" si="89"/>
        <v>700</v>
      </c>
      <c r="O1104" s="91">
        <f t="shared" si="85"/>
        <v>0</v>
      </c>
      <c r="P1104" s="122">
        <v>278161</v>
      </c>
      <c r="Q1104" s="71">
        <v>1.1399999999999999</v>
      </c>
      <c r="R1104" s="71">
        <v>5700</v>
      </c>
      <c r="S1104" s="161"/>
      <c r="V1104"/>
    </row>
    <row r="1105" spans="1:22">
      <c r="A1105" s="51">
        <v>278281</v>
      </c>
      <c r="B1105" s="49">
        <v>278</v>
      </c>
      <c r="C1105" s="50" t="s">
        <v>817</v>
      </c>
      <c r="D1105" s="50">
        <v>281</v>
      </c>
      <c r="E1105" s="41" t="s">
        <v>575</v>
      </c>
      <c r="F1105" s="235">
        <v>14.26</v>
      </c>
      <c r="G1105" s="235">
        <v>17</v>
      </c>
      <c r="H1105" s="78">
        <f t="shared" si="86"/>
        <v>13</v>
      </c>
      <c r="I1105" s="47">
        <f t="shared" si="87"/>
        <v>-4</v>
      </c>
      <c r="J1105" s="139">
        <v>71300</v>
      </c>
      <c r="K1105" s="139">
        <v>85000</v>
      </c>
      <c r="L1105" s="54">
        <f t="shared" si="88"/>
        <v>65000</v>
      </c>
      <c r="M1105" s="54">
        <f t="shared" si="89"/>
        <v>-20000</v>
      </c>
      <c r="O1105" s="91">
        <f t="shared" si="85"/>
        <v>0</v>
      </c>
      <c r="P1105" s="122">
        <v>278281</v>
      </c>
      <c r="Q1105" s="71">
        <v>13</v>
      </c>
      <c r="R1105" s="71">
        <v>65000</v>
      </c>
      <c r="S1105" s="161"/>
      <c r="V1105"/>
    </row>
    <row r="1106" spans="1:22">
      <c r="A1106" s="213">
        <v>278332</v>
      </c>
      <c r="B1106" s="49">
        <v>278</v>
      </c>
      <c r="C1106" s="49" t="s">
        <v>817</v>
      </c>
      <c r="D1106" s="49">
        <v>332</v>
      </c>
      <c r="E1106" s="41" t="s">
        <v>577</v>
      </c>
      <c r="F1106" s="235">
        <v>1</v>
      </c>
      <c r="G1106" s="235">
        <v>1</v>
      </c>
      <c r="H1106" s="78">
        <f t="shared" si="86"/>
        <v>1</v>
      </c>
      <c r="I1106" s="47">
        <f t="shared" si="87"/>
        <v>0</v>
      </c>
      <c r="J1106" s="139">
        <v>5000</v>
      </c>
      <c r="K1106" s="139">
        <v>5000</v>
      </c>
      <c r="L1106" s="54">
        <f t="shared" si="88"/>
        <v>5000</v>
      </c>
      <c r="M1106" s="54">
        <f t="shared" si="89"/>
        <v>0</v>
      </c>
      <c r="O1106" s="91">
        <f t="shared" si="85"/>
        <v>0</v>
      </c>
      <c r="P1106" s="122">
        <v>278332</v>
      </c>
      <c r="Q1106" s="71">
        <v>1</v>
      </c>
      <c r="R1106" s="71">
        <v>5000</v>
      </c>
      <c r="S1106" s="161"/>
      <c r="V1106"/>
    </row>
    <row r="1107" spans="1:22">
      <c r="A1107" s="170">
        <v>278670</v>
      </c>
      <c r="B1107" s="48">
        <v>278</v>
      </c>
      <c r="C1107" s="49" t="s">
        <v>817</v>
      </c>
      <c r="D1107" s="68">
        <v>670</v>
      </c>
      <c r="E1107" s="41" t="s">
        <v>524</v>
      </c>
      <c r="G1107" s="235">
        <v>1</v>
      </c>
      <c r="H1107" s="78">
        <f t="shared" si="86"/>
        <v>1</v>
      </c>
      <c r="I1107" s="47">
        <f t="shared" si="87"/>
        <v>0</v>
      </c>
      <c r="J1107" s="139"/>
      <c r="K1107" s="139">
        <v>5000</v>
      </c>
      <c r="L1107" s="54">
        <f t="shared" si="88"/>
        <v>5000</v>
      </c>
      <c r="M1107" s="54">
        <f t="shared" si="89"/>
        <v>0</v>
      </c>
      <c r="O1107" s="91">
        <f t="shared" si="85"/>
        <v>0</v>
      </c>
      <c r="P1107" s="122">
        <v>278670</v>
      </c>
      <c r="Q1107" s="71">
        <v>1</v>
      </c>
      <c r="R1107" s="71">
        <v>5000</v>
      </c>
      <c r="S1107" s="161"/>
      <c r="V1107"/>
    </row>
    <row r="1108" spans="1:22">
      <c r="A1108" s="213">
        <v>278770</v>
      </c>
      <c r="B1108" s="49">
        <v>278</v>
      </c>
      <c r="C1108" s="49" t="s">
        <v>817</v>
      </c>
      <c r="D1108" s="49">
        <v>770</v>
      </c>
      <c r="E1108" s="41" t="s">
        <v>877</v>
      </c>
      <c r="G1108" s="235">
        <v>1</v>
      </c>
      <c r="H1108" s="78">
        <f t="shared" si="86"/>
        <v>1</v>
      </c>
      <c r="I1108" s="47">
        <f t="shared" si="87"/>
        <v>0</v>
      </c>
      <c r="J1108" s="139"/>
      <c r="K1108" s="139">
        <v>5000</v>
      </c>
      <c r="L1108" s="54">
        <f t="shared" si="88"/>
        <v>5000</v>
      </c>
      <c r="M1108" s="54">
        <f t="shared" si="89"/>
        <v>0</v>
      </c>
      <c r="O1108" s="91">
        <f t="shared" si="85"/>
        <v>0</v>
      </c>
      <c r="P1108" s="122">
        <v>278770</v>
      </c>
      <c r="Q1108" s="71">
        <v>1</v>
      </c>
      <c r="R1108" s="71">
        <v>5000</v>
      </c>
      <c r="S1108" s="161"/>
      <c r="V1108"/>
    </row>
    <row r="1109" spans="1:22">
      <c r="A1109" s="144">
        <v>281005</v>
      </c>
      <c r="B1109" s="149">
        <f>TRUNC(A1109,-3)/1000</f>
        <v>281</v>
      </c>
      <c r="C1109" s="183" t="str">
        <f>VLOOKUP(B1109,code437,2)</f>
        <v xml:space="preserve">SPRINGFIELD                  </v>
      </c>
      <c r="D1109" s="184">
        <f>A1109-B1109*1000</f>
        <v>5</v>
      </c>
      <c r="E1109" s="41" t="s">
        <v>572</v>
      </c>
      <c r="H1109" s="78">
        <f t="shared" si="86"/>
        <v>1</v>
      </c>
      <c r="I1109" s="47">
        <f t="shared" si="87"/>
        <v>1</v>
      </c>
      <c r="K1109" s="139"/>
      <c r="L1109" s="54">
        <f t="shared" si="88"/>
        <v>5000</v>
      </c>
      <c r="M1109" s="54">
        <f t="shared" si="89"/>
        <v>5000</v>
      </c>
      <c r="O1109" s="91">
        <f t="shared" si="85"/>
        <v>0</v>
      </c>
      <c r="P1109" s="122">
        <v>281005</v>
      </c>
      <c r="Q1109" s="71">
        <v>1</v>
      </c>
      <c r="R1109" s="71">
        <v>5000</v>
      </c>
      <c r="S1109" s="161"/>
      <c r="V1109"/>
    </row>
    <row r="1110" spans="1:22">
      <c r="A1110" s="170">
        <v>281061</v>
      </c>
      <c r="B1110" s="48">
        <v>281</v>
      </c>
      <c r="C1110" s="50" t="s">
        <v>575</v>
      </c>
      <c r="D1110" s="68">
        <v>61</v>
      </c>
      <c r="E1110" s="41" t="s">
        <v>573</v>
      </c>
      <c r="F1110" s="235">
        <v>5.88</v>
      </c>
      <c r="G1110" s="235">
        <v>5</v>
      </c>
      <c r="H1110" s="78">
        <f t="shared" si="86"/>
        <v>7</v>
      </c>
      <c r="I1110" s="47">
        <f t="shared" si="87"/>
        <v>2</v>
      </c>
      <c r="J1110" s="139">
        <v>29400</v>
      </c>
      <c r="K1110" s="139">
        <v>25000</v>
      </c>
      <c r="L1110" s="54">
        <f t="shared" si="88"/>
        <v>39605</v>
      </c>
      <c r="M1110" s="54">
        <f t="shared" si="89"/>
        <v>14605</v>
      </c>
      <c r="O1110" s="91">
        <f t="shared" si="85"/>
        <v>0</v>
      </c>
      <c r="P1110" s="122">
        <v>281061</v>
      </c>
      <c r="Q1110" s="71">
        <v>7</v>
      </c>
      <c r="R1110" s="71">
        <v>39605</v>
      </c>
      <c r="S1110" s="161"/>
      <c r="V1110"/>
    </row>
    <row r="1111" spans="1:22">
      <c r="A1111" s="144">
        <v>281087</v>
      </c>
      <c r="B1111" s="149">
        <f>TRUNC(A1111,-3)/1000</f>
        <v>281</v>
      </c>
      <c r="C1111" s="183" t="str">
        <f>VLOOKUP(B1111,code437,2)</f>
        <v xml:space="preserve">SPRINGFIELD                  </v>
      </c>
      <c r="D1111" s="184">
        <f>A1111-B1111*1000</f>
        <v>87</v>
      </c>
      <c r="E1111" s="41" t="s">
        <v>801</v>
      </c>
      <c r="H1111" s="78">
        <f t="shared" si="86"/>
        <v>1</v>
      </c>
      <c r="I1111" s="47">
        <f t="shared" si="87"/>
        <v>1</v>
      </c>
      <c r="K1111" s="139"/>
      <c r="L1111" s="54">
        <f t="shared" si="88"/>
        <v>5000</v>
      </c>
      <c r="M1111" s="54">
        <f t="shared" si="89"/>
        <v>5000</v>
      </c>
      <c r="O1111" s="91">
        <f t="shared" si="85"/>
        <v>0</v>
      </c>
      <c r="P1111" s="122">
        <v>281087</v>
      </c>
      <c r="Q1111" s="71">
        <v>1</v>
      </c>
      <c r="R1111" s="71">
        <v>5000</v>
      </c>
      <c r="S1111" s="161"/>
      <c r="V1111"/>
    </row>
    <row r="1112" spans="1:22">
      <c r="A1112" s="213">
        <v>281137</v>
      </c>
      <c r="B1112" s="49">
        <v>281</v>
      </c>
      <c r="C1112" s="49" t="s">
        <v>575</v>
      </c>
      <c r="D1112" s="49">
        <v>137</v>
      </c>
      <c r="E1112" s="41" t="s">
        <v>574</v>
      </c>
      <c r="F1112" s="235">
        <v>1</v>
      </c>
      <c r="G1112" s="235">
        <v>0</v>
      </c>
      <c r="H1112" s="78">
        <f t="shared" si="86"/>
        <v>3</v>
      </c>
      <c r="I1112" s="47">
        <f t="shared" si="87"/>
        <v>3</v>
      </c>
      <c r="J1112" s="139">
        <v>5000</v>
      </c>
      <c r="K1112" s="139">
        <v>0</v>
      </c>
      <c r="L1112" s="54">
        <f t="shared" si="88"/>
        <v>18747</v>
      </c>
      <c r="M1112" s="54">
        <f t="shared" si="89"/>
        <v>18747</v>
      </c>
      <c r="O1112" s="91">
        <f t="shared" si="85"/>
        <v>0</v>
      </c>
      <c r="P1112" s="122">
        <v>281137</v>
      </c>
      <c r="Q1112" s="71">
        <v>3</v>
      </c>
      <c r="R1112" s="71">
        <v>18747</v>
      </c>
      <c r="S1112" s="161"/>
      <c r="V1112"/>
    </row>
    <row r="1113" spans="1:22">
      <c r="A1113" s="250">
        <v>281278</v>
      </c>
      <c r="B1113" s="201">
        <v>281</v>
      </c>
      <c r="C1113" s="183" t="s">
        <v>575</v>
      </c>
      <c r="D1113" s="184">
        <v>278</v>
      </c>
      <c r="E1113" s="41" t="s">
        <v>817</v>
      </c>
      <c r="F1113" s="235">
        <v>0.53</v>
      </c>
      <c r="G1113" s="235">
        <v>0</v>
      </c>
      <c r="H1113" s="78">
        <f t="shared" si="86"/>
        <v>0</v>
      </c>
      <c r="I1113" s="47">
        <f t="shared" si="87"/>
        <v>0</v>
      </c>
      <c r="J1113" s="139">
        <v>6504</v>
      </c>
      <c r="K1113" s="139">
        <v>0</v>
      </c>
      <c r="L1113" s="54">
        <f t="shared" si="88"/>
        <v>0</v>
      </c>
      <c r="M1113" s="54">
        <f t="shared" si="89"/>
        <v>0</v>
      </c>
      <c r="O1113" s="91">
        <f t="shared" si="85"/>
        <v>0</v>
      </c>
      <c r="P1113" s="147">
        <v>281278</v>
      </c>
      <c r="Q1113" s="71"/>
      <c r="R1113" s="71"/>
      <c r="S1113" s="161"/>
      <c r="V1113"/>
    </row>
    <row r="1114" spans="1:22">
      <c r="A1114" s="144">
        <v>281680</v>
      </c>
      <c r="B1114" s="149">
        <f>TRUNC(A1114,-3)/1000</f>
        <v>281</v>
      </c>
      <c r="C1114" s="183" t="str">
        <f>VLOOKUP(B1114,code437,2)</f>
        <v xml:space="preserve">SPRINGFIELD                  </v>
      </c>
      <c r="D1114" s="184">
        <f>A1114-B1114*1000</f>
        <v>680</v>
      </c>
      <c r="E1114" s="41" t="s">
        <v>922</v>
      </c>
      <c r="H1114" s="78">
        <f t="shared" si="86"/>
        <v>1</v>
      </c>
      <c r="I1114" s="47">
        <f t="shared" si="87"/>
        <v>1</v>
      </c>
      <c r="K1114" s="139"/>
      <c r="L1114" s="54">
        <f t="shared" si="88"/>
        <v>5000</v>
      </c>
      <c r="M1114" s="54">
        <f t="shared" si="89"/>
        <v>5000</v>
      </c>
      <c r="O1114" s="91">
        <f t="shared" si="85"/>
        <v>0</v>
      </c>
      <c r="P1114" s="122">
        <v>281680</v>
      </c>
      <c r="Q1114" s="71">
        <v>1</v>
      </c>
      <c r="R1114" s="71">
        <v>5000</v>
      </c>
      <c r="S1114" s="161"/>
      <c r="V1114"/>
    </row>
    <row r="1115" spans="1:22">
      <c r="A1115" s="180">
        <v>281717</v>
      </c>
      <c r="B1115" s="86">
        <v>281</v>
      </c>
      <c r="C1115" s="182" t="s">
        <v>575</v>
      </c>
      <c r="D1115" s="182">
        <v>717</v>
      </c>
      <c r="E1115" s="41" t="s">
        <v>886</v>
      </c>
      <c r="F1115" s="235">
        <v>1</v>
      </c>
      <c r="G1115" s="235">
        <v>1</v>
      </c>
      <c r="H1115" s="78">
        <f t="shared" si="86"/>
        <v>1</v>
      </c>
      <c r="I1115" s="47">
        <f t="shared" si="87"/>
        <v>0</v>
      </c>
      <c r="J1115" s="139">
        <v>5000</v>
      </c>
      <c r="K1115" s="139">
        <v>5000</v>
      </c>
      <c r="L1115" s="54">
        <f t="shared" si="88"/>
        <v>5000</v>
      </c>
      <c r="M1115" s="54">
        <f t="shared" si="89"/>
        <v>0</v>
      </c>
      <c r="O1115" s="91">
        <f t="shared" si="85"/>
        <v>0</v>
      </c>
      <c r="P1115" s="122">
        <v>281717</v>
      </c>
      <c r="Q1115" s="71">
        <v>1</v>
      </c>
      <c r="R1115" s="71">
        <v>5000</v>
      </c>
      <c r="S1115" s="161"/>
      <c r="V1115"/>
    </row>
    <row r="1116" spans="1:22">
      <c r="A1116" s="51">
        <v>289008</v>
      </c>
      <c r="B1116" s="49">
        <v>289</v>
      </c>
      <c r="C1116" s="50" t="s">
        <v>1259</v>
      </c>
      <c r="D1116" s="50">
        <v>8</v>
      </c>
      <c r="E1116" s="41" t="s">
        <v>887</v>
      </c>
      <c r="F1116" s="235">
        <v>0.49</v>
      </c>
      <c r="G1116" s="235">
        <v>1</v>
      </c>
      <c r="H1116" s="78">
        <f t="shared" si="86"/>
        <v>1.72</v>
      </c>
      <c r="I1116" s="47">
        <f t="shared" si="87"/>
        <v>0.72</v>
      </c>
      <c r="J1116" s="139">
        <v>2450</v>
      </c>
      <c r="K1116" s="139">
        <v>5000</v>
      </c>
      <c r="L1116" s="54">
        <f t="shared" si="88"/>
        <v>27793</v>
      </c>
      <c r="M1116" s="54">
        <f t="shared" si="89"/>
        <v>22793</v>
      </c>
      <c r="O1116" s="91">
        <f t="shared" si="85"/>
        <v>0</v>
      </c>
      <c r="P1116" s="122">
        <v>289008</v>
      </c>
      <c r="Q1116" s="71">
        <v>1.72</v>
      </c>
      <c r="R1116" s="71">
        <v>27793</v>
      </c>
      <c r="S1116" s="161"/>
      <c r="V1116"/>
    </row>
    <row r="1117" spans="1:22">
      <c r="A1117" s="144">
        <v>289024</v>
      </c>
      <c r="B1117" s="49">
        <v>289</v>
      </c>
      <c r="C1117" s="50" t="s">
        <v>1259</v>
      </c>
      <c r="D1117" s="68">
        <v>24</v>
      </c>
      <c r="E1117" s="41" t="s">
        <v>813</v>
      </c>
      <c r="F1117" s="235">
        <v>3</v>
      </c>
      <c r="G1117" s="235">
        <v>3</v>
      </c>
      <c r="H1117" s="78">
        <f t="shared" si="86"/>
        <v>3</v>
      </c>
      <c r="I1117" s="47">
        <f t="shared" si="87"/>
        <v>0</v>
      </c>
      <c r="J1117" s="139">
        <v>15000</v>
      </c>
      <c r="K1117" s="139">
        <v>15000</v>
      </c>
      <c r="L1117" s="54">
        <f t="shared" si="88"/>
        <v>15000</v>
      </c>
      <c r="M1117" s="54">
        <f t="shared" si="89"/>
        <v>0</v>
      </c>
      <c r="O1117" s="91">
        <f t="shared" si="85"/>
        <v>0</v>
      </c>
      <c r="P1117" s="122">
        <v>289024</v>
      </c>
      <c r="Q1117" s="71">
        <v>3</v>
      </c>
      <c r="R1117" s="71">
        <v>15000</v>
      </c>
      <c r="S1117" s="161"/>
      <c r="V1117"/>
    </row>
    <row r="1118" spans="1:22">
      <c r="A1118" s="212">
        <v>289068</v>
      </c>
      <c r="B1118" s="149">
        <v>289</v>
      </c>
      <c r="C1118" s="183" t="s">
        <v>1259</v>
      </c>
      <c r="D1118" s="184">
        <v>68</v>
      </c>
      <c r="E1118" s="41" t="s">
        <v>1338</v>
      </c>
      <c r="F1118" s="235">
        <v>1</v>
      </c>
      <c r="G1118" s="235">
        <v>2</v>
      </c>
      <c r="H1118" s="78">
        <f t="shared" si="86"/>
        <v>2</v>
      </c>
      <c r="I1118" s="47">
        <f t="shared" si="87"/>
        <v>0</v>
      </c>
      <c r="J1118" s="139">
        <v>12012</v>
      </c>
      <c r="K1118" s="139">
        <v>10000</v>
      </c>
      <c r="L1118" s="54">
        <f t="shared" si="88"/>
        <v>10000</v>
      </c>
      <c r="M1118" s="54">
        <f t="shared" si="89"/>
        <v>0</v>
      </c>
      <c r="O1118" s="91">
        <f t="shared" si="85"/>
        <v>0</v>
      </c>
      <c r="P1118" s="122">
        <v>289068</v>
      </c>
      <c r="Q1118" s="71">
        <v>2</v>
      </c>
      <c r="R1118" s="71">
        <v>10000</v>
      </c>
      <c r="S1118" s="161"/>
      <c r="V1118"/>
    </row>
    <row r="1119" spans="1:22">
      <c r="A1119" s="51">
        <v>289074</v>
      </c>
      <c r="B1119" s="49">
        <v>289</v>
      </c>
      <c r="C1119" s="50" t="s">
        <v>1259</v>
      </c>
      <c r="D1119" s="68">
        <v>74</v>
      </c>
      <c r="E1119" s="41" t="s">
        <v>1343</v>
      </c>
      <c r="F1119" s="235">
        <v>3</v>
      </c>
      <c r="G1119" s="235">
        <v>5</v>
      </c>
      <c r="H1119" s="78">
        <f t="shared" si="86"/>
        <v>4.54</v>
      </c>
      <c r="I1119" s="47">
        <f t="shared" si="87"/>
        <v>-0.45999999999999996</v>
      </c>
      <c r="J1119" s="139">
        <v>15000</v>
      </c>
      <c r="K1119" s="139">
        <v>32000</v>
      </c>
      <c r="L1119" s="54">
        <f t="shared" si="88"/>
        <v>22700</v>
      </c>
      <c r="M1119" s="54">
        <f t="shared" si="89"/>
        <v>-9300</v>
      </c>
      <c r="O1119" s="91">
        <f t="shared" si="85"/>
        <v>0</v>
      </c>
      <c r="P1119" s="122">
        <v>289074</v>
      </c>
      <c r="Q1119" s="71">
        <v>4.54</v>
      </c>
      <c r="R1119" s="71">
        <v>22700</v>
      </c>
      <c r="S1119" s="161"/>
      <c r="V1119"/>
    </row>
    <row r="1120" spans="1:22">
      <c r="A1120" s="51">
        <v>289114</v>
      </c>
      <c r="B1120" s="48">
        <v>289</v>
      </c>
      <c r="C1120" s="50" t="s">
        <v>1259</v>
      </c>
      <c r="D1120" s="50">
        <v>114</v>
      </c>
      <c r="E1120" s="41" t="s">
        <v>815</v>
      </c>
      <c r="F1120" s="235">
        <v>3.2800000000000002</v>
      </c>
      <c r="G1120" s="235">
        <v>6</v>
      </c>
      <c r="H1120" s="78">
        <f t="shared" si="86"/>
        <v>4.2300000000000004</v>
      </c>
      <c r="I1120" s="47">
        <f t="shared" si="87"/>
        <v>-1.7699999999999996</v>
      </c>
      <c r="J1120" s="139">
        <v>46444</v>
      </c>
      <c r="K1120" s="139">
        <v>81953</v>
      </c>
      <c r="L1120" s="54">
        <f t="shared" si="88"/>
        <v>58149</v>
      </c>
      <c r="M1120" s="54">
        <f t="shared" si="89"/>
        <v>-23804</v>
      </c>
      <c r="O1120" s="91">
        <f t="shared" si="85"/>
        <v>0</v>
      </c>
      <c r="P1120" s="122">
        <v>289114</v>
      </c>
      <c r="Q1120" s="71">
        <v>4.2300000000000004</v>
      </c>
      <c r="R1120" s="71">
        <v>58149</v>
      </c>
      <c r="S1120" s="161"/>
      <c r="V1120"/>
    </row>
    <row r="1121" spans="1:22">
      <c r="A1121" s="234">
        <v>289127</v>
      </c>
      <c r="B1121" s="149">
        <v>289</v>
      </c>
      <c r="C1121" s="183" t="s">
        <v>1259</v>
      </c>
      <c r="D1121" s="184">
        <v>127</v>
      </c>
      <c r="E1121" s="41" t="s">
        <v>1375</v>
      </c>
      <c r="F1121" s="93"/>
      <c r="G1121" s="235">
        <v>2</v>
      </c>
      <c r="H1121" s="78">
        <f t="shared" si="86"/>
        <v>2</v>
      </c>
      <c r="I1121" s="47">
        <f t="shared" si="87"/>
        <v>0</v>
      </c>
      <c r="J1121"/>
      <c r="K1121" s="139">
        <v>14000</v>
      </c>
      <c r="L1121" s="54">
        <f t="shared" si="88"/>
        <v>11753</v>
      </c>
      <c r="M1121" s="54">
        <f t="shared" si="89"/>
        <v>-2247</v>
      </c>
      <c r="O1121" s="91">
        <f t="shared" si="85"/>
        <v>0</v>
      </c>
      <c r="P1121" s="122">
        <v>289127</v>
      </c>
      <c r="Q1121" s="71">
        <v>2</v>
      </c>
      <c r="R1121" s="71">
        <v>11753</v>
      </c>
      <c r="S1121" s="161"/>
      <c r="V1121"/>
    </row>
    <row r="1122" spans="1:22">
      <c r="A1122" s="180">
        <v>289210</v>
      </c>
      <c r="B1122" s="86">
        <v>289</v>
      </c>
      <c r="C1122" s="182" t="s">
        <v>1259</v>
      </c>
      <c r="D1122" s="182">
        <v>210</v>
      </c>
      <c r="E1122" s="41" t="s">
        <v>888</v>
      </c>
      <c r="F1122" s="235">
        <v>4</v>
      </c>
      <c r="G1122" s="235">
        <v>1</v>
      </c>
      <c r="H1122" s="78">
        <f t="shared" si="86"/>
        <v>1</v>
      </c>
      <c r="I1122" s="47">
        <f t="shared" si="87"/>
        <v>0</v>
      </c>
      <c r="J1122" s="139">
        <v>20000</v>
      </c>
      <c r="K1122" s="139">
        <v>5000</v>
      </c>
      <c r="L1122" s="54">
        <f t="shared" si="88"/>
        <v>5000</v>
      </c>
      <c r="M1122" s="54">
        <f t="shared" si="89"/>
        <v>0</v>
      </c>
      <c r="O1122" s="91">
        <f t="shared" si="85"/>
        <v>0</v>
      </c>
      <c r="P1122" s="122">
        <v>289210</v>
      </c>
      <c r="Q1122" s="71">
        <v>1</v>
      </c>
      <c r="R1122" s="71">
        <v>5000</v>
      </c>
      <c r="S1122" s="161"/>
      <c r="V1122"/>
    </row>
    <row r="1123" spans="1:22">
      <c r="A1123" s="135">
        <v>289278</v>
      </c>
      <c r="B1123" s="49">
        <v>289</v>
      </c>
      <c r="C1123" s="50" t="s">
        <v>1259</v>
      </c>
      <c r="D1123" s="68">
        <v>278</v>
      </c>
      <c r="E1123" s="41" t="s">
        <v>817</v>
      </c>
      <c r="F1123" s="235">
        <v>4</v>
      </c>
      <c r="G1123" s="235">
        <v>2</v>
      </c>
      <c r="H1123" s="78">
        <f t="shared" si="86"/>
        <v>3</v>
      </c>
      <c r="I1123" s="47">
        <f t="shared" si="87"/>
        <v>1</v>
      </c>
      <c r="J1123" s="139">
        <v>20000</v>
      </c>
      <c r="K1123" s="139">
        <v>10000</v>
      </c>
      <c r="L1123" s="54">
        <f t="shared" si="88"/>
        <v>15000</v>
      </c>
      <c r="M1123" s="54">
        <f t="shared" si="89"/>
        <v>5000</v>
      </c>
      <c r="O1123" s="91">
        <f t="shared" si="85"/>
        <v>0</v>
      </c>
      <c r="P1123" s="122">
        <v>289278</v>
      </c>
      <c r="Q1123" s="71">
        <v>3</v>
      </c>
      <c r="R1123" s="71">
        <v>15000</v>
      </c>
      <c r="S1123" s="161"/>
      <c r="V1123"/>
    </row>
    <row r="1124" spans="1:22">
      <c r="A1124" s="51">
        <v>289281</v>
      </c>
      <c r="B1124" s="48">
        <v>289</v>
      </c>
      <c r="C1124" s="50" t="s">
        <v>1259</v>
      </c>
      <c r="D1124" s="68">
        <v>281</v>
      </c>
      <c r="E1124" s="41" t="s">
        <v>575</v>
      </c>
      <c r="F1124" s="235">
        <v>1</v>
      </c>
      <c r="G1124" s="235">
        <v>1</v>
      </c>
      <c r="H1124" s="78">
        <f t="shared" si="86"/>
        <v>1</v>
      </c>
      <c r="I1124" s="47">
        <f t="shared" si="87"/>
        <v>0</v>
      </c>
      <c r="J1124" s="139">
        <v>5000</v>
      </c>
      <c r="K1124" s="139">
        <v>5000</v>
      </c>
      <c r="L1124" s="54">
        <f t="shared" si="88"/>
        <v>5000</v>
      </c>
      <c r="M1124" s="54">
        <f t="shared" si="89"/>
        <v>0</v>
      </c>
      <c r="O1124" s="91">
        <f t="shared" si="85"/>
        <v>0</v>
      </c>
      <c r="P1124" s="122">
        <v>289281</v>
      </c>
      <c r="Q1124" s="71">
        <v>1</v>
      </c>
      <c r="R1124" s="71">
        <v>5000</v>
      </c>
      <c r="S1124" s="161"/>
      <c r="V1124"/>
    </row>
    <row r="1125" spans="1:22">
      <c r="A1125" s="144">
        <v>289340</v>
      </c>
      <c r="B1125" s="149">
        <f>TRUNC(A1125,-3)/1000</f>
        <v>289</v>
      </c>
      <c r="C1125" s="183" t="str">
        <f>VLOOKUP(B1125,code437,2)</f>
        <v xml:space="preserve">SUNDERLAND                   </v>
      </c>
      <c r="D1125" s="184">
        <f>A1125-B1125*1000</f>
        <v>340</v>
      </c>
      <c r="E1125" s="41" t="s">
        <v>909</v>
      </c>
      <c r="H1125" s="78">
        <f t="shared" si="86"/>
        <v>0.19</v>
      </c>
      <c r="I1125" s="47">
        <f t="shared" si="87"/>
        <v>0.19</v>
      </c>
      <c r="K1125" s="139"/>
      <c r="L1125" s="54">
        <f t="shared" si="88"/>
        <v>950</v>
      </c>
      <c r="M1125" s="54">
        <f t="shared" si="89"/>
        <v>950</v>
      </c>
      <c r="O1125" s="91">
        <f t="shared" si="85"/>
        <v>0</v>
      </c>
      <c r="P1125" s="122">
        <v>289340</v>
      </c>
      <c r="Q1125" s="71">
        <v>0.19</v>
      </c>
      <c r="R1125" s="71">
        <v>950</v>
      </c>
      <c r="S1125" s="161"/>
      <c r="V1125"/>
    </row>
    <row r="1126" spans="1:22">
      <c r="A1126" s="51">
        <v>289674</v>
      </c>
      <c r="B1126" s="48">
        <v>289</v>
      </c>
      <c r="C1126" s="50" t="s">
        <v>1259</v>
      </c>
      <c r="D1126" s="50">
        <v>674</v>
      </c>
      <c r="E1126" s="41" t="s">
        <v>806</v>
      </c>
      <c r="F1126" s="235">
        <v>16</v>
      </c>
      <c r="G1126" s="235">
        <v>20</v>
      </c>
      <c r="H1126" s="78">
        <f t="shared" si="86"/>
        <v>18.670000000000002</v>
      </c>
      <c r="I1126" s="47">
        <f t="shared" si="87"/>
        <v>-1.3299999999999983</v>
      </c>
      <c r="J1126" s="139">
        <v>126165</v>
      </c>
      <c r="K1126" s="139">
        <v>142559</v>
      </c>
      <c r="L1126" s="54">
        <f t="shared" si="88"/>
        <v>131212</v>
      </c>
      <c r="M1126" s="54">
        <f t="shared" si="89"/>
        <v>-11347</v>
      </c>
      <c r="O1126" s="91">
        <f t="shared" si="85"/>
        <v>0</v>
      </c>
      <c r="P1126" s="122">
        <v>289674</v>
      </c>
      <c r="Q1126" s="71">
        <v>18.670000000000002</v>
      </c>
      <c r="R1126" s="71">
        <v>131212</v>
      </c>
      <c r="S1126" s="161"/>
      <c r="V1126"/>
    </row>
    <row r="1127" spans="1:22">
      <c r="A1127" s="144">
        <v>289750</v>
      </c>
      <c r="B1127" s="149">
        <f>TRUNC(A1127,-3)/1000</f>
        <v>289</v>
      </c>
      <c r="C1127" s="183" t="str">
        <f>VLOOKUP(B1127,code437,2)</f>
        <v xml:space="preserve">SUNDERLAND                   </v>
      </c>
      <c r="D1127" s="184">
        <f>A1127-B1127*1000</f>
        <v>750</v>
      </c>
      <c r="E1127" s="41" t="s">
        <v>529</v>
      </c>
      <c r="H1127" s="78">
        <f t="shared" si="86"/>
        <v>0.16</v>
      </c>
      <c r="I1127" s="47">
        <f t="shared" si="87"/>
        <v>0.16</v>
      </c>
      <c r="K1127" s="139"/>
      <c r="L1127" s="54">
        <f t="shared" si="88"/>
        <v>800</v>
      </c>
      <c r="M1127" s="54">
        <f t="shared" si="89"/>
        <v>800</v>
      </c>
      <c r="O1127" s="91">
        <f t="shared" si="85"/>
        <v>0</v>
      </c>
      <c r="P1127" s="122">
        <v>289750</v>
      </c>
      <c r="Q1127" s="71">
        <v>0.16</v>
      </c>
      <c r="R1127" s="71">
        <v>800</v>
      </c>
      <c r="S1127" s="161"/>
      <c r="V1127"/>
    </row>
    <row r="1128" spans="1:22">
      <c r="A1128" s="48">
        <v>290017</v>
      </c>
      <c r="B1128" s="49">
        <v>290</v>
      </c>
      <c r="C1128" s="50" t="s">
        <v>798</v>
      </c>
      <c r="D1128" s="50">
        <v>17</v>
      </c>
      <c r="E1128" s="41" t="s">
        <v>1274</v>
      </c>
      <c r="F1128" s="235">
        <v>5</v>
      </c>
      <c r="G1128" s="235">
        <v>3</v>
      </c>
      <c r="H1128" s="78">
        <f t="shared" si="86"/>
        <v>3</v>
      </c>
      <c r="I1128" s="47">
        <f t="shared" si="87"/>
        <v>0</v>
      </c>
      <c r="J1128" s="139">
        <v>27971</v>
      </c>
      <c r="K1128" s="139">
        <v>17971</v>
      </c>
      <c r="L1128" s="54">
        <f t="shared" si="88"/>
        <v>18101</v>
      </c>
      <c r="M1128" s="54">
        <f t="shared" si="89"/>
        <v>130</v>
      </c>
      <c r="O1128" s="91">
        <f t="shared" si="85"/>
        <v>0</v>
      </c>
      <c r="P1128" s="122">
        <v>290017</v>
      </c>
      <c r="Q1128" s="71">
        <v>3</v>
      </c>
      <c r="R1128" s="71">
        <v>18101</v>
      </c>
      <c r="S1128" s="161"/>
      <c r="V1128"/>
    </row>
    <row r="1129" spans="1:22">
      <c r="A1129" s="48">
        <v>290077</v>
      </c>
      <c r="B1129" s="49">
        <v>290</v>
      </c>
      <c r="C1129" s="50" t="s">
        <v>798</v>
      </c>
      <c r="D1129" s="50">
        <v>77</v>
      </c>
      <c r="E1129" s="41" t="s">
        <v>791</v>
      </c>
      <c r="F1129" s="235">
        <v>7</v>
      </c>
      <c r="G1129" s="235">
        <v>6</v>
      </c>
      <c r="H1129" s="78">
        <f t="shared" si="86"/>
        <v>4</v>
      </c>
      <c r="I1129" s="47">
        <f t="shared" si="87"/>
        <v>-2</v>
      </c>
      <c r="J1129" s="139">
        <v>39200</v>
      </c>
      <c r="K1129" s="139">
        <v>34200</v>
      </c>
      <c r="L1129" s="54">
        <f t="shared" si="88"/>
        <v>25086</v>
      </c>
      <c r="M1129" s="54">
        <f t="shared" si="89"/>
        <v>-9114</v>
      </c>
      <c r="O1129" s="91">
        <f t="shared" si="85"/>
        <v>0</v>
      </c>
      <c r="P1129" s="122">
        <v>290077</v>
      </c>
      <c r="Q1129" s="71">
        <v>4</v>
      </c>
      <c r="R1129" s="71">
        <v>25086</v>
      </c>
      <c r="S1129" s="161"/>
      <c r="V1129"/>
    </row>
    <row r="1130" spans="1:22">
      <c r="A1130" s="249">
        <v>290110</v>
      </c>
      <c r="B1130" s="201">
        <v>290</v>
      </c>
      <c r="C1130" s="183" t="s">
        <v>798</v>
      </c>
      <c r="D1130" s="184">
        <v>110</v>
      </c>
      <c r="E1130" s="41" t="s">
        <v>793</v>
      </c>
      <c r="F1130" s="235">
        <v>1</v>
      </c>
      <c r="G1130" s="235">
        <v>1</v>
      </c>
      <c r="H1130" s="78">
        <f t="shared" si="86"/>
        <v>1</v>
      </c>
      <c r="I1130" s="47">
        <f t="shared" si="87"/>
        <v>0</v>
      </c>
      <c r="J1130" s="139">
        <v>8396</v>
      </c>
      <c r="K1130" s="139">
        <v>8396</v>
      </c>
      <c r="L1130" s="54">
        <f t="shared" si="88"/>
        <v>5000</v>
      </c>
      <c r="M1130" s="54">
        <f t="shared" si="89"/>
        <v>-3396</v>
      </c>
      <c r="O1130" s="91">
        <f t="shared" si="85"/>
        <v>0</v>
      </c>
      <c r="P1130" s="122">
        <v>290110</v>
      </c>
      <c r="Q1130" s="71">
        <v>1</v>
      </c>
      <c r="R1130" s="71">
        <v>5000</v>
      </c>
      <c r="S1130" s="161"/>
      <c r="V1130"/>
    </row>
    <row r="1131" spans="1:22">
      <c r="A1131" s="48">
        <v>290186</v>
      </c>
      <c r="B1131" s="49">
        <v>290</v>
      </c>
      <c r="C1131" s="50" t="s">
        <v>798</v>
      </c>
      <c r="D1131" s="68">
        <v>186</v>
      </c>
      <c r="E1131" s="41" t="s">
        <v>873</v>
      </c>
      <c r="F1131" s="235">
        <v>6</v>
      </c>
      <c r="G1131" s="235">
        <v>6</v>
      </c>
      <c r="H1131" s="78">
        <f t="shared" si="86"/>
        <v>5</v>
      </c>
      <c r="I1131" s="47">
        <f t="shared" si="87"/>
        <v>-1</v>
      </c>
      <c r="J1131" s="139">
        <v>30000</v>
      </c>
      <c r="K1131" s="139">
        <v>30000</v>
      </c>
      <c r="L1131" s="54">
        <f t="shared" si="88"/>
        <v>25000</v>
      </c>
      <c r="M1131" s="54">
        <f t="shared" si="89"/>
        <v>-5000</v>
      </c>
      <c r="O1131" s="91">
        <f t="shared" si="85"/>
        <v>0</v>
      </c>
      <c r="P1131" s="122">
        <v>290186</v>
      </c>
      <c r="Q1131" s="71">
        <v>5</v>
      </c>
      <c r="R1131" s="71">
        <v>25000</v>
      </c>
      <c r="S1131" s="161"/>
      <c r="V1131"/>
    </row>
    <row r="1132" spans="1:22">
      <c r="A1132" s="48">
        <v>290214</v>
      </c>
      <c r="B1132" s="49">
        <v>290</v>
      </c>
      <c r="C1132" s="50" t="s">
        <v>798</v>
      </c>
      <c r="D1132" s="50">
        <v>214</v>
      </c>
      <c r="E1132" s="41" t="s">
        <v>796</v>
      </c>
      <c r="F1132" s="235">
        <v>4</v>
      </c>
      <c r="G1132" s="235">
        <v>4</v>
      </c>
      <c r="H1132" s="78">
        <f t="shared" si="86"/>
        <v>4</v>
      </c>
      <c r="I1132" s="47">
        <f t="shared" si="87"/>
        <v>0</v>
      </c>
      <c r="J1132" s="139">
        <v>20000</v>
      </c>
      <c r="K1132" s="139">
        <v>20000</v>
      </c>
      <c r="L1132" s="54">
        <f t="shared" si="88"/>
        <v>20000</v>
      </c>
      <c r="M1132" s="54">
        <f t="shared" si="89"/>
        <v>0</v>
      </c>
      <c r="O1132" s="91">
        <f t="shared" si="85"/>
        <v>0</v>
      </c>
      <c r="P1132" s="122">
        <v>290214</v>
      </c>
      <c r="Q1132" s="71">
        <v>4</v>
      </c>
      <c r="R1132" s="71">
        <v>20000</v>
      </c>
      <c r="S1132" s="161"/>
      <c r="V1132"/>
    </row>
    <row r="1133" spans="1:22">
      <c r="A1133" s="48">
        <v>290226</v>
      </c>
      <c r="B1133" s="49">
        <v>290</v>
      </c>
      <c r="C1133" s="50" t="s">
        <v>798</v>
      </c>
      <c r="D1133" s="50">
        <v>226</v>
      </c>
      <c r="E1133" s="41" t="s">
        <v>797</v>
      </c>
      <c r="F1133" s="235">
        <v>10</v>
      </c>
      <c r="G1133" s="235">
        <v>8</v>
      </c>
      <c r="H1133" s="78">
        <f t="shared" si="86"/>
        <v>8</v>
      </c>
      <c r="I1133" s="47">
        <f t="shared" si="87"/>
        <v>0</v>
      </c>
      <c r="J1133" s="139">
        <v>50000</v>
      </c>
      <c r="K1133" s="139">
        <v>40000</v>
      </c>
      <c r="L1133" s="54">
        <f t="shared" si="88"/>
        <v>40000</v>
      </c>
      <c r="M1133" s="54">
        <f t="shared" si="89"/>
        <v>0</v>
      </c>
      <c r="O1133" s="91">
        <f t="shared" si="85"/>
        <v>0</v>
      </c>
      <c r="P1133" s="122">
        <v>290226</v>
      </c>
      <c r="Q1133" s="71">
        <v>8</v>
      </c>
      <c r="R1133" s="71">
        <v>40000</v>
      </c>
      <c r="S1133" s="161"/>
      <c r="V1133"/>
    </row>
    <row r="1134" spans="1:22">
      <c r="A1134" s="167">
        <v>290304</v>
      </c>
      <c r="B1134" s="49">
        <v>290</v>
      </c>
      <c r="C1134" s="50" t="s">
        <v>798</v>
      </c>
      <c r="D1134" s="50">
        <v>304</v>
      </c>
      <c r="E1134" s="41" t="s">
        <v>799</v>
      </c>
      <c r="F1134" s="235">
        <v>4</v>
      </c>
      <c r="G1134" s="235">
        <v>3</v>
      </c>
      <c r="H1134" s="78">
        <f t="shared" si="86"/>
        <v>2</v>
      </c>
      <c r="I1134" s="47">
        <f t="shared" si="87"/>
        <v>-1</v>
      </c>
      <c r="J1134" s="139">
        <v>20000</v>
      </c>
      <c r="K1134" s="139">
        <v>15000</v>
      </c>
      <c r="L1134" s="54">
        <f t="shared" si="88"/>
        <v>10000</v>
      </c>
      <c r="M1134" s="54">
        <f t="shared" si="89"/>
        <v>-5000</v>
      </c>
      <c r="O1134" s="91">
        <f t="shared" si="85"/>
        <v>0</v>
      </c>
      <c r="P1134" s="122">
        <v>290304</v>
      </c>
      <c r="Q1134" s="71">
        <v>2</v>
      </c>
      <c r="R1134" s="71">
        <v>10000</v>
      </c>
      <c r="S1134" s="161"/>
      <c r="V1134"/>
    </row>
    <row r="1135" spans="1:22">
      <c r="A1135" s="48">
        <v>290316</v>
      </c>
      <c r="B1135" s="48">
        <v>290</v>
      </c>
      <c r="C1135" s="50" t="s">
        <v>798</v>
      </c>
      <c r="D1135" s="68">
        <v>316</v>
      </c>
      <c r="E1135" s="41" t="s">
        <v>870</v>
      </c>
      <c r="F1135" s="235">
        <v>1</v>
      </c>
      <c r="G1135" s="235">
        <v>1</v>
      </c>
      <c r="H1135" s="78">
        <f t="shared" si="86"/>
        <v>1</v>
      </c>
      <c r="I1135" s="47">
        <f t="shared" si="87"/>
        <v>0</v>
      </c>
      <c r="J1135" s="139">
        <v>7408</v>
      </c>
      <c r="K1135" s="139">
        <v>7408</v>
      </c>
      <c r="L1135" s="54">
        <f t="shared" si="88"/>
        <v>7166</v>
      </c>
      <c r="M1135" s="54">
        <f t="shared" si="89"/>
        <v>-242</v>
      </c>
      <c r="O1135" s="91">
        <f t="shared" si="85"/>
        <v>0</v>
      </c>
      <c r="P1135" s="122">
        <v>290316</v>
      </c>
      <c r="Q1135" s="71">
        <v>1</v>
      </c>
      <c r="R1135" s="71">
        <v>7166</v>
      </c>
      <c r="S1135" s="161"/>
      <c r="V1135"/>
    </row>
    <row r="1136" spans="1:22">
      <c r="A1136" s="48">
        <v>290348</v>
      </c>
      <c r="B1136" s="48">
        <v>290</v>
      </c>
      <c r="C1136" s="50" t="s">
        <v>798</v>
      </c>
      <c r="D1136" s="68">
        <v>348</v>
      </c>
      <c r="E1136" s="41" t="s">
        <v>857</v>
      </c>
      <c r="F1136" s="235">
        <v>11</v>
      </c>
      <c r="G1136" s="235">
        <v>11</v>
      </c>
      <c r="H1136" s="78">
        <f t="shared" si="86"/>
        <v>11</v>
      </c>
      <c r="I1136" s="47">
        <f t="shared" si="87"/>
        <v>0</v>
      </c>
      <c r="J1136" s="139">
        <v>74264</v>
      </c>
      <c r="K1136" s="139">
        <v>66563</v>
      </c>
      <c r="L1136" s="54">
        <f t="shared" si="88"/>
        <v>68730</v>
      </c>
      <c r="M1136" s="54">
        <f t="shared" si="89"/>
        <v>2167</v>
      </c>
      <c r="O1136" s="91">
        <f t="shared" si="85"/>
        <v>0</v>
      </c>
      <c r="P1136" s="122">
        <v>290348</v>
      </c>
      <c r="Q1136" s="71">
        <v>11</v>
      </c>
      <c r="R1136" s="71">
        <v>68730</v>
      </c>
      <c r="S1136" s="161"/>
      <c r="V1136"/>
    </row>
    <row r="1137" spans="1:22">
      <c r="A1137" s="249">
        <v>290658</v>
      </c>
      <c r="B1137" s="149">
        <v>290</v>
      </c>
      <c r="C1137" s="183" t="s">
        <v>798</v>
      </c>
      <c r="D1137" s="184">
        <v>658</v>
      </c>
      <c r="E1137" s="41" t="s">
        <v>875</v>
      </c>
      <c r="F1137" s="235">
        <v>1</v>
      </c>
      <c r="G1137" s="235">
        <v>1</v>
      </c>
      <c r="H1137" s="78">
        <f t="shared" si="86"/>
        <v>0</v>
      </c>
      <c r="I1137" s="47">
        <f t="shared" si="87"/>
        <v>-1</v>
      </c>
      <c r="J1137" s="139">
        <v>5000</v>
      </c>
      <c r="K1137" s="139">
        <v>5000</v>
      </c>
      <c r="L1137" s="54">
        <f t="shared" si="88"/>
        <v>0</v>
      </c>
      <c r="M1137" s="54">
        <f t="shared" si="89"/>
        <v>-5000</v>
      </c>
      <c r="O1137" s="91">
        <f t="shared" si="85"/>
        <v>0</v>
      </c>
      <c r="P1137" s="147">
        <v>290658</v>
      </c>
      <c r="Q1137" s="71"/>
      <c r="R1137" s="71"/>
      <c r="S1137" s="161"/>
      <c r="V1137"/>
    </row>
    <row r="1138" spans="1:22">
      <c r="A1138" s="210">
        <v>290710</v>
      </c>
      <c r="B1138" s="149">
        <v>290</v>
      </c>
      <c r="C1138" s="183" t="s">
        <v>798</v>
      </c>
      <c r="D1138" s="184">
        <v>710</v>
      </c>
      <c r="E1138" s="41" t="s">
        <v>1284</v>
      </c>
      <c r="F1138" s="235">
        <v>1</v>
      </c>
      <c r="G1138" s="235">
        <v>0</v>
      </c>
      <c r="H1138" s="78">
        <f t="shared" si="86"/>
        <v>0</v>
      </c>
      <c r="I1138" s="47">
        <f t="shared" si="87"/>
        <v>0</v>
      </c>
      <c r="J1138" s="139">
        <v>5000</v>
      </c>
      <c r="K1138" s="139">
        <v>0</v>
      </c>
      <c r="L1138" s="54">
        <f t="shared" si="88"/>
        <v>0</v>
      </c>
      <c r="M1138" s="54">
        <f t="shared" si="89"/>
        <v>0</v>
      </c>
      <c r="O1138" s="91">
        <f t="shared" si="85"/>
        <v>0</v>
      </c>
      <c r="P1138" s="147">
        <v>290710</v>
      </c>
      <c r="Q1138" s="71"/>
      <c r="R1138" s="71"/>
      <c r="S1138" s="161"/>
      <c r="V1138"/>
    </row>
    <row r="1139" spans="1:22">
      <c r="A1139" s="136">
        <v>290775</v>
      </c>
      <c r="B1139" s="49">
        <v>290</v>
      </c>
      <c r="C1139" s="50" t="s">
        <v>798</v>
      </c>
      <c r="D1139" s="68">
        <v>775</v>
      </c>
      <c r="E1139" s="41" t="s">
        <v>856</v>
      </c>
      <c r="F1139" s="235">
        <v>1</v>
      </c>
      <c r="G1139" s="235">
        <v>0</v>
      </c>
      <c r="H1139" s="78">
        <f t="shared" si="86"/>
        <v>0</v>
      </c>
      <c r="I1139" s="47">
        <f t="shared" si="87"/>
        <v>0</v>
      </c>
      <c r="J1139" s="139">
        <v>5000</v>
      </c>
      <c r="K1139" s="139">
        <v>0</v>
      </c>
      <c r="L1139" s="54">
        <f t="shared" si="88"/>
        <v>0</v>
      </c>
      <c r="M1139" s="54">
        <f t="shared" si="89"/>
        <v>0</v>
      </c>
      <c r="O1139" s="91">
        <f t="shared" si="85"/>
        <v>0</v>
      </c>
      <c r="P1139" s="147">
        <v>290775</v>
      </c>
      <c r="Q1139" s="71"/>
      <c r="R1139" s="71"/>
      <c r="S1139" s="161"/>
      <c r="V1139"/>
    </row>
    <row r="1140" spans="1:22">
      <c r="A1140" s="210">
        <v>293014</v>
      </c>
      <c r="B1140" s="149">
        <v>293</v>
      </c>
      <c r="C1140" s="183" t="s">
        <v>840</v>
      </c>
      <c r="D1140" s="184">
        <v>14</v>
      </c>
      <c r="E1140" s="41" t="s">
        <v>825</v>
      </c>
      <c r="F1140" s="235">
        <v>1</v>
      </c>
      <c r="G1140" s="235">
        <v>0</v>
      </c>
      <c r="H1140" s="78">
        <f t="shared" si="86"/>
        <v>0</v>
      </c>
      <c r="I1140" s="47">
        <f t="shared" si="87"/>
        <v>0</v>
      </c>
      <c r="J1140" s="139">
        <v>5000</v>
      </c>
      <c r="K1140" s="139">
        <v>0</v>
      </c>
      <c r="L1140" s="54">
        <f t="shared" si="88"/>
        <v>0</v>
      </c>
      <c r="M1140" s="54">
        <f t="shared" si="89"/>
        <v>0</v>
      </c>
      <c r="O1140" s="91">
        <f t="shared" si="85"/>
        <v>0</v>
      </c>
      <c r="P1140" s="147">
        <v>293014</v>
      </c>
      <c r="Q1140" s="71"/>
      <c r="R1140" s="71"/>
      <c r="S1140" s="161"/>
      <c r="V1140"/>
    </row>
    <row r="1141" spans="1:22">
      <c r="A1141" s="48">
        <v>293016</v>
      </c>
      <c r="B1141" s="49">
        <v>293</v>
      </c>
      <c r="C1141" s="50" t="s">
        <v>840</v>
      </c>
      <c r="D1141" s="68">
        <v>16</v>
      </c>
      <c r="E1141" s="41" t="s">
        <v>1317</v>
      </c>
      <c r="F1141" s="235">
        <v>3</v>
      </c>
      <c r="G1141" s="235">
        <v>2</v>
      </c>
      <c r="H1141" s="78">
        <f t="shared" si="86"/>
        <v>2</v>
      </c>
      <c r="I1141" s="47">
        <f t="shared" si="87"/>
        <v>0</v>
      </c>
      <c r="J1141" s="139">
        <v>15000</v>
      </c>
      <c r="K1141" s="139">
        <v>10000</v>
      </c>
      <c r="L1141" s="54">
        <f t="shared" si="88"/>
        <v>10000</v>
      </c>
      <c r="M1141" s="54">
        <f t="shared" si="89"/>
        <v>0</v>
      </c>
      <c r="O1141" s="91">
        <f t="shared" si="85"/>
        <v>0</v>
      </c>
      <c r="P1141" s="122">
        <v>293016</v>
      </c>
      <c r="Q1141" s="71">
        <v>2</v>
      </c>
      <c r="R1141" s="71">
        <v>10000</v>
      </c>
      <c r="S1141" s="161"/>
      <c r="V1141"/>
    </row>
    <row r="1142" spans="1:22">
      <c r="A1142" s="146">
        <v>293025</v>
      </c>
      <c r="B1142" s="49">
        <v>293</v>
      </c>
      <c r="C1142" s="50" t="s">
        <v>840</v>
      </c>
      <c r="D1142" s="68">
        <v>25</v>
      </c>
      <c r="E1142" s="41" t="s">
        <v>792</v>
      </c>
      <c r="F1142" s="235">
        <v>1</v>
      </c>
      <c r="G1142" s="235">
        <v>2</v>
      </c>
      <c r="H1142" s="78">
        <f t="shared" si="86"/>
        <v>1.97</v>
      </c>
      <c r="I1142" s="47">
        <f t="shared" si="87"/>
        <v>-3.0000000000000027E-2</v>
      </c>
      <c r="J1142" s="139">
        <v>5000</v>
      </c>
      <c r="K1142" s="139">
        <v>10000</v>
      </c>
      <c r="L1142" s="54">
        <f t="shared" si="88"/>
        <v>9850</v>
      </c>
      <c r="M1142" s="54">
        <f t="shared" si="89"/>
        <v>-150</v>
      </c>
      <c r="O1142" s="91">
        <f t="shared" si="85"/>
        <v>0</v>
      </c>
      <c r="P1142" s="122">
        <v>293025</v>
      </c>
      <c r="Q1142" s="71">
        <v>1.97</v>
      </c>
      <c r="R1142" s="71">
        <v>9850</v>
      </c>
      <c r="S1142" s="161"/>
      <c r="V1142"/>
    </row>
    <row r="1143" spans="1:22">
      <c r="A1143" s="48">
        <v>293027</v>
      </c>
      <c r="B1143" s="48">
        <v>293</v>
      </c>
      <c r="C1143" s="50" t="s">
        <v>840</v>
      </c>
      <c r="D1143" s="68">
        <v>27</v>
      </c>
      <c r="E1143" s="41" t="s">
        <v>891</v>
      </c>
      <c r="F1143" s="235">
        <v>2</v>
      </c>
      <c r="G1143" s="235">
        <v>1</v>
      </c>
      <c r="H1143" s="78">
        <f t="shared" si="86"/>
        <v>1.69</v>
      </c>
      <c r="I1143" s="47">
        <f t="shared" si="87"/>
        <v>0.69</v>
      </c>
      <c r="J1143" s="139">
        <v>10000</v>
      </c>
      <c r="K1143" s="139">
        <v>5000</v>
      </c>
      <c r="L1143" s="54">
        <f t="shared" si="88"/>
        <v>8450</v>
      </c>
      <c r="M1143" s="54">
        <f t="shared" si="89"/>
        <v>3450</v>
      </c>
      <c r="O1143" s="91">
        <f t="shared" si="85"/>
        <v>0</v>
      </c>
      <c r="P1143" s="122">
        <v>293027</v>
      </c>
      <c r="Q1143" s="71">
        <v>1.69</v>
      </c>
      <c r="R1143" s="71">
        <v>8450</v>
      </c>
      <c r="S1143" s="161"/>
      <c r="V1143"/>
    </row>
    <row r="1144" spans="1:22">
      <c r="A1144" s="86">
        <v>293052</v>
      </c>
      <c r="B1144" s="86">
        <v>293</v>
      </c>
      <c r="C1144" s="182" t="s">
        <v>840</v>
      </c>
      <c r="D1144" s="182">
        <v>52</v>
      </c>
      <c r="E1144" s="41" t="s">
        <v>863</v>
      </c>
      <c r="F1144" s="235">
        <v>1</v>
      </c>
      <c r="G1144" s="235">
        <v>0</v>
      </c>
      <c r="H1144" s="78">
        <f t="shared" si="86"/>
        <v>0</v>
      </c>
      <c r="I1144" s="47">
        <f t="shared" si="87"/>
        <v>0</v>
      </c>
      <c r="J1144" s="139">
        <v>5000</v>
      </c>
      <c r="K1144" s="139">
        <v>0</v>
      </c>
      <c r="L1144" s="54">
        <f t="shared" si="88"/>
        <v>0</v>
      </c>
      <c r="M1144" s="54">
        <f t="shared" si="89"/>
        <v>0</v>
      </c>
      <c r="O1144" s="91">
        <f t="shared" si="85"/>
        <v>0</v>
      </c>
      <c r="P1144" s="147">
        <v>293052</v>
      </c>
      <c r="Q1144" s="71"/>
      <c r="R1144" s="71"/>
      <c r="S1144" s="161"/>
      <c r="V1144"/>
    </row>
    <row r="1145" spans="1:22">
      <c r="A1145" s="249">
        <v>293083</v>
      </c>
      <c r="B1145" s="149">
        <v>293</v>
      </c>
      <c r="C1145" s="183" t="s">
        <v>840</v>
      </c>
      <c r="D1145" s="184">
        <v>83</v>
      </c>
      <c r="E1145" s="41" t="s">
        <v>1350</v>
      </c>
      <c r="F1145" s="235">
        <v>7.0000000000000007E-2</v>
      </c>
      <c r="G1145" s="235">
        <v>0</v>
      </c>
      <c r="H1145" s="78">
        <f t="shared" si="86"/>
        <v>0</v>
      </c>
      <c r="I1145" s="47">
        <f t="shared" si="87"/>
        <v>0</v>
      </c>
      <c r="J1145" s="139">
        <v>350</v>
      </c>
      <c r="K1145" s="139">
        <v>0</v>
      </c>
      <c r="L1145" s="54">
        <f t="shared" si="88"/>
        <v>0</v>
      </c>
      <c r="M1145" s="54">
        <f t="shared" si="89"/>
        <v>0</v>
      </c>
      <c r="O1145" s="91">
        <f t="shared" si="85"/>
        <v>0</v>
      </c>
      <c r="P1145" s="147">
        <v>293083</v>
      </c>
      <c r="Q1145" s="71"/>
      <c r="R1145" s="71"/>
      <c r="S1145" s="161"/>
      <c r="V1145"/>
    </row>
    <row r="1146" spans="1:22">
      <c r="A1146" s="48">
        <v>293095</v>
      </c>
      <c r="B1146" s="48">
        <v>293</v>
      </c>
      <c r="C1146" s="50" t="s">
        <v>840</v>
      </c>
      <c r="D1146" s="68">
        <v>95</v>
      </c>
      <c r="E1146" s="41" t="s">
        <v>892</v>
      </c>
      <c r="F1146" s="235">
        <v>6.04</v>
      </c>
      <c r="G1146" s="235">
        <v>8</v>
      </c>
      <c r="H1146" s="78">
        <f t="shared" si="86"/>
        <v>11.26</v>
      </c>
      <c r="I1146" s="47">
        <f t="shared" si="87"/>
        <v>3.26</v>
      </c>
      <c r="J1146" s="139">
        <v>32551</v>
      </c>
      <c r="K1146" s="139">
        <v>47000</v>
      </c>
      <c r="L1146" s="54">
        <f t="shared" si="88"/>
        <v>65122</v>
      </c>
      <c r="M1146" s="54">
        <f t="shared" si="89"/>
        <v>18122</v>
      </c>
      <c r="O1146" s="91">
        <f t="shared" si="85"/>
        <v>0</v>
      </c>
      <c r="P1146" s="122">
        <v>293095</v>
      </c>
      <c r="Q1146" s="71">
        <v>11.26</v>
      </c>
      <c r="R1146" s="71">
        <v>65122</v>
      </c>
      <c r="S1146" s="161"/>
      <c r="V1146"/>
    </row>
    <row r="1147" spans="1:22">
      <c r="A1147" s="147">
        <v>293096</v>
      </c>
      <c r="B1147" s="149">
        <f>TRUNC(A1147,-3)/1000</f>
        <v>293</v>
      </c>
      <c r="C1147" s="183" t="str">
        <f>VLOOKUP(B1147,code437,2)</f>
        <v xml:space="preserve">TAUNTON                      </v>
      </c>
      <c r="D1147" s="184">
        <f>A1147-B1147*1000</f>
        <v>96</v>
      </c>
      <c r="E1147" s="41" t="s">
        <v>865</v>
      </c>
      <c r="H1147" s="78">
        <f t="shared" si="86"/>
        <v>1</v>
      </c>
      <c r="I1147" s="47">
        <f t="shared" si="87"/>
        <v>1</v>
      </c>
      <c r="K1147" s="139"/>
      <c r="L1147" s="54">
        <f t="shared" si="88"/>
        <v>5000</v>
      </c>
      <c r="M1147" s="54">
        <f t="shared" si="89"/>
        <v>5000</v>
      </c>
      <c r="O1147" s="91">
        <f t="shared" si="85"/>
        <v>0</v>
      </c>
      <c r="P1147" s="122">
        <v>293096</v>
      </c>
      <c r="Q1147" s="71">
        <v>1</v>
      </c>
      <c r="R1147" s="71">
        <v>5000</v>
      </c>
      <c r="S1147" s="161"/>
      <c r="V1147"/>
    </row>
    <row r="1148" spans="1:22">
      <c r="A1148" s="238">
        <v>293136</v>
      </c>
      <c r="B1148" s="149">
        <v>293</v>
      </c>
      <c r="C1148" s="183" t="s">
        <v>840</v>
      </c>
      <c r="D1148" s="184">
        <v>136</v>
      </c>
      <c r="E1148" s="41" t="s">
        <v>827</v>
      </c>
      <c r="F1148" s="93"/>
      <c r="G1148" s="235">
        <v>1</v>
      </c>
      <c r="H1148" s="78">
        <f t="shared" si="86"/>
        <v>0.97</v>
      </c>
      <c r="I1148" s="47">
        <f t="shared" si="87"/>
        <v>-3.0000000000000027E-2</v>
      </c>
      <c r="J1148"/>
      <c r="K1148" s="139">
        <v>5000</v>
      </c>
      <c r="L1148" s="54">
        <f t="shared" si="88"/>
        <v>4850</v>
      </c>
      <c r="M1148" s="54">
        <f t="shared" si="89"/>
        <v>-150</v>
      </c>
      <c r="O1148" s="91">
        <f t="shared" si="85"/>
        <v>0</v>
      </c>
      <c r="P1148" s="122">
        <v>293136</v>
      </c>
      <c r="Q1148" s="71">
        <v>0.97</v>
      </c>
      <c r="R1148" s="71">
        <v>4850</v>
      </c>
      <c r="S1148" s="161"/>
      <c r="V1148"/>
    </row>
    <row r="1149" spans="1:22">
      <c r="A1149" s="238">
        <v>293167</v>
      </c>
      <c r="B1149" s="149">
        <v>293</v>
      </c>
      <c r="C1149" s="183" t="s">
        <v>840</v>
      </c>
      <c r="D1149" s="184">
        <v>167</v>
      </c>
      <c r="E1149" s="41" t="s">
        <v>1390</v>
      </c>
      <c r="F1149" s="93"/>
      <c r="G1149" s="235">
        <v>1</v>
      </c>
      <c r="H1149" s="78">
        <f t="shared" si="86"/>
        <v>0.93</v>
      </c>
      <c r="I1149" s="47">
        <f t="shared" si="87"/>
        <v>-6.9999999999999951E-2</v>
      </c>
      <c r="J1149"/>
      <c r="K1149" s="139">
        <v>5000</v>
      </c>
      <c r="L1149" s="54">
        <f t="shared" si="88"/>
        <v>4650</v>
      </c>
      <c r="M1149" s="54">
        <f t="shared" si="89"/>
        <v>-350</v>
      </c>
      <c r="O1149" s="91">
        <f t="shared" si="85"/>
        <v>0</v>
      </c>
      <c r="P1149" s="122">
        <v>293167</v>
      </c>
      <c r="Q1149" s="71">
        <v>0.93</v>
      </c>
      <c r="R1149" s="71">
        <v>4650</v>
      </c>
      <c r="S1149" s="161"/>
      <c r="V1149"/>
    </row>
    <row r="1150" spans="1:22">
      <c r="A1150" s="48">
        <v>293182</v>
      </c>
      <c r="B1150" s="48">
        <v>293</v>
      </c>
      <c r="C1150" s="50" t="s">
        <v>840</v>
      </c>
      <c r="D1150" s="50">
        <v>182</v>
      </c>
      <c r="E1150" s="41" t="s">
        <v>1306</v>
      </c>
      <c r="F1150" s="235">
        <v>8.5</v>
      </c>
      <c r="G1150" s="235">
        <v>5</v>
      </c>
      <c r="H1150" s="78">
        <f t="shared" si="86"/>
        <v>7.4399999999999995</v>
      </c>
      <c r="I1150" s="47">
        <f t="shared" si="87"/>
        <v>2.4399999999999995</v>
      </c>
      <c r="J1150" s="139">
        <v>42500</v>
      </c>
      <c r="K1150" s="139">
        <v>25000</v>
      </c>
      <c r="L1150" s="54">
        <f t="shared" si="88"/>
        <v>37200</v>
      </c>
      <c r="M1150" s="54">
        <f t="shared" si="89"/>
        <v>12200</v>
      </c>
      <c r="O1150" s="91">
        <f t="shared" si="85"/>
        <v>0</v>
      </c>
      <c r="P1150" s="122">
        <v>293182</v>
      </c>
      <c r="Q1150" s="71">
        <v>7.4399999999999995</v>
      </c>
      <c r="R1150" s="71">
        <v>37200</v>
      </c>
      <c r="S1150" s="161"/>
      <c r="V1150"/>
    </row>
    <row r="1151" spans="1:22">
      <c r="A1151" s="48">
        <v>293201</v>
      </c>
      <c r="B1151" s="49">
        <v>293</v>
      </c>
      <c r="C1151" s="50" t="s">
        <v>840</v>
      </c>
      <c r="D1151" s="50">
        <v>201</v>
      </c>
      <c r="E1151" s="41" t="s">
        <v>950</v>
      </c>
      <c r="F1151" s="235">
        <v>5.7999999999999989</v>
      </c>
      <c r="G1151" s="235">
        <v>8</v>
      </c>
      <c r="H1151" s="78">
        <f t="shared" si="86"/>
        <v>7.8999999999999995</v>
      </c>
      <c r="I1151" s="47">
        <f t="shared" si="87"/>
        <v>-0.10000000000000053</v>
      </c>
      <c r="J1151" s="139">
        <v>30131</v>
      </c>
      <c r="K1151" s="139">
        <v>40000</v>
      </c>
      <c r="L1151" s="54">
        <f t="shared" si="88"/>
        <v>39500</v>
      </c>
      <c r="M1151" s="54">
        <f t="shared" si="89"/>
        <v>-500</v>
      </c>
      <c r="O1151" s="91">
        <f t="shared" si="85"/>
        <v>0</v>
      </c>
      <c r="P1151" s="122">
        <v>293201</v>
      </c>
      <c r="Q1151" s="71">
        <v>7.8999999999999995</v>
      </c>
      <c r="R1151" s="71">
        <v>39500</v>
      </c>
      <c r="S1151" s="161"/>
      <c r="V1151"/>
    </row>
    <row r="1152" spans="1:22">
      <c r="A1152" s="211">
        <v>293212</v>
      </c>
      <c r="B1152" s="49">
        <v>293</v>
      </c>
      <c r="C1152" s="49" t="s">
        <v>840</v>
      </c>
      <c r="D1152" s="49">
        <v>212</v>
      </c>
      <c r="E1152" s="41" t="s">
        <v>867</v>
      </c>
      <c r="F1152" s="235">
        <v>1</v>
      </c>
      <c r="G1152" s="235">
        <v>0</v>
      </c>
      <c r="H1152" s="78">
        <f t="shared" si="86"/>
        <v>0</v>
      </c>
      <c r="I1152" s="47">
        <f t="shared" si="87"/>
        <v>0</v>
      </c>
      <c r="J1152" s="139">
        <v>5000</v>
      </c>
      <c r="K1152" s="139">
        <v>0</v>
      </c>
      <c r="L1152" s="54">
        <f t="shared" si="88"/>
        <v>0</v>
      </c>
      <c r="M1152" s="54">
        <f t="shared" si="89"/>
        <v>0</v>
      </c>
      <c r="O1152" s="91">
        <f t="shared" si="85"/>
        <v>0</v>
      </c>
      <c r="P1152" s="147">
        <v>293212</v>
      </c>
      <c r="Q1152" s="71"/>
      <c r="R1152" s="71"/>
      <c r="S1152" s="161"/>
      <c r="V1152"/>
    </row>
    <row r="1153" spans="1:22">
      <c r="A1153" s="48">
        <v>293218</v>
      </c>
      <c r="B1153" s="48">
        <v>293</v>
      </c>
      <c r="C1153" s="50" t="s">
        <v>840</v>
      </c>
      <c r="D1153" s="68">
        <v>218</v>
      </c>
      <c r="E1153" s="41" t="s">
        <v>1218</v>
      </c>
      <c r="F1153" s="235">
        <v>6.0799999999999992</v>
      </c>
      <c r="G1153" s="235">
        <v>4</v>
      </c>
      <c r="H1153" s="78">
        <f t="shared" si="86"/>
        <v>5</v>
      </c>
      <c r="I1153" s="47">
        <f t="shared" si="87"/>
        <v>1</v>
      </c>
      <c r="J1153" s="139">
        <v>34681</v>
      </c>
      <c r="K1153" s="139">
        <v>24047</v>
      </c>
      <c r="L1153" s="54">
        <f t="shared" si="88"/>
        <v>30112</v>
      </c>
      <c r="M1153" s="54">
        <f t="shared" si="89"/>
        <v>6065</v>
      </c>
      <c r="O1153" s="91">
        <f t="shared" si="85"/>
        <v>0</v>
      </c>
      <c r="P1153" s="122">
        <v>293218</v>
      </c>
      <c r="Q1153" s="71">
        <v>5</v>
      </c>
      <c r="R1153" s="71">
        <v>30112</v>
      </c>
      <c r="S1153" s="161"/>
      <c r="V1153"/>
    </row>
    <row r="1154" spans="1:22">
      <c r="A1154" s="146">
        <v>293244</v>
      </c>
      <c r="B1154" s="49">
        <v>293</v>
      </c>
      <c r="C1154" s="50" t="s">
        <v>840</v>
      </c>
      <c r="D1154" s="68">
        <v>244</v>
      </c>
      <c r="E1154" s="41" t="s">
        <v>838</v>
      </c>
      <c r="F1154" s="235">
        <v>3</v>
      </c>
      <c r="G1154" s="235">
        <v>3</v>
      </c>
      <c r="H1154" s="78">
        <f t="shared" si="86"/>
        <v>3</v>
      </c>
      <c r="I1154" s="47">
        <f t="shared" si="87"/>
        <v>0</v>
      </c>
      <c r="J1154" s="139">
        <v>16339</v>
      </c>
      <c r="K1154" s="139">
        <v>16339</v>
      </c>
      <c r="L1154" s="54">
        <f t="shared" si="88"/>
        <v>16044</v>
      </c>
      <c r="M1154" s="54">
        <f t="shared" si="89"/>
        <v>-295</v>
      </c>
      <c r="O1154" s="91">
        <f t="shared" si="85"/>
        <v>0</v>
      </c>
      <c r="P1154" s="122">
        <v>293244</v>
      </c>
      <c r="Q1154" s="71">
        <v>3</v>
      </c>
      <c r="R1154" s="71">
        <v>16044</v>
      </c>
      <c r="S1154" s="161"/>
      <c r="V1154"/>
    </row>
    <row r="1155" spans="1:22">
      <c r="A1155" s="86">
        <v>293250</v>
      </c>
      <c r="B1155" s="86">
        <v>293</v>
      </c>
      <c r="C1155" s="182" t="s">
        <v>840</v>
      </c>
      <c r="D1155" s="182">
        <v>250</v>
      </c>
      <c r="E1155" s="41" t="s">
        <v>905</v>
      </c>
      <c r="F1155" s="235">
        <v>2</v>
      </c>
      <c r="G1155" s="235">
        <v>0</v>
      </c>
      <c r="H1155" s="78">
        <f t="shared" si="86"/>
        <v>1</v>
      </c>
      <c r="I1155" s="47">
        <f t="shared" si="87"/>
        <v>1</v>
      </c>
      <c r="J1155" s="139">
        <v>10000</v>
      </c>
      <c r="K1155" s="139">
        <v>0</v>
      </c>
      <c r="L1155" s="54">
        <f t="shared" si="88"/>
        <v>5000</v>
      </c>
      <c r="M1155" s="54">
        <f t="shared" si="89"/>
        <v>5000</v>
      </c>
      <c r="O1155" s="91">
        <f t="shared" si="85"/>
        <v>0</v>
      </c>
      <c r="P1155" s="122">
        <v>293250</v>
      </c>
      <c r="Q1155" s="71">
        <v>1</v>
      </c>
      <c r="R1155" s="71">
        <v>5000</v>
      </c>
      <c r="S1155" s="161"/>
      <c r="V1155"/>
    </row>
    <row r="1156" spans="1:22">
      <c r="A1156" s="238">
        <v>293273</v>
      </c>
      <c r="B1156" s="149">
        <v>293</v>
      </c>
      <c r="C1156" s="183" t="s">
        <v>840</v>
      </c>
      <c r="D1156" s="184">
        <v>273</v>
      </c>
      <c r="E1156" s="41" t="s">
        <v>895</v>
      </c>
      <c r="F1156" s="93"/>
      <c r="G1156" s="235">
        <v>1</v>
      </c>
      <c r="H1156" s="78">
        <f t="shared" si="86"/>
        <v>1</v>
      </c>
      <c r="I1156" s="47">
        <f t="shared" si="87"/>
        <v>0</v>
      </c>
      <c r="J1156"/>
      <c r="K1156" s="139">
        <v>5000</v>
      </c>
      <c r="L1156" s="54">
        <f t="shared" si="88"/>
        <v>5000</v>
      </c>
      <c r="M1156" s="54">
        <f t="shared" si="89"/>
        <v>0</v>
      </c>
      <c r="O1156" s="91">
        <f t="shared" si="85"/>
        <v>0</v>
      </c>
      <c r="P1156" s="122">
        <v>293273</v>
      </c>
      <c r="Q1156" s="71">
        <v>1</v>
      </c>
      <c r="R1156" s="71">
        <v>5000</v>
      </c>
      <c r="S1156" s="161"/>
      <c r="V1156"/>
    </row>
    <row r="1157" spans="1:22">
      <c r="A1157" s="48">
        <v>293310</v>
      </c>
      <c r="B1157" s="49">
        <v>293</v>
      </c>
      <c r="C1157" s="50" t="s">
        <v>840</v>
      </c>
      <c r="D1157" s="68">
        <v>310</v>
      </c>
      <c r="E1157" s="41" t="s">
        <v>901</v>
      </c>
      <c r="F1157" s="235">
        <v>2</v>
      </c>
      <c r="G1157" s="235">
        <v>1</v>
      </c>
      <c r="H1157" s="78">
        <f t="shared" si="86"/>
        <v>1</v>
      </c>
      <c r="I1157" s="47">
        <f t="shared" si="87"/>
        <v>0</v>
      </c>
      <c r="J1157" s="139">
        <v>10000</v>
      </c>
      <c r="K1157" s="139">
        <v>5000</v>
      </c>
      <c r="L1157" s="54">
        <f t="shared" si="88"/>
        <v>5000</v>
      </c>
      <c r="M1157" s="54">
        <f t="shared" si="89"/>
        <v>0</v>
      </c>
      <c r="O1157" s="91">
        <f t="shared" si="85"/>
        <v>0</v>
      </c>
      <c r="P1157" s="122">
        <v>293310</v>
      </c>
      <c r="Q1157" s="71">
        <v>1</v>
      </c>
      <c r="R1157" s="71">
        <v>5000</v>
      </c>
      <c r="S1157" s="161"/>
      <c r="V1157"/>
    </row>
    <row r="1158" spans="1:22">
      <c r="A1158" s="146">
        <v>293323</v>
      </c>
      <c r="B1158" s="49">
        <v>293</v>
      </c>
      <c r="C1158" s="50" t="s">
        <v>840</v>
      </c>
      <c r="D1158" s="68">
        <v>323</v>
      </c>
      <c r="E1158" s="41" t="s">
        <v>502</v>
      </c>
      <c r="F1158" s="235">
        <v>1</v>
      </c>
      <c r="G1158" s="235">
        <v>1</v>
      </c>
      <c r="H1158" s="78">
        <f t="shared" si="86"/>
        <v>1</v>
      </c>
      <c r="I1158" s="47">
        <f t="shared" si="87"/>
        <v>0</v>
      </c>
      <c r="J1158" s="139">
        <v>5000</v>
      </c>
      <c r="K1158" s="139">
        <v>5000</v>
      </c>
      <c r="L1158" s="54">
        <f t="shared" si="88"/>
        <v>5000</v>
      </c>
      <c r="M1158" s="54">
        <f t="shared" si="89"/>
        <v>0</v>
      </c>
      <c r="O1158" s="91">
        <f t="shared" si="85"/>
        <v>0</v>
      </c>
      <c r="P1158" s="122">
        <v>293323</v>
      </c>
      <c r="Q1158" s="71">
        <v>1</v>
      </c>
      <c r="R1158" s="71">
        <v>5000</v>
      </c>
      <c r="S1158" s="161"/>
      <c r="V1158"/>
    </row>
    <row r="1159" spans="1:22">
      <c r="A1159" s="48">
        <v>293625</v>
      </c>
      <c r="B1159" s="48">
        <v>293</v>
      </c>
      <c r="C1159" s="50" t="s">
        <v>840</v>
      </c>
      <c r="D1159" s="68">
        <v>625</v>
      </c>
      <c r="E1159" s="41" t="s">
        <v>842</v>
      </c>
      <c r="F1159" s="235">
        <v>17.77</v>
      </c>
      <c r="G1159" s="235">
        <v>17</v>
      </c>
      <c r="H1159" s="78">
        <f t="shared" si="86"/>
        <v>16.89</v>
      </c>
      <c r="I1159" s="47">
        <f t="shared" si="87"/>
        <v>-0.10999999999999943</v>
      </c>
      <c r="J1159" s="139">
        <v>90068</v>
      </c>
      <c r="K1159" s="139">
        <v>86218</v>
      </c>
      <c r="L1159" s="54">
        <f t="shared" si="88"/>
        <v>86452</v>
      </c>
      <c r="M1159" s="54">
        <f t="shared" si="89"/>
        <v>234</v>
      </c>
      <c r="O1159" s="91">
        <f t="shared" si="85"/>
        <v>0</v>
      </c>
      <c r="P1159" s="122">
        <v>293625</v>
      </c>
      <c r="Q1159" s="71">
        <v>16.89</v>
      </c>
      <c r="R1159" s="71">
        <v>86452</v>
      </c>
      <c r="S1159" s="161"/>
      <c r="V1159"/>
    </row>
    <row r="1160" spans="1:22">
      <c r="A1160" s="48">
        <v>293650</v>
      </c>
      <c r="B1160" s="48">
        <v>293</v>
      </c>
      <c r="C1160" s="50" t="s">
        <v>840</v>
      </c>
      <c r="D1160" s="68">
        <v>650</v>
      </c>
      <c r="E1160" s="41" t="s">
        <v>896</v>
      </c>
      <c r="F1160" s="235">
        <v>6</v>
      </c>
      <c r="G1160" s="235">
        <v>8</v>
      </c>
      <c r="H1160" s="78">
        <f t="shared" si="86"/>
        <v>7.96</v>
      </c>
      <c r="I1160" s="47">
        <f t="shared" si="87"/>
        <v>-4.0000000000000036E-2</v>
      </c>
      <c r="J1160" s="139">
        <v>34335</v>
      </c>
      <c r="K1160" s="139">
        <v>44335</v>
      </c>
      <c r="L1160" s="54">
        <f t="shared" si="88"/>
        <v>43438</v>
      </c>
      <c r="M1160" s="54">
        <f t="shared" si="89"/>
        <v>-897</v>
      </c>
      <c r="O1160" s="91">
        <f t="shared" ref="O1160:O1223" si="90">P1160-A1160</f>
        <v>0</v>
      </c>
      <c r="P1160" s="122">
        <v>293650</v>
      </c>
      <c r="Q1160" s="71">
        <v>7.96</v>
      </c>
      <c r="R1160" s="71">
        <v>43438</v>
      </c>
      <c r="S1160" s="161"/>
      <c r="V1160"/>
    </row>
    <row r="1161" spans="1:22">
      <c r="A1161" s="147">
        <v>293665</v>
      </c>
      <c r="B1161" s="49">
        <v>293</v>
      </c>
      <c r="C1161" s="50" t="s">
        <v>840</v>
      </c>
      <c r="D1161" s="68">
        <v>665</v>
      </c>
      <c r="E1161" s="41" t="s">
        <v>866</v>
      </c>
      <c r="F1161" s="235">
        <v>1</v>
      </c>
      <c r="G1161" s="235">
        <v>2</v>
      </c>
      <c r="H1161" s="78">
        <f t="shared" ref="H1161:H1224" si="91">Q1161</f>
        <v>1.97</v>
      </c>
      <c r="I1161" s="47">
        <f t="shared" ref="I1161:I1224" si="92">H1161-G1161</f>
        <v>-3.0000000000000027E-2</v>
      </c>
      <c r="J1161" s="139">
        <v>5000</v>
      </c>
      <c r="K1161" s="139">
        <v>10000</v>
      </c>
      <c r="L1161" s="54">
        <f t="shared" ref="L1161:L1224" si="93">R1161</f>
        <v>9850</v>
      </c>
      <c r="M1161" s="54">
        <f t="shared" ref="M1161:M1224" si="94">L1161-K1161</f>
        <v>-150</v>
      </c>
      <c r="O1161" s="91">
        <f t="shared" si="90"/>
        <v>0</v>
      </c>
      <c r="P1161" s="122">
        <v>293665</v>
      </c>
      <c r="Q1161" s="71">
        <v>1.97</v>
      </c>
      <c r="R1161" s="71">
        <v>9850</v>
      </c>
      <c r="S1161" s="161"/>
      <c r="V1161"/>
    </row>
    <row r="1162" spans="1:22">
      <c r="A1162" s="238">
        <v>293740</v>
      </c>
      <c r="B1162" s="149">
        <v>293</v>
      </c>
      <c r="C1162" s="183" t="s">
        <v>840</v>
      </c>
      <c r="D1162" s="184">
        <v>740</v>
      </c>
      <c r="E1162" s="41" t="s">
        <v>906</v>
      </c>
      <c r="F1162" s="93"/>
      <c r="G1162" s="235">
        <v>1</v>
      </c>
      <c r="H1162" s="78">
        <f t="shared" si="91"/>
        <v>1</v>
      </c>
      <c r="I1162" s="47">
        <f t="shared" si="92"/>
        <v>0</v>
      </c>
      <c r="J1162"/>
      <c r="K1162" s="139">
        <v>5000</v>
      </c>
      <c r="L1162" s="54">
        <f t="shared" si="93"/>
        <v>5000</v>
      </c>
      <c r="M1162" s="54">
        <f t="shared" si="94"/>
        <v>0</v>
      </c>
      <c r="O1162" s="91">
        <f t="shared" si="90"/>
        <v>0</v>
      </c>
      <c r="P1162" s="122">
        <v>293740</v>
      </c>
      <c r="Q1162" s="71">
        <v>1</v>
      </c>
      <c r="R1162" s="71">
        <v>5000</v>
      </c>
      <c r="S1162" s="161"/>
      <c r="V1162"/>
    </row>
    <row r="1163" spans="1:22">
      <c r="A1163" s="123">
        <v>293763</v>
      </c>
      <c r="B1163" s="49">
        <v>293</v>
      </c>
      <c r="C1163" s="50" t="s">
        <v>840</v>
      </c>
      <c r="D1163" s="68">
        <v>763</v>
      </c>
      <c r="E1163" s="41" t="s">
        <v>1514</v>
      </c>
      <c r="F1163" s="235">
        <v>3.8600000000000003</v>
      </c>
      <c r="G1163" s="235">
        <v>1</v>
      </c>
      <c r="H1163" s="78">
        <f t="shared" si="91"/>
        <v>1.05</v>
      </c>
      <c r="I1163" s="47">
        <f t="shared" si="92"/>
        <v>5.0000000000000044E-2</v>
      </c>
      <c r="J1163" s="139">
        <v>20879</v>
      </c>
      <c r="K1163" s="139">
        <v>5000</v>
      </c>
      <c r="L1163" s="54">
        <f t="shared" si="93"/>
        <v>5250</v>
      </c>
      <c r="M1163" s="54">
        <f t="shared" si="94"/>
        <v>250</v>
      </c>
      <c r="O1163" s="91">
        <f t="shared" si="90"/>
        <v>0</v>
      </c>
      <c r="P1163" s="122">
        <v>293763</v>
      </c>
      <c r="Q1163" s="71">
        <v>1.05</v>
      </c>
      <c r="R1163" s="71">
        <v>5250</v>
      </c>
      <c r="S1163" s="161"/>
      <c r="V1163"/>
    </row>
    <row r="1164" spans="1:22">
      <c r="A1164" s="123">
        <v>293810</v>
      </c>
      <c r="B1164" s="49">
        <v>293</v>
      </c>
      <c r="C1164" s="50" t="s">
        <v>840</v>
      </c>
      <c r="D1164" s="68">
        <v>810</v>
      </c>
      <c r="E1164" s="41" t="s">
        <v>536</v>
      </c>
      <c r="F1164" s="235">
        <v>3.5999999999999996</v>
      </c>
      <c r="G1164" s="235">
        <v>5</v>
      </c>
      <c r="H1164" s="78">
        <f t="shared" si="91"/>
        <v>3.83</v>
      </c>
      <c r="I1164" s="47">
        <f t="shared" si="92"/>
        <v>-1.17</v>
      </c>
      <c r="J1164" s="139">
        <v>18000</v>
      </c>
      <c r="K1164" s="139">
        <v>25000</v>
      </c>
      <c r="L1164" s="54">
        <f t="shared" si="93"/>
        <v>19150</v>
      </c>
      <c r="M1164" s="54">
        <f t="shared" si="94"/>
        <v>-5850</v>
      </c>
      <c r="O1164" s="91">
        <f t="shared" si="90"/>
        <v>0</v>
      </c>
      <c r="P1164" s="122">
        <v>293810</v>
      </c>
      <c r="Q1164" s="71">
        <v>3.83</v>
      </c>
      <c r="R1164" s="71">
        <v>19150</v>
      </c>
      <c r="S1164" s="161"/>
      <c r="V1164"/>
    </row>
    <row r="1165" spans="1:22">
      <c r="A1165" s="210">
        <v>293821</v>
      </c>
      <c r="B1165" s="149">
        <v>293</v>
      </c>
      <c r="C1165" s="183" t="s">
        <v>840</v>
      </c>
      <c r="D1165" s="184">
        <v>821</v>
      </c>
      <c r="E1165" s="41" t="s">
        <v>525</v>
      </c>
      <c r="F1165" s="235">
        <v>1.51</v>
      </c>
      <c r="G1165" s="235">
        <v>2</v>
      </c>
      <c r="H1165" s="78">
        <f t="shared" si="91"/>
        <v>2.95</v>
      </c>
      <c r="I1165" s="47">
        <f t="shared" si="92"/>
        <v>0.95000000000000018</v>
      </c>
      <c r="J1165" s="139">
        <v>7550</v>
      </c>
      <c r="K1165" s="139">
        <v>10000</v>
      </c>
      <c r="L1165" s="54">
        <f t="shared" si="93"/>
        <v>14750</v>
      </c>
      <c r="M1165" s="54">
        <f t="shared" si="94"/>
        <v>4750</v>
      </c>
      <c r="O1165" s="91">
        <f t="shared" si="90"/>
        <v>0</v>
      </c>
      <c r="P1165" s="122">
        <v>293821</v>
      </c>
      <c r="Q1165" s="71">
        <v>2.95</v>
      </c>
      <c r="R1165" s="71">
        <v>14750</v>
      </c>
      <c r="S1165" s="161"/>
      <c r="V1165"/>
    </row>
    <row r="1166" spans="1:22">
      <c r="A1166" s="146">
        <v>293825</v>
      </c>
      <c r="B1166" s="49">
        <v>293</v>
      </c>
      <c r="C1166" s="50" t="s">
        <v>840</v>
      </c>
      <c r="D1166" s="68">
        <v>825</v>
      </c>
      <c r="E1166" s="41" t="s">
        <v>539</v>
      </c>
      <c r="F1166" s="235">
        <v>2</v>
      </c>
      <c r="G1166" s="235">
        <v>3</v>
      </c>
      <c r="H1166" s="78">
        <f t="shared" si="91"/>
        <v>3</v>
      </c>
      <c r="I1166" s="47">
        <f t="shared" si="92"/>
        <v>0</v>
      </c>
      <c r="J1166" s="139">
        <v>10000</v>
      </c>
      <c r="K1166" s="139">
        <v>15000</v>
      </c>
      <c r="L1166" s="54">
        <f t="shared" si="93"/>
        <v>15000</v>
      </c>
      <c r="M1166" s="54">
        <f t="shared" si="94"/>
        <v>0</v>
      </c>
      <c r="O1166" s="91">
        <f t="shared" si="90"/>
        <v>0</v>
      </c>
      <c r="P1166" s="122">
        <v>293825</v>
      </c>
      <c r="Q1166" s="71">
        <v>3</v>
      </c>
      <c r="R1166" s="71">
        <v>15000</v>
      </c>
      <c r="S1166" s="161"/>
      <c r="V1166"/>
    </row>
    <row r="1167" spans="1:22">
      <c r="A1167" s="238">
        <v>293855</v>
      </c>
      <c r="B1167" s="149">
        <v>293</v>
      </c>
      <c r="C1167" s="183" t="s">
        <v>840</v>
      </c>
      <c r="D1167" s="184">
        <v>855</v>
      </c>
      <c r="E1167" s="41" t="s">
        <v>538</v>
      </c>
      <c r="F1167" s="93"/>
      <c r="G1167" s="235">
        <v>1</v>
      </c>
      <c r="H1167" s="78">
        <f t="shared" si="91"/>
        <v>0.81</v>
      </c>
      <c r="I1167" s="47">
        <f t="shared" si="92"/>
        <v>-0.18999999999999995</v>
      </c>
      <c r="J1167"/>
      <c r="K1167" s="139">
        <v>5000</v>
      </c>
      <c r="L1167" s="54">
        <f t="shared" si="93"/>
        <v>4050</v>
      </c>
      <c r="M1167" s="54">
        <f t="shared" si="94"/>
        <v>-950</v>
      </c>
      <c r="O1167" s="91">
        <f t="shared" si="90"/>
        <v>0</v>
      </c>
      <c r="P1167" s="122">
        <v>293855</v>
      </c>
      <c r="Q1167" s="71">
        <v>0.81</v>
      </c>
      <c r="R1167" s="71">
        <v>4050</v>
      </c>
      <c r="S1167" s="161"/>
      <c r="V1167"/>
    </row>
    <row r="1168" spans="1:22">
      <c r="A1168" s="146">
        <v>293872</v>
      </c>
      <c r="B1168" s="49">
        <v>293</v>
      </c>
      <c r="C1168" s="50" t="s">
        <v>840</v>
      </c>
      <c r="D1168" s="68">
        <v>872</v>
      </c>
      <c r="E1168" s="41" t="s">
        <v>532</v>
      </c>
      <c r="F1168" s="235">
        <v>3</v>
      </c>
      <c r="G1168" s="235">
        <v>2</v>
      </c>
      <c r="H1168" s="78">
        <f t="shared" si="91"/>
        <v>3</v>
      </c>
      <c r="I1168" s="47">
        <f t="shared" si="92"/>
        <v>1</v>
      </c>
      <c r="J1168" s="139">
        <v>22181</v>
      </c>
      <c r="K1168" s="139">
        <v>10000</v>
      </c>
      <c r="L1168" s="54">
        <f t="shared" si="93"/>
        <v>15000</v>
      </c>
      <c r="M1168" s="54">
        <f t="shared" si="94"/>
        <v>5000</v>
      </c>
      <c r="O1168" s="91">
        <f t="shared" si="90"/>
        <v>0</v>
      </c>
      <c r="P1168" s="122">
        <v>293872</v>
      </c>
      <c r="Q1168" s="71">
        <v>3</v>
      </c>
      <c r="R1168" s="71">
        <v>15000</v>
      </c>
      <c r="S1168" s="161"/>
      <c r="V1168"/>
    </row>
    <row r="1169" spans="1:22">
      <c r="A1169" s="86">
        <v>293873</v>
      </c>
      <c r="B1169" s="86">
        <v>293</v>
      </c>
      <c r="C1169" s="182" t="s">
        <v>840</v>
      </c>
      <c r="D1169" s="182">
        <v>873</v>
      </c>
      <c r="E1169" s="41" t="s">
        <v>531</v>
      </c>
      <c r="F1169" s="235">
        <v>1</v>
      </c>
      <c r="G1169" s="235">
        <v>1</v>
      </c>
      <c r="H1169" s="78">
        <f t="shared" si="91"/>
        <v>1</v>
      </c>
      <c r="I1169" s="47">
        <f t="shared" si="92"/>
        <v>0</v>
      </c>
      <c r="J1169" s="139">
        <v>5000</v>
      </c>
      <c r="K1169" s="139">
        <v>5000</v>
      </c>
      <c r="L1169" s="54">
        <f t="shared" si="93"/>
        <v>5000</v>
      </c>
      <c r="M1169" s="54">
        <f t="shared" si="94"/>
        <v>0</v>
      </c>
      <c r="O1169" s="91">
        <f t="shared" si="90"/>
        <v>0</v>
      </c>
      <c r="P1169" s="122">
        <v>293873</v>
      </c>
      <c r="Q1169" s="71">
        <v>1</v>
      </c>
      <c r="R1169" s="71">
        <v>5000</v>
      </c>
      <c r="S1169" s="161"/>
      <c r="V1169"/>
    </row>
    <row r="1170" spans="1:22">
      <c r="A1170" s="211">
        <v>293879</v>
      </c>
      <c r="B1170" s="49">
        <v>293</v>
      </c>
      <c r="C1170" s="49" t="s">
        <v>840</v>
      </c>
      <c r="D1170" s="49">
        <v>879</v>
      </c>
      <c r="E1170" s="41" t="s">
        <v>533</v>
      </c>
      <c r="F1170" s="235">
        <v>1</v>
      </c>
      <c r="G1170" s="235">
        <v>0</v>
      </c>
      <c r="H1170" s="78">
        <f t="shared" si="91"/>
        <v>0</v>
      </c>
      <c r="I1170" s="47">
        <f t="shared" si="92"/>
        <v>0</v>
      </c>
      <c r="J1170" s="139">
        <v>5000</v>
      </c>
      <c r="K1170" s="139">
        <v>0</v>
      </c>
      <c r="L1170" s="54">
        <f t="shared" si="93"/>
        <v>0</v>
      </c>
      <c r="M1170" s="54">
        <f t="shared" si="94"/>
        <v>0</v>
      </c>
      <c r="O1170" s="91">
        <f t="shared" si="90"/>
        <v>0</v>
      </c>
      <c r="P1170" s="147">
        <v>293879</v>
      </c>
      <c r="Q1170" s="71"/>
      <c r="R1170" s="71"/>
      <c r="S1170" s="161"/>
      <c r="V1170"/>
    </row>
    <row r="1171" spans="1:22">
      <c r="A1171" s="48">
        <v>296089</v>
      </c>
      <c r="B1171" s="48">
        <v>296</v>
      </c>
      <c r="C1171" s="50" t="s">
        <v>1262</v>
      </c>
      <c r="D1171" s="50">
        <v>89</v>
      </c>
      <c r="E1171" s="41" t="s">
        <v>1353</v>
      </c>
      <c r="F1171" s="235">
        <v>4.18</v>
      </c>
      <c r="G1171" s="235">
        <v>4</v>
      </c>
      <c r="H1171" s="78">
        <f t="shared" si="91"/>
        <v>4</v>
      </c>
      <c r="I1171" s="47">
        <f t="shared" si="92"/>
        <v>0</v>
      </c>
      <c r="J1171" s="139">
        <v>23004</v>
      </c>
      <c r="K1171" s="139">
        <v>22104</v>
      </c>
      <c r="L1171" s="54">
        <f t="shared" si="93"/>
        <v>22081</v>
      </c>
      <c r="M1171" s="54">
        <f t="shared" si="94"/>
        <v>-23</v>
      </c>
      <c r="O1171" s="91">
        <f t="shared" si="90"/>
        <v>0</v>
      </c>
      <c r="P1171" s="122">
        <v>296089</v>
      </c>
      <c r="Q1171" s="71">
        <v>4</v>
      </c>
      <c r="R1171" s="71">
        <v>22081</v>
      </c>
      <c r="S1171" s="161"/>
      <c r="V1171"/>
    </row>
    <row r="1172" spans="1:22">
      <c r="A1172" s="48">
        <v>296221</v>
      </c>
      <c r="B1172" s="49">
        <v>296</v>
      </c>
      <c r="C1172" s="50" t="s">
        <v>1262</v>
      </c>
      <c r="D1172" s="50">
        <v>221</v>
      </c>
      <c r="E1172" s="41" t="s">
        <v>1220</v>
      </c>
      <c r="F1172" s="235">
        <v>12.05</v>
      </c>
      <c r="G1172" s="235">
        <v>10</v>
      </c>
      <c r="H1172" s="78">
        <f t="shared" si="91"/>
        <v>13.089999999999998</v>
      </c>
      <c r="I1172" s="47">
        <f t="shared" si="92"/>
        <v>3.0899999999999981</v>
      </c>
      <c r="J1172" s="139">
        <v>63290</v>
      </c>
      <c r="K1172" s="139">
        <v>53040</v>
      </c>
      <c r="L1172" s="54">
        <f t="shared" si="93"/>
        <v>68880</v>
      </c>
      <c r="M1172" s="54">
        <f t="shared" si="94"/>
        <v>15840</v>
      </c>
      <c r="O1172" s="91">
        <f t="shared" si="90"/>
        <v>0</v>
      </c>
      <c r="P1172" s="122">
        <v>296221</v>
      </c>
      <c r="Q1172" s="71">
        <v>13.089999999999998</v>
      </c>
      <c r="R1172" s="71">
        <v>68880</v>
      </c>
      <c r="S1172" s="161"/>
      <c r="V1172"/>
    </row>
    <row r="1173" spans="1:22">
      <c r="A1173" s="48">
        <v>296774</v>
      </c>
      <c r="B1173" s="48">
        <v>296</v>
      </c>
      <c r="C1173" s="50" t="s">
        <v>1262</v>
      </c>
      <c r="D1173" s="68">
        <v>774</v>
      </c>
      <c r="E1173" s="41" t="s">
        <v>540</v>
      </c>
      <c r="F1173" s="235">
        <v>4.91</v>
      </c>
      <c r="G1173" s="235">
        <v>4</v>
      </c>
      <c r="H1173" s="78">
        <f t="shared" si="91"/>
        <v>3.94</v>
      </c>
      <c r="I1173" s="47">
        <f t="shared" si="92"/>
        <v>-6.0000000000000053E-2</v>
      </c>
      <c r="J1173" s="139">
        <v>27884</v>
      </c>
      <c r="K1173" s="139">
        <v>20000</v>
      </c>
      <c r="L1173" s="54">
        <f t="shared" si="93"/>
        <v>19700</v>
      </c>
      <c r="M1173" s="54">
        <f t="shared" si="94"/>
        <v>-300</v>
      </c>
      <c r="O1173" s="91">
        <f t="shared" si="90"/>
        <v>0</v>
      </c>
      <c r="P1173" s="122">
        <v>296774</v>
      </c>
      <c r="Q1173" s="71">
        <v>3.94</v>
      </c>
      <c r="R1173" s="71">
        <v>19700</v>
      </c>
      <c r="S1173" s="161"/>
      <c r="V1173"/>
    </row>
    <row r="1174" spans="1:22">
      <c r="A1174" s="147">
        <v>300041</v>
      </c>
      <c r="B1174" s="149">
        <f>TRUNC(A1174,-3)/1000</f>
        <v>300</v>
      </c>
      <c r="C1174" s="183" t="str">
        <f>VLOOKUP(B1174,code437,2)</f>
        <v xml:space="preserve">TRURO                        </v>
      </c>
      <c r="D1174" s="184">
        <f>A1174-B1174*1000</f>
        <v>41</v>
      </c>
      <c r="E1174" s="41" t="s">
        <v>777</v>
      </c>
      <c r="H1174" s="78">
        <f t="shared" si="91"/>
        <v>0.98</v>
      </c>
      <c r="I1174" s="47">
        <f t="shared" si="92"/>
        <v>0.98</v>
      </c>
      <c r="K1174" s="139"/>
      <c r="L1174" s="54">
        <f t="shared" si="93"/>
        <v>4900</v>
      </c>
      <c r="M1174" s="54">
        <f t="shared" si="94"/>
        <v>4900</v>
      </c>
      <c r="O1174" s="91">
        <f t="shared" si="90"/>
        <v>0</v>
      </c>
      <c r="P1174" s="122">
        <v>300041</v>
      </c>
      <c r="Q1174" s="71">
        <v>0.98</v>
      </c>
      <c r="R1174" s="71">
        <v>4900</v>
      </c>
      <c r="S1174" s="161"/>
      <c r="V1174"/>
    </row>
    <row r="1175" spans="1:22">
      <c r="A1175" s="48">
        <v>300085</v>
      </c>
      <c r="B1175" s="49">
        <v>300</v>
      </c>
      <c r="C1175" s="50" t="s">
        <v>781</v>
      </c>
      <c r="D1175" s="50">
        <v>85</v>
      </c>
      <c r="E1175" s="41" t="s">
        <v>778</v>
      </c>
      <c r="F1175" s="235">
        <v>1</v>
      </c>
      <c r="G1175" s="235">
        <v>0</v>
      </c>
      <c r="H1175" s="78">
        <f t="shared" si="91"/>
        <v>0</v>
      </c>
      <c r="I1175" s="47">
        <f t="shared" si="92"/>
        <v>0</v>
      </c>
      <c r="J1175" s="139">
        <v>5000</v>
      </c>
      <c r="K1175" s="139">
        <v>0</v>
      </c>
      <c r="L1175" s="54">
        <f t="shared" si="93"/>
        <v>0</v>
      </c>
      <c r="M1175" s="54">
        <f t="shared" si="94"/>
        <v>0</v>
      </c>
      <c r="O1175" s="91">
        <f t="shared" si="90"/>
        <v>0</v>
      </c>
      <c r="P1175" s="147">
        <v>300085</v>
      </c>
      <c r="Q1175" s="71"/>
      <c r="R1175" s="71"/>
      <c r="S1175" s="161"/>
      <c r="V1175"/>
    </row>
    <row r="1176" spans="1:22">
      <c r="A1176" s="48">
        <v>300242</v>
      </c>
      <c r="B1176" s="48">
        <v>300</v>
      </c>
      <c r="C1176" s="50" t="s">
        <v>781</v>
      </c>
      <c r="D1176" s="50">
        <v>242</v>
      </c>
      <c r="E1176" s="41" t="s">
        <v>882</v>
      </c>
      <c r="F1176" s="235">
        <v>13</v>
      </c>
      <c r="G1176" s="235">
        <v>11</v>
      </c>
      <c r="H1176" s="78">
        <f t="shared" si="91"/>
        <v>8.3800000000000008</v>
      </c>
      <c r="I1176" s="47">
        <f t="shared" si="92"/>
        <v>-2.6199999999999992</v>
      </c>
      <c r="J1176" s="139">
        <v>83389</v>
      </c>
      <c r="K1176" s="139">
        <v>73389</v>
      </c>
      <c r="L1176" s="54">
        <f t="shared" si="93"/>
        <v>47833</v>
      </c>
      <c r="M1176" s="54">
        <f t="shared" si="94"/>
        <v>-25556</v>
      </c>
      <c r="O1176" s="91">
        <f t="shared" si="90"/>
        <v>0</v>
      </c>
      <c r="P1176" s="122">
        <v>300242</v>
      </c>
      <c r="Q1176" s="71">
        <v>8.3800000000000008</v>
      </c>
      <c r="R1176" s="71">
        <v>47833</v>
      </c>
      <c r="S1176" s="161"/>
      <c r="V1176"/>
    </row>
    <row r="1177" spans="1:22">
      <c r="A1177" s="50">
        <v>300318</v>
      </c>
      <c r="B1177" s="68">
        <v>300</v>
      </c>
      <c r="C1177" s="50" t="s">
        <v>781</v>
      </c>
      <c r="D1177" s="68">
        <v>318</v>
      </c>
      <c r="E1177" s="41" t="s">
        <v>883</v>
      </c>
      <c r="F1177" s="235">
        <v>5.49</v>
      </c>
      <c r="G1177" s="235">
        <v>4</v>
      </c>
      <c r="H1177" s="78">
        <f t="shared" si="91"/>
        <v>4.51</v>
      </c>
      <c r="I1177" s="47">
        <f t="shared" si="92"/>
        <v>0.50999999999999979</v>
      </c>
      <c r="J1177" s="139">
        <v>27450</v>
      </c>
      <c r="K1177" s="139">
        <v>20000</v>
      </c>
      <c r="L1177" s="54">
        <f t="shared" si="93"/>
        <v>22550</v>
      </c>
      <c r="M1177" s="54">
        <f t="shared" si="94"/>
        <v>2550</v>
      </c>
      <c r="O1177" s="91">
        <f t="shared" si="90"/>
        <v>0</v>
      </c>
      <c r="P1177" s="122">
        <v>300318</v>
      </c>
      <c r="Q1177" s="71">
        <v>4.51</v>
      </c>
      <c r="R1177" s="71">
        <v>22550</v>
      </c>
      <c r="S1177" s="161"/>
      <c r="V1177"/>
    </row>
    <row r="1178" spans="1:22">
      <c r="A1178" s="136">
        <v>300660</v>
      </c>
      <c r="B1178" s="49">
        <v>300</v>
      </c>
      <c r="C1178" s="50" t="s">
        <v>781</v>
      </c>
      <c r="D1178" s="68">
        <v>660</v>
      </c>
      <c r="E1178" s="41" t="s">
        <v>783</v>
      </c>
      <c r="F1178" s="235">
        <v>0.49</v>
      </c>
      <c r="G1178" s="235">
        <v>1</v>
      </c>
      <c r="H1178" s="78">
        <f t="shared" si="91"/>
        <v>1</v>
      </c>
      <c r="I1178" s="47">
        <f t="shared" si="92"/>
        <v>0</v>
      </c>
      <c r="J1178" s="139">
        <v>5784</v>
      </c>
      <c r="K1178" s="139">
        <v>5000</v>
      </c>
      <c r="L1178" s="54">
        <f t="shared" si="93"/>
        <v>5000</v>
      </c>
      <c r="M1178" s="54">
        <f t="shared" si="94"/>
        <v>0</v>
      </c>
      <c r="O1178" s="91">
        <f t="shared" si="90"/>
        <v>0</v>
      </c>
      <c r="P1178" s="122">
        <v>300660</v>
      </c>
      <c r="Q1178" s="71">
        <v>1</v>
      </c>
      <c r="R1178" s="71">
        <v>5000</v>
      </c>
      <c r="S1178" s="161"/>
      <c r="V1178"/>
    </row>
    <row r="1179" spans="1:22">
      <c r="A1179" s="254">
        <v>301031</v>
      </c>
      <c r="B1179" s="48">
        <v>301</v>
      </c>
      <c r="C1179" s="50" t="s">
        <v>569</v>
      </c>
      <c r="D1179" s="50">
        <v>31</v>
      </c>
      <c r="E1179" s="41" t="s">
        <v>912</v>
      </c>
      <c r="F1179" s="235">
        <v>0.15</v>
      </c>
      <c r="G1179" s="235">
        <v>0</v>
      </c>
      <c r="H1179" s="78">
        <f t="shared" si="91"/>
        <v>0</v>
      </c>
      <c r="I1179" s="47">
        <f t="shared" si="92"/>
        <v>0</v>
      </c>
      <c r="J1179" s="139">
        <v>750</v>
      </c>
      <c r="K1179" s="139">
        <v>0</v>
      </c>
      <c r="L1179" s="54">
        <f t="shared" si="93"/>
        <v>0</v>
      </c>
      <c r="M1179" s="54">
        <f t="shared" si="94"/>
        <v>0</v>
      </c>
      <c r="O1179" s="91">
        <f t="shared" si="90"/>
        <v>0</v>
      </c>
      <c r="P1179" s="147">
        <v>301031</v>
      </c>
      <c r="Q1179" s="71"/>
      <c r="R1179" s="71"/>
      <c r="S1179" s="161"/>
      <c r="V1179"/>
    </row>
    <row r="1180" spans="1:22">
      <c r="A1180" s="167">
        <v>301056</v>
      </c>
      <c r="B1180" s="48">
        <v>301</v>
      </c>
      <c r="C1180" s="50" t="s">
        <v>569</v>
      </c>
      <c r="D1180" s="68">
        <v>56</v>
      </c>
      <c r="E1180" s="41" t="s">
        <v>784</v>
      </c>
      <c r="F1180" s="235">
        <v>1.22</v>
      </c>
      <c r="G1180" s="235">
        <v>1.5</v>
      </c>
      <c r="H1180" s="78">
        <f t="shared" si="91"/>
        <v>2.5</v>
      </c>
      <c r="I1180" s="47">
        <f t="shared" si="92"/>
        <v>1</v>
      </c>
      <c r="J1180" s="139">
        <v>6100</v>
      </c>
      <c r="K1180" s="139">
        <v>7500</v>
      </c>
      <c r="L1180" s="54">
        <f t="shared" si="93"/>
        <v>12500</v>
      </c>
      <c r="M1180" s="54">
        <f t="shared" si="94"/>
        <v>5000</v>
      </c>
      <c r="O1180" s="91">
        <f t="shared" si="90"/>
        <v>0</v>
      </c>
      <c r="P1180" s="122">
        <v>301056</v>
      </c>
      <c r="Q1180" s="71">
        <v>2.5</v>
      </c>
      <c r="R1180" s="71">
        <v>12500</v>
      </c>
      <c r="S1180" s="161"/>
      <c r="V1180"/>
    </row>
    <row r="1181" spans="1:22">
      <c r="A1181" s="48">
        <v>301079</v>
      </c>
      <c r="B1181" s="48">
        <v>301</v>
      </c>
      <c r="C1181" s="50" t="s">
        <v>569</v>
      </c>
      <c r="D1181" s="68">
        <v>79</v>
      </c>
      <c r="E1181" s="41" t="s">
        <v>785</v>
      </c>
      <c r="F1181" s="235">
        <v>13</v>
      </c>
      <c r="G1181" s="235">
        <v>11.5</v>
      </c>
      <c r="H1181" s="78">
        <f t="shared" si="91"/>
        <v>12.12</v>
      </c>
      <c r="I1181" s="47">
        <f t="shared" si="92"/>
        <v>0.61999999999999922</v>
      </c>
      <c r="J1181" s="139">
        <v>67914</v>
      </c>
      <c r="K1181" s="139">
        <v>60414</v>
      </c>
      <c r="L1181" s="54">
        <f t="shared" si="93"/>
        <v>76855</v>
      </c>
      <c r="M1181" s="54">
        <f t="shared" si="94"/>
        <v>16441</v>
      </c>
      <c r="O1181" s="91">
        <f t="shared" si="90"/>
        <v>0</v>
      </c>
      <c r="P1181" s="122">
        <v>301079</v>
      </c>
      <c r="Q1181" s="71">
        <v>12.12</v>
      </c>
      <c r="R1181" s="71">
        <v>76855</v>
      </c>
      <c r="S1181" s="161"/>
      <c r="V1181"/>
    </row>
    <row r="1182" spans="1:22">
      <c r="A1182" s="48">
        <v>301097</v>
      </c>
      <c r="B1182" s="48">
        <v>301</v>
      </c>
      <c r="C1182" s="50" t="s">
        <v>569</v>
      </c>
      <c r="D1182" s="68">
        <v>97</v>
      </c>
      <c r="E1182" s="41" t="s">
        <v>846</v>
      </c>
      <c r="F1182" s="235">
        <v>2</v>
      </c>
      <c r="G1182" s="235">
        <v>2</v>
      </c>
      <c r="H1182" s="78">
        <f t="shared" si="91"/>
        <v>2</v>
      </c>
      <c r="I1182" s="47">
        <f t="shared" si="92"/>
        <v>0</v>
      </c>
      <c r="J1182" s="139">
        <v>10000</v>
      </c>
      <c r="K1182" s="139">
        <v>10000</v>
      </c>
      <c r="L1182" s="54">
        <f t="shared" si="93"/>
        <v>10000</v>
      </c>
      <c r="M1182" s="54">
        <f t="shared" si="94"/>
        <v>0</v>
      </c>
      <c r="O1182" s="91">
        <f t="shared" si="90"/>
        <v>0</v>
      </c>
      <c r="P1182" s="122">
        <v>301097</v>
      </c>
      <c r="Q1182" s="71">
        <v>2</v>
      </c>
      <c r="R1182" s="71">
        <v>10000</v>
      </c>
      <c r="S1182" s="161"/>
      <c r="V1182"/>
    </row>
    <row r="1183" spans="1:22">
      <c r="A1183" s="48">
        <v>301160</v>
      </c>
      <c r="B1183" s="49">
        <v>301</v>
      </c>
      <c r="C1183" s="50" t="s">
        <v>569</v>
      </c>
      <c r="D1183" s="50">
        <v>160</v>
      </c>
      <c r="E1183" s="41" t="s">
        <v>582</v>
      </c>
      <c r="F1183" s="235">
        <v>18.27</v>
      </c>
      <c r="G1183" s="235">
        <v>20</v>
      </c>
      <c r="H1183" s="78">
        <f t="shared" si="91"/>
        <v>19.14</v>
      </c>
      <c r="I1183" s="47">
        <f t="shared" si="92"/>
        <v>-0.85999999999999943</v>
      </c>
      <c r="J1183" s="139">
        <v>114201</v>
      </c>
      <c r="K1183" s="139">
        <v>117782</v>
      </c>
      <c r="L1183" s="54">
        <f t="shared" si="93"/>
        <v>108936</v>
      </c>
      <c r="M1183" s="54">
        <f t="shared" si="94"/>
        <v>-8846</v>
      </c>
      <c r="O1183" s="91">
        <f t="shared" si="90"/>
        <v>0</v>
      </c>
      <c r="P1183" s="122">
        <v>301160</v>
      </c>
      <c r="Q1183" s="71">
        <v>19.14</v>
      </c>
      <c r="R1183" s="71">
        <v>108936</v>
      </c>
      <c r="S1183" s="161"/>
      <c r="V1183"/>
    </row>
    <row r="1184" spans="1:22">
      <c r="A1184" s="146">
        <v>301326</v>
      </c>
      <c r="B1184" s="49">
        <v>301</v>
      </c>
      <c r="C1184" s="50" t="s">
        <v>569</v>
      </c>
      <c r="D1184" s="68">
        <v>326</v>
      </c>
      <c r="E1184" s="41" t="s">
        <v>570</v>
      </c>
      <c r="F1184" s="235">
        <v>1</v>
      </c>
      <c r="G1184" s="235">
        <v>0</v>
      </c>
      <c r="H1184" s="78">
        <f t="shared" si="91"/>
        <v>0</v>
      </c>
      <c r="I1184" s="47">
        <f t="shared" si="92"/>
        <v>0</v>
      </c>
      <c r="J1184" s="139">
        <v>5000</v>
      </c>
      <c r="K1184" s="139">
        <v>0</v>
      </c>
      <c r="L1184" s="54">
        <f t="shared" si="93"/>
        <v>0</v>
      </c>
      <c r="M1184" s="54">
        <f t="shared" si="94"/>
        <v>0</v>
      </c>
      <c r="O1184" s="91">
        <f t="shared" si="90"/>
        <v>0</v>
      </c>
      <c r="P1184" s="147">
        <v>301326</v>
      </c>
      <c r="Q1184" s="71"/>
      <c r="R1184" s="71"/>
      <c r="S1184" s="161"/>
      <c r="V1184"/>
    </row>
    <row r="1185" spans="1:22">
      <c r="A1185" s="146">
        <v>301342</v>
      </c>
      <c r="B1185" s="49">
        <v>301</v>
      </c>
      <c r="C1185" s="50" t="s">
        <v>569</v>
      </c>
      <c r="D1185" s="68">
        <v>342</v>
      </c>
      <c r="E1185" s="41" t="s">
        <v>514</v>
      </c>
      <c r="F1185" s="235">
        <v>1</v>
      </c>
      <c r="G1185" s="235">
        <v>0</v>
      </c>
      <c r="H1185" s="78">
        <f t="shared" si="91"/>
        <v>0</v>
      </c>
      <c r="I1185" s="47">
        <f t="shared" si="92"/>
        <v>0</v>
      </c>
      <c r="J1185" s="139">
        <v>5000</v>
      </c>
      <c r="K1185" s="139">
        <v>0</v>
      </c>
      <c r="L1185" s="54">
        <f t="shared" si="93"/>
        <v>0</v>
      </c>
      <c r="M1185" s="54">
        <f t="shared" si="94"/>
        <v>0</v>
      </c>
      <c r="O1185" s="91">
        <f t="shared" si="90"/>
        <v>0</v>
      </c>
      <c r="P1185" s="147">
        <v>301342</v>
      </c>
      <c r="Q1185" s="71"/>
      <c r="R1185" s="71"/>
      <c r="S1185" s="161"/>
      <c r="V1185"/>
    </row>
    <row r="1186" spans="1:22">
      <c r="A1186" s="238">
        <v>301673</v>
      </c>
      <c r="B1186" s="149">
        <v>301</v>
      </c>
      <c r="C1186" s="183" t="s">
        <v>569</v>
      </c>
      <c r="D1186" s="184">
        <v>673</v>
      </c>
      <c r="E1186" s="41" t="s">
        <v>853</v>
      </c>
      <c r="F1186" s="93"/>
      <c r="G1186" s="235">
        <v>2</v>
      </c>
      <c r="H1186" s="78">
        <f t="shared" si="91"/>
        <v>2</v>
      </c>
      <c r="I1186" s="47">
        <f t="shared" si="92"/>
        <v>0</v>
      </c>
      <c r="J1186"/>
      <c r="K1186" s="139">
        <v>10000</v>
      </c>
      <c r="L1186" s="54">
        <f t="shared" si="93"/>
        <v>10000</v>
      </c>
      <c r="M1186" s="54">
        <f t="shared" si="94"/>
        <v>0</v>
      </c>
      <c r="O1186" s="91">
        <f t="shared" si="90"/>
        <v>0</v>
      </c>
      <c r="P1186" s="122">
        <v>301673</v>
      </c>
      <c r="Q1186" s="71">
        <v>2</v>
      </c>
      <c r="R1186" s="71">
        <v>10000</v>
      </c>
      <c r="S1186" s="161"/>
      <c r="V1186"/>
    </row>
    <row r="1187" spans="1:22">
      <c r="A1187" s="166">
        <v>301735</v>
      </c>
      <c r="B1187" s="48">
        <v>301</v>
      </c>
      <c r="C1187" s="50" t="s">
        <v>569</v>
      </c>
      <c r="D1187" s="50">
        <v>735</v>
      </c>
      <c r="E1187" s="41" t="s">
        <v>855</v>
      </c>
      <c r="F1187" s="235">
        <v>3</v>
      </c>
      <c r="G1187" s="235">
        <v>3.5</v>
      </c>
      <c r="H1187" s="78">
        <f t="shared" si="91"/>
        <v>5.0199999999999996</v>
      </c>
      <c r="I1187" s="47">
        <f t="shared" si="92"/>
        <v>1.5199999999999996</v>
      </c>
      <c r="J1187" s="139">
        <v>15000</v>
      </c>
      <c r="K1187" s="139">
        <v>17500</v>
      </c>
      <c r="L1187" s="54">
        <f t="shared" si="93"/>
        <v>25100</v>
      </c>
      <c r="M1187" s="54">
        <f t="shared" si="94"/>
        <v>7600</v>
      </c>
      <c r="O1187" s="91">
        <f t="shared" si="90"/>
        <v>0</v>
      </c>
      <c r="P1187" s="122">
        <v>301735</v>
      </c>
      <c r="Q1187" s="71">
        <v>5.0199999999999996</v>
      </c>
      <c r="R1187" s="71">
        <v>25100</v>
      </c>
      <c r="S1187" s="161"/>
      <c r="V1187"/>
    </row>
    <row r="1188" spans="1:22">
      <c r="A1188" s="211">
        <v>304025</v>
      </c>
      <c r="B1188" s="49">
        <v>304</v>
      </c>
      <c r="C1188" s="49" t="s">
        <v>799</v>
      </c>
      <c r="D1188" s="49">
        <v>25</v>
      </c>
      <c r="E1188" s="41" t="s">
        <v>792</v>
      </c>
      <c r="F1188" s="235">
        <v>1</v>
      </c>
      <c r="G1188" s="235">
        <v>2</v>
      </c>
      <c r="H1188" s="78">
        <f t="shared" si="91"/>
        <v>1.38</v>
      </c>
      <c r="I1188" s="47">
        <f t="shared" si="92"/>
        <v>-0.62000000000000011</v>
      </c>
      <c r="J1188" s="139">
        <v>5000</v>
      </c>
      <c r="K1188" s="139">
        <v>10000</v>
      </c>
      <c r="L1188" s="54">
        <f t="shared" si="93"/>
        <v>6900</v>
      </c>
      <c r="M1188" s="54">
        <f t="shared" si="94"/>
        <v>-3100</v>
      </c>
      <c r="O1188" s="91">
        <f t="shared" si="90"/>
        <v>0</v>
      </c>
      <c r="P1188" s="122">
        <v>304025</v>
      </c>
      <c r="Q1188" s="71">
        <v>1.38</v>
      </c>
      <c r="R1188" s="71">
        <v>6900</v>
      </c>
      <c r="S1188" s="161"/>
      <c r="V1188"/>
    </row>
    <row r="1189" spans="1:22">
      <c r="A1189" s="238">
        <v>304064</v>
      </c>
      <c r="B1189" s="149">
        <v>304</v>
      </c>
      <c r="C1189" s="183" t="s">
        <v>799</v>
      </c>
      <c r="D1189" s="184">
        <v>64</v>
      </c>
      <c r="E1189" s="41" t="s">
        <v>844</v>
      </c>
      <c r="F1189" s="93"/>
      <c r="G1189" s="235">
        <v>1</v>
      </c>
      <c r="H1189" s="78">
        <f t="shared" si="91"/>
        <v>1</v>
      </c>
      <c r="I1189" s="47">
        <f t="shared" si="92"/>
        <v>0</v>
      </c>
      <c r="J1189"/>
      <c r="K1189" s="139">
        <v>5000</v>
      </c>
      <c r="L1189" s="54">
        <f t="shared" si="93"/>
        <v>5000</v>
      </c>
      <c r="M1189" s="54">
        <f t="shared" si="94"/>
        <v>0</v>
      </c>
      <c r="O1189" s="91">
        <f t="shared" si="90"/>
        <v>0</v>
      </c>
      <c r="P1189" s="122">
        <v>304064</v>
      </c>
      <c r="Q1189" s="71">
        <v>1</v>
      </c>
      <c r="R1189" s="71">
        <v>5000</v>
      </c>
      <c r="S1189" s="161"/>
      <c r="V1189"/>
    </row>
    <row r="1190" spans="1:22">
      <c r="A1190" s="48">
        <v>304077</v>
      </c>
      <c r="B1190" s="48">
        <v>304</v>
      </c>
      <c r="C1190" s="50" t="s">
        <v>799</v>
      </c>
      <c r="D1190" s="50">
        <v>77</v>
      </c>
      <c r="E1190" s="41" t="s">
        <v>791</v>
      </c>
      <c r="F1190" s="235">
        <v>10.459999999999999</v>
      </c>
      <c r="G1190" s="235">
        <v>10</v>
      </c>
      <c r="H1190" s="78">
        <f t="shared" si="91"/>
        <v>9.11</v>
      </c>
      <c r="I1190" s="47">
        <f t="shared" si="92"/>
        <v>-0.89000000000000057</v>
      </c>
      <c r="J1190" s="139">
        <v>64026</v>
      </c>
      <c r="K1190" s="139">
        <v>69726</v>
      </c>
      <c r="L1190" s="54">
        <f t="shared" si="93"/>
        <v>62738</v>
      </c>
      <c r="M1190" s="54">
        <f t="shared" si="94"/>
        <v>-6988</v>
      </c>
      <c r="O1190" s="91">
        <f t="shared" si="90"/>
        <v>0</v>
      </c>
      <c r="P1190" s="122">
        <v>304077</v>
      </c>
      <c r="Q1190" s="71">
        <v>9.11</v>
      </c>
      <c r="R1190" s="71">
        <v>62738</v>
      </c>
      <c r="S1190" s="161"/>
      <c r="V1190"/>
    </row>
    <row r="1191" spans="1:22">
      <c r="A1191" s="210">
        <v>304110</v>
      </c>
      <c r="B1191" s="149">
        <v>304</v>
      </c>
      <c r="C1191" s="183" t="s">
        <v>799</v>
      </c>
      <c r="D1191" s="184">
        <v>110</v>
      </c>
      <c r="E1191" s="41" t="s">
        <v>793</v>
      </c>
      <c r="F1191" s="235">
        <v>2.81</v>
      </c>
      <c r="G1191" s="235">
        <v>5</v>
      </c>
      <c r="H1191" s="78">
        <f t="shared" si="91"/>
        <v>3.7800000000000002</v>
      </c>
      <c r="I1191" s="47">
        <f t="shared" si="92"/>
        <v>-1.2199999999999998</v>
      </c>
      <c r="J1191" s="139">
        <v>14050</v>
      </c>
      <c r="K1191" s="139">
        <v>25000</v>
      </c>
      <c r="L1191" s="54">
        <f t="shared" si="93"/>
        <v>18900</v>
      </c>
      <c r="M1191" s="54">
        <f t="shared" si="94"/>
        <v>-6100</v>
      </c>
      <c r="O1191" s="91">
        <f t="shared" si="90"/>
        <v>0</v>
      </c>
      <c r="P1191" s="122">
        <v>304110</v>
      </c>
      <c r="Q1191" s="71">
        <v>3.7800000000000002</v>
      </c>
      <c r="R1191" s="71">
        <v>18900</v>
      </c>
      <c r="S1191" s="161"/>
      <c r="V1191"/>
    </row>
    <row r="1192" spans="1:22">
      <c r="A1192" s="50">
        <v>304138</v>
      </c>
      <c r="B1192" s="48">
        <v>304</v>
      </c>
      <c r="C1192" s="50" t="s">
        <v>799</v>
      </c>
      <c r="D1192" s="50">
        <v>138</v>
      </c>
      <c r="E1192" s="41" t="s">
        <v>794</v>
      </c>
      <c r="F1192" s="235">
        <v>2</v>
      </c>
      <c r="G1192" s="235">
        <v>2</v>
      </c>
      <c r="H1192" s="78">
        <f t="shared" si="91"/>
        <v>2</v>
      </c>
      <c r="I1192" s="47">
        <f t="shared" si="92"/>
        <v>0</v>
      </c>
      <c r="J1192" s="139">
        <v>11831</v>
      </c>
      <c r="K1192" s="139">
        <v>11831</v>
      </c>
      <c r="L1192" s="54">
        <f t="shared" si="93"/>
        <v>10990</v>
      </c>
      <c r="M1192" s="54">
        <f t="shared" si="94"/>
        <v>-841</v>
      </c>
      <c r="O1192" s="91">
        <f t="shared" si="90"/>
        <v>0</v>
      </c>
      <c r="P1192" s="122">
        <v>304138</v>
      </c>
      <c r="Q1192" s="71">
        <v>2</v>
      </c>
      <c r="R1192" s="71">
        <v>10990</v>
      </c>
      <c r="S1192" s="161"/>
      <c r="V1192"/>
    </row>
    <row r="1193" spans="1:22">
      <c r="A1193" s="147">
        <v>304141</v>
      </c>
      <c r="B1193" s="149">
        <f>TRUNC(A1193,-3)/1000</f>
        <v>304</v>
      </c>
      <c r="C1193" s="183" t="str">
        <f>VLOOKUP(B1193,code437,2)</f>
        <v xml:space="preserve">UXBRIDGE                     </v>
      </c>
      <c r="D1193" s="184">
        <f>A1193-B1193*1000</f>
        <v>141</v>
      </c>
      <c r="E1193" s="41" t="s">
        <v>563</v>
      </c>
      <c r="H1193" s="78">
        <f t="shared" si="91"/>
        <v>1.38</v>
      </c>
      <c r="I1193" s="47">
        <f t="shared" si="92"/>
        <v>1.38</v>
      </c>
      <c r="K1193" s="139"/>
      <c r="L1193" s="54">
        <f t="shared" si="93"/>
        <v>6900</v>
      </c>
      <c r="M1193" s="54">
        <f t="shared" si="94"/>
        <v>6900</v>
      </c>
      <c r="O1193" s="91">
        <f t="shared" si="90"/>
        <v>0</v>
      </c>
      <c r="P1193" s="122">
        <v>304141</v>
      </c>
      <c r="Q1193" s="71">
        <v>1.38</v>
      </c>
      <c r="R1193" s="71">
        <v>6900</v>
      </c>
      <c r="S1193" s="161"/>
      <c r="V1193"/>
    </row>
    <row r="1194" spans="1:22">
      <c r="A1194" s="147">
        <v>304151</v>
      </c>
      <c r="B1194" s="149">
        <f>TRUNC(A1194,-3)/1000</f>
        <v>304</v>
      </c>
      <c r="C1194" s="183" t="str">
        <f>VLOOKUP(B1194,code437,2)</f>
        <v xml:space="preserve">UXBRIDGE                     </v>
      </c>
      <c r="D1194" s="184">
        <f>A1194-B1194*1000</f>
        <v>151</v>
      </c>
      <c r="E1194" s="41" t="s">
        <v>921</v>
      </c>
      <c r="H1194" s="78">
        <f t="shared" si="91"/>
        <v>0.5</v>
      </c>
      <c r="I1194" s="47">
        <f t="shared" si="92"/>
        <v>0.5</v>
      </c>
      <c r="K1194" s="139"/>
      <c r="L1194" s="54">
        <f t="shared" si="93"/>
        <v>2500</v>
      </c>
      <c r="M1194" s="54">
        <f t="shared" si="94"/>
        <v>2500</v>
      </c>
      <c r="O1194" s="91">
        <f t="shared" si="90"/>
        <v>0</v>
      </c>
      <c r="P1194" s="122">
        <v>304151</v>
      </c>
      <c r="Q1194" s="71">
        <v>0.5</v>
      </c>
      <c r="R1194" s="71">
        <v>2500</v>
      </c>
      <c r="S1194" s="161"/>
      <c r="V1194"/>
    </row>
    <row r="1195" spans="1:22">
      <c r="A1195" s="238">
        <v>304170</v>
      </c>
      <c r="B1195" s="149">
        <v>304</v>
      </c>
      <c r="C1195" s="183" t="s">
        <v>799</v>
      </c>
      <c r="D1195" s="184">
        <v>170</v>
      </c>
      <c r="E1195" s="41" t="s">
        <v>566</v>
      </c>
      <c r="F1195" s="93"/>
      <c r="G1195" s="235">
        <v>3</v>
      </c>
      <c r="H1195" s="78">
        <f t="shared" si="91"/>
        <v>2</v>
      </c>
      <c r="I1195" s="47">
        <f t="shared" si="92"/>
        <v>-1</v>
      </c>
      <c r="J1195"/>
      <c r="K1195" s="139">
        <v>15000</v>
      </c>
      <c r="L1195" s="54">
        <f t="shared" si="93"/>
        <v>10000</v>
      </c>
      <c r="M1195" s="54">
        <f t="shared" si="94"/>
        <v>-5000</v>
      </c>
      <c r="O1195" s="91">
        <f t="shared" si="90"/>
        <v>0</v>
      </c>
      <c r="P1195" s="122">
        <v>304170</v>
      </c>
      <c r="Q1195" s="71">
        <v>2</v>
      </c>
      <c r="R1195" s="71">
        <v>10000</v>
      </c>
      <c r="S1195" s="161"/>
      <c r="V1195"/>
    </row>
    <row r="1196" spans="1:22">
      <c r="A1196" s="238">
        <v>304177</v>
      </c>
      <c r="B1196" s="149">
        <v>304</v>
      </c>
      <c r="C1196" s="183" t="s">
        <v>799</v>
      </c>
      <c r="D1196" s="184">
        <v>177</v>
      </c>
      <c r="E1196" s="41" t="s">
        <v>1277</v>
      </c>
      <c r="F1196" s="93"/>
      <c r="G1196" s="235">
        <v>2</v>
      </c>
      <c r="H1196" s="78">
        <f t="shared" si="91"/>
        <v>0</v>
      </c>
      <c r="I1196" s="47">
        <f t="shared" si="92"/>
        <v>-2</v>
      </c>
      <c r="J1196"/>
      <c r="K1196" s="139">
        <v>10000</v>
      </c>
      <c r="L1196" s="54">
        <f t="shared" si="93"/>
        <v>0</v>
      </c>
      <c r="M1196" s="54">
        <f t="shared" si="94"/>
        <v>-10000</v>
      </c>
      <c r="O1196" s="91">
        <f t="shared" si="90"/>
        <v>0</v>
      </c>
      <c r="P1196" s="147">
        <v>304177</v>
      </c>
      <c r="Q1196" s="71"/>
      <c r="R1196" s="71"/>
      <c r="S1196" s="161"/>
      <c r="V1196"/>
    </row>
    <row r="1197" spans="1:22">
      <c r="A1197" s="169">
        <v>304185</v>
      </c>
      <c r="B1197" s="169">
        <v>304</v>
      </c>
      <c r="C1197" s="50" t="s">
        <v>799</v>
      </c>
      <c r="D1197" s="169">
        <v>185</v>
      </c>
      <c r="E1197" s="41" t="s">
        <v>829</v>
      </c>
      <c r="F1197" s="235">
        <v>5.54</v>
      </c>
      <c r="G1197" s="235">
        <v>7</v>
      </c>
      <c r="H1197" s="78">
        <f t="shared" si="91"/>
        <v>7.45</v>
      </c>
      <c r="I1197" s="47">
        <f t="shared" si="92"/>
        <v>0.45000000000000018</v>
      </c>
      <c r="J1197" s="139">
        <v>27700</v>
      </c>
      <c r="K1197" s="139">
        <v>39000</v>
      </c>
      <c r="L1197" s="54">
        <f t="shared" si="93"/>
        <v>50535</v>
      </c>
      <c r="M1197" s="54">
        <f t="shared" si="94"/>
        <v>11535</v>
      </c>
      <c r="O1197" s="91">
        <f t="shared" si="90"/>
        <v>0</v>
      </c>
      <c r="P1197" s="122">
        <v>304185</v>
      </c>
      <c r="Q1197" s="71">
        <v>7.45</v>
      </c>
      <c r="R1197" s="71">
        <v>50535</v>
      </c>
      <c r="S1197" s="161"/>
      <c r="V1197"/>
    </row>
    <row r="1198" spans="1:22">
      <c r="A1198" s="146">
        <v>304186</v>
      </c>
      <c r="B1198" s="49">
        <v>304</v>
      </c>
      <c r="C1198" s="50" t="s">
        <v>799</v>
      </c>
      <c r="D1198" s="68">
        <v>186</v>
      </c>
      <c r="E1198" s="41" t="s">
        <v>873</v>
      </c>
      <c r="F1198" s="235">
        <v>2</v>
      </c>
      <c r="G1198" s="235">
        <v>5</v>
      </c>
      <c r="H1198" s="78">
        <f t="shared" si="91"/>
        <v>5.12</v>
      </c>
      <c r="I1198" s="47">
        <f t="shared" si="92"/>
        <v>0.12000000000000011</v>
      </c>
      <c r="J1198" s="139">
        <v>10000</v>
      </c>
      <c r="K1198" s="139">
        <v>29000</v>
      </c>
      <c r="L1198" s="54">
        <f t="shared" si="93"/>
        <v>29248</v>
      </c>
      <c r="M1198" s="54">
        <f t="shared" si="94"/>
        <v>248</v>
      </c>
      <c r="O1198" s="91">
        <f t="shared" si="90"/>
        <v>0</v>
      </c>
      <c r="P1198" s="122">
        <v>304186</v>
      </c>
      <c r="Q1198" s="71">
        <v>5.12</v>
      </c>
      <c r="R1198" s="71">
        <v>29248</v>
      </c>
      <c r="S1198" s="161"/>
      <c r="V1198"/>
    </row>
    <row r="1199" spans="1:22">
      <c r="A1199" s="48">
        <v>304214</v>
      </c>
      <c r="B1199" s="48">
        <v>304</v>
      </c>
      <c r="C1199" s="50" t="s">
        <v>799</v>
      </c>
      <c r="D1199" s="50">
        <v>214</v>
      </c>
      <c r="E1199" s="41" t="s">
        <v>796</v>
      </c>
      <c r="F1199" s="235">
        <v>43.75</v>
      </c>
      <c r="G1199" s="235">
        <v>46</v>
      </c>
      <c r="H1199" s="78">
        <f t="shared" si="91"/>
        <v>44.160000000000004</v>
      </c>
      <c r="I1199" s="47">
        <f t="shared" si="92"/>
        <v>-1.8399999999999963</v>
      </c>
      <c r="J1199" s="139">
        <v>313874</v>
      </c>
      <c r="K1199" s="139">
        <v>318541</v>
      </c>
      <c r="L1199" s="54">
        <f t="shared" si="93"/>
        <v>363965</v>
      </c>
      <c r="M1199" s="54">
        <f t="shared" si="94"/>
        <v>45424</v>
      </c>
      <c r="O1199" s="91">
        <f t="shared" si="90"/>
        <v>0</v>
      </c>
      <c r="P1199" s="122">
        <v>304214</v>
      </c>
      <c r="Q1199" s="71">
        <v>44.160000000000004</v>
      </c>
      <c r="R1199" s="71">
        <v>363965</v>
      </c>
      <c r="S1199" s="161"/>
      <c r="V1199"/>
    </row>
    <row r="1200" spans="1:22">
      <c r="A1200" s="210">
        <v>304226</v>
      </c>
      <c r="B1200" s="149">
        <v>304</v>
      </c>
      <c r="C1200" s="183" t="s">
        <v>799</v>
      </c>
      <c r="D1200" s="184">
        <v>226</v>
      </c>
      <c r="E1200" s="41" t="s">
        <v>797</v>
      </c>
      <c r="F1200" s="235">
        <v>2</v>
      </c>
      <c r="G1200" s="235">
        <v>2</v>
      </c>
      <c r="H1200" s="78">
        <f t="shared" si="91"/>
        <v>2.48</v>
      </c>
      <c r="I1200" s="47">
        <f t="shared" si="92"/>
        <v>0.48</v>
      </c>
      <c r="J1200" s="139">
        <v>10000</v>
      </c>
      <c r="K1200" s="139">
        <v>10000</v>
      </c>
      <c r="L1200" s="54">
        <f t="shared" si="93"/>
        <v>12400</v>
      </c>
      <c r="M1200" s="54">
        <f t="shared" si="94"/>
        <v>2400</v>
      </c>
      <c r="O1200" s="91">
        <f t="shared" si="90"/>
        <v>0</v>
      </c>
      <c r="P1200" s="122">
        <v>304226</v>
      </c>
      <c r="Q1200" s="71">
        <v>2.48</v>
      </c>
      <c r="R1200" s="71">
        <v>12400</v>
      </c>
      <c r="S1200" s="161"/>
      <c r="V1200"/>
    </row>
    <row r="1201" spans="1:22">
      <c r="A1201" s="210">
        <v>304271</v>
      </c>
      <c r="B1201" s="149">
        <v>304</v>
      </c>
      <c r="C1201" s="183" t="s">
        <v>799</v>
      </c>
      <c r="D1201" s="184">
        <v>271</v>
      </c>
      <c r="E1201" s="41" t="s">
        <v>1285</v>
      </c>
      <c r="F1201" s="235">
        <v>1</v>
      </c>
      <c r="G1201" s="235">
        <v>2</v>
      </c>
      <c r="H1201" s="78">
        <f t="shared" si="91"/>
        <v>1.38</v>
      </c>
      <c r="I1201" s="47">
        <f t="shared" si="92"/>
        <v>-0.62000000000000011</v>
      </c>
      <c r="J1201" s="139">
        <v>5000</v>
      </c>
      <c r="K1201" s="139">
        <v>10000</v>
      </c>
      <c r="L1201" s="54">
        <f t="shared" si="93"/>
        <v>6900</v>
      </c>
      <c r="M1201" s="54">
        <f t="shared" si="94"/>
        <v>-3100</v>
      </c>
      <c r="O1201" s="91">
        <f t="shared" si="90"/>
        <v>0</v>
      </c>
      <c r="P1201" s="122">
        <v>304271</v>
      </c>
      <c r="Q1201" s="71">
        <v>1.38</v>
      </c>
      <c r="R1201" s="71">
        <v>6900</v>
      </c>
      <c r="S1201" s="161"/>
      <c r="V1201"/>
    </row>
    <row r="1202" spans="1:22">
      <c r="A1202" s="238">
        <v>304277</v>
      </c>
      <c r="B1202" s="149">
        <v>304</v>
      </c>
      <c r="C1202" s="183" t="s">
        <v>799</v>
      </c>
      <c r="D1202" s="184">
        <v>277</v>
      </c>
      <c r="E1202" s="41" t="s">
        <v>869</v>
      </c>
      <c r="F1202" s="93"/>
      <c r="G1202" s="235">
        <v>2</v>
      </c>
      <c r="H1202" s="78">
        <f t="shared" si="91"/>
        <v>1.84</v>
      </c>
      <c r="I1202" s="47">
        <f t="shared" si="92"/>
        <v>-0.15999999999999992</v>
      </c>
      <c r="J1202"/>
      <c r="K1202" s="139">
        <v>10000</v>
      </c>
      <c r="L1202" s="54">
        <f t="shared" si="93"/>
        <v>9200</v>
      </c>
      <c r="M1202" s="54">
        <f t="shared" si="94"/>
        <v>-800</v>
      </c>
      <c r="O1202" s="91">
        <f t="shared" si="90"/>
        <v>0</v>
      </c>
      <c r="P1202" s="122">
        <v>304277</v>
      </c>
      <c r="Q1202" s="71">
        <v>1.84</v>
      </c>
      <c r="R1202" s="71">
        <v>9200</v>
      </c>
      <c r="S1202" s="161"/>
      <c r="V1202"/>
    </row>
    <row r="1203" spans="1:22">
      <c r="A1203" s="146">
        <v>304290</v>
      </c>
      <c r="B1203" s="49">
        <v>304</v>
      </c>
      <c r="C1203" s="50" t="s">
        <v>799</v>
      </c>
      <c r="D1203" s="68">
        <v>290</v>
      </c>
      <c r="E1203" s="41" t="s">
        <v>798</v>
      </c>
      <c r="F1203" s="235">
        <v>2.52</v>
      </c>
      <c r="G1203" s="235">
        <v>3</v>
      </c>
      <c r="H1203" s="78">
        <f t="shared" si="91"/>
        <v>3.66</v>
      </c>
      <c r="I1203" s="47">
        <f t="shared" si="92"/>
        <v>0.66000000000000014</v>
      </c>
      <c r="J1203" s="139">
        <v>12600</v>
      </c>
      <c r="K1203" s="139">
        <v>15000</v>
      </c>
      <c r="L1203" s="54">
        <f t="shared" si="93"/>
        <v>18986</v>
      </c>
      <c r="M1203" s="54">
        <f t="shared" si="94"/>
        <v>3986</v>
      </c>
      <c r="O1203" s="91">
        <f t="shared" si="90"/>
        <v>0</v>
      </c>
      <c r="P1203" s="122">
        <v>304290</v>
      </c>
      <c r="Q1203" s="71">
        <v>3.66</v>
      </c>
      <c r="R1203" s="71">
        <v>18986</v>
      </c>
      <c r="S1203" s="161"/>
      <c r="V1203"/>
    </row>
    <row r="1204" spans="1:22">
      <c r="A1204" s="136">
        <v>304316</v>
      </c>
      <c r="B1204" s="49">
        <v>304</v>
      </c>
      <c r="C1204" s="50" t="s">
        <v>799</v>
      </c>
      <c r="D1204" s="68">
        <v>316</v>
      </c>
      <c r="E1204" s="41" t="s">
        <v>870</v>
      </c>
      <c r="F1204" s="235">
        <v>1.55</v>
      </c>
      <c r="G1204" s="235">
        <v>4</v>
      </c>
      <c r="H1204" s="78">
        <f t="shared" si="91"/>
        <v>2.4499999999999997</v>
      </c>
      <c r="I1204" s="47">
        <f t="shared" si="92"/>
        <v>-1.5500000000000003</v>
      </c>
      <c r="J1204" s="139">
        <v>7750</v>
      </c>
      <c r="K1204" s="139">
        <v>24000</v>
      </c>
      <c r="L1204" s="54">
        <f t="shared" si="93"/>
        <v>18891</v>
      </c>
      <c r="M1204" s="54">
        <f t="shared" si="94"/>
        <v>-5109</v>
      </c>
      <c r="O1204" s="91">
        <f t="shared" si="90"/>
        <v>0</v>
      </c>
      <c r="P1204" s="122">
        <v>304316</v>
      </c>
      <c r="Q1204" s="71">
        <v>2.4499999999999997</v>
      </c>
      <c r="R1204" s="71">
        <v>18891</v>
      </c>
      <c r="S1204" s="161"/>
      <c r="V1204"/>
    </row>
    <row r="1205" spans="1:22">
      <c r="A1205" s="238">
        <v>304321</v>
      </c>
      <c r="B1205" s="149">
        <v>304</v>
      </c>
      <c r="C1205" s="183" t="s">
        <v>799</v>
      </c>
      <c r="D1205" s="184">
        <v>321</v>
      </c>
      <c r="E1205" s="41" t="s">
        <v>850</v>
      </c>
      <c r="F1205" s="93"/>
      <c r="G1205" s="235">
        <v>1</v>
      </c>
      <c r="H1205" s="78">
        <f t="shared" si="91"/>
        <v>1</v>
      </c>
      <c r="I1205" s="47">
        <f t="shared" si="92"/>
        <v>0</v>
      </c>
      <c r="J1205"/>
      <c r="K1205" s="139">
        <v>5000</v>
      </c>
      <c r="L1205" s="54">
        <f t="shared" si="93"/>
        <v>5000</v>
      </c>
      <c r="M1205" s="54">
        <f t="shared" si="94"/>
        <v>0</v>
      </c>
      <c r="O1205" s="91">
        <f t="shared" si="90"/>
        <v>0</v>
      </c>
      <c r="P1205" s="122">
        <v>304321</v>
      </c>
      <c r="Q1205" s="71">
        <v>1</v>
      </c>
      <c r="R1205" s="71">
        <v>5000</v>
      </c>
      <c r="S1205" s="161"/>
      <c r="V1205"/>
    </row>
    <row r="1206" spans="1:22">
      <c r="A1206" s="238">
        <v>304322</v>
      </c>
      <c r="B1206" s="149">
        <v>304</v>
      </c>
      <c r="C1206" s="183" t="s">
        <v>799</v>
      </c>
      <c r="D1206" s="184">
        <v>322</v>
      </c>
      <c r="E1206" s="41" t="s">
        <v>787</v>
      </c>
      <c r="F1206" s="93"/>
      <c r="G1206" s="235">
        <v>2</v>
      </c>
      <c r="H1206" s="78">
        <f t="shared" si="91"/>
        <v>1.26</v>
      </c>
      <c r="I1206" s="47">
        <f t="shared" si="92"/>
        <v>-0.74</v>
      </c>
      <c r="J1206"/>
      <c r="K1206" s="139">
        <v>10000</v>
      </c>
      <c r="L1206" s="54">
        <f t="shared" si="93"/>
        <v>6300</v>
      </c>
      <c r="M1206" s="54">
        <f t="shared" si="94"/>
        <v>-3700</v>
      </c>
      <c r="O1206" s="91">
        <f t="shared" si="90"/>
        <v>0</v>
      </c>
      <c r="P1206" s="122">
        <v>304322</v>
      </c>
      <c r="Q1206" s="71">
        <v>1.26</v>
      </c>
      <c r="R1206" s="71">
        <v>6300</v>
      </c>
      <c r="S1206" s="161"/>
      <c r="V1206"/>
    </row>
    <row r="1207" spans="1:22">
      <c r="A1207" s="238">
        <v>304348</v>
      </c>
      <c r="B1207" s="149">
        <v>304</v>
      </c>
      <c r="C1207" s="183" t="s">
        <v>799</v>
      </c>
      <c r="D1207" s="184">
        <v>348</v>
      </c>
      <c r="E1207" s="41" t="s">
        <v>857</v>
      </c>
      <c r="F1207" s="93"/>
      <c r="G1207" s="235">
        <v>10</v>
      </c>
      <c r="H1207" s="78">
        <f t="shared" si="91"/>
        <v>9.6900000000000013</v>
      </c>
      <c r="I1207" s="47">
        <f t="shared" si="92"/>
        <v>-0.30999999999999872</v>
      </c>
      <c r="J1207"/>
      <c r="K1207" s="139">
        <v>50000</v>
      </c>
      <c r="L1207" s="54">
        <f t="shared" si="93"/>
        <v>48450</v>
      </c>
      <c r="M1207" s="54">
        <f t="shared" si="94"/>
        <v>-1550</v>
      </c>
      <c r="O1207" s="91">
        <f t="shared" si="90"/>
        <v>0</v>
      </c>
      <c r="P1207" s="122">
        <v>304348</v>
      </c>
      <c r="Q1207" s="71">
        <v>9.6900000000000013</v>
      </c>
      <c r="R1207" s="71">
        <v>48450</v>
      </c>
      <c r="S1207" s="161"/>
      <c r="V1207"/>
    </row>
    <row r="1208" spans="1:22">
      <c r="A1208" s="147">
        <v>304600</v>
      </c>
      <c r="B1208" s="149">
        <f>TRUNC(A1208,-3)/1000</f>
        <v>304</v>
      </c>
      <c r="C1208" s="183" t="str">
        <f>VLOOKUP(B1208,code437,2)</f>
        <v xml:space="preserve">UXBRIDGE                     </v>
      </c>
      <c r="D1208" s="184">
        <f>A1208-B1208*1000</f>
        <v>600</v>
      </c>
      <c r="E1208" s="41" t="s">
        <v>851</v>
      </c>
      <c r="H1208" s="78">
        <f t="shared" si="91"/>
        <v>0.5</v>
      </c>
      <c r="I1208" s="47">
        <f t="shared" si="92"/>
        <v>0.5</v>
      </c>
      <c r="K1208" s="139"/>
      <c r="L1208" s="54">
        <f t="shared" si="93"/>
        <v>2500</v>
      </c>
      <c r="M1208" s="54">
        <f t="shared" si="94"/>
        <v>2500</v>
      </c>
      <c r="O1208" s="91">
        <f t="shared" si="90"/>
        <v>0</v>
      </c>
      <c r="P1208" s="122">
        <v>304600</v>
      </c>
      <c r="Q1208" s="71">
        <v>0.5</v>
      </c>
      <c r="R1208" s="71">
        <v>2500</v>
      </c>
      <c r="S1208" s="161"/>
      <c r="V1208"/>
    </row>
    <row r="1209" spans="1:22">
      <c r="A1209" s="48">
        <v>304622</v>
      </c>
      <c r="B1209" s="48">
        <v>304</v>
      </c>
      <c r="C1209" s="50" t="s">
        <v>799</v>
      </c>
      <c r="D1209" s="68">
        <v>622</v>
      </c>
      <c r="E1209" s="41" t="s">
        <v>800</v>
      </c>
      <c r="F1209" s="235">
        <v>10.3</v>
      </c>
      <c r="G1209" s="235">
        <v>15</v>
      </c>
      <c r="H1209" s="78">
        <f t="shared" si="91"/>
        <v>15</v>
      </c>
      <c r="I1209" s="47">
        <f t="shared" si="92"/>
        <v>0</v>
      </c>
      <c r="J1209" s="139">
        <v>52152</v>
      </c>
      <c r="K1209" s="139">
        <v>79000</v>
      </c>
      <c r="L1209" s="54">
        <f t="shared" si="93"/>
        <v>78620</v>
      </c>
      <c r="M1209" s="54">
        <f t="shared" si="94"/>
        <v>-380</v>
      </c>
      <c r="O1209" s="91">
        <f t="shared" si="90"/>
        <v>0</v>
      </c>
      <c r="P1209" s="122">
        <v>304622</v>
      </c>
      <c r="Q1209" s="71">
        <v>15</v>
      </c>
      <c r="R1209" s="71">
        <v>78620</v>
      </c>
      <c r="S1209" s="161"/>
      <c r="V1209"/>
    </row>
    <row r="1210" spans="1:22">
      <c r="A1210" s="238">
        <v>304658</v>
      </c>
      <c r="B1210" s="149">
        <v>304</v>
      </c>
      <c r="C1210" s="183" t="s">
        <v>799</v>
      </c>
      <c r="D1210" s="184">
        <v>658</v>
      </c>
      <c r="E1210" s="41" t="s">
        <v>875</v>
      </c>
      <c r="F1210" s="93"/>
      <c r="G1210" s="235">
        <v>1</v>
      </c>
      <c r="H1210" s="78">
        <f t="shared" si="91"/>
        <v>1</v>
      </c>
      <c r="I1210" s="47">
        <f t="shared" si="92"/>
        <v>0</v>
      </c>
      <c r="J1210"/>
      <c r="K1210" s="139">
        <v>5000</v>
      </c>
      <c r="L1210" s="54">
        <f t="shared" si="93"/>
        <v>5000</v>
      </c>
      <c r="M1210" s="54">
        <f t="shared" si="94"/>
        <v>0</v>
      </c>
      <c r="O1210" s="91">
        <f t="shared" si="90"/>
        <v>0</v>
      </c>
      <c r="P1210" s="122">
        <v>304658</v>
      </c>
      <c r="Q1210" s="71">
        <v>1</v>
      </c>
      <c r="R1210" s="71">
        <v>5000</v>
      </c>
      <c r="S1210" s="161"/>
      <c r="V1210"/>
    </row>
    <row r="1211" spans="1:22">
      <c r="A1211" s="48">
        <v>304710</v>
      </c>
      <c r="B1211" s="48">
        <v>304</v>
      </c>
      <c r="C1211" s="50" t="s">
        <v>799</v>
      </c>
      <c r="D1211" s="68">
        <v>710</v>
      </c>
      <c r="E1211" s="41" t="s">
        <v>1284</v>
      </c>
      <c r="F1211" s="235">
        <v>6</v>
      </c>
      <c r="G1211" s="235">
        <v>3</v>
      </c>
      <c r="H1211" s="78">
        <f t="shared" si="91"/>
        <v>3</v>
      </c>
      <c r="I1211" s="47">
        <f t="shared" si="92"/>
        <v>0</v>
      </c>
      <c r="J1211" s="139">
        <v>30000</v>
      </c>
      <c r="K1211" s="139">
        <v>15000</v>
      </c>
      <c r="L1211" s="54">
        <f t="shared" si="93"/>
        <v>15000</v>
      </c>
      <c r="M1211" s="54">
        <f t="shared" si="94"/>
        <v>0</v>
      </c>
      <c r="O1211" s="91">
        <f t="shared" si="90"/>
        <v>0</v>
      </c>
      <c r="P1211" s="122">
        <v>304710</v>
      </c>
      <c r="Q1211" s="71">
        <v>3</v>
      </c>
      <c r="R1211" s="71">
        <v>15000</v>
      </c>
      <c r="S1211" s="161"/>
      <c r="V1211"/>
    </row>
    <row r="1212" spans="1:22">
      <c r="A1212" s="147">
        <v>304725</v>
      </c>
      <c r="B1212" s="149">
        <f>TRUNC(A1212,-3)/1000</f>
        <v>304</v>
      </c>
      <c r="C1212" s="183" t="str">
        <f>VLOOKUP(B1212,code437,2)</f>
        <v xml:space="preserve">UXBRIDGE                     </v>
      </c>
      <c r="D1212" s="184">
        <f>A1212-B1212*1000</f>
        <v>725</v>
      </c>
      <c r="E1212" s="41" t="s">
        <v>571</v>
      </c>
      <c r="H1212" s="78">
        <f t="shared" si="91"/>
        <v>0.5</v>
      </c>
      <c r="I1212" s="47">
        <f t="shared" si="92"/>
        <v>0.5</v>
      </c>
      <c r="K1212" s="139"/>
      <c r="L1212" s="54">
        <f t="shared" si="93"/>
        <v>2500</v>
      </c>
      <c r="M1212" s="54">
        <f t="shared" si="94"/>
        <v>2500</v>
      </c>
      <c r="O1212" s="91">
        <f t="shared" si="90"/>
        <v>0</v>
      </c>
      <c r="P1212" s="122">
        <v>304725</v>
      </c>
      <c r="Q1212" s="71">
        <v>0.5</v>
      </c>
      <c r="R1212" s="71">
        <v>2500</v>
      </c>
      <c r="S1212" s="161"/>
      <c r="V1212"/>
    </row>
    <row r="1213" spans="1:22">
      <c r="A1213" s="238">
        <v>304753</v>
      </c>
      <c r="B1213" s="149">
        <v>304</v>
      </c>
      <c r="C1213" s="183" t="s">
        <v>799</v>
      </c>
      <c r="D1213" s="184">
        <v>753</v>
      </c>
      <c r="E1213" s="41" t="s">
        <v>789</v>
      </c>
      <c r="F1213" s="93"/>
      <c r="G1213" s="235">
        <v>1</v>
      </c>
      <c r="H1213" s="78">
        <f t="shared" si="91"/>
        <v>0.34</v>
      </c>
      <c r="I1213" s="47">
        <f t="shared" si="92"/>
        <v>-0.65999999999999992</v>
      </c>
      <c r="J1213"/>
      <c r="K1213" s="139">
        <v>5000</v>
      </c>
      <c r="L1213" s="54">
        <f t="shared" si="93"/>
        <v>1700</v>
      </c>
      <c r="M1213" s="54">
        <f t="shared" si="94"/>
        <v>-3300</v>
      </c>
      <c r="O1213" s="91">
        <f t="shared" si="90"/>
        <v>0</v>
      </c>
      <c r="P1213" s="122">
        <v>304753</v>
      </c>
      <c r="Q1213" s="71">
        <v>0.34</v>
      </c>
      <c r="R1213" s="71">
        <v>1700</v>
      </c>
      <c r="S1213" s="161"/>
      <c r="V1213"/>
    </row>
    <row r="1214" spans="1:22">
      <c r="A1214" s="238">
        <v>304767</v>
      </c>
      <c r="B1214" s="149">
        <v>304</v>
      </c>
      <c r="C1214" s="183" t="s">
        <v>799</v>
      </c>
      <c r="D1214" s="184">
        <v>767</v>
      </c>
      <c r="E1214" s="41" t="s">
        <v>876</v>
      </c>
      <c r="F1214" s="93"/>
      <c r="G1214" s="235">
        <v>2</v>
      </c>
      <c r="H1214" s="78">
        <f t="shared" si="91"/>
        <v>1.77</v>
      </c>
      <c r="I1214" s="47">
        <f t="shared" si="92"/>
        <v>-0.22999999999999998</v>
      </c>
      <c r="J1214"/>
      <c r="K1214" s="139">
        <v>10000</v>
      </c>
      <c r="L1214" s="54">
        <f t="shared" si="93"/>
        <v>8850</v>
      </c>
      <c r="M1214" s="54">
        <f t="shared" si="94"/>
        <v>-1150</v>
      </c>
      <c r="O1214" s="91">
        <f t="shared" si="90"/>
        <v>0</v>
      </c>
      <c r="P1214" s="122">
        <v>304767</v>
      </c>
      <c r="Q1214" s="71">
        <v>1.77</v>
      </c>
      <c r="R1214" s="71">
        <v>8850</v>
      </c>
      <c r="S1214" s="161"/>
      <c r="V1214"/>
    </row>
    <row r="1215" spans="1:22">
      <c r="A1215" s="147">
        <v>304770</v>
      </c>
      <c r="B1215" s="149">
        <f>TRUNC(A1215,-3)/1000</f>
        <v>304</v>
      </c>
      <c r="C1215" s="183" t="str">
        <f>VLOOKUP(B1215,code437,2)</f>
        <v xml:space="preserve">UXBRIDGE                     </v>
      </c>
      <c r="D1215" s="184">
        <f>A1215-B1215*1000</f>
        <v>770</v>
      </c>
      <c r="E1215" s="41" t="s">
        <v>877</v>
      </c>
      <c r="H1215" s="78">
        <f t="shared" si="91"/>
        <v>0.28000000000000003</v>
      </c>
      <c r="I1215" s="47">
        <f t="shared" si="92"/>
        <v>0.28000000000000003</v>
      </c>
      <c r="K1215" s="139"/>
      <c r="L1215" s="54">
        <f t="shared" si="93"/>
        <v>1400</v>
      </c>
      <c r="M1215" s="54">
        <f t="shared" si="94"/>
        <v>1400</v>
      </c>
      <c r="O1215" s="91">
        <f t="shared" si="90"/>
        <v>0</v>
      </c>
      <c r="P1215" s="122">
        <v>304770</v>
      </c>
      <c r="Q1215" s="71">
        <v>0.28000000000000003</v>
      </c>
      <c r="R1215" s="71">
        <v>1400</v>
      </c>
      <c r="S1215" s="161"/>
      <c r="V1215"/>
    </row>
    <row r="1216" spans="1:22">
      <c r="A1216" s="238">
        <v>304775</v>
      </c>
      <c r="B1216" s="149">
        <v>304</v>
      </c>
      <c r="C1216" s="183" t="s">
        <v>799</v>
      </c>
      <c r="D1216" s="184">
        <v>775</v>
      </c>
      <c r="E1216" s="41" t="s">
        <v>856</v>
      </c>
      <c r="F1216" s="93"/>
      <c r="G1216" s="235">
        <v>14</v>
      </c>
      <c r="H1216" s="78">
        <f t="shared" si="91"/>
        <v>12.04</v>
      </c>
      <c r="I1216" s="47">
        <f t="shared" si="92"/>
        <v>-1.9600000000000009</v>
      </c>
      <c r="J1216"/>
      <c r="K1216" s="139">
        <v>70000</v>
      </c>
      <c r="L1216" s="54">
        <f t="shared" si="93"/>
        <v>60200</v>
      </c>
      <c r="M1216" s="54">
        <f t="shared" si="94"/>
        <v>-9800</v>
      </c>
      <c r="O1216" s="91">
        <f t="shared" si="90"/>
        <v>0</v>
      </c>
      <c r="P1216" s="122">
        <v>304775</v>
      </c>
      <c r="Q1216" s="71">
        <v>12.04</v>
      </c>
      <c r="R1216" s="71">
        <v>60200</v>
      </c>
      <c r="S1216" s="161"/>
      <c r="V1216"/>
    </row>
    <row r="1217" spans="1:22">
      <c r="A1217" s="123">
        <v>306043</v>
      </c>
      <c r="B1217" s="49">
        <v>306</v>
      </c>
      <c r="C1217" s="50" t="s">
        <v>897</v>
      </c>
      <c r="D1217" s="68">
        <v>43</v>
      </c>
      <c r="E1217" s="41" t="s">
        <v>1325</v>
      </c>
      <c r="F1217" s="235">
        <v>3</v>
      </c>
      <c r="G1217" s="235">
        <v>3</v>
      </c>
      <c r="H1217" s="78">
        <f t="shared" si="91"/>
        <v>2.17</v>
      </c>
      <c r="I1217" s="47">
        <f t="shared" si="92"/>
        <v>-0.83000000000000007</v>
      </c>
      <c r="J1217" s="139">
        <v>15000</v>
      </c>
      <c r="K1217" s="139">
        <v>15000</v>
      </c>
      <c r="L1217" s="54">
        <f t="shared" si="93"/>
        <v>10850</v>
      </c>
      <c r="M1217" s="54">
        <f t="shared" si="94"/>
        <v>-4150</v>
      </c>
      <c r="O1217" s="91">
        <f t="shared" si="90"/>
        <v>0</v>
      </c>
      <c r="P1217" s="122">
        <v>306043</v>
      </c>
      <c r="Q1217" s="71">
        <v>2.17</v>
      </c>
      <c r="R1217" s="71">
        <v>10850</v>
      </c>
      <c r="S1217" s="161"/>
      <c r="V1217"/>
    </row>
    <row r="1218" spans="1:22">
      <c r="A1218" s="238">
        <v>306135</v>
      </c>
      <c r="B1218" s="149">
        <v>306</v>
      </c>
      <c r="C1218" s="183" t="s">
        <v>897</v>
      </c>
      <c r="D1218" s="184">
        <v>135</v>
      </c>
      <c r="E1218" s="41" t="s">
        <v>1381</v>
      </c>
      <c r="F1218" s="93"/>
      <c r="G1218" s="235">
        <v>1</v>
      </c>
      <c r="H1218" s="78">
        <f t="shared" si="91"/>
        <v>1</v>
      </c>
      <c r="I1218" s="47">
        <f t="shared" si="92"/>
        <v>0</v>
      </c>
      <c r="J1218"/>
      <c r="K1218" s="139">
        <v>5000</v>
      </c>
      <c r="L1218" s="54">
        <f t="shared" si="93"/>
        <v>5000</v>
      </c>
      <c r="M1218" s="54">
        <f t="shared" si="94"/>
        <v>0</v>
      </c>
      <c r="O1218" s="91">
        <f t="shared" si="90"/>
        <v>0</v>
      </c>
      <c r="P1218" s="122">
        <v>306135</v>
      </c>
      <c r="Q1218" s="71">
        <v>1</v>
      </c>
      <c r="R1218" s="71">
        <v>5000</v>
      </c>
      <c r="S1218" s="161"/>
      <c r="V1218"/>
    </row>
    <row r="1219" spans="1:22">
      <c r="A1219" s="211">
        <v>306137</v>
      </c>
      <c r="B1219" s="49">
        <v>306</v>
      </c>
      <c r="C1219" s="49" t="s">
        <v>897</v>
      </c>
      <c r="D1219" s="49">
        <v>137</v>
      </c>
      <c r="E1219" s="41" t="s">
        <v>574</v>
      </c>
      <c r="F1219" s="235">
        <v>0.22</v>
      </c>
      <c r="G1219" s="235">
        <v>0</v>
      </c>
      <c r="H1219" s="78">
        <f t="shared" si="91"/>
        <v>0</v>
      </c>
      <c r="I1219" s="47">
        <f t="shared" si="92"/>
        <v>0</v>
      </c>
      <c r="J1219" s="139">
        <v>1100</v>
      </c>
      <c r="K1219" s="139">
        <v>0</v>
      </c>
      <c r="L1219" s="54">
        <f t="shared" si="93"/>
        <v>0</v>
      </c>
      <c r="M1219" s="54">
        <f t="shared" si="94"/>
        <v>0</v>
      </c>
      <c r="O1219" s="91">
        <f t="shared" si="90"/>
        <v>0</v>
      </c>
      <c r="P1219" s="147">
        <v>306137</v>
      </c>
      <c r="Q1219" s="71"/>
      <c r="R1219" s="71"/>
      <c r="S1219" s="161"/>
      <c r="V1219"/>
    </row>
    <row r="1220" spans="1:22">
      <c r="A1220" s="168">
        <v>306191</v>
      </c>
      <c r="B1220" s="169">
        <v>306</v>
      </c>
      <c r="C1220" s="50" t="s">
        <v>897</v>
      </c>
      <c r="D1220" s="169">
        <v>191</v>
      </c>
      <c r="E1220" s="41" t="s">
        <v>899</v>
      </c>
      <c r="F1220" s="235">
        <v>3</v>
      </c>
      <c r="G1220" s="235">
        <v>3</v>
      </c>
      <c r="H1220" s="78">
        <f t="shared" si="91"/>
        <v>3</v>
      </c>
      <c r="I1220" s="47">
        <f t="shared" si="92"/>
        <v>0</v>
      </c>
      <c r="J1220" s="139">
        <v>15000</v>
      </c>
      <c r="K1220" s="139">
        <v>15000</v>
      </c>
      <c r="L1220" s="54">
        <f t="shared" si="93"/>
        <v>15000</v>
      </c>
      <c r="M1220" s="54">
        <f t="shared" si="94"/>
        <v>0</v>
      </c>
      <c r="O1220" s="91">
        <f t="shared" si="90"/>
        <v>0</v>
      </c>
      <c r="P1220" s="122">
        <v>306191</v>
      </c>
      <c r="Q1220" s="71">
        <v>3</v>
      </c>
      <c r="R1220" s="71">
        <v>15000</v>
      </c>
      <c r="S1220" s="161"/>
      <c r="V1220"/>
    </row>
    <row r="1221" spans="1:22">
      <c r="A1221" s="146">
        <v>306227</v>
      </c>
      <c r="B1221" s="49">
        <v>306</v>
      </c>
      <c r="C1221" s="50" t="s">
        <v>897</v>
      </c>
      <c r="D1221" s="68">
        <v>227</v>
      </c>
      <c r="E1221" s="41" t="s">
        <v>900</v>
      </c>
      <c r="F1221" s="235">
        <v>1</v>
      </c>
      <c r="G1221" s="235">
        <v>0</v>
      </c>
      <c r="H1221" s="78">
        <f t="shared" si="91"/>
        <v>0</v>
      </c>
      <c r="I1221" s="47">
        <f t="shared" si="92"/>
        <v>0</v>
      </c>
      <c r="J1221" s="139">
        <v>5000</v>
      </c>
      <c r="K1221" s="139">
        <v>0</v>
      </c>
      <c r="L1221" s="54">
        <f t="shared" si="93"/>
        <v>0</v>
      </c>
      <c r="M1221" s="54">
        <f t="shared" si="94"/>
        <v>0</v>
      </c>
      <c r="O1221" s="91">
        <f t="shared" si="90"/>
        <v>0</v>
      </c>
      <c r="P1221" s="147">
        <v>306227</v>
      </c>
      <c r="Q1221" s="71"/>
      <c r="R1221" s="71"/>
      <c r="S1221" s="161"/>
      <c r="V1221"/>
    </row>
    <row r="1222" spans="1:22">
      <c r="A1222" s="146">
        <v>306277</v>
      </c>
      <c r="B1222" s="49">
        <v>306</v>
      </c>
      <c r="C1222" s="50" t="s">
        <v>897</v>
      </c>
      <c r="D1222" s="68">
        <v>277</v>
      </c>
      <c r="E1222" s="41" t="s">
        <v>869</v>
      </c>
      <c r="F1222" s="235">
        <v>3</v>
      </c>
      <c r="G1222" s="235">
        <v>0</v>
      </c>
      <c r="H1222" s="78">
        <f t="shared" si="91"/>
        <v>0</v>
      </c>
      <c r="I1222" s="47">
        <f t="shared" si="92"/>
        <v>0</v>
      </c>
      <c r="J1222" s="139">
        <v>17638</v>
      </c>
      <c r="K1222" s="139">
        <v>0</v>
      </c>
      <c r="L1222" s="54">
        <f t="shared" si="93"/>
        <v>0</v>
      </c>
      <c r="M1222" s="54">
        <f t="shared" si="94"/>
        <v>0</v>
      </c>
      <c r="O1222" s="91">
        <f t="shared" si="90"/>
        <v>0</v>
      </c>
      <c r="P1222" s="147">
        <v>306277</v>
      </c>
      <c r="Q1222" s="71"/>
      <c r="R1222" s="71"/>
      <c r="S1222" s="161"/>
      <c r="V1222"/>
    </row>
    <row r="1223" spans="1:22">
      <c r="A1223" s="167">
        <v>309024</v>
      </c>
      <c r="B1223" s="48">
        <v>309</v>
      </c>
      <c r="C1223" s="50" t="s">
        <v>818</v>
      </c>
      <c r="D1223" s="50">
        <v>24</v>
      </c>
      <c r="E1223" s="41" t="s">
        <v>813</v>
      </c>
      <c r="F1223" s="235">
        <v>1</v>
      </c>
      <c r="G1223" s="235">
        <v>0</v>
      </c>
      <c r="H1223" s="78">
        <f t="shared" si="91"/>
        <v>0</v>
      </c>
      <c r="I1223" s="47">
        <f t="shared" si="92"/>
        <v>0</v>
      </c>
      <c r="J1223" s="139">
        <v>5000</v>
      </c>
      <c r="K1223" s="139">
        <v>0</v>
      </c>
      <c r="L1223" s="54">
        <f t="shared" si="93"/>
        <v>0</v>
      </c>
      <c r="M1223" s="54">
        <f t="shared" si="94"/>
        <v>0</v>
      </c>
      <c r="O1223" s="91">
        <f t="shared" si="90"/>
        <v>0</v>
      </c>
      <c r="P1223" s="147">
        <v>309024</v>
      </c>
      <c r="Q1223" s="71"/>
      <c r="R1223" s="71"/>
      <c r="S1223" s="161"/>
      <c r="V1223"/>
    </row>
    <row r="1224" spans="1:22">
      <c r="A1224" s="86">
        <v>309043</v>
      </c>
      <c r="B1224" s="86">
        <v>309</v>
      </c>
      <c r="C1224" s="182" t="s">
        <v>818</v>
      </c>
      <c r="D1224" s="182">
        <v>43</v>
      </c>
      <c r="E1224" s="41" t="s">
        <v>1325</v>
      </c>
      <c r="F1224" s="235">
        <v>1</v>
      </c>
      <c r="G1224" s="235">
        <v>0</v>
      </c>
      <c r="H1224" s="78">
        <f t="shared" si="91"/>
        <v>0</v>
      </c>
      <c r="I1224" s="47">
        <f t="shared" si="92"/>
        <v>0</v>
      </c>
      <c r="J1224" s="139">
        <v>26192</v>
      </c>
      <c r="K1224" s="139">
        <v>0</v>
      </c>
      <c r="L1224" s="54">
        <f t="shared" si="93"/>
        <v>0</v>
      </c>
      <c r="M1224" s="54">
        <f t="shared" si="94"/>
        <v>0</v>
      </c>
      <c r="O1224" s="91">
        <f t="shared" ref="O1224:O1287" si="95">P1224-A1224</f>
        <v>0</v>
      </c>
      <c r="P1224" s="147">
        <v>309043</v>
      </c>
      <c r="Q1224" s="71"/>
      <c r="R1224" s="71"/>
      <c r="S1224" s="161"/>
      <c r="V1224"/>
    </row>
    <row r="1225" spans="1:22">
      <c r="A1225" s="147">
        <v>309061</v>
      </c>
      <c r="B1225" s="149">
        <f>TRUNC(A1225,-3)/1000</f>
        <v>309</v>
      </c>
      <c r="C1225" s="183" t="str">
        <f>VLOOKUP(B1225,code437,2)</f>
        <v xml:space="preserve">WARE                         </v>
      </c>
      <c r="D1225" s="184">
        <f>A1225-B1225*1000</f>
        <v>61</v>
      </c>
      <c r="E1225" s="41" t="s">
        <v>573</v>
      </c>
      <c r="H1225" s="78">
        <f t="shared" ref="H1225:H1288" si="96">Q1225</f>
        <v>1</v>
      </c>
      <c r="I1225" s="47">
        <f t="shared" ref="I1225:I1288" si="97">H1225-G1225</f>
        <v>1</v>
      </c>
      <c r="K1225" s="139"/>
      <c r="L1225" s="54">
        <f t="shared" ref="L1225:L1288" si="98">R1225</f>
        <v>5000</v>
      </c>
      <c r="M1225" s="54">
        <f t="shared" ref="M1225:M1288" si="99">L1225-K1225</f>
        <v>5000</v>
      </c>
      <c r="O1225" s="91">
        <f t="shared" si="95"/>
        <v>0</v>
      </c>
      <c r="P1225" s="122">
        <v>309061</v>
      </c>
      <c r="Q1225" s="71">
        <v>1</v>
      </c>
      <c r="R1225" s="71">
        <v>5000</v>
      </c>
      <c r="S1225" s="161"/>
      <c r="V1225"/>
    </row>
    <row r="1226" spans="1:22">
      <c r="A1226" s="249">
        <v>309111</v>
      </c>
      <c r="B1226" s="149">
        <v>309</v>
      </c>
      <c r="C1226" s="183" t="s">
        <v>818</v>
      </c>
      <c r="D1226" s="184">
        <v>111</v>
      </c>
      <c r="E1226" s="41" t="s">
        <v>812</v>
      </c>
      <c r="F1226" s="235">
        <v>1</v>
      </c>
      <c r="G1226" s="235">
        <v>0</v>
      </c>
      <c r="H1226" s="78">
        <f t="shared" si="96"/>
        <v>0</v>
      </c>
      <c r="I1226" s="47">
        <f t="shared" si="97"/>
        <v>0</v>
      </c>
      <c r="J1226" s="139">
        <v>5000</v>
      </c>
      <c r="K1226" s="139">
        <v>0</v>
      </c>
      <c r="L1226" s="54">
        <f t="shared" si="98"/>
        <v>0</v>
      </c>
      <c r="M1226" s="54">
        <f t="shared" si="99"/>
        <v>0</v>
      </c>
      <c r="O1226" s="91">
        <f t="shared" si="95"/>
        <v>0</v>
      </c>
      <c r="P1226" s="147">
        <v>309111</v>
      </c>
      <c r="Q1226" s="71"/>
      <c r="R1226" s="71"/>
      <c r="S1226" s="161"/>
      <c r="V1226"/>
    </row>
    <row r="1227" spans="1:22">
      <c r="A1227" s="136">
        <v>309191</v>
      </c>
      <c r="B1227" s="49">
        <v>309</v>
      </c>
      <c r="C1227" s="50" t="s">
        <v>818</v>
      </c>
      <c r="D1227" s="68">
        <v>191</v>
      </c>
      <c r="E1227" s="41" t="s">
        <v>899</v>
      </c>
      <c r="F1227" s="235">
        <v>1</v>
      </c>
      <c r="G1227" s="235">
        <v>1</v>
      </c>
      <c r="H1227" s="78">
        <f t="shared" si="96"/>
        <v>1</v>
      </c>
      <c r="I1227" s="47">
        <f t="shared" si="97"/>
        <v>0</v>
      </c>
      <c r="J1227" s="139">
        <v>5000</v>
      </c>
      <c r="K1227" s="139">
        <v>5000</v>
      </c>
      <c r="L1227" s="54">
        <f t="shared" si="98"/>
        <v>5000</v>
      </c>
      <c r="M1227" s="54">
        <f t="shared" si="99"/>
        <v>0</v>
      </c>
      <c r="O1227" s="91">
        <f t="shared" si="95"/>
        <v>0</v>
      </c>
      <c r="P1227" s="122">
        <v>309191</v>
      </c>
      <c r="Q1227" s="71">
        <v>1</v>
      </c>
      <c r="R1227" s="71">
        <v>5000</v>
      </c>
      <c r="S1227" s="161"/>
      <c r="V1227"/>
    </row>
    <row r="1228" spans="1:22">
      <c r="A1228" s="48">
        <v>309227</v>
      </c>
      <c r="B1228" s="49">
        <v>309</v>
      </c>
      <c r="C1228" s="50" t="s">
        <v>818</v>
      </c>
      <c r="D1228" s="50">
        <v>227</v>
      </c>
      <c r="E1228" s="41" t="s">
        <v>900</v>
      </c>
      <c r="F1228" s="235">
        <v>11.14</v>
      </c>
      <c r="G1228" s="235">
        <v>18</v>
      </c>
      <c r="H1228" s="78">
        <f t="shared" si="96"/>
        <v>18.62</v>
      </c>
      <c r="I1228" s="47">
        <f t="shared" si="97"/>
        <v>0.62000000000000099</v>
      </c>
      <c r="J1228" s="139">
        <v>60497</v>
      </c>
      <c r="K1228" s="139">
        <v>105797</v>
      </c>
      <c r="L1228" s="54">
        <f t="shared" si="98"/>
        <v>111809</v>
      </c>
      <c r="M1228" s="54">
        <f t="shared" si="99"/>
        <v>6012</v>
      </c>
      <c r="O1228" s="91">
        <f t="shared" si="95"/>
        <v>0</v>
      </c>
      <c r="P1228" s="122">
        <v>309227</v>
      </c>
      <c r="Q1228" s="71">
        <v>18.62</v>
      </c>
      <c r="R1228" s="71">
        <v>111809</v>
      </c>
      <c r="S1228" s="161"/>
      <c r="V1228"/>
    </row>
    <row r="1229" spans="1:22">
      <c r="A1229" s="210">
        <v>309281</v>
      </c>
      <c r="B1229" s="149">
        <v>309</v>
      </c>
      <c r="C1229" s="183" t="s">
        <v>818</v>
      </c>
      <c r="D1229" s="184">
        <v>281</v>
      </c>
      <c r="E1229" s="41" t="s">
        <v>575</v>
      </c>
      <c r="F1229" s="235">
        <v>2</v>
      </c>
      <c r="G1229" s="235">
        <v>3</v>
      </c>
      <c r="H1229" s="78">
        <f t="shared" si="96"/>
        <v>3</v>
      </c>
      <c r="I1229" s="47">
        <f t="shared" si="97"/>
        <v>0</v>
      </c>
      <c r="J1229" s="139">
        <v>12216</v>
      </c>
      <c r="K1229" s="139">
        <v>17216</v>
      </c>
      <c r="L1229" s="54">
        <f t="shared" si="98"/>
        <v>16598</v>
      </c>
      <c r="M1229" s="54">
        <f t="shared" si="99"/>
        <v>-618</v>
      </c>
      <c r="O1229" s="91">
        <f t="shared" si="95"/>
        <v>0</v>
      </c>
      <c r="P1229" s="122">
        <v>309281</v>
      </c>
      <c r="Q1229" s="71">
        <v>3</v>
      </c>
      <c r="R1229" s="71">
        <v>16598</v>
      </c>
      <c r="S1229" s="161"/>
      <c r="V1229"/>
    </row>
    <row r="1230" spans="1:22">
      <c r="A1230" s="48">
        <v>309753</v>
      </c>
      <c r="B1230" s="48">
        <v>309</v>
      </c>
      <c r="C1230" s="50" t="s">
        <v>818</v>
      </c>
      <c r="D1230" s="68">
        <v>753</v>
      </c>
      <c r="E1230" s="41" t="s">
        <v>789</v>
      </c>
      <c r="F1230" s="235">
        <v>14.579999999999998</v>
      </c>
      <c r="G1230" s="235">
        <v>18</v>
      </c>
      <c r="H1230" s="78">
        <f t="shared" si="96"/>
        <v>18.669999999999998</v>
      </c>
      <c r="I1230" s="47">
        <f t="shared" si="97"/>
        <v>0.66999999999999815</v>
      </c>
      <c r="J1230" s="139">
        <v>100029</v>
      </c>
      <c r="K1230" s="139">
        <v>121129</v>
      </c>
      <c r="L1230" s="54">
        <f t="shared" si="98"/>
        <v>115218</v>
      </c>
      <c r="M1230" s="54">
        <f t="shared" si="99"/>
        <v>-5911</v>
      </c>
      <c r="O1230" s="91">
        <f t="shared" si="95"/>
        <v>0</v>
      </c>
      <c r="P1230" s="122">
        <v>309753</v>
      </c>
      <c r="Q1230" s="71">
        <v>18.669999999999998</v>
      </c>
      <c r="R1230" s="71">
        <v>115218</v>
      </c>
      <c r="S1230" s="161"/>
      <c r="V1230"/>
    </row>
    <row r="1231" spans="1:22">
      <c r="A1231" s="238">
        <v>309770</v>
      </c>
      <c r="B1231" s="149">
        <v>309</v>
      </c>
      <c r="C1231" s="183" t="s">
        <v>818</v>
      </c>
      <c r="D1231" s="184">
        <v>770</v>
      </c>
      <c r="E1231" s="41" t="s">
        <v>877</v>
      </c>
      <c r="F1231" s="93"/>
      <c r="G1231" s="235">
        <v>1</v>
      </c>
      <c r="H1231" s="78">
        <f t="shared" si="96"/>
        <v>1</v>
      </c>
      <c r="I1231" s="47">
        <f t="shared" si="97"/>
        <v>0</v>
      </c>
      <c r="J1231"/>
      <c r="K1231" s="139">
        <v>16044</v>
      </c>
      <c r="L1231" s="54">
        <f t="shared" si="98"/>
        <v>26578</v>
      </c>
      <c r="M1231" s="54">
        <f t="shared" si="99"/>
        <v>10534</v>
      </c>
      <c r="O1231" s="91">
        <f t="shared" si="95"/>
        <v>0</v>
      </c>
      <c r="P1231" s="122">
        <v>309770</v>
      </c>
      <c r="Q1231" s="71">
        <v>1</v>
      </c>
      <c r="R1231" s="71">
        <v>26578</v>
      </c>
      <c r="S1231" s="161"/>
      <c r="V1231"/>
    </row>
    <row r="1232" spans="1:22">
      <c r="A1232" s="48">
        <v>309778</v>
      </c>
      <c r="B1232" s="48">
        <v>309</v>
      </c>
      <c r="C1232" s="50" t="s">
        <v>818</v>
      </c>
      <c r="D1232" s="50">
        <v>778</v>
      </c>
      <c r="E1232" s="41" t="s">
        <v>1286</v>
      </c>
      <c r="F1232" s="235">
        <v>5</v>
      </c>
      <c r="G1232" s="235">
        <v>8</v>
      </c>
      <c r="H1232" s="78">
        <f t="shared" si="96"/>
        <v>6.52</v>
      </c>
      <c r="I1232" s="47">
        <f t="shared" si="97"/>
        <v>-1.4800000000000004</v>
      </c>
      <c r="J1232" s="139">
        <v>25000</v>
      </c>
      <c r="K1232" s="139">
        <v>44000</v>
      </c>
      <c r="L1232" s="54">
        <f t="shared" si="98"/>
        <v>32600</v>
      </c>
      <c r="M1232" s="54">
        <f t="shared" si="99"/>
        <v>-11400</v>
      </c>
      <c r="O1232" s="91">
        <f t="shared" si="95"/>
        <v>0</v>
      </c>
      <c r="P1232" s="122">
        <v>309778</v>
      </c>
      <c r="Q1232" s="71">
        <v>6.52</v>
      </c>
      <c r="R1232" s="71">
        <v>32600</v>
      </c>
      <c r="S1232" s="161"/>
      <c r="V1232"/>
    </row>
    <row r="1233" spans="1:22">
      <c r="A1233" s="147">
        <v>310003</v>
      </c>
      <c r="B1233" s="149">
        <f>TRUNC(A1233,-3)/1000</f>
        <v>310</v>
      </c>
      <c r="C1233" s="183" t="str">
        <f>VLOOKUP(B1233,code437,2)</f>
        <v xml:space="preserve">WAREHAM                      </v>
      </c>
      <c r="D1233" s="184">
        <f>A1233-B1233*1000</f>
        <v>3</v>
      </c>
      <c r="E1233" s="41" t="s">
        <v>1310</v>
      </c>
      <c r="H1233" s="78">
        <f t="shared" si="96"/>
        <v>0.47</v>
      </c>
      <c r="I1233" s="47">
        <f t="shared" si="97"/>
        <v>0.47</v>
      </c>
      <c r="K1233" s="139"/>
      <c r="L1233" s="54">
        <f t="shared" si="98"/>
        <v>2350</v>
      </c>
      <c r="M1233" s="54">
        <f t="shared" si="99"/>
        <v>2350</v>
      </c>
      <c r="O1233" s="91">
        <f t="shared" si="95"/>
        <v>0</v>
      </c>
      <c r="P1233" s="122">
        <v>310003</v>
      </c>
      <c r="Q1233" s="71">
        <v>0.47</v>
      </c>
      <c r="R1233" s="71">
        <v>2350</v>
      </c>
      <c r="S1233" s="161"/>
      <c r="V1233"/>
    </row>
    <row r="1234" spans="1:22">
      <c r="A1234" s="164">
        <v>310036</v>
      </c>
      <c r="B1234" s="164">
        <v>310</v>
      </c>
      <c r="C1234" s="50" t="s">
        <v>901</v>
      </c>
      <c r="D1234" s="68">
        <v>36</v>
      </c>
      <c r="E1234" s="41" t="s">
        <v>902</v>
      </c>
      <c r="F1234" s="235">
        <v>11.950000000000001</v>
      </c>
      <c r="G1234" s="235">
        <v>7</v>
      </c>
      <c r="H1234" s="78">
        <f t="shared" si="96"/>
        <v>6.3800000000000017</v>
      </c>
      <c r="I1234" s="47">
        <f t="shared" si="97"/>
        <v>-0.61999999999999833</v>
      </c>
      <c r="J1234" s="139">
        <v>60238</v>
      </c>
      <c r="K1234" s="139">
        <v>35000</v>
      </c>
      <c r="L1234" s="54">
        <f t="shared" si="98"/>
        <v>31900</v>
      </c>
      <c r="M1234" s="54">
        <f t="shared" si="99"/>
        <v>-3100</v>
      </c>
      <c r="O1234" s="91">
        <f t="shared" si="95"/>
        <v>0</v>
      </c>
      <c r="P1234" s="122">
        <v>310036</v>
      </c>
      <c r="Q1234" s="71">
        <v>6.3800000000000017</v>
      </c>
      <c r="R1234" s="71">
        <v>31900</v>
      </c>
      <c r="S1234" s="161"/>
      <c r="V1234"/>
    </row>
    <row r="1235" spans="1:22">
      <c r="A1235" s="147">
        <v>310052</v>
      </c>
      <c r="B1235" s="201">
        <f>TRUNC(A1235,-3)/1000</f>
        <v>310</v>
      </c>
      <c r="C1235" s="183" t="str">
        <f>VLOOKUP(B1235,code437,2)</f>
        <v xml:space="preserve">WAREHAM                      </v>
      </c>
      <c r="D1235" s="184">
        <f>A1235-B1235*1000</f>
        <v>52</v>
      </c>
      <c r="E1235" s="41" t="s">
        <v>863</v>
      </c>
      <c r="H1235" s="78">
        <f t="shared" si="96"/>
        <v>1.62</v>
      </c>
      <c r="I1235" s="47">
        <f t="shared" si="97"/>
        <v>1.62</v>
      </c>
      <c r="K1235" s="139"/>
      <c r="L1235" s="54">
        <f t="shared" si="98"/>
        <v>8100</v>
      </c>
      <c r="M1235" s="54">
        <f t="shared" si="99"/>
        <v>8100</v>
      </c>
      <c r="O1235" s="91">
        <f t="shared" si="95"/>
        <v>0</v>
      </c>
      <c r="P1235" s="122">
        <v>310052</v>
      </c>
      <c r="Q1235" s="71">
        <v>1.62</v>
      </c>
      <c r="R1235" s="71">
        <v>8100</v>
      </c>
      <c r="S1235" s="161"/>
      <c r="V1235"/>
    </row>
    <row r="1236" spans="1:22">
      <c r="A1236" s="211">
        <v>310072</v>
      </c>
      <c r="B1236" s="49">
        <v>310</v>
      </c>
      <c r="C1236" s="49" t="s">
        <v>901</v>
      </c>
      <c r="D1236" s="49">
        <v>72</v>
      </c>
      <c r="E1236" s="41" t="s">
        <v>1341</v>
      </c>
      <c r="F1236" s="235">
        <v>1</v>
      </c>
      <c r="G1236" s="235">
        <v>0</v>
      </c>
      <c r="H1236" s="78">
        <f t="shared" si="96"/>
        <v>1</v>
      </c>
      <c r="I1236" s="47">
        <f t="shared" si="97"/>
        <v>1</v>
      </c>
      <c r="J1236" s="139">
        <v>5000</v>
      </c>
      <c r="K1236" s="139">
        <v>0</v>
      </c>
      <c r="L1236" s="54">
        <f t="shared" si="98"/>
        <v>5000</v>
      </c>
      <c r="M1236" s="54">
        <f t="shared" si="99"/>
        <v>5000</v>
      </c>
      <c r="O1236" s="91">
        <f t="shared" si="95"/>
        <v>0</v>
      </c>
      <c r="P1236" s="122">
        <v>310072</v>
      </c>
      <c r="Q1236" s="71">
        <v>1</v>
      </c>
      <c r="R1236" s="71">
        <v>5000</v>
      </c>
      <c r="S1236" s="161"/>
      <c r="V1236"/>
    </row>
    <row r="1237" spans="1:22">
      <c r="A1237" s="146">
        <v>310095</v>
      </c>
      <c r="B1237" s="49">
        <v>310</v>
      </c>
      <c r="C1237" s="50" t="s">
        <v>901</v>
      </c>
      <c r="D1237" s="68">
        <v>95</v>
      </c>
      <c r="E1237" s="41" t="s">
        <v>892</v>
      </c>
      <c r="F1237" s="235">
        <v>1</v>
      </c>
      <c r="G1237" s="235">
        <v>1</v>
      </c>
      <c r="H1237" s="78">
        <f t="shared" si="96"/>
        <v>0</v>
      </c>
      <c r="I1237" s="47">
        <f t="shared" si="97"/>
        <v>-1</v>
      </c>
      <c r="J1237" s="139">
        <v>5000</v>
      </c>
      <c r="K1237" s="139">
        <v>5000</v>
      </c>
      <c r="L1237" s="54">
        <f t="shared" si="98"/>
        <v>0</v>
      </c>
      <c r="M1237" s="54">
        <f t="shared" si="99"/>
        <v>-5000</v>
      </c>
      <c r="O1237" s="91">
        <f t="shared" si="95"/>
        <v>0</v>
      </c>
      <c r="P1237" s="147">
        <v>310095</v>
      </c>
      <c r="Q1237" s="71"/>
      <c r="R1237" s="71"/>
      <c r="S1237" s="161"/>
      <c r="V1237"/>
    </row>
    <row r="1238" spans="1:22">
      <c r="A1238" s="168">
        <v>310096</v>
      </c>
      <c r="B1238" s="68">
        <v>310</v>
      </c>
      <c r="C1238" s="50" t="s">
        <v>901</v>
      </c>
      <c r="D1238" s="68">
        <v>96</v>
      </c>
      <c r="E1238" s="41" t="s">
        <v>865</v>
      </c>
      <c r="F1238" s="235">
        <v>1.58</v>
      </c>
      <c r="G1238" s="235">
        <v>0</v>
      </c>
      <c r="H1238" s="78">
        <f t="shared" si="96"/>
        <v>1.53</v>
      </c>
      <c r="I1238" s="47">
        <f t="shared" si="97"/>
        <v>1.53</v>
      </c>
      <c r="J1238" s="139">
        <v>12380</v>
      </c>
      <c r="K1238" s="139">
        <v>0</v>
      </c>
      <c r="L1238" s="54">
        <f t="shared" si="98"/>
        <v>7650</v>
      </c>
      <c r="M1238" s="54">
        <f t="shared" si="99"/>
        <v>7650</v>
      </c>
      <c r="O1238" s="91">
        <f t="shared" si="95"/>
        <v>0</v>
      </c>
      <c r="P1238" s="122">
        <v>310096</v>
      </c>
      <c r="Q1238" s="71">
        <v>1.53</v>
      </c>
      <c r="R1238" s="71">
        <v>7650</v>
      </c>
      <c r="S1238" s="161"/>
      <c r="V1238"/>
    </row>
    <row r="1239" spans="1:22">
      <c r="A1239" s="147">
        <v>310169</v>
      </c>
      <c r="B1239" s="149">
        <f>TRUNC(A1239,-3)/1000</f>
        <v>310</v>
      </c>
      <c r="C1239" s="183" t="str">
        <f>VLOOKUP(B1239,code437,2)</f>
        <v xml:space="preserve">WAREHAM                      </v>
      </c>
      <c r="D1239" s="184">
        <f>A1239-B1239*1000</f>
        <v>169</v>
      </c>
      <c r="E1239" s="41" t="s">
        <v>1391</v>
      </c>
      <c r="H1239" s="78">
        <f t="shared" si="96"/>
        <v>0.72</v>
      </c>
      <c r="I1239" s="47">
        <f t="shared" si="97"/>
        <v>0.72</v>
      </c>
      <c r="K1239" s="139"/>
      <c r="L1239" s="54">
        <f t="shared" si="98"/>
        <v>5096</v>
      </c>
      <c r="M1239" s="54">
        <f t="shared" si="99"/>
        <v>5096</v>
      </c>
      <c r="O1239" s="91">
        <f t="shared" si="95"/>
        <v>0</v>
      </c>
      <c r="P1239" s="122">
        <v>310169</v>
      </c>
      <c r="Q1239" s="71">
        <v>0.72</v>
      </c>
      <c r="R1239" s="71">
        <v>5096</v>
      </c>
      <c r="S1239" s="161"/>
      <c r="V1239"/>
    </row>
    <row r="1240" spans="1:22">
      <c r="A1240" s="249">
        <v>310172</v>
      </c>
      <c r="B1240" s="149">
        <v>310</v>
      </c>
      <c r="C1240" s="183" t="s">
        <v>901</v>
      </c>
      <c r="D1240" s="184">
        <v>172</v>
      </c>
      <c r="E1240" s="41" t="s">
        <v>903</v>
      </c>
      <c r="F1240" s="235">
        <v>0.57999999999999996</v>
      </c>
      <c r="G1240" s="235">
        <v>0</v>
      </c>
      <c r="H1240" s="78">
        <f t="shared" si="96"/>
        <v>0</v>
      </c>
      <c r="I1240" s="47">
        <f t="shared" si="97"/>
        <v>0</v>
      </c>
      <c r="J1240" s="139">
        <v>2900</v>
      </c>
      <c r="K1240" s="139">
        <v>0</v>
      </c>
      <c r="L1240" s="54">
        <f t="shared" si="98"/>
        <v>0</v>
      </c>
      <c r="M1240" s="54">
        <f t="shared" si="99"/>
        <v>0</v>
      </c>
      <c r="O1240" s="91">
        <f t="shared" si="95"/>
        <v>0</v>
      </c>
      <c r="P1240" s="147">
        <v>310172</v>
      </c>
      <c r="Q1240" s="71"/>
      <c r="R1240" s="71"/>
      <c r="S1240" s="161"/>
      <c r="V1240"/>
    </row>
    <row r="1241" spans="1:22">
      <c r="A1241" s="164">
        <v>310201</v>
      </c>
      <c r="B1241" s="164">
        <v>310</v>
      </c>
      <c r="C1241" s="50" t="s">
        <v>901</v>
      </c>
      <c r="D1241" s="50">
        <v>201</v>
      </c>
      <c r="E1241" s="41" t="s">
        <v>950</v>
      </c>
      <c r="F1241" s="235">
        <v>6.44</v>
      </c>
      <c r="G1241" s="235">
        <v>6</v>
      </c>
      <c r="H1241" s="78">
        <f t="shared" si="96"/>
        <v>8.8499999999999979</v>
      </c>
      <c r="I1241" s="47">
        <f t="shared" si="97"/>
        <v>2.8499999999999979</v>
      </c>
      <c r="J1241" s="139">
        <v>68382</v>
      </c>
      <c r="K1241" s="139">
        <v>34000</v>
      </c>
      <c r="L1241" s="54">
        <f t="shared" si="98"/>
        <v>54062</v>
      </c>
      <c r="M1241" s="54">
        <f t="shared" si="99"/>
        <v>20062</v>
      </c>
      <c r="O1241" s="91">
        <f t="shared" si="95"/>
        <v>0</v>
      </c>
      <c r="P1241" s="122">
        <v>310201</v>
      </c>
      <c r="Q1241" s="71">
        <v>8.8499999999999979</v>
      </c>
      <c r="R1241" s="71">
        <v>54062</v>
      </c>
      <c r="S1241" s="161"/>
      <c r="V1241"/>
    </row>
    <row r="1242" spans="1:22">
      <c r="A1242" s="48">
        <v>310239</v>
      </c>
      <c r="B1242" s="49">
        <v>310</v>
      </c>
      <c r="C1242" s="50" t="s">
        <v>901</v>
      </c>
      <c r="D1242" s="50">
        <v>239</v>
      </c>
      <c r="E1242" s="41" t="s">
        <v>904</v>
      </c>
      <c r="F1242" s="235">
        <v>4.97</v>
      </c>
      <c r="G1242" s="235">
        <v>1</v>
      </c>
      <c r="H1242" s="78">
        <f t="shared" si="96"/>
        <v>1</v>
      </c>
      <c r="I1242" s="47">
        <f t="shared" si="97"/>
        <v>0</v>
      </c>
      <c r="J1242" s="139">
        <v>24850</v>
      </c>
      <c r="K1242" s="139">
        <v>5000</v>
      </c>
      <c r="L1242" s="54">
        <f t="shared" si="98"/>
        <v>5000</v>
      </c>
      <c r="M1242" s="54">
        <f t="shared" si="99"/>
        <v>0</v>
      </c>
      <c r="O1242" s="91">
        <f t="shared" si="95"/>
        <v>0</v>
      </c>
      <c r="P1242" s="122">
        <v>310239</v>
      </c>
      <c r="Q1242" s="71">
        <v>1</v>
      </c>
      <c r="R1242" s="71">
        <v>5000</v>
      </c>
      <c r="S1242" s="161"/>
      <c r="V1242"/>
    </row>
    <row r="1243" spans="1:22">
      <c r="A1243" s="168">
        <v>310261</v>
      </c>
      <c r="B1243" s="50">
        <v>310</v>
      </c>
      <c r="C1243" s="50" t="s">
        <v>901</v>
      </c>
      <c r="D1243" s="68">
        <v>261</v>
      </c>
      <c r="E1243" s="41" t="s">
        <v>780</v>
      </c>
      <c r="F1243" s="235">
        <v>2</v>
      </c>
      <c r="G1243" s="235">
        <v>2</v>
      </c>
      <c r="H1243" s="78">
        <f t="shared" si="96"/>
        <v>3.1399999999999997</v>
      </c>
      <c r="I1243" s="47">
        <f t="shared" si="97"/>
        <v>1.1399999999999997</v>
      </c>
      <c r="J1243" s="139">
        <v>10000</v>
      </c>
      <c r="K1243" s="139">
        <v>10000</v>
      </c>
      <c r="L1243" s="54">
        <f t="shared" si="98"/>
        <v>15700</v>
      </c>
      <c r="M1243" s="54">
        <f t="shared" si="99"/>
        <v>5700</v>
      </c>
      <c r="O1243" s="91">
        <f t="shared" si="95"/>
        <v>0</v>
      </c>
      <c r="P1243" s="122">
        <v>310261</v>
      </c>
      <c r="Q1243" s="71">
        <v>3.1399999999999997</v>
      </c>
      <c r="R1243" s="71">
        <v>15700</v>
      </c>
      <c r="S1243" s="161"/>
      <c r="V1243"/>
    </row>
    <row r="1244" spans="1:22">
      <c r="A1244" s="249">
        <v>310690</v>
      </c>
      <c r="B1244" s="149">
        <v>310</v>
      </c>
      <c r="C1244" s="183" t="s">
        <v>901</v>
      </c>
      <c r="D1244" s="184">
        <v>690</v>
      </c>
      <c r="E1244" s="41" t="s">
        <v>1283</v>
      </c>
      <c r="F1244" s="235">
        <v>0.4</v>
      </c>
      <c r="G1244" s="235">
        <v>0</v>
      </c>
      <c r="H1244" s="78">
        <f t="shared" si="96"/>
        <v>0</v>
      </c>
      <c r="I1244" s="47">
        <f t="shared" si="97"/>
        <v>0</v>
      </c>
      <c r="J1244" s="139">
        <v>2000</v>
      </c>
      <c r="K1244" s="139">
        <v>0</v>
      </c>
      <c r="L1244" s="54">
        <f t="shared" si="98"/>
        <v>0</v>
      </c>
      <c r="M1244" s="54">
        <f t="shared" si="99"/>
        <v>0</v>
      </c>
      <c r="O1244" s="91">
        <f t="shared" si="95"/>
        <v>0</v>
      </c>
      <c r="P1244" s="147">
        <v>310690</v>
      </c>
      <c r="Q1244" s="71"/>
      <c r="R1244" s="71"/>
      <c r="S1244" s="161"/>
      <c r="V1244"/>
    </row>
    <row r="1245" spans="1:22">
      <c r="A1245" s="169">
        <v>310740</v>
      </c>
      <c r="B1245" s="169">
        <v>310</v>
      </c>
      <c r="C1245" s="50" t="s">
        <v>901</v>
      </c>
      <c r="D1245" s="169">
        <v>740</v>
      </c>
      <c r="E1245" s="41" t="s">
        <v>906</v>
      </c>
      <c r="F1245" s="235">
        <v>5.58</v>
      </c>
      <c r="G1245" s="235">
        <v>1</v>
      </c>
      <c r="H1245" s="78">
        <f t="shared" si="96"/>
        <v>2.13</v>
      </c>
      <c r="I1245" s="47">
        <f t="shared" si="97"/>
        <v>1.1299999999999999</v>
      </c>
      <c r="J1245" s="139">
        <v>30978</v>
      </c>
      <c r="K1245" s="139">
        <v>5000</v>
      </c>
      <c r="L1245" s="54">
        <f t="shared" si="98"/>
        <v>10650</v>
      </c>
      <c r="M1245" s="54">
        <f t="shared" si="99"/>
        <v>5650</v>
      </c>
      <c r="O1245" s="91">
        <f t="shared" si="95"/>
        <v>0</v>
      </c>
      <c r="P1245" s="122">
        <v>310740</v>
      </c>
      <c r="Q1245" s="71">
        <v>2.13</v>
      </c>
      <c r="R1245" s="71">
        <v>10650</v>
      </c>
      <c r="S1245" s="161"/>
      <c r="V1245"/>
    </row>
    <row r="1246" spans="1:22">
      <c r="A1246" s="238">
        <v>310855</v>
      </c>
      <c r="B1246" s="201">
        <v>310</v>
      </c>
      <c r="C1246" s="183" t="s">
        <v>901</v>
      </c>
      <c r="D1246" s="184">
        <v>855</v>
      </c>
      <c r="E1246" s="41" t="s">
        <v>538</v>
      </c>
      <c r="F1246" s="93"/>
      <c r="G1246" s="235">
        <v>1</v>
      </c>
      <c r="H1246" s="78">
        <f t="shared" si="96"/>
        <v>0</v>
      </c>
      <c r="I1246" s="47">
        <f t="shared" si="97"/>
        <v>-1</v>
      </c>
      <c r="J1246"/>
      <c r="K1246" s="139">
        <v>5000</v>
      </c>
      <c r="L1246" s="54">
        <f t="shared" si="98"/>
        <v>0</v>
      </c>
      <c r="M1246" s="54">
        <f t="shared" si="99"/>
        <v>-5000</v>
      </c>
      <c r="O1246" s="91">
        <f t="shared" si="95"/>
        <v>0</v>
      </c>
      <c r="P1246" s="147">
        <v>310855</v>
      </c>
      <c r="Q1246" s="71"/>
      <c r="R1246" s="71"/>
      <c r="S1246" s="161"/>
      <c r="V1246"/>
    </row>
    <row r="1247" spans="1:22">
      <c r="A1247" s="210">
        <v>310879</v>
      </c>
      <c r="B1247" s="149">
        <v>310</v>
      </c>
      <c r="C1247" s="183" t="s">
        <v>901</v>
      </c>
      <c r="D1247" s="184">
        <v>879</v>
      </c>
      <c r="E1247" s="41" t="s">
        <v>533</v>
      </c>
      <c r="F1247" s="235">
        <v>1</v>
      </c>
      <c r="G1247" s="235">
        <v>1</v>
      </c>
      <c r="H1247" s="78">
        <f t="shared" si="96"/>
        <v>0.11</v>
      </c>
      <c r="I1247" s="47">
        <f t="shared" si="97"/>
        <v>-0.89</v>
      </c>
      <c r="J1247" s="139">
        <v>5000</v>
      </c>
      <c r="K1247" s="139">
        <v>5000</v>
      </c>
      <c r="L1247" s="54">
        <f t="shared" si="98"/>
        <v>550</v>
      </c>
      <c r="M1247" s="54">
        <f t="shared" si="99"/>
        <v>-4450</v>
      </c>
      <c r="O1247" s="91">
        <f t="shared" si="95"/>
        <v>0</v>
      </c>
      <c r="P1247" s="122">
        <v>310879</v>
      </c>
      <c r="Q1247" s="71">
        <v>0.11</v>
      </c>
      <c r="R1247" s="71">
        <v>550</v>
      </c>
      <c r="S1247" s="161"/>
      <c r="V1247"/>
    </row>
    <row r="1248" spans="1:22">
      <c r="A1248" s="238">
        <v>316064</v>
      </c>
      <c r="B1248" s="149">
        <v>316</v>
      </c>
      <c r="C1248" s="183" t="s">
        <v>870</v>
      </c>
      <c r="D1248" s="184">
        <v>64</v>
      </c>
      <c r="E1248" s="41" t="s">
        <v>844</v>
      </c>
      <c r="F1248" s="93"/>
      <c r="G1248" s="235">
        <v>1</v>
      </c>
      <c r="H1248" s="78">
        <f t="shared" si="96"/>
        <v>1</v>
      </c>
      <c r="I1248" s="47">
        <f t="shared" si="97"/>
        <v>0</v>
      </c>
      <c r="J1248"/>
      <c r="K1248" s="139">
        <v>5000</v>
      </c>
      <c r="L1248" s="54">
        <f t="shared" si="98"/>
        <v>5000</v>
      </c>
      <c r="M1248" s="54">
        <f t="shared" si="99"/>
        <v>0</v>
      </c>
      <c r="O1248" s="91">
        <f t="shared" si="95"/>
        <v>0</v>
      </c>
      <c r="P1248" s="122">
        <v>316064</v>
      </c>
      <c r="Q1248" s="71">
        <v>1</v>
      </c>
      <c r="R1248" s="71">
        <v>5000</v>
      </c>
      <c r="S1248" s="161"/>
      <c r="V1248"/>
    </row>
    <row r="1249" spans="1:22">
      <c r="A1249" s="168">
        <v>316077</v>
      </c>
      <c r="B1249" s="169">
        <v>316</v>
      </c>
      <c r="C1249" s="50" t="s">
        <v>870</v>
      </c>
      <c r="D1249" s="169">
        <v>77</v>
      </c>
      <c r="E1249" s="41" t="s">
        <v>791</v>
      </c>
      <c r="F1249" s="235">
        <v>1</v>
      </c>
      <c r="G1249" s="235">
        <v>2</v>
      </c>
      <c r="H1249" s="78">
        <f t="shared" si="96"/>
        <v>2</v>
      </c>
      <c r="I1249" s="47">
        <f t="shared" si="97"/>
        <v>0</v>
      </c>
      <c r="J1249" s="139">
        <v>5000</v>
      </c>
      <c r="K1249" s="139">
        <v>10000</v>
      </c>
      <c r="L1249" s="54">
        <f t="shared" si="98"/>
        <v>10000</v>
      </c>
      <c r="M1249" s="54">
        <f t="shared" si="99"/>
        <v>0</v>
      </c>
      <c r="O1249" s="91">
        <f t="shared" si="95"/>
        <v>0</v>
      </c>
      <c r="P1249" s="122">
        <v>316077</v>
      </c>
      <c r="Q1249" s="71">
        <v>2</v>
      </c>
      <c r="R1249" s="71">
        <v>10000</v>
      </c>
      <c r="S1249" s="161"/>
      <c r="V1249"/>
    </row>
    <row r="1250" spans="1:22">
      <c r="A1250" s="210">
        <v>316110</v>
      </c>
      <c r="B1250" s="149">
        <v>316</v>
      </c>
      <c r="C1250" s="183" t="s">
        <v>870</v>
      </c>
      <c r="D1250" s="184">
        <v>110</v>
      </c>
      <c r="E1250" s="41" t="s">
        <v>793</v>
      </c>
      <c r="F1250" s="235">
        <v>0.44</v>
      </c>
      <c r="G1250" s="235">
        <v>0</v>
      </c>
      <c r="H1250" s="78">
        <f t="shared" si="96"/>
        <v>0</v>
      </c>
      <c r="I1250" s="47">
        <f t="shared" si="97"/>
        <v>0</v>
      </c>
      <c r="J1250" s="139">
        <v>7232</v>
      </c>
      <c r="K1250" s="139">
        <v>0</v>
      </c>
      <c r="L1250" s="54">
        <f t="shared" si="98"/>
        <v>0</v>
      </c>
      <c r="M1250" s="54">
        <f t="shared" si="99"/>
        <v>0</v>
      </c>
      <c r="O1250" s="91">
        <f t="shared" si="95"/>
        <v>0</v>
      </c>
      <c r="P1250" s="147">
        <v>316110</v>
      </c>
      <c r="Q1250" s="71"/>
      <c r="R1250" s="71"/>
      <c r="S1250" s="161"/>
      <c r="V1250"/>
    </row>
    <row r="1251" spans="1:22">
      <c r="A1251" s="165">
        <v>316226</v>
      </c>
      <c r="B1251" s="82">
        <v>316</v>
      </c>
      <c r="C1251" s="50" t="s">
        <v>870</v>
      </c>
      <c r="D1251" s="50">
        <v>226</v>
      </c>
      <c r="E1251" s="41" t="s">
        <v>797</v>
      </c>
      <c r="F1251" s="235">
        <v>2.25</v>
      </c>
      <c r="G1251" s="235">
        <v>5</v>
      </c>
      <c r="H1251" s="78">
        <f t="shared" si="96"/>
        <v>4.2</v>
      </c>
      <c r="I1251" s="47">
        <f t="shared" si="97"/>
        <v>-0.79999999999999982</v>
      </c>
      <c r="J1251" s="139">
        <v>11993</v>
      </c>
      <c r="K1251" s="139">
        <v>25000</v>
      </c>
      <c r="L1251" s="54">
        <f t="shared" si="98"/>
        <v>21000</v>
      </c>
      <c r="M1251" s="54">
        <f t="shared" si="99"/>
        <v>-4000</v>
      </c>
      <c r="O1251" s="91">
        <f t="shared" si="95"/>
        <v>0</v>
      </c>
      <c r="P1251" s="122">
        <v>316226</v>
      </c>
      <c r="Q1251" s="71">
        <v>4.2</v>
      </c>
      <c r="R1251" s="71">
        <v>21000</v>
      </c>
      <c r="S1251" s="161"/>
      <c r="V1251"/>
    </row>
    <row r="1252" spans="1:22">
      <c r="A1252" s="168">
        <v>316277</v>
      </c>
      <c r="B1252" s="50">
        <v>316</v>
      </c>
      <c r="C1252" s="50" t="s">
        <v>870</v>
      </c>
      <c r="D1252" s="50">
        <v>277</v>
      </c>
      <c r="E1252" s="41" t="s">
        <v>869</v>
      </c>
      <c r="F1252" s="235">
        <v>5.54</v>
      </c>
      <c r="G1252" s="235">
        <v>3</v>
      </c>
      <c r="H1252" s="78">
        <f t="shared" si="96"/>
        <v>4</v>
      </c>
      <c r="I1252" s="47">
        <f t="shared" si="97"/>
        <v>1</v>
      </c>
      <c r="J1252" s="139">
        <v>27700</v>
      </c>
      <c r="K1252" s="139">
        <v>15000</v>
      </c>
      <c r="L1252" s="54">
        <f t="shared" si="98"/>
        <v>20000</v>
      </c>
      <c r="M1252" s="54">
        <f t="shared" si="99"/>
        <v>5000</v>
      </c>
      <c r="O1252" s="91">
        <f t="shared" si="95"/>
        <v>0</v>
      </c>
      <c r="P1252" s="122">
        <v>316277</v>
      </c>
      <c r="Q1252" s="71">
        <v>4</v>
      </c>
      <c r="R1252" s="71">
        <v>20000</v>
      </c>
      <c r="S1252" s="161"/>
      <c r="V1252"/>
    </row>
    <row r="1253" spans="1:22">
      <c r="A1253" s="169">
        <v>316348</v>
      </c>
      <c r="B1253" s="169">
        <v>316</v>
      </c>
      <c r="C1253" s="50" t="s">
        <v>870</v>
      </c>
      <c r="D1253" s="169">
        <v>348</v>
      </c>
      <c r="E1253" s="41" t="s">
        <v>857</v>
      </c>
      <c r="F1253" s="235">
        <v>7.98</v>
      </c>
      <c r="G1253" s="235">
        <v>6</v>
      </c>
      <c r="H1253" s="78">
        <f t="shared" si="96"/>
        <v>5.26</v>
      </c>
      <c r="I1253" s="47">
        <f t="shared" si="97"/>
        <v>-0.74000000000000021</v>
      </c>
      <c r="J1253" s="139">
        <v>45240</v>
      </c>
      <c r="K1253" s="139">
        <v>30000</v>
      </c>
      <c r="L1253" s="54">
        <f t="shared" si="98"/>
        <v>26300</v>
      </c>
      <c r="M1253" s="54">
        <f t="shared" si="99"/>
        <v>-3700</v>
      </c>
      <c r="O1253" s="91">
        <f t="shared" si="95"/>
        <v>0</v>
      </c>
      <c r="P1253" s="122">
        <v>316348</v>
      </c>
      <c r="Q1253" s="71">
        <v>5.26</v>
      </c>
      <c r="R1253" s="71">
        <v>26300</v>
      </c>
      <c r="S1253" s="161"/>
      <c r="V1253"/>
    </row>
    <row r="1254" spans="1:22">
      <c r="A1254" s="169">
        <v>316658</v>
      </c>
      <c r="B1254" s="169">
        <v>316</v>
      </c>
      <c r="C1254" s="50" t="s">
        <v>870</v>
      </c>
      <c r="D1254" s="169">
        <v>658</v>
      </c>
      <c r="E1254" s="41" t="s">
        <v>875</v>
      </c>
      <c r="F1254" s="235">
        <v>9.59</v>
      </c>
      <c r="G1254" s="235">
        <v>14</v>
      </c>
      <c r="H1254" s="78">
        <f t="shared" si="96"/>
        <v>12.21</v>
      </c>
      <c r="I1254" s="47">
        <f t="shared" si="97"/>
        <v>-1.7899999999999991</v>
      </c>
      <c r="J1254" s="139">
        <v>50674</v>
      </c>
      <c r="K1254" s="139">
        <v>76248</v>
      </c>
      <c r="L1254" s="54">
        <f t="shared" si="98"/>
        <v>63681</v>
      </c>
      <c r="M1254" s="54">
        <f t="shared" si="99"/>
        <v>-12567</v>
      </c>
      <c r="O1254" s="91">
        <f t="shared" si="95"/>
        <v>0</v>
      </c>
      <c r="P1254" s="122">
        <v>316658</v>
      </c>
      <c r="Q1254" s="71">
        <v>12.21</v>
      </c>
      <c r="R1254" s="71">
        <v>63681</v>
      </c>
      <c r="S1254" s="161"/>
      <c r="V1254"/>
    </row>
    <row r="1255" spans="1:22">
      <c r="A1255" s="210">
        <v>316767</v>
      </c>
      <c r="B1255" s="149">
        <v>316</v>
      </c>
      <c r="C1255" s="183" t="s">
        <v>870</v>
      </c>
      <c r="D1255" s="184">
        <v>767</v>
      </c>
      <c r="E1255" s="41" t="s">
        <v>876</v>
      </c>
      <c r="F1255" s="235">
        <v>0.22</v>
      </c>
      <c r="G1255" s="235">
        <v>0</v>
      </c>
      <c r="H1255" s="78">
        <f t="shared" si="96"/>
        <v>0</v>
      </c>
      <c r="I1255" s="47">
        <f t="shared" si="97"/>
        <v>0</v>
      </c>
      <c r="J1255" s="139">
        <v>1100</v>
      </c>
      <c r="K1255" s="139">
        <v>0</v>
      </c>
      <c r="L1255" s="54">
        <f t="shared" si="98"/>
        <v>0</v>
      </c>
      <c r="M1255" s="54">
        <f t="shared" si="99"/>
        <v>0</v>
      </c>
      <c r="O1255" s="91">
        <f t="shared" si="95"/>
        <v>0</v>
      </c>
      <c r="P1255" s="147">
        <v>316767</v>
      </c>
      <c r="Q1255" s="71"/>
      <c r="R1255" s="71"/>
      <c r="S1255" s="161"/>
      <c r="V1255"/>
    </row>
    <row r="1256" spans="1:22">
      <c r="A1256" s="169">
        <v>316876</v>
      </c>
      <c r="B1256" s="169">
        <v>316</v>
      </c>
      <c r="C1256" s="50" t="s">
        <v>870</v>
      </c>
      <c r="D1256" s="169">
        <v>876</v>
      </c>
      <c r="E1256" s="41" t="s">
        <v>535</v>
      </c>
      <c r="F1256" s="235">
        <v>1</v>
      </c>
      <c r="G1256" s="235">
        <v>0</v>
      </c>
      <c r="H1256" s="78">
        <f t="shared" si="96"/>
        <v>0</v>
      </c>
      <c r="I1256" s="47">
        <f t="shared" si="97"/>
        <v>0</v>
      </c>
      <c r="J1256" s="139">
        <v>5000</v>
      </c>
      <c r="K1256" s="139">
        <v>0</v>
      </c>
      <c r="L1256" s="54">
        <f t="shared" si="98"/>
        <v>0</v>
      </c>
      <c r="M1256" s="54">
        <f t="shared" si="99"/>
        <v>0</v>
      </c>
      <c r="O1256" s="91">
        <f t="shared" si="95"/>
        <v>0</v>
      </c>
      <c r="P1256" s="147">
        <v>316876</v>
      </c>
      <c r="Q1256" s="71"/>
      <c r="R1256" s="71"/>
      <c r="S1256" s="161"/>
      <c r="V1256"/>
    </row>
    <row r="1257" spans="1:22">
      <c r="A1257" s="210">
        <v>322064</v>
      </c>
      <c r="B1257" s="149">
        <v>322</v>
      </c>
      <c r="C1257" s="183" t="s">
        <v>787</v>
      </c>
      <c r="D1257" s="184">
        <v>64</v>
      </c>
      <c r="E1257" s="41" t="s">
        <v>844</v>
      </c>
      <c r="F1257" s="235">
        <v>2</v>
      </c>
      <c r="G1257" s="235">
        <v>4</v>
      </c>
      <c r="H1257" s="78">
        <f t="shared" si="96"/>
        <v>4</v>
      </c>
      <c r="I1257" s="47">
        <f t="shared" si="97"/>
        <v>0</v>
      </c>
      <c r="J1257" s="139">
        <v>18339</v>
      </c>
      <c r="K1257" s="139">
        <v>28339</v>
      </c>
      <c r="L1257" s="54">
        <f t="shared" si="98"/>
        <v>35760</v>
      </c>
      <c r="M1257" s="54">
        <f t="shared" si="99"/>
        <v>7421</v>
      </c>
      <c r="O1257" s="91">
        <f t="shared" si="95"/>
        <v>0</v>
      </c>
      <c r="P1257" s="122">
        <v>322064</v>
      </c>
      <c r="Q1257" s="71">
        <v>4</v>
      </c>
      <c r="R1257" s="71">
        <v>35760</v>
      </c>
      <c r="S1257" s="161"/>
      <c r="V1257"/>
    </row>
    <row r="1258" spans="1:22">
      <c r="A1258" s="167">
        <v>322097</v>
      </c>
      <c r="B1258" s="49">
        <v>322</v>
      </c>
      <c r="C1258" s="50" t="s">
        <v>787</v>
      </c>
      <c r="D1258" s="50">
        <v>97</v>
      </c>
      <c r="E1258" s="41" t="s">
        <v>846</v>
      </c>
      <c r="F1258" s="235">
        <v>2</v>
      </c>
      <c r="G1258" s="235">
        <v>2</v>
      </c>
      <c r="H1258" s="78">
        <f t="shared" si="96"/>
        <v>2</v>
      </c>
      <c r="I1258" s="47">
        <f t="shared" si="97"/>
        <v>0</v>
      </c>
      <c r="J1258" s="139">
        <v>10000</v>
      </c>
      <c r="K1258" s="139">
        <v>10000</v>
      </c>
      <c r="L1258" s="54">
        <f t="shared" si="98"/>
        <v>10000</v>
      </c>
      <c r="M1258" s="54">
        <f t="shared" si="99"/>
        <v>0</v>
      </c>
      <c r="O1258" s="91">
        <f t="shared" si="95"/>
        <v>0</v>
      </c>
      <c r="P1258" s="122">
        <v>322097</v>
      </c>
      <c r="Q1258" s="71">
        <v>2</v>
      </c>
      <c r="R1258" s="71">
        <v>10000</v>
      </c>
      <c r="S1258" s="161"/>
      <c r="V1258"/>
    </row>
    <row r="1259" spans="1:22">
      <c r="A1259" s="86">
        <v>322153</v>
      </c>
      <c r="B1259" s="86">
        <v>322</v>
      </c>
      <c r="C1259" s="182" t="s">
        <v>787</v>
      </c>
      <c r="D1259" s="182">
        <v>153</v>
      </c>
      <c r="E1259" s="41" t="s">
        <v>847</v>
      </c>
      <c r="F1259" s="235">
        <v>1</v>
      </c>
      <c r="G1259" s="235">
        <v>1</v>
      </c>
      <c r="H1259" s="78">
        <f t="shared" si="96"/>
        <v>1</v>
      </c>
      <c r="I1259" s="47">
        <f t="shared" si="97"/>
        <v>0</v>
      </c>
      <c r="J1259" s="139">
        <v>5000</v>
      </c>
      <c r="K1259" s="139">
        <v>5000</v>
      </c>
      <c r="L1259" s="54">
        <f t="shared" si="98"/>
        <v>5000</v>
      </c>
      <c r="M1259" s="54">
        <f t="shared" si="99"/>
        <v>0</v>
      </c>
      <c r="O1259" s="91">
        <f t="shared" si="95"/>
        <v>0</v>
      </c>
      <c r="P1259" s="122">
        <v>322153</v>
      </c>
      <c r="Q1259" s="71">
        <v>1</v>
      </c>
      <c r="R1259" s="71">
        <v>5000</v>
      </c>
      <c r="S1259" s="161"/>
      <c r="V1259"/>
    </row>
    <row r="1260" spans="1:22">
      <c r="A1260" s="238">
        <v>322186</v>
      </c>
      <c r="B1260" s="149">
        <v>322</v>
      </c>
      <c r="C1260" s="183" t="s">
        <v>787</v>
      </c>
      <c r="D1260" s="184">
        <v>186</v>
      </c>
      <c r="E1260" s="41" t="s">
        <v>873</v>
      </c>
      <c r="F1260" s="93"/>
      <c r="G1260" s="235">
        <v>2</v>
      </c>
      <c r="H1260" s="78">
        <f t="shared" si="96"/>
        <v>2</v>
      </c>
      <c r="I1260" s="47">
        <f t="shared" si="97"/>
        <v>0</v>
      </c>
      <c r="J1260"/>
      <c r="K1260" s="139">
        <v>13677</v>
      </c>
      <c r="L1260" s="54">
        <f t="shared" si="98"/>
        <v>18175</v>
      </c>
      <c r="M1260" s="54">
        <f t="shared" si="99"/>
        <v>4498</v>
      </c>
      <c r="O1260" s="91">
        <f t="shared" si="95"/>
        <v>0</v>
      </c>
      <c r="P1260" s="122">
        <v>322186</v>
      </c>
      <c r="Q1260" s="71">
        <v>2</v>
      </c>
      <c r="R1260" s="71">
        <v>18175</v>
      </c>
      <c r="S1260" s="161"/>
      <c r="V1260"/>
    </row>
    <row r="1261" spans="1:22">
      <c r="A1261" s="167">
        <v>322271</v>
      </c>
      <c r="B1261" s="48">
        <v>322</v>
      </c>
      <c r="C1261" s="50" t="s">
        <v>787</v>
      </c>
      <c r="D1261" s="68">
        <v>271</v>
      </c>
      <c r="E1261" s="41" t="s">
        <v>1285</v>
      </c>
      <c r="F1261" s="235">
        <v>1</v>
      </c>
      <c r="G1261" s="235">
        <v>1</v>
      </c>
      <c r="H1261" s="78">
        <f t="shared" si="96"/>
        <v>1</v>
      </c>
      <c r="I1261" s="47">
        <f t="shared" si="97"/>
        <v>0</v>
      </c>
      <c r="J1261" s="139">
        <v>5000</v>
      </c>
      <c r="K1261" s="139">
        <v>5000</v>
      </c>
      <c r="L1261" s="54">
        <f t="shared" si="98"/>
        <v>5000</v>
      </c>
      <c r="M1261" s="54">
        <f t="shared" si="99"/>
        <v>0</v>
      </c>
      <c r="O1261" s="91">
        <f t="shared" si="95"/>
        <v>0</v>
      </c>
      <c r="P1261" s="122">
        <v>322271</v>
      </c>
      <c r="Q1261" s="71">
        <v>1</v>
      </c>
      <c r="R1261" s="71">
        <v>5000</v>
      </c>
      <c r="S1261" s="161"/>
      <c r="V1261"/>
    </row>
    <row r="1262" spans="1:22">
      <c r="A1262" s="48">
        <v>322348</v>
      </c>
      <c r="B1262" s="48">
        <v>322</v>
      </c>
      <c r="C1262" s="50" t="s">
        <v>787</v>
      </c>
      <c r="D1262" s="50">
        <v>348</v>
      </c>
      <c r="E1262" s="41" t="s">
        <v>857</v>
      </c>
      <c r="F1262" s="235">
        <v>125.79</v>
      </c>
      <c r="G1262" s="235">
        <v>139</v>
      </c>
      <c r="H1262" s="78">
        <f t="shared" si="96"/>
        <v>138.24</v>
      </c>
      <c r="I1262" s="47">
        <f t="shared" si="97"/>
        <v>-0.75999999999999091</v>
      </c>
      <c r="J1262" s="139">
        <v>679732</v>
      </c>
      <c r="K1262" s="139">
        <v>744694</v>
      </c>
      <c r="L1262" s="54">
        <f t="shared" si="98"/>
        <v>745391</v>
      </c>
      <c r="M1262" s="54">
        <f t="shared" si="99"/>
        <v>697</v>
      </c>
      <c r="O1262" s="91">
        <f t="shared" si="95"/>
        <v>0</v>
      </c>
      <c r="P1262" s="122">
        <v>322348</v>
      </c>
      <c r="Q1262" s="71">
        <v>138.24</v>
      </c>
      <c r="R1262" s="71">
        <v>745391</v>
      </c>
      <c r="S1262" s="161"/>
      <c r="V1262"/>
    </row>
    <row r="1263" spans="1:22">
      <c r="A1263" s="86">
        <v>322620</v>
      </c>
      <c r="B1263" s="182">
        <v>322</v>
      </c>
      <c r="C1263" s="182" t="s">
        <v>787</v>
      </c>
      <c r="D1263" s="182">
        <v>620</v>
      </c>
      <c r="E1263" s="41" t="s">
        <v>1271</v>
      </c>
      <c r="F1263" s="235">
        <v>2</v>
      </c>
      <c r="G1263" s="235">
        <v>2</v>
      </c>
      <c r="H1263" s="78">
        <f t="shared" si="96"/>
        <v>2</v>
      </c>
      <c r="I1263" s="47">
        <f t="shared" si="97"/>
        <v>0</v>
      </c>
      <c r="J1263" s="139">
        <v>10000</v>
      </c>
      <c r="K1263" s="139">
        <v>10000</v>
      </c>
      <c r="L1263" s="54">
        <f t="shared" si="98"/>
        <v>10000</v>
      </c>
      <c r="M1263" s="54">
        <f t="shared" si="99"/>
        <v>0</v>
      </c>
      <c r="O1263" s="91">
        <f t="shared" si="95"/>
        <v>0</v>
      </c>
      <c r="P1263" s="122">
        <v>322620</v>
      </c>
      <c r="Q1263" s="71">
        <v>2</v>
      </c>
      <c r="R1263" s="71">
        <v>10000</v>
      </c>
      <c r="S1263" s="161"/>
      <c r="V1263"/>
    </row>
    <row r="1264" spans="1:22">
      <c r="A1264" s="166">
        <v>322753</v>
      </c>
      <c r="B1264" s="49">
        <v>322</v>
      </c>
      <c r="C1264" s="50" t="s">
        <v>787</v>
      </c>
      <c r="D1264" s="68">
        <v>753</v>
      </c>
      <c r="E1264" s="41" t="s">
        <v>789</v>
      </c>
      <c r="F1264" s="235">
        <v>2</v>
      </c>
      <c r="G1264" s="235">
        <v>1</v>
      </c>
      <c r="H1264" s="78">
        <f t="shared" si="96"/>
        <v>0</v>
      </c>
      <c r="I1264" s="47">
        <f t="shared" si="97"/>
        <v>-1</v>
      </c>
      <c r="J1264" s="139">
        <v>12668</v>
      </c>
      <c r="K1264" s="139">
        <v>5000</v>
      </c>
      <c r="L1264" s="54">
        <f t="shared" si="98"/>
        <v>0</v>
      </c>
      <c r="M1264" s="54">
        <f t="shared" si="99"/>
        <v>-5000</v>
      </c>
      <c r="O1264" s="91">
        <f t="shared" si="95"/>
        <v>0</v>
      </c>
      <c r="P1264" s="147">
        <v>322753</v>
      </c>
      <c r="Q1264" s="71"/>
      <c r="R1264" s="71"/>
      <c r="S1264" s="161"/>
      <c r="V1264"/>
    </row>
    <row r="1265" spans="1:22">
      <c r="A1265" s="86">
        <v>322767</v>
      </c>
      <c r="B1265" s="86">
        <v>322</v>
      </c>
      <c r="C1265" s="182" t="s">
        <v>787</v>
      </c>
      <c r="D1265" s="182">
        <v>767</v>
      </c>
      <c r="E1265" s="41" t="s">
        <v>876</v>
      </c>
      <c r="F1265" s="235">
        <v>1</v>
      </c>
      <c r="G1265" s="235">
        <v>0</v>
      </c>
      <c r="H1265" s="78">
        <f t="shared" si="96"/>
        <v>0</v>
      </c>
      <c r="I1265" s="47">
        <f t="shared" si="97"/>
        <v>0</v>
      </c>
      <c r="J1265" s="139">
        <v>5000</v>
      </c>
      <c r="K1265" s="139">
        <v>0</v>
      </c>
      <c r="L1265" s="54">
        <f t="shared" si="98"/>
        <v>0</v>
      </c>
      <c r="M1265" s="54">
        <f t="shared" si="99"/>
        <v>0</v>
      </c>
      <c r="O1265" s="91">
        <f t="shared" si="95"/>
        <v>0</v>
      </c>
      <c r="P1265" s="147">
        <v>322767</v>
      </c>
      <c r="Q1265" s="71"/>
      <c r="R1265" s="71"/>
      <c r="S1265" s="161"/>
      <c r="V1265"/>
    </row>
    <row r="1266" spans="1:22">
      <c r="A1266" s="48">
        <v>322775</v>
      </c>
      <c r="B1266" s="48">
        <v>322</v>
      </c>
      <c r="C1266" s="50" t="s">
        <v>787</v>
      </c>
      <c r="D1266" s="68">
        <v>775</v>
      </c>
      <c r="E1266" s="41" t="s">
        <v>856</v>
      </c>
      <c r="F1266" s="235">
        <v>16</v>
      </c>
      <c r="G1266" s="235">
        <v>10</v>
      </c>
      <c r="H1266" s="78">
        <f t="shared" si="96"/>
        <v>11</v>
      </c>
      <c r="I1266" s="47">
        <f t="shared" si="97"/>
        <v>1</v>
      </c>
      <c r="J1266" s="139">
        <v>89371</v>
      </c>
      <c r="K1266" s="139">
        <v>58362</v>
      </c>
      <c r="L1266" s="54">
        <f t="shared" si="98"/>
        <v>67951</v>
      </c>
      <c r="M1266" s="54">
        <f t="shared" si="99"/>
        <v>9589</v>
      </c>
      <c r="O1266" s="91">
        <f t="shared" si="95"/>
        <v>0</v>
      </c>
      <c r="P1266" s="122">
        <v>322775</v>
      </c>
      <c r="Q1266" s="71">
        <v>11</v>
      </c>
      <c r="R1266" s="71">
        <v>67951</v>
      </c>
      <c r="S1266" s="161"/>
      <c r="V1266"/>
    </row>
    <row r="1267" spans="1:22">
      <c r="A1267" s="238">
        <v>323018</v>
      </c>
      <c r="B1267" s="149">
        <v>323</v>
      </c>
      <c r="C1267" s="183" t="s">
        <v>502</v>
      </c>
      <c r="D1267" s="184">
        <v>18</v>
      </c>
      <c r="E1267" s="41" t="s">
        <v>832</v>
      </c>
      <c r="F1267" s="93"/>
      <c r="G1267" s="235">
        <v>1</v>
      </c>
      <c r="H1267" s="78">
        <f t="shared" si="96"/>
        <v>1</v>
      </c>
      <c r="I1267" s="47">
        <f t="shared" si="97"/>
        <v>0</v>
      </c>
      <c r="J1267"/>
      <c r="K1267" s="139">
        <v>5000</v>
      </c>
      <c r="L1267" s="54">
        <f t="shared" si="98"/>
        <v>5000</v>
      </c>
      <c r="M1267" s="54">
        <f t="shared" si="99"/>
        <v>0</v>
      </c>
      <c r="O1267" s="91">
        <f t="shared" si="95"/>
        <v>0</v>
      </c>
      <c r="P1267" s="122">
        <v>323018</v>
      </c>
      <c r="Q1267" s="71">
        <v>1</v>
      </c>
      <c r="R1267" s="71">
        <v>5000</v>
      </c>
      <c r="S1267" s="161"/>
      <c r="V1267"/>
    </row>
    <row r="1268" spans="1:22">
      <c r="A1268" s="167">
        <v>323040</v>
      </c>
      <c r="B1268" s="48">
        <v>323</v>
      </c>
      <c r="C1268" s="50" t="s">
        <v>502</v>
      </c>
      <c r="D1268" s="50">
        <v>40</v>
      </c>
      <c r="E1268" s="41" t="s">
        <v>834</v>
      </c>
      <c r="F1268" s="235">
        <v>1</v>
      </c>
      <c r="G1268" s="235">
        <v>1</v>
      </c>
      <c r="H1268" s="78">
        <f t="shared" si="96"/>
        <v>1</v>
      </c>
      <c r="I1268" s="47">
        <f t="shared" si="97"/>
        <v>0</v>
      </c>
      <c r="J1268" s="139">
        <v>5000</v>
      </c>
      <c r="K1268" s="139">
        <v>5000</v>
      </c>
      <c r="L1268" s="54">
        <f t="shared" si="98"/>
        <v>5000</v>
      </c>
      <c r="M1268" s="54">
        <f t="shared" si="99"/>
        <v>0</v>
      </c>
      <c r="O1268" s="91">
        <f t="shared" si="95"/>
        <v>0</v>
      </c>
      <c r="P1268" s="122">
        <v>323040</v>
      </c>
      <c r="Q1268" s="71">
        <v>1</v>
      </c>
      <c r="R1268" s="71">
        <v>5000</v>
      </c>
      <c r="S1268" s="161"/>
      <c r="V1268"/>
    </row>
    <row r="1269" spans="1:22">
      <c r="A1269" s="169">
        <v>323044</v>
      </c>
      <c r="B1269" s="169">
        <v>323</v>
      </c>
      <c r="C1269" s="50" t="s">
        <v>502</v>
      </c>
      <c r="D1269" s="169">
        <v>44</v>
      </c>
      <c r="E1269" s="41" t="s">
        <v>835</v>
      </c>
      <c r="F1269" s="235">
        <v>67.490000000000009</v>
      </c>
      <c r="G1269" s="235">
        <v>93</v>
      </c>
      <c r="H1269" s="78">
        <f t="shared" si="96"/>
        <v>91.070000000000007</v>
      </c>
      <c r="I1269" s="47">
        <f t="shared" si="97"/>
        <v>-1.9299999999999926</v>
      </c>
      <c r="J1269" s="139">
        <v>356286</v>
      </c>
      <c r="K1269" s="139">
        <v>493308</v>
      </c>
      <c r="L1269" s="54">
        <f t="shared" si="98"/>
        <v>479838</v>
      </c>
      <c r="M1269" s="54">
        <f t="shared" si="99"/>
        <v>-13470</v>
      </c>
      <c r="O1269" s="91">
        <f t="shared" si="95"/>
        <v>0</v>
      </c>
      <c r="P1269" s="122">
        <v>323044</v>
      </c>
      <c r="Q1269" s="71">
        <v>91.070000000000007</v>
      </c>
      <c r="R1269" s="71">
        <v>479838</v>
      </c>
      <c r="S1269" s="161"/>
      <c r="V1269"/>
    </row>
    <row r="1270" spans="1:22">
      <c r="A1270" s="169">
        <v>323083</v>
      </c>
      <c r="B1270" s="169">
        <v>323</v>
      </c>
      <c r="C1270" s="50" t="s">
        <v>502</v>
      </c>
      <c r="D1270" s="169">
        <v>83</v>
      </c>
      <c r="E1270" s="41" t="s">
        <v>1350</v>
      </c>
      <c r="F1270" s="235">
        <v>10</v>
      </c>
      <c r="G1270" s="235">
        <v>11</v>
      </c>
      <c r="H1270" s="78">
        <f t="shared" si="96"/>
        <v>9.68</v>
      </c>
      <c r="I1270" s="47">
        <f t="shared" si="97"/>
        <v>-1.3200000000000003</v>
      </c>
      <c r="J1270" s="139">
        <v>98181</v>
      </c>
      <c r="K1270" s="139">
        <v>89321</v>
      </c>
      <c r="L1270" s="54">
        <f t="shared" si="98"/>
        <v>93134</v>
      </c>
      <c r="M1270" s="54">
        <f t="shared" si="99"/>
        <v>3813</v>
      </c>
      <c r="O1270" s="91">
        <f t="shared" si="95"/>
        <v>0</v>
      </c>
      <c r="P1270" s="122">
        <v>323083</v>
      </c>
      <c r="Q1270" s="71">
        <v>9.68</v>
      </c>
      <c r="R1270" s="71">
        <v>93134</v>
      </c>
      <c r="S1270" s="161"/>
      <c r="V1270"/>
    </row>
    <row r="1271" spans="1:22">
      <c r="A1271" s="169">
        <v>323088</v>
      </c>
      <c r="B1271" s="169">
        <v>323</v>
      </c>
      <c r="C1271" s="50" t="s">
        <v>502</v>
      </c>
      <c r="D1271" s="169">
        <v>88</v>
      </c>
      <c r="E1271" s="41" t="s">
        <v>1352</v>
      </c>
      <c r="F1271" s="235">
        <v>1.48</v>
      </c>
      <c r="G1271" s="235">
        <v>2</v>
      </c>
      <c r="H1271" s="78">
        <f t="shared" si="96"/>
        <v>1</v>
      </c>
      <c r="I1271" s="47">
        <f t="shared" si="97"/>
        <v>-1</v>
      </c>
      <c r="J1271" s="139">
        <v>7400</v>
      </c>
      <c r="K1271" s="139">
        <v>10000</v>
      </c>
      <c r="L1271" s="54">
        <f t="shared" si="98"/>
        <v>5000</v>
      </c>
      <c r="M1271" s="54">
        <f t="shared" si="99"/>
        <v>-5000</v>
      </c>
      <c r="O1271" s="91">
        <f t="shared" si="95"/>
        <v>0</v>
      </c>
      <c r="P1271" s="122">
        <v>323088</v>
      </c>
      <c r="Q1271" s="71">
        <v>1</v>
      </c>
      <c r="R1271" s="71">
        <v>5000</v>
      </c>
      <c r="S1271" s="161"/>
      <c r="V1271"/>
    </row>
    <row r="1272" spans="1:22">
      <c r="A1272" s="210">
        <v>323133</v>
      </c>
      <c r="B1272" s="149">
        <v>323</v>
      </c>
      <c r="C1272" s="183" t="s">
        <v>502</v>
      </c>
      <c r="D1272" s="184">
        <v>133</v>
      </c>
      <c r="E1272" s="41" t="s">
        <v>836</v>
      </c>
      <c r="F1272" s="235">
        <v>1</v>
      </c>
      <c r="G1272" s="235">
        <v>0</v>
      </c>
      <c r="H1272" s="78">
        <f t="shared" si="96"/>
        <v>0</v>
      </c>
      <c r="I1272" s="47">
        <f t="shared" si="97"/>
        <v>0</v>
      </c>
      <c r="J1272" s="139">
        <v>5000</v>
      </c>
      <c r="K1272" s="139">
        <v>0</v>
      </c>
      <c r="L1272" s="54">
        <f t="shared" si="98"/>
        <v>0</v>
      </c>
      <c r="M1272" s="54">
        <f t="shared" si="99"/>
        <v>0</v>
      </c>
      <c r="O1272" s="91">
        <f t="shared" si="95"/>
        <v>0</v>
      </c>
      <c r="P1272" s="147">
        <v>323133</v>
      </c>
      <c r="Q1272" s="71"/>
      <c r="R1272" s="71"/>
      <c r="S1272" s="161"/>
      <c r="V1272"/>
    </row>
    <row r="1273" spans="1:22">
      <c r="A1273" s="168">
        <v>323167</v>
      </c>
      <c r="B1273" s="50">
        <v>323</v>
      </c>
      <c r="C1273" s="50" t="s">
        <v>502</v>
      </c>
      <c r="D1273" s="50">
        <v>167</v>
      </c>
      <c r="E1273" s="41" t="s">
        <v>1390</v>
      </c>
      <c r="F1273" s="235">
        <v>2</v>
      </c>
      <c r="G1273" s="235">
        <v>1</v>
      </c>
      <c r="H1273" s="78">
        <f t="shared" si="96"/>
        <v>1</v>
      </c>
      <c r="I1273" s="47">
        <f t="shared" si="97"/>
        <v>0</v>
      </c>
      <c r="J1273" s="139">
        <v>10000</v>
      </c>
      <c r="K1273" s="139">
        <v>5000</v>
      </c>
      <c r="L1273" s="54">
        <f t="shared" si="98"/>
        <v>5000</v>
      </c>
      <c r="M1273" s="54">
        <f t="shared" si="99"/>
        <v>0</v>
      </c>
      <c r="O1273" s="91">
        <f t="shared" si="95"/>
        <v>0</v>
      </c>
      <c r="P1273" s="122">
        <v>323167</v>
      </c>
      <c r="Q1273" s="71">
        <v>1</v>
      </c>
      <c r="R1273" s="71">
        <v>5000</v>
      </c>
      <c r="S1273" s="161"/>
      <c r="V1273"/>
    </row>
    <row r="1274" spans="1:22">
      <c r="A1274" s="48">
        <v>323182</v>
      </c>
      <c r="B1274" s="49">
        <v>323</v>
      </c>
      <c r="C1274" s="50" t="s">
        <v>502</v>
      </c>
      <c r="D1274" s="50">
        <v>182</v>
      </c>
      <c r="E1274" s="41" t="s">
        <v>1306</v>
      </c>
      <c r="F1274" s="235">
        <v>6.49</v>
      </c>
      <c r="G1274" s="235">
        <v>4</v>
      </c>
      <c r="H1274" s="78">
        <f t="shared" si="96"/>
        <v>4</v>
      </c>
      <c r="I1274" s="47">
        <f t="shared" si="97"/>
        <v>0</v>
      </c>
      <c r="J1274" s="139">
        <v>35455</v>
      </c>
      <c r="K1274" s="139">
        <v>23005</v>
      </c>
      <c r="L1274" s="54">
        <f t="shared" si="98"/>
        <v>23050</v>
      </c>
      <c r="M1274" s="54">
        <f t="shared" si="99"/>
        <v>45</v>
      </c>
      <c r="O1274" s="91">
        <f t="shared" si="95"/>
        <v>0</v>
      </c>
      <c r="P1274" s="122">
        <v>323182</v>
      </c>
      <c r="Q1274" s="71">
        <v>4</v>
      </c>
      <c r="R1274" s="71">
        <v>23050</v>
      </c>
      <c r="S1274" s="161"/>
      <c r="V1274"/>
    </row>
    <row r="1275" spans="1:22">
      <c r="A1275" s="238">
        <v>323218</v>
      </c>
      <c r="B1275" s="149">
        <v>323</v>
      </c>
      <c r="C1275" s="183" t="s">
        <v>502</v>
      </c>
      <c r="D1275" s="184">
        <v>218</v>
      </c>
      <c r="E1275" s="41" t="s">
        <v>1218</v>
      </c>
      <c r="F1275" s="93"/>
      <c r="G1275" s="235">
        <v>1</v>
      </c>
      <c r="H1275" s="78">
        <f t="shared" si="96"/>
        <v>1</v>
      </c>
      <c r="I1275" s="47">
        <f t="shared" si="97"/>
        <v>0</v>
      </c>
      <c r="J1275"/>
      <c r="K1275" s="139">
        <v>5000</v>
      </c>
      <c r="L1275" s="54">
        <f t="shared" si="98"/>
        <v>5000</v>
      </c>
      <c r="M1275" s="54">
        <f t="shared" si="99"/>
        <v>0</v>
      </c>
      <c r="O1275" s="91">
        <f t="shared" si="95"/>
        <v>0</v>
      </c>
      <c r="P1275" s="122">
        <v>323218</v>
      </c>
      <c r="Q1275" s="71">
        <v>1</v>
      </c>
      <c r="R1275" s="71">
        <v>5000</v>
      </c>
      <c r="S1275" s="161"/>
      <c r="V1275"/>
    </row>
    <row r="1276" spans="1:22">
      <c r="A1276" s="210">
        <v>323231</v>
      </c>
      <c r="B1276" s="149">
        <v>323</v>
      </c>
      <c r="C1276" s="183" t="s">
        <v>502</v>
      </c>
      <c r="D1276" s="184">
        <v>231</v>
      </c>
      <c r="E1276" s="41" t="s">
        <v>1226</v>
      </c>
      <c r="F1276" s="235">
        <v>1</v>
      </c>
      <c r="G1276" s="235">
        <v>2</v>
      </c>
      <c r="H1276" s="78">
        <f t="shared" si="96"/>
        <v>2</v>
      </c>
      <c r="I1276" s="47">
        <f t="shared" si="97"/>
        <v>0</v>
      </c>
      <c r="J1276" s="139">
        <v>5000</v>
      </c>
      <c r="K1276" s="139">
        <v>10000</v>
      </c>
      <c r="L1276" s="54">
        <f t="shared" si="98"/>
        <v>10000</v>
      </c>
      <c r="M1276" s="54">
        <f t="shared" si="99"/>
        <v>0</v>
      </c>
      <c r="O1276" s="91">
        <f t="shared" si="95"/>
        <v>0</v>
      </c>
      <c r="P1276" s="122">
        <v>323231</v>
      </c>
      <c r="Q1276" s="71">
        <v>2</v>
      </c>
      <c r="R1276" s="71">
        <v>10000</v>
      </c>
      <c r="S1276" s="161"/>
      <c r="V1276"/>
    </row>
    <row r="1277" spans="1:22">
      <c r="A1277" s="146">
        <v>323251</v>
      </c>
      <c r="B1277" s="49">
        <v>323</v>
      </c>
      <c r="C1277" s="50" t="s">
        <v>502</v>
      </c>
      <c r="D1277" s="68">
        <v>251</v>
      </c>
      <c r="E1277" s="41" t="s">
        <v>1238</v>
      </c>
      <c r="F1277" s="235">
        <v>1.49</v>
      </c>
      <c r="G1277" s="235">
        <v>2</v>
      </c>
      <c r="H1277" s="78">
        <f t="shared" si="96"/>
        <v>2</v>
      </c>
      <c r="I1277" s="47">
        <f t="shared" si="97"/>
        <v>0</v>
      </c>
      <c r="J1277" s="139">
        <v>7450</v>
      </c>
      <c r="K1277" s="139">
        <v>10000</v>
      </c>
      <c r="L1277" s="54">
        <f t="shared" si="98"/>
        <v>10000</v>
      </c>
      <c r="M1277" s="54">
        <f t="shared" si="99"/>
        <v>0</v>
      </c>
      <c r="O1277" s="91">
        <f t="shared" si="95"/>
        <v>0</v>
      </c>
      <c r="P1277" s="122">
        <v>323251</v>
      </c>
      <c r="Q1277" s="71">
        <v>2</v>
      </c>
      <c r="R1277" s="71">
        <v>10000</v>
      </c>
      <c r="S1277" s="161"/>
      <c r="V1277"/>
    </row>
    <row r="1278" spans="1:22">
      <c r="A1278" s="168">
        <v>323285</v>
      </c>
      <c r="B1278" s="169">
        <v>323</v>
      </c>
      <c r="C1278" s="50" t="s">
        <v>502</v>
      </c>
      <c r="D1278" s="169">
        <v>285</v>
      </c>
      <c r="E1278" s="41" t="s">
        <v>839</v>
      </c>
      <c r="F1278" s="235">
        <v>4</v>
      </c>
      <c r="G1278" s="235">
        <v>4</v>
      </c>
      <c r="H1278" s="78">
        <f t="shared" si="96"/>
        <v>4</v>
      </c>
      <c r="I1278" s="47">
        <f t="shared" si="97"/>
        <v>0</v>
      </c>
      <c r="J1278" s="139">
        <v>20000</v>
      </c>
      <c r="K1278" s="139">
        <v>20000</v>
      </c>
      <c r="L1278" s="54">
        <f t="shared" si="98"/>
        <v>20000</v>
      </c>
      <c r="M1278" s="54">
        <f t="shared" si="99"/>
        <v>0</v>
      </c>
      <c r="O1278" s="91">
        <f t="shared" si="95"/>
        <v>0</v>
      </c>
      <c r="P1278" s="122">
        <v>323285</v>
      </c>
      <c r="Q1278" s="71">
        <v>4</v>
      </c>
      <c r="R1278" s="71">
        <v>20000</v>
      </c>
      <c r="S1278" s="161"/>
      <c r="V1278"/>
    </row>
    <row r="1279" spans="1:22">
      <c r="A1279" s="169">
        <v>323293</v>
      </c>
      <c r="B1279" s="169">
        <v>323</v>
      </c>
      <c r="C1279" s="50" t="s">
        <v>502</v>
      </c>
      <c r="D1279" s="169">
        <v>293</v>
      </c>
      <c r="E1279" s="41" t="s">
        <v>840</v>
      </c>
      <c r="F1279" s="235">
        <v>3</v>
      </c>
      <c r="G1279" s="235">
        <v>9</v>
      </c>
      <c r="H1279" s="78">
        <f t="shared" si="96"/>
        <v>9</v>
      </c>
      <c r="I1279" s="47">
        <f t="shared" si="97"/>
        <v>0</v>
      </c>
      <c r="J1279" s="139">
        <v>18164</v>
      </c>
      <c r="K1279" s="139">
        <v>60164</v>
      </c>
      <c r="L1279" s="54">
        <f t="shared" si="98"/>
        <v>51675</v>
      </c>
      <c r="M1279" s="54">
        <f t="shared" si="99"/>
        <v>-8489</v>
      </c>
      <c r="O1279" s="91">
        <f t="shared" si="95"/>
        <v>0</v>
      </c>
      <c r="P1279" s="122">
        <v>323293</v>
      </c>
      <c r="Q1279" s="71">
        <v>9</v>
      </c>
      <c r="R1279" s="71">
        <v>51675</v>
      </c>
      <c r="S1279" s="161"/>
      <c r="V1279"/>
    </row>
    <row r="1280" spans="1:22">
      <c r="A1280" s="169">
        <v>323625</v>
      </c>
      <c r="B1280" s="169">
        <v>323</v>
      </c>
      <c r="C1280" s="50" t="s">
        <v>502</v>
      </c>
      <c r="D1280" s="169">
        <v>625</v>
      </c>
      <c r="E1280" s="41" t="s">
        <v>842</v>
      </c>
      <c r="F1280" s="235">
        <v>126.49</v>
      </c>
      <c r="G1280" s="235">
        <v>113</v>
      </c>
      <c r="H1280" s="78">
        <f t="shared" si="96"/>
        <v>116.48</v>
      </c>
      <c r="I1280" s="47">
        <f t="shared" si="97"/>
        <v>3.480000000000004</v>
      </c>
      <c r="J1280" s="139">
        <v>755923</v>
      </c>
      <c r="K1280" s="139">
        <v>584181</v>
      </c>
      <c r="L1280" s="54">
        <f t="shared" si="98"/>
        <v>698142</v>
      </c>
      <c r="M1280" s="54">
        <f t="shared" si="99"/>
        <v>113961</v>
      </c>
      <c r="O1280" s="91">
        <f t="shared" si="95"/>
        <v>0</v>
      </c>
      <c r="P1280" s="122">
        <v>323625</v>
      </c>
      <c r="Q1280" s="71">
        <v>116.48</v>
      </c>
      <c r="R1280" s="71">
        <v>698142</v>
      </c>
      <c r="S1280" s="161"/>
      <c r="V1280"/>
    </row>
    <row r="1281" spans="1:22">
      <c r="A1281" s="210">
        <v>323665</v>
      </c>
      <c r="B1281" s="149">
        <v>323</v>
      </c>
      <c r="C1281" s="183" t="s">
        <v>502</v>
      </c>
      <c r="D1281" s="184">
        <v>665</v>
      </c>
      <c r="E1281" s="41" t="s">
        <v>866</v>
      </c>
      <c r="F1281" s="235">
        <v>1</v>
      </c>
      <c r="G1281" s="235">
        <v>1</v>
      </c>
      <c r="H1281" s="78">
        <f t="shared" si="96"/>
        <v>1</v>
      </c>
      <c r="I1281" s="47">
        <f t="shared" si="97"/>
        <v>0</v>
      </c>
      <c r="J1281" s="139">
        <v>5000</v>
      </c>
      <c r="K1281" s="139">
        <v>5000</v>
      </c>
      <c r="L1281" s="54">
        <f t="shared" si="98"/>
        <v>5000</v>
      </c>
      <c r="M1281" s="54">
        <f t="shared" si="99"/>
        <v>0</v>
      </c>
      <c r="O1281" s="91">
        <f t="shared" si="95"/>
        <v>0</v>
      </c>
      <c r="P1281" s="122">
        <v>323665</v>
      </c>
      <c r="Q1281" s="71">
        <v>1</v>
      </c>
      <c r="R1281" s="71">
        <v>5000</v>
      </c>
      <c r="S1281" s="161"/>
      <c r="V1281"/>
    </row>
    <row r="1282" spans="1:22">
      <c r="A1282" s="210">
        <v>323760</v>
      </c>
      <c r="B1282" s="149">
        <v>323</v>
      </c>
      <c r="C1282" s="183" t="s">
        <v>502</v>
      </c>
      <c r="D1282" s="184">
        <v>760</v>
      </c>
      <c r="E1282" s="41" t="s">
        <v>530</v>
      </c>
      <c r="F1282" s="235">
        <v>1</v>
      </c>
      <c r="G1282" s="235">
        <v>1</v>
      </c>
      <c r="H1282" s="78">
        <f t="shared" si="96"/>
        <v>1</v>
      </c>
      <c r="I1282" s="47">
        <f t="shared" si="97"/>
        <v>0</v>
      </c>
      <c r="J1282" s="139">
        <v>5000</v>
      </c>
      <c r="K1282" s="139">
        <v>5000</v>
      </c>
      <c r="L1282" s="54">
        <f t="shared" si="98"/>
        <v>5000</v>
      </c>
      <c r="M1282" s="54">
        <f t="shared" si="99"/>
        <v>0</v>
      </c>
      <c r="O1282" s="91">
        <f t="shared" si="95"/>
        <v>0</v>
      </c>
      <c r="P1282" s="122">
        <v>323760</v>
      </c>
      <c r="Q1282" s="71">
        <v>1</v>
      </c>
      <c r="R1282" s="71">
        <v>5000</v>
      </c>
      <c r="S1282" s="161"/>
      <c r="V1282"/>
    </row>
    <row r="1283" spans="1:22">
      <c r="A1283" s="86">
        <v>323780</v>
      </c>
      <c r="B1283" s="86">
        <v>323</v>
      </c>
      <c r="C1283" s="182" t="s">
        <v>502</v>
      </c>
      <c r="D1283" s="182">
        <v>780</v>
      </c>
      <c r="E1283" s="41" t="s">
        <v>534</v>
      </c>
      <c r="F1283" s="235">
        <v>2.4900000000000002</v>
      </c>
      <c r="G1283" s="235">
        <v>2</v>
      </c>
      <c r="H1283" s="78">
        <f t="shared" si="96"/>
        <v>1</v>
      </c>
      <c r="I1283" s="47">
        <f t="shared" si="97"/>
        <v>-1</v>
      </c>
      <c r="J1283" s="139">
        <v>12450</v>
      </c>
      <c r="K1283" s="139">
        <v>10000</v>
      </c>
      <c r="L1283" s="54">
        <f t="shared" si="98"/>
        <v>5000</v>
      </c>
      <c r="M1283" s="54">
        <f t="shared" si="99"/>
        <v>-5000</v>
      </c>
      <c r="O1283" s="91">
        <f t="shared" si="95"/>
        <v>0</v>
      </c>
      <c r="P1283" s="122">
        <v>323780</v>
      </c>
      <c r="Q1283" s="71">
        <v>1</v>
      </c>
      <c r="R1283" s="71">
        <v>5000</v>
      </c>
      <c r="S1283" s="161"/>
      <c r="V1283"/>
    </row>
    <row r="1284" spans="1:22">
      <c r="A1284" s="168">
        <v>325005</v>
      </c>
      <c r="B1284" s="68">
        <v>325</v>
      </c>
      <c r="C1284" s="50" t="s">
        <v>576</v>
      </c>
      <c r="D1284" s="68">
        <v>5</v>
      </c>
      <c r="E1284" s="41" t="s">
        <v>572</v>
      </c>
      <c r="F1284" s="235">
        <v>3</v>
      </c>
      <c r="G1284" s="235">
        <v>1</v>
      </c>
      <c r="H1284" s="78">
        <f t="shared" si="96"/>
        <v>3</v>
      </c>
      <c r="I1284" s="47">
        <f t="shared" si="97"/>
        <v>2</v>
      </c>
      <c r="J1284" s="139">
        <v>15000</v>
      </c>
      <c r="K1284" s="139">
        <v>5000</v>
      </c>
      <c r="L1284" s="54">
        <f t="shared" si="98"/>
        <v>17133</v>
      </c>
      <c r="M1284" s="54">
        <f t="shared" si="99"/>
        <v>12133</v>
      </c>
      <c r="O1284" s="91">
        <f t="shared" si="95"/>
        <v>0</v>
      </c>
      <c r="P1284" s="122">
        <v>325005</v>
      </c>
      <c r="Q1284" s="71">
        <v>3</v>
      </c>
      <c r="R1284" s="71">
        <v>17133</v>
      </c>
      <c r="S1284" s="161"/>
      <c r="V1284"/>
    </row>
    <row r="1285" spans="1:22">
      <c r="A1285" s="167">
        <v>325061</v>
      </c>
      <c r="B1285" s="48">
        <v>325</v>
      </c>
      <c r="C1285" s="50" t="s">
        <v>576</v>
      </c>
      <c r="D1285" s="68">
        <v>61</v>
      </c>
      <c r="E1285" s="41" t="s">
        <v>573</v>
      </c>
      <c r="F1285" s="235">
        <v>3</v>
      </c>
      <c r="G1285" s="235">
        <v>4</v>
      </c>
      <c r="H1285" s="78">
        <f t="shared" si="96"/>
        <v>5</v>
      </c>
      <c r="I1285" s="47">
        <f t="shared" si="97"/>
        <v>1</v>
      </c>
      <c r="J1285" s="139">
        <v>15000</v>
      </c>
      <c r="K1285" s="139">
        <v>27000</v>
      </c>
      <c r="L1285" s="54">
        <f t="shared" si="98"/>
        <v>30203</v>
      </c>
      <c r="M1285" s="54">
        <f t="shared" si="99"/>
        <v>3203</v>
      </c>
      <c r="O1285" s="91">
        <f t="shared" si="95"/>
        <v>0</v>
      </c>
      <c r="P1285" s="122">
        <v>325061</v>
      </c>
      <c r="Q1285" s="71">
        <v>5</v>
      </c>
      <c r="R1285" s="71">
        <v>30203</v>
      </c>
      <c r="S1285" s="161"/>
      <c r="V1285"/>
    </row>
    <row r="1286" spans="1:22">
      <c r="A1286" s="166">
        <v>325086</v>
      </c>
      <c r="B1286" s="48">
        <v>325</v>
      </c>
      <c r="C1286" s="50" t="s">
        <v>576</v>
      </c>
      <c r="D1286" s="50">
        <v>86</v>
      </c>
      <c r="E1286" s="41" t="s">
        <v>814</v>
      </c>
      <c r="F1286" s="235">
        <v>1</v>
      </c>
      <c r="G1286" s="235">
        <v>1</v>
      </c>
      <c r="H1286" s="78">
        <f t="shared" si="96"/>
        <v>0</v>
      </c>
      <c r="I1286" s="47">
        <f t="shared" si="97"/>
        <v>-1</v>
      </c>
      <c r="J1286" s="139">
        <v>9024</v>
      </c>
      <c r="K1286" s="139">
        <v>9206</v>
      </c>
      <c r="L1286" s="54">
        <f t="shared" si="98"/>
        <v>0</v>
      </c>
      <c r="M1286" s="54">
        <f t="shared" si="99"/>
        <v>-9206</v>
      </c>
      <c r="O1286" s="91">
        <f t="shared" si="95"/>
        <v>0</v>
      </c>
      <c r="P1286" s="147">
        <v>325086</v>
      </c>
      <c r="Q1286" s="71"/>
      <c r="R1286" s="71"/>
      <c r="S1286" s="161"/>
      <c r="V1286"/>
    </row>
    <row r="1287" spans="1:22">
      <c r="A1287" s="168">
        <v>325137</v>
      </c>
      <c r="B1287" s="50">
        <v>325</v>
      </c>
      <c r="C1287" s="50" t="s">
        <v>576</v>
      </c>
      <c r="D1287" s="68">
        <v>137</v>
      </c>
      <c r="E1287" s="41" t="s">
        <v>574</v>
      </c>
      <c r="F1287" s="235">
        <v>25.189999999999998</v>
      </c>
      <c r="G1287" s="235">
        <v>20</v>
      </c>
      <c r="H1287" s="78">
        <f t="shared" si="96"/>
        <v>20.149999999999999</v>
      </c>
      <c r="I1287" s="47">
        <f t="shared" si="97"/>
        <v>0.14999999999999858</v>
      </c>
      <c r="J1287" s="139">
        <v>136927</v>
      </c>
      <c r="K1287" s="139">
        <v>100000</v>
      </c>
      <c r="L1287" s="54">
        <f t="shared" si="98"/>
        <v>106415</v>
      </c>
      <c r="M1287" s="54">
        <f t="shared" si="99"/>
        <v>6415</v>
      </c>
      <c r="O1287" s="91">
        <f t="shared" si="95"/>
        <v>0</v>
      </c>
      <c r="P1287" s="122">
        <v>325137</v>
      </c>
      <c r="Q1287" s="71">
        <v>20.149999999999999</v>
      </c>
      <c r="R1287" s="71">
        <v>106415</v>
      </c>
      <c r="S1287" s="161"/>
      <c r="V1287"/>
    </row>
    <row r="1288" spans="1:22">
      <c r="A1288" s="238">
        <v>325143</v>
      </c>
      <c r="B1288" s="149">
        <v>325</v>
      </c>
      <c r="C1288" s="183" t="s">
        <v>576</v>
      </c>
      <c r="D1288" s="184">
        <v>143</v>
      </c>
      <c r="E1288" s="41" t="s">
        <v>1384</v>
      </c>
      <c r="F1288" s="93"/>
      <c r="G1288" s="235">
        <v>1</v>
      </c>
      <c r="H1288" s="78">
        <f t="shared" si="96"/>
        <v>0</v>
      </c>
      <c r="I1288" s="47">
        <f t="shared" si="97"/>
        <v>-1</v>
      </c>
      <c r="J1288"/>
      <c r="K1288" s="139">
        <v>5000</v>
      </c>
      <c r="L1288" s="54">
        <f t="shared" si="98"/>
        <v>0</v>
      </c>
      <c r="M1288" s="54">
        <f t="shared" si="99"/>
        <v>-5000</v>
      </c>
      <c r="O1288" s="91">
        <f t="shared" ref="O1288:O1351" si="100">P1288-A1288</f>
        <v>0</v>
      </c>
      <c r="P1288" s="147">
        <v>325143</v>
      </c>
      <c r="Q1288" s="71"/>
      <c r="R1288" s="71"/>
      <c r="S1288" s="161"/>
      <c r="V1288"/>
    </row>
    <row r="1289" spans="1:22">
      <c r="A1289" s="210">
        <v>325275</v>
      </c>
      <c r="B1289" s="149">
        <v>325</v>
      </c>
      <c r="C1289" s="183" t="s">
        <v>576</v>
      </c>
      <c r="D1289" s="184">
        <v>275</v>
      </c>
      <c r="E1289" s="41" t="s">
        <v>1251</v>
      </c>
      <c r="F1289" s="235">
        <v>3</v>
      </c>
      <c r="G1289" s="235">
        <v>3</v>
      </c>
      <c r="H1289" s="78">
        <f t="shared" ref="H1289:H1352" si="101">Q1289</f>
        <v>3</v>
      </c>
      <c r="I1289" s="47">
        <f t="shared" ref="I1289:I1352" si="102">H1289-G1289</f>
        <v>0</v>
      </c>
      <c r="J1289" s="139">
        <v>22039</v>
      </c>
      <c r="K1289" s="139">
        <v>22039</v>
      </c>
      <c r="L1289" s="54">
        <f t="shared" ref="L1289:L1352" si="103">R1289</f>
        <v>17005</v>
      </c>
      <c r="M1289" s="54">
        <f t="shared" ref="M1289:M1352" si="104">L1289-K1289</f>
        <v>-5034</v>
      </c>
      <c r="O1289" s="91">
        <f t="shared" si="100"/>
        <v>0</v>
      </c>
      <c r="P1289" s="122">
        <v>325275</v>
      </c>
      <c r="Q1289" s="71">
        <v>3</v>
      </c>
      <c r="R1289" s="71">
        <v>17005</v>
      </c>
      <c r="S1289" s="161"/>
      <c r="V1289"/>
    </row>
    <row r="1290" spans="1:22">
      <c r="A1290" s="210">
        <v>325278</v>
      </c>
      <c r="B1290" s="149">
        <v>325</v>
      </c>
      <c r="C1290" s="183" t="s">
        <v>576</v>
      </c>
      <c r="D1290" s="184">
        <v>278</v>
      </c>
      <c r="E1290" s="41" t="s">
        <v>817</v>
      </c>
      <c r="F1290" s="235">
        <v>1</v>
      </c>
      <c r="G1290" s="235">
        <v>2</v>
      </c>
      <c r="H1290" s="78">
        <f t="shared" si="101"/>
        <v>1</v>
      </c>
      <c r="I1290" s="47">
        <f t="shared" si="102"/>
        <v>-1</v>
      </c>
      <c r="J1290" s="139">
        <v>5000</v>
      </c>
      <c r="K1290" s="139">
        <v>10000</v>
      </c>
      <c r="L1290" s="54">
        <f t="shared" si="103"/>
        <v>5000</v>
      </c>
      <c r="M1290" s="54">
        <f t="shared" si="104"/>
        <v>-5000</v>
      </c>
      <c r="O1290" s="91">
        <f t="shared" si="100"/>
        <v>0</v>
      </c>
      <c r="P1290" s="122">
        <v>325278</v>
      </c>
      <c r="Q1290" s="71">
        <v>1</v>
      </c>
      <c r="R1290" s="71">
        <v>5000</v>
      </c>
      <c r="S1290" s="161"/>
      <c r="V1290"/>
    </row>
    <row r="1291" spans="1:22">
      <c r="A1291" s="168">
        <v>325281</v>
      </c>
      <c r="B1291" s="50">
        <v>325</v>
      </c>
      <c r="C1291" s="50" t="s">
        <v>576</v>
      </c>
      <c r="D1291" s="50">
        <v>281</v>
      </c>
      <c r="E1291" s="41" t="s">
        <v>575</v>
      </c>
      <c r="F1291" s="235">
        <v>26.450000000000003</v>
      </c>
      <c r="G1291" s="235">
        <v>23</v>
      </c>
      <c r="H1291" s="78">
        <f t="shared" si="101"/>
        <v>22.28</v>
      </c>
      <c r="I1291" s="47">
        <f t="shared" si="102"/>
        <v>-0.71999999999999886</v>
      </c>
      <c r="J1291" s="139">
        <v>155965</v>
      </c>
      <c r="K1291" s="139">
        <v>128103</v>
      </c>
      <c r="L1291" s="54">
        <f t="shared" si="103"/>
        <v>120919</v>
      </c>
      <c r="M1291" s="54">
        <f t="shared" si="104"/>
        <v>-7184</v>
      </c>
      <c r="O1291" s="91">
        <f t="shared" si="100"/>
        <v>0</v>
      </c>
      <c r="P1291" s="122">
        <v>325281</v>
      </c>
      <c r="Q1291" s="71">
        <v>22.28</v>
      </c>
      <c r="R1291" s="71">
        <v>120919</v>
      </c>
      <c r="S1291" s="161"/>
      <c r="V1291"/>
    </row>
    <row r="1292" spans="1:22">
      <c r="A1292" s="210">
        <v>325309</v>
      </c>
      <c r="B1292" s="149">
        <v>325</v>
      </c>
      <c r="C1292" s="183" t="s">
        <v>576</v>
      </c>
      <c r="D1292" s="184">
        <v>309</v>
      </c>
      <c r="E1292" s="41" t="s">
        <v>818</v>
      </c>
      <c r="F1292" s="235">
        <v>1</v>
      </c>
      <c r="G1292" s="235">
        <v>0</v>
      </c>
      <c r="H1292" s="78">
        <f t="shared" si="101"/>
        <v>0</v>
      </c>
      <c r="I1292" s="47">
        <f t="shared" si="102"/>
        <v>0</v>
      </c>
      <c r="J1292" s="139">
        <v>5000</v>
      </c>
      <c r="K1292" s="139">
        <v>0</v>
      </c>
      <c r="L1292" s="54">
        <f t="shared" si="103"/>
        <v>0</v>
      </c>
      <c r="M1292" s="54">
        <f t="shared" si="104"/>
        <v>0</v>
      </c>
      <c r="O1292" s="91">
        <f t="shared" si="100"/>
        <v>0</v>
      </c>
      <c r="P1292" s="147">
        <v>325309</v>
      </c>
      <c r="Q1292" s="71"/>
      <c r="R1292" s="71"/>
      <c r="S1292" s="161"/>
      <c r="V1292"/>
    </row>
    <row r="1293" spans="1:22">
      <c r="A1293" s="48">
        <v>325332</v>
      </c>
      <c r="B1293" s="48">
        <v>325</v>
      </c>
      <c r="C1293" s="50" t="s">
        <v>576</v>
      </c>
      <c r="D1293" s="68">
        <v>332</v>
      </c>
      <c r="E1293" s="41" t="s">
        <v>577</v>
      </c>
      <c r="F1293" s="235">
        <v>4.6500000000000004</v>
      </c>
      <c r="G1293" s="235">
        <v>2</v>
      </c>
      <c r="H1293" s="78">
        <f t="shared" si="101"/>
        <v>4.4400000000000004</v>
      </c>
      <c r="I1293" s="47">
        <f t="shared" si="102"/>
        <v>2.4400000000000004</v>
      </c>
      <c r="J1293" s="139">
        <v>37937</v>
      </c>
      <c r="K1293" s="139">
        <v>10000</v>
      </c>
      <c r="L1293" s="54">
        <f t="shared" si="103"/>
        <v>22200</v>
      </c>
      <c r="M1293" s="54">
        <f t="shared" si="104"/>
        <v>12200</v>
      </c>
      <c r="O1293" s="91">
        <f t="shared" si="100"/>
        <v>0</v>
      </c>
      <c r="P1293" s="122">
        <v>325332</v>
      </c>
      <c r="Q1293" s="71">
        <v>4.4400000000000004</v>
      </c>
      <c r="R1293" s="71">
        <v>22200</v>
      </c>
      <c r="S1293" s="161"/>
      <c r="V1293"/>
    </row>
    <row r="1294" spans="1:22">
      <c r="A1294" s="238">
        <v>325348</v>
      </c>
      <c r="B1294" s="149">
        <v>325</v>
      </c>
      <c r="C1294" s="183" t="s">
        <v>576</v>
      </c>
      <c r="D1294" s="184">
        <v>348</v>
      </c>
      <c r="E1294" s="41" t="s">
        <v>857</v>
      </c>
      <c r="F1294" s="93"/>
      <c r="G1294" s="235">
        <v>1</v>
      </c>
      <c r="H1294" s="78">
        <f t="shared" si="101"/>
        <v>1</v>
      </c>
      <c r="I1294" s="47">
        <f t="shared" si="102"/>
        <v>0</v>
      </c>
      <c r="J1294"/>
      <c r="K1294" s="139">
        <v>5000</v>
      </c>
      <c r="L1294" s="54">
        <f t="shared" si="103"/>
        <v>5000</v>
      </c>
      <c r="M1294" s="54">
        <f t="shared" si="104"/>
        <v>0</v>
      </c>
      <c r="O1294" s="91">
        <f t="shared" si="100"/>
        <v>0</v>
      </c>
      <c r="P1294" s="122">
        <v>325348</v>
      </c>
      <c r="Q1294" s="71">
        <v>1</v>
      </c>
      <c r="R1294" s="71">
        <v>5000</v>
      </c>
      <c r="S1294" s="161"/>
      <c r="V1294"/>
    </row>
    <row r="1295" spans="1:22">
      <c r="A1295" s="210">
        <v>325662</v>
      </c>
      <c r="B1295" s="149">
        <v>325</v>
      </c>
      <c r="C1295" s="183" t="s">
        <v>576</v>
      </c>
      <c r="D1295" s="184">
        <v>662</v>
      </c>
      <c r="E1295" s="41" t="s">
        <v>1296</v>
      </c>
      <c r="F1295" s="235">
        <v>2</v>
      </c>
      <c r="G1295" s="235">
        <v>2</v>
      </c>
      <c r="H1295" s="78">
        <f t="shared" si="101"/>
        <v>2</v>
      </c>
      <c r="I1295" s="47">
        <f t="shared" si="102"/>
        <v>0</v>
      </c>
      <c r="J1295" s="139">
        <v>10000</v>
      </c>
      <c r="K1295" s="139">
        <v>10000</v>
      </c>
      <c r="L1295" s="54">
        <f t="shared" si="103"/>
        <v>10000</v>
      </c>
      <c r="M1295" s="54">
        <f t="shared" si="104"/>
        <v>0</v>
      </c>
      <c r="O1295" s="91">
        <f t="shared" si="100"/>
        <v>0</v>
      </c>
      <c r="P1295" s="122">
        <v>325662</v>
      </c>
      <c r="Q1295" s="71">
        <v>2</v>
      </c>
      <c r="R1295" s="71">
        <v>10000</v>
      </c>
      <c r="S1295" s="161"/>
      <c r="V1295"/>
    </row>
    <row r="1296" spans="1:22">
      <c r="A1296" s="48">
        <v>325672</v>
      </c>
      <c r="B1296" s="48">
        <v>325</v>
      </c>
      <c r="C1296" s="50" t="s">
        <v>576</v>
      </c>
      <c r="D1296" s="68">
        <v>672</v>
      </c>
      <c r="E1296" s="41" t="s">
        <v>1297</v>
      </c>
      <c r="F1296" s="235">
        <v>28</v>
      </c>
      <c r="G1296" s="235">
        <v>26</v>
      </c>
      <c r="H1296" s="78">
        <f t="shared" si="101"/>
        <v>32.31</v>
      </c>
      <c r="I1296" s="47">
        <f t="shared" si="102"/>
        <v>6.3100000000000023</v>
      </c>
      <c r="J1296" s="139">
        <v>153047</v>
      </c>
      <c r="K1296" s="139">
        <v>145255</v>
      </c>
      <c r="L1296" s="54">
        <f t="shared" si="103"/>
        <v>257056</v>
      </c>
      <c r="M1296" s="54">
        <f t="shared" si="104"/>
        <v>111801</v>
      </c>
      <c r="O1296" s="91">
        <f t="shared" si="100"/>
        <v>0</v>
      </c>
      <c r="P1296" s="122">
        <v>325672</v>
      </c>
      <c r="Q1296" s="71">
        <v>32.31</v>
      </c>
      <c r="R1296" s="71">
        <v>257056</v>
      </c>
      <c r="S1296" s="161"/>
      <c r="V1296"/>
    </row>
    <row r="1297" spans="1:22">
      <c r="A1297" s="147">
        <v>325680</v>
      </c>
      <c r="B1297" s="49">
        <v>325</v>
      </c>
      <c r="C1297" s="50" t="s">
        <v>576</v>
      </c>
      <c r="D1297" s="68">
        <v>680</v>
      </c>
      <c r="E1297" s="41" t="s">
        <v>922</v>
      </c>
      <c r="F1297" s="235">
        <v>0.78</v>
      </c>
      <c r="G1297" s="235">
        <v>0</v>
      </c>
      <c r="H1297" s="78">
        <f t="shared" si="101"/>
        <v>1</v>
      </c>
      <c r="I1297" s="47">
        <f t="shared" si="102"/>
        <v>1</v>
      </c>
      <c r="J1297" s="139">
        <v>10443</v>
      </c>
      <c r="K1297" s="139">
        <v>0</v>
      </c>
      <c r="L1297" s="54">
        <f t="shared" si="103"/>
        <v>5000</v>
      </c>
      <c r="M1297" s="54">
        <f t="shared" si="104"/>
        <v>5000</v>
      </c>
      <c r="O1297" s="91">
        <f t="shared" si="100"/>
        <v>0</v>
      </c>
      <c r="P1297" s="122">
        <v>325680</v>
      </c>
      <c r="Q1297" s="71">
        <v>1</v>
      </c>
      <c r="R1297" s="71">
        <v>5000</v>
      </c>
      <c r="S1297" s="161"/>
      <c r="V1297"/>
    </row>
    <row r="1298" spans="1:22">
      <c r="A1298" s="48">
        <v>325683</v>
      </c>
      <c r="B1298" s="48">
        <v>325</v>
      </c>
      <c r="C1298" s="50" t="s">
        <v>576</v>
      </c>
      <c r="D1298" s="68">
        <v>683</v>
      </c>
      <c r="E1298" s="41" t="s">
        <v>907</v>
      </c>
      <c r="F1298" s="235">
        <v>3</v>
      </c>
      <c r="G1298" s="235">
        <v>2</v>
      </c>
      <c r="H1298" s="78">
        <f t="shared" si="101"/>
        <v>2</v>
      </c>
      <c r="I1298" s="47">
        <f t="shared" si="102"/>
        <v>0</v>
      </c>
      <c r="J1298" s="139">
        <v>15000</v>
      </c>
      <c r="K1298" s="139">
        <v>10000</v>
      </c>
      <c r="L1298" s="54">
        <f t="shared" si="103"/>
        <v>10000</v>
      </c>
      <c r="M1298" s="54">
        <f t="shared" si="104"/>
        <v>0</v>
      </c>
      <c r="O1298" s="91">
        <f t="shared" si="100"/>
        <v>0</v>
      </c>
      <c r="P1298" s="122">
        <v>325683</v>
      </c>
      <c r="Q1298" s="71">
        <v>2</v>
      </c>
      <c r="R1298" s="71">
        <v>10000</v>
      </c>
      <c r="S1298" s="161"/>
      <c r="V1298"/>
    </row>
    <row r="1299" spans="1:22">
      <c r="A1299" s="48">
        <v>325766</v>
      </c>
      <c r="B1299" s="48">
        <v>325</v>
      </c>
      <c r="C1299" s="50" t="s">
        <v>576</v>
      </c>
      <c r="D1299" s="68">
        <v>766</v>
      </c>
      <c r="E1299" s="41" t="s">
        <v>908</v>
      </c>
      <c r="F1299" s="235">
        <v>34</v>
      </c>
      <c r="G1299" s="235">
        <v>30</v>
      </c>
      <c r="H1299" s="78">
        <f t="shared" si="101"/>
        <v>32.629999999999995</v>
      </c>
      <c r="I1299" s="47">
        <f t="shared" si="102"/>
        <v>2.6299999999999955</v>
      </c>
      <c r="J1299" s="139">
        <v>175377</v>
      </c>
      <c r="K1299" s="139">
        <v>159377</v>
      </c>
      <c r="L1299" s="54">
        <f t="shared" si="103"/>
        <v>170568</v>
      </c>
      <c r="M1299" s="54">
        <f t="shared" si="104"/>
        <v>11191</v>
      </c>
      <c r="O1299" s="91">
        <f t="shared" si="100"/>
        <v>0</v>
      </c>
      <c r="P1299" s="122">
        <v>325766</v>
      </c>
      <c r="Q1299" s="71">
        <v>32.629999999999995</v>
      </c>
      <c r="R1299" s="71">
        <v>170568</v>
      </c>
      <c r="S1299" s="161"/>
      <c r="V1299"/>
    </row>
    <row r="1300" spans="1:22">
      <c r="A1300" s="86">
        <v>326031</v>
      </c>
      <c r="B1300" s="86">
        <v>326</v>
      </c>
      <c r="C1300" s="182" t="s">
        <v>570</v>
      </c>
      <c r="D1300" s="182">
        <v>31</v>
      </c>
      <c r="E1300" s="41" t="s">
        <v>912</v>
      </c>
      <c r="F1300" s="235">
        <v>1</v>
      </c>
      <c r="G1300" s="235">
        <v>1</v>
      </c>
      <c r="H1300" s="78">
        <f t="shared" si="101"/>
        <v>1</v>
      </c>
      <c r="I1300" s="47">
        <f t="shared" si="102"/>
        <v>0</v>
      </c>
      <c r="J1300" s="139">
        <v>5000</v>
      </c>
      <c r="K1300" s="139">
        <v>5000</v>
      </c>
      <c r="L1300" s="54">
        <f t="shared" si="103"/>
        <v>5000</v>
      </c>
      <c r="M1300" s="54">
        <f t="shared" si="104"/>
        <v>0</v>
      </c>
      <c r="O1300" s="91">
        <f t="shared" si="100"/>
        <v>0</v>
      </c>
      <c r="P1300" s="122">
        <v>326031</v>
      </c>
      <c r="Q1300" s="71">
        <v>1</v>
      </c>
      <c r="R1300" s="71">
        <v>5000</v>
      </c>
      <c r="S1300" s="161"/>
      <c r="V1300"/>
    </row>
    <row r="1301" spans="1:22">
      <c r="A1301" s="169">
        <v>326056</v>
      </c>
      <c r="B1301" s="169">
        <v>326</v>
      </c>
      <c r="C1301" s="50" t="s">
        <v>570</v>
      </c>
      <c r="D1301" s="169">
        <v>56</v>
      </c>
      <c r="E1301" s="41" t="s">
        <v>784</v>
      </c>
      <c r="F1301" s="235">
        <v>19.440000000000001</v>
      </c>
      <c r="G1301" s="235">
        <v>17</v>
      </c>
      <c r="H1301" s="78">
        <f t="shared" si="101"/>
        <v>18.07</v>
      </c>
      <c r="I1301" s="47">
        <f t="shared" si="102"/>
        <v>1.0700000000000003</v>
      </c>
      <c r="J1301" s="139">
        <v>136677</v>
      </c>
      <c r="K1301" s="139">
        <v>116699</v>
      </c>
      <c r="L1301" s="54">
        <f t="shared" si="103"/>
        <v>143906</v>
      </c>
      <c r="M1301" s="54">
        <f t="shared" si="104"/>
        <v>27207</v>
      </c>
      <c r="O1301" s="91">
        <f t="shared" si="100"/>
        <v>0</v>
      </c>
      <c r="P1301" s="122">
        <v>326056</v>
      </c>
      <c r="Q1301" s="71">
        <v>18.07</v>
      </c>
      <c r="R1301" s="71">
        <v>143906</v>
      </c>
      <c r="S1301" s="161"/>
      <c r="V1301"/>
    </row>
    <row r="1302" spans="1:22">
      <c r="A1302" s="146">
        <v>326079</v>
      </c>
      <c r="B1302" s="48">
        <v>326</v>
      </c>
      <c r="C1302" s="50" t="s">
        <v>570</v>
      </c>
      <c r="D1302" s="68">
        <v>79</v>
      </c>
      <c r="E1302" s="41" t="s">
        <v>785</v>
      </c>
      <c r="F1302" s="235">
        <v>2</v>
      </c>
      <c r="G1302" s="235">
        <v>2.5</v>
      </c>
      <c r="H1302" s="78">
        <f t="shared" si="101"/>
        <v>1.5</v>
      </c>
      <c r="I1302" s="47">
        <f t="shared" si="102"/>
        <v>-1</v>
      </c>
      <c r="J1302" s="139">
        <v>13503</v>
      </c>
      <c r="K1302" s="139">
        <v>16003</v>
      </c>
      <c r="L1302" s="54">
        <f t="shared" si="103"/>
        <v>7500</v>
      </c>
      <c r="M1302" s="54">
        <f t="shared" si="104"/>
        <v>-8503</v>
      </c>
      <c r="O1302" s="91">
        <f t="shared" si="100"/>
        <v>0</v>
      </c>
      <c r="P1302" s="122">
        <v>326079</v>
      </c>
      <c r="Q1302" s="71">
        <v>1.5</v>
      </c>
      <c r="R1302" s="71">
        <v>7500</v>
      </c>
      <c r="S1302" s="161"/>
      <c r="V1302"/>
    </row>
    <row r="1303" spans="1:22">
      <c r="A1303" s="168">
        <v>326103</v>
      </c>
      <c r="B1303" s="68">
        <v>326</v>
      </c>
      <c r="C1303" s="50" t="s">
        <v>570</v>
      </c>
      <c r="D1303" s="50">
        <v>103</v>
      </c>
      <c r="E1303" s="41" t="s">
        <v>804</v>
      </c>
      <c r="F1303" s="235">
        <v>1</v>
      </c>
      <c r="G1303" s="235">
        <v>1</v>
      </c>
      <c r="H1303" s="78">
        <f t="shared" si="101"/>
        <v>1</v>
      </c>
      <c r="I1303" s="47">
        <f t="shared" si="102"/>
        <v>0</v>
      </c>
      <c r="J1303" s="139">
        <v>5000</v>
      </c>
      <c r="K1303" s="139">
        <v>5000</v>
      </c>
      <c r="L1303" s="54">
        <f t="shared" si="103"/>
        <v>5000</v>
      </c>
      <c r="M1303" s="54">
        <f t="shared" si="104"/>
        <v>0</v>
      </c>
      <c r="O1303" s="91">
        <f t="shared" si="100"/>
        <v>0</v>
      </c>
      <c r="P1303" s="122">
        <v>326103</v>
      </c>
      <c r="Q1303" s="71">
        <v>1</v>
      </c>
      <c r="R1303" s="71">
        <v>5000</v>
      </c>
      <c r="S1303" s="161"/>
      <c r="V1303"/>
    </row>
    <row r="1304" spans="1:22">
      <c r="A1304" s="48">
        <v>326158</v>
      </c>
      <c r="B1304" s="49">
        <v>326</v>
      </c>
      <c r="C1304" s="50" t="s">
        <v>570</v>
      </c>
      <c r="D1304" s="68">
        <v>158</v>
      </c>
      <c r="E1304" s="41" t="s">
        <v>564</v>
      </c>
      <c r="F1304" s="235">
        <v>5</v>
      </c>
      <c r="G1304" s="235">
        <v>7</v>
      </c>
      <c r="H1304" s="78">
        <f t="shared" si="101"/>
        <v>7</v>
      </c>
      <c r="I1304" s="47">
        <f t="shared" si="102"/>
        <v>0</v>
      </c>
      <c r="J1304" s="139">
        <v>25000</v>
      </c>
      <c r="K1304" s="139">
        <v>47000</v>
      </c>
      <c r="L1304" s="54">
        <f t="shared" si="103"/>
        <v>35000</v>
      </c>
      <c r="M1304" s="54">
        <f t="shared" si="104"/>
        <v>-12000</v>
      </c>
      <c r="O1304" s="91">
        <f t="shared" si="100"/>
        <v>0</v>
      </c>
      <c r="P1304" s="122">
        <v>326158</v>
      </c>
      <c r="Q1304" s="71">
        <v>7</v>
      </c>
      <c r="R1304" s="71">
        <v>35000</v>
      </c>
      <c r="S1304" s="161"/>
      <c r="V1304"/>
    </row>
    <row r="1305" spans="1:22">
      <c r="A1305" s="167">
        <v>326160</v>
      </c>
      <c r="B1305" s="49">
        <v>326</v>
      </c>
      <c r="C1305" s="50" t="s">
        <v>570</v>
      </c>
      <c r="D1305" s="50">
        <v>160</v>
      </c>
      <c r="E1305" s="41" t="s">
        <v>582</v>
      </c>
      <c r="F1305" s="235">
        <v>5</v>
      </c>
      <c r="G1305" s="235">
        <v>5</v>
      </c>
      <c r="H1305" s="78">
        <f t="shared" si="101"/>
        <v>6</v>
      </c>
      <c r="I1305" s="47">
        <f t="shared" si="102"/>
        <v>1</v>
      </c>
      <c r="J1305" s="139">
        <v>40096</v>
      </c>
      <c r="K1305" s="139">
        <v>40096</v>
      </c>
      <c r="L1305" s="54">
        <f t="shared" si="103"/>
        <v>48060</v>
      </c>
      <c r="M1305" s="54">
        <f t="shared" si="104"/>
        <v>7964</v>
      </c>
      <c r="O1305" s="91">
        <f t="shared" si="100"/>
        <v>0</v>
      </c>
      <c r="P1305" s="122">
        <v>326160</v>
      </c>
      <c r="Q1305" s="71">
        <v>6</v>
      </c>
      <c r="R1305" s="71">
        <v>48060</v>
      </c>
      <c r="S1305" s="161"/>
      <c r="V1305"/>
    </row>
    <row r="1306" spans="1:22">
      <c r="A1306" s="165">
        <v>326181</v>
      </c>
      <c r="B1306">
        <v>326</v>
      </c>
      <c r="C1306" s="50" t="s">
        <v>570</v>
      </c>
      <c r="D1306" s="50">
        <v>181</v>
      </c>
      <c r="E1306" s="41" t="s">
        <v>583</v>
      </c>
      <c r="F1306" s="235">
        <v>2</v>
      </c>
      <c r="G1306" s="235">
        <v>3</v>
      </c>
      <c r="H1306" s="78">
        <f t="shared" si="101"/>
        <v>2</v>
      </c>
      <c r="I1306" s="47">
        <f t="shared" si="102"/>
        <v>-1</v>
      </c>
      <c r="J1306" s="139">
        <v>10000</v>
      </c>
      <c r="K1306" s="139">
        <v>15000</v>
      </c>
      <c r="L1306" s="54">
        <f t="shared" si="103"/>
        <v>10000</v>
      </c>
      <c r="M1306" s="54">
        <f t="shared" si="104"/>
        <v>-5000</v>
      </c>
      <c r="O1306" s="91">
        <f t="shared" si="100"/>
        <v>0</v>
      </c>
      <c r="P1306" s="122">
        <v>326181</v>
      </c>
      <c r="Q1306" s="71">
        <v>2</v>
      </c>
      <c r="R1306" s="71">
        <v>10000</v>
      </c>
      <c r="S1306" s="161"/>
      <c r="V1306"/>
    </row>
    <row r="1307" spans="1:22">
      <c r="A1307" s="168">
        <v>326301</v>
      </c>
      <c r="B1307" s="50">
        <v>326</v>
      </c>
      <c r="C1307" s="50" t="s">
        <v>570</v>
      </c>
      <c r="D1307" s="68">
        <v>301</v>
      </c>
      <c r="E1307" s="41" t="s">
        <v>569</v>
      </c>
      <c r="F1307" s="235">
        <v>14</v>
      </c>
      <c r="G1307" s="235">
        <v>14</v>
      </c>
      <c r="H1307" s="78">
        <f t="shared" si="101"/>
        <v>14</v>
      </c>
      <c r="I1307" s="47">
        <f t="shared" si="102"/>
        <v>0</v>
      </c>
      <c r="J1307" s="139">
        <v>71099</v>
      </c>
      <c r="K1307" s="139">
        <v>74000</v>
      </c>
      <c r="L1307" s="54">
        <f t="shared" si="103"/>
        <v>72616</v>
      </c>
      <c r="M1307" s="54">
        <f t="shared" si="104"/>
        <v>-1384</v>
      </c>
      <c r="O1307" s="91">
        <f t="shared" si="100"/>
        <v>0</v>
      </c>
      <c r="P1307" s="122">
        <v>326301</v>
      </c>
      <c r="Q1307" s="71">
        <v>14</v>
      </c>
      <c r="R1307" s="71">
        <v>72616</v>
      </c>
      <c r="S1307" s="161"/>
      <c r="V1307"/>
    </row>
    <row r="1308" spans="1:22">
      <c r="A1308" s="123">
        <v>326616</v>
      </c>
      <c r="B1308" s="49">
        <v>326</v>
      </c>
      <c r="C1308" s="50" t="s">
        <v>570</v>
      </c>
      <c r="D1308" s="68">
        <v>616</v>
      </c>
      <c r="E1308" s="41" t="s">
        <v>1513</v>
      </c>
      <c r="F1308" s="235">
        <v>11</v>
      </c>
      <c r="G1308" s="235">
        <v>12</v>
      </c>
      <c r="H1308" s="78">
        <f t="shared" si="101"/>
        <v>10.420000000000002</v>
      </c>
      <c r="I1308" s="47">
        <f t="shared" si="102"/>
        <v>-1.5799999999999983</v>
      </c>
      <c r="J1308" s="139">
        <v>55000</v>
      </c>
      <c r="K1308" s="139">
        <v>60000</v>
      </c>
      <c r="L1308" s="54">
        <f t="shared" si="103"/>
        <v>52100</v>
      </c>
      <c r="M1308" s="54">
        <f t="shared" si="104"/>
        <v>-7900</v>
      </c>
      <c r="O1308" s="91">
        <f t="shared" si="100"/>
        <v>0</v>
      </c>
      <c r="P1308" s="122">
        <v>326616</v>
      </c>
      <c r="Q1308" s="71">
        <v>10.420000000000002</v>
      </c>
      <c r="R1308" s="71">
        <v>52100</v>
      </c>
      <c r="S1308" s="161"/>
      <c r="V1308"/>
    </row>
    <row r="1309" spans="1:22">
      <c r="A1309" s="238">
        <v>326673</v>
      </c>
      <c r="B1309" s="149">
        <v>326</v>
      </c>
      <c r="C1309" s="183" t="s">
        <v>570</v>
      </c>
      <c r="D1309" s="184">
        <v>673</v>
      </c>
      <c r="E1309" s="41" t="s">
        <v>853</v>
      </c>
      <c r="F1309" s="93"/>
      <c r="G1309" s="235">
        <v>0.5</v>
      </c>
      <c r="H1309" s="78">
        <f t="shared" si="101"/>
        <v>0.5</v>
      </c>
      <c r="I1309" s="47">
        <f t="shared" si="102"/>
        <v>0</v>
      </c>
      <c r="J1309"/>
      <c r="K1309" s="139">
        <v>2500</v>
      </c>
      <c r="L1309" s="54">
        <f t="shared" si="103"/>
        <v>2500</v>
      </c>
      <c r="M1309" s="54">
        <f t="shared" si="104"/>
        <v>0</v>
      </c>
      <c r="O1309" s="91">
        <f t="shared" si="100"/>
        <v>0</v>
      </c>
      <c r="P1309" s="122">
        <v>326673</v>
      </c>
      <c r="Q1309" s="71">
        <v>0.5</v>
      </c>
      <c r="R1309" s="71">
        <v>2500</v>
      </c>
      <c r="S1309" s="161"/>
      <c r="V1309"/>
    </row>
    <row r="1310" spans="1:22">
      <c r="A1310" s="48">
        <v>326735</v>
      </c>
      <c r="B1310" s="48">
        <v>326</v>
      </c>
      <c r="C1310" s="50" t="s">
        <v>570</v>
      </c>
      <c r="D1310" s="68">
        <v>735</v>
      </c>
      <c r="E1310" s="41" t="s">
        <v>855</v>
      </c>
      <c r="F1310" s="235">
        <v>4</v>
      </c>
      <c r="G1310" s="235">
        <v>7</v>
      </c>
      <c r="H1310" s="78">
        <f t="shared" si="101"/>
        <v>7</v>
      </c>
      <c r="I1310" s="47">
        <f t="shared" si="102"/>
        <v>0</v>
      </c>
      <c r="J1310" s="139">
        <v>20000</v>
      </c>
      <c r="K1310" s="139">
        <v>35000</v>
      </c>
      <c r="L1310" s="54">
        <f t="shared" si="103"/>
        <v>35000</v>
      </c>
      <c r="M1310" s="54">
        <f t="shared" si="104"/>
        <v>0</v>
      </c>
      <c r="O1310" s="91">
        <f t="shared" si="100"/>
        <v>0</v>
      </c>
      <c r="P1310" s="122">
        <v>326735</v>
      </c>
      <c r="Q1310" s="71">
        <v>7</v>
      </c>
      <c r="R1310" s="71">
        <v>35000</v>
      </c>
      <c r="S1310" s="161"/>
      <c r="V1310"/>
    </row>
    <row r="1311" spans="1:22">
      <c r="A1311" s="166">
        <v>327086</v>
      </c>
      <c r="B1311" s="48">
        <v>327</v>
      </c>
      <c r="C1311" s="50" t="s">
        <v>920</v>
      </c>
      <c r="D1311" s="50">
        <v>86</v>
      </c>
      <c r="E1311" s="41" t="s">
        <v>814</v>
      </c>
      <c r="F1311" s="235">
        <v>7</v>
      </c>
      <c r="G1311" s="235">
        <v>10</v>
      </c>
      <c r="H1311" s="78">
        <f t="shared" si="101"/>
        <v>10</v>
      </c>
      <c r="I1311" s="47">
        <f t="shared" si="102"/>
        <v>0</v>
      </c>
      <c r="J1311" s="139">
        <v>45856</v>
      </c>
      <c r="K1311" s="139">
        <v>58087</v>
      </c>
      <c r="L1311" s="54">
        <f t="shared" si="103"/>
        <v>61749</v>
      </c>
      <c r="M1311" s="54">
        <f t="shared" si="104"/>
        <v>3662</v>
      </c>
      <c r="O1311" s="91">
        <f t="shared" si="100"/>
        <v>0</v>
      </c>
      <c r="P1311" s="122">
        <v>327086</v>
      </c>
      <c r="Q1311" s="71">
        <v>10</v>
      </c>
      <c r="R1311" s="71">
        <v>61749</v>
      </c>
      <c r="S1311" s="161"/>
      <c r="V1311"/>
    </row>
    <row r="1312" spans="1:22">
      <c r="A1312" s="147">
        <v>327210</v>
      </c>
      <c r="B1312" s="49">
        <v>327</v>
      </c>
      <c r="C1312" s="50" t="s">
        <v>920</v>
      </c>
      <c r="D1312" s="68">
        <v>210</v>
      </c>
      <c r="E1312" s="41" t="s">
        <v>888</v>
      </c>
      <c r="F1312" s="235">
        <v>2</v>
      </c>
      <c r="G1312" s="235">
        <v>2</v>
      </c>
      <c r="H1312" s="78">
        <f t="shared" si="101"/>
        <v>2</v>
      </c>
      <c r="I1312" s="47">
        <f t="shared" si="102"/>
        <v>0</v>
      </c>
      <c r="J1312" s="139">
        <v>19024</v>
      </c>
      <c r="K1312" s="139">
        <v>19024</v>
      </c>
      <c r="L1312" s="54">
        <f t="shared" si="103"/>
        <v>32983</v>
      </c>
      <c r="M1312" s="54">
        <f t="shared" si="104"/>
        <v>13959</v>
      </c>
      <c r="O1312" s="91">
        <f t="shared" si="100"/>
        <v>0</v>
      </c>
      <c r="P1312" s="122">
        <v>327210</v>
      </c>
      <c r="Q1312" s="71">
        <v>2</v>
      </c>
      <c r="R1312" s="71">
        <v>32983</v>
      </c>
      <c r="S1312" s="161"/>
      <c r="V1312"/>
    </row>
    <row r="1313" spans="1:22">
      <c r="A1313" s="210">
        <v>327275</v>
      </c>
      <c r="B1313" s="149">
        <v>327</v>
      </c>
      <c r="C1313" s="183" t="s">
        <v>920</v>
      </c>
      <c r="D1313" s="184">
        <v>275</v>
      </c>
      <c r="E1313" s="41" t="s">
        <v>1251</v>
      </c>
      <c r="F1313" s="235">
        <v>3</v>
      </c>
      <c r="G1313" s="235">
        <v>2</v>
      </c>
      <c r="H1313" s="78">
        <f t="shared" si="101"/>
        <v>2</v>
      </c>
      <c r="I1313" s="47">
        <f t="shared" si="102"/>
        <v>0</v>
      </c>
      <c r="J1313" s="139">
        <v>33575</v>
      </c>
      <c r="K1313" s="139">
        <v>27070</v>
      </c>
      <c r="L1313" s="54">
        <f t="shared" si="103"/>
        <v>30847</v>
      </c>
      <c r="M1313" s="54">
        <f t="shared" si="104"/>
        <v>3777</v>
      </c>
      <c r="O1313" s="91">
        <f t="shared" si="100"/>
        <v>0</v>
      </c>
      <c r="P1313" s="122">
        <v>327275</v>
      </c>
      <c r="Q1313" s="71">
        <v>2</v>
      </c>
      <c r="R1313" s="71">
        <v>30847</v>
      </c>
      <c r="S1313" s="161"/>
      <c r="V1313"/>
    </row>
    <row r="1314" spans="1:22">
      <c r="A1314" s="123">
        <v>327325</v>
      </c>
      <c r="B1314" s="49">
        <v>327</v>
      </c>
      <c r="C1314" s="50" t="s">
        <v>920</v>
      </c>
      <c r="D1314" s="68">
        <v>325</v>
      </c>
      <c r="E1314" s="41" t="s">
        <v>576</v>
      </c>
      <c r="F1314" s="235">
        <v>3</v>
      </c>
      <c r="G1314" s="235">
        <v>3</v>
      </c>
      <c r="H1314" s="78">
        <f t="shared" si="101"/>
        <v>3</v>
      </c>
      <c r="I1314" s="47">
        <f t="shared" si="102"/>
        <v>0</v>
      </c>
      <c r="J1314" s="139">
        <v>15000</v>
      </c>
      <c r="K1314" s="139">
        <v>15000</v>
      </c>
      <c r="L1314" s="54">
        <f t="shared" si="103"/>
        <v>15000</v>
      </c>
      <c r="M1314" s="54">
        <f t="shared" si="104"/>
        <v>0</v>
      </c>
      <c r="O1314" s="91">
        <f t="shared" si="100"/>
        <v>0</v>
      </c>
      <c r="P1314" s="122">
        <v>327325</v>
      </c>
      <c r="Q1314" s="71">
        <v>3</v>
      </c>
      <c r="R1314" s="71">
        <v>15000</v>
      </c>
      <c r="S1314" s="161"/>
      <c r="V1314"/>
    </row>
    <row r="1315" spans="1:22">
      <c r="A1315" s="210">
        <v>327672</v>
      </c>
      <c r="B1315" s="149">
        <v>327</v>
      </c>
      <c r="C1315" s="183" t="s">
        <v>920</v>
      </c>
      <c r="D1315" s="184">
        <v>672</v>
      </c>
      <c r="E1315" s="41" t="s">
        <v>1297</v>
      </c>
      <c r="F1315" s="235">
        <v>1</v>
      </c>
      <c r="G1315" s="235">
        <v>2</v>
      </c>
      <c r="H1315" s="78">
        <f t="shared" si="101"/>
        <v>1.6</v>
      </c>
      <c r="I1315" s="47">
        <f t="shared" si="102"/>
        <v>-0.39999999999999991</v>
      </c>
      <c r="J1315" s="139">
        <v>5000</v>
      </c>
      <c r="K1315" s="139">
        <v>10000</v>
      </c>
      <c r="L1315" s="54">
        <f t="shared" si="103"/>
        <v>8000</v>
      </c>
      <c r="M1315" s="54">
        <f t="shared" si="104"/>
        <v>-2000</v>
      </c>
      <c r="O1315" s="91">
        <f t="shared" si="100"/>
        <v>0</v>
      </c>
      <c r="P1315" s="122">
        <v>327672</v>
      </c>
      <c r="Q1315" s="71">
        <v>1.6</v>
      </c>
      <c r="R1315" s="71">
        <v>8000</v>
      </c>
      <c r="S1315" s="161"/>
      <c r="V1315"/>
    </row>
    <row r="1316" spans="1:22">
      <c r="A1316" s="169">
        <v>332005</v>
      </c>
      <c r="B1316" s="169">
        <v>332</v>
      </c>
      <c r="C1316" s="50" t="s">
        <v>577</v>
      </c>
      <c r="D1316" s="169">
        <v>5</v>
      </c>
      <c r="E1316" s="41" t="s">
        <v>572</v>
      </c>
      <c r="F1316" s="235">
        <v>10</v>
      </c>
      <c r="G1316" s="235">
        <v>12</v>
      </c>
      <c r="H1316" s="78">
        <f t="shared" si="101"/>
        <v>9.1</v>
      </c>
      <c r="I1316" s="47">
        <f t="shared" si="102"/>
        <v>-2.9000000000000004</v>
      </c>
      <c r="J1316" s="139">
        <v>66682</v>
      </c>
      <c r="K1316" s="139">
        <v>74850</v>
      </c>
      <c r="L1316" s="54">
        <f t="shared" si="103"/>
        <v>58959</v>
      </c>
      <c r="M1316" s="54">
        <f t="shared" si="104"/>
        <v>-15891</v>
      </c>
      <c r="O1316" s="91">
        <f t="shared" si="100"/>
        <v>0</v>
      </c>
      <c r="P1316" s="122">
        <v>332005</v>
      </c>
      <c r="Q1316" s="71">
        <v>9.1</v>
      </c>
      <c r="R1316" s="71">
        <v>58959</v>
      </c>
      <c r="S1316" s="161"/>
      <c r="V1316"/>
    </row>
    <row r="1317" spans="1:22">
      <c r="A1317" s="169">
        <v>332061</v>
      </c>
      <c r="B1317" s="169">
        <v>332</v>
      </c>
      <c r="C1317" s="50" t="s">
        <v>577</v>
      </c>
      <c r="D1317" s="169">
        <v>61</v>
      </c>
      <c r="E1317" s="41" t="s">
        <v>573</v>
      </c>
      <c r="F1317" s="235">
        <v>3</v>
      </c>
      <c r="G1317" s="235">
        <v>2</v>
      </c>
      <c r="H1317" s="78">
        <f t="shared" si="101"/>
        <v>3</v>
      </c>
      <c r="I1317" s="47">
        <f t="shared" si="102"/>
        <v>1</v>
      </c>
      <c r="J1317" s="139">
        <v>15000</v>
      </c>
      <c r="K1317" s="139">
        <v>10000</v>
      </c>
      <c r="L1317" s="54">
        <f t="shared" si="103"/>
        <v>15000</v>
      </c>
      <c r="M1317" s="54">
        <f t="shared" si="104"/>
        <v>5000</v>
      </c>
      <c r="O1317" s="91">
        <f t="shared" si="100"/>
        <v>0</v>
      </c>
      <c r="P1317" s="122">
        <v>332061</v>
      </c>
      <c r="Q1317" s="71">
        <v>3</v>
      </c>
      <c r="R1317" s="71">
        <v>15000</v>
      </c>
      <c r="S1317" s="161"/>
      <c r="V1317"/>
    </row>
    <row r="1318" spans="1:22">
      <c r="A1318" s="167">
        <v>332087</v>
      </c>
      <c r="B1318" s="49">
        <v>332</v>
      </c>
      <c r="C1318" s="50" t="s">
        <v>577</v>
      </c>
      <c r="D1318" s="68">
        <v>87</v>
      </c>
      <c r="E1318" s="41" t="s">
        <v>801</v>
      </c>
      <c r="F1318" s="235">
        <v>1</v>
      </c>
      <c r="G1318" s="235">
        <v>1</v>
      </c>
      <c r="H1318" s="78">
        <f t="shared" si="101"/>
        <v>1</v>
      </c>
      <c r="I1318" s="47">
        <f t="shared" si="102"/>
        <v>0</v>
      </c>
      <c r="J1318" s="139">
        <v>5000</v>
      </c>
      <c r="K1318" s="139">
        <v>5000</v>
      </c>
      <c r="L1318" s="54">
        <f t="shared" si="103"/>
        <v>5000</v>
      </c>
      <c r="M1318" s="54">
        <f t="shared" si="104"/>
        <v>0</v>
      </c>
      <c r="O1318" s="91">
        <f t="shared" si="100"/>
        <v>0</v>
      </c>
      <c r="P1318" s="122">
        <v>332087</v>
      </c>
      <c r="Q1318" s="71">
        <v>1</v>
      </c>
      <c r="R1318" s="71">
        <v>5000</v>
      </c>
      <c r="S1318" s="161"/>
      <c r="V1318"/>
    </row>
    <row r="1319" spans="1:22">
      <c r="A1319" s="169">
        <v>332137</v>
      </c>
      <c r="B1319" s="169">
        <v>332</v>
      </c>
      <c r="C1319" s="50" t="s">
        <v>577</v>
      </c>
      <c r="D1319" s="169">
        <v>137</v>
      </c>
      <c r="E1319" s="41" t="s">
        <v>574</v>
      </c>
      <c r="F1319" s="235">
        <v>5</v>
      </c>
      <c r="G1319" s="235">
        <v>6</v>
      </c>
      <c r="H1319" s="78">
        <f t="shared" si="101"/>
        <v>6</v>
      </c>
      <c r="I1319" s="47">
        <f t="shared" si="102"/>
        <v>0</v>
      </c>
      <c r="J1319" s="139">
        <v>25000</v>
      </c>
      <c r="K1319" s="139">
        <v>30000</v>
      </c>
      <c r="L1319" s="54">
        <f t="shared" si="103"/>
        <v>30000</v>
      </c>
      <c r="M1319" s="54">
        <f t="shared" si="104"/>
        <v>0</v>
      </c>
      <c r="O1319" s="91">
        <f t="shared" si="100"/>
        <v>0</v>
      </c>
      <c r="P1319" s="122">
        <v>332137</v>
      </c>
      <c r="Q1319" s="71">
        <v>6</v>
      </c>
      <c r="R1319" s="71">
        <v>30000</v>
      </c>
      <c r="S1319" s="161"/>
      <c r="V1319"/>
    </row>
    <row r="1320" spans="1:22">
      <c r="A1320" s="86">
        <v>332275</v>
      </c>
      <c r="B1320" s="86">
        <v>332</v>
      </c>
      <c r="C1320" s="182" t="s">
        <v>577</v>
      </c>
      <c r="D1320" s="182">
        <v>275</v>
      </c>
      <c r="E1320" s="41" t="s">
        <v>1251</v>
      </c>
      <c r="F1320" s="235">
        <v>1</v>
      </c>
      <c r="G1320" s="235">
        <v>1</v>
      </c>
      <c r="H1320" s="78">
        <f t="shared" si="101"/>
        <v>1</v>
      </c>
      <c r="I1320" s="47">
        <f t="shared" si="102"/>
        <v>0</v>
      </c>
      <c r="J1320" s="139">
        <v>5000</v>
      </c>
      <c r="K1320" s="139">
        <v>5000</v>
      </c>
      <c r="L1320" s="54">
        <f t="shared" si="103"/>
        <v>5000</v>
      </c>
      <c r="M1320" s="54">
        <f t="shared" si="104"/>
        <v>0</v>
      </c>
      <c r="O1320" s="91">
        <f t="shared" si="100"/>
        <v>0</v>
      </c>
      <c r="P1320" s="122">
        <v>332275</v>
      </c>
      <c r="Q1320" s="71">
        <v>1</v>
      </c>
      <c r="R1320" s="71">
        <v>5000</v>
      </c>
      <c r="S1320" s="161"/>
      <c r="V1320"/>
    </row>
    <row r="1321" spans="1:22">
      <c r="A1321" s="169">
        <v>332281</v>
      </c>
      <c r="B1321" s="169">
        <v>332</v>
      </c>
      <c r="C1321" s="50" t="s">
        <v>577</v>
      </c>
      <c r="D1321" s="169">
        <v>281</v>
      </c>
      <c r="E1321" s="41" t="s">
        <v>575</v>
      </c>
      <c r="F1321" s="235">
        <v>89.69</v>
      </c>
      <c r="G1321" s="235">
        <v>88</v>
      </c>
      <c r="H1321" s="78">
        <f t="shared" si="101"/>
        <v>85</v>
      </c>
      <c r="I1321" s="47">
        <f t="shared" si="102"/>
        <v>-3</v>
      </c>
      <c r="J1321" s="139">
        <v>535304</v>
      </c>
      <c r="K1321" s="139">
        <v>535793</v>
      </c>
      <c r="L1321" s="54">
        <f t="shared" si="103"/>
        <v>491617</v>
      </c>
      <c r="M1321" s="54">
        <f t="shared" si="104"/>
        <v>-44176</v>
      </c>
      <c r="O1321" s="91">
        <f t="shared" si="100"/>
        <v>0</v>
      </c>
      <c r="P1321" s="122">
        <v>332281</v>
      </c>
      <c r="Q1321" s="71">
        <v>85</v>
      </c>
      <c r="R1321" s="71">
        <v>491617</v>
      </c>
      <c r="S1321" s="161"/>
      <c r="V1321"/>
    </row>
    <row r="1322" spans="1:22">
      <c r="A1322" s="169">
        <v>332325</v>
      </c>
      <c r="B1322" s="169">
        <v>332</v>
      </c>
      <c r="C1322" s="50" t="s">
        <v>577</v>
      </c>
      <c r="D1322" s="169">
        <v>325</v>
      </c>
      <c r="E1322" s="41" t="s">
        <v>576</v>
      </c>
      <c r="F1322" s="235">
        <v>2.57</v>
      </c>
      <c r="G1322" s="235">
        <v>4</v>
      </c>
      <c r="H1322" s="78">
        <f t="shared" si="101"/>
        <v>3</v>
      </c>
      <c r="I1322" s="47">
        <f t="shared" si="102"/>
        <v>-1</v>
      </c>
      <c r="J1322" s="139">
        <v>12850</v>
      </c>
      <c r="K1322" s="139">
        <v>24000</v>
      </c>
      <c r="L1322" s="54">
        <f t="shared" si="103"/>
        <v>19255</v>
      </c>
      <c r="M1322" s="54">
        <f t="shared" si="104"/>
        <v>-4745</v>
      </c>
      <c r="O1322" s="91">
        <f t="shared" si="100"/>
        <v>0</v>
      </c>
      <c r="P1322" s="122">
        <v>332325</v>
      </c>
      <c r="Q1322" s="71">
        <v>3</v>
      </c>
      <c r="R1322" s="71">
        <v>19255</v>
      </c>
      <c r="S1322" s="161"/>
      <c r="V1322"/>
    </row>
    <row r="1323" spans="1:22">
      <c r="A1323" s="48">
        <v>337074</v>
      </c>
      <c r="B1323" s="49">
        <v>337</v>
      </c>
      <c r="C1323" s="50" t="s">
        <v>511</v>
      </c>
      <c r="D1323" s="68">
        <v>74</v>
      </c>
      <c r="E1323" s="41" t="s">
        <v>1343</v>
      </c>
      <c r="F1323" s="235">
        <v>5.4399999999999995</v>
      </c>
      <c r="G1323" s="235">
        <v>6</v>
      </c>
      <c r="H1323" s="78">
        <f t="shared" si="101"/>
        <v>3.8600000000000003</v>
      </c>
      <c r="I1323" s="47">
        <f t="shared" si="102"/>
        <v>-2.1399999999999997</v>
      </c>
      <c r="J1323" s="139">
        <v>34047</v>
      </c>
      <c r="K1323" s="139">
        <v>30000</v>
      </c>
      <c r="L1323" s="54">
        <f t="shared" si="103"/>
        <v>19623</v>
      </c>
      <c r="M1323" s="54">
        <f t="shared" si="104"/>
        <v>-10377</v>
      </c>
      <c r="O1323" s="91">
        <f t="shared" si="100"/>
        <v>0</v>
      </c>
      <c r="P1323" s="122">
        <v>337074</v>
      </c>
      <c r="Q1323" s="71">
        <v>3.8600000000000003</v>
      </c>
      <c r="R1323" s="71">
        <v>19623</v>
      </c>
      <c r="S1323" s="161"/>
      <c r="V1323"/>
    </row>
    <row r="1324" spans="1:22">
      <c r="A1324" s="168">
        <v>337086</v>
      </c>
      <c r="B1324" s="50">
        <v>337</v>
      </c>
      <c r="C1324" s="50" t="s">
        <v>511</v>
      </c>
      <c r="D1324" s="50">
        <v>86</v>
      </c>
      <c r="E1324" s="41" t="s">
        <v>814</v>
      </c>
      <c r="F1324" s="235">
        <v>2</v>
      </c>
      <c r="G1324" s="235">
        <v>2</v>
      </c>
      <c r="H1324" s="78">
        <f t="shared" si="101"/>
        <v>2</v>
      </c>
      <c r="I1324" s="47">
        <f t="shared" si="102"/>
        <v>0</v>
      </c>
      <c r="J1324" s="139">
        <v>10000</v>
      </c>
      <c r="K1324" s="139">
        <v>10000</v>
      </c>
      <c r="L1324" s="54">
        <f t="shared" si="103"/>
        <v>10000</v>
      </c>
      <c r="M1324" s="54">
        <f t="shared" si="104"/>
        <v>0</v>
      </c>
      <c r="O1324" s="91">
        <f t="shared" si="100"/>
        <v>0</v>
      </c>
      <c r="P1324" s="122">
        <v>337086</v>
      </c>
      <c r="Q1324" s="71">
        <v>2</v>
      </c>
      <c r="R1324" s="71">
        <v>10000</v>
      </c>
      <c r="S1324" s="161"/>
      <c r="V1324"/>
    </row>
    <row r="1325" spans="1:22">
      <c r="A1325" s="167">
        <v>337091</v>
      </c>
      <c r="B1325" s="48">
        <v>337</v>
      </c>
      <c r="C1325" s="50" t="s">
        <v>511</v>
      </c>
      <c r="D1325" s="68">
        <v>91</v>
      </c>
      <c r="E1325" s="41" t="s">
        <v>1356</v>
      </c>
      <c r="F1325" s="235">
        <v>1</v>
      </c>
      <c r="G1325" s="235">
        <v>1</v>
      </c>
      <c r="H1325" s="78">
        <f t="shared" si="101"/>
        <v>2</v>
      </c>
      <c r="I1325" s="47">
        <f t="shared" si="102"/>
        <v>1</v>
      </c>
      <c r="J1325" s="139">
        <v>5000</v>
      </c>
      <c r="K1325" s="139">
        <v>5000</v>
      </c>
      <c r="L1325" s="54">
        <f t="shared" si="103"/>
        <v>10000</v>
      </c>
      <c r="M1325" s="54">
        <f t="shared" si="104"/>
        <v>5000</v>
      </c>
      <c r="O1325" s="91">
        <f t="shared" si="100"/>
        <v>0</v>
      </c>
      <c r="P1325" s="122">
        <v>337091</v>
      </c>
      <c r="Q1325" s="71">
        <v>2</v>
      </c>
      <c r="R1325" s="71">
        <v>10000</v>
      </c>
      <c r="S1325" s="161"/>
      <c r="V1325"/>
    </row>
    <row r="1326" spans="1:22">
      <c r="A1326" s="48">
        <v>337114</v>
      </c>
      <c r="B1326" s="49">
        <v>337</v>
      </c>
      <c r="C1326" s="50" t="s">
        <v>511</v>
      </c>
      <c r="D1326" s="68">
        <v>114</v>
      </c>
      <c r="E1326" s="41" t="s">
        <v>815</v>
      </c>
      <c r="F1326" s="235">
        <v>3</v>
      </c>
      <c r="G1326" s="235">
        <v>5</v>
      </c>
      <c r="H1326" s="78">
        <f t="shared" si="101"/>
        <v>5</v>
      </c>
      <c r="I1326" s="47">
        <f t="shared" si="102"/>
        <v>0</v>
      </c>
      <c r="J1326" s="139">
        <v>15000</v>
      </c>
      <c r="K1326" s="139">
        <v>29000</v>
      </c>
      <c r="L1326" s="54">
        <f t="shared" si="103"/>
        <v>53103</v>
      </c>
      <c r="M1326" s="54">
        <f t="shared" si="104"/>
        <v>24103</v>
      </c>
      <c r="O1326" s="91">
        <f t="shared" si="100"/>
        <v>0</v>
      </c>
      <c r="P1326" s="122">
        <v>337114</v>
      </c>
      <c r="Q1326" s="71">
        <v>5</v>
      </c>
      <c r="R1326" s="71">
        <v>53103</v>
      </c>
      <c r="S1326" s="161"/>
      <c r="V1326"/>
    </row>
    <row r="1327" spans="1:22">
      <c r="A1327" s="166">
        <v>337127</v>
      </c>
      <c r="B1327" s="48">
        <v>337</v>
      </c>
      <c r="C1327" s="50" t="s">
        <v>511</v>
      </c>
      <c r="D1327" s="50">
        <v>127</v>
      </c>
      <c r="E1327" s="41" t="s">
        <v>1375</v>
      </c>
      <c r="F1327" s="235">
        <v>10.32</v>
      </c>
      <c r="G1327" s="235">
        <v>4</v>
      </c>
      <c r="H1327" s="78">
        <f t="shared" si="101"/>
        <v>4</v>
      </c>
      <c r="I1327" s="47">
        <f t="shared" si="102"/>
        <v>0</v>
      </c>
      <c r="J1327" s="139">
        <v>54480</v>
      </c>
      <c r="K1327" s="139">
        <v>20000</v>
      </c>
      <c r="L1327" s="54">
        <f t="shared" si="103"/>
        <v>20000</v>
      </c>
      <c r="M1327" s="54">
        <f t="shared" si="104"/>
        <v>0</v>
      </c>
      <c r="O1327" s="91">
        <f t="shared" si="100"/>
        <v>0</v>
      </c>
      <c r="P1327" s="122">
        <v>337127</v>
      </c>
      <c r="Q1327" s="71">
        <v>4</v>
      </c>
      <c r="R1327" s="71">
        <v>20000</v>
      </c>
      <c r="S1327" s="161"/>
      <c r="V1327"/>
    </row>
    <row r="1328" spans="1:22">
      <c r="A1328" s="210">
        <v>337137</v>
      </c>
      <c r="B1328" s="149">
        <v>337</v>
      </c>
      <c r="C1328" s="183" t="s">
        <v>511</v>
      </c>
      <c r="D1328" s="184">
        <v>137</v>
      </c>
      <c r="E1328" s="41" t="s">
        <v>574</v>
      </c>
      <c r="F1328" s="235">
        <v>2</v>
      </c>
      <c r="G1328" s="235">
        <v>2</v>
      </c>
      <c r="H1328" s="78">
        <f t="shared" si="101"/>
        <v>2</v>
      </c>
      <c r="I1328" s="47">
        <f t="shared" si="102"/>
        <v>0</v>
      </c>
      <c r="J1328" s="139">
        <v>10000</v>
      </c>
      <c r="K1328" s="139">
        <v>10000</v>
      </c>
      <c r="L1328" s="54">
        <f t="shared" si="103"/>
        <v>10000</v>
      </c>
      <c r="M1328" s="54">
        <f t="shared" si="104"/>
        <v>0</v>
      </c>
      <c r="O1328" s="91">
        <f t="shared" si="100"/>
        <v>0</v>
      </c>
      <c r="P1328" s="122">
        <v>337137</v>
      </c>
      <c r="Q1328" s="71">
        <v>2</v>
      </c>
      <c r="R1328" s="71">
        <v>10000</v>
      </c>
      <c r="S1328" s="161"/>
      <c r="V1328"/>
    </row>
    <row r="1329" spans="1:22">
      <c r="A1329" s="146">
        <v>337210</v>
      </c>
      <c r="B1329" s="49">
        <v>337</v>
      </c>
      <c r="C1329" s="50" t="s">
        <v>511</v>
      </c>
      <c r="D1329" s="68">
        <v>210</v>
      </c>
      <c r="E1329" s="41" t="s">
        <v>888</v>
      </c>
      <c r="F1329" s="235">
        <v>2</v>
      </c>
      <c r="G1329" s="235">
        <v>1</v>
      </c>
      <c r="H1329" s="78">
        <f t="shared" si="101"/>
        <v>1</v>
      </c>
      <c r="I1329" s="47">
        <f t="shared" si="102"/>
        <v>0</v>
      </c>
      <c r="J1329" s="139">
        <v>10000</v>
      </c>
      <c r="K1329" s="139">
        <v>5000</v>
      </c>
      <c r="L1329" s="54">
        <f t="shared" si="103"/>
        <v>5000</v>
      </c>
      <c r="M1329" s="54">
        <f t="shared" si="104"/>
        <v>0</v>
      </c>
      <c r="O1329" s="91">
        <f t="shared" si="100"/>
        <v>0</v>
      </c>
      <c r="P1329" s="122">
        <v>337210</v>
      </c>
      <c r="Q1329" s="71">
        <v>1</v>
      </c>
      <c r="R1329" s="71">
        <v>5000</v>
      </c>
      <c r="S1329" s="161"/>
      <c r="V1329"/>
    </row>
    <row r="1330" spans="1:22">
      <c r="A1330" s="86">
        <v>337223</v>
      </c>
      <c r="B1330" s="86">
        <v>337</v>
      </c>
      <c r="C1330" s="182" t="s">
        <v>511</v>
      </c>
      <c r="D1330" s="182">
        <v>223</v>
      </c>
      <c r="E1330" s="41" t="s">
        <v>1222</v>
      </c>
      <c r="F1330" s="235">
        <v>1</v>
      </c>
      <c r="G1330" s="235">
        <v>1</v>
      </c>
      <c r="H1330" s="78">
        <f t="shared" si="101"/>
        <v>1</v>
      </c>
      <c r="I1330" s="47">
        <f t="shared" si="102"/>
        <v>0</v>
      </c>
      <c r="J1330" s="139">
        <v>5000</v>
      </c>
      <c r="K1330" s="139">
        <v>5000</v>
      </c>
      <c r="L1330" s="54">
        <f t="shared" si="103"/>
        <v>5000</v>
      </c>
      <c r="M1330" s="54">
        <f t="shared" si="104"/>
        <v>0</v>
      </c>
      <c r="O1330" s="91">
        <f t="shared" si="100"/>
        <v>0</v>
      </c>
      <c r="P1330" s="122">
        <v>337223</v>
      </c>
      <c r="Q1330" s="71">
        <v>1</v>
      </c>
      <c r="R1330" s="71">
        <v>5000</v>
      </c>
      <c r="S1330" s="161"/>
      <c r="V1330"/>
    </row>
    <row r="1331" spans="1:22">
      <c r="A1331" s="166">
        <v>337289</v>
      </c>
      <c r="B1331" s="49">
        <v>337</v>
      </c>
      <c r="C1331" s="50" t="s">
        <v>511</v>
      </c>
      <c r="D1331" s="50">
        <v>289</v>
      </c>
      <c r="E1331" s="41" t="s">
        <v>1259</v>
      </c>
      <c r="F1331" s="235">
        <v>3</v>
      </c>
      <c r="G1331" s="235">
        <v>0</v>
      </c>
      <c r="H1331" s="78">
        <f t="shared" si="101"/>
        <v>0</v>
      </c>
      <c r="I1331" s="47">
        <f t="shared" si="102"/>
        <v>0</v>
      </c>
      <c r="J1331" s="139">
        <v>15000</v>
      </c>
      <c r="K1331" s="139">
        <v>0</v>
      </c>
      <c r="L1331" s="54">
        <f t="shared" si="103"/>
        <v>0</v>
      </c>
      <c r="M1331" s="54">
        <f t="shared" si="104"/>
        <v>0</v>
      </c>
      <c r="O1331" s="91">
        <f t="shared" si="100"/>
        <v>0</v>
      </c>
      <c r="P1331" s="147">
        <v>337289</v>
      </c>
      <c r="Q1331" s="71"/>
      <c r="R1331" s="71"/>
      <c r="S1331" s="161"/>
      <c r="V1331"/>
    </row>
    <row r="1332" spans="1:22">
      <c r="A1332" s="239">
        <v>337309</v>
      </c>
      <c r="B1332" s="48">
        <v>337</v>
      </c>
      <c r="C1332" s="50" t="s">
        <v>511</v>
      </c>
      <c r="D1332" s="68">
        <v>309</v>
      </c>
      <c r="E1332" s="41" t="s">
        <v>818</v>
      </c>
      <c r="F1332" s="235">
        <v>1</v>
      </c>
      <c r="G1332" s="235">
        <v>0</v>
      </c>
      <c r="H1332" s="78">
        <f t="shared" si="101"/>
        <v>0</v>
      </c>
      <c r="I1332" s="47">
        <f t="shared" si="102"/>
        <v>0</v>
      </c>
      <c r="J1332" s="139">
        <v>5000</v>
      </c>
      <c r="K1332" s="139">
        <v>0</v>
      </c>
      <c r="L1332" s="54">
        <f t="shared" si="103"/>
        <v>0</v>
      </c>
      <c r="M1332" s="54">
        <f t="shared" si="104"/>
        <v>0</v>
      </c>
      <c r="O1332" s="91">
        <f t="shared" si="100"/>
        <v>0</v>
      </c>
      <c r="P1332" s="147">
        <v>337309</v>
      </c>
      <c r="Q1332" s="71"/>
      <c r="R1332" s="71"/>
      <c r="S1332" s="161"/>
      <c r="V1332"/>
    </row>
    <row r="1333" spans="1:22">
      <c r="A1333" s="147">
        <v>337635</v>
      </c>
      <c r="B1333" s="149">
        <f>TRUNC(A1333,-3)/1000</f>
        <v>337</v>
      </c>
      <c r="C1333" s="183" t="str">
        <f>VLOOKUP(B1333,code437,2)</f>
        <v xml:space="preserve">WHATELY                      </v>
      </c>
      <c r="D1333" s="184">
        <f>A1333-B1333*1000</f>
        <v>635</v>
      </c>
      <c r="E1333" s="41" t="s">
        <v>1291</v>
      </c>
      <c r="H1333" s="78">
        <f t="shared" si="101"/>
        <v>1</v>
      </c>
      <c r="I1333" s="47">
        <f t="shared" si="102"/>
        <v>1</v>
      </c>
      <c r="K1333" s="139"/>
      <c r="L1333" s="54">
        <f t="shared" si="103"/>
        <v>5000</v>
      </c>
      <c r="M1333" s="54">
        <f t="shared" si="104"/>
        <v>5000</v>
      </c>
      <c r="O1333" s="91">
        <f t="shared" si="100"/>
        <v>0</v>
      </c>
      <c r="P1333" s="122">
        <v>337635</v>
      </c>
      <c r="Q1333" s="71">
        <v>1</v>
      </c>
      <c r="R1333" s="71">
        <v>5000</v>
      </c>
      <c r="S1333" s="161"/>
      <c r="V1333"/>
    </row>
    <row r="1334" spans="1:22">
      <c r="A1334" s="48">
        <v>337674</v>
      </c>
      <c r="B1334" s="49">
        <v>337</v>
      </c>
      <c r="C1334" s="50" t="s">
        <v>511</v>
      </c>
      <c r="D1334" s="68">
        <v>674</v>
      </c>
      <c r="E1334" s="41" t="s">
        <v>806</v>
      </c>
      <c r="F1334" s="235">
        <v>17.149999999999999</v>
      </c>
      <c r="G1334" s="235">
        <v>22</v>
      </c>
      <c r="H1334" s="78">
        <f t="shared" si="101"/>
        <v>21</v>
      </c>
      <c r="I1334" s="47">
        <f t="shared" si="102"/>
        <v>-1</v>
      </c>
      <c r="J1334" s="139">
        <v>93309</v>
      </c>
      <c r="K1334" s="139">
        <v>121559</v>
      </c>
      <c r="L1334" s="54">
        <f t="shared" si="103"/>
        <v>110547</v>
      </c>
      <c r="M1334" s="54">
        <f t="shared" si="104"/>
        <v>-11012</v>
      </c>
      <c r="O1334" s="91">
        <f t="shared" si="100"/>
        <v>0</v>
      </c>
      <c r="P1334" s="122">
        <v>337674</v>
      </c>
      <c r="Q1334" s="71">
        <v>21</v>
      </c>
      <c r="R1334" s="71">
        <v>110547</v>
      </c>
      <c r="S1334" s="161"/>
      <c r="V1334"/>
    </row>
    <row r="1335" spans="1:22">
      <c r="A1335" s="238">
        <v>337728</v>
      </c>
      <c r="B1335" s="201">
        <v>337</v>
      </c>
      <c r="C1335" s="183" t="s">
        <v>511</v>
      </c>
      <c r="D1335" s="184">
        <v>728</v>
      </c>
      <c r="E1335" s="41" t="s">
        <v>879</v>
      </c>
      <c r="F1335" s="93"/>
      <c r="G1335" s="235">
        <v>2</v>
      </c>
      <c r="H1335" s="78">
        <f t="shared" si="101"/>
        <v>2</v>
      </c>
      <c r="I1335" s="47">
        <f t="shared" si="102"/>
        <v>0</v>
      </c>
      <c r="J1335"/>
      <c r="K1335" s="139">
        <v>14000</v>
      </c>
      <c r="L1335" s="54">
        <f t="shared" si="103"/>
        <v>15940</v>
      </c>
      <c r="M1335" s="54">
        <f t="shared" si="104"/>
        <v>1940</v>
      </c>
      <c r="O1335" s="91">
        <f t="shared" si="100"/>
        <v>0</v>
      </c>
      <c r="P1335" s="122">
        <v>337728</v>
      </c>
      <c r="Q1335" s="71">
        <v>2</v>
      </c>
      <c r="R1335" s="71">
        <v>15940</v>
      </c>
      <c r="S1335" s="161"/>
      <c r="V1335"/>
    </row>
    <row r="1336" spans="1:22">
      <c r="A1336" s="211">
        <v>337750</v>
      </c>
      <c r="B1336" s="49">
        <v>337</v>
      </c>
      <c r="C1336" s="49" t="s">
        <v>511</v>
      </c>
      <c r="D1336" s="49">
        <v>750</v>
      </c>
      <c r="E1336" s="41" t="s">
        <v>529</v>
      </c>
      <c r="F1336" s="235">
        <v>1</v>
      </c>
      <c r="G1336" s="235">
        <v>0</v>
      </c>
      <c r="H1336" s="78">
        <f t="shared" si="101"/>
        <v>0</v>
      </c>
      <c r="I1336" s="47">
        <f t="shared" si="102"/>
        <v>0</v>
      </c>
      <c r="J1336" s="139">
        <v>5000</v>
      </c>
      <c r="K1336" s="139">
        <v>0</v>
      </c>
      <c r="L1336" s="54">
        <f t="shared" si="103"/>
        <v>0</v>
      </c>
      <c r="M1336" s="54">
        <f t="shared" si="104"/>
        <v>0</v>
      </c>
      <c r="O1336" s="91">
        <f t="shared" si="100"/>
        <v>0</v>
      </c>
      <c r="P1336" s="147">
        <v>337750</v>
      </c>
      <c r="Q1336" s="71"/>
      <c r="R1336" s="71"/>
      <c r="S1336" s="161"/>
      <c r="V1336"/>
    </row>
    <row r="1337" spans="1:22">
      <c r="A1337" s="86">
        <v>340210</v>
      </c>
      <c r="B1337" s="86">
        <v>340</v>
      </c>
      <c r="C1337" s="182" t="s">
        <v>909</v>
      </c>
      <c r="D1337" s="182">
        <v>210</v>
      </c>
      <c r="E1337" s="41" t="s">
        <v>888</v>
      </c>
      <c r="F1337" s="235">
        <v>1</v>
      </c>
      <c r="G1337" s="235">
        <v>1</v>
      </c>
      <c r="H1337" s="78">
        <f t="shared" si="101"/>
        <v>0.33</v>
      </c>
      <c r="I1337" s="47">
        <f t="shared" si="102"/>
        <v>-0.66999999999999993</v>
      </c>
      <c r="J1337" s="139">
        <v>5000</v>
      </c>
      <c r="K1337" s="139">
        <v>5000</v>
      </c>
      <c r="L1337" s="54">
        <f t="shared" si="103"/>
        <v>1650</v>
      </c>
      <c r="M1337" s="54">
        <f t="shared" si="104"/>
        <v>-3350</v>
      </c>
      <c r="O1337" s="91">
        <f t="shared" si="100"/>
        <v>0</v>
      </c>
      <c r="P1337" s="122">
        <v>340210</v>
      </c>
      <c r="Q1337" s="71">
        <v>0.33</v>
      </c>
      <c r="R1337" s="71">
        <v>1650</v>
      </c>
      <c r="S1337" s="161"/>
      <c r="V1337"/>
    </row>
    <row r="1338" spans="1:22">
      <c r="A1338" s="210">
        <v>340327</v>
      </c>
      <c r="B1338" s="149">
        <v>340</v>
      </c>
      <c r="C1338" s="183" t="s">
        <v>909</v>
      </c>
      <c r="D1338" s="184">
        <v>327</v>
      </c>
      <c r="E1338" s="41" t="s">
        <v>920</v>
      </c>
      <c r="F1338" s="235">
        <v>1</v>
      </c>
      <c r="G1338" s="235">
        <v>0</v>
      </c>
      <c r="H1338" s="78">
        <f t="shared" si="101"/>
        <v>0</v>
      </c>
      <c r="I1338" s="47">
        <f t="shared" si="102"/>
        <v>0</v>
      </c>
      <c r="J1338" s="139">
        <v>5000</v>
      </c>
      <c r="K1338" s="139">
        <v>0</v>
      </c>
      <c r="L1338" s="54">
        <f t="shared" si="103"/>
        <v>0</v>
      </c>
      <c r="M1338" s="54">
        <f t="shared" si="104"/>
        <v>0</v>
      </c>
      <c r="O1338" s="91">
        <f t="shared" si="100"/>
        <v>0</v>
      </c>
      <c r="P1338" s="147">
        <v>340327</v>
      </c>
      <c r="Q1338" s="71"/>
      <c r="R1338" s="71"/>
      <c r="S1338" s="161"/>
      <c r="V1338"/>
    </row>
    <row r="1339" spans="1:22">
      <c r="A1339" s="238">
        <v>340349</v>
      </c>
      <c r="B1339" s="149">
        <v>340</v>
      </c>
      <c r="C1339" s="183" t="s">
        <v>909</v>
      </c>
      <c r="D1339" s="184">
        <v>349</v>
      </c>
      <c r="E1339" s="41" t="s">
        <v>518</v>
      </c>
      <c r="F1339" s="93"/>
      <c r="G1339" s="235">
        <v>5</v>
      </c>
      <c r="H1339" s="78">
        <f t="shared" si="101"/>
        <v>5</v>
      </c>
      <c r="I1339" s="47">
        <f t="shared" si="102"/>
        <v>0</v>
      </c>
      <c r="J1339"/>
      <c r="K1339" s="139">
        <v>29000</v>
      </c>
      <c r="L1339" s="54">
        <f t="shared" si="103"/>
        <v>28846</v>
      </c>
      <c r="M1339" s="54">
        <f t="shared" si="104"/>
        <v>-154</v>
      </c>
      <c r="O1339" s="91">
        <f t="shared" si="100"/>
        <v>0</v>
      </c>
      <c r="P1339" s="122">
        <v>340349</v>
      </c>
      <c r="Q1339" s="71">
        <v>5</v>
      </c>
      <c r="R1339" s="71">
        <v>28846</v>
      </c>
      <c r="S1339" s="161"/>
      <c r="V1339"/>
    </row>
    <row r="1340" spans="1:22">
      <c r="A1340" s="211">
        <v>340632</v>
      </c>
      <c r="B1340" s="49">
        <v>340</v>
      </c>
      <c r="C1340" s="49" t="s">
        <v>909</v>
      </c>
      <c r="D1340" s="49">
        <v>632</v>
      </c>
      <c r="E1340" s="41" t="s">
        <v>819</v>
      </c>
      <c r="F1340" s="235">
        <v>4.38</v>
      </c>
      <c r="G1340" s="235">
        <v>5</v>
      </c>
      <c r="H1340" s="78">
        <f t="shared" si="101"/>
        <v>5</v>
      </c>
      <c r="I1340" s="47">
        <f t="shared" si="102"/>
        <v>0</v>
      </c>
      <c r="J1340" s="139">
        <v>21900</v>
      </c>
      <c r="K1340" s="139">
        <v>25000</v>
      </c>
      <c r="L1340" s="54">
        <f t="shared" si="103"/>
        <v>25000</v>
      </c>
      <c r="M1340" s="54">
        <f t="shared" si="104"/>
        <v>0</v>
      </c>
      <c r="O1340" s="91">
        <f t="shared" si="100"/>
        <v>0</v>
      </c>
      <c r="P1340" s="122">
        <v>340632</v>
      </c>
      <c r="Q1340" s="71">
        <v>5</v>
      </c>
      <c r="R1340" s="71">
        <v>25000</v>
      </c>
      <c r="S1340" s="161"/>
      <c r="V1340"/>
    </row>
    <row r="1341" spans="1:22">
      <c r="A1341" s="249">
        <v>340635</v>
      </c>
      <c r="B1341" s="149">
        <v>340</v>
      </c>
      <c r="C1341" s="183" t="s">
        <v>909</v>
      </c>
      <c r="D1341" s="184">
        <v>635</v>
      </c>
      <c r="E1341" s="41" t="s">
        <v>1291</v>
      </c>
      <c r="F1341" s="235">
        <v>2.4700000000000002</v>
      </c>
      <c r="G1341" s="235">
        <v>7</v>
      </c>
      <c r="H1341" s="78">
        <f t="shared" si="101"/>
        <v>7</v>
      </c>
      <c r="I1341" s="47">
        <f t="shared" si="102"/>
        <v>0</v>
      </c>
      <c r="J1341" s="139">
        <v>18323</v>
      </c>
      <c r="K1341" s="139">
        <v>39000</v>
      </c>
      <c r="L1341" s="54">
        <f t="shared" si="103"/>
        <v>37192</v>
      </c>
      <c r="M1341" s="54">
        <f t="shared" si="104"/>
        <v>-1808</v>
      </c>
      <c r="O1341" s="91">
        <f t="shared" si="100"/>
        <v>0</v>
      </c>
      <c r="P1341" s="122">
        <v>340635</v>
      </c>
      <c r="Q1341" s="71">
        <v>7</v>
      </c>
      <c r="R1341" s="71">
        <v>37192</v>
      </c>
      <c r="S1341" s="161"/>
      <c r="V1341"/>
    </row>
    <row r="1342" spans="1:22">
      <c r="A1342" s="210">
        <v>340672</v>
      </c>
      <c r="B1342" s="149">
        <v>340</v>
      </c>
      <c r="C1342" s="183" t="s">
        <v>909</v>
      </c>
      <c r="D1342" s="184">
        <v>672</v>
      </c>
      <c r="E1342" s="41" t="s">
        <v>1297</v>
      </c>
      <c r="F1342" s="235">
        <v>3</v>
      </c>
      <c r="G1342" s="235">
        <v>0</v>
      </c>
      <c r="H1342" s="78">
        <f t="shared" si="101"/>
        <v>0</v>
      </c>
      <c r="I1342" s="47">
        <f t="shared" si="102"/>
        <v>0</v>
      </c>
      <c r="J1342" s="139">
        <v>15000</v>
      </c>
      <c r="K1342" s="139">
        <v>0</v>
      </c>
      <c r="L1342" s="54">
        <f t="shared" si="103"/>
        <v>0</v>
      </c>
      <c r="M1342" s="54">
        <f t="shared" si="104"/>
        <v>0</v>
      </c>
      <c r="O1342" s="91">
        <f t="shared" si="100"/>
        <v>0</v>
      </c>
      <c r="P1342" s="147">
        <v>340672</v>
      </c>
      <c r="Q1342" s="71"/>
      <c r="R1342" s="71"/>
      <c r="S1342" s="161"/>
      <c r="V1342"/>
    </row>
    <row r="1343" spans="1:22">
      <c r="A1343" s="147">
        <v>340717</v>
      </c>
      <c r="B1343" s="149">
        <f>TRUNC(A1343,-3)/1000</f>
        <v>340</v>
      </c>
      <c r="C1343" s="183" t="str">
        <f>VLOOKUP(B1343,code437,2)</f>
        <v xml:space="preserve">WILLIAMSBURG                 </v>
      </c>
      <c r="D1343" s="184">
        <f>A1343-B1343*1000</f>
        <v>717</v>
      </c>
      <c r="E1343" s="41" t="s">
        <v>886</v>
      </c>
      <c r="H1343" s="78">
        <f t="shared" si="101"/>
        <v>1.08</v>
      </c>
      <c r="I1343" s="47">
        <f t="shared" si="102"/>
        <v>1.08</v>
      </c>
      <c r="K1343" s="139"/>
      <c r="L1343" s="54">
        <f t="shared" si="103"/>
        <v>10117</v>
      </c>
      <c r="M1343" s="54">
        <f t="shared" si="104"/>
        <v>10117</v>
      </c>
      <c r="O1343" s="91">
        <f t="shared" si="100"/>
        <v>0</v>
      </c>
      <c r="P1343" s="122">
        <v>340717</v>
      </c>
      <c r="Q1343" s="71">
        <v>1.08</v>
      </c>
      <c r="R1343" s="71">
        <v>10117</v>
      </c>
      <c r="S1343" s="161"/>
      <c r="V1343"/>
    </row>
    <row r="1344" spans="1:22">
      <c r="A1344" s="167">
        <v>341063</v>
      </c>
      <c r="B1344" s="48">
        <v>341</v>
      </c>
      <c r="C1344" s="50" t="s">
        <v>910</v>
      </c>
      <c r="D1344" s="50">
        <v>63</v>
      </c>
      <c r="E1344" s="41" t="s">
        <v>911</v>
      </c>
      <c r="F1344" s="235">
        <v>2</v>
      </c>
      <c r="G1344" s="235">
        <v>1</v>
      </c>
      <c r="H1344" s="78">
        <f t="shared" si="101"/>
        <v>1</v>
      </c>
      <c r="I1344" s="47">
        <f t="shared" si="102"/>
        <v>0</v>
      </c>
      <c r="J1344" s="139">
        <v>10000</v>
      </c>
      <c r="K1344" s="139">
        <v>5000</v>
      </c>
      <c r="L1344" s="54">
        <f t="shared" si="103"/>
        <v>5000</v>
      </c>
      <c r="M1344" s="54">
        <f t="shared" si="104"/>
        <v>0</v>
      </c>
      <c r="O1344" s="91">
        <f t="shared" si="100"/>
        <v>0</v>
      </c>
      <c r="P1344" s="122">
        <v>341063</v>
      </c>
      <c r="Q1344" s="71">
        <v>1</v>
      </c>
      <c r="R1344" s="71">
        <v>5000</v>
      </c>
      <c r="S1344" s="161"/>
      <c r="V1344"/>
    </row>
    <row r="1345" spans="1:22">
      <c r="A1345" s="48">
        <v>341121</v>
      </c>
      <c r="B1345" s="49">
        <v>341</v>
      </c>
      <c r="C1345" s="50" t="s">
        <v>910</v>
      </c>
      <c r="D1345" s="50">
        <v>121</v>
      </c>
      <c r="E1345" s="41" t="s">
        <v>820</v>
      </c>
      <c r="F1345" s="235">
        <v>3</v>
      </c>
      <c r="G1345" s="235">
        <v>0</v>
      </c>
      <c r="H1345" s="78">
        <f t="shared" si="101"/>
        <v>0</v>
      </c>
      <c r="I1345" s="47">
        <f t="shared" si="102"/>
        <v>0</v>
      </c>
      <c r="J1345" s="139">
        <v>15000</v>
      </c>
      <c r="K1345" s="139">
        <v>0</v>
      </c>
      <c r="L1345" s="54">
        <f t="shared" si="103"/>
        <v>0</v>
      </c>
      <c r="M1345" s="54">
        <f t="shared" si="104"/>
        <v>0</v>
      </c>
      <c r="O1345" s="91">
        <f t="shared" si="100"/>
        <v>0</v>
      </c>
      <c r="P1345" s="147">
        <v>341121</v>
      </c>
      <c r="S1345" s="161"/>
      <c r="V1345"/>
    </row>
    <row r="1346" spans="1:22">
      <c r="A1346" s="169">
        <v>341148</v>
      </c>
      <c r="B1346" s="169">
        <v>341</v>
      </c>
      <c r="C1346" s="50" t="s">
        <v>910</v>
      </c>
      <c r="D1346" s="169">
        <v>148</v>
      </c>
      <c r="E1346" s="41" t="s">
        <v>1265</v>
      </c>
      <c r="F1346" s="235">
        <v>1</v>
      </c>
      <c r="G1346" s="235">
        <v>1</v>
      </c>
      <c r="H1346" s="78">
        <f t="shared" si="101"/>
        <v>1</v>
      </c>
      <c r="I1346" s="47">
        <f t="shared" si="102"/>
        <v>0</v>
      </c>
      <c r="J1346" s="139">
        <v>5000</v>
      </c>
      <c r="K1346" s="139">
        <v>5000</v>
      </c>
      <c r="L1346" s="54">
        <f t="shared" si="103"/>
        <v>5000</v>
      </c>
      <c r="M1346" s="54">
        <f t="shared" si="104"/>
        <v>0</v>
      </c>
      <c r="O1346" s="91">
        <f t="shared" si="100"/>
        <v>0</v>
      </c>
      <c r="P1346" s="122">
        <v>341148</v>
      </c>
      <c r="Q1346" s="71">
        <v>1</v>
      </c>
      <c r="R1346" s="71">
        <v>5000</v>
      </c>
      <c r="S1346" s="161"/>
      <c r="V1346"/>
    </row>
    <row r="1347" spans="1:22">
      <c r="A1347" s="48">
        <v>341200</v>
      </c>
      <c r="B1347" s="48">
        <v>341</v>
      </c>
      <c r="C1347" s="50" t="s">
        <v>910</v>
      </c>
      <c r="D1347" s="50">
        <v>200</v>
      </c>
      <c r="E1347" s="41" t="s">
        <v>949</v>
      </c>
      <c r="F1347" s="235">
        <v>2</v>
      </c>
      <c r="G1347" s="235">
        <v>1</v>
      </c>
      <c r="H1347" s="78">
        <f t="shared" si="101"/>
        <v>1</v>
      </c>
      <c r="I1347" s="47">
        <f t="shared" si="102"/>
        <v>0</v>
      </c>
      <c r="J1347" s="139">
        <v>12406</v>
      </c>
      <c r="K1347" s="139">
        <v>5000</v>
      </c>
      <c r="L1347" s="54">
        <f t="shared" si="103"/>
        <v>5000</v>
      </c>
      <c r="M1347" s="54">
        <f t="shared" si="104"/>
        <v>0</v>
      </c>
      <c r="O1347" s="91">
        <f t="shared" si="100"/>
        <v>0</v>
      </c>
      <c r="P1347" s="122">
        <v>341200</v>
      </c>
      <c r="Q1347" s="71">
        <v>1</v>
      </c>
      <c r="R1347" s="71">
        <v>5000</v>
      </c>
      <c r="S1347" s="161"/>
      <c r="V1347"/>
    </row>
    <row r="1348" spans="1:22">
      <c r="A1348" s="48">
        <v>341209</v>
      </c>
      <c r="B1348" s="49">
        <v>341</v>
      </c>
      <c r="C1348" s="50" t="s">
        <v>910</v>
      </c>
      <c r="D1348" s="68">
        <v>209</v>
      </c>
      <c r="E1348" s="41" t="s">
        <v>1266</v>
      </c>
      <c r="F1348" s="235">
        <v>30.1</v>
      </c>
      <c r="G1348" s="235">
        <v>25</v>
      </c>
      <c r="H1348" s="78">
        <f t="shared" si="101"/>
        <v>24.94</v>
      </c>
      <c r="I1348" s="47">
        <f t="shared" si="102"/>
        <v>-5.9999999999998721E-2</v>
      </c>
      <c r="J1348" s="139">
        <v>175238</v>
      </c>
      <c r="K1348" s="139">
        <v>134190</v>
      </c>
      <c r="L1348" s="54">
        <f t="shared" si="103"/>
        <v>134604</v>
      </c>
      <c r="M1348" s="54">
        <f t="shared" si="104"/>
        <v>414</v>
      </c>
      <c r="O1348" s="91">
        <f t="shared" si="100"/>
        <v>0</v>
      </c>
      <c r="P1348" s="122">
        <v>341209</v>
      </c>
      <c r="Q1348" s="71">
        <v>24.94</v>
      </c>
      <c r="R1348" s="71">
        <v>134604</v>
      </c>
      <c r="S1348" s="161"/>
      <c r="V1348"/>
    </row>
    <row r="1349" spans="1:22">
      <c r="A1349" s="238">
        <v>341236</v>
      </c>
      <c r="B1349" s="149">
        <v>341</v>
      </c>
      <c r="C1349" s="183" t="s">
        <v>910</v>
      </c>
      <c r="D1349" s="184">
        <v>236</v>
      </c>
      <c r="E1349" s="41" t="s">
        <v>1267</v>
      </c>
      <c r="F1349" s="93"/>
      <c r="G1349" s="235">
        <v>1</v>
      </c>
      <c r="H1349" s="78">
        <f t="shared" si="101"/>
        <v>0.98</v>
      </c>
      <c r="I1349" s="47">
        <f t="shared" si="102"/>
        <v>-2.0000000000000018E-2</v>
      </c>
      <c r="J1349"/>
      <c r="K1349" s="139">
        <v>5000</v>
      </c>
      <c r="L1349" s="54">
        <f t="shared" si="103"/>
        <v>4900</v>
      </c>
      <c r="M1349" s="54">
        <f t="shared" si="104"/>
        <v>-100</v>
      </c>
      <c r="O1349" s="91">
        <f t="shared" si="100"/>
        <v>0</v>
      </c>
      <c r="P1349" s="122">
        <v>341236</v>
      </c>
      <c r="Q1349" s="71">
        <v>0.98</v>
      </c>
      <c r="R1349" s="71">
        <v>4900</v>
      </c>
      <c r="S1349" s="161"/>
      <c r="V1349"/>
    </row>
    <row r="1350" spans="1:22">
      <c r="A1350" s="48">
        <v>341603</v>
      </c>
      <c r="B1350" s="48">
        <v>341</v>
      </c>
      <c r="C1350" s="50" t="s">
        <v>910</v>
      </c>
      <c r="D1350" s="50">
        <v>603</v>
      </c>
      <c r="E1350" s="41" t="s">
        <v>1290</v>
      </c>
      <c r="F1350" s="235">
        <v>2</v>
      </c>
      <c r="G1350" s="235">
        <v>2</v>
      </c>
      <c r="H1350" s="78">
        <f t="shared" si="101"/>
        <v>2</v>
      </c>
      <c r="I1350" s="47">
        <f t="shared" si="102"/>
        <v>0</v>
      </c>
      <c r="J1350" s="139">
        <v>10000</v>
      </c>
      <c r="K1350" s="139">
        <v>10000</v>
      </c>
      <c r="L1350" s="54">
        <f t="shared" si="103"/>
        <v>10000</v>
      </c>
      <c r="M1350" s="54">
        <f t="shared" si="104"/>
        <v>0</v>
      </c>
      <c r="O1350" s="91">
        <f t="shared" si="100"/>
        <v>0</v>
      </c>
      <c r="P1350" s="122">
        <v>341603</v>
      </c>
      <c r="Q1350" s="71">
        <v>2</v>
      </c>
      <c r="R1350" s="71">
        <v>10000</v>
      </c>
      <c r="S1350" s="161"/>
      <c r="V1350"/>
    </row>
    <row r="1351" spans="1:22">
      <c r="A1351" s="168">
        <v>341635</v>
      </c>
      <c r="B1351" s="50">
        <v>341</v>
      </c>
      <c r="C1351" s="50" t="s">
        <v>910</v>
      </c>
      <c r="D1351" s="68">
        <v>635</v>
      </c>
      <c r="E1351" s="41" t="s">
        <v>1291</v>
      </c>
      <c r="F1351" s="235">
        <v>2</v>
      </c>
      <c r="G1351" s="235">
        <v>1</v>
      </c>
      <c r="H1351" s="78">
        <f t="shared" si="101"/>
        <v>1</v>
      </c>
      <c r="I1351" s="47">
        <f t="shared" si="102"/>
        <v>0</v>
      </c>
      <c r="J1351" s="139">
        <v>10000</v>
      </c>
      <c r="K1351" s="139">
        <v>5000</v>
      </c>
      <c r="L1351" s="54">
        <f t="shared" si="103"/>
        <v>5000</v>
      </c>
      <c r="M1351" s="54">
        <f t="shared" si="104"/>
        <v>0</v>
      </c>
      <c r="O1351" s="91">
        <f t="shared" si="100"/>
        <v>0</v>
      </c>
      <c r="P1351" s="122">
        <v>341635</v>
      </c>
      <c r="Q1351" s="71">
        <v>1</v>
      </c>
      <c r="R1351" s="71">
        <v>5000</v>
      </c>
      <c r="S1351" s="161"/>
      <c r="V1351"/>
    </row>
    <row r="1352" spans="1:22">
      <c r="A1352" s="167">
        <v>343097</v>
      </c>
      <c r="B1352" s="48">
        <v>343</v>
      </c>
      <c r="C1352" s="50" t="s">
        <v>788</v>
      </c>
      <c r="D1352" s="50">
        <v>97</v>
      </c>
      <c r="E1352" s="41" t="s">
        <v>846</v>
      </c>
      <c r="F1352" s="235">
        <v>2</v>
      </c>
      <c r="G1352" s="235">
        <v>2</v>
      </c>
      <c r="H1352" s="78">
        <f t="shared" si="101"/>
        <v>2</v>
      </c>
      <c r="I1352" s="47">
        <f t="shared" si="102"/>
        <v>0</v>
      </c>
      <c r="J1352" s="139">
        <v>56305</v>
      </c>
      <c r="K1352" s="139">
        <v>56305</v>
      </c>
      <c r="L1352" s="54">
        <f t="shared" si="103"/>
        <v>10000</v>
      </c>
      <c r="M1352" s="54">
        <f t="shared" si="104"/>
        <v>-46305</v>
      </c>
      <c r="O1352" s="91">
        <f t="shared" ref="O1352:O1414" si="105">P1352-A1352</f>
        <v>0</v>
      </c>
      <c r="P1352" s="122">
        <v>343097</v>
      </c>
      <c r="Q1352" s="71">
        <v>2</v>
      </c>
      <c r="R1352" s="71">
        <v>10000</v>
      </c>
      <c r="S1352" s="161"/>
      <c r="V1352"/>
    </row>
    <row r="1353" spans="1:22">
      <c r="A1353" s="48">
        <v>343103</v>
      </c>
      <c r="B1353" s="49">
        <v>343</v>
      </c>
      <c r="C1353" s="50" t="s">
        <v>788</v>
      </c>
      <c r="D1353" s="50">
        <v>103</v>
      </c>
      <c r="E1353" s="41" t="s">
        <v>804</v>
      </c>
      <c r="F1353" s="235">
        <v>11.93</v>
      </c>
      <c r="G1353" s="235">
        <v>8</v>
      </c>
      <c r="H1353" s="78">
        <f t="shared" ref="H1353:H1415" si="106">Q1353</f>
        <v>8</v>
      </c>
      <c r="I1353" s="47">
        <f t="shared" ref="I1353:I1415" si="107">H1353-G1353</f>
        <v>0</v>
      </c>
      <c r="J1353" s="139">
        <v>63236</v>
      </c>
      <c r="K1353" s="139">
        <v>47206</v>
      </c>
      <c r="L1353" s="54">
        <f t="shared" ref="L1353:L1415" si="108">R1353</f>
        <v>40000</v>
      </c>
      <c r="M1353" s="54">
        <f t="shared" ref="M1353:M1415" si="109">L1353-K1353</f>
        <v>-7206</v>
      </c>
      <c r="O1353" s="91">
        <f t="shared" si="105"/>
        <v>0</v>
      </c>
      <c r="P1353" s="122">
        <v>343103</v>
      </c>
      <c r="Q1353" s="71">
        <v>8</v>
      </c>
      <c r="R1353" s="71">
        <v>40000</v>
      </c>
      <c r="S1353" s="161"/>
      <c r="V1353"/>
    </row>
    <row r="1354" spans="1:22">
      <c r="A1354" s="167">
        <v>343610</v>
      </c>
      <c r="B1354" s="48">
        <v>343</v>
      </c>
      <c r="C1354" s="50" t="s">
        <v>788</v>
      </c>
      <c r="D1354" s="68">
        <v>610</v>
      </c>
      <c r="E1354" s="41" t="s">
        <v>852</v>
      </c>
      <c r="F1354" s="235">
        <v>5.49</v>
      </c>
      <c r="G1354" s="235">
        <v>4</v>
      </c>
      <c r="H1354" s="78">
        <f t="shared" si="106"/>
        <v>5</v>
      </c>
      <c r="I1354" s="47">
        <f t="shared" si="107"/>
        <v>1</v>
      </c>
      <c r="J1354" s="139">
        <v>33426</v>
      </c>
      <c r="K1354" s="139">
        <v>32976</v>
      </c>
      <c r="L1354" s="54">
        <f t="shared" si="108"/>
        <v>25000</v>
      </c>
      <c r="M1354" s="54">
        <f t="shared" si="109"/>
        <v>-7976</v>
      </c>
      <c r="O1354" s="91">
        <f t="shared" si="105"/>
        <v>0</v>
      </c>
      <c r="P1354" s="122">
        <v>343610</v>
      </c>
      <c r="Q1354" s="71">
        <v>5</v>
      </c>
      <c r="R1354" s="71">
        <v>25000</v>
      </c>
      <c r="S1354" s="161"/>
      <c r="V1354"/>
    </row>
    <row r="1355" spans="1:22">
      <c r="A1355" s="48">
        <v>343615</v>
      </c>
      <c r="B1355" s="49">
        <v>343</v>
      </c>
      <c r="C1355" s="50" t="s">
        <v>788</v>
      </c>
      <c r="D1355" s="68">
        <v>615</v>
      </c>
      <c r="E1355" s="41" t="s">
        <v>805</v>
      </c>
      <c r="F1355" s="235">
        <v>6</v>
      </c>
      <c r="G1355" s="235">
        <v>9</v>
      </c>
      <c r="H1355" s="78">
        <f t="shared" si="106"/>
        <v>7</v>
      </c>
      <c r="I1355" s="47">
        <f t="shared" si="107"/>
        <v>-2</v>
      </c>
      <c r="J1355" s="139">
        <v>30000</v>
      </c>
      <c r="K1355" s="139">
        <v>45000</v>
      </c>
      <c r="L1355" s="54">
        <f t="shared" si="108"/>
        <v>35000</v>
      </c>
      <c r="M1355" s="54">
        <f t="shared" si="109"/>
        <v>-10000</v>
      </c>
      <c r="O1355" s="91">
        <f t="shared" si="105"/>
        <v>0</v>
      </c>
      <c r="P1355" s="122">
        <v>343615</v>
      </c>
      <c r="Q1355" s="71">
        <v>7</v>
      </c>
      <c r="R1355" s="71">
        <v>35000</v>
      </c>
      <c r="S1355" s="161"/>
      <c r="V1355"/>
    </row>
    <row r="1356" spans="1:22">
      <c r="A1356" s="48">
        <v>343720</v>
      </c>
      <c r="B1356" s="49">
        <v>343</v>
      </c>
      <c r="C1356" s="50" t="s">
        <v>788</v>
      </c>
      <c r="D1356" s="68">
        <v>720</v>
      </c>
      <c r="E1356" s="41" t="s">
        <v>854</v>
      </c>
      <c r="F1356" s="235">
        <v>14</v>
      </c>
      <c r="G1356" s="235">
        <v>7</v>
      </c>
      <c r="H1356" s="78">
        <f t="shared" si="106"/>
        <v>7</v>
      </c>
      <c r="I1356" s="47">
        <f t="shared" si="107"/>
        <v>0</v>
      </c>
      <c r="J1356" s="139">
        <v>117754</v>
      </c>
      <c r="K1356" s="139">
        <v>35000</v>
      </c>
      <c r="L1356" s="54">
        <f t="shared" si="108"/>
        <v>35000</v>
      </c>
      <c r="M1356" s="54">
        <f t="shared" si="109"/>
        <v>0</v>
      </c>
      <c r="O1356" s="91">
        <f t="shared" si="105"/>
        <v>0</v>
      </c>
      <c r="P1356" s="122">
        <v>343720</v>
      </c>
      <c r="Q1356" s="71">
        <v>7</v>
      </c>
      <c r="R1356" s="71">
        <v>35000</v>
      </c>
      <c r="S1356" s="161"/>
      <c r="V1356"/>
    </row>
    <row r="1357" spans="1:22">
      <c r="A1357" s="211">
        <v>343753</v>
      </c>
      <c r="B1357" s="49">
        <v>343</v>
      </c>
      <c r="C1357" s="49" t="s">
        <v>788</v>
      </c>
      <c r="D1357" s="49">
        <v>753</v>
      </c>
      <c r="E1357" s="41" t="s">
        <v>789</v>
      </c>
      <c r="F1357" s="235">
        <v>1</v>
      </c>
      <c r="G1357" s="235">
        <v>0</v>
      </c>
      <c r="H1357" s="78">
        <f t="shared" si="106"/>
        <v>0</v>
      </c>
      <c r="I1357" s="47">
        <f t="shared" si="107"/>
        <v>0</v>
      </c>
      <c r="J1357" s="139">
        <v>5000</v>
      </c>
      <c r="K1357" s="139">
        <v>0</v>
      </c>
      <c r="L1357" s="54">
        <f t="shared" si="108"/>
        <v>0</v>
      </c>
      <c r="M1357" s="54">
        <f t="shared" si="109"/>
        <v>0</v>
      </c>
      <c r="O1357" s="91">
        <f t="shared" si="105"/>
        <v>0</v>
      </c>
      <c r="P1357" s="147">
        <v>343753</v>
      </c>
      <c r="Q1357" s="71"/>
      <c r="R1357" s="71"/>
      <c r="S1357" s="161"/>
      <c r="V1357"/>
    </row>
    <row r="1358" spans="1:22">
      <c r="A1358" s="48">
        <v>346035</v>
      </c>
      <c r="B1358" s="49">
        <v>346</v>
      </c>
      <c r="C1358" s="50" t="s">
        <v>517</v>
      </c>
      <c r="D1358" s="68">
        <v>35</v>
      </c>
      <c r="E1358" s="41" t="s">
        <v>833</v>
      </c>
      <c r="F1358" s="235">
        <v>7</v>
      </c>
      <c r="G1358" s="235">
        <v>6</v>
      </c>
      <c r="H1358" s="78">
        <f t="shared" si="106"/>
        <v>7</v>
      </c>
      <c r="I1358" s="47">
        <f t="shared" si="107"/>
        <v>1</v>
      </c>
      <c r="J1358" s="139">
        <v>35000</v>
      </c>
      <c r="K1358" s="139">
        <v>30000</v>
      </c>
      <c r="L1358" s="54">
        <f t="shared" si="108"/>
        <v>35000</v>
      </c>
      <c r="M1358" s="54">
        <f t="shared" si="109"/>
        <v>5000</v>
      </c>
      <c r="O1358" s="91">
        <f t="shared" si="105"/>
        <v>0</v>
      </c>
      <c r="P1358" s="122">
        <v>346035</v>
      </c>
      <c r="Q1358" s="71">
        <v>7</v>
      </c>
      <c r="R1358" s="71">
        <v>35000</v>
      </c>
      <c r="S1358" s="161"/>
      <c r="V1358"/>
    </row>
    <row r="1359" spans="1:22">
      <c r="A1359" s="238">
        <v>346093</v>
      </c>
      <c r="B1359" s="149">
        <v>346</v>
      </c>
      <c r="C1359" s="183" t="s">
        <v>517</v>
      </c>
      <c r="D1359" s="184">
        <v>93</v>
      </c>
      <c r="E1359" s="41" t="s">
        <v>940</v>
      </c>
      <c r="F1359" s="93"/>
      <c r="G1359" s="235">
        <v>1</v>
      </c>
      <c r="H1359" s="78">
        <f t="shared" si="106"/>
        <v>1</v>
      </c>
      <c r="I1359" s="47">
        <f t="shared" si="107"/>
        <v>0</v>
      </c>
      <c r="J1359"/>
      <c r="K1359" s="139">
        <v>12000</v>
      </c>
      <c r="L1359" s="54">
        <f t="shared" si="108"/>
        <v>12223</v>
      </c>
      <c r="M1359" s="54">
        <f t="shared" si="109"/>
        <v>223</v>
      </c>
      <c r="O1359" s="91">
        <f t="shared" si="105"/>
        <v>0</v>
      </c>
      <c r="P1359" s="122">
        <v>346093</v>
      </c>
      <c r="Q1359" s="71">
        <v>1</v>
      </c>
      <c r="R1359" s="71">
        <v>12223</v>
      </c>
      <c r="S1359" s="161"/>
      <c r="V1359"/>
    </row>
    <row r="1360" spans="1:22">
      <c r="A1360" s="166">
        <v>346163</v>
      </c>
      <c r="B1360" s="48">
        <v>346</v>
      </c>
      <c r="C1360" s="50" t="s">
        <v>517</v>
      </c>
      <c r="D1360" s="50">
        <v>163</v>
      </c>
      <c r="E1360" s="41" t="s">
        <v>862</v>
      </c>
      <c r="F1360" s="235">
        <v>2</v>
      </c>
      <c r="G1360" s="235">
        <v>1</v>
      </c>
      <c r="H1360" s="78">
        <f t="shared" si="106"/>
        <v>1</v>
      </c>
      <c r="I1360" s="47">
        <f t="shared" si="107"/>
        <v>0</v>
      </c>
      <c r="J1360" s="139">
        <v>10000</v>
      </c>
      <c r="K1360" s="139">
        <v>5000</v>
      </c>
      <c r="L1360" s="54">
        <f t="shared" si="108"/>
        <v>5000</v>
      </c>
      <c r="M1360" s="54">
        <f t="shared" si="109"/>
        <v>0</v>
      </c>
      <c r="O1360" s="91">
        <f t="shared" si="105"/>
        <v>0</v>
      </c>
      <c r="P1360" s="122">
        <v>346163</v>
      </c>
      <c r="Q1360" s="71">
        <v>1</v>
      </c>
      <c r="R1360" s="71">
        <v>5000</v>
      </c>
      <c r="S1360" s="161"/>
      <c r="V1360"/>
    </row>
    <row r="1361" spans="1:33">
      <c r="A1361" s="48">
        <v>346248</v>
      </c>
      <c r="B1361" s="48">
        <v>346</v>
      </c>
      <c r="C1361" s="50" t="s">
        <v>517</v>
      </c>
      <c r="D1361" s="50">
        <v>248</v>
      </c>
      <c r="E1361" s="41" t="s">
        <v>1304</v>
      </c>
      <c r="F1361" s="235">
        <v>3</v>
      </c>
      <c r="G1361" s="235">
        <v>3</v>
      </c>
      <c r="H1361" s="78">
        <f t="shared" si="106"/>
        <v>3</v>
      </c>
      <c r="I1361" s="47">
        <f t="shared" si="107"/>
        <v>0</v>
      </c>
      <c r="J1361" s="139">
        <v>15000</v>
      </c>
      <c r="K1361" s="139">
        <v>15000</v>
      </c>
      <c r="L1361" s="54">
        <f t="shared" si="108"/>
        <v>15000</v>
      </c>
      <c r="M1361" s="54">
        <f t="shared" si="109"/>
        <v>0</v>
      </c>
      <c r="O1361" s="91">
        <f t="shared" si="105"/>
        <v>0</v>
      </c>
      <c r="P1361" s="122">
        <v>346248</v>
      </c>
      <c r="Q1361" s="71">
        <v>3</v>
      </c>
      <c r="R1361" s="71">
        <v>15000</v>
      </c>
      <c r="S1361" s="161"/>
      <c r="V1361"/>
    </row>
    <row r="1362" spans="1:33">
      <c r="A1362" s="147">
        <v>346262</v>
      </c>
      <c r="B1362" s="149">
        <f>TRUNC(A1362,-3)/1000</f>
        <v>346</v>
      </c>
      <c r="C1362" s="183" t="str">
        <f>VLOOKUP(B1362,code437,2)</f>
        <v xml:space="preserve">WINTHROP                     </v>
      </c>
      <c r="D1362" s="184">
        <f>A1362-B1362*1000</f>
        <v>262</v>
      </c>
      <c r="E1362" s="41" t="s">
        <v>822</v>
      </c>
      <c r="H1362" s="78">
        <f t="shared" si="106"/>
        <v>1</v>
      </c>
      <c r="I1362" s="47">
        <f t="shared" si="107"/>
        <v>1</v>
      </c>
      <c r="K1362" s="139"/>
      <c r="L1362" s="54">
        <f t="shared" si="108"/>
        <v>5000</v>
      </c>
      <c r="M1362" s="54">
        <f t="shared" si="109"/>
        <v>5000</v>
      </c>
      <c r="O1362" s="91">
        <f t="shared" si="105"/>
        <v>0</v>
      </c>
      <c r="P1362" s="122">
        <v>346262</v>
      </c>
      <c r="Q1362" s="71">
        <v>1</v>
      </c>
      <c r="R1362" s="71">
        <v>5000</v>
      </c>
      <c r="S1362" s="161"/>
      <c r="V1362"/>
    </row>
    <row r="1363" spans="1:33">
      <c r="A1363" s="147">
        <v>346274</v>
      </c>
      <c r="B1363" s="149">
        <f>TRUNC(A1363,-3)/1000</f>
        <v>346</v>
      </c>
      <c r="C1363" s="183" t="str">
        <f>VLOOKUP(B1363,code437,2)</f>
        <v xml:space="preserve">WINTHROP                     </v>
      </c>
      <c r="D1363" s="184">
        <f>A1363-B1363*1000</f>
        <v>274</v>
      </c>
      <c r="E1363" s="41" t="s">
        <v>932</v>
      </c>
      <c r="H1363" s="78">
        <f t="shared" si="106"/>
        <v>2</v>
      </c>
      <c r="I1363" s="47">
        <f t="shared" si="107"/>
        <v>2</v>
      </c>
      <c r="K1363" s="139"/>
      <c r="L1363" s="54">
        <f t="shared" si="108"/>
        <v>10000</v>
      </c>
      <c r="M1363" s="54">
        <f t="shared" si="109"/>
        <v>10000</v>
      </c>
      <c r="O1363" s="91">
        <f t="shared" si="105"/>
        <v>0</v>
      </c>
      <c r="P1363" s="122">
        <v>346274</v>
      </c>
      <c r="Q1363" s="71">
        <v>2</v>
      </c>
      <c r="R1363" s="71">
        <v>10000</v>
      </c>
      <c r="S1363" s="161"/>
      <c r="V1363"/>
    </row>
    <row r="1364" spans="1:33">
      <c r="A1364" s="147">
        <v>346346</v>
      </c>
      <c r="B1364" s="149">
        <f>TRUNC(A1364,-3)/1000</f>
        <v>346</v>
      </c>
      <c r="C1364" s="183" t="str">
        <f>VLOOKUP(B1364,code437,2)</f>
        <v xml:space="preserve">WINTHROP                     </v>
      </c>
      <c r="D1364" s="184">
        <f>A1364-B1364*1000</f>
        <v>346</v>
      </c>
      <c r="E1364" s="41" t="s">
        <v>517</v>
      </c>
      <c r="H1364" s="78">
        <f t="shared" si="106"/>
        <v>1</v>
      </c>
      <c r="I1364" s="47">
        <f t="shared" si="107"/>
        <v>1</v>
      </c>
      <c r="K1364" s="139"/>
      <c r="L1364" s="54">
        <f t="shared" si="108"/>
        <v>5000</v>
      </c>
      <c r="M1364" s="54">
        <f t="shared" si="109"/>
        <v>5000</v>
      </c>
      <c r="O1364" s="91">
        <f t="shared" si="105"/>
        <v>0</v>
      </c>
      <c r="P1364" s="122">
        <v>346346</v>
      </c>
      <c r="Q1364" s="71">
        <v>1</v>
      </c>
      <c r="R1364" s="71">
        <v>5000</v>
      </c>
      <c r="S1364" s="161"/>
      <c r="V1364"/>
    </row>
    <row r="1365" spans="1:33">
      <c r="A1365" s="239">
        <v>348017</v>
      </c>
      <c r="B1365" s="48">
        <v>348</v>
      </c>
      <c r="C1365" s="50" t="s">
        <v>857</v>
      </c>
      <c r="D1365" s="50">
        <v>17</v>
      </c>
      <c r="E1365" s="41" t="s">
        <v>1274</v>
      </c>
      <c r="F1365" s="235">
        <v>1</v>
      </c>
      <c r="G1365" s="235">
        <v>3</v>
      </c>
      <c r="H1365" s="78">
        <f t="shared" si="106"/>
        <v>2.31</v>
      </c>
      <c r="I1365" s="47">
        <f t="shared" si="107"/>
        <v>-0.69</v>
      </c>
      <c r="J1365" s="139">
        <v>5000</v>
      </c>
      <c r="K1365" s="139">
        <v>15000</v>
      </c>
      <c r="L1365" s="54">
        <f t="shared" si="108"/>
        <v>11550</v>
      </c>
      <c r="M1365" s="54">
        <f t="shared" si="109"/>
        <v>-3450</v>
      </c>
      <c r="O1365" s="91">
        <f t="shared" si="105"/>
        <v>0</v>
      </c>
      <c r="P1365" s="122">
        <v>348017</v>
      </c>
      <c r="Q1365" s="71">
        <v>2.31</v>
      </c>
      <c r="R1365" s="71">
        <v>11550</v>
      </c>
      <c r="S1365" s="161"/>
      <c r="V1365"/>
    </row>
    <row r="1366" spans="1:33">
      <c r="A1366" s="210">
        <v>348064</v>
      </c>
      <c r="B1366" s="149">
        <v>348</v>
      </c>
      <c r="C1366" s="183" t="s">
        <v>857</v>
      </c>
      <c r="D1366" s="184">
        <v>64</v>
      </c>
      <c r="E1366" s="41" t="s">
        <v>844</v>
      </c>
      <c r="F1366" s="235">
        <v>3</v>
      </c>
      <c r="G1366" s="235">
        <v>2</v>
      </c>
      <c r="H1366" s="78">
        <f t="shared" si="106"/>
        <v>1.54</v>
      </c>
      <c r="I1366" s="47">
        <f t="shared" si="107"/>
        <v>-0.45999999999999996</v>
      </c>
      <c r="J1366" s="139">
        <v>15000</v>
      </c>
      <c r="K1366" s="139">
        <v>10000</v>
      </c>
      <c r="L1366" s="54">
        <f t="shared" si="108"/>
        <v>7700</v>
      </c>
      <c r="M1366" s="54">
        <f t="shared" si="109"/>
        <v>-2300</v>
      </c>
      <c r="O1366" s="91">
        <f t="shared" si="105"/>
        <v>0</v>
      </c>
      <c r="P1366" s="122">
        <v>348064</v>
      </c>
      <c r="Q1366" s="71">
        <v>1.54</v>
      </c>
      <c r="R1366" s="71">
        <v>7700</v>
      </c>
      <c r="S1366" s="161"/>
      <c r="V1366"/>
    </row>
    <row r="1367" spans="1:33">
      <c r="A1367" s="211">
        <v>348084</v>
      </c>
      <c r="B1367" s="49">
        <v>348</v>
      </c>
      <c r="C1367" s="49" t="s">
        <v>857</v>
      </c>
      <c r="D1367" s="49">
        <v>84</v>
      </c>
      <c r="E1367" s="41" t="s">
        <v>1351</v>
      </c>
      <c r="F1367" s="235">
        <v>1</v>
      </c>
      <c r="G1367" s="235">
        <v>0</v>
      </c>
      <c r="H1367" s="78">
        <f t="shared" si="106"/>
        <v>0</v>
      </c>
      <c r="I1367" s="47">
        <f t="shared" si="107"/>
        <v>0</v>
      </c>
      <c r="J1367" s="139">
        <v>5000</v>
      </c>
      <c r="K1367" s="139">
        <v>0</v>
      </c>
      <c r="L1367" s="54">
        <f t="shared" si="108"/>
        <v>0</v>
      </c>
      <c r="M1367" s="54">
        <f t="shared" si="109"/>
        <v>0</v>
      </c>
      <c r="O1367" s="91">
        <f t="shared" si="105"/>
        <v>0</v>
      </c>
      <c r="P1367" s="147">
        <v>348084</v>
      </c>
      <c r="Q1367" s="71"/>
      <c r="R1367" s="71"/>
      <c r="S1367" s="161"/>
      <c r="V1367"/>
    </row>
    <row r="1368" spans="1:33">
      <c r="A1368" s="238">
        <v>348100</v>
      </c>
      <c r="B1368" s="149">
        <v>348</v>
      </c>
      <c r="C1368" s="183" t="s">
        <v>857</v>
      </c>
      <c r="D1368" s="184">
        <v>100</v>
      </c>
      <c r="E1368" s="41" t="s">
        <v>826</v>
      </c>
      <c r="F1368" s="93"/>
      <c r="G1368" s="235">
        <v>1</v>
      </c>
      <c r="H1368" s="78">
        <f t="shared" si="106"/>
        <v>1</v>
      </c>
      <c r="I1368" s="47">
        <f t="shared" si="107"/>
        <v>0</v>
      </c>
      <c r="J1368"/>
      <c r="K1368" s="139">
        <v>5000</v>
      </c>
      <c r="L1368" s="54">
        <f t="shared" si="108"/>
        <v>5000</v>
      </c>
      <c r="M1368" s="54">
        <f t="shared" si="109"/>
        <v>0</v>
      </c>
      <c r="O1368" s="91">
        <f t="shared" si="105"/>
        <v>0</v>
      </c>
      <c r="P1368" s="122">
        <v>348100</v>
      </c>
      <c r="Q1368" s="71">
        <v>1</v>
      </c>
      <c r="R1368" s="71">
        <v>5000</v>
      </c>
      <c r="S1368" s="161"/>
      <c r="V1368"/>
    </row>
    <row r="1369" spans="1:33">
      <c r="A1369" s="238">
        <v>348101</v>
      </c>
      <c r="B1369" s="149">
        <v>348</v>
      </c>
      <c r="C1369" s="183" t="s">
        <v>857</v>
      </c>
      <c r="D1369" s="184">
        <v>101</v>
      </c>
      <c r="E1369" s="41" t="s">
        <v>1275</v>
      </c>
      <c r="F1369" s="93"/>
      <c r="G1369" s="235">
        <v>1</v>
      </c>
      <c r="H1369" s="78">
        <f t="shared" si="106"/>
        <v>0</v>
      </c>
      <c r="I1369" s="47">
        <f t="shared" si="107"/>
        <v>-1</v>
      </c>
      <c r="J1369"/>
      <c r="K1369" s="139">
        <v>5000</v>
      </c>
      <c r="L1369" s="54">
        <f t="shared" si="108"/>
        <v>0</v>
      </c>
      <c r="M1369" s="54">
        <f t="shared" si="109"/>
        <v>-5000</v>
      </c>
      <c r="O1369" s="91">
        <f t="shared" si="105"/>
        <v>0</v>
      </c>
      <c r="P1369" s="147">
        <v>348101</v>
      </c>
      <c r="Q1369" s="71"/>
      <c r="R1369" s="71"/>
      <c r="S1369" s="161"/>
      <c r="V1369"/>
    </row>
    <row r="1370" spans="1:33">
      <c r="A1370" s="238">
        <v>348110</v>
      </c>
      <c r="B1370" s="149">
        <v>348</v>
      </c>
      <c r="C1370" s="183" t="s">
        <v>857</v>
      </c>
      <c r="D1370" s="184">
        <v>110</v>
      </c>
      <c r="E1370" s="41" t="s">
        <v>793</v>
      </c>
      <c r="F1370" s="93"/>
      <c r="G1370" s="235">
        <v>3</v>
      </c>
      <c r="H1370" s="78">
        <f t="shared" si="106"/>
        <v>2.98</v>
      </c>
      <c r="I1370" s="47">
        <f t="shared" si="107"/>
        <v>-2.0000000000000018E-2</v>
      </c>
      <c r="J1370"/>
      <c r="K1370" s="139">
        <v>19000</v>
      </c>
      <c r="L1370" s="54">
        <f t="shared" si="108"/>
        <v>19526</v>
      </c>
      <c r="M1370" s="54">
        <f t="shared" si="109"/>
        <v>526</v>
      </c>
      <c r="O1370" s="91">
        <f t="shared" si="105"/>
        <v>0</v>
      </c>
      <c r="P1370" s="122">
        <v>348110</v>
      </c>
      <c r="Q1370" s="71">
        <v>2.98</v>
      </c>
      <c r="R1370" s="71">
        <v>19526</v>
      </c>
      <c r="S1370" s="161"/>
      <c r="V1370"/>
    </row>
    <row r="1371" spans="1:33">
      <c r="A1371" s="168">
        <v>348151</v>
      </c>
      <c r="B1371" s="68">
        <v>348</v>
      </c>
      <c r="C1371" s="50" t="s">
        <v>857</v>
      </c>
      <c r="D1371" s="68">
        <v>151</v>
      </c>
      <c r="E1371" s="41" t="s">
        <v>921</v>
      </c>
      <c r="F1371" s="235">
        <v>8.23</v>
      </c>
      <c r="G1371" s="235">
        <v>8</v>
      </c>
      <c r="H1371" s="78">
        <f t="shared" si="106"/>
        <v>8</v>
      </c>
      <c r="I1371" s="47">
        <f t="shared" si="107"/>
        <v>0</v>
      </c>
      <c r="J1371" s="139">
        <v>41150</v>
      </c>
      <c r="K1371" s="139">
        <v>47000</v>
      </c>
      <c r="L1371" s="54">
        <f t="shared" si="108"/>
        <v>45053</v>
      </c>
      <c r="M1371" s="54">
        <f t="shared" si="109"/>
        <v>-1947</v>
      </c>
      <c r="O1371" s="91">
        <f t="shared" si="105"/>
        <v>0</v>
      </c>
      <c r="P1371" s="122">
        <v>348151</v>
      </c>
      <c r="Q1371" s="71">
        <v>8</v>
      </c>
      <c r="R1371" s="71">
        <v>45053</v>
      </c>
      <c r="S1371" s="161"/>
      <c r="V1371"/>
    </row>
    <row r="1372" spans="1:33">
      <c r="A1372" s="238">
        <v>348153</v>
      </c>
      <c r="B1372" s="149">
        <v>348</v>
      </c>
      <c r="C1372" s="183" t="s">
        <v>857</v>
      </c>
      <c r="D1372" s="184">
        <v>153</v>
      </c>
      <c r="E1372" s="41" t="s">
        <v>847</v>
      </c>
      <c r="F1372" s="93"/>
      <c r="G1372" s="235">
        <v>2</v>
      </c>
      <c r="H1372" s="78">
        <f t="shared" si="106"/>
        <v>2</v>
      </c>
      <c r="I1372" s="47">
        <f t="shared" si="107"/>
        <v>0</v>
      </c>
      <c r="J1372"/>
      <c r="K1372" s="139">
        <v>10000</v>
      </c>
      <c r="L1372" s="54">
        <f t="shared" si="108"/>
        <v>10000</v>
      </c>
      <c r="M1372" s="54">
        <f t="shared" si="109"/>
        <v>0</v>
      </c>
      <c r="O1372" s="91">
        <f t="shared" si="105"/>
        <v>0</v>
      </c>
      <c r="P1372" s="122">
        <v>348153</v>
      </c>
      <c r="Q1372" s="71">
        <v>2</v>
      </c>
      <c r="R1372" s="71">
        <v>10000</v>
      </c>
      <c r="S1372" s="161"/>
      <c r="V1372"/>
    </row>
    <row r="1373" spans="1:33">
      <c r="A1373" s="167">
        <v>348186</v>
      </c>
      <c r="B1373" s="48">
        <v>348</v>
      </c>
      <c r="C1373" s="50" t="s">
        <v>857</v>
      </c>
      <c r="D1373" s="68">
        <v>186</v>
      </c>
      <c r="E1373" s="41" t="s">
        <v>873</v>
      </c>
      <c r="F1373" s="235">
        <v>1</v>
      </c>
      <c r="G1373" s="235">
        <v>2</v>
      </c>
      <c r="H1373" s="78">
        <f t="shared" si="106"/>
        <v>2</v>
      </c>
      <c r="I1373" s="47">
        <f t="shared" si="107"/>
        <v>0</v>
      </c>
      <c r="J1373" s="139">
        <v>5000</v>
      </c>
      <c r="K1373" s="139">
        <v>14000</v>
      </c>
      <c r="L1373" s="54">
        <f t="shared" si="108"/>
        <v>12684</v>
      </c>
      <c r="M1373" s="54">
        <f t="shared" si="109"/>
        <v>-1316</v>
      </c>
      <c r="O1373" s="91">
        <f t="shared" si="105"/>
        <v>0</v>
      </c>
      <c r="P1373" s="122">
        <v>348186</v>
      </c>
      <c r="Q1373" s="71">
        <v>2</v>
      </c>
      <c r="R1373" s="71">
        <v>12684</v>
      </c>
      <c r="S1373" s="161"/>
      <c r="V1373"/>
    </row>
    <row r="1374" spans="1:33">
      <c r="A1374" s="146">
        <v>348213</v>
      </c>
      <c r="B1374" s="49">
        <v>348</v>
      </c>
      <c r="C1374" s="50" t="s">
        <v>857</v>
      </c>
      <c r="D1374" s="68">
        <v>213</v>
      </c>
      <c r="E1374" s="41" t="s">
        <v>868</v>
      </c>
      <c r="F1374" s="235">
        <v>4</v>
      </c>
      <c r="G1374" s="235">
        <v>0</v>
      </c>
      <c r="H1374" s="78">
        <f t="shared" si="106"/>
        <v>0</v>
      </c>
      <c r="I1374" s="47">
        <f t="shared" si="107"/>
        <v>0</v>
      </c>
      <c r="J1374" s="139">
        <v>20000</v>
      </c>
      <c r="K1374" s="139">
        <v>0</v>
      </c>
      <c r="L1374" s="54">
        <f t="shared" si="108"/>
        <v>0</v>
      </c>
      <c r="M1374" s="54">
        <f t="shared" si="109"/>
        <v>0</v>
      </c>
      <c r="O1374" s="91">
        <f t="shared" si="105"/>
        <v>0</v>
      </c>
      <c r="P1374" s="147">
        <v>348213</v>
      </c>
      <c r="Q1374" s="71"/>
      <c r="R1374" s="71"/>
      <c r="S1374" s="161"/>
      <c r="V1374"/>
    </row>
    <row r="1375" spans="1:33">
      <c r="A1375" s="238">
        <v>348214</v>
      </c>
      <c r="B1375" s="149">
        <v>348</v>
      </c>
      <c r="C1375" s="183" t="s">
        <v>857</v>
      </c>
      <c r="D1375" s="184">
        <v>214</v>
      </c>
      <c r="E1375" s="41" t="s">
        <v>796</v>
      </c>
      <c r="F1375" s="93"/>
      <c r="G1375" s="235">
        <v>0</v>
      </c>
      <c r="H1375" s="78">
        <f t="shared" si="106"/>
        <v>0</v>
      </c>
      <c r="I1375" s="47">
        <f t="shared" si="107"/>
        <v>0</v>
      </c>
      <c r="J1375"/>
      <c r="K1375" s="139">
        <v>0</v>
      </c>
      <c r="L1375" s="54">
        <f t="shared" si="108"/>
        <v>0</v>
      </c>
      <c r="M1375" s="54">
        <f t="shared" si="109"/>
        <v>0</v>
      </c>
      <c r="O1375" s="91">
        <f t="shared" si="105"/>
        <v>0</v>
      </c>
      <c r="P1375" s="147">
        <v>348214</v>
      </c>
      <c r="Q1375" s="71"/>
      <c r="R1375" s="71"/>
      <c r="S1375" s="161"/>
      <c r="AA1375"/>
      <c r="AB1375"/>
      <c r="AC1375"/>
      <c r="AD1375"/>
      <c r="AE1375"/>
      <c r="AF1375"/>
      <c r="AG1375"/>
    </row>
    <row r="1376" spans="1:33">
      <c r="A1376" s="239">
        <v>348226</v>
      </c>
      <c r="B1376" s="49">
        <v>348</v>
      </c>
      <c r="C1376" s="50" t="s">
        <v>857</v>
      </c>
      <c r="D1376" s="68">
        <v>226</v>
      </c>
      <c r="E1376" s="41" t="s">
        <v>797</v>
      </c>
      <c r="F1376" s="235">
        <v>1</v>
      </c>
      <c r="G1376" s="235">
        <v>1</v>
      </c>
      <c r="H1376" s="78">
        <f t="shared" si="106"/>
        <v>1</v>
      </c>
      <c r="I1376" s="47">
        <f t="shared" si="107"/>
        <v>0</v>
      </c>
      <c r="J1376" s="139">
        <v>5000</v>
      </c>
      <c r="K1376" s="139">
        <v>5000</v>
      </c>
      <c r="L1376" s="54">
        <f t="shared" si="108"/>
        <v>5000</v>
      </c>
      <c r="M1376" s="54">
        <f t="shared" si="109"/>
        <v>0</v>
      </c>
      <c r="O1376" s="91">
        <f t="shared" si="105"/>
        <v>0</v>
      </c>
      <c r="P1376" s="122">
        <v>348226</v>
      </c>
      <c r="Q1376" s="71">
        <v>1</v>
      </c>
      <c r="R1376" s="71">
        <v>5000</v>
      </c>
      <c r="S1376" s="161"/>
      <c r="AA1376"/>
      <c r="AB1376"/>
      <c r="AC1376"/>
      <c r="AD1376"/>
      <c r="AE1376"/>
      <c r="AF1376"/>
      <c r="AG1376"/>
    </row>
    <row r="1377" spans="1:33">
      <c r="A1377" s="168">
        <v>348271</v>
      </c>
      <c r="B1377" s="68">
        <v>348</v>
      </c>
      <c r="C1377" s="50" t="s">
        <v>857</v>
      </c>
      <c r="D1377" s="68">
        <v>271</v>
      </c>
      <c r="E1377" s="41" t="s">
        <v>1285</v>
      </c>
      <c r="F1377" s="235">
        <v>10.32</v>
      </c>
      <c r="G1377" s="235">
        <v>8</v>
      </c>
      <c r="H1377" s="78">
        <f t="shared" si="106"/>
        <v>7.42</v>
      </c>
      <c r="I1377" s="47">
        <f t="shared" si="107"/>
        <v>-0.58000000000000007</v>
      </c>
      <c r="J1377" s="139">
        <v>51600</v>
      </c>
      <c r="K1377" s="139">
        <v>40000</v>
      </c>
      <c r="L1377" s="54">
        <f t="shared" si="108"/>
        <v>37100</v>
      </c>
      <c r="M1377" s="54">
        <f t="shared" si="109"/>
        <v>-2900</v>
      </c>
      <c r="O1377" s="91">
        <f t="shared" si="105"/>
        <v>0</v>
      </c>
      <c r="P1377" s="122">
        <v>348271</v>
      </c>
      <c r="Q1377" s="71">
        <v>7.42</v>
      </c>
      <c r="R1377" s="71">
        <v>37100</v>
      </c>
      <c r="S1377" s="161"/>
      <c r="AA1377"/>
      <c r="AB1377"/>
      <c r="AC1377"/>
      <c r="AD1377"/>
      <c r="AE1377"/>
      <c r="AF1377"/>
      <c r="AG1377"/>
    </row>
    <row r="1378" spans="1:33">
      <c r="A1378" s="166">
        <v>348277</v>
      </c>
      <c r="B1378" s="49">
        <v>348</v>
      </c>
      <c r="C1378" s="50" t="s">
        <v>857</v>
      </c>
      <c r="D1378" s="68">
        <v>277</v>
      </c>
      <c r="E1378" s="41" t="s">
        <v>869</v>
      </c>
      <c r="F1378" s="235">
        <v>1</v>
      </c>
      <c r="G1378" s="235">
        <v>2</v>
      </c>
      <c r="H1378" s="78">
        <f t="shared" si="106"/>
        <v>2</v>
      </c>
      <c r="I1378" s="47">
        <f t="shared" si="107"/>
        <v>0</v>
      </c>
      <c r="J1378" s="139">
        <v>5000</v>
      </c>
      <c r="K1378" s="139">
        <v>10000</v>
      </c>
      <c r="L1378" s="54">
        <f t="shared" si="108"/>
        <v>10000</v>
      </c>
      <c r="M1378" s="54">
        <f t="shared" si="109"/>
        <v>0</v>
      </c>
      <c r="O1378" s="91">
        <f t="shared" si="105"/>
        <v>0</v>
      </c>
      <c r="P1378" s="122">
        <v>348277</v>
      </c>
      <c r="Q1378" s="71">
        <v>2</v>
      </c>
      <c r="R1378" s="71">
        <v>10000</v>
      </c>
      <c r="S1378" s="161"/>
      <c r="AA1378"/>
      <c r="AB1378"/>
      <c r="AC1378"/>
      <c r="AD1378"/>
      <c r="AE1378"/>
      <c r="AF1378"/>
      <c r="AG1378"/>
    </row>
    <row r="1379" spans="1:33">
      <c r="A1379" s="166">
        <v>348290</v>
      </c>
      <c r="B1379" s="49">
        <v>348</v>
      </c>
      <c r="C1379" s="50" t="s">
        <v>857</v>
      </c>
      <c r="D1379" s="68">
        <v>290</v>
      </c>
      <c r="E1379" s="41" t="s">
        <v>798</v>
      </c>
      <c r="F1379" s="235">
        <v>1</v>
      </c>
      <c r="G1379" s="235">
        <v>0</v>
      </c>
      <c r="H1379" s="78">
        <f t="shared" si="106"/>
        <v>0</v>
      </c>
      <c r="I1379" s="47">
        <f t="shared" si="107"/>
        <v>0</v>
      </c>
      <c r="J1379" s="139">
        <v>5000</v>
      </c>
      <c r="K1379" s="139">
        <v>0</v>
      </c>
      <c r="L1379" s="54">
        <f t="shared" si="108"/>
        <v>0</v>
      </c>
      <c r="M1379" s="54">
        <f t="shared" si="109"/>
        <v>0</v>
      </c>
      <c r="O1379" s="91">
        <f t="shared" si="105"/>
        <v>0</v>
      </c>
      <c r="P1379" s="147">
        <v>348290</v>
      </c>
      <c r="Q1379" s="71"/>
      <c r="R1379" s="71"/>
      <c r="S1379" s="161"/>
      <c r="AA1379"/>
      <c r="AB1379"/>
      <c r="AC1379"/>
      <c r="AD1379"/>
      <c r="AE1379"/>
      <c r="AF1379"/>
      <c r="AG1379"/>
    </row>
    <row r="1380" spans="1:33">
      <c r="A1380" s="165">
        <v>348304</v>
      </c>
      <c r="B1380" s="82">
        <v>348</v>
      </c>
      <c r="C1380" s="50" t="s">
        <v>857</v>
      </c>
      <c r="D1380" s="68">
        <v>304</v>
      </c>
      <c r="E1380" s="41" t="s">
        <v>799</v>
      </c>
      <c r="F1380" s="235">
        <v>2</v>
      </c>
      <c r="G1380" s="235">
        <v>1</v>
      </c>
      <c r="H1380" s="78">
        <f t="shared" si="106"/>
        <v>0</v>
      </c>
      <c r="I1380" s="47">
        <f t="shared" si="107"/>
        <v>-1</v>
      </c>
      <c r="J1380" s="139">
        <v>10000</v>
      </c>
      <c r="K1380" s="139">
        <v>5000</v>
      </c>
      <c r="L1380" s="54">
        <f t="shared" si="108"/>
        <v>0</v>
      </c>
      <c r="M1380" s="54">
        <f t="shared" si="109"/>
        <v>-5000</v>
      </c>
      <c r="O1380" s="91">
        <f t="shared" si="105"/>
        <v>0</v>
      </c>
      <c r="P1380" s="147">
        <v>348304</v>
      </c>
      <c r="Q1380" s="71"/>
      <c r="R1380" s="71"/>
      <c r="S1380" s="161"/>
      <c r="AA1380"/>
      <c r="AB1380"/>
      <c r="AC1380"/>
      <c r="AD1380"/>
      <c r="AE1380"/>
      <c r="AF1380"/>
      <c r="AG1380"/>
    </row>
    <row r="1381" spans="1:33">
      <c r="A1381" s="239">
        <v>348316</v>
      </c>
      <c r="B1381" s="49">
        <v>348</v>
      </c>
      <c r="C1381" s="50" t="s">
        <v>857</v>
      </c>
      <c r="D1381" s="68">
        <v>316</v>
      </c>
      <c r="E1381" s="41" t="s">
        <v>870</v>
      </c>
      <c r="F1381" s="235">
        <v>2</v>
      </c>
      <c r="G1381" s="235">
        <v>4</v>
      </c>
      <c r="H1381" s="78">
        <f t="shared" si="106"/>
        <v>3.95</v>
      </c>
      <c r="I1381" s="47">
        <f t="shared" si="107"/>
        <v>-4.9999999999999822E-2</v>
      </c>
      <c r="J1381" s="139">
        <v>13294</v>
      </c>
      <c r="K1381" s="139">
        <v>27000</v>
      </c>
      <c r="L1381" s="54">
        <f t="shared" si="108"/>
        <v>25148</v>
      </c>
      <c r="M1381" s="54">
        <f t="shared" si="109"/>
        <v>-1852</v>
      </c>
      <c r="O1381" s="91">
        <f t="shared" si="105"/>
        <v>0</v>
      </c>
      <c r="P1381" s="122">
        <v>348316</v>
      </c>
      <c r="Q1381" s="71">
        <v>3.95</v>
      </c>
      <c r="R1381" s="71">
        <v>25148</v>
      </c>
      <c r="S1381" s="161"/>
      <c r="AA1381"/>
      <c r="AB1381"/>
      <c r="AC1381"/>
      <c r="AD1381"/>
      <c r="AE1381"/>
      <c r="AF1381"/>
      <c r="AG1381"/>
    </row>
    <row r="1382" spans="1:33">
      <c r="A1382" s="167">
        <v>348321</v>
      </c>
      <c r="B1382" s="49">
        <v>348</v>
      </c>
      <c r="C1382" s="50" t="s">
        <v>857</v>
      </c>
      <c r="D1382" s="68">
        <v>321</v>
      </c>
      <c r="E1382" s="41" t="s">
        <v>850</v>
      </c>
      <c r="F1382" s="235">
        <v>7.58</v>
      </c>
      <c r="G1382" s="235">
        <v>3</v>
      </c>
      <c r="H1382" s="78">
        <f t="shared" si="106"/>
        <v>3</v>
      </c>
      <c r="I1382" s="47">
        <f t="shared" si="107"/>
        <v>0</v>
      </c>
      <c r="J1382" s="139">
        <v>37900</v>
      </c>
      <c r="K1382" s="139">
        <v>15000</v>
      </c>
      <c r="L1382" s="54">
        <f t="shared" si="108"/>
        <v>15000</v>
      </c>
      <c r="M1382" s="54">
        <f t="shared" si="109"/>
        <v>0</v>
      </c>
      <c r="O1382" s="91">
        <f t="shared" si="105"/>
        <v>0</v>
      </c>
      <c r="P1382" s="122">
        <v>348321</v>
      </c>
      <c r="Q1382" s="71">
        <v>3</v>
      </c>
      <c r="R1382" s="71">
        <v>15000</v>
      </c>
      <c r="S1382" s="161"/>
      <c r="AA1382"/>
      <c r="AB1382"/>
      <c r="AC1382"/>
      <c r="AD1382"/>
      <c r="AE1382"/>
      <c r="AF1382"/>
      <c r="AG1382"/>
    </row>
    <row r="1383" spans="1:33">
      <c r="A1383" s="166">
        <v>348322</v>
      </c>
      <c r="B1383" s="49">
        <v>348</v>
      </c>
      <c r="C1383" s="50" t="s">
        <v>857</v>
      </c>
      <c r="D1383" s="68">
        <v>322</v>
      </c>
      <c r="E1383" s="41" t="s">
        <v>787</v>
      </c>
      <c r="F1383" s="235">
        <v>5</v>
      </c>
      <c r="G1383" s="235">
        <v>5</v>
      </c>
      <c r="H1383" s="78">
        <f t="shared" si="106"/>
        <v>5</v>
      </c>
      <c r="I1383" s="47">
        <f t="shared" si="107"/>
        <v>0</v>
      </c>
      <c r="J1383" s="139">
        <v>34656</v>
      </c>
      <c r="K1383" s="139">
        <v>34656</v>
      </c>
      <c r="L1383" s="54">
        <f t="shared" si="108"/>
        <v>29936</v>
      </c>
      <c r="M1383" s="54">
        <f t="shared" si="109"/>
        <v>-4720</v>
      </c>
      <c r="O1383" s="91">
        <f t="shared" si="105"/>
        <v>0</v>
      </c>
      <c r="P1383" s="122">
        <v>348322</v>
      </c>
      <c r="Q1383" s="71">
        <v>5</v>
      </c>
      <c r="R1383" s="71">
        <v>29936</v>
      </c>
      <c r="S1383" s="161"/>
      <c r="AA1383"/>
      <c r="AB1383"/>
      <c r="AC1383"/>
      <c r="AD1383"/>
      <c r="AE1383"/>
      <c r="AF1383"/>
      <c r="AG1383"/>
    </row>
    <row r="1384" spans="1:33">
      <c r="A1384" s="86">
        <v>348658</v>
      </c>
      <c r="B1384" s="86">
        <v>348</v>
      </c>
      <c r="C1384" s="182" t="s">
        <v>857</v>
      </c>
      <c r="D1384" s="182">
        <v>658</v>
      </c>
      <c r="E1384" s="41" t="s">
        <v>875</v>
      </c>
      <c r="F1384" s="235">
        <v>2</v>
      </c>
      <c r="G1384" s="235">
        <v>2</v>
      </c>
      <c r="H1384" s="78">
        <f t="shared" si="106"/>
        <v>2</v>
      </c>
      <c r="I1384" s="47">
        <f t="shared" si="107"/>
        <v>0</v>
      </c>
      <c r="J1384" s="139">
        <v>10000</v>
      </c>
      <c r="K1384" s="139">
        <v>10000</v>
      </c>
      <c r="L1384" s="54">
        <f t="shared" si="108"/>
        <v>10000</v>
      </c>
      <c r="M1384" s="54">
        <f t="shared" si="109"/>
        <v>0</v>
      </c>
      <c r="O1384" s="91">
        <f t="shared" si="105"/>
        <v>0</v>
      </c>
      <c r="P1384" s="122">
        <v>348658</v>
      </c>
      <c r="Q1384" s="71">
        <v>2</v>
      </c>
      <c r="R1384" s="71">
        <v>10000</v>
      </c>
      <c r="S1384" s="161"/>
      <c r="AA1384"/>
      <c r="AB1384"/>
      <c r="AC1384"/>
      <c r="AD1384"/>
      <c r="AE1384"/>
      <c r="AF1384"/>
      <c r="AG1384"/>
    </row>
    <row r="1385" spans="1:33">
      <c r="A1385" s="166">
        <v>348753</v>
      </c>
      <c r="B1385" s="48">
        <v>348</v>
      </c>
      <c r="C1385" s="50" t="s">
        <v>857</v>
      </c>
      <c r="D1385" s="68">
        <v>753</v>
      </c>
      <c r="E1385" s="41" t="s">
        <v>789</v>
      </c>
      <c r="F1385" s="235">
        <v>3</v>
      </c>
      <c r="G1385" s="235">
        <v>2</v>
      </c>
      <c r="H1385" s="78">
        <f t="shared" si="106"/>
        <v>2</v>
      </c>
      <c r="I1385" s="47">
        <f t="shared" si="107"/>
        <v>0</v>
      </c>
      <c r="J1385" s="139">
        <v>15000</v>
      </c>
      <c r="K1385" s="139">
        <v>10000</v>
      </c>
      <c r="L1385" s="54">
        <f t="shared" si="108"/>
        <v>10000</v>
      </c>
      <c r="M1385" s="54">
        <f t="shared" si="109"/>
        <v>0</v>
      </c>
      <c r="O1385" s="91">
        <f t="shared" si="105"/>
        <v>0</v>
      </c>
      <c r="P1385" s="122">
        <v>348753</v>
      </c>
      <c r="Q1385" s="71">
        <v>2</v>
      </c>
      <c r="R1385" s="71">
        <v>10000</v>
      </c>
      <c r="S1385" s="161"/>
      <c r="AA1385"/>
      <c r="AB1385"/>
      <c r="AC1385"/>
      <c r="AD1385"/>
      <c r="AE1385"/>
      <c r="AF1385"/>
      <c r="AG1385"/>
    </row>
    <row r="1386" spans="1:33">
      <c r="A1386" s="165">
        <v>348767</v>
      </c>
      <c r="B1386">
        <v>348</v>
      </c>
      <c r="C1386" s="50" t="s">
        <v>857</v>
      </c>
      <c r="D1386" s="68">
        <v>767</v>
      </c>
      <c r="E1386" s="41" t="s">
        <v>876</v>
      </c>
      <c r="F1386" s="235">
        <v>2</v>
      </c>
      <c r="G1386" s="235">
        <v>6</v>
      </c>
      <c r="H1386" s="78">
        <f t="shared" si="106"/>
        <v>6</v>
      </c>
      <c r="I1386" s="47">
        <f t="shared" si="107"/>
        <v>0</v>
      </c>
      <c r="J1386" s="139">
        <v>25080</v>
      </c>
      <c r="K1386" s="139">
        <v>49733</v>
      </c>
      <c r="L1386" s="54">
        <f t="shared" si="108"/>
        <v>46200</v>
      </c>
      <c r="M1386" s="54">
        <f t="shared" si="109"/>
        <v>-3533</v>
      </c>
      <c r="O1386" s="91">
        <f t="shared" si="105"/>
        <v>0</v>
      </c>
      <c r="P1386" s="122">
        <v>348767</v>
      </c>
      <c r="Q1386" s="71">
        <v>6</v>
      </c>
      <c r="R1386" s="71">
        <v>46200</v>
      </c>
      <c r="S1386" s="161"/>
      <c r="AA1386"/>
      <c r="AB1386"/>
      <c r="AC1386"/>
      <c r="AD1386"/>
      <c r="AE1386"/>
      <c r="AF1386"/>
      <c r="AG1386"/>
    </row>
    <row r="1387" spans="1:33">
      <c r="A1387" s="239">
        <v>348775</v>
      </c>
      <c r="B1387" s="48">
        <v>348</v>
      </c>
      <c r="C1387" s="50" t="s">
        <v>857</v>
      </c>
      <c r="D1387" s="50">
        <v>775</v>
      </c>
      <c r="E1387" s="41" t="s">
        <v>856</v>
      </c>
      <c r="F1387" s="235">
        <v>7</v>
      </c>
      <c r="G1387" s="235">
        <v>17</v>
      </c>
      <c r="H1387" s="78">
        <f t="shared" si="106"/>
        <v>16.95</v>
      </c>
      <c r="I1387" s="47">
        <f t="shared" si="107"/>
        <v>-5.0000000000000711E-2</v>
      </c>
      <c r="J1387" s="139">
        <v>42042</v>
      </c>
      <c r="K1387" s="139">
        <v>92042</v>
      </c>
      <c r="L1387" s="54">
        <f t="shared" si="108"/>
        <v>91430</v>
      </c>
      <c r="M1387" s="54">
        <f t="shared" si="109"/>
        <v>-612</v>
      </c>
      <c r="O1387" s="91">
        <f t="shared" si="105"/>
        <v>0</v>
      </c>
      <c r="P1387" s="122">
        <v>348775</v>
      </c>
      <c r="Q1387" s="71">
        <v>16.95</v>
      </c>
      <c r="R1387" s="71">
        <v>91430</v>
      </c>
      <c r="S1387" s="161"/>
      <c r="AA1387"/>
      <c r="AB1387"/>
      <c r="AC1387"/>
      <c r="AD1387"/>
      <c r="AE1387"/>
      <c r="AF1387"/>
      <c r="AG1387"/>
    </row>
    <row r="1388" spans="1:33">
      <c r="A1388" s="146">
        <v>348832</v>
      </c>
      <c r="B1388" s="49">
        <v>348</v>
      </c>
      <c r="C1388" s="50" t="s">
        <v>857</v>
      </c>
      <c r="D1388" s="68">
        <v>832</v>
      </c>
      <c r="E1388" s="41" t="s">
        <v>1301</v>
      </c>
      <c r="F1388" s="235">
        <v>1</v>
      </c>
      <c r="G1388" s="235">
        <v>0</v>
      </c>
      <c r="H1388" s="78">
        <f t="shared" si="106"/>
        <v>0</v>
      </c>
      <c r="I1388" s="47">
        <f t="shared" si="107"/>
        <v>0</v>
      </c>
      <c r="J1388" s="139">
        <v>5000</v>
      </c>
      <c r="K1388" s="139">
        <v>0</v>
      </c>
      <c r="L1388" s="54">
        <f t="shared" si="108"/>
        <v>0</v>
      </c>
      <c r="M1388" s="54">
        <f t="shared" si="109"/>
        <v>0</v>
      </c>
      <c r="O1388" s="91">
        <f t="shared" si="105"/>
        <v>0</v>
      </c>
      <c r="P1388" s="147">
        <v>348832</v>
      </c>
      <c r="Q1388" s="71"/>
      <c r="R1388" s="71"/>
      <c r="S1388" s="161"/>
      <c r="AA1388"/>
      <c r="AB1388"/>
      <c r="AC1388"/>
      <c r="AD1388"/>
      <c r="AE1388"/>
      <c r="AF1388"/>
      <c r="AG1388"/>
    </row>
    <row r="1389" spans="1:33">
      <c r="A1389" s="168">
        <v>348876</v>
      </c>
      <c r="B1389" s="50">
        <v>348</v>
      </c>
      <c r="C1389" s="50" t="s">
        <v>857</v>
      </c>
      <c r="D1389" s="50">
        <v>876</v>
      </c>
      <c r="E1389" s="41" t="s">
        <v>535</v>
      </c>
      <c r="F1389" s="235">
        <v>3.68</v>
      </c>
      <c r="G1389" s="235">
        <v>0</v>
      </c>
      <c r="H1389" s="78">
        <f t="shared" si="106"/>
        <v>0</v>
      </c>
      <c r="I1389" s="47">
        <f t="shared" si="107"/>
        <v>0</v>
      </c>
      <c r="J1389" s="139">
        <v>23053</v>
      </c>
      <c r="K1389" s="139">
        <v>0</v>
      </c>
      <c r="L1389" s="54">
        <f t="shared" si="108"/>
        <v>0</v>
      </c>
      <c r="M1389" s="54">
        <f t="shared" si="109"/>
        <v>0</v>
      </c>
      <c r="O1389" s="91">
        <f t="shared" si="105"/>
        <v>0</v>
      </c>
      <c r="P1389" s="147">
        <v>348876</v>
      </c>
      <c r="Q1389" s="71"/>
      <c r="R1389" s="71"/>
      <c r="S1389" s="161"/>
      <c r="AA1389"/>
      <c r="AB1389"/>
      <c r="AC1389"/>
      <c r="AD1389"/>
      <c r="AE1389"/>
      <c r="AF1389"/>
      <c r="AG1389"/>
    </row>
    <row r="1390" spans="1:33">
      <c r="A1390" s="238">
        <v>349635</v>
      </c>
      <c r="B1390" s="149">
        <v>349</v>
      </c>
      <c r="C1390" s="183" t="s">
        <v>518</v>
      </c>
      <c r="D1390" s="184">
        <v>635</v>
      </c>
      <c r="E1390" s="41" t="s">
        <v>1291</v>
      </c>
      <c r="F1390" s="93"/>
      <c r="G1390" s="235">
        <v>1</v>
      </c>
      <c r="H1390" s="78">
        <f t="shared" si="106"/>
        <v>1</v>
      </c>
      <c r="I1390" s="47">
        <f t="shared" si="107"/>
        <v>0</v>
      </c>
      <c r="J1390"/>
      <c r="K1390" s="139">
        <v>5000</v>
      </c>
      <c r="L1390" s="54">
        <f t="shared" si="108"/>
        <v>5000</v>
      </c>
      <c r="M1390" s="54">
        <f t="shared" si="109"/>
        <v>0</v>
      </c>
      <c r="O1390" s="91">
        <f t="shared" si="105"/>
        <v>0</v>
      </c>
      <c r="P1390" s="122">
        <v>349635</v>
      </c>
      <c r="Q1390" s="71">
        <v>1</v>
      </c>
      <c r="R1390" s="71">
        <v>5000</v>
      </c>
      <c r="S1390" s="161"/>
      <c r="AA1390"/>
      <c r="AB1390"/>
      <c r="AC1390"/>
      <c r="AD1390"/>
      <c r="AE1390"/>
      <c r="AF1390"/>
      <c r="AG1390"/>
    </row>
    <row r="1391" spans="1:33">
      <c r="A1391" s="238">
        <v>349672</v>
      </c>
      <c r="B1391" s="149">
        <v>349</v>
      </c>
      <c r="C1391" s="183" t="s">
        <v>518</v>
      </c>
      <c r="D1391" s="184">
        <v>672</v>
      </c>
      <c r="E1391" s="41" t="s">
        <v>1297</v>
      </c>
      <c r="F1391" s="93"/>
      <c r="G1391" s="235">
        <v>3</v>
      </c>
      <c r="H1391" s="78">
        <f t="shared" si="106"/>
        <v>3.37</v>
      </c>
      <c r="I1391" s="47">
        <f t="shared" si="107"/>
        <v>0.37000000000000011</v>
      </c>
      <c r="J1391"/>
      <c r="K1391" s="139">
        <v>15000</v>
      </c>
      <c r="L1391" s="54">
        <f t="shared" si="108"/>
        <v>16850</v>
      </c>
      <c r="M1391" s="54">
        <f t="shared" si="109"/>
        <v>1850</v>
      </c>
      <c r="O1391" s="91">
        <f t="shared" si="105"/>
        <v>0</v>
      </c>
      <c r="P1391" s="122">
        <v>349672</v>
      </c>
      <c r="Q1391" s="71">
        <v>3.37</v>
      </c>
      <c r="R1391" s="71">
        <v>16850</v>
      </c>
      <c r="S1391" s="161"/>
      <c r="AA1391"/>
      <c r="AB1391"/>
      <c r="AC1391"/>
      <c r="AD1391"/>
      <c r="AE1391"/>
      <c r="AF1391"/>
      <c r="AG1391"/>
    </row>
    <row r="1392" spans="1:33">
      <c r="A1392" s="238">
        <v>349717</v>
      </c>
      <c r="B1392" s="149">
        <v>349</v>
      </c>
      <c r="C1392" s="183" t="s">
        <v>518</v>
      </c>
      <c r="D1392" s="184">
        <v>717</v>
      </c>
      <c r="E1392" s="41" t="s">
        <v>886</v>
      </c>
      <c r="F1392" s="93"/>
      <c r="G1392" s="235">
        <v>1</v>
      </c>
      <c r="H1392" s="78">
        <f t="shared" si="106"/>
        <v>1</v>
      </c>
      <c r="I1392" s="47">
        <f t="shared" si="107"/>
        <v>0</v>
      </c>
      <c r="J1392"/>
      <c r="K1392" s="139">
        <v>5000</v>
      </c>
      <c r="L1392" s="54">
        <f t="shared" si="108"/>
        <v>5000</v>
      </c>
      <c r="M1392" s="54">
        <f t="shared" si="109"/>
        <v>0</v>
      </c>
      <c r="O1392" s="91">
        <f t="shared" si="105"/>
        <v>0</v>
      </c>
      <c r="P1392" s="122">
        <v>349717</v>
      </c>
      <c r="Q1392" s="71">
        <v>1</v>
      </c>
      <c r="R1392" s="71">
        <v>5000</v>
      </c>
      <c r="S1392" s="161"/>
      <c r="AA1392"/>
      <c r="AB1392"/>
      <c r="AC1392"/>
      <c r="AD1392"/>
      <c r="AE1392"/>
      <c r="AF1392"/>
      <c r="AG1392"/>
    </row>
    <row r="1393" spans="1:33">
      <c r="A1393" s="210">
        <v>600064</v>
      </c>
      <c r="B1393" s="149">
        <v>600</v>
      </c>
      <c r="C1393" s="183" t="s">
        <v>851</v>
      </c>
      <c r="D1393" s="184">
        <v>64</v>
      </c>
      <c r="E1393" s="41" t="s">
        <v>844</v>
      </c>
      <c r="F1393" s="235">
        <v>2</v>
      </c>
      <c r="G1393" s="235">
        <v>1</v>
      </c>
      <c r="H1393" s="78">
        <f t="shared" si="106"/>
        <v>1</v>
      </c>
      <c r="I1393" s="47">
        <f t="shared" si="107"/>
        <v>0</v>
      </c>
      <c r="J1393" s="139">
        <v>12135</v>
      </c>
      <c r="K1393" s="139">
        <v>7135</v>
      </c>
      <c r="L1393" s="54">
        <f t="shared" si="108"/>
        <v>7319</v>
      </c>
      <c r="M1393" s="54">
        <f t="shared" si="109"/>
        <v>184</v>
      </c>
      <c r="O1393" s="91">
        <f t="shared" si="105"/>
        <v>0</v>
      </c>
      <c r="P1393" s="122">
        <v>600064</v>
      </c>
      <c r="Q1393" s="71">
        <v>1</v>
      </c>
      <c r="R1393" s="71">
        <v>7319</v>
      </c>
      <c r="S1393" s="161"/>
      <c r="AA1393"/>
      <c r="AB1393"/>
      <c r="AC1393"/>
      <c r="AD1393"/>
      <c r="AE1393"/>
      <c r="AF1393"/>
      <c r="AG1393"/>
    </row>
    <row r="1394" spans="1:33">
      <c r="A1394" s="210">
        <v>600125</v>
      </c>
      <c r="B1394" s="149">
        <v>600</v>
      </c>
      <c r="C1394" s="183" t="s">
        <v>851</v>
      </c>
      <c r="D1394" s="184">
        <v>125</v>
      </c>
      <c r="E1394" s="41" t="s">
        <v>1268</v>
      </c>
      <c r="F1394" s="235">
        <v>1</v>
      </c>
      <c r="G1394" s="235">
        <v>1</v>
      </c>
      <c r="H1394" s="78">
        <f t="shared" si="106"/>
        <v>1</v>
      </c>
      <c r="I1394" s="47">
        <f t="shared" si="107"/>
        <v>0</v>
      </c>
      <c r="J1394" s="139">
        <v>5000</v>
      </c>
      <c r="K1394" s="139">
        <v>5000</v>
      </c>
      <c r="L1394" s="54">
        <f t="shared" si="108"/>
        <v>5000</v>
      </c>
      <c r="M1394" s="54">
        <f t="shared" si="109"/>
        <v>0</v>
      </c>
      <c r="O1394" s="91">
        <f t="shared" si="105"/>
        <v>0</v>
      </c>
      <c r="P1394" s="122">
        <v>600125</v>
      </c>
      <c r="Q1394" s="71">
        <v>1</v>
      </c>
      <c r="R1394" s="71">
        <v>5000</v>
      </c>
      <c r="S1394" s="161"/>
      <c r="AA1394"/>
      <c r="AB1394"/>
      <c r="AC1394"/>
      <c r="AD1394"/>
      <c r="AE1394"/>
      <c r="AF1394"/>
      <c r="AG1394"/>
    </row>
    <row r="1395" spans="1:33">
      <c r="A1395" s="210">
        <v>600141</v>
      </c>
      <c r="B1395" s="149">
        <v>600</v>
      </c>
      <c r="C1395" s="183" t="s">
        <v>851</v>
      </c>
      <c r="D1395" s="184">
        <v>141</v>
      </c>
      <c r="E1395" s="41" t="s">
        <v>563</v>
      </c>
      <c r="F1395" s="235">
        <v>1</v>
      </c>
      <c r="G1395" s="235">
        <v>1</v>
      </c>
      <c r="H1395" s="78">
        <f t="shared" si="106"/>
        <v>2</v>
      </c>
      <c r="I1395" s="47">
        <f t="shared" si="107"/>
        <v>1</v>
      </c>
      <c r="J1395" s="139">
        <v>5000</v>
      </c>
      <c r="K1395" s="139">
        <v>5000</v>
      </c>
      <c r="L1395" s="54">
        <f t="shared" si="108"/>
        <v>10000</v>
      </c>
      <c r="M1395" s="54">
        <f t="shared" si="109"/>
        <v>5000</v>
      </c>
      <c r="O1395" s="91">
        <f t="shared" si="105"/>
        <v>0</v>
      </c>
      <c r="P1395" s="122">
        <v>600141</v>
      </c>
      <c r="Q1395" s="71">
        <v>2</v>
      </c>
      <c r="R1395" s="71">
        <v>10000</v>
      </c>
      <c r="S1395" s="161"/>
      <c r="AA1395"/>
      <c r="AB1395"/>
      <c r="AC1395"/>
      <c r="AD1395"/>
      <c r="AE1395"/>
      <c r="AF1395"/>
      <c r="AG1395"/>
    </row>
    <row r="1396" spans="1:33">
      <c r="A1396" s="168">
        <v>600153</v>
      </c>
      <c r="B1396" s="50">
        <v>600</v>
      </c>
      <c r="C1396" s="50" t="s">
        <v>851</v>
      </c>
      <c r="D1396" s="50">
        <v>153</v>
      </c>
      <c r="E1396" s="41" t="s">
        <v>847</v>
      </c>
      <c r="F1396" s="235">
        <v>3</v>
      </c>
      <c r="G1396" s="235">
        <v>3</v>
      </c>
      <c r="H1396" s="78">
        <f t="shared" si="106"/>
        <v>3</v>
      </c>
      <c r="I1396" s="47">
        <f t="shared" si="107"/>
        <v>0</v>
      </c>
      <c r="J1396" s="139">
        <v>17485</v>
      </c>
      <c r="K1396" s="139">
        <v>17485</v>
      </c>
      <c r="L1396" s="54">
        <f t="shared" si="108"/>
        <v>17021</v>
      </c>
      <c r="M1396" s="54">
        <f t="shared" si="109"/>
        <v>-464</v>
      </c>
      <c r="O1396" s="91">
        <f t="shared" si="105"/>
        <v>0</v>
      </c>
      <c r="P1396" s="122">
        <v>600153</v>
      </c>
      <c r="Q1396" s="71">
        <v>3</v>
      </c>
      <c r="R1396" s="71">
        <v>17021</v>
      </c>
      <c r="S1396" s="161"/>
      <c r="AA1396"/>
      <c r="AB1396"/>
      <c r="AC1396"/>
      <c r="AD1396"/>
      <c r="AE1396"/>
      <c r="AF1396"/>
      <c r="AG1396"/>
    </row>
    <row r="1397" spans="1:33">
      <c r="A1397" s="169">
        <v>600158</v>
      </c>
      <c r="B1397" s="48">
        <v>600</v>
      </c>
      <c r="C1397" s="50" t="s">
        <v>851</v>
      </c>
      <c r="D1397" s="50">
        <v>158</v>
      </c>
      <c r="E1397" s="41" t="s">
        <v>564</v>
      </c>
      <c r="F1397" s="235">
        <v>6</v>
      </c>
      <c r="G1397" s="235">
        <v>7</v>
      </c>
      <c r="H1397" s="78">
        <f t="shared" si="106"/>
        <v>6</v>
      </c>
      <c r="I1397" s="47">
        <f t="shared" si="107"/>
        <v>-1</v>
      </c>
      <c r="J1397" s="139">
        <v>30000</v>
      </c>
      <c r="K1397" s="139">
        <v>35000</v>
      </c>
      <c r="L1397" s="54">
        <f t="shared" si="108"/>
        <v>30000</v>
      </c>
      <c r="M1397" s="54">
        <f t="shared" si="109"/>
        <v>-5000</v>
      </c>
      <c r="O1397" s="91">
        <f t="shared" si="105"/>
        <v>0</v>
      </c>
      <c r="P1397" s="122">
        <v>600158</v>
      </c>
      <c r="Q1397" s="71">
        <v>6</v>
      </c>
      <c r="R1397" s="71">
        <v>30000</v>
      </c>
      <c r="S1397" s="161"/>
      <c r="AA1397"/>
      <c r="AB1397"/>
      <c r="AC1397"/>
      <c r="AD1397"/>
      <c r="AE1397"/>
      <c r="AF1397"/>
      <c r="AG1397"/>
    </row>
    <row r="1398" spans="1:33">
      <c r="A1398" s="210">
        <v>600170</v>
      </c>
      <c r="B1398" s="149">
        <v>600</v>
      </c>
      <c r="C1398" s="183" t="s">
        <v>851</v>
      </c>
      <c r="D1398" s="184">
        <v>170</v>
      </c>
      <c r="E1398" s="41" t="s">
        <v>566</v>
      </c>
      <c r="F1398" s="235">
        <v>2</v>
      </c>
      <c r="G1398" s="235">
        <v>2</v>
      </c>
      <c r="H1398" s="78">
        <f t="shared" si="106"/>
        <v>2</v>
      </c>
      <c r="I1398" s="47">
        <f t="shared" si="107"/>
        <v>0</v>
      </c>
      <c r="J1398" s="139">
        <v>10000</v>
      </c>
      <c r="K1398" s="139">
        <v>10000</v>
      </c>
      <c r="L1398" s="54">
        <f t="shared" si="108"/>
        <v>10000</v>
      </c>
      <c r="M1398" s="54">
        <f t="shared" si="109"/>
        <v>0</v>
      </c>
      <c r="O1398" s="91">
        <f t="shared" si="105"/>
        <v>0</v>
      </c>
      <c r="P1398" s="122">
        <v>600170</v>
      </c>
      <c r="Q1398" s="71">
        <v>2</v>
      </c>
      <c r="R1398" s="71">
        <v>10000</v>
      </c>
      <c r="S1398" s="161"/>
      <c r="AA1398"/>
      <c r="AB1398"/>
      <c r="AC1398"/>
      <c r="AD1398"/>
      <c r="AE1398"/>
      <c r="AF1398"/>
      <c r="AG1398"/>
    </row>
    <row r="1399" spans="1:33">
      <c r="A1399" s="48">
        <v>600174</v>
      </c>
      <c r="B1399" s="49">
        <v>600</v>
      </c>
      <c r="C1399" s="50" t="s">
        <v>851</v>
      </c>
      <c r="D1399" s="50">
        <v>174</v>
      </c>
      <c r="E1399" s="41" t="s">
        <v>567</v>
      </c>
      <c r="F1399" s="235">
        <v>10.5</v>
      </c>
      <c r="G1399" s="235">
        <v>9</v>
      </c>
      <c r="H1399" s="78">
        <f t="shared" si="106"/>
        <v>8</v>
      </c>
      <c r="I1399" s="47">
        <f t="shared" si="107"/>
        <v>-1</v>
      </c>
      <c r="J1399" s="139">
        <v>54945</v>
      </c>
      <c r="K1399" s="139">
        <v>47445</v>
      </c>
      <c r="L1399" s="54">
        <f t="shared" si="108"/>
        <v>41472</v>
      </c>
      <c r="M1399" s="54">
        <f t="shared" si="109"/>
        <v>-5973</v>
      </c>
      <c r="O1399" s="91">
        <f t="shared" si="105"/>
        <v>0</v>
      </c>
      <c r="P1399" s="122">
        <v>600174</v>
      </c>
      <c r="Q1399" s="71">
        <v>8</v>
      </c>
      <c r="R1399" s="71">
        <v>41472</v>
      </c>
      <c r="S1399" s="161"/>
      <c r="AA1399"/>
      <c r="AB1399"/>
      <c r="AC1399"/>
      <c r="AD1399"/>
      <c r="AE1399"/>
      <c r="AF1399"/>
      <c r="AG1399"/>
    </row>
    <row r="1400" spans="1:33">
      <c r="A1400" s="123">
        <v>600616</v>
      </c>
      <c r="B1400" s="49">
        <v>600</v>
      </c>
      <c r="C1400" s="50" t="s">
        <v>851</v>
      </c>
      <c r="D1400" s="68">
        <v>616</v>
      </c>
      <c r="E1400" s="41" t="s">
        <v>1513</v>
      </c>
      <c r="F1400" s="235">
        <v>9</v>
      </c>
      <c r="G1400" s="235">
        <v>8</v>
      </c>
      <c r="H1400" s="78">
        <f t="shared" si="106"/>
        <v>8</v>
      </c>
      <c r="I1400" s="47">
        <f t="shared" si="107"/>
        <v>0</v>
      </c>
      <c r="J1400" s="139">
        <v>60396</v>
      </c>
      <c r="K1400" s="139">
        <v>53295</v>
      </c>
      <c r="L1400" s="54">
        <f t="shared" si="108"/>
        <v>54690</v>
      </c>
      <c r="M1400" s="54">
        <f t="shared" si="109"/>
        <v>1395</v>
      </c>
      <c r="O1400" s="91">
        <f t="shared" si="105"/>
        <v>0</v>
      </c>
      <c r="P1400" s="122">
        <v>600616</v>
      </c>
      <c r="Q1400" s="71">
        <v>8</v>
      </c>
      <c r="R1400" s="71">
        <v>54690</v>
      </c>
      <c r="S1400" s="161"/>
      <c r="AA1400"/>
      <c r="AB1400"/>
      <c r="AC1400"/>
      <c r="AD1400"/>
      <c r="AE1400"/>
      <c r="AF1400"/>
      <c r="AG1400"/>
    </row>
    <row r="1401" spans="1:33">
      <c r="A1401" s="48">
        <v>600725</v>
      </c>
      <c r="B1401" s="48">
        <v>600</v>
      </c>
      <c r="C1401" s="50" t="s">
        <v>851</v>
      </c>
      <c r="D1401" s="50">
        <v>725</v>
      </c>
      <c r="E1401" s="41" t="s">
        <v>571</v>
      </c>
      <c r="F1401" s="235">
        <v>8</v>
      </c>
      <c r="G1401" s="235">
        <v>7</v>
      </c>
      <c r="H1401" s="78">
        <f t="shared" si="106"/>
        <v>8</v>
      </c>
      <c r="I1401" s="47">
        <f t="shared" si="107"/>
        <v>1</v>
      </c>
      <c r="J1401" s="139">
        <v>66302</v>
      </c>
      <c r="K1401" s="139">
        <v>61302</v>
      </c>
      <c r="L1401" s="54">
        <f t="shared" si="108"/>
        <v>48689</v>
      </c>
      <c r="M1401" s="54">
        <f t="shared" si="109"/>
        <v>-12613</v>
      </c>
      <c r="O1401" s="91">
        <f t="shared" si="105"/>
        <v>0</v>
      </c>
      <c r="P1401" s="122">
        <v>600725</v>
      </c>
      <c r="Q1401" s="71">
        <v>8</v>
      </c>
      <c r="R1401" s="71">
        <v>48689</v>
      </c>
      <c r="S1401" s="161"/>
      <c r="AA1401"/>
      <c r="AB1401"/>
      <c r="AC1401"/>
      <c r="AD1401"/>
      <c r="AE1401"/>
      <c r="AF1401"/>
      <c r="AG1401"/>
    </row>
    <row r="1402" spans="1:33">
      <c r="A1402" s="238">
        <v>603063</v>
      </c>
      <c r="B1402" s="149">
        <v>603</v>
      </c>
      <c r="C1402" s="183" t="s">
        <v>1290</v>
      </c>
      <c r="D1402" s="184">
        <v>63</v>
      </c>
      <c r="E1402" s="41" t="s">
        <v>911</v>
      </c>
      <c r="F1402" s="93"/>
      <c r="G1402" s="235">
        <v>1</v>
      </c>
      <c r="H1402" s="78">
        <f t="shared" si="106"/>
        <v>1</v>
      </c>
      <c r="I1402" s="47">
        <f t="shared" si="107"/>
        <v>0</v>
      </c>
      <c r="J1402"/>
      <c r="K1402" s="139">
        <v>5000</v>
      </c>
      <c r="L1402" s="54">
        <f t="shared" si="108"/>
        <v>5000</v>
      </c>
      <c r="M1402" s="54">
        <f t="shared" si="109"/>
        <v>0</v>
      </c>
      <c r="O1402" s="91">
        <f t="shared" si="105"/>
        <v>0</v>
      </c>
      <c r="P1402" s="122">
        <v>603063</v>
      </c>
      <c r="Q1402" s="71">
        <v>1</v>
      </c>
      <c r="R1402" s="71">
        <v>5000</v>
      </c>
      <c r="S1402" s="161"/>
      <c r="AA1402"/>
      <c r="AB1402"/>
      <c r="AC1402"/>
      <c r="AD1402"/>
      <c r="AE1402"/>
      <c r="AF1402"/>
      <c r="AG1402"/>
    </row>
    <row r="1403" spans="1:33">
      <c r="A1403" s="86">
        <v>603098</v>
      </c>
      <c r="B1403" s="86">
        <v>603</v>
      </c>
      <c r="C1403" s="182" t="s">
        <v>1290</v>
      </c>
      <c r="D1403" s="182">
        <v>98</v>
      </c>
      <c r="E1403" s="41" t="s">
        <v>1358</v>
      </c>
      <c r="F1403" s="235">
        <v>1</v>
      </c>
      <c r="G1403" s="235">
        <v>1</v>
      </c>
      <c r="H1403" s="78">
        <f t="shared" si="106"/>
        <v>1</v>
      </c>
      <c r="I1403" s="47">
        <f t="shared" si="107"/>
        <v>0</v>
      </c>
      <c r="J1403" s="139">
        <v>5000</v>
      </c>
      <c r="K1403" s="139">
        <v>5000</v>
      </c>
      <c r="L1403" s="54">
        <f t="shared" si="108"/>
        <v>5000</v>
      </c>
      <c r="M1403" s="54">
        <f t="shared" si="109"/>
        <v>0</v>
      </c>
      <c r="O1403" s="91">
        <f t="shared" si="105"/>
        <v>0</v>
      </c>
      <c r="P1403" s="122">
        <v>603098</v>
      </c>
      <c r="Q1403" s="71">
        <v>1</v>
      </c>
      <c r="R1403" s="71">
        <v>5000</v>
      </c>
      <c r="S1403" s="161"/>
      <c r="AA1403"/>
      <c r="AB1403"/>
      <c r="AC1403"/>
      <c r="AD1403"/>
      <c r="AE1403"/>
      <c r="AF1403"/>
      <c r="AG1403"/>
    </row>
    <row r="1404" spans="1:33">
      <c r="A1404" s="146">
        <v>603148</v>
      </c>
      <c r="B1404" s="49">
        <v>603</v>
      </c>
      <c r="C1404" s="50" t="s">
        <v>1290</v>
      </c>
      <c r="D1404" s="68">
        <v>148</v>
      </c>
      <c r="E1404" s="41" t="s">
        <v>1265</v>
      </c>
      <c r="F1404" s="235">
        <v>2</v>
      </c>
      <c r="G1404" s="235">
        <v>3</v>
      </c>
      <c r="H1404" s="78">
        <f t="shared" si="106"/>
        <v>2.2999999999999998</v>
      </c>
      <c r="I1404" s="47">
        <f t="shared" si="107"/>
        <v>-0.70000000000000018</v>
      </c>
      <c r="J1404" s="139">
        <v>10000</v>
      </c>
      <c r="K1404" s="139">
        <v>15000</v>
      </c>
      <c r="L1404" s="54">
        <f t="shared" si="108"/>
        <v>11500</v>
      </c>
      <c r="M1404" s="54">
        <f t="shared" si="109"/>
        <v>-3500</v>
      </c>
      <c r="O1404" s="91">
        <f t="shared" si="105"/>
        <v>0</v>
      </c>
      <c r="P1404" s="122">
        <v>603148</v>
      </c>
      <c r="Q1404" s="71">
        <v>2.2999999999999998</v>
      </c>
      <c r="R1404" s="71">
        <v>11500</v>
      </c>
      <c r="S1404" s="161"/>
      <c r="AA1404"/>
      <c r="AB1404"/>
      <c r="AC1404"/>
      <c r="AD1404"/>
      <c r="AE1404"/>
      <c r="AF1404"/>
      <c r="AG1404"/>
    </row>
    <row r="1405" spans="1:33">
      <c r="A1405" s="48">
        <v>603209</v>
      </c>
      <c r="B1405" s="49">
        <v>603</v>
      </c>
      <c r="C1405" s="50" t="s">
        <v>1290</v>
      </c>
      <c r="D1405" s="68">
        <v>209</v>
      </c>
      <c r="E1405" s="41" t="s">
        <v>1266</v>
      </c>
      <c r="F1405" s="235">
        <v>24.619999999999997</v>
      </c>
      <c r="G1405" s="235">
        <v>20</v>
      </c>
      <c r="H1405" s="78">
        <f t="shared" si="106"/>
        <v>21.57</v>
      </c>
      <c r="I1405" s="47">
        <f t="shared" si="107"/>
        <v>1.5700000000000003</v>
      </c>
      <c r="J1405" s="139">
        <v>164775</v>
      </c>
      <c r="K1405" s="139">
        <v>133823</v>
      </c>
      <c r="L1405" s="54">
        <f t="shared" si="108"/>
        <v>131089</v>
      </c>
      <c r="M1405" s="54">
        <f t="shared" si="109"/>
        <v>-2734</v>
      </c>
      <c r="O1405" s="91">
        <f t="shared" si="105"/>
        <v>0</v>
      </c>
      <c r="P1405" s="122">
        <v>603209</v>
      </c>
      <c r="Q1405" s="71">
        <v>21.57</v>
      </c>
      <c r="R1405" s="71">
        <v>131089</v>
      </c>
      <c r="S1405" s="161"/>
      <c r="AA1405"/>
      <c r="AB1405"/>
      <c r="AC1405"/>
      <c r="AD1405"/>
      <c r="AE1405"/>
      <c r="AF1405"/>
      <c r="AG1405"/>
    </row>
    <row r="1406" spans="1:33">
      <c r="A1406" s="48">
        <v>603236</v>
      </c>
      <c r="B1406" s="49">
        <v>603</v>
      </c>
      <c r="C1406" s="50" t="s">
        <v>1290</v>
      </c>
      <c r="D1406" s="50">
        <v>236</v>
      </c>
      <c r="E1406" s="41" t="s">
        <v>1267</v>
      </c>
      <c r="F1406" s="235">
        <v>3.91</v>
      </c>
      <c r="G1406" s="235">
        <v>2</v>
      </c>
      <c r="H1406" s="78">
        <f t="shared" si="106"/>
        <v>5.0000000000000009</v>
      </c>
      <c r="I1406" s="47">
        <f t="shared" si="107"/>
        <v>3.0000000000000009</v>
      </c>
      <c r="J1406" s="139">
        <v>19550</v>
      </c>
      <c r="K1406" s="139">
        <v>10000</v>
      </c>
      <c r="L1406" s="54">
        <f t="shared" si="108"/>
        <v>25000</v>
      </c>
      <c r="M1406" s="54">
        <f t="shared" si="109"/>
        <v>15000</v>
      </c>
      <c r="O1406" s="91">
        <f t="shared" si="105"/>
        <v>0</v>
      </c>
      <c r="P1406" s="122">
        <v>603236</v>
      </c>
      <c r="Q1406" s="71">
        <v>5.0000000000000009</v>
      </c>
      <c r="R1406" s="71">
        <v>25000</v>
      </c>
      <c r="S1406" s="161"/>
      <c r="AA1406"/>
      <c r="AB1406"/>
      <c r="AC1406"/>
      <c r="AD1406"/>
      <c r="AE1406"/>
      <c r="AF1406"/>
      <c r="AG1406"/>
    </row>
    <row r="1407" spans="1:33">
      <c r="A1407" s="48">
        <v>603263</v>
      </c>
      <c r="B1407" s="48">
        <v>603</v>
      </c>
      <c r="C1407" s="50" t="s">
        <v>1290</v>
      </c>
      <c r="D1407" s="50">
        <v>263</v>
      </c>
      <c r="E1407" s="41" t="s">
        <v>917</v>
      </c>
      <c r="F1407" s="235">
        <v>23.48</v>
      </c>
      <c r="G1407" s="235">
        <v>19</v>
      </c>
      <c r="H1407" s="78">
        <f t="shared" si="106"/>
        <v>20.149999999999999</v>
      </c>
      <c r="I1407" s="47">
        <f t="shared" si="107"/>
        <v>1.1499999999999986</v>
      </c>
      <c r="J1407" s="139">
        <v>156742</v>
      </c>
      <c r="K1407" s="139">
        <v>104631</v>
      </c>
      <c r="L1407" s="54">
        <f t="shared" si="108"/>
        <v>110881</v>
      </c>
      <c r="M1407" s="54">
        <f t="shared" si="109"/>
        <v>6250</v>
      </c>
      <c r="O1407" s="91">
        <f t="shared" si="105"/>
        <v>0</v>
      </c>
      <c r="P1407" s="122">
        <v>603263</v>
      </c>
      <c r="Q1407" s="71">
        <v>20.149999999999999</v>
      </c>
      <c r="R1407" s="71">
        <v>110881</v>
      </c>
      <c r="S1407" s="161"/>
      <c r="AA1407"/>
      <c r="AB1407"/>
      <c r="AC1407"/>
      <c r="AD1407"/>
      <c r="AE1407"/>
      <c r="AF1407"/>
      <c r="AG1407"/>
    </row>
    <row r="1408" spans="1:33">
      <c r="A1408" s="249">
        <v>603341</v>
      </c>
      <c r="B1408" s="149">
        <v>603</v>
      </c>
      <c r="C1408" s="183" t="s">
        <v>1290</v>
      </c>
      <c r="D1408" s="184">
        <v>341</v>
      </c>
      <c r="E1408" s="41" t="s">
        <v>910</v>
      </c>
      <c r="F1408" s="235">
        <v>0.67</v>
      </c>
      <c r="G1408" s="235">
        <v>0</v>
      </c>
      <c r="H1408" s="78">
        <f t="shared" si="106"/>
        <v>0</v>
      </c>
      <c r="I1408" s="47">
        <f t="shared" si="107"/>
        <v>0</v>
      </c>
      <c r="J1408" s="139">
        <v>3350</v>
      </c>
      <c r="K1408" s="139">
        <v>0</v>
      </c>
      <c r="L1408" s="54">
        <f t="shared" si="108"/>
        <v>0</v>
      </c>
      <c r="M1408" s="54">
        <f t="shared" si="109"/>
        <v>0</v>
      </c>
      <c r="O1408" s="91">
        <f t="shared" si="105"/>
        <v>0</v>
      </c>
      <c r="P1408" s="147">
        <v>603341</v>
      </c>
      <c r="Q1408" s="71"/>
      <c r="R1408" s="71"/>
      <c r="S1408" s="161"/>
      <c r="AA1408"/>
      <c r="AB1408"/>
      <c r="AC1408"/>
      <c r="AD1408"/>
      <c r="AE1408"/>
      <c r="AF1408"/>
      <c r="AG1408"/>
    </row>
    <row r="1409" spans="1:33">
      <c r="A1409" s="48">
        <v>603635</v>
      </c>
      <c r="B1409" s="48">
        <v>603</v>
      </c>
      <c r="C1409" s="50" t="s">
        <v>1290</v>
      </c>
      <c r="D1409" s="68">
        <v>635</v>
      </c>
      <c r="E1409" s="41" t="s">
        <v>1291</v>
      </c>
      <c r="F1409" s="235">
        <v>2</v>
      </c>
      <c r="G1409" s="235">
        <v>1</v>
      </c>
      <c r="H1409" s="78">
        <f t="shared" si="106"/>
        <v>1</v>
      </c>
      <c r="I1409" s="47">
        <f t="shared" si="107"/>
        <v>0</v>
      </c>
      <c r="J1409" s="139">
        <v>10000</v>
      </c>
      <c r="K1409" s="139">
        <v>5000</v>
      </c>
      <c r="L1409" s="54">
        <f t="shared" si="108"/>
        <v>5000</v>
      </c>
      <c r="M1409" s="54">
        <f t="shared" si="109"/>
        <v>0</v>
      </c>
      <c r="O1409" s="91">
        <f t="shared" si="105"/>
        <v>0</v>
      </c>
      <c r="P1409" s="122">
        <v>603635</v>
      </c>
      <c r="Q1409" s="71">
        <v>1</v>
      </c>
      <c r="R1409" s="71">
        <v>5000</v>
      </c>
      <c r="S1409" s="161"/>
      <c r="AA1409"/>
      <c r="AB1409"/>
      <c r="AC1409"/>
      <c r="AD1409"/>
      <c r="AE1409"/>
      <c r="AF1409"/>
      <c r="AG1409"/>
    </row>
    <row r="1410" spans="1:33">
      <c r="A1410" s="249">
        <v>603715</v>
      </c>
      <c r="B1410" s="149">
        <v>603</v>
      </c>
      <c r="C1410" s="183" t="s">
        <v>1290</v>
      </c>
      <c r="D1410" s="184">
        <v>715</v>
      </c>
      <c r="E1410" s="41" t="s">
        <v>1298</v>
      </c>
      <c r="F1410" s="235">
        <v>0.52</v>
      </c>
      <c r="G1410" s="235">
        <v>3</v>
      </c>
      <c r="H1410" s="78">
        <f t="shared" si="106"/>
        <v>2.5300000000000002</v>
      </c>
      <c r="I1410" s="47">
        <f t="shared" si="107"/>
        <v>-0.46999999999999975</v>
      </c>
      <c r="J1410" s="139">
        <v>2600</v>
      </c>
      <c r="K1410" s="139">
        <v>19000</v>
      </c>
      <c r="L1410" s="54">
        <f t="shared" si="108"/>
        <v>15919</v>
      </c>
      <c r="M1410" s="54">
        <f t="shared" si="109"/>
        <v>-3081</v>
      </c>
      <c r="O1410" s="91">
        <f t="shared" si="105"/>
        <v>0</v>
      </c>
      <c r="P1410" s="122">
        <v>603715</v>
      </c>
      <c r="Q1410" s="71">
        <v>2.5300000000000002</v>
      </c>
      <c r="R1410" s="71">
        <v>15919</v>
      </c>
      <c r="S1410" s="161"/>
      <c r="AA1410"/>
      <c r="AB1410"/>
      <c r="AC1410"/>
      <c r="AD1410"/>
      <c r="AE1410"/>
      <c r="AF1410"/>
      <c r="AG1410"/>
    </row>
    <row r="1411" spans="1:33">
      <c r="A1411" s="86">
        <v>605005</v>
      </c>
      <c r="B1411" s="86">
        <v>605</v>
      </c>
      <c r="C1411" s="182" t="s">
        <v>521</v>
      </c>
      <c r="D1411" s="182">
        <v>5</v>
      </c>
      <c r="E1411" s="41" t="s">
        <v>572</v>
      </c>
      <c r="F1411" s="235">
        <v>2</v>
      </c>
      <c r="G1411" s="235">
        <v>0</v>
      </c>
      <c r="H1411" s="78">
        <f t="shared" si="106"/>
        <v>0</v>
      </c>
      <c r="I1411" s="47">
        <f t="shared" si="107"/>
        <v>0</v>
      </c>
      <c r="J1411" s="139">
        <v>44446</v>
      </c>
      <c r="K1411" s="139">
        <v>0</v>
      </c>
      <c r="L1411" s="54">
        <f t="shared" si="108"/>
        <v>0</v>
      </c>
      <c r="M1411" s="54">
        <f t="shared" si="109"/>
        <v>0</v>
      </c>
      <c r="O1411" s="91">
        <f t="shared" si="105"/>
        <v>0</v>
      </c>
      <c r="P1411" s="147">
        <v>605005</v>
      </c>
      <c r="S1411" s="161"/>
      <c r="AA1411"/>
      <c r="AB1411"/>
      <c r="AC1411"/>
      <c r="AD1411"/>
      <c r="AE1411"/>
      <c r="AF1411"/>
      <c r="AG1411"/>
    </row>
    <row r="1412" spans="1:33">
      <c r="A1412" s="48">
        <v>605024</v>
      </c>
      <c r="B1412" s="48">
        <v>605</v>
      </c>
      <c r="C1412" s="50" t="s">
        <v>521</v>
      </c>
      <c r="D1412" s="50">
        <v>24</v>
      </c>
      <c r="E1412" s="41" t="s">
        <v>813</v>
      </c>
      <c r="F1412" s="235">
        <v>19</v>
      </c>
      <c r="G1412" s="235">
        <v>17</v>
      </c>
      <c r="H1412" s="78">
        <f t="shared" si="106"/>
        <v>17</v>
      </c>
      <c r="I1412" s="47">
        <f t="shared" si="107"/>
        <v>0</v>
      </c>
      <c r="J1412" s="139">
        <v>104939</v>
      </c>
      <c r="K1412" s="139">
        <v>94939</v>
      </c>
      <c r="L1412" s="54">
        <f t="shared" si="108"/>
        <v>91947</v>
      </c>
      <c r="M1412" s="54">
        <f t="shared" si="109"/>
        <v>-2992</v>
      </c>
      <c r="O1412" s="91">
        <f t="shared" si="105"/>
        <v>0</v>
      </c>
      <c r="P1412" s="122">
        <v>605024</v>
      </c>
      <c r="Q1412" s="71">
        <v>17</v>
      </c>
      <c r="R1412" s="71">
        <v>91947</v>
      </c>
      <c r="S1412" s="161"/>
      <c r="AA1412"/>
      <c r="AB1412"/>
      <c r="AC1412"/>
      <c r="AD1412"/>
      <c r="AE1412"/>
      <c r="AF1412"/>
      <c r="AG1412"/>
    </row>
    <row r="1413" spans="1:33">
      <c r="A1413" s="146">
        <v>605061</v>
      </c>
      <c r="B1413" s="49">
        <v>605</v>
      </c>
      <c r="C1413" s="50" t="s">
        <v>521</v>
      </c>
      <c r="D1413" s="68">
        <v>61</v>
      </c>
      <c r="E1413" s="41" t="s">
        <v>573</v>
      </c>
      <c r="F1413" s="235">
        <v>1</v>
      </c>
      <c r="G1413" s="235">
        <v>0</v>
      </c>
      <c r="H1413" s="78">
        <f t="shared" si="106"/>
        <v>0</v>
      </c>
      <c r="I1413" s="47">
        <f t="shared" si="107"/>
        <v>0</v>
      </c>
      <c r="J1413" s="139">
        <v>5000</v>
      </c>
      <c r="K1413" s="139">
        <v>0</v>
      </c>
      <c r="L1413" s="54">
        <f t="shared" si="108"/>
        <v>0</v>
      </c>
      <c r="M1413" s="54">
        <f t="shared" si="109"/>
        <v>0</v>
      </c>
      <c r="O1413" s="91">
        <f t="shared" si="105"/>
        <v>0</v>
      </c>
      <c r="P1413" s="147">
        <v>605061</v>
      </c>
      <c r="Q1413" s="71"/>
      <c r="R1413" s="71"/>
      <c r="S1413" s="161"/>
      <c r="AA1413"/>
      <c r="AB1413"/>
      <c r="AC1413"/>
      <c r="AD1413"/>
      <c r="AE1413"/>
      <c r="AF1413"/>
      <c r="AG1413"/>
    </row>
    <row r="1414" spans="1:33">
      <c r="A1414" s="146">
        <v>605086</v>
      </c>
      <c r="B1414" s="49">
        <v>605</v>
      </c>
      <c r="C1414" s="50" t="s">
        <v>521</v>
      </c>
      <c r="D1414" s="68">
        <v>86</v>
      </c>
      <c r="E1414" s="41" t="s">
        <v>814</v>
      </c>
      <c r="F1414" s="235">
        <v>2</v>
      </c>
      <c r="G1414" s="235">
        <v>2</v>
      </c>
      <c r="H1414" s="78">
        <f t="shared" si="106"/>
        <v>2</v>
      </c>
      <c r="I1414" s="47">
        <f t="shared" si="107"/>
        <v>0</v>
      </c>
      <c r="J1414" s="139">
        <v>39655</v>
      </c>
      <c r="K1414" s="139">
        <v>39655</v>
      </c>
      <c r="L1414" s="54">
        <f t="shared" si="108"/>
        <v>36892</v>
      </c>
      <c r="M1414" s="54">
        <f t="shared" si="109"/>
        <v>-2763</v>
      </c>
      <c r="O1414" s="91">
        <f t="shared" si="105"/>
        <v>0</v>
      </c>
      <c r="P1414" s="122">
        <v>605086</v>
      </c>
      <c r="Q1414" s="71">
        <v>2</v>
      </c>
      <c r="R1414" s="71">
        <v>36892</v>
      </c>
      <c r="S1414" s="161"/>
      <c r="AA1414"/>
      <c r="AB1414"/>
      <c r="AC1414"/>
      <c r="AD1414"/>
      <c r="AE1414"/>
      <c r="AF1414"/>
      <c r="AG1414"/>
    </row>
    <row r="1415" spans="1:33">
      <c r="A1415" s="48">
        <v>605091</v>
      </c>
      <c r="B1415" s="49">
        <v>605</v>
      </c>
      <c r="C1415" s="50" t="s">
        <v>521</v>
      </c>
      <c r="D1415" s="50">
        <v>91</v>
      </c>
      <c r="E1415" s="41" t="s">
        <v>1356</v>
      </c>
      <c r="F1415" s="235">
        <v>0.44</v>
      </c>
      <c r="G1415" s="235">
        <v>0</v>
      </c>
      <c r="H1415" s="78">
        <f t="shared" si="106"/>
        <v>0</v>
      </c>
      <c r="I1415" s="47">
        <f t="shared" si="107"/>
        <v>0</v>
      </c>
      <c r="J1415" s="139">
        <v>23678</v>
      </c>
      <c r="K1415" s="139">
        <v>0</v>
      </c>
      <c r="L1415" s="54">
        <f t="shared" si="108"/>
        <v>0</v>
      </c>
      <c r="M1415" s="54">
        <f t="shared" si="109"/>
        <v>0</v>
      </c>
      <c r="O1415" s="91">
        <f t="shared" ref="O1415:O1478" si="110">P1415-A1415</f>
        <v>0</v>
      </c>
      <c r="P1415" s="147">
        <v>605091</v>
      </c>
      <c r="Q1415" s="71"/>
      <c r="R1415" s="71"/>
      <c r="S1415" s="161"/>
      <c r="AA1415"/>
      <c r="AB1415"/>
      <c r="AC1415"/>
      <c r="AD1415"/>
      <c r="AE1415"/>
      <c r="AF1415"/>
      <c r="AG1415"/>
    </row>
    <row r="1416" spans="1:33">
      <c r="A1416" s="48">
        <v>605111</v>
      </c>
      <c r="B1416" s="48">
        <v>605</v>
      </c>
      <c r="C1416" s="50" t="s">
        <v>521</v>
      </c>
      <c r="D1416" s="50">
        <v>111</v>
      </c>
      <c r="E1416" s="41" t="s">
        <v>812</v>
      </c>
      <c r="F1416" s="235">
        <v>1</v>
      </c>
      <c r="G1416" s="235">
        <v>0</v>
      </c>
      <c r="H1416" s="78">
        <f t="shared" ref="H1416:H1479" si="111">Q1416</f>
        <v>0</v>
      </c>
      <c r="I1416" s="47">
        <f t="shared" ref="I1416:I1479" si="112">H1416-G1416</f>
        <v>0</v>
      </c>
      <c r="J1416" s="139">
        <v>5000</v>
      </c>
      <c r="K1416" s="139">
        <v>0</v>
      </c>
      <c r="L1416" s="54">
        <f t="shared" ref="L1416:L1479" si="113">R1416</f>
        <v>0</v>
      </c>
      <c r="M1416" s="54">
        <f t="shared" ref="M1416:M1479" si="114">L1416-K1416</f>
        <v>0</v>
      </c>
      <c r="O1416" s="91">
        <f t="shared" si="110"/>
        <v>0</v>
      </c>
      <c r="P1416" s="147">
        <v>605111</v>
      </c>
      <c r="Q1416" s="71"/>
      <c r="R1416" s="71"/>
      <c r="S1416" s="161"/>
      <c r="AA1416"/>
      <c r="AB1416"/>
      <c r="AC1416"/>
      <c r="AD1416"/>
      <c r="AE1416"/>
      <c r="AF1416"/>
      <c r="AG1416"/>
    </row>
    <row r="1417" spans="1:33">
      <c r="A1417" s="167">
        <v>605114</v>
      </c>
      <c r="B1417" s="48">
        <v>605</v>
      </c>
      <c r="C1417" s="50" t="s">
        <v>521</v>
      </c>
      <c r="D1417" s="68">
        <v>114</v>
      </c>
      <c r="E1417" s="41" t="s">
        <v>815</v>
      </c>
      <c r="F1417" s="235">
        <v>1</v>
      </c>
      <c r="G1417" s="235">
        <v>1</v>
      </c>
      <c r="H1417" s="78">
        <f t="shared" si="111"/>
        <v>1</v>
      </c>
      <c r="I1417" s="47">
        <f t="shared" si="112"/>
        <v>0</v>
      </c>
      <c r="J1417" s="139">
        <v>9061</v>
      </c>
      <c r="K1417" s="139">
        <v>9061</v>
      </c>
      <c r="L1417" s="54">
        <f t="shared" si="113"/>
        <v>9354</v>
      </c>
      <c r="M1417" s="54">
        <f t="shared" si="114"/>
        <v>293</v>
      </c>
      <c r="O1417" s="91">
        <f t="shared" si="110"/>
        <v>0</v>
      </c>
      <c r="P1417" s="122">
        <v>605114</v>
      </c>
      <c r="Q1417" s="71">
        <v>1</v>
      </c>
      <c r="R1417" s="71">
        <v>9354</v>
      </c>
      <c r="S1417" s="161"/>
      <c r="AA1417"/>
      <c r="AB1417"/>
      <c r="AC1417"/>
      <c r="AD1417"/>
      <c r="AE1417"/>
      <c r="AF1417"/>
      <c r="AG1417"/>
    </row>
    <row r="1418" spans="1:33">
      <c r="A1418" s="48">
        <v>605117</v>
      </c>
      <c r="B1418" s="48">
        <v>605</v>
      </c>
      <c r="C1418" s="50" t="s">
        <v>521</v>
      </c>
      <c r="D1418" s="50">
        <v>117</v>
      </c>
      <c r="E1418" s="41" t="s">
        <v>1367</v>
      </c>
      <c r="F1418" s="235">
        <v>29.02</v>
      </c>
      <c r="G1418" s="235">
        <v>20</v>
      </c>
      <c r="H1418" s="78">
        <f t="shared" si="111"/>
        <v>18.59</v>
      </c>
      <c r="I1418" s="47">
        <f t="shared" si="112"/>
        <v>-1.4100000000000001</v>
      </c>
      <c r="J1418" s="139">
        <v>201792</v>
      </c>
      <c r="K1418" s="139">
        <v>132724</v>
      </c>
      <c r="L1418" s="54">
        <f t="shared" si="113"/>
        <v>125051</v>
      </c>
      <c r="M1418" s="54">
        <f t="shared" si="114"/>
        <v>-7673</v>
      </c>
      <c r="O1418" s="91">
        <f t="shared" si="110"/>
        <v>0</v>
      </c>
      <c r="P1418" s="122">
        <v>605117</v>
      </c>
      <c r="Q1418" s="71">
        <v>18.59</v>
      </c>
      <c r="R1418" s="71">
        <v>125051</v>
      </c>
      <c r="S1418" s="161"/>
      <c r="AA1418"/>
      <c r="AB1418"/>
      <c r="AC1418"/>
      <c r="AD1418"/>
      <c r="AE1418"/>
      <c r="AF1418"/>
      <c r="AG1418"/>
    </row>
    <row r="1419" spans="1:33">
      <c r="A1419" s="238">
        <v>605127</v>
      </c>
      <c r="B1419" s="149">
        <v>605</v>
      </c>
      <c r="C1419" s="183" t="s">
        <v>521</v>
      </c>
      <c r="D1419" s="184">
        <v>127</v>
      </c>
      <c r="E1419" s="41" t="s">
        <v>1375</v>
      </c>
      <c r="F1419" s="93"/>
      <c r="G1419" s="235">
        <v>1</v>
      </c>
      <c r="H1419" s="78">
        <f t="shared" si="111"/>
        <v>1</v>
      </c>
      <c r="I1419" s="47">
        <f t="shared" si="112"/>
        <v>0</v>
      </c>
      <c r="J1419"/>
      <c r="K1419" s="139">
        <v>5000</v>
      </c>
      <c r="L1419" s="54">
        <f t="shared" si="113"/>
        <v>5000</v>
      </c>
      <c r="M1419" s="54">
        <f t="shared" si="114"/>
        <v>0</v>
      </c>
      <c r="O1419" s="91">
        <f t="shared" si="110"/>
        <v>0</v>
      </c>
      <c r="P1419" s="122">
        <v>605127</v>
      </c>
      <c r="Q1419" s="71">
        <v>1</v>
      </c>
      <c r="R1419" s="71">
        <v>5000</v>
      </c>
      <c r="S1419" s="161"/>
      <c r="AA1419"/>
      <c r="AB1419"/>
      <c r="AC1419"/>
      <c r="AD1419"/>
      <c r="AE1419"/>
      <c r="AF1419"/>
      <c r="AG1419"/>
    </row>
    <row r="1420" spans="1:33">
      <c r="A1420" s="123">
        <v>605137</v>
      </c>
      <c r="B1420" s="49">
        <v>605</v>
      </c>
      <c r="C1420" s="50" t="s">
        <v>521</v>
      </c>
      <c r="D1420" s="68">
        <v>137</v>
      </c>
      <c r="E1420" s="41" t="s">
        <v>574</v>
      </c>
      <c r="F1420" s="235">
        <v>1</v>
      </c>
      <c r="G1420" s="235">
        <v>1</v>
      </c>
      <c r="H1420" s="78">
        <f t="shared" si="111"/>
        <v>1</v>
      </c>
      <c r="I1420" s="47">
        <f t="shared" si="112"/>
        <v>0</v>
      </c>
      <c r="J1420" s="139">
        <v>5000</v>
      </c>
      <c r="K1420" s="139">
        <v>5000</v>
      </c>
      <c r="L1420" s="54">
        <f t="shared" si="113"/>
        <v>5000</v>
      </c>
      <c r="M1420" s="54">
        <f t="shared" si="114"/>
        <v>0</v>
      </c>
      <c r="O1420" s="91">
        <f t="shared" si="110"/>
        <v>0</v>
      </c>
      <c r="P1420" s="122">
        <v>605137</v>
      </c>
      <c r="Q1420" s="71">
        <v>1</v>
      </c>
      <c r="R1420" s="71">
        <v>5000</v>
      </c>
      <c r="S1420" s="161"/>
      <c r="AA1420"/>
      <c r="AB1420"/>
      <c r="AC1420"/>
      <c r="AD1420"/>
      <c r="AE1420"/>
      <c r="AF1420"/>
      <c r="AG1420"/>
    </row>
    <row r="1421" spans="1:33">
      <c r="A1421" s="48">
        <v>605210</v>
      </c>
      <c r="B1421" s="48">
        <v>605</v>
      </c>
      <c r="C1421" s="50" t="s">
        <v>521</v>
      </c>
      <c r="D1421" s="50">
        <v>210</v>
      </c>
      <c r="E1421" s="41" t="s">
        <v>888</v>
      </c>
      <c r="F1421" s="235">
        <v>2</v>
      </c>
      <c r="G1421" s="235">
        <v>4</v>
      </c>
      <c r="H1421" s="78">
        <f t="shared" si="111"/>
        <v>4</v>
      </c>
      <c r="I1421" s="47">
        <f t="shared" si="112"/>
        <v>0</v>
      </c>
      <c r="J1421" s="139">
        <v>10000</v>
      </c>
      <c r="K1421" s="139">
        <v>20000</v>
      </c>
      <c r="L1421" s="54">
        <f t="shared" si="113"/>
        <v>20000</v>
      </c>
      <c r="M1421" s="54">
        <f t="shared" si="114"/>
        <v>0</v>
      </c>
      <c r="O1421" s="91">
        <f t="shared" si="110"/>
        <v>0</v>
      </c>
      <c r="P1421" s="122">
        <v>605210</v>
      </c>
      <c r="Q1421" s="71">
        <v>4</v>
      </c>
      <c r="R1421" s="71">
        <v>20000</v>
      </c>
      <c r="S1421" s="161"/>
      <c r="AA1421"/>
      <c r="AB1421"/>
      <c r="AC1421"/>
      <c r="AD1421"/>
      <c r="AE1421"/>
      <c r="AF1421"/>
      <c r="AG1421"/>
    </row>
    <row r="1422" spans="1:33">
      <c r="A1422" s="48">
        <v>605278</v>
      </c>
      <c r="B1422" s="48">
        <v>605</v>
      </c>
      <c r="C1422" s="50" t="s">
        <v>521</v>
      </c>
      <c r="D1422" s="68">
        <v>278</v>
      </c>
      <c r="E1422" s="41" t="s">
        <v>817</v>
      </c>
      <c r="F1422" s="235">
        <v>3</v>
      </c>
      <c r="G1422" s="235">
        <v>4</v>
      </c>
      <c r="H1422" s="78">
        <f t="shared" si="111"/>
        <v>3.17</v>
      </c>
      <c r="I1422" s="47">
        <f t="shared" si="112"/>
        <v>-0.83000000000000007</v>
      </c>
      <c r="J1422" s="139">
        <v>15000</v>
      </c>
      <c r="K1422" s="139">
        <v>24000</v>
      </c>
      <c r="L1422" s="54">
        <f t="shared" si="113"/>
        <v>19454</v>
      </c>
      <c r="M1422" s="54">
        <f t="shared" si="114"/>
        <v>-4546</v>
      </c>
      <c r="O1422" s="91">
        <f t="shared" si="110"/>
        <v>0</v>
      </c>
      <c r="P1422" s="122">
        <v>605278</v>
      </c>
      <c r="Q1422" s="71">
        <v>3.17</v>
      </c>
      <c r="R1422" s="71">
        <v>19454</v>
      </c>
      <c r="S1422" s="161"/>
      <c r="AA1422"/>
      <c r="AB1422"/>
      <c r="AC1422"/>
      <c r="AD1422"/>
      <c r="AE1422"/>
      <c r="AF1422"/>
      <c r="AG1422"/>
    </row>
    <row r="1423" spans="1:33">
      <c r="A1423" s="86">
        <v>605309</v>
      </c>
      <c r="B1423" s="182">
        <v>605</v>
      </c>
      <c r="C1423" s="182" t="s">
        <v>521</v>
      </c>
      <c r="D1423" s="182">
        <v>309</v>
      </c>
      <c r="E1423" s="41" t="s">
        <v>818</v>
      </c>
      <c r="F1423" s="235">
        <v>2</v>
      </c>
      <c r="G1423" s="235">
        <v>3</v>
      </c>
      <c r="H1423" s="78">
        <f t="shared" si="111"/>
        <v>3</v>
      </c>
      <c r="I1423" s="47">
        <f t="shared" si="112"/>
        <v>0</v>
      </c>
      <c r="J1423" s="139">
        <v>20203</v>
      </c>
      <c r="K1423" s="139">
        <v>25203</v>
      </c>
      <c r="L1423" s="54">
        <f t="shared" si="113"/>
        <v>42521</v>
      </c>
      <c r="M1423" s="54">
        <f t="shared" si="114"/>
        <v>17318</v>
      </c>
      <c r="O1423" s="91">
        <f t="shared" si="110"/>
        <v>0</v>
      </c>
      <c r="P1423" s="122">
        <v>605309</v>
      </c>
      <c r="Q1423" s="71">
        <v>3</v>
      </c>
      <c r="R1423" s="71">
        <v>42521</v>
      </c>
      <c r="S1423" s="161"/>
      <c r="AA1423"/>
      <c r="AB1423"/>
      <c r="AC1423"/>
      <c r="AD1423"/>
      <c r="AE1423"/>
      <c r="AF1423"/>
      <c r="AG1423"/>
    </row>
    <row r="1424" spans="1:33">
      <c r="A1424" s="238">
        <v>605332</v>
      </c>
      <c r="B1424" s="149">
        <v>605</v>
      </c>
      <c r="C1424" s="183" t="s">
        <v>521</v>
      </c>
      <c r="D1424" s="184">
        <v>332</v>
      </c>
      <c r="E1424" s="41" t="s">
        <v>577</v>
      </c>
      <c r="F1424" s="93"/>
      <c r="G1424" s="235">
        <v>1</v>
      </c>
      <c r="H1424" s="78">
        <f t="shared" si="111"/>
        <v>1</v>
      </c>
      <c r="I1424" s="47">
        <f t="shared" si="112"/>
        <v>0</v>
      </c>
      <c r="J1424"/>
      <c r="K1424" s="139">
        <v>24243</v>
      </c>
      <c r="L1424" s="54">
        <f t="shared" si="113"/>
        <v>26213</v>
      </c>
      <c r="M1424" s="54">
        <f t="shared" si="114"/>
        <v>1970</v>
      </c>
      <c r="O1424" s="91">
        <f t="shared" si="110"/>
        <v>0</v>
      </c>
      <c r="P1424" s="122">
        <v>605332</v>
      </c>
      <c r="Q1424" s="71">
        <v>1</v>
      </c>
      <c r="R1424" s="71">
        <v>26213</v>
      </c>
      <c r="S1424" s="161"/>
      <c r="AA1424"/>
      <c r="AB1424"/>
      <c r="AC1424"/>
      <c r="AD1424"/>
      <c r="AE1424"/>
      <c r="AF1424"/>
      <c r="AG1424"/>
    </row>
    <row r="1425" spans="1:19">
      <c r="A1425" s="48">
        <v>605670</v>
      </c>
      <c r="B1425" s="48">
        <v>605</v>
      </c>
      <c r="C1425" s="50" t="s">
        <v>521</v>
      </c>
      <c r="D1425" s="68">
        <v>670</v>
      </c>
      <c r="E1425" s="41" t="s">
        <v>524</v>
      </c>
      <c r="F1425" s="235">
        <v>10</v>
      </c>
      <c r="G1425" s="235">
        <v>7</v>
      </c>
      <c r="H1425" s="78">
        <f t="shared" si="111"/>
        <v>6.16</v>
      </c>
      <c r="I1425" s="47">
        <f t="shared" si="112"/>
        <v>-0.83999999999999986</v>
      </c>
      <c r="J1425" s="139">
        <v>50000</v>
      </c>
      <c r="K1425" s="139">
        <v>35000</v>
      </c>
      <c r="L1425" s="54">
        <f t="shared" si="113"/>
        <v>30800</v>
      </c>
      <c r="M1425" s="54">
        <f t="shared" si="114"/>
        <v>-4200</v>
      </c>
      <c r="O1425" s="91">
        <f t="shared" si="110"/>
        <v>0</v>
      </c>
      <c r="P1425" s="122">
        <v>605670</v>
      </c>
      <c r="Q1425" s="71">
        <v>6.16</v>
      </c>
      <c r="R1425" s="71">
        <v>30800</v>
      </c>
      <c r="S1425" s="161"/>
    </row>
    <row r="1426" spans="1:19">
      <c r="A1426" s="146">
        <v>605672</v>
      </c>
      <c r="B1426" s="49">
        <v>605</v>
      </c>
      <c r="C1426" s="50" t="s">
        <v>521</v>
      </c>
      <c r="D1426" s="68">
        <v>672</v>
      </c>
      <c r="E1426" s="41" t="s">
        <v>1297</v>
      </c>
      <c r="F1426" s="235">
        <v>1</v>
      </c>
      <c r="G1426" s="235">
        <v>0</v>
      </c>
      <c r="H1426" s="78">
        <f t="shared" si="111"/>
        <v>0</v>
      </c>
      <c r="I1426" s="47">
        <f t="shared" si="112"/>
        <v>0</v>
      </c>
      <c r="J1426" s="139">
        <v>5000</v>
      </c>
      <c r="K1426" s="139">
        <v>0</v>
      </c>
      <c r="L1426" s="54">
        <f t="shared" si="113"/>
        <v>0</v>
      </c>
      <c r="M1426" s="54">
        <f t="shared" si="114"/>
        <v>0</v>
      </c>
      <c r="O1426" s="91">
        <f t="shared" si="110"/>
        <v>0</v>
      </c>
      <c r="P1426" s="147">
        <v>605672</v>
      </c>
      <c r="Q1426" s="71"/>
      <c r="R1426" s="71"/>
      <c r="S1426" s="161"/>
    </row>
    <row r="1427" spans="1:19">
      <c r="A1427" s="48">
        <v>605674</v>
      </c>
      <c r="B1427" s="48">
        <v>605</v>
      </c>
      <c r="C1427" s="50" t="s">
        <v>521</v>
      </c>
      <c r="D1427" s="50">
        <v>674</v>
      </c>
      <c r="E1427" s="41" t="s">
        <v>806</v>
      </c>
      <c r="F1427" s="235">
        <v>7</v>
      </c>
      <c r="G1427" s="235">
        <v>7</v>
      </c>
      <c r="H1427" s="78">
        <f t="shared" si="111"/>
        <v>6.48</v>
      </c>
      <c r="I1427" s="47">
        <f t="shared" si="112"/>
        <v>-0.51999999999999957</v>
      </c>
      <c r="J1427" s="139">
        <v>38924</v>
      </c>
      <c r="K1427" s="139">
        <v>42924</v>
      </c>
      <c r="L1427" s="54">
        <f t="shared" si="113"/>
        <v>48370</v>
      </c>
      <c r="M1427" s="54">
        <f t="shared" si="114"/>
        <v>5446</v>
      </c>
      <c r="O1427" s="91">
        <f t="shared" si="110"/>
        <v>0</v>
      </c>
      <c r="P1427" s="122">
        <v>605674</v>
      </c>
      <c r="Q1427" s="71">
        <v>6.48</v>
      </c>
      <c r="R1427" s="71">
        <v>48370</v>
      </c>
      <c r="S1427" s="161"/>
    </row>
    <row r="1428" spans="1:19">
      <c r="A1428" s="51">
        <v>605683</v>
      </c>
      <c r="B1428" s="48">
        <v>605</v>
      </c>
      <c r="C1428" s="50" t="s">
        <v>521</v>
      </c>
      <c r="D1428" s="50">
        <v>683</v>
      </c>
      <c r="E1428" s="41" t="s">
        <v>907</v>
      </c>
      <c r="F1428" s="235">
        <v>2</v>
      </c>
      <c r="G1428" s="235">
        <v>1</v>
      </c>
      <c r="H1428" s="78">
        <f t="shared" si="111"/>
        <v>1</v>
      </c>
      <c r="I1428" s="47">
        <f t="shared" si="112"/>
        <v>0</v>
      </c>
      <c r="J1428" s="139">
        <v>10000</v>
      </c>
      <c r="K1428" s="139">
        <v>5000</v>
      </c>
      <c r="L1428" s="54">
        <f t="shared" si="113"/>
        <v>5000</v>
      </c>
      <c r="M1428" s="54">
        <f t="shared" si="114"/>
        <v>0</v>
      </c>
      <c r="O1428" s="91">
        <f t="shared" si="110"/>
        <v>0</v>
      </c>
      <c r="P1428" s="122">
        <v>605683</v>
      </c>
      <c r="Q1428" s="71">
        <v>1</v>
      </c>
      <c r="R1428" s="71">
        <v>5000</v>
      </c>
      <c r="S1428" s="161"/>
    </row>
    <row r="1429" spans="1:19">
      <c r="A1429" s="51">
        <v>605717</v>
      </c>
      <c r="B1429" s="48">
        <v>605</v>
      </c>
      <c r="C1429" s="50" t="s">
        <v>521</v>
      </c>
      <c r="D1429" s="67">
        <v>717</v>
      </c>
      <c r="E1429" s="41" t="s">
        <v>886</v>
      </c>
      <c r="F1429" s="235">
        <v>1</v>
      </c>
      <c r="G1429" s="235">
        <v>2</v>
      </c>
      <c r="H1429" s="78">
        <f t="shared" si="111"/>
        <v>2</v>
      </c>
      <c r="I1429" s="47">
        <f t="shared" si="112"/>
        <v>0</v>
      </c>
      <c r="J1429" s="139">
        <v>5000</v>
      </c>
      <c r="K1429" s="139">
        <v>10000</v>
      </c>
      <c r="L1429" s="54">
        <f t="shared" si="113"/>
        <v>10000</v>
      </c>
      <c r="M1429" s="54">
        <f t="shared" si="114"/>
        <v>0</v>
      </c>
      <c r="O1429" s="91">
        <f t="shared" si="110"/>
        <v>0</v>
      </c>
      <c r="P1429" s="122">
        <v>605717</v>
      </c>
      <c r="Q1429" s="71">
        <v>2</v>
      </c>
      <c r="R1429" s="71">
        <v>10000</v>
      </c>
      <c r="S1429" s="161"/>
    </row>
    <row r="1430" spans="1:19">
      <c r="A1430" s="250">
        <v>605750</v>
      </c>
      <c r="B1430" s="149">
        <v>605</v>
      </c>
      <c r="C1430" s="183" t="s">
        <v>521</v>
      </c>
      <c r="D1430" s="184">
        <v>750</v>
      </c>
      <c r="E1430" s="41" t="s">
        <v>529</v>
      </c>
      <c r="F1430" s="235">
        <v>1</v>
      </c>
      <c r="G1430" s="235">
        <v>0</v>
      </c>
      <c r="H1430" s="78">
        <f t="shared" si="111"/>
        <v>0</v>
      </c>
      <c r="I1430" s="47">
        <f t="shared" si="112"/>
        <v>0</v>
      </c>
      <c r="J1430" s="139">
        <v>5000</v>
      </c>
      <c r="K1430" s="139">
        <v>0</v>
      </c>
      <c r="L1430" s="54">
        <f t="shared" si="113"/>
        <v>0</v>
      </c>
      <c r="M1430" s="54">
        <f t="shared" si="114"/>
        <v>0</v>
      </c>
      <c r="O1430" s="91">
        <f t="shared" si="110"/>
        <v>0</v>
      </c>
      <c r="P1430" s="147">
        <v>605750</v>
      </c>
      <c r="Q1430" s="71"/>
      <c r="R1430" s="71"/>
      <c r="S1430" s="161"/>
    </row>
    <row r="1431" spans="1:19">
      <c r="A1431" s="51">
        <v>605755</v>
      </c>
      <c r="B1431" s="48">
        <v>605</v>
      </c>
      <c r="C1431" s="50" t="s">
        <v>521</v>
      </c>
      <c r="D1431" s="68">
        <v>755</v>
      </c>
      <c r="E1431" s="41" t="s">
        <v>807</v>
      </c>
      <c r="F1431" s="235">
        <v>3</v>
      </c>
      <c r="G1431" s="235">
        <v>2</v>
      </c>
      <c r="H1431" s="78">
        <f t="shared" si="111"/>
        <v>2</v>
      </c>
      <c r="I1431" s="47">
        <f t="shared" si="112"/>
        <v>0</v>
      </c>
      <c r="J1431" s="139">
        <v>34243</v>
      </c>
      <c r="K1431" s="139">
        <v>10000</v>
      </c>
      <c r="L1431" s="54">
        <f t="shared" si="113"/>
        <v>10000</v>
      </c>
      <c r="M1431" s="54">
        <f t="shared" si="114"/>
        <v>0</v>
      </c>
      <c r="O1431" s="91">
        <f t="shared" si="110"/>
        <v>0</v>
      </c>
      <c r="P1431" s="122">
        <v>605755</v>
      </c>
      <c r="Q1431" s="71">
        <v>2</v>
      </c>
      <c r="R1431" s="71">
        <v>10000</v>
      </c>
      <c r="S1431" s="161"/>
    </row>
    <row r="1432" spans="1:19">
      <c r="A1432" s="51">
        <v>610097</v>
      </c>
      <c r="B1432" s="48">
        <v>610</v>
      </c>
      <c r="C1432" s="50" t="s">
        <v>852</v>
      </c>
      <c r="D1432" s="68">
        <v>97</v>
      </c>
      <c r="E1432" s="41" t="s">
        <v>846</v>
      </c>
      <c r="F1432" s="235">
        <v>45.44</v>
      </c>
      <c r="G1432" s="235">
        <v>46</v>
      </c>
      <c r="H1432" s="78">
        <f t="shared" si="111"/>
        <v>47.84</v>
      </c>
      <c r="I1432" s="47">
        <f t="shared" si="112"/>
        <v>1.8400000000000034</v>
      </c>
      <c r="J1432" s="139">
        <v>249120</v>
      </c>
      <c r="K1432" s="139">
        <v>238872</v>
      </c>
      <c r="L1432" s="54">
        <f t="shared" si="113"/>
        <v>256104</v>
      </c>
      <c r="M1432" s="54">
        <f t="shared" si="114"/>
        <v>17232</v>
      </c>
      <c r="O1432" s="91">
        <f t="shared" si="110"/>
        <v>0</v>
      </c>
      <c r="P1432" s="122">
        <v>610097</v>
      </c>
      <c r="Q1432" s="71">
        <v>47.84</v>
      </c>
      <c r="R1432" s="71">
        <v>256104</v>
      </c>
      <c r="S1432" s="161"/>
    </row>
    <row r="1433" spans="1:19">
      <c r="A1433" s="51">
        <v>610103</v>
      </c>
      <c r="B1433" s="48">
        <v>610</v>
      </c>
      <c r="C1433" s="50" t="s">
        <v>852</v>
      </c>
      <c r="D1433" s="50">
        <v>103</v>
      </c>
      <c r="E1433" s="41" t="s">
        <v>804</v>
      </c>
      <c r="F1433" s="235">
        <v>57.910000000000004</v>
      </c>
      <c r="G1433" s="235">
        <v>78</v>
      </c>
      <c r="H1433" s="78">
        <f t="shared" si="111"/>
        <v>79.72</v>
      </c>
      <c r="I1433" s="47">
        <f t="shared" si="112"/>
        <v>1.7199999999999989</v>
      </c>
      <c r="J1433" s="139">
        <v>296724</v>
      </c>
      <c r="K1433" s="139">
        <v>405274</v>
      </c>
      <c r="L1433" s="54">
        <f t="shared" si="113"/>
        <v>426807</v>
      </c>
      <c r="M1433" s="54">
        <f t="shared" si="114"/>
        <v>21533</v>
      </c>
      <c r="O1433" s="91">
        <f t="shared" si="110"/>
        <v>0</v>
      </c>
      <c r="P1433" s="122">
        <v>610103</v>
      </c>
      <c r="Q1433" s="71">
        <v>79.72</v>
      </c>
      <c r="R1433" s="71">
        <v>426807</v>
      </c>
      <c r="S1433" s="161"/>
    </row>
    <row r="1434" spans="1:19">
      <c r="A1434" s="51">
        <v>610153</v>
      </c>
      <c r="B1434" s="49">
        <v>610</v>
      </c>
      <c r="C1434" s="50" t="s">
        <v>852</v>
      </c>
      <c r="D1434" s="68">
        <v>153</v>
      </c>
      <c r="E1434" s="41" t="s">
        <v>847</v>
      </c>
      <c r="F1434" s="235">
        <v>3.14</v>
      </c>
      <c r="G1434" s="235">
        <v>5</v>
      </c>
      <c r="H1434" s="78">
        <f t="shared" si="111"/>
        <v>6.53</v>
      </c>
      <c r="I1434" s="47">
        <f t="shared" si="112"/>
        <v>1.5300000000000002</v>
      </c>
      <c r="J1434" s="139">
        <v>15700</v>
      </c>
      <c r="K1434" s="139">
        <v>33000</v>
      </c>
      <c r="L1434" s="54">
        <f t="shared" si="113"/>
        <v>36825</v>
      </c>
      <c r="M1434" s="54">
        <f t="shared" si="114"/>
        <v>3825</v>
      </c>
      <c r="O1434" s="91">
        <f t="shared" si="110"/>
        <v>0</v>
      </c>
      <c r="P1434" s="122">
        <v>610153</v>
      </c>
      <c r="Q1434" s="71">
        <v>6.53</v>
      </c>
      <c r="R1434" s="71">
        <v>36825</v>
      </c>
      <c r="S1434" s="161"/>
    </row>
    <row r="1435" spans="1:19">
      <c r="A1435" s="170">
        <v>610162</v>
      </c>
      <c r="B1435" s="48">
        <v>610</v>
      </c>
      <c r="C1435" s="50" t="s">
        <v>852</v>
      </c>
      <c r="D1435" s="50">
        <v>162</v>
      </c>
      <c r="E1435" s="41" t="s">
        <v>848</v>
      </c>
      <c r="F1435" s="235">
        <v>2</v>
      </c>
      <c r="G1435" s="235">
        <v>2</v>
      </c>
      <c r="H1435" s="78">
        <f t="shared" si="111"/>
        <v>2</v>
      </c>
      <c r="I1435" s="47">
        <f t="shared" si="112"/>
        <v>0</v>
      </c>
      <c r="J1435" s="139">
        <v>10000</v>
      </c>
      <c r="K1435" s="139">
        <v>10000</v>
      </c>
      <c r="L1435" s="54">
        <f t="shared" si="113"/>
        <v>10000</v>
      </c>
      <c r="M1435" s="54">
        <f t="shared" si="114"/>
        <v>0</v>
      </c>
      <c r="O1435" s="91">
        <f t="shared" si="110"/>
        <v>0</v>
      </c>
      <c r="P1435" s="122">
        <v>610162</v>
      </c>
      <c r="Q1435" s="71">
        <v>2</v>
      </c>
      <c r="R1435" s="71">
        <v>10000</v>
      </c>
      <c r="S1435" s="161"/>
    </row>
    <row r="1436" spans="1:19">
      <c r="A1436" s="51">
        <v>610343</v>
      </c>
      <c r="B1436" s="49">
        <v>610</v>
      </c>
      <c r="C1436" s="50" t="s">
        <v>852</v>
      </c>
      <c r="D1436" s="50">
        <v>343</v>
      </c>
      <c r="E1436" s="41" t="s">
        <v>788</v>
      </c>
      <c r="F1436" s="235">
        <v>15</v>
      </c>
      <c r="G1436" s="235">
        <v>23</v>
      </c>
      <c r="H1436" s="78">
        <f t="shared" si="111"/>
        <v>22.28</v>
      </c>
      <c r="I1436" s="47">
        <f t="shared" si="112"/>
        <v>-0.71999999999999886</v>
      </c>
      <c r="J1436" s="139">
        <v>77430</v>
      </c>
      <c r="K1436" s="139">
        <v>117000</v>
      </c>
      <c r="L1436" s="54">
        <f t="shared" si="113"/>
        <v>111400</v>
      </c>
      <c r="M1436" s="54">
        <f t="shared" si="114"/>
        <v>-5600</v>
      </c>
      <c r="O1436" s="91">
        <f t="shared" si="110"/>
        <v>0</v>
      </c>
      <c r="P1436" s="122">
        <v>610343</v>
      </c>
      <c r="Q1436" s="71">
        <v>22.28</v>
      </c>
      <c r="R1436" s="71">
        <v>111400</v>
      </c>
      <c r="S1436" s="161"/>
    </row>
    <row r="1437" spans="1:19">
      <c r="A1437" s="51">
        <v>610615</v>
      </c>
      <c r="B1437" s="49">
        <v>610</v>
      </c>
      <c r="C1437" s="50" t="s">
        <v>852</v>
      </c>
      <c r="D1437" s="50">
        <v>615</v>
      </c>
      <c r="E1437" s="41" t="s">
        <v>805</v>
      </c>
      <c r="F1437" s="235">
        <v>6</v>
      </c>
      <c r="G1437" s="235">
        <v>7</v>
      </c>
      <c r="H1437" s="78">
        <f t="shared" si="111"/>
        <v>7</v>
      </c>
      <c r="I1437" s="47">
        <f t="shared" si="112"/>
        <v>0</v>
      </c>
      <c r="J1437" s="139">
        <v>30429</v>
      </c>
      <c r="K1437" s="139">
        <v>39000</v>
      </c>
      <c r="L1437" s="54">
        <f t="shared" si="113"/>
        <v>36350</v>
      </c>
      <c r="M1437" s="54">
        <f t="shared" si="114"/>
        <v>-2650</v>
      </c>
      <c r="O1437" s="91">
        <f t="shared" si="110"/>
        <v>0</v>
      </c>
      <c r="P1437" s="122">
        <v>610615</v>
      </c>
      <c r="Q1437" s="71">
        <v>7</v>
      </c>
      <c r="R1437" s="71">
        <v>36350</v>
      </c>
      <c r="S1437" s="161"/>
    </row>
    <row r="1438" spans="1:19">
      <c r="A1438" s="120">
        <v>610616</v>
      </c>
      <c r="B1438" s="49">
        <v>610</v>
      </c>
      <c r="C1438" s="50" t="s">
        <v>852</v>
      </c>
      <c r="D1438" s="68">
        <v>616</v>
      </c>
      <c r="E1438" s="41" t="s">
        <v>1513</v>
      </c>
      <c r="F1438" s="235">
        <v>1</v>
      </c>
      <c r="G1438" s="235">
        <v>2</v>
      </c>
      <c r="H1438" s="78">
        <f t="shared" si="111"/>
        <v>2</v>
      </c>
      <c r="I1438" s="47">
        <f t="shared" si="112"/>
        <v>0</v>
      </c>
      <c r="J1438" s="139">
        <v>17887</v>
      </c>
      <c r="K1438" s="139">
        <v>22887</v>
      </c>
      <c r="L1438" s="54">
        <f t="shared" si="113"/>
        <v>17859</v>
      </c>
      <c r="M1438" s="54">
        <f t="shared" si="114"/>
        <v>-5028</v>
      </c>
      <c r="O1438" s="91">
        <f t="shared" si="110"/>
        <v>0</v>
      </c>
      <c r="P1438" s="122">
        <v>610616</v>
      </c>
      <c r="Q1438" s="71">
        <v>2</v>
      </c>
      <c r="R1438" s="71">
        <v>17859</v>
      </c>
      <c r="S1438" s="161"/>
    </row>
    <row r="1439" spans="1:19">
      <c r="A1439" s="51">
        <v>610720</v>
      </c>
      <c r="B1439" s="49">
        <v>610</v>
      </c>
      <c r="C1439" s="50" t="s">
        <v>852</v>
      </c>
      <c r="D1439" s="68">
        <v>720</v>
      </c>
      <c r="E1439" s="41" t="s">
        <v>854</v>
      </c>
      <c r="F1439" s="235">
        <v>10</v>
      </c>
      <c r="G1439" s="235">
        <v>22</v>
      </c>
      <c r="H1439" s="78">
        <f t="shared" si="111"/>
        <v>22</v>
      </c>
      <c r="I1439" s="47">
        <f t="shared" si="112"/>
        <v>0</v>
      </c>
      <c r="J1439" s="139">
        <v>50000</v>
      </c>
      <c r="K1439" s="139">
        <v>110000</v>
      </c>
      <c r="L1439" s="54">
        <f t="shared" si="113"/>
        <v>110000</v>
      </c>
      <c r="M1439" s="54">
        <f t="shared" si="114"/>
        <v>0</v>
      </c>
      <c r="O1439" s="91">
        <f t="shared" si="110"/>
        <v>0</v>
      </c>
      <c r="P1439" s="122">
        <v>610720</v>
      </c>
      <c r="Q1439" s="71">
        <v>22</v>
      </c>
      <c r="R1439" s="71">
        <v>110000</v>
      </c>
      <c r="S1439" s="161"/>
    </row>
    <row r="1440" spans="1:19">
      <c r="A1440" s="120">
        <v>610725</v>
      </c>
      <c r="B1440" s="49">
        <v>610</v>
      </c>
      <c r="C1440" s="50" t="s">
        <v>852</v>
      </c>
      <c r="D1440" s="68">
        <v>725</v>
      </c>
      <c r="E1440" s="41" t="s">
        <v>571</v>
      </c>
      <c r="F1440" s="235">
        <v>1</v>
      </c>
      <c r="G1440" s="235">
        <v>1</v>
      </c>
      <c r="H1440" s="78">
        <f t="shared" si="111"/>
        <v>1</v>
      </c>
      <c r="I1440" s="47">
        <f t="shared" si="112"/>
        <v>0</v>
      </c>
      <c r="J1440" s="139">
        <v>6667</v>
      </c>
      <c r="K1440" s="139">
        <v>6667</v>
      </c>
      <c r="L1440" s="54">
        <f t="shared" si="113"/>
        <v>8624</v>
      </c>
      <c r="M1440" s="54">
        <f t="shared" si="114"/>
        <v>1957</v>
      </c>
      <c r="O1440" s="91">
        <f t="shared" si="110"/>
        <v>0</v>
      </c>
      <c r="P1440" s="122">
        <v>610725</v>
      </c>
      <c r="Q1440" s="71">
        <v>1</v>
      </c>
      <c r="R1440" s="71">
        <v>8624</v>
      </c>
      <c r="S1440" s="161"/>
    </row>
    <row r="1441" spans="1:29">
      <c r="A1441" s="145">
        <v>610735</v>
      </c>
      <c r="B1441" s="49">
        <v>610</v>
      </c>
      <c r="C1441" s="50" t="s">
        <v>852</v>
      </c>
      <c r="D1441" s="68">
        <v>735</v>
      </c>
      <c r="E1441" s="41" t="s">
        <v>855</v>
      </c>
      <c r="F1441" s="235">
        <v>2</v>
      </c>
      <c r="G1441" s="235">
        <v>4</v>
      </c>
      <c r="H1441" s="78">
        <f t="shared" si="111"/>
        <v>2.85</v>
      </c>
      <c r="I1441" s="47">
        <f t="shared" si="112"/>
        <v>-1.1499999999999999</v>
      </c>
      <c r="J1441" s="139">
        <v>10000</v>
      </c>
      <c r="K1441" s="139">
        <v>20000</v>
      </c>
      <c r="L1441" s="54">
        <f t="shared" si="113"/>
        <v>14250</v>
      </c>
      <c r="M1441" s="54">
        <f t="shared" si="114"/>
        <v>-5750</v>
      </c>
      <c r="O1441" s="91">
        <f t="shared" si="110"/>
        <v>0</v>
      </c>
      <c r="P1441" s="122">
        <v>610735</v>
      </c>
      <c r="Q1441" s="71">
        <v>2.85</v>
      </c>
      <c r="R1441" s="71">
        <v>14250</v>
      </c>
      <c r="S1441" s="161"/>
    </row>
    <row r="1442" spans="1:29">
      <c r="A1442" s="174">
        <v>610753</v>
      </c>
      <c r="B1442" s="169">
        <v>610</v>
      </c>
      <c r="C1442" s="50" t="s">
        <v>852</v>
      </c>
      <c r="D1442" s="169">
        <v>753</v>
      </c>
      <c r="E1442" s="41" t="s">
        <v>789</v>
      </c>
      <c r="F1442" s="235">
        <v>4</v>
      </c>
      <c r="G1442" s="235">
        <v>6</v>
      </c>
      <c r="H1442" s="78">
        <f t="shared" si="111"/>
        <v>6</v>
      </c>
      <c r="I1442" s="47">
        <f t="shared" si="112"/>
        <v>0</v>
      </c>
      <c r="J1442" s="139">
        <v>24742</v>
      </c>
      <c r="K1442" s="139">
        <v>34742</v>
      </c>
      <c r="L1442" s="54">
        <f t="shared" si="113"/>
        <v>33076</v>
      </c>
      <c r="M1442" s="54">
        <f t="shared" si="114"/>
        <v>-1666</v>
      </c>
      <c r="O1442" s="91">
        <f t="shared" si="110"/>
        <v>0</v>
      </c>
      <c r="P1442" s="122">
        <v>610753</v>
      </c>
      <c r="Q1442" s="71">
        <v>6</v>
      </c>
      <c r="R1442" s="71">
        <v>33076</v>
      </c>
      <c r="S1442" s="161"/>
    </row>
    <row r="1443" spans="1:29">
      <c r="A1443" s="250">
        <v>610775</v>
      </c>
      <c r="B1443" s="149">
        <v>610</v>
      </c>
      <c r="C1443" s="50" t="s">
        <v>852</v>
      </c>
      <c r="D1443" s="184">
        <v>775</v>
      </c>
      <c r="E1443" s="41" t="s">
        <v>856</v>
      </c>
      <c r="F1443"/>
      <c r="G1443" s="235">
        <v>1</v>
      </c>
      <c r="H1443" s="78">
        <f t="shared" si="111"/>
        <v>1</v>
      </c>
      <c r="I1443" s="47">
        <f t="shared" si="112"/>
        <v>0</v>
      </c>
      <c r="J1443"/>
      <c r="K1443" s="139">
        <v>5000</v>
      </c>
      <c r="L1443" s="54">
        <f t="shared" si="113"/>
        <v>5000</v>
      </c>
      <c r="M1443" s="54">
        <f t="shared" si="114"/>
        <v>0</v>
      </c>
      <c r="O1443" s="91">
        <f t="shared" si="110"/>
        <v>0</v>
      </c>
      <c r="P1443" s="122">
        <v>610775</v>
      </c>
      <c r="Q1443" s="71">
        <v>1</v>
      </c>
      <c r="R1443" s="71">
        <v>5000</v>
      </c>
      <c r="S1443" s="161"/>
    </row>
    <row r="1444" spans="1:29">
      <c r="A1444" s="144">
        <v>615008</v>
      </c>
      <c r="B1444" s="149">
        <f>TRUNC(A1444,-3)/1000</f>
        <v>615</v>
      </c>
      <c r="C1444" s="183" t="str">
        <f>VLOOKUP(B1444,code437,2)</f>
        <v xml:space="preserve">ATHOL ROYALSTON              </v>
      </c>
      <c r="D1444" s="184">
        <f>A1444-B1444*1000</f>
        <v>8</v>
      </c>
      <c r="E1444" s="41" t="s">
        <v>887</v>
      </c>
      <c r="H1444" s="78">
        <f t="shared" si="111"/>
        <v>1</v>
      </c>
      <c r="I1444" s="47">
        <f t="shared" si="112"/>
        <v>1</v>
      </c>
      <c r="K1444" s="139"/>
      <c r="L1444" s="54">
        <f t="shared" si="113"/>
        <v>5000</v>
      </c>
      <c r="M1444" s="54">
        <f t="shared" si="114"/>
        <v>5000</v>
      </c>
      <c r="O1444" s="91">
        <f t="shared" si="110"/>
        <v>0</v>
      </c>
      <c r="P1444" s="122">
        <v>615008</v>
      </c>
      <c r="Q1444" s="71">
        <v>1</v>
      </c>
      <c r="R1444" s="71">
        <v>5000</v>
      </c>
      <c r="S1444" s="161"/>
    </row>
    <row r="1445" spans="1:29">
      <c r="A1445" s="250">
        <v>615097</v>
      </c>
      <c r="B1445" s="149">
        <v>615</v>
      </c>
      <c r="C1445" s="183" t="s">
        <v>805</v>
      </c>
      <c r="D1445" s="184">
        <v>97</v>
      </c>
      <c r="E1445" s="41" t="s">
        <v>846</v>
      </c>
      <c r="F1445" s="235">
        <v>1</v>
      </c>
      <c r="G1445" s="235">
        <v>0</v>
      </c>
      <c r="H1445" s="78">
        <f t="shared" si="111"/>
        <v>0.83</v>
      </c>
      <c r="I1445" s="47">
        <f t="shared" si="112"/>
        <v>0.83</v>
      </c>
      <c r="J1445" s="139">
        <v>5000</v>
      </c>
      <c r="K1445" s="139">
        <v>0</v>
      </c>
      <c r="L1445" s="54">
        <f t="shared" si="113"/>
        <v>4150</v>
      </c>
      <c r="M1445" s="54">
        <f t="shared" si="114"/>
        <v>4150</v>
      </c>
      <c r="O1445" s="91">
        <f t="shared" si="110"/>
        <v>0</v>
      </c>
      <c r="P1445" s="122">
        <v>615097</v>
      </c>
      <c r="Q1445" s="71">
        <v>0.83</v>
      </c>
      <c r="R1445" s="71">
        <v>4150</v>
      </c>
      <c r="S1445" s="161"/>
    </row>
    <row r="1446" spans="1:29">
      <c r="A1446" s="51">
        <v>615103</v>
      </c>
      <c r="B1446" s="49">
        <v>615</v>
      </c>
      <c r="C1446" s="50" t="s">
        <v>805</v>
      </c>
      <c r="D1446" s="68">
        <v>103</v>
      </c>
      <c r="E1446" s="41" t="s">
        <v>804</v>
      </c>
      <c r="F1446" s="235">
        <v>3</v>
      </c>
      <c r="G1446" s="235">
        <v>1</v>
      </c>
      <c r="H1446" s="78">
        <f t="shared" si="111"/>
        <v>5</v>
      </c>
      <c r="I1446" s="47">
        <f t="shared" si="112"/>
        <v>4</v>
      </c>
      <c r="J1446" s="139">
        <v>15000</v>
      </c>
      <c r="K1446" s="139">
        <v>5000</v>
      </c>
      <c r="L1446" s="54">
        <f t="shared" si="113"/>
        <v>25000</v>
      </c>
      <c r="M1446" s="54">
        <f t="shared" si="114"/>
        <v>20000</v>
      </c>
      <c r="O1446" s="91">
        <f t="shared" si="110"/>
        <v>0</v>
      </c>
      <c r="P1446" s="122">
        <v>615103</v>
      </c>
      <c r="Q1446" s="71">
        <v>5</v>
      </c>
      <c r="R1446" s="71">
        <v>25000</v>
      </c>
      <c r="S1446" s="161"/>
    </row>
    <row r="1447" spans="1:29">
      <c r="A1447" s="250">
        <v>615110</v>
      </c>
      <c r="B1447" s="149">
        <v>615</v>
      </c>
      <c r="C1447" s="183" t="s">
        <v>805</v>
      </c>
      <c r="D1447" s="184">
        <v>110</v>
      </c>
      <c r="E1447" s="41" t="s">
        <v>793</v>
      </c>
      <c r="F1447" s="235">
        <v>1</v>
      </c>
      <c r="G1447" s="235">
        <v>0</v>
      </c>
      <c r="H1447" s="78">
        <f t="shared" si="111"/>
        <v>0</v>
      </c>
      <c r="I1447" s="47">
        <f t="shared" si="112"/>
        <v>0</v>
      </c>
      <c r="J1447" s="139">
        <v>5000</v>
      </c>
      <c r="K1447" s="139">
        <v>0</v>
      </c>
      <c r="L1447" s="54">
        <f t="shared" si="113"/>
        <v>0</v>
      </c>
      <c r="M1447" s="54">
        <f t="shared" si="114"/>
        <v>0</v>
      </c>
      <c r="O1447" s="91">
        <f t="shared" si="110"/>
        <v>0</v>
      </c>
      <c r="P1447" s="147">
        <v>615110</v>
      </c>
      <c r="Q1447" s="71"/>
      <c r="R1447" s="71"/>
      <c r="S1447" s="161"/>
      <c r="V1447"/>
      <c r="W1447"/>
      <c r="X1447"/>
      <c r="Y1447"/>
      <c r="Z1447"/>
      <c r="AA1447"/>
      <c r="AB1447"/>
      <c r="AC1447"/>
    </row>
    <row r="1448" spans="1:29">
      <c r="A1448" s="234">
        <v>615114</v>
      </c>
      <c r="B1448" s="149">
        <v>615</v>
      </c>
      <c r="C1448" s="183" t="s">
        <v>805</v>
      </c>
      <c r="D1448" s="184">
        <v>114</v>
      </c>
      <c r="E1448" s="41" t="s">
        <v>815</v>
      </c>
      <c r="F1448" s="93"/>
      <c r="G1448" s="235">
        <v>3</v>
      </c>
      <c r="H1448" s="78">
        <f t="shared" si="111"/>
        <v>2.4500000000000002</v>
      </c>
      <c r="I1448" s="47">
        <f t="shared" si="112"/>
        <v>-0.54999999999999982</v>
      </c>
      <c r="J1448"/>
      <c r="K1448" s="139">
        <v>15000</v>
      </c>
      <c r="L1448" s="54">
        <f t="shared" si="113"/>
        <v>12250</v>
      </c>
      <c r="M1448" s="54">
        <f t="shared" si="114"/>
        <v>-2750</v>
      </c>
      <c r="O1448" s="91">
        <f t="shared" si="110"/>
        <v>0</v>
      </c>
      <c r="P1448" s="122">
        <v>615114</v>
      </c>
      <c r="Q1448" s="71">
        <v>2.4500000000000002</v>
      </c>
      <c r="R1448" s="71">
        <v>12250</v>
      </c>
      <c r="S1448" s="161"/>
      <c r="V1448"/>
      <c r="W1448"/>
      <c r="X1448"/>
      <c r="Y1448"/>
      <c r="Z1448"/>
      <c r="AA1448"/>
      <c r="AB1448"/>
      <c r="AC1448"/>
    </row>
    <row r="1449" spans="1:29">
      <c r="A1449" s="234">
        <v>615153</v>
      </c>
      <c r="B1449" s="149">
        <v>615</v>
      </c>
      <c r="C1449" s="183" t="s">
        <v>805</v>
      </c>
      <c r="D1449" s="184">
        <v>153</v>
      </c>
      <c r="E1449" s="41" t="s">
        <v>847</v>
      </c>
      <c r="F1449" s="93"/>
      <c r="G1449" s="235">
        <v>1</v>
      </c>
      <c r="H1449" s="78">
        <f t="shared" si="111"/>
        <v>1</v>
      </c>
      <c r="I1449" s="47">
        <f t="shared" si="112"/>
        <v>0</v>
      </c>
      <c r="J1449"/>
      <c r="K1449" s="139">
        <v>5000</v>
      </c>
      <c r="L1449" s="54">
        <f t="shared" si="113"/>
        <v>5000</v>
      </c>
      <c r="M1449" s="54">
        <f t="shared" si="114"/>
        <v>0</v>
      </c>
      <c r="O1449" s="91">
        <f t="shared" si="110"/>
        <v>0</v>
      </c>
      <c r="P1449" s="122">
        <v>615153</v>
      </c>
      <c r="Q1449" s="71">
        <v>1</v>
      </c>
      <c r="R1449" s="71">
        <v>5000</v>
      </c>
      <c r="S1449" s="161"/>
      <c r="V1449"/>
      <c r="W1449"/>
      <c r="X1449"/>
      <c r="Y1449"/>
      <c r="Z1449"/>
      <c r="AA1449"/>
      <c r="AB1449"/>
      <c r="AC1449"/>
    </row>
    <row r="1450" spans="1:29">
      <c r="A1450" s="51">
        <v>615223</v>
      </c>
      <c r="B1450" s="49">
        <v>615</v>
      </c>
      <c r="C1450" s="50" t="s">
        <v>805</v>
      </c>
      <c r="D1450" s="68">
        <v>223</v>
      </c>
      <c r="E1450" s="41" t="s">
        <v>1222</v>
      </c>
      <c r="F1450" s="235">
        <v>28.18</v>
      </c>
      <c r="G1450" s="235">
        <v>18</v>
      </c>
      <c r="H1450" s="78">
        <f t="shared" si="111"/>
        <v>24.17</v>
      </c>
      <c r="I1450" s="47">
        <f t="shared" si="112"/>
        <v>6.1700000000000017</v>
      </c>
      <c r="J1450" s="139">
        <v>172097</v>
      </c>
      <c r="K1450" s="139">
        <v>110000</v>
      </c>
      <c r="L1450" s="54">
        <f t="shared" si="113"/>
        <v>133452</v>
      </c>
      <c r="M1450" s="54">
        <f t="shared" si="114"/>
        <v>23452</v>
      </c>
      <c r="O1450" s="91">
        <f t="shared" si="110"/>
        <v>0</v>
      </c>
      <c r="P1450" s="122">
        <v>615223</v>
      </c>
      <c r="Q1450" s="71">
        <v>24.17</v>
      </c>
      <c r="R1450" s="71">
        <v>133452</v>
      </c>
      <c r="S1450" s="161"/>
      <c r="V1450"/>
      <c r="W1450"/>
      <c r="X1450"/>
      <c r="Y1450"/>
      <c r="Z1450"/>
      <c r="AA1450"/>
      <c r="AB1450"/>
      <c r="AC1450"/>
    </row>
    <row r="1451" spans="1:29">
      <c r="A1451" s="250">
        <v>615226</v>
      </c>
      <c r="B1451" s="149">
        <v>615</v>
      </c>
      <c r="C1451" s="183" t="s">
        <v>805</v>
      </c>
      <c r="D1451" s="184">
        <v>226</v>
      </c>
      <c r="E1451" s="41" t="s">
        <v>797</v>
      </c>
      <c r="F1451" s="235">
        <v>1</v>
      </c>
      <c r="G1451" s="235">
        <v>1</v>
      </c>
      <c r="H1451" s="78">
        <f t="shared" si="111"/>
        <v>1</v>
      </c>
      <c r="I1451" s="47">
        <f t="shared" si="112"/>
        <v>0</v>
      </c>
      <c r="J1451" s="139">
        <v>5000</v>
      </c>
      <c r="K1451" s="139">
        <v>5000</v>
      </c>
      <c r="L1451" s="54">
        <f t="shared" si="113"/>
        <v>5000</v>
      </c>
      <c r="M1451" s="54">
        <f t="shared" si="114"/>
        <v>0</v>
      </c>
      <c r="O1451" s="91">
        <f t="shared" si="110"/>
        <v>0</v>
      </c>
      <c r="P1451" s="122">
        <v>615226</v>
      </c>
      <c r="Q1451" s="71">
        <v>1</v>
      </c>
      <c r="R1451" s="71">
        <v>5000</v>
      </c>
      <c r="S1451" s="161"/>
      <c r="V1451"/>
      <c r="W1451"/>
      <c r="X1451"/>
      <c r="Y1451"/>
      <c r="Z1451"/>
      <c r="AA1451"/>
      <c r="AB1451"/>
      <c r="AC1451"/>
    </row>
    <row r="1452" spans="1:29">
      <c r="A1452" s="144">
        <v>615227</v>
      </c>
      <c r="B1452" s="149">
        <f>TRUNC(A1452,-3)/1000</f>
        <v>615</v>
      </c>
      <c r="C1452" s="183" t="str">
        <f>VLOOKUP(B1452,code437,2)</f>
        <v xml:space="preserve">ATHOL ROYALSTON              </v>
      </c>
      <c r="D1452" s="184">
        <f>A1452-B1452*1000</f>
        <v>227</v>
      </c>
      <c r="E1452" s="41" t="s">
        <v>900</v>
      </c>
      <c r="H1452" s="78">
        <f t="shared" si="111"/>
        <v>0.68</v>
      </c>
      <c r="I1452" s="47">
        <f t="shared" si="112"/>
        <v>0.68</v>
      </c>
      <c r="K1452" s="139"/>
      <c r="L1452" s="54">
        <f t="shared" si="113"/>
        <v>3400</v>
      </c>
      <c r="M1452" s="54">
        <f t="shared" si="114"/>
        <v>3400</v>
      </c>
      <c r="O1452" s="91">
        <f t="shared" si="110"/>
        <v>0</v>
      </c>
      <c r="P1452" s="122">
        <v>615227</v>
      </c>
      <c r="Q1452" s="71">
        <v>0.68</v>
      </c>
      <c r="R1452" s="71">
        <v>3400</v>
      </c>
      <c r="S1452" s="161"/>
      <c r="V1452"/>
      <c r="W1452"/>
      <c r="X1452"/>
      <c r="Y1452"/>
      <c r="Z1452"/>
      <c r="AA1452"/>
      <c r="AB1452"/>
      <c r="AC1452"/>
    </row>
    <row r="1453" spans="1:29">
      <c r="A1453" s="212">
        <v>615234</v>
      </c>
      <c r="B1453" s="149">
        <v>615</v>
      </c>
      <c r="C1453" s="183" t="s">
        <v>805</v>
      </c>
      <c r="D1453" s="184">
        <v>234</v>
      </c>
      <c r="E1453" s="41" t="s">
        <v>878</v>
      </c>
      <c r="F1453" s="235">
        <v>1</v>
      </c>
      <c r="G1453" s="235">
        <v>1</v>
      </c>
      <c r="H1453" s="78">
        <f t="shared" si="111"/>
        <v>1</v>
      </c>
      <c r="I1453" s="47">
        <f t="shared" si="112"/>
        <v>0</v>
      </c>
      <c r="J1453" s="139">
        <v>5000</v>
      </c>
      <c r="K1453" s="139">
        <v>5000</v>
      </c>
      <c r="L1453" s="54">
        <f t="shared" si="113"/>
        <v>5000</v>
      </c>
      <c r="M1453" s="54">
        <f t="shared" si="114"/>
        <v>0</v>
      </c>
      <c r="O1453" s="91">
        <f t="shared" si="110"/>
        <v>0</v>
      </c>
      <c r="P1453" s="122">
        <v>615234</v>
      </c>
      <c r="Q1453" s="71">
        <v>1</v>
      </c>
      <c r="R1453" s="71">
        <v>5000</v>
      </c>
      <c r="S1453" s="161"/>
      <c r="V1453"/>
      <c r="W1453"/>
      <c r="X1453"/>
      <c r="Y1453"/>
      <c r="Z1453"/>
      <c r="AA1453"/>
      <c r="AB1453"/>
      <c r="AC1453"/>
    </row>
    <row r="1454" spans="1:29">
      <c r="A1454" s="51">
        <v>615343</v>
      </c>
      <c r="B1454" s="48">
        <v>615</v>
      </c>
      <c r="C1454" s="50" t="s">
        <v>805</v>
      </c>
      <c r="D1454" s="68">
        <v>343</v>
      </c>
      <c r="E1454" s="41" t="s">
        <v>788</v>
      </c>
      <c r="F1454" s="235">
        <v>8.1700000000000017</v>
      </c>
      <c r="G1454" s="235">
        <v>6</v>
      </c>
      <c r="H1454" s="78">
        <f t="shared" si="111"/>
        <v>5</v>
      </c>
      <c r="I1454" s="47">
        <f t="shared" si="112"/>
        <v>-1</v>
      </c>
      <c r="J1454" s="139">
        <v>44073</v>
      </c>
      <c r="K1454" s="139">
        <v>30000</v>
      </c>
      <c r="L1454" s="54">
        <f t="shared" si="113"/>
        <v>25000</v>
      </c>
      <c r="M1454" s="54">
        <f t="shared" si="114"/>
        <v>-5000</v>
      </c>
      <c r="O1454" s="91">
        <f t="shared" si="110"/>
        <v>0</v>
      </c>
      <c r="P1454" s="122">
        <v>615343</v>
      </c>
      <c r="Q1454" s="71">
        <v>5</v>
      </c>
      <c r="R1454" s="71">
        <v>25000</v>
      </c>
      <c r="S1454" s="161"/>
      <c r="V1454"/>
      <c r="W1454"/>
      <c r="X1454"/>
      <c r="Y1454"/>
      <c r="Z1454"/>
      <c r="AA1454"/>
      <c r="AB1454"/>
      <c r="AC1454"/>
    </row>
    <row r="1455" spans="1:29">
      <c r="A1455" s="144">
        <v>615348</v>
      </c>
      <c r="B1455" s="149">
        <f>TRUNC(A1455,-3)/1000</f>
        <v>615</v>
      </c>
      <c r="C1455" s="183" t="str">
        <f>VLOOKUP(B1455,code437,2)</f>
        <v xml:space="preserve">ATHOL ROYALSTON              </v>
      </c>
      <c r="D1455" s="184">
        <f>A1455-B1455*1000</f>
        <v>348</v>
      </c>
      <c r="E1455" s="41" t="s">
        <v>857</v>
      </c>
      <c r="H1455" s="78">
        <f t="shared" si="111"/>
        <v>0.51</v>
      </c>
      <c r="I1455" s="47">
        <f t="shared" si="112"/>
        <v>0.51</v>
      </c>
      <c r="K1455" s="139"/>
      <c r="L1455" s="54">
        <f t="shared" si="113"/>
        <v>2550</v>
      </c>
      <c r="M1455" s="54">
        <f t="shared" si="114"/>
        <v>2550</v>
      </c>
      <c r="O1455" s="91">
        <f t="shared" si="110"/>
        <v>0</v>
      </c>
      <c r="P1455" s="122">
        <v>615348</v>
      </c>
      <c r="Q1455" s="71">
        <v>0.51</v>
      </c>
      <c r="R1455" s="71">
        <v>2550</v>
      </c>
      <c r="S1455" s="161"/>
      <c r="V1455"/>
      <c r="W1455"/>
      <c r="X1455"/>
      <c r="Y1455"/>
      <c r="Z1455"/>
      <c r="AA1455"/>
      <c r="AB1455"/>
      <c r="AC1455"/>
    </row>
    <row r="1456" spans="1:29">
      <c r="A1456" s="51">
        <v>615720</v>
      </c>
      <c r="B1456" s="49">
        <v>615</v>
      </c>
      <c r="C1456" s="50" t="s">
        <v>805</v>
      </c>
      <c r="D1456" s="68">
        <v>720</v>
      </c>
      <c r="E1456" s="41" t="s">
        <v>854</v>
      </c>
      <c r="F1456" s="235">
        <v>3</v>
      </c>
      <c r="G1456" s="235">
        <v>6</v>
      </c>
      <c r="H1456" s="78">
        <f t="shared" si="111"/>
        <v>5.0199999999999996</v>
      </c>
      <c r="I1456" s="47">
        <f t="shared" si="112"/>
        <v>-0.98000000000000043</v>
      </c>
      <c r="J1456" s="139">
        <v>15000</v>
      </c>
      <c r="K1456" s="139">
        <v>54000</v>
      </c>
      <c r="L1456" s="54">
        <f t="shared" si="113"/>
        <v>25489</v>
      </c>
      <c r="M1456" s="54">
        <f t="shared" si="114"/>
        <v>-28511</v>
      </c>
      <c r="O1456" s="91">
        <f t="shared" si="110"/>
        <v>0</v>
      </c>
      <c r="P1456" s="122">
        <v>615720</v>
      </c>
      <c r="Q1456" s="71">
        <v>5.0199999999999996</v>
      </c>
      <c r="R1456" s="71">
        <v>25489</v>
      </c>
      <c r="S1456" s="161"/>
      <c r="V1456"/>
      <c r="W1456"/>
      <c r="X1456"/>
      <c r="Y1456"/>
      <c r="Z1456"/>
      <c r="AA1456"/>
      <c r="AB1456"/>
      <c r="AC1456"/>
    </row>
    <row r="1457" spans="1:29">
      <c r="A1457" s="234">
        <v>615728</v>
      </c>
      <c r="B1457" s="149">
        <v>615</v>
      </c>
      <c r="C1457" s="183" t="s">
        <v>805</v>
      </c>
      <c r="D1457" s="184">
        <v>728</v>
      </c>
      <c r="E1457" s="41" t="s">
        <v>879</v>
      </c>
      <c r="F1457" s="93"/>
      <c r="G1457" s="235">
        <v>2</v>
      </c>
      <c r="H1457" s="78">
        <f t="shared" si="111"/>
        <v>2</v>
      </c>
      <c r="I1457" s="47">
        <f t="shared" si="112"/>
        <v>0</v>
      </c>
      <c r="J1457"/>
      <c r="K1457" s="139">
        <v>14000</v>
      </c>
      <c r="L1457" s="54">
        <f t="shared" si="113"/>
        <v>14162</v>
      </c>
      <c r="M1457" s="54">
        <f t="shared" si="114"/>
        <v>162</v>
      </c>
      <c r="O1457" s="91">
        <f t="shared" si="110"/>
        <v>0</v>
      </c>
      <c r="P1457" s="122">
        <v>615728</v>
      </c>
      <c r="Q1457" s="71">
        <v>2</v>
      </c>
      <c r="R1457" s="71">
        <v>14162</v>
      </c>
      <c r="S1457" s="161"/>
      <c r="V1457"/>
      <c r="W1457"/>
      <c r="X1457"/>
      <c r="Y1457"/>
      <c r="Z1457"/>
      <c r="AA1457"/>
      <c r="AB1457"/>
      <c r="AC1457"/>
    </row>
    <row r="1458" spans="1:29">
      <c r="A1458" s="234">
        <v>615735</v>
      </c>
      <c r="B1458" s="149">
        <v>615</v>
      </c>
      <c r="C1458" s="183" t="s">
        <v>805</v>
      </c>
      <c r="D1458" s="184">
        <v>735</v>
      </c>
      <c r="E1458" s="41" t="s">
        <v>855</v>
      </c>
      <c r="F1458" s="93"/>
      <c r="G1458" s="235">
        <v>1</v>
      </c>
      <c r="H1458" s="78">
        <f t="shared" si="111"/>
        <v>1</v>
      </c>
      <c r="I1458" s="47">
        <f t="shared" si="112"/>
        <v>0</v>
      </c>
      <c r="J1458"/>
      <c r="K1458" s="139">
        <v>7000</v>
      </c>
      <c r="L1458" s="54">
        <f t="shared" si="113"/>
        <v>10793</v>
      </c>
      <c r="M1458" s="54">
        <f t="shared" si="114"/>
        <v>3793</v>
      </c>
      <c r="O1458" s="91">
        <f t="shared" si="110"/>
        <v>0</v>
      </c>
      <c r="P1458" s="122">
        <v>615735</v>
      </c>
      <c r="Q1458" s="71">
        <v>1</v>
      </c>
      <c r="R1458" s="71">
        <v>10793</v>
      </c>
      <c r="S1458" s="161"/>
      <c r="V1458"/>
      <c r="W1458"/>
      <c r="X1458"/>
      <c r="Y1458"/>
      <c r="Z1458"/>
      <c r="AA1458"/>
      <c r="AB1458"/>
      <c r="AC1458"/>
    </row>
    <row r="1459" spans="1:29">
      <c r="A1459" s="170">
        <v>615753</v>
      </c>
      <c r="B1459" s="48">
        <v>615</v>
      </c>
      <c r="C1459" s="50" t="s">
        <v>805</v>
      </c>
      <c r="D1459" s="68">
        <v>753</v>
      </c>
      <c r="E1459" s="41" t="s">
        <v>789</v>
      </c>
      <c r="F1459" s="235">
        <v>1</v>
      </c>
      <c r="G1459" s="235">
        <v>1</v>
      </c>
      <c r="H1459" s="78">
        <f t="shared" si="111"/>
        <v>1</v>
      </c>
      <c r="I1459" s="47">
        <f t="shared" si="112"/>
        <v>0</v>
      </c>
      <c r="J1459" s="139">
        <v>19194</v>
      </c>
      <c r="K1459" s="139">
        <v>5000</v>
      </c>
      <c r="L1459" s="54">
        <f t="shared" si="113"/>
        <v>5000</v>
      </c>
      <c r="M1459" s="54">
        <f t="shared" si="114"/>
        <v>0</v>
      </c>
      <c r="O1459" s="91">
        <f t="shared" si="110"/>
        <v>0</v>
      </c>
      <c r="P1459" s="122">
        <v>615753</v>
      </c>
      <c r="Q1459" s="71">
        <v>1</v>
      </c>
      <c r="R1459" s="71">
        <v>5000</v>
      </c>
      <c r="S1459" s="161"/>
      <c r="V1459"/>
      <c r="W1459"/>
      <c r="X1459"/>
      <c r="Y1459"/>
      <c r="Z1459"/>
      <c r="AA1459"/>
      <c r="AB1459"/>
      <c r="AC1459"/>
    </row>
    <row r="1460" spans="1:29">
      <c r="A1460" s="51">
        <v>615755</v>
      </c>
      <c r="B1460" s="48">
        <v>615</v>
      </c>
      <c r="C1460" s="50" t="s">
        <v>805</v>
      </c>
      <c r="D1460" s="68">
        <v>755</v>
      </c>
      <c r="E1460" s="41" t="s">
        <v>807</v>
      </c>
      <c r="F1460" s="235">
        <v>10.67</v>
      </c>
      <c r="G1460" s="235">
        <v>11</v>
      </c>
      <c r="H1460" s="78">
        <f t="shared" si="111"/>
        <v>14.41</v>
      </c>
      <c r="I1460" s="47">
        <f t="shared" si="112"/>
        <v>3.41</v>
      </c>
      <c r="J1460" s="139">
        <v>86811</v>
      </c>
      <c r="K1460" s="139">
        <v>80741</v>
      </c>
      <c r="L1460" s="54">
        <f t="shared" si="113"/>
        <v>105404</v>
      </c>
      <c r="M1460" s="54">
        <f t="shared" si="114"/>
        <v>24663</v>
      </c>
      <c r="O1460" s="91">
        <f t="shared" si="110"/>
        <v>0</v>
      </c>
      <c r="P1460" s="122">
        <v>615755</v>
      </c>
      <c r="Q1460" s="71">
        <v>14.41</v>
      </c>
      <c r="R1460" s="71">
        <v>105404</v>
      </c>
      <c r="S1460" s="161"/>
      <c r="V1460"/>
      <c r="W1460"/>
      <c r="X1460"/>
      <c r="Y1460"/>
      <c r="Z1460"/>
      <c r="AA1460"/>
      <c r="AB1460"/>
      <c r="AC1460"/>
    </row>
    <row r="1461" spans="1:29">
      <c r="A1461" s="120">
        <v>616064</v>
      </c>
      <c r="B1461" s="49">
        <v>616</v>
      </c>
      <c r="C1461" s="50" t="s">
        <v>1513</v>
      </c>
      <c r="D1461" s="68">
        <v>64</v>
      </c>
      <c r="E1461" s="41" t="s">
        <v>844</v>
      </c>
      <c r="F1461" s="235">
        <v>2</v>
      </c>
      <c r="G1461" s="235">
        <v>8</v>
      </c>
      <c r="H1461" s="78">
        <f t="shared" si="111"/>
        <v>6.5200000000000005</v>
      </c>
      <c r="I1461" s="47">
        <f t="shared" si="112"/>
        <v>-1.4799999999999995</v>
      </c>
      <c r="J1461" s="139">
        <v>10000</v>
      </c>
      <c r="K1461" s="139">
        <v>40000</v>
      </c>
      <c r="L1461" s="54">
        <f t="shared" si="113"/>
        <v>32600</v>
      </c>
      <c r="M1461" s="54">
        <f t="shared" si="114"/>
        <v>-7400</v>
      </c>
      <c r="O1461" s="91">
        <f t="shared" si="110"/>
        <v>0</v>
      </c>
      <c r="P1461" s="122">
        <v>616064</v>
      </c>
      <c r="Q1461" s="71">
        <v>6.5200000000000005</v>
      </c>
      <c r="R1461" s="71">
        <v>32600</v>
      </c>
      <c r="S1461" s="161"/>
      <c r="V1461"/>
      <c r="W1461"/>
      <c r="X1461"/>
      <c r="Y1461"/>
      <c r="Z1461"/>
      <c r="AA1461"/>
      <c r="AB1461"/>
      <c r="AC1461"/>
    </row>
    <row r="1462" spans="1:29">
      <c r="A1462" s="234">
        <v>616079</v>
      </c>
      <c r="B1462" s="149">
        <v>616</v>
      </c>
      <c r="C1462" s="183" t="s">
        <v>1513</v>
      </c>
      <c r="D1462" s="184">
        <v>79</v>
      </c>
      <c r="E1462" s="41" t="s">
        <v>785</v>
      </c>
      <c r="F1462" s="93"/>
      <c r="G1462" s="235">
        <v>1</v>
      </c>
      <c r="H1462" s="78">
        <f t="shared" si="111"/>
        <v>1</v>
      </c>
      <c r="I1462" s="47">
        <f t="shared" si="112"/>
        <v>0</v>
      </c>
      <c r="J1462"/>
      <c r="K1462" s="139">
        <v>5000</v>
      </c>
      <c r="L1462" s="54">
        <f t="shared" si="113"/>
        <v>5000</v>
      </c>
      <c r="M1462" s="54">
        <f t="shared" si="114"/>
        <v>0</v>
      </c>
      <c r="O1462" s="91">
        <f t="shared" si="110"/>
        <v>0</v>
      </c>
      <c r="P1462" s="122">
        <v>616079</v>
      </c>
      <c r="Q1462" s="71">
        <v>1</v>
      </c>
      <c r="R1462" s="71">
        <v>5000</v>
      </c>
      <c r="S1462" s="161"/>
      <c r="V1462"/>
      <c r="W1462"/>
      <c r="X1462"/>
      <c r="Y1462"/>
      <c r="Z1462"/>
      <c r="AA1462"/>
      <c r="AB1462"/>
      <c r="AC1462"/>
    </row>
    <row r="1463" spans="1:29">
      <c r="A1463" s="120">
        <v>616097</v>
      </c>
      <c r="B1463" s="49">
        <v>616</v>
      </c>
      <c r="C1463" s="50" t="s">
        <v>1513</v>
      </c>
      <c r="D1463" s="68">
        <v>97</v>
      </c>
      <c r="E1463" s="41" t="s">
        <v>846</v>
      </c>
      <c r="F1463" s="235">
        <v>42.580000000000005</v>
      </c>
      <c r="G1463" s="235">
        <v>47</v>
      </c>
      <c r="H1463" s="78">
        <f t="shared" si="111"/>
        <v>44.8</v>
      </c>
      <c r="I1463" s="47">
        <f t="shared" si="112"/>
        <v>-2.2000000000000028</v>
      </c>
      <c r="J1463" s="139">
        <v>308700</v>
      </c>
      <c r="K1463" s="139">
        <v>317356</v>
      </c>
      <c r="L1463" s="54">
        <f t="shared" si="113"/>
        <v>271759</v>
      </c>
      <c r="M1463" s="54">
        <f t="shared" si="114"/>
        <v>-45597</v>
      </c>
      <c r="O1463" s="91">
        <f t="shared" si="110"/>
        <v>0</v>
      </c>
      <c r="P1463" s="122">
        <v>616097</v>
      </c>
      <c r="Q1463" s="71">
        <v>44.8</v>
      </c>
      <c r="R1463" s="71">
        <v>271759</v>
      </c>
      <c r="S1463" s="161"/>
      <c r="V1463"/>
      <c r="W1463"/>
      <c r="X1463"/>
      <c r="Y1463"/>
      <c r="Z1463"/>
      <c r="AA1463"/>
      <c r="AB1463"/>
      <c r="AC1463"/>
    </row>
    <row r="1464" spans="1:29">
      <c r="A1464" s="234">
        <v>616099</v>
      </c>
      <c r="B1464" s="149">
        <v>616</v>
      </c>
      <c r="C1464" s="183" t="s">
        <v>1513</v>
      </c>
      <c r="D1464" s="184">
        <v>99</v>
      </c>
      <c r="E1464" s="41" t="s">
        <v>1359</v>
      </c>
      <c r="F1464" s="93"/>
      <c r="G1464" s="235">
        <v>1</v>
      </c>
      <c r="H1464" s="78">
        <f t="shared" si="111"/>
        <v>0</v>
      </c>
      <c r="I1464" s="47">
        <f t="shared" si="112"/>
        <v>-1</v>
      </c>
      <c r="J1464"/>
      <c r="K1464" s="139">
        <v>5000</v>
      </c>
      <c r="L1464" s="54">
        <f t="shared" si="113"/>
        <v>0</v>
      </c>
      <c r="M1464" s="54">
        <f t="shared" si="114"/>
        <v>-5000</v>
      </c>
      <c r="O1464" s="91">
        <f t="shared" si="110"/>
        <v>0</v>
      </c>
      <c r="P1464" s="147">
        <v>616099</v>
      </c>
      <c r="Q1464" s="71"/>
      <c r="R1464" s="71"/>
      <c r="S1464" s="161"/>
      <c r="V1464"/>
      <c r="W1464"/>
      <c r="X1464"/>
      <c r="Y1464"/>
      <c r="Z1464"/>
      <c r="AA1464"/>
      <c r="AB1464"/>
      <c r="AC1464"/>
    </row>
    <row r="1465" spans="1:29">
      <c r="A1465" s="120">
        <v>616103</v>
      </c>
      <c r="B1465" s="49">
        <v>616</v>
      </c>
      <c r="C1465" s="50" t="s">
        <v>1513</v>
      </c>
      <c r="D1465" s="68">
        <v>103</v>
      </c>
      <c r="E1465" s="41" t="s">
        <v>804</v>
      </c>
      <c r="F1465" s="235">
        <v>5</v>
      </c>
      <c r="G1465" s="235">
        <v>3</v>
      </c>
      <c r="H1465" s="78">
        <f t="shared" si="111"/>
        <v>3</v>
      </c>
      <c r="I1465" s="47">
        <f t="shared" si="112"/>
        <v>0</v>
      </c>
      <c r="J1465" s="139">
        <v>25000</v>
      </c>
      <c r="K1465" s="139">
        <v>15000</v>
      </c>
      <c r="L1465" s="54">
        <f t="shared" si="113"/>
        <v>15000</v>
      </c>
      <c r="M1465" s="54">
        <f t="shared" si="114"/>
        <v>0</v>
      </c>
      <c r="O1465" s="91">
        <f t="shared" si="110"/>
        <v>0</v>
      </c>
      <c r="P1465" s="122">
        <v>616103</v>
      </c>
      <c r="Q1465" s="71">
        <v>3</v>
      </c>
      <c r="R1465" s="71">
        <v>15000</v>
      </c>
      <c r="S1465" s="161"/>
      <c r="V1465"/>
      <c r="W1465"/>
      <c r="X1465"/>
      <c r="Y1465"/>
      <c r="Z1465"/>
      <c r="AA1465"/>
      <c r="AB1465"/>
      <c r="AC1465"/>
    </row>
    <row r="1466" spans="1:29">
      <c r="A1466" s="234">
        <v>616125</v>
      </c>
      <c r="B1466" s="201">
        <v>616</v>
      </c>
      <c r="C1466" s="183" t="s">
        <v>1513</v>
      </c>
      <c r="D1466" s="184">
        <v>125</v>
      </c>
      <c r="E1466" s="41" t="s">
        <v>1268</v>
      </c>
      <c r="F1466" s="93"/>
      <c r="G1466" s="235">
        <v>1</v>
      </c>
      <c r="H1466" s="78">
        <f t="shared" si="111"/>
        <v>0</v>
      </c>
      <c r="I1466" s="47">
        <f t="shared" si="112"/>
        <v>-1</v>
      </c>
      <c r="J1466"/>
      <c r="K1466" s="139">
        <v>5000</v>
      </c>
      <c r="L1466" s="54">
        <f t="shared" si="113"/>
        <v>0</v>
      </c>
      <c r="M1466" s="54">
        <f t="shared" si="114"/>
        <v>-5000</v>
      </c>
      <c r="O1466" s="91">
        <f t="shared" si="110"/>
        <v>0</v>
      </c>
      <c r="P1466" s="147">
        <v>616125</v>
      </c>
      <c r="Q1466" s="71"/>
      <c r="R1466" s="71"/>
      <c r="S1466" s="161"/>
      <c r="V1466"/>
      <c r="W1466"/>
      <c r="X1466"/>
      <c r="Y1466"/>
      <c r="Z1466"/>
      <c r="AA1466"/>
      <c r="AB1466"/>
      <c r="AC1466"/>
    </row>
    <row r="1467" spans="1:29">
      <c r="A1467" s="144">
        <v>616149</v>
      </c>
      <c r="B1467" s="149">
        <f>TRUNC(A1467,-3)/1000</f>
        <v>616</v>
      </c>
      <c r="C1467" s="183" t="str">
        <f>VLOOKUP(B1467,code437,2)</f>
        <v>AYER SHIRLEY</v>
      </c>
      <c r="D1467" s="184">
        <f>A1467-B1467*1000</f>
        <v>149</v>
      </c>
      <c r="E1467" s="41" t="s">
        <v>581</v>
      </c>
      <c r="H1467" s="78">
        <f t="shared" si="111"/>
        <v>0.84</v>
      </c>
      <c r="I1467" s="47">
        <f t="shared" si="112"/>
        <v>0.84</v>
      </c>
      <c r="K1467" s="139"/>
      <c r="L1467" s="54">
        <f t="shared" si="113"/>
        <v>4200</v>
      </c>
      <c r="M1467" s="54">
        <f t="shared" si="114"/>
        <v>4200</v>
      </c>
      <c r="O1467" s="91">
        <f t="shared" si="110"/>
        <v>0</v>
      </c>
      <c r="P1467" s="122">
        <v>616149</v>
      </c>
      <c r="Q1467" s="71">
        <v>0.84</v>
      </c>
      <c r="R1467" s="71">
        <v>4200</v>
      </c>
      <c r="S1467" s="161"/>
      <c r="V1467"/>
      <c r="W1467"/>
      <c r="X1467"/>
      <c r="Y1467"/>
      <c r="Z1467"/>
      <c r="AA1467"/>
      <c r="AB1467"/>
      <c r="AC1467"/>
    </row>
    <row r="1468" spans="1:29">
      <c r="A1468" s="120">
        <v>616153</v>
      </c>
      <c r="B1468" s="49">
        <v>616</v>
      </c>
      <c r="C1468" s="50" t="s">
        <v>1513</v>
      </c>
      <c r="D1468" s="68">
        <v>153</v>
      </c>
      <c r="E1468" s="41" t="s">
        <v>847</v>
      </c>
      <c r="F1468" s="235">
        <v>24.59</v>
      </c>
      <c r="G1468" s="235">
        <v>22</v>
      </c>
      <c r="H1468" s="78">
        <f t="shared" si="111"/>
        <v>22.96</v>
      </c>
      <c r="I1468" s="47">
        <f t="shared" si="112"/>
        <v>0.96000000000000085</v>
      </c>
      <c r="J1468" s="139">
        <v>152407</v>
      </c>
      <c r="K1468" s="139">
        <v>125810</v>
      </c>
      <c r="L1468" s="54">
        <f t="shared" si="113"/>
        <v>138346</v>
      </c>
      <c r="M1468" s="54">
        <f t="shared" si="114"/>
        <v>12536</v>
      </c>
      <c r="O1468" s="91">
        <f t="shared" si="110"/>
        <v>0</v>
      </c>
      <c r="P1468" s="122">
        <v>616153</v>
      </c>
      <c r="Q1468" s="71">
        <v>22.96</v>
      </c>
      <c r="R1468" s="71">
        <v>138346</v>
      </c>
      <c r="S1468" s="161"/>
      <c r="V1468"/>
      <c r="W1468"/>
      <c r="X1468"/>
      <c r="Y1468"/>
      <c r="Z1468"/>
      <c r="AA1468"/>
      <c r="AB1468"/>
      <c r="AC1468"/>
    </row>
    <row r="1469" spans="1:29">
      <c r="A1469" s="120">
        <v>616158</v>
      </c>
      <c r="B1469" s="49">
        <v>616</v>
      </c>
      <c r="C1469" s="50" t="s">
        <v>1513</v>
      </c>
      <c r="D1469" s="68">
        <v>158</v>
      </c>
      <c r="E1469" s="41" t="s">
        <v>564</v>
      </c>
      <c r="F1469" s="235">
        <v>1</v>
      </c>
      <c r="G1469" s="235">
        <v>0</v>
      </c>
      <c r="H1469" s="78">
        <f t="shared" si="111"/>
        <v>0.74</v>
      </c>
      <c r="I1469" s="47">
        <f t="shared" si="112"/>
        <v>0.74</v>
      </c>
      <c r="J1469" s="139">
        <v>5000</v>
      </c>
      <c r="K1469" s="139">
        <v>0</v>
      </c>
      <c r="L1469" s="54">
        <f t="shared" si="113"/>
        <v>3700</v>
      </c>
      <c r="M1469" s="54">
        <f t="shared" si="114"/>
        <v>3700</v>
      </c>
      <c r="O1469" s="91">
        <f t="shared" si="110"/>
        <v>0</v>
      </c>
      <c r="P1469" s="122">
        <v>616158</v>
      </c>
      <c r="Q1469" s="71">
        <v>0.74</v>
      </c>
      <c r="R1469" s="71">
        <v>3700</v>
      </c>
      <c r="S1469" s="161"/>
      <c r="V1469"/>
      <c r="W1469"/>
      <c r="X1469"/>
      <c r="Y1469"/>
      <c r="Z1469"/>
      <c r="AA1469"/>
      <c r="AB1469"/>
      <c r="AC1469"/>
    </row>
    <row r="1470" spans="1:29">
      <c r="A1470" s="234">
        <v>616160</v>
      </c>
      <c r="B1470" s="149">
        <v>616</v>
      </c>
      <c r="C1470" s="183" t="s">
        <v>1513</v>
      </c>
      <c r="D1470" s="184">
        <v>160</v>
      </c>
      <c r="E1470" s="41" t="s">
        <v>582</v>
      </c>
      <c r="F1470" s="93"/>
      <c r="G1470" s="235">
        <v>1</v>
      </c>
      <c r="H1470" s="78">
        <f t="shared" si="111"/>
        <v>1</v>
      </c>
      <c r="I1470" s="47">
        <f t="shared" si="112"/>
        <v>0</v>
      </c>
      <c r="J1470"/>
      <c r="K1470" s="139">
        <v>5000</v>
      </c>
      <c r="L1470" s="54">
        <f t="shared" si="113"/>
        <v>5000</v>
      </c>
      <c r="M1470" s="54">
        <f t="shared" si="114"/>
        <v>0</v>
      </c>
      <c r="O1470" s="91">
        <f t="shared" si="110"/>
        <v>0</v>
      </c>
      <c r="P1470" s="122">
        <v>616160</v>
      </c>
      <c r="Q1470" s="71">
        <v>1</v>
      </c>
      <c r="R1470" s="71">
        <v>5000</v>
      </c>
      <c r="S1470" s="161"/>
      <c r="V1470"/>
      <c r="W1470"/>
      <c r="X1470"/>
      <c r="Y1470"/>
      <c r="Z1470"/>
      <c r="AA1470"/>
      <c r="AB1470"/>
      <c r="AC1470"/>
    </row>
    <row r="1471" spans="1:29">
      <c r="A1471" s="120">
        <v>616162</v>
      </c>
      <c r="B1471" s="49">
        <v>616</v>
      </c>
      <c r="C1471" s="50" t="s">
        <v>1513</v>
      </c>
      <c r="D1471" s="68">
        <v>162</v>
      </c>
      <c r="E1471" s="41" t="s">
        <v>848</v>
      </c>
      <c r="F1471" s="235">
        <v>10.740000000000002</v>
      </c>
      <c r="G1471" s="235">
        <v>13</v>
      </c>
      <c r="H1471" s="78">
        <f t="shared" si="111"/>
        <v>15.540000000000001</v>
      </c>
      <c r="I1471" s="47">
        <f t="shared" si="112"/>
        <v>2.5400000000000009</v>
      </c>
      <c r="J1471" s="139">
        <v>68776</v>
      </c>
      <c r="K1471" s="139">
        <v>74530</v>
      </c>
      <c r="L1471" s="54">
        <f t="shared" si="113"/>
        <v>91492</v>
      </c>
      <c r="M1471" s="54">
        <f t="shared" si="114"/>
        <v>16962</v>
      </c>
      <c r="O1471" s="91">
        <f t="shared" si="110"/>
        <v>0</v>
      </c>
      <c r="P1471" s="122">
        <v>616162</v>
      </c>
      <c r="Q1471" s="71">
        <v>15.540000000000001</v>
      </c>
      <c r="R1471" s="71">
        <v>91492</v>
      </c>
      <c r="S1471" s="161"/>
      <c r="V1471"/>
      <c r="W1471"/>
      <c r="X1471"/>
      <c r="Y1471"/>
      <c r="Z1471"/>
      <c r="AA1471"/>
      <c r="AB1471"/>
      <c r="AC1471"/>
    </row>
    <row r="1472" spans="1:29">
      <c r="A1472" s="145">
        <v>616191</v>
      </c>
      <c r="B1472" s="49">
        <v>616</v>
      </c>
      <c r="C1472" s="50" t="s">
        <v>1513</v>
      </c>
      <c r="D1472" s="68">
        <v>191</v>
      </c>
      <c r="E1472" s="41" t="s">
        <v>899</v>
      </c>
      <c r="F1472" s="235">
        <v>1.08</v>
      </c>
      <c r="G1472" s="235">
        <v>0</v>
      </c>
      <c r="H1472" s="78">
        <f t="shared" si="111"/>
        <v>0</v>
      </c>
      <c r="I1472" s="47">
        <f t="shared" si="112"/>
        <v>0</v>
      </c>
      <c r="J1472" s="139">
        <v>5400</v>
      </c>
      <c r="K1472" s="139">
        <v>0</v>
      </c>
      <c r="L1472" s="54">
        <f t="shared" si="113"/>
        <v>0</v>
      </c>
      <c r="M1472" s="54">
        <f t="shared" si="114"/>
        <v>0</v>
      </c>
      <c r="O1472" s="91">
        <f t="shared" si="110"/>
        <v>0</v>
      </c>
      <c r="P1472" s="147">
        <v>616191</v>
      </c>
      <c r="S1472" s="161"/>
      <c r="V1472"/>
      <c r="W1472"/>
      <c r="X1472"/>
      <c r="Y1472"/>
      <c r="Z1472"/>
      <c r="AA1472"/>
      <c r="AB1472"/>
      <c r="AC1472"/>
    </row>
    <row r="1473" spans="1:29">
      <c r="A1473" s="144">
        <v>616223</v>
      </c>
      <c r="B1473" s="149">
        <f>TRUNC(A1473,-3)/1000</f>
        <v>616</v>
      </c>
      <c r="C1473" s="183" t="str">
        <f>VLOOKUP(B1473,code437,2)</f>
        <v>AYER SHIRLEY</v>
      </c>
      <c r="D1473" s="184">
        <f>A1473-B1473*1000</f>
        <v>223</v>
      </c>
      <c r="E1473" s="41" t="s">
        <v>1222</v>
      </c>
      <c r="H1473" s="78">
        <f t="shared" si="111"/>
        <v>1.02</v>
      </c>
      <c r="I1473" s="47">
        <f t="shared" si="112"/>
        <v>1.02</v>
      </c>
      <c r="K1473" s="139"/>
      <c r="L1473" s="54">
        <f t="shared" si="113"/>
        <v>5100</v>
      </c>
      <c r="M1473" s="54">
        <f t="shared" si="114"/>
        <v>5100</v>
      </c>
      <c r="O1473" s="91">
        <f t="shared" si="110"/>
        <v>0</v>
      </c>
      <c r="P1473" s="122">
        <v>616223</v>
      </c>
      <c r="Q1473" s="71">
        <v>1.02</v>
      </c>
      <c r="R1473" s="71">
        <v>5100</v>
      </c>
      <c r="S1473" s="161"/>
      <c r="V1473"/>
      <c r="W1473"/>
      <c r="X1473"/>
      <c r="Y1473"/>
      <c r="Z1473"/>
      <c r="AA1473"/>
      <c r="AB1473"/>
      <c r="AC1473"/>
    </row>
    <row r="1474" spans="1:29">
      <c r="A1474" s="212">
        <v>616288</v>
      </c>
      <c r="B1474" s="149">
        <v>616</v>
      </c>
      <c r="C1474" s="183" t="s">
        <v>1513</v>
      </c>
      <c r="D1474" s="184">
        <v>288</v>
      </c>
      <c r="E1474" s="41" t="s">
        <v>1258</v>
      </c>
      <c r="F1474" s="235">
        <v>0.98</v>
      </c>
      <c r="G1474" s="235">
        <v>1</v>
      </c>
      <c r="H1474" s="78">
        <f t="shared" si="111"/>
        <v>0</v>
      </c>
      <c r="I1474" s="47">
        <f t="shared" si="112"/>
        <v>-1</v>
      </c>
      <c r="J1474" s="139">
        <v>4900</v>
      </c>
      <c r="K1474" s="139">
        <v>5000</v>
      </c>
      <c r="L1474" s="54">
        <f t="shared" si="113"/>
        <v>0</v>
      </c>
      <c r="M1474" s="54">
        <f t="shared" si="114"/>
        <v>-5000</v>
      </c>
      <c r="O1474" s="91">
        <f t="shared" si="110"/>
        <v>0</v>
      </c>
      <c r="P1474" s="147">
        <v>616288</v>
      </c>
      <c r="Q1474" s="71"/>
      <c r="R1474" s="71"/>
      <c r="S1474" s="161"/>
      <c r="V1474"/>
      <c r="W1474"/>
      <c r="X1474"/>
      <c r="Y1474"/>
      <c r="Z1474"/>
      <c r="AA1474"/>
      <c r="AB1474"/>
      <c r="AC1474"/>
    </row>
    <row r="1475" spans="1:29">
      <c r="A1475" s="234">
        <v>616326</v>
      </c>
      <c r="B1475" s="149">
        <v>616</v>
      </c>
      <c r="C1475" s="183" t="s">
        <v>1513</v>
      </c>
      <c r="D1475" s="184">
        <v>326</v>
      </c>
      <c r="E1475" s="41" t="s">
        <v>570</v>
      </c>
      <c r="F1475" s="93"/>
      <c r="G1475" s="235">
        <v>1</v>
      </c>
      <c r="H1475" s="78">
        <f t="shared" si="111"/>
        <v>0.82000000000000006</v>
      </c>
      <c r="I1475" s="47">
        <f t="shared" si="112"/>
        <v>-0.17999999999999994</v>
      </c>
      <c r="J1475"/>
      <c r="K1475" s="139">
        <v>5000</v>
      </c>
      <c r="L1475" s="54">
        <f t="shared" si="113"/>
        <v>4100</v>
      </c>
      <c r="M1475" s="54">
        <f t="shared" si="114"/>
        <v>-900</v>
      </c>
      <c r="O1475" s="91">
        <f t="shared" si="110"/>
        <v>0</v>
      </c>
      <c r="P1475" s="122">
        <v>616326</v>
      </c>
      <c r="Q1475" s="71">
        <v>0.82000000000000006</v>
      </c>
      <c r="R1475" s="71">
        <v>4100</v>
      </c>
      <c r="S1475" s="161"/>
      <c r="V1475"/>
      <c r="W1475"/>
      <c r="X1475"/>
      <c r="Y1475"/>
      <c r="Z1475"/>
      <c r="AA1475"/>
      <c r="AB1475"/>
      <c r="AC1475"/>
    </row>
    <row r="1476" spans="1:29">
      <c r="A1476" s="120">
        <v>616343</v>
      </c>
      <c r="B1476" s="49">
        <v>616</v>
      </c>
      <c r="C1476" s="50" t="s">
        <v>1513</v>
      </c>
      <c r="D1476" s="68">
        <v>343</v>
      </c>
      <c r="E1476" s="41" t="s">
        <v>788</v>
      </c>
      <c r="F1476" s="235">
        <v>2</v>
      </c>
      <c r="G1476" s="235">
        <v>3</v>
      </c>
      <c r="H1476" s="78">
        <f t="shared" si="111"/>
        <v>3.88</v>
      </c>
      <c r="I1476" s="47">
        <f t="shared" si="112"/>
        <v>0.87999999999999989</v>
      </c>
      <c r="J1476" s="139">
        <v>18326</v>
      </c>
      <c r="K1476" s="139">
        <v>31326</v>
      </c>
      <c r="L1476" s="54">
        <f t="shared" si="113"/>
        <v>41843</v>
      </c>
      <c r="M1476" s="54">
        <f t="shared" si="114"/>
        <v>10517</v>
      </c>
      <c r="O1476" s="91">
        <f t="shared" si="110"/>
        <v>0</v>
      </c>
      <c r="P1476" s="122">
        <v>616343</v>
      </c>
      <c r="Q1476" s="71">
        <v>3.88</v>
      </c>
      <c r="R1476" s="71">
        <v>41843</v>
      </c>
      <c r="S1476" s="161"/>
      <c r="V1476"/>
      <c r="W1476"/>
      <c r="X1476"/>
      <c r="Y1476"/>
      <c r="Z1476"/>
      <c r="AA1476"/>
      <c r="AB1476"/>
      <c r="AC1476"/>
    </row>
    <row r="1477" spans="1:29">
      <c r="A1477" s="120">
        <v>616352</v>
      </c>
      <c r="B1477" s="49">
        <v>616</v>
      </c>
      <c r="C1477" s="50" t="s">
        <v>1513</v>
      </c>
      <c r="D1477" s="68">
        <v>352</v>
      </c>
      <c r="E1477" s="41" t="s">
        <v>557</v>
      </c>
      <c r="F1477" s="235">
        <v>4.8</v>
      </c>
      <c r="G1477" s="235">
        <v>5</v>
      </c>
      <c r="H1477" s="78">
        <f t="shared" si="111"/>
        <v>5</v>
      </c>
      <c r="I1477" s="47">
        <f t="shared" si="112"/>
        <v>0</v>
      </c>
      <c r="J1477" s="139">
        <v>30834</v>
      </c>
      <c r="K1477" s="139">
        <v>28408</v>
      </c>
      <c r="L1477" s="54">
        <f t="shared" si="113"/>
        <v>26703</v>
      </c>
      <c r="M1477" s="54">
        <f t="shared" si="114"/>
        <v>-1705</v>
      </c>
      <c r="O1477" s="91">
        <f t="shared" si="110"/>
        <v>0</v>
      </c>
      <c r="P1477" s="122">
        <v>616352</v>
      </c>
      <c r="Q1477" s="71">
        <v>5</v>
      </c>
      <c r="R1477" s="71">
        <v>26703</v>
      </c>
      <c r="S1477" s="161"/>
      <c r="V1477"/>
      <c r="W1477"/>
      <c r="X1477"/>
      <c r="Y1477"/>
      <c r="Z1477"/>
      <c r="AA1477"/>
      <c r="AB1477"/>
      <c r="AC1477"/>
    </row>
    <row r="1478" spans="1:29">
      <c r="A1478" s="234">
        <v>616600</v>
      </c>
      <c r="B1478" s="149">
        <v>616</v>
      </c>
      <c r="C1478" s="183" t="s">
        <v>1513</v>
      </c>
      <c r="D1478" s="184">
        <v>600</v>
      </c>
      <c r="E1478" s="41" t="s">
        <v>851</v>
      </c>
      <c r="F1478" s="93"/>
      <c r="G1478" s="235">
        <v>1</v>
      </c>
      <c r="H1478" s="78">
        <f t="shared" si="111"/>
        <v>2</v>
      </c>
      <c r="I1478" s="47">
        <f t="shared" si="112"/>
        <v>1</v>
      </c>
      <c r="J1478"/>
      <c r="K1478" s="139">
        <v>9000</v>
      </c>
      <c r="L1478" s="54">
        <f t="shared" si="113"/>
        <v>10000</v>
      </c>
      <c r="M1478" s="54">
        <f t="shared" si="114"/>
        <v>1000</v>
      </c>
      <c r="O1478" s="91">
        <f t="shared" si="110"/>
        <v>0</v>
      </c>
      <c r="P1478" s="122">
        <v>616600</v>
      </c>
      <c r="Q1478" s="71">
        <v>2</v>
      </c>
      <c r="R1478" s="71">
        <v>10000</v>
      </c>
      <c r="S1478" s="161"/>
      <c r="V1478"/>
      <c r="W1478"/>
      <c r="X1478"/>
      <c r="Y1478"/>
      <c r="Z1478"/>
      <c r="AA1478"/>
      <c r="AB1478"/>
      <c r="AC1478"/>
    </row>
    <row r="1479" spans="1:29">
      <c r="A1479" s="123">
        <v>616610</v>
      </c>
      <c r="B1479" s="49">
        <v>616</v>
      </c>
      <c r="C1479" s="50" t="s">
        <v>1513</v>
      </c>
      <c r="D1479" s="68">
        <v>610</v>
      </c>
      <c r="E1479" s="41" t="s">
        <v>852</v>
      </c>
      <c r="F1479" s="235">
        <v>1</v>
      </c>
      <c r="G1479" s="235">
        <v>1</v>
      </c>
      <c r="H1479" s="78">
        <f t="shared" si="111"/>
        <v>1</v>
      </c>
      <c r="I1479" s="47">
        <f t="shared" si="112"/>
        <v>0</v>
      </c>
      <c r="J1479" s="139">
        <v>5000</v>
      </c>
      <c r="K1479" s="139">
        <v>5000</v>
      </c>
      <c r="L1479" s="54">
        <f t="shared" si="113"/>
        <v>5000</v>
      </c>
      <c r="M1479" s="54">
        <f t="shared" si="114"/>
        <v>0</v>
      </c>
      <c r="O1479" s="91">
        <f t="shared" ref="O1479:O1542" si="115">P1479-A1479</f>
        <v>0</v>
      </c>
      <c r="P1479" s="122">
        <v>616610</v>
      </c>
      <c r="Q1479" s="71">
        <v>1</v>
      </c>
      <c r="R1479" s="71">
        <v>5000</v>
      </c>
      <c r="S1479" s="161"/>
      <c r="V1479"/>
      <c r="W1479"/>
      <c r="X1479"/>
      <c r="Y1479"/>
      <c r="Z1479"/>
      <c r="AA1479"/>
      <c r="AB1479"/>
      <c r="AC1479"/>
    </row>
    <row r="1480" spans="1:29">
      <c r="A1480" s="123">
        <v>616673</v>
      </c>
      <c r="B1480" s="49">
        <v>616</v>
      </c>
      <c r="C1480" s="50" t="s">
        <v>1513</v>
      </c>
      <c r="D1480" s="68">
        <v>673</v>
      </c>
      <c r="E1480" s="41" t="s">
        <v>853</v>
      </c>
      <c r="F1480" s="235">
        <v>7.09</v>
      </c>
      <c r="G1480" s="235">
        <v>6</v>
      </c>
      <c r="H1480" s="78">
        <f t="shared" ref="H1480:H1543" si="116">Q1480</f>
        <v>5.6</v>
      </c>
      <c r="I1480" s="47">
        <f t="shared" ref="I1480:I1543" si="117">H1480-G1480</f>
        <v>-0.40000000000000036</v>
      </c>
      <c r="J1480" s="139">
        <v>47715</v>
      </c>
      <c r="K1480" s="139">
        <v>34806</v>
      </c>
      <c r="L1480" s="54">
        <f t="shared" ref="L1480:L1543" si="118">R1480</f>
        <v>28000</v>
      </c>
      <c r="M1480" s="54">
        <f t="shared" ref="M1480:M1543" si="119">L1480-K1480</f>
        <v>-6806</v>
      </c>
      <c r="O1480" s="91">
        <f t="shared" si="115"/>
        <v>0</v>
      </c>
      <c r="P1480" s="122">
        <v>616673</v>
      </c>
      <c r="Q1480" s="71">
        <v>5.6</v>
      </c>
      <c r="R1480" s="71">
        <v>28000</v>
      </c>
      <c r="S1480" s="161"/>
      <c r="V1480"/>
      <c r="W1480"/>
      <c r="X1480"/>
      <c r="Y1480"/>
      <c r="Z1480"/>
      <c r="AA1480"/>
      <c r="AB1480"/>
      <c r="AC1480"/>
    </row>
    <row r="1481" spans="1:29">
      <c r="A1481" s="123">
        <v>616720</v>
      </c>
      <c r="B1481" s="49">
        <v>616</v>
      </c>
      <c r="C1481" s="50" t="s">
        <v>1513</v>
      </c>
      <c r="D1481" s="68">
        <v>720</v>
      </c>
      <c r="E1481" s="41" t="s">
        <v>854</v>
      </c>
      <c r="F1481" s="235">
        <v>1</v>
      </c>
      <c r="G1481" s="235">
        <v>1</v>
      </c>
      <c r="H1481" s="78">
        <f t="shared" si="116"/>
        <v>1.3599999999999999</v>
      </c>
      <c r="I1481" s="47">
        <f t="shared" si="117"/>
        <v>0.35999999999999988</v>
      </c>
      <c r="J1481" s="139">
        <v>5000</v>
      </c>
      <c r="K1481" s="139">
        <v>5000</v>
      </c>
      <c r="L1481" s="54">
        <f t="shared" si="118"/>
        <v>11690</v>
      </c>
      <c r="M1481" s="54">
        <f t="shared" si="119"/>
        <v>6690</v>
      </c>
      <c r="O1481" s="91">
        <f t="shared" si="115"/>
        <v>0</v>
      </c>
      <c r="P1481" s="122">
        <v>616720</v>
      </c>
      <c r="Q1481" s="71">
        <v>1.3599999999999999</v>
      </c>
      <c r="R1481" s="71">
        <v>11690</v>
      </c>
      <c r="S1481" s="161"/>
      <c r="V1481"/>
      <c r="W1481"/>
      <c r="X1481"/>
      <c r="Y1481"/>
      <c r="Z1481"/>
      <c r="AA1481"/>
      <c r="AB1481"/>
      <c r="AC1481"/>
    </row>
    <row r="1482" spans="1:29">
      <c r="A1482" s="238">
        <v>616725</v>
      </c>
      <c r="B1482" s="149">
        <v>616</v>
      </c>
      <c r="C1482" s="183" t="s">
        <v>1513</v>
      </c>
      <c r="D1482" s="184">
        <v>725</v>
      </c>
      <c r="E1482" s="41" t="s">
        <v>571</v>
      </c>
      <c r="F1482" s="93"/>
      <c r="G1482" s="235">
        <v>2</v>
      </c>
      <c r="H1482" s="78">
        <f t="shared" si="116"/>
        <v>1.48</v>
      </c>
      <c r="I1482" s="47">
        <f t="shared" si="117"/>
        <v>-0.52</v>
      </c>
      <c r="J1482"/>
      <c r="K1482" s="139">
        <v>10000</v>
      </c>
      <c r="L1482" s="54">
        <f t="shared" si="118"/>
        <v>7400</v>
      </c>
      <c r="M1482" s="54">
        <f t="shared" si="119"/>
        <v>-2600</v>
      </c>
      <c r="O1482" s="91">
        <f t="shared" si="115"/>
        <v>0</v>
      </c>
      <c r="P1482" s="122">
        <v>616725</v>
      </c>
      <c r="Q1482" s="71">
        <v>1.48</v>
      </c>
      <c r="R1482" s="71">
        <v>7400</v>
      </c>
      <c r="S1482" s="161"/>
      <c r="V1482"/>
      <c r="W1482"/>
      <c r="X1482"/>
      <c r="Y1482"/>
      <c r="Z1482"/>
      <c r="AA1482"/>
      <c r="AB1482"/>
      <c r="AC1482"/>
    </row>
    <row r="1483" spans="1:29">
      <c r="A1483" s="123">
        <v>616735</v>
      </c>
      <c r="B1483" s="49">
        <v>616</v>
      </c>
      <c r="C1483" s="50" t="s">
        <v>1513</v>
      </c>
      <c r="D1483" s="68">
        <v>735</v>
      </c>
      <c r="E1483" s="41" t="s">
        <v>855</v>
      </c>
      <c r="F1483" s="235">
        <v>14.34</v>
      </c>
      <c r="G1483" s="235">
        <v>14</v>
      </c>
      <c r="H1483" s="78">
        <f t="shared" si="116"/>
        <v>14.780000000000001</v>
      </c>
      <c r="I1483" s="47">
        <f t="shared" si="117"/>
        <v>0.78000000000000114</v>
      </c>
      <c r="J1483" s="139">
        <v>87193</v>
      </c>
      <c r="K1483" s="139">
        <v>83556</v>
      </c>
      <c r="L1483" s="54">
        <f t="shared" si="118"/>
        <v>80945</v>
      </c>
      <c r="M1483" s="54">
        <f t="shared" si="119"/>
        <v>-2611</v>
      </c>
      <c r="O1483" s="91">
        <f t="shared" si="115"/>
        <v>0</v>
      </c>
      <c r="P1483" s="122">
        <v>616735</v>
      </c>
      <c r="Q1483" s="71">
        <v>14.780000000000001</v>
      </c>
      <c r="R1483" s="71">
        <v>80945</v>
      </c>
      <c r="S1483" s="161"/>
      <c r="V1483"/>
      <c r="W1483"/>
      <c r="X1483"/>
      <c r="Y1483"/>
      <c r="Z1483"/>
      <c r="AA1483"/>
      <c r="AB1483"/>
      <c r="AC1483"/>
    </row>
    <row r="1484" spans="1:29">
      <c r="A1484" s="180">
        <v>616775</v>
      </c>
      <c r="B1484" s="86">
        <v>616</v>
      </c>
      <c r="C1484" s="182" t="s">
        <v>1513</v>
      </c>
      <c r="D1484" s="182">
        <v>775</v>
      </c>
      <c r="E1484" s="41" t="s">
        <v>856</v>
      </c>
      <c r="F1484" s="235">
        <v>1.1399999999999999</v>
      </c>
      <c r="G1484" s="235">
        <v>2</v>
      </c>
      <c r="H1484" s="78">
        <f t="shared" si="116"/>
        <v>2</v>
      </c>
      <c r="I1484" s="47">
        <f t="shared" si="117"/>
        <v>0</v>
      </c>
      <c r="J1484" s="139">
        <v>5700</v>
      </c>
      <c r="K1484" s="139">
        <v>10000</v>
      </c>
      <c r="L1484" s="54">
        <f t="shared" si="118"/>
        <v>10000</v>
      </c>
      <c r="M1484" s="54">
        <f t="shared" si="119"/>
        <v>0</v>
      </c>
      <c r="O1484" s="91">
        <f t="shared" si="115"/>
        <v>0</v>
      </c>
      <c r="P1484" s="122">
        <v>616775</v>
      </c>
      <c r="Q1484" s="71">
        <v>2</v>
      </c>
      <c r="R1484" s="71">
        <v>10000</v>
      </c>
      <c r="S1484" s="161"/>
      <c r="V1484"/>
      <c r="W1484"/>
      <c r="X1484"/>
      <c r="Y1484"/>
      <c r="Z1484"/>
      <c r="AA1484"/>
      <c r="AB1484"/>
      <c r="AC1484"/>
    </row>
    <row r="1485" spans="1:29">
      <c r="A1485" s="170">
        <v>618022</v>
      </c>
      <c r="B1485" s="48">
        <v>618</v>
      </c>
      <c r="C1485" s="50" t="s">
        <v>1295</v>
      </c>
      <c r="D1485" s="50">
        <v>22</v>
      </c>
      <c r="E1485" s="41" t="s">
        <v>1293</v>
      </c>
      <c r="F1485" s="235">
        <v>2</v>
      </c>
      <c r="G1485" s="235">
        <v>3</v>
      </c>
      <c r="H1485" s="78">
        <f t="shared" si="116"/>
        <v>3</v>
      </c>
      <c r="I1485" s="47">
        <f t="shared" si="117"/>
        <v>0</v>
      </c>
      <c r="J1485" s="139">
        <v>10000</v>
      </c>
      <c r="K1485" s="139">
        <v>15000</v>
      </c>
      <c r="L1485" s="54">
        <f t="shared" si="118"/>
        <v>15000</v>
      </c>
      <c r="M1485" s="54">
        <f t="shared" si="119"/>
        <v>0</v>
      </c>
      <c r="O1485" s="91">
        <f t="shared" si="115"/>
        <v>0</v>
      </c>
      <c r="P1485" s="122">
        <v>618022</v>
      </c>
      <c r="Q1485" s="71">
        <v>3</v>
      </c>
      <c r="R1485" s="71">
        <v>15000</v>
      </c>
      <c r="S1485" s="161"/>
      <c r="V1485"/>
      <c r="W1485"/>
      <c r="X1485"/>
      <c r="Y1485"/>
      <c r="Z1485"/>
      <c r="AA1485"/>
      <c r="AB1485"/>
      <c r="AC1485"/>
    </row>
    <row r="1486" spans="1:29">
      <c r="A1486" s="234">
        <v>618033</v>
      </c>
      <c r="B1486" s="149">
        <v>618</v>
      </c>
      <c r="C1486" s="183" t="s">
        <v>1295</v>
      </c>
      <c r="D1486" s="184">
        <v>33</v>
      </c>
      <c r="E1486" s="41" t="s">
        <v>1322</v>
      </c>
      <c r="F1486" s="93"/>
      <c r="G1486" s="235">
        <v>2</v>
      </c>
      <c r="H1486" s="78">
        <f t="shared" si="116"/>
        <v>2</v>
      </c>
      <c r="I1486" s="47">
        <f t="shared" si="117"/>
        <v>0</v>
      </c>
      <c r="J1486"/>
      <c r="K1486" s="139">
        <v>12120</v>
      </c>
      <c r="L1486" s="54">
        <f t="shared" si="118"/>
        <v>11951</v>
      </c>
      <c r="M1486" s="54">
        <f t="shared" si="119"/>
        <v>-169</v>
      </c>
      <c r="O1486" s="91">
        <f t="shared" si="115"/>
        <v>0</v>
      </c>
      <c r="P1486" s="122">
        <v>618033</v>
      </c>
      <c r="Q1486" s="71">
        <v>2</v>
      </c>
      <c r="R1486" s="71">
        <v>11951</v>
      </c>
      <c r="S1486" s="161"/>
      <c r="V1486"/>
      <c r="W1486"/>
      <c r="X1486"/>
      <c r="Y1486"/>
      <c r="Z1486"/>
      <c r="AA1486"/>
      <c r="AB1486"/>
      <c r="AC1486"/>
    </row>
    <row r="1487" spans="1:29">
      <c r="A1487" s="51">
        <v>618150</v>
      </c>
      <c r="B1487" s="48">
        <v>618</v>
      </c>
      <c r="C1487" s="50" t="s">
        <v>1295</v>
      </c>
      <c r="D1487" s="68">
        <v>150</v>
      </c>
      <c r="E1487" s="41" t="s">
        <v>1292</v>
      </c>
      <c r="F1487" s="235">
        <v>43.67</v>
      </c>
      <c r="G1487" s="235">
        <v>50</v>
      </c>
      <c r="H1487" s="78">
        <f t="shared" si="116"/>
        <v>49.06</v>
      </c>
      <c r="I1487" s="47">
        <f t="shared" si="117"/>
        <v>-0.93999999999999773</v>
      </c>
      <c r="J1487" s="139">
        <v>248678</v>
      </c>
      <c r="K1487" s="139">
        <v>291963</v>
      </c>
      <c r="L1487" s="54">
        <f t="shared" si="118"/>
        <v>299478</v>
      </c>
      <c r="M1487" s="54">
        <f t="shared" si="119"/>
        <v>7515</v>
      </c>
      <c r="O1487" s="91">
        <f t="shared" si="115"/>
        <v>0</v>
      </c>
      <c r="P1487" s="122">
        <v>618150</v>
      </c>
      <c r="Q1487" s="71">
        <v>49.06</v>
      </c>
      <c r="R1487" s="71">
        <v>299478</v>
      </c>
      <c r="S1487" s="161"/>
      <c r="V1487"/>
      <c r="W1487"/>
      <c r="X1487"/>
      <c r="Y1487"/>
      <c r="Z1487"/>
      <c r="AA1487"/>
      <c r="AB1487"/>
      <c r="AC1487"/>
    </row>
    <row r="1488" spans="1:29">
      <c r="A1488" s="51">
        <v>618152</v>
      </c>
      <c r="B1488" s="48">
        <v>618</v>
      </c>
      <c r="C1488" s="50" t="s">
        <v>1295</v>
      </c>
      <c r="D1488" s="50">
        <v>152</v>
      </c>
      <c r="E1488" s="41" t="s">
        <v>1294</v>
      </c>
      <c r="F1488" s="235">
        <v>12</v>
      </c>
      <c r="G1488" s="235">
        <v>10</v>
      </c>
      <c r="H1488" s="78">
        <f t="shared" si="116"/>
        <v>9.3600000000000012</v>
      </c>
      <c r="I1488" s="47">
        <f t="shared" si="117"/>
        <v>-0.63999999999999879</v>
      </c>
      <c r="J1488" s="139">
        <v>78861</v>
      </c>
      <c r="K1488" s="139">
        <v>55804</v>
      </c>
      <c r="L1488" s="54">
        <f t="shared" si="118"/>
        <v>59185</v>
      </c>
      <c r="M1488" s="54">
        <f t="shared" si="119"/>
        <v>3381</v>
      </c>
      <c r="O1488" s="91">
        <f t="shared" si="115"/>
        <v>0</v>
      </c>
      <c r="P1488" s="122">
        <v>618152</v>
      </c>
      <c r="Q1488" s="71">
        <v>9.3600000000000012</v>
      </c>
      <c r="R1488" s="71">
        <v>59185</v>
      </c>
      <c r="S1488" s="161"/>
      <c r="V1488"/>
      <c r="W1488"/>
      <c r="X1488"/>
      <c r="Y1488"/>
      <c r="Z1488"/>
      <c r="AA1488"/>
      <c r="AB1488"/>
      <c r="AC1488"/>
    </row>
    <row r="1489" spans="1:29">
      <c r="A1489" s="174">
        <v>618195</v>
      </c>
      <c r="B1489" s="169">
        <v>618</v>
      </c>
      <c r="C1489" s="50" t="s">
        <v>1295</v>
      </c>
      <c r="D1489" s="169">
        <v>195</v>
      </c>
      <c r="E1489" s="41" t="s">
        <v>918</v>
      </c>
      <c r="F1489" s="235">
        <v>1</v>
      </c>
      <c r="G1489" s="235">
        <v>1</v>
      </c>
      <c r="H1489" s="78">
        <f t="shared" si="116"/>
        <v>1</v>
      </c>
      <c r="I1489" s="47">
        <f t="shared" si="117"/>
        <v>0</v>
      </c>
      <c r="J1489" s="139">
        <v>5000</v>
      </c>
      <c r="K1489" s="139">
        <v>5000</v>
      </c>
      <c r="L1489" s="54">
        <f t="shared" si="118"/>
        <v>5000</v>
      </c>
      <c r="M1489" s="54">
        <f t="shared" si="119"/>
        <v>0</v>
      </c>
      <c r="O1489" s="91">
        <f t="shared" si="115"/>
        <v>0</v>
      </c>
      <c r="P1489" s="122">
        <v>618195</v>
      </c>
      <c r="Q1489" s="71">
        <v>1</v>
      </c>
      <c r="R1489" s="71">
        <v>5000</v>
      </c>
      <c r="S1489" s="161"/>
      <c r="V1489"/>
      <c r="W1489"/>
      <c r="X1489"/>
      <c r="Y1489"/>
      <c r="Z1489"/>
      <c r="AA1489"/>
      <c r="AB1489"/>
      <c r="AC1489"/>
    </row>
    <row r="1490" spans="1:29">
      <c r="A1490" s="250">
        <v>618209</v>
      </c>
      <c r="B1490" s="149">
        <v>618</v>
      </c>
      <c r="C1490" s="183" t="s">
        <v>1295</v>
      </c>
      <c r="D1490" s="184">
        <v>209</v>
      </c>
      <c r="E1490" s="41" t="s">
        <v>1266</v>
      </c>
      <c r="F1490" s="235">
        <v>0.5</v>
      </c>
      <c r="G1490" s="235">
        <v>0.5</v>
      </c>
      <c r="H1490" s="78">
        <f t="shared" si="116"/>
        <v>0</v>
      </c>
      <c r="I1490" s="47">
        <f t="shared" si="117"/>
        <v>-0.5</v>
      </c>
      <c r="J1490" s="139">
        <v>4347</v>
      </c>
      <c r="K1490" s="139">
        <v>9500</v>
      </c>
      <c r="L1490" s="54">
        <f t="shared" si="118"/>
        <v>0</v>
      </c>
      <c r="M1490" s="54">
        <f t="shared" si="119"/>
        <v>-9500</v>
      </c>
      <c r="O1490" s="91">
        <f t="shared" si="115"/>
        <v>0</v>
      </c>
      <c r="P1490" s="147">
        <v>618209</v>
      </c>
      <c r="Q1490" s="71"/>
      <c r="R1490" s="71"/>
      <c r="S1490" s="161"/>
      <c r="V1490"/>
      <c r="W1490"/>
      <c r="X1490"/>
      <c r="Y1490"/>
      <c r="Z1490"/>
      <c r="AA1490"/>
      <c r="AB1490"/>
      <c r="AC1490"/>
    </row>
    <row r="1491" spans="1:29">
      <c r="A1491" s="51">
        <v>618236</v>
      </c>
      <c r="B1491" s="48">
        <v>618</v>
      </c>
      <c r="C1491" s="50" t="s">
        <v>1295</v>
      </c>
      <c r="D1491" s="50">
        <v>236</v>
      </c>
      <c r="E1491" s="41" t="s">
        <v>1267</v>
      </c>
      <c r="F1491" s="235">
        <v>26.5</v>
      </c>
      <c r="G1491" s="235">
        <v>31.5</v>
      </c>
      <c r="H1491" s="78">
        <f t="shared" si="116"/>
        <v>30.09</v>
      </c>
      <c r="I1491" s="47">
        <f t="shared" si="117"/>
        <v>-1.4100000000000001</v>
      </c>
      <c r="J1491" s="139">
        <v>151453</v>
      </c>
      <c r="K1491" s="139">
        <v>201694</v>
      </c>
      <c r="L1491" s="54">
        <f t="shared" si="118"/>
        <v>188246</v>
      </c>
      <c r="M1491" s="54">
        <f t="shared" si="119"/>
        <v>-13448</v>
      </c>
      <c r="O1491" s="91">
        <f t="shared" si="115"/>
        <v>0</v>
      </c>
      <c r="P1491" s="122">
        <v>618236</v>
      </c>
      <c r="Q1491" s="71">
        <v>30.09</v>
      </c>
      <c r="R1491" s="71">
        <v>188246</v>
      </c>
      <c r="S1491" s="161"/>
      <c r="V1491"/>
      <c r="W1491"/>
      <c r="X1491"/>
      <c r="Y1491"/>
      <c r="Z1491"/>
      <c r="AA1491"/>
      <c r="AB1491"/>
      <c r="AC1491"/>
    </row>
    <row r="1492" spans="1:29">
      <c r="A1492" s="171">
        <v>618249</v>
      </c>
      <c r="B1492" s="48">
        <v>618</v>
      </c>
      <c r="C1492" s="50" t="s">
        <v>1295</v>
      </c>
      <c r="D1492" s="50">
        <v>249</v>
      </c>
      <c r="E1492" s="41" t="s">
        <v>881</v>
      </c>
      <c r="F1492" s="235">
        <v>3.17</v>
      </c>
      <c r="G1492" s="235">
        <v>3</v>
      </c>
      <c r="H1492" s="78">
        <f t="shared" si="116"/>
        <v>3</v>
      </c>
      <c r="I1492" s="47">
        <f t="shared" si="117"/>
        <v>0</v>
      </c>
      <c r="J1492" s="139">
        <v>17654</v>
      </c>
      <c r="K1492" s="139">
        <v>19000</v>
      </c>
      <c r="L1492" s="54">
        <f t="shared" si="118"/>
        <v>17545</v>
      </c>
      <c r="M1492" s="54">
        <f t="shared" si="119"/>
        <v>-1455</v>
      </c>
      <c r="O1492" s="91">
        <f t="shared" si="115"/>
        <v>0</v>
      </c>
      <c r="P1492" s="122">
        <v>618249</v>
      </c>
      <c r="Q1492" s="71">
        <v>3</v>
      </c>
      <c r="R1492" s="71">
        <v>17545</v>
      </c>
      <c r="S1492" s="161"/>
      <c r="V1492"/>
      <c r="W1492"/>
      <c r="X1492"/>
      <c r="Y1492"/>
      <c r="Z1492"/>
      <c r="AA1492"/>
      <c r="AB1492"/>
      <c r="AC1492"/>
    </row>
    <row r="1493" spans="1:29">
      <c r="A1493" s="51">
        <v>618302</v>
      </c>
      <c r="B1493" s="48">
        <v>618</v>
      </c>
      <c r="C1493" s="50" t="s">
        <v>1295</v>
      </c>
      <c r="D1493" s="68">
        <v>302</v>
      </c>
      <c r="E1493" s="41" t="s">
        <v>1300</v>
      </c>
      <c r="F1493" s="235">
        <v>6</v>
      </c>
      <c r="G1493" s="235">
        <v>5</v>
      </c>
      <c r="H1493" s="78">
        <f t="shared" si="116"/>
        <v>5</v>
      </c>
      <c r="I1493" s="47">
        <f t="shared" si="117"/>
        <v>0</v>
      </c>
      <c r="J1493" s="139">
        <v>30000</v>
      </c>
      <c r="K1493" s="139">
        <v>25000</v>
      </c>
      <c r="L1493" s="54">
        <f t="shared" si="118"/>
        <v>25000</v>
      </c>
      <c r="M1493" s="54">
        <f t="shared" si="119"/>
        <v>0</v>
      </c>
      <c r="O1493" s="91">
        <f t="shared" si="115"/>
        <v>0</v>
      </c>
      <c r="P1493" s="122">
        <v>618302</v>
      </c>
      <c r="Q1493" s="71">
        <v>5</v>
      </c>
      <c r="R1493" s="71">
        <v>25000</v>
      </c>
      <c r="S1493" s="161"/>
      <c r="V1493"/>
      <c r="W1493"/>
      <c r="X1493"/>
      <c r="Y1493"/>
      <c r="Z1493"/>
      <c r="AA1493"/>
      <c r="AB1493"/>
      <c r="AC1493"/>
    </row>
    <row r="1494" spans="1:29">
      <c r="A1494" s="51">
        <v>618635</v>
      </c>
      <c r="B1494" s="48">
        <v>618</v>
      </c>
      <c r="C1494" s="50" t="s">
        <v>1295</v>
      </c>
      <c r="D1494" s="50">
        <v>635</v>
      </c>
      <c r="E1494" s="41" t="s">
        <v>1291</v>
      </c>
      <c r="F1494" s="235">
        <v>13.65</v>
      </c>
      <c r="G1494" s="235">
        <v>11</v>
      </c>
      <c r="H1494" s="78">
        <f t="shared" si="116"/>
        <v>10.469999999999999</v>
      </c>
      <c r="I1494" s="47">
        <f t="shared" si="117"/>
        <v>-0.53000000000000114</v>
      </c>
      <c r="J1494" s="139">
        <v>69871</v>
      </c>
      <c r="K1494" s="139">
        <v>60621</v>
      </c>
      <c r="L1494" s="54">
        <f t="shared" si="118"/>
        <v>63674</v>
      </c>
      <c r="M1494" s="54">
        <f t="shared" si="119"/>
        <v>3053</v>
      </c>
      <c r="O1494" s="91">
        <f t="shared" si="115"/>
        <v>0</v>
      </c>
      <c r="P1494" s="122">
        <v>618635</v>
      </c>
      <c r="Q1494" s="71">
        <v>10.469999999999999</v>
      </c>
      <c r="R1494" s="71">
        <v>63674</v>
      </c>
      <c r="S1494" s="161"/>
      <c r="V1494"/>
      <c r="W1494"/>
      <c r="X1494"/>
      <c r="Y1494"/>
      <c r="Z1494"/>
      <c r="AA1494"/>
      <c r="AB1494"/>
      <c r="AC1494"/>
    </row>
    <row r="1495" spans="1:29">
      <c r="A1495" s="51">
        <v>618662</v>
      </c>
      <c r="B1495" s="48">
        <v>618</v>
      </c>
      <c r="C1495" s="50" t="s">
        <v>1295</v>
      </c>
      <c r="D1495" s="68">
        <v>662</v>
      </c>
      <c r="E1495" s="41" t="s">
        <v>1296</v>
      </c>
      <c r="F1495" s="235">
        <v>7</v>
      </c>
      <c r="G1495" s="235">
        <v>6</v>
      </c>
      <c r="H1495" s="78">
        <f t="shared" si="116"/>
        <v>6</v>
      </c>
      <c r="I1495" s="47">
        <f t="shared" si="117"/>
        <v>0</v>
      </c>
      <c r="J1495" s="139">
        <v>35000</v>
      </c>
      <c r="K1495" s="139">
        <v>30000</v>
      </c>
      <c r="L1495" s="54">
        <f t="shared" si="118"/>
        <v>30000</v>
      </c>
      <c r="M1495" s="54">
        <f t="shared" si="119"/>
        <v>0</v>
      </c>
      <c r="O1495" s="91">
        <f t="shared" si="115"/>
        <v>0</v>
      </c>
      <c r="P1495" s="122">
        <v>618662</v>
      </c>
      <c r="Q1495" s="71">
        <v>6</v>
      </c>
      <c r="R1495" s="71">
        <v>30000</v>
      </c>
      <c r="S1495" s="161"/>
      <c r="V1495"/>
      <c r="W1495"/>
      <c r="X1495"/>
      <c r="Y1495"/>
      <c r="Z1495"/>
      <c r="AA1495"/>
      <c r="AB1495"/>
      <c r="AC1495"/>
    </row>
    <row r="1496" spans="1:29">
      <c r="A1496" s="51">
        <v>618672</v>
      </c>
      <c r="B1496" s="48">
        <v>618</v>
      </c>
      <c r="C1496" s="50" t="s">
        <v>1295</v>
      </c>
      <c r="D1496" s="50">
        <v>672</v>
      </c>
      <c r="E1496" s="41" t="s">
        <v>1297</v>
      </c>
      <c r="F1496" s="235">
        <v>5</v>
      </c>
      <c r="G1496" s="235">
        <v>1</v>
      </c>
      <c r="H1496" s="78">
        <f t="shared" si="116"/>
        <v>1</v>
      </c>
      <c r="I1496" s="47">
        <f t="shared" si="117"/>
        <v>0</v>
      </c>
      <c r="J1496" s="139">
        <v>27120</v>
      </c>
      <c r="K1496" s="139">
        <v>5000</v>
      </c>
      <c r="L1496" s="54">
        <f t="shared" si="118"/>
        <v>5000</v>
      </c>
      <c r="M1496" s="54">
        <f t="shared" si="119"/>
        <v>0</v>
      </c>
      <c r="O1496" s="91">
        <f t="shared" si="115"/>
        <v>0</v>
      </c>
      <c r="P1496" s="122">
        <v>618672</v>
      </c>
      <c r="Q1496" s="71">
        <v>1</v>
      </c>
      <c r="R1496" s="71">
        <v>5000</v>
      </c>
      <c r="S1496" s="161"/>
      <c r="V1496"/>
      <c r="W1496"/>
      <c r="X1496"/>
      <c r="Y1496"/>
      <c r="Z1496"/>
      <c r="AA1496"/>
      <c r="AB1496"/>
      <c r="AC1496"/>
    </row>
    <row r="1497" spans="1:29">
      <c r="A1497" s="51">
        <v>618765</v>
      </c>
      <c r="B1497" s="49">
        <v>618</v>
      </c>
      <c r="C1497" s="50" t="s">
        <v>1295</v>
      </c>
      <c r="D1497" s="68">
        <v>765</v>
      </c>
      <c r="E1497" s="41" t="s">
        <v>1299</v>
      </c>
      <c r="F1497" s="235">
        <v>121.66</v>
      </c>
      <c r="G1497" s="235">
        <v>102</v>
      </c>
      <c r="H1497" s="78">
        <f t="shared" si="116"/>
        <v>105.22</v>
      </c>
      <c r="I1497" s="47">
        <f t="shared" si="117"/>
        <v>3.2199999999999989</v>
      </c>
      <c r="J1497" s="139">
        <v>620319</v>
      </c>
      <c r="K1497" s="139">
        <v>540028</v>
      </c>
      <c r="L1497" s="54">
        <f t="shared" si="118"/>
        <v>552557</v>
      </c>
      <c r="M1497" s="54">
        <f t="shared" si="119"/>
        <v>12529</v>
      </c>
      <c r="O1497" s="91">
        <f t="shared" si="115"/>
        <v>0</v>
      </c>
      <c r="P1497" s="122">
        <v>618765</v>
      </c>
      <c r="Q1497" s="71">
        <v>105.22</v>
      </c>
      <c r="R1497" s="71">
        <v>552557</v>
      </c>
      <c r="S1497" s="161"/>
      <c r="V1497"/>
      <c r="W1497"/>
      <c r="X1497"/>
      <c r="Y1497"/>
      <c r="Z1497"/>
      <c r="AA1497"/>
      <c r="AB1497"/>
      <c r="AC1497"/>
    </row>
    <row r="1498" spans="1:29">
      <c r="A1498" s="51">
        <v>620064</v>
      </c>
      <c r="B1498" s="48">
        <v>620</v>
      </c>
      <c r="C1498" s="50" t="s">
        <v>1271</v>
      </c>
      <c r="D1498" s="50">
        <v>64</v>
      </c>
      <c r="E1498" s="41" t="s">
        <v>844</v>
      </c>
      <c r="F1498" s="235">
        <v>16.439999999999998</v>
      </c>
      <c r="G1498" s="235">
        <v>17</v>
      </c>
      <c r="H1498" s="78">
        <f t="shared" si="116"/>
        <v>17</v>
      </c>
      <c r="I1498" s="47">
        <f t="shared" si="117"/>
        <v>0</v>
      </c>
      <c r="J1498" s="139">
        <v>98655</v>
      </c>
      <c r="K1498" s="139">
        <v>101455</v>
      </c>
      <c r="L1498" s="54">
        <f t="shared" si="118"/>
        <v>103368</v>
      </c>
      <c r="M1498" s="54">
        <f t="shared" si="119"/>
        <v>1913</v>
      </c>
      <c r="O1498" s="91">
        <f t="shared" si="115"/>
        <v>0</v>
      </c>
      <c r="P1498" s="122">
        <v>620064</v>
      </c>
      <c r="Q1498" s="71">
        <v>17</v>
      </c>
      <c r="R1498" s="71">
        <v>103368</v>
      </c>
      <c r="S1498" s="161"/>
      <c r="V1498"/>
      <c r="W1498"/>
      <c r="X1498"/>
      <c r="Y1498"/>
      <c r="Z1498"/>
      <c r="AA1498"/>
      <c r="AB1498"/>
      <c r="AC1498"/>
    </row>
    <row r="1499" spans="1:29">
      <c r="A1499" s="250">
        <v>620110</v>
      </c>
      <c r="B1499" s="149">
        <v>620</v>
      </c>
      <c r="C1499" s="183" t="s">
        <v>1271</v>
      </c>
      <c r="D1499" s="184">
        <v>110</v>
      </c>
      <c r="E1499" s="41" t="s">
        <v>793</v>
      </c>
      <c r="F1499" s="235">
        <v>1</v>
      </c>
      <c r="G1499" s="235">
        <v>1</v>
      </c>
      <c r="H1499" s="78">
        <f t="shared" si="116"/>
        <v>1</v>
      </c>
      <c r="I1499" s="47">
        <f t="shared" si="117"/>
        <v>0</v>
      </c>
      <c r="J1499" s="139">
        <v>5000</v>
      </c>
      <c r="K1499" s="139">
        <v>5000</v>
      </c>
      <c r="L1499" s="54">
        <f t="shared" si="118"/>
        <v>5000</v>
      </c>
      <c r="M1499" s="54">
        <f t="shared" si="119"/>
        <v>0</v>
      </c>
      <c r="O1499" s="91">
        <f t="shared" si="115"/>
        <v>0</v>
      </c>
      <c r="P1499" s="122">
        <v>620110</v>
      </c>
      <c r="Q1499" s="71">
        <v>1</v>
      </c>
      <c r="R1499" s="71">
        <v>5000</v>
      </c>
      <c r="S1499" s="161"/>
      <c r="V1499"/>
      <c r="W1499"/>
      <c r="X1499"/>
      <c r="Y1499"/>
      <c r="Z1499"/>
      <c r="AA1499"/>
      <c r="AB1499"/>
      <c r="AC1499"/>
    </row>
    <row r="1500" spans="1:29">
      <c r="A1500" s="180">
        <v>620141</v>
      </c>
      <c r="B1500" s="86">
        <v>620</v>
      </c>
      <c r="C1500" s="182" t="s">
        <v>1271</v>
      </c>
      <c r="D1500" s="182">
        <v>141</v>
      </c>
      <c r="E1500" s="41" t="s">
        <v>563</v>
      </c>
      <c r="F1500" s="235">
        <v>2</v>
      </c>
      <c r="G1500" s="235">
        <v>1</v>
      </c>
      <c r="H1500" s="78">
        <f t="shared" si="116"/>
        <v>1</v>
      </c>
      <c r="I1500" s="47">
        <f t="shared" si="117"/>
        <v>0</v>
      </c>
      <c r="J1500" s="139">
        <v>15964</v>
      </c>
      <c r="K1500" s="139">
        <v>9000</v>
      </c>
      <c r="L1500" s="54">
        <f t="shared" si="118"/>
        <v>11515</v>
      </c>
      <c r="M1500" s="54">
        <f t="shared" si="119"/>
        <v>2515</v>
      </c>
      <c r="O1500" s="91">
        <f t="shared" si="115"/>
        <v>0</v>
      </c>
      <c r="P1500" s="122">
        <v>620141</v>
      </c>
      <c r="Q1500" s="71">
        <v>1</v>
      </c>
      <c r="R1500" s="71">
        <v>11515</v>
      </c>
      <c r="S1500" s="161"/>
      <c r="V1500"/>
      <c r="W1500"/>
      <c r="X1500"/>
      <c r="Y1500"/>
      <c r="Z1500"/>
      <c r="AA1500"/>
      <c r="AB1500"/>
      <c r="AC1500"/>
    </row>
    <row r="1501" spans="1:29">
      <c r="A1501" s="180">
        <v>620153</v>
      </c>
      <c r="B1501" s="86">
        <v>620</v>
      </c>
      <c r="C1501" s="182" t="s">
        <v>1271</v>
      </c>
      <c r="D1501" s="182">
        <v>153</v>
      </c>
      <c r="E1501" s="41" t="s">
        <v>847</v>
      </c>
      <c r="F1501" s="235">
        <v>2</v>
      </c>
      <c r="G1501" s="235">
        <v>2</v>
      </c>
      <c r="H1501" s="78">
        <f t="shared" si="116"/>
        <v>2</v>
      </c>
      <c r="I1501" s="47">
        <f t="shared" si="117"/>
        <v>0</v>
      </c>
      <c r="J1501" s="139">
        <v>10000</v>
      </c>
      <c r="K1501" s="139">
        <v>10000</v>
      </c>
      <c r="L1501" s="54">
        <f t="shared" si="118"/>
        <v>10000</v>
      </c>
      <c r="M1501" s="54">
        <f t="shared" si="119"/>
        <v>0</v>
      </c>
      <c r="O1501" s="91">
        <f t="shared" si="115"/>
        <v>0</v>
      </c>
      <c r="P1501" s="122">
        <v>620153</v>
      </c>
      <c r="Q1501" s="71">
        <v>2</v>
      </c>
      <c r="R1501" s="71">
        <v>10000</v>
      </c>
      <c r="S1501" s="161"/>
      <c r="V1501"/>
      <c r="W1501"/>
      <c r="X1501"/>
      <c r="Y1501"/>
      <c r="Z1501"/>
      <c r="AA1501"/>
      <c r="AB1501"/>
      <c r="AC1501"/>
    </row>
    <row r="1502" spans="1:29">
      <c r="A1502" s="234">
        <v>620186</v>
      </c>
      <c r="B1502" s="149">
        <v>620</v>
      </c>
      <c r="C1502" s="183" t="s">
        <v>1271</v>
      </c>
      <c r="D1502" s="184">
        <v>186</v>
      </c>
      <c r="E1502" s="41" t="s">
        <v>873</v>
      </c>
      <c r="F1502" s="93"/>
      <c r="G1502" s="235">
        <v>1</v>
      </c>
      <c r="H1502" s="78">
        <f t="shared" si="116"/>
        <v>1</v>
      </c>
      <c r="I1502" s="47">
        <f t="shared" si="117"/>
        <v>0</v>
      </c>
      <c r="J1502"/>
      <c r="K1502" s="139">
        <v>5000</v>
      </c>
      <c r="L1502" s="54">
        <f t="shared" si="118"/>
        <v>5000</v>
      </c>
      <c r="M1502" s="54">
        <f t="shared" si="119"/>
        <v>0</v>
      </c>
      <c r="O1502" s="91">
        <f t="shared" si="115"/>
        <v>0</v>
      </c>
      <c r="P1502" s="122">
        <v>620186</v>
      </c>
      <c r="Q1502" s="71">
        <v>1</v>
      </c>
      <c r="R1502" s="71">
        <v>5000</v>
      </c>
      <c r="S1502" s="161"/>
      <c r="V1502"/>
      <c r="W1502"/>
      <c r="X1502"/>
      <c r="Y1502"/>
      <c r="Z1502"/>
      <c r="AA1502"/>
      <c r="AB1502"/>
      <c r="AC1502"/>
    </row>
    <row r="1503" spans="1:29">
      <c r="A1503" s="51">
        <v>620271</v>
      </c>
      <c r="B1503" s="48">
        <v>620</v>
      </c>
      <c r="C1503" s="50" t="s">
        <v>1271</v>
      </c>
      <c r="D1503" s="50">
        <v>271</v>
      </c>
      <c r="E1503" s="41" t="s">
        <v>1285</v>
      </c>
      <c r="F1503" s="235">
        <v>5</v>
      </c>
      <c r="G1503" s="235">
        <v>4</v>
      </c>
      <c r="H1503" s="78">
        <f t="shared" si="116"/>
        <v>4</v>
      </c>
      <c r="I1503" s="47">
        <f t="shared" si="117"/>
        <v>0</v>
      </c>
      <c r="J1503" s="139">
        <v>25000</v>
      </c>
      <c r="K1503" s="139">
        <v>20000</v>
      </c>
      <c r="L1503" s="54">
        <f t="shared" si="118"/>
        <v>20000</v>
      </c>
      <c r="M1503" s="54">
        <f t="shared" si="119"/>
        <v>0</v>
      </c>
      <c r="O1503" s="91">
        <f t="shared" si="115"/>
        <v>0</v>
      </c>
      <c r="P1503" s="122">
        <v>620271</v>
      </c>
      <c r="Q1503" s="71">
        <v>4</v>
      </c>
      <c r="R1503" s="71">
        <v>20000</v>
      </c>
      <c r="S1503" s="161"/>
      <c r="V1503"/>
      <c r="W1503"/>
      <c r="X1503"/>
      <c r="Y1503"/>
      <c r="Z1503"/>
      <c r="AA1503"/>
      <c r="AB1503"/>
      <c r="AC1503"/>
    </row>
    <row r="1504" spans="1:29">
      <c r="A1504" s="175">
        <v>620322</v>
      </c>
      <c r="B1504" s="169">
        <v>620</v>
      </c>
      <c r="C1504" s="50" t="s">
        <v>1271</v>
      </c>
      <c r="D1504" s="169">
        <v>322</v>
      </c>
      <c r="E1504" s="41" t="s">
        <v>787</v>
      </c>
      <c r="F1504" s="235">
        <v>9</v>
      </c>
      <c r="G1504" s="235">
        <v>8</v>
      </c>
      <c r="H1504" s="78">
        <f t="shared" si="116"/>
        <v>8</v>
      </c>
      <c r="I1504" s="47">
        <f t="shared" si="117"/>
        <v>0</v>
      </c>
      <c r="J1504" s="139">
        <v>53138</v>
      </c>
      <c r="K1504" s="139">
        <v>52138</v>
      </c>
      <c r="L1504" s="54">
        <f t="shared" si="118"/>
        <v>50083</v>
      </c>
      <c r="M1504" s="54">
        <f t="shared" si="119"/>
        <v>-2055</v>
      </c>
      <c r="O1504" s="91">
        <f t="shared" si="115"/>
        <v>0</v>
      </c>
      <c r="P1504" s="122">
        <v>620322</v>
      </c>
      <c r="Q1504" s="71">
        <v>8</v>
      </c>
      <c r="R1504" s="71">
        <v>50083</v>
      </c>
      <c r="S1504" s="161"/>
      <c r="V1504"/>
      <c r="W1504"/>
      <c r="X1504"/>
      <c r="Y1504"/>
      <c r="Z1504"/>
      <c r="AA1504"/>
      <c r="AB1504"/>
      <c r="AC1504"/>
    </row>
    <row r="1505" spans="1:29">
      <c r="A1505" s="51">
        <v>620348</v>
      </c>
      <c r="B1505" s="48">
        <v>620</v>
      </c>
      <c r="C1505" s="50" t="s">
        <v>1271</v>
      </c>
      <c r="D1505" s="50">
        <v>348</v>
      </c>
      <c r="E1505" s="41" t="s">
        <v>857</v>
      </c>
      <c r="F1505" s="235">
        <v>53</v>
      </c>
      <c r="G1505" s="235">
        <v>50</v>
      </c>
      <c r="H1505" s="78">
        <f t="shared" si="116"/>
        <v>50</v>
      </c>
      <c r="I1505" s="47">
        <f t="shared" si="117"/>
        <v>0</v>
      </c>
      <c r="J1505" s="139">
        <v>291750</v>
      </c>
      <c r="K1505" s="139">
        <v>277661</v>
      </c>
      <c r="L1505" s="54">
        <f t="shared" si="118"/>
        <v>282143</v>
      </c>
      <c r="M1505" s="54">
        <f t="shared" si="119"/>
        <v>4482</v>
      </c>
      <c r="O1505" s="91">
        <f t="shared" si="115"/>
        <v>0</v>
      </c>
      <c r="P1505" s="122">
        <v>620348</v>
      </c>
      <c r="Q1505" s="71">
        <v>50</v>
      </c>
      <c r="R1505" s="71">
        <v>282143</v>
      </c>
      <c r="S1505" s="161"/>
      <c r="V1505"/>
      <c r="W1505"/>
      <c r="X1505"/>
      <c r="Y1505"/>
      <c r="Z1505"/>
      <c r="AA1505"/>
      <c r="AB1505"/>
      <c r="AC1505"/>
    </row>
    <row r="1506" spans="1:29">
      <c r="A1506" s="145">
        <v>620710</v>
      </c>
      <c r="B1506" s="49">
        <v>620</v>
      </c>
      <c r="C1506" s="50" t="s">
        <v>1271</v>
      </c>
      <c r="D1506" s="68">
        <v>710</v>
      </c>
      <c r="E1506" s="41" t="s">
        <v>1284</v>
      </c>
      <c r="F1506" s="235">
        <v>1</v>
      </c>
      <c r="G1506" s="235">
        <v>1</v>
      </c>
      <c r="H1506" s="78">
        <f t="shared" si="116"/>
        <v>1</v>
      </c>
      <c r="I1506" s="47">
        <f t="shared" si="117"/>
        <v>0</v>
      </c>
      <c r="J1506" s="139">
        <v>6957</v>
      </c>
      <c r="K1506" s="139">
        <v>6957</v>
      </c>
      <c r="L1506" s="54">
        <f t="shared" si="118"/>
        <v>7176</v>
      </c>
      <c r="M1506" s="54">
        <f t="shared" si="119"/>
        <v>219</v>
      </c>
      <c r="O1506" s="91">
        <f t="shared" si="115"/>
        <v>0</v>
      </c>
      <c r="P1506" s="122">
        <v>620710</v>
      </c>
      <c r="Q1506" s="71">
        <v>1</v>
      </c>
      <c r="R1506" s="71">
        <v>7176</v>
      </c>
      <c r="S1506" s="161"/>
      <c r="V1506"/>
      <c r="W1506"/>
      <c r="X1506"/>
      <c r="Y1506"/>
      <c r="Z1506"/>
      <c r="AA1506"/>
      <c r="AB1506"/>
      <c r="AC1506"/>
    </row>
    <row r="1507" spans="1:29">
      <c r="A1507" s="145">
        <v>620725</v>
      </c>
      <c r="B1507" s="49">
        <v>620</v>
      </c>
      <c r="C1507" s="50" t="s">
        <v>1271</v>
      </c>
      <c r="D1507" s="68">
        <v>725</v>
      </c>
      <c r="E1507" s="41" t="s">
        <v>571</v>
      </c>
      <c r="F1507" s="235">
        <v>1</v>
      </c>
      <c r="G1507" s="235">
        <v>1</v>
      </c>
      <c r="H1507" s="78">
        <f t="shared" si="116"/>
        <v>1</v>
      </c>
      <c r="I1507" s="47">
        <f t="shared" si="117"/>
        <v>0</v>
      </c>
      <c r="J1507" s="139">
        <v>7176</v>
      </c>
      <c r="K1507" s="139">
        <v>7176</v>
      </c>
      <c r="L1507" s="54">
        <f t="shared" si="118"/>
        <v>8144</v>
      </c>
      <c r="M1507" s="54">
        <f t="shared" si="119"/>
        <v>968</v>
      </c>
      <c r="O1507" s="91">
        <f t="shared" si="115"/>
        <v>0</v>
      </c>
      <c r="P1507" s="122">
        <v>620725</v>
      </c>
      <c r="Q1507" s="71">
        <v>1</v>
      </c>
      <c r="R1507" s="71">
        <v>8144</v>
      </c>
      <c r="S1507" s="161"/>
      <c r="V1507"/>
      <c r="W1507"/>
      <c r="X1507"/>
      <c r="Y1507"/>
      <c r="Z1507"/>
      <c r="AA1507"/>
      <c r="AB1507"/>
      <c r="AC1507"/>
    </row>
    <row r="1508" spans="1:29">
      <c r="A1508" s="51">
        <v>620775</v>
      </c>
      <c r="B1508" s="48">
        <v>620</v>
      </c>
      <c r="C1508" s="50" t="s">
        <v>1271</v>
      </c>
      <c r="D1508" s="68">
        <v>775</v>
      </c>
      <c r="E1508" s="41" t="s">
        <v>856</v>
      </c>
      <c r="F1508" s="235">
        <v>3</v>
      </c>
      <c r="G1508" s="235">
        <v>4</v>
      </c>
      <c r="H1508" s="78">
        <f t="shared" si="116"/>
        <v>4</v>
      </c>
      <c r="I1508" s="47">
        <f t="shared" si="117"/>
        <v>0</v>
      </c>
      <c r="J1508" s="139">
        <v>15000</v>
      </c>
      <c r="K1508" s="139">
        <v>20000</v>
      </c>
      <c r="L1508" s="54">
        <f t="shared" si="118"/>
        <v>29595</v>
      </c>
      <c r="M1508" s="54">
        <f t="shared" si="119"/>
        <v>9595</v>
      </c>
      <c r="O1508" s="91">
        <f t="shared" si="115"/>
        <v>0</v>
      </c>
      <c r="P1508" s="122">
        <v>620775</v>
      </c>
      <c r="Q1508" s="71">
        <v>4</v>
      </c>
      <c r="R1508" s="71">
        <v>29595</v>
      </c>
      <c r="S1508" s="161"/>
      <c r="V1508"/>
      <c r="W1508"/>
      <c r="X1508"/>
      <c r="Y1508"/>
      <c r="Z1508"/>
      <c r="AA1508"/>
      <c r="AB1508"/>
      <c r="AC1508"/>
    </row>
    <row r="1509" spans="1:29">
      <c r="A1509" s="51">
        <v>622025</v>
      </c>
      <c r="B1509" s="49">
        <v>622</v>
      </c>
      <c r="C1509" s="50" t="s">
        <v>800</v>
      </c>
      <c r="D1509" s="68">
        <v>25</v>
      </c>
      <c r="E1509" s="41" t="s">
        <v>792</v>
      </c>
      <c r="F1509" s="235">
        <v>10.14</v>
      </c>
      <c r="G1509" s="235">
        <v>7</v>
      </c>
      <c r="H1509" s="78">
        <f t="shared" si="116"/>
        <v>12.240000000000002</v>
      </c>
      <c r="I1509" s="47">
        <f t="shared" si="117"/>
        <v>5.240000000000002</v>
      </c>
      <c r="J1509" s="139">
        <v>50700</v>
      </c>
      <c r="K1509" s="139">
        <v>35000</v>
      </c>
      <c r="L1509" s="54">
        <f t="shared" si="118"/>
        <v>71555</v>
      </c>
      <c r="M1509" s="54">
        <f t="shared" si="119"/>
        <v>36555</v>
      </c>
      <c r="O1509" s="91">
        <f t="shared" si="115"/>
        <v>0</v>
      </c>
      <c r="P1509" s="122">
        <v>622025</v>
      </c>
      <c r="Q1509" s="71">
        <v>12.240000000000002</v>
      </c>
      <c r="R1509" s="71">
        <v>71555</v>
      </c>
      <c r="S1509" s="161"/>
      <c r="V1509"/>
      <c r="W1509"/>
      <c r="X1509"/>
      <c r="Y1509"/>
      <c r="Z1509"/>
      <c r="AA1509"/>
      <c r="AB1509"/>
      <c r="AC1509"/>
    </row>
    <row r="1510" spans="1:29">
      <c r="A1510" s="234">
        <v>622099</v>
      </c>
      <c r="B1510" s="149">
        <v>622</v>
      </c>
      <c r="C1510" s="183" t="s">
        <v>800</v>
      </c>
      <c r="D1510" s="184">
        <v>99</v>
      </c>
      <c r="E1510" s="41" t="s">
        <v>1359</v>
      </c>
      <c r="G1510" s="235">
        <v>1</v>
      </c>
      <c r="H1510" s="78">
        <f t="shared" si="116"/>
        <v>0.88</v>
      </c>
      <c r="I1510" s="47">
        <f t="shared" si="117"/>
        <v>-0.12</v>
      </c>
      <c r="K1510" s="139">
        <v>5000</v>
      </c>
      <c r="L1510" s="54">
        <f t="shared" si="118"/>
        <v>4400</v>
      </c>
      <c r="M1510" s="54">
        <f t="shared" si="119"/>
        <v>-600</v>
      </c>
      <c r="O1510" s="91">
        <f t="shared" si="115"/>
        <v>0</v>
      </c>
      <c r="P1510" s="122">
        <v>622099</v>
      </c>
      <c r="Q1510" s="71">
        <v>0.88</v>
      </c>
      <c r="R1510" s="71">
        <v>4400</v>
      </c>
      <c r="S1510" s="161"/>
    </row>
    <row r="1511" spans="1:29">
      <c r="A1511" s="212">
        <v>622101</v>
      </c>
      <c r="B1511" s="149">
        <v>622</v>
      </c>
      <c r="C1511" s="183" t="s">
        <v>800</v>
      </c>
      <c r="D1511" s="183">
        <v>101</v>
      </c>
      <c r="E1511" s="41" t="s">
        <v>1275</v>
      </c>
      <c r="F1511" s="235">
        <v>1</v>
      </c>
      <c r="G1511" s="235">
        <v>0</v>
      </c>
      <c r="H1511" s="78">
        <f t="shared" si="116"/>
        <v>0</v>
      </c>
      <c r="I1511" s="47">
        <f t="shared" si="117"/>
        <v>0</v>
      </c>
      <c r="J1511" s="139">
        <v>5000</v>
      </c>
      <c r="K1511" s="139">
        <v>0</v>
      </c>
      <c r="L1511" s="54">
        <f t="shared" si="118"/>
        <v>0</v>
      </c>
      <c r="M1511" s="54">
        <f t="shared" si="119"/>
        <v>0</v>
      </c>
      <c r="O1511" s="91">
        <f t="shared" si="115"/>
        <v>0</v>
      </c>
      <c r="P1511" s="147">
        <v>622101</v>
      </c>
      <c r="Q1511" s="71"/>
      <c r="R1511" s="71"/>
      <c r="S1511" s="161"/>
    </row>
    <row r="1512" spans="1:29">
      <c r="A1512" s="234">
        <v>622167</v>
      </c>
      <c r="B1512" s="149">
        <v>622</v>
      </c>
      <c r="C1512" s="183" t="s">
        <v>800</v>
      </c>
      <c r="D1512" s="184">
        <v>167</v>
      </c>
      <c r="E1512" s="41" t="s">
        <v>1390</v>
      </c>
      <c r="G1512" s="235">
        <v>1</v>
      </c>
      <c r="H1512" s="78">
        <f t="shared" si="116"/>
        <v>1</v>
      </c>
      <c r="I1512" s="47">
        <f t="shared" si="117"/>
        <v>0</v>
      </c>
      <c r="K1512" s="139">
        <v>5000</v>
      </c>
      <c r="L1512" s="54">
        <f t="shared" si="118"/>
        <v>5000</v>
      </c>
      <c r="M1512" s="54">
        <f t="shared" si="119"/>
        <v>0</v>
      </c>
      <c r="O1512" s="91">
        <f t="shared" si="115"/>
        <v>0</v>
      </c>
      <c r="P1512" s="122">
        <v>622167</v>
      </c>
      <c r="Q1512" s="71">
        <v>1</v>
      </c>
      <c r="R1512" s="71">
        <v>5000</v>
      </c>
      <c r="S1512" s="161"/>
    </row>
    <row r="1513" spans="1:29">
      <c r="A1513" s="212">
        <v>622177</v>
      </c>
      <c r="B1513" s="149">
        <v>622</v>
      </c>
      <c r="C1513" s="183" t="s">
        <v>800</v>
      </c>
      <c r="D1513" s="184">
        <v>177</v>
      </c>
      <c r="E1513" s="41" t="s">
        <v>1277</v>
      </c>
      <c r="F1513" s="235">
        <v>1</v>
      </c>
      <c r="G1513" s="235">
        <v>1</v>
      </c>
      <c r="H1513" s="78">
        <f t="shared" si="116"/>
        <v>1</v>
      </c>
      <c r="I1513" s="47">
        <f t="shared" si="117"/>
        <v>0</v>
      </c>
      <c r="J1513" s="139">
        <v>5000</v>
      </c>
      <c r="K1513" s="139">
        <v>5000</v>
      </c>
      <c r="L1513" s="54">
        <f t="shared" si="118"/>
        <v>5000</v>
      </c>
      <c r="M1513" s="54">
        <f t="shared" si="119"/>
        <v>0</v>
      </c>
      <c r="O1513" s="91">
        <f t="shared" si="115"/>
        <v>0</v>
      </c>
      <c r="P1513" s="122">
        <v>622177</v>
      </c>
      <c r="Q1513" s="71">
        <v>1</v>
      </c>
      <c r="R1513" s="71">
        <v>5000</v>
      </c>
      <c r="S1513" s="161"/>
    </row>
    <row r="1514" spans="1:29">
      <c r="A1514" s="170">
        <v>622185</v>
      </c>
      <c r="B1514" s="48">
        <v>622</v>
      </c>
      <c r="C1514" s="50" t="s">
        <v>800</v>
      </c>
      <c r="D1514" s="68">
        <v>185</v>
      </c>
      <c r="E1514" s="41" t="s">
        <v>829</v>
      </c>
      <c r="F1514" s="235">
        <v>1</v>
      </c>
      <c r="G1514" s="235">
        <v>1</v>
      </c>
      <c r="H1514" s="78">
        <f t="shared" si="116"/>
        <v>1</v>
      </c>
      <c r="I1514" s="47">
        <f t="shared" si="117"/>
        <v>0</v>
      </c>
      <c r="J1514" s="139">
        <v>5000</v>
      </c>
      <c r="K1514" s="139">
        <v>5000</v>
      </c>
      <c r="L1514" s="54">
        <f t="shared" si="118"/>
        <v>5000</v>
      </c>
      <c r="M1514" s="54">
        <f t="shared" si="119"/>
        <v>0</v>
      </c>
      <c r="O1514" s="91">
        <f t="shared" si="115"/>
        <v>0</v>
      </c>
      <c r="P1514" s="122">
        <v>622185</v>
      </c>
      <c r="Q1514" s="71">
        <v>1</v>
      </c>
      <c r="R1514" s="71">
        <v>5000</v>
      </c>
      <c r="S1514" s="161"/>
    </row>
    <row r="1515" spans="1:29">
      <c r="A1515" s="234">
        <v>622220</v>
      </c>
      <c r="B1515" s="149">
        <v>622</v>
      </c>
      <c r="C1515" s="183" t="s">
        <v>800</v>
      </c>
      <c r="D1515" s="184">
        <v>220</v>
      </c>
      <c r="E1515" s="41" t="s">
        <v>872</v>
      </c>
      <c r="G1515" s="235">
        <v>1</v>
      </c>
      <c r="H1515" s="78">
        <f t="shared" si="116"/>
        <v>1</v>
      </c>
      <c r="I1515" s="47">
        <f t="shared" si="117"/>
        <v>0</v>
      </c>
      <c r="K1515" s="139">
        <v>5000</v>
      </c>
      <c r="L1515" s="54">
        <f t="shared" si="118"/>
        <v>8350</v>
      </c>
      <c r="M1515" s="54">
        <f t="shared" si="119"/>
        <v>3350</v>
      </c>
      <c r="O1515" s="91">
        <f t="shared" si="115"/>
        <v>0</v>
      </c>
      <c r="P1515" s="122">
        <v>622220</v>
      </c>
      <c r="Q1515" s="71">
        <v>1</v>
      </c>
      <c r="R1515" s="71">
        <v>8350</v>
      </c>
      <c r="S1515" s="161"/>
    </row>
    <row r="1516" spans="1:29">
      <c r="A1516" s="234">
        <v>622265</v>
      </c>
      <c r="B1516" s="149">
        <v>622</v>
      </c>
      <c r="C1516" s="183" t="s">
        <v>800</v>
      </c>
      <c r="D1516" s="184">
        <v>265</v>
      </c>
      <c r="E1516" s="41" t="s">
        <v>1246</v>
      </c>
      <c r="G1516" s="235">
        <v>1</v>
      </c>
      <c r="H1516" s="78">
        <f t="shared" si="116"/>
        <v>1</v>
      </c>
      <c r="I1516" s="47">
        <f t="shared" si="117"/>
        <v>0</v>
      </c>
      <c r="K1516" s="139">
        <v>5000</v>
      </c>
      <c r="L1516" s="54">
        <f t="shared" si="118"/>
        <v>5000</v>
      </c>
      <c r="M1516" s="54">
        <f t="shared" si="119"/>
        <v>0</v>
      </c>
      <c r="O1516" s="91">
        <f t="shared" si="115"/>
        <v>0</v>
      </c>
      <c r="P1516" s="122">
        <v>622265</v>
      </c>
      <c r="Q1516" s="71">
        <v>1</v>
      </c>
      <c r="R1516" s="71">
        <v>5000</v>
      </c>
      <c r="S1516" s="161"/>
    </row>
    <row r="1517" spans="1:29">
      <c r="A1517" s="51">
        <v>622304</v>
      </c>
      <c r="B1517" s="48">
        <v>622</v>
      </c>
      <c r="C1517" s="50" t="s">
        <v>800</v>
      </c>
      <c r="D1517" s="50">
        <v>304</v>
      </c>
      <c r="E1517" s="41" t="s">
        <v>799</v>
      </c>
      <c r="F1517" s="235">
        <v>20</v>
      </c>
      <c r="G1517" s="235">
        <v>25</v>
      </c>
      <c r="H1517" s="78">
        <f t="shared" si="116"/>
        <v>23</v>
      </c>
      <c r="I1517" s="47">
        <f t="shared" si="117"/>
        <v>-2</v>
      </c>
      <c r="J1517" s="139">
        <v>100000</v>
      </c>
      <c r="K1517" s="139">
        <v>129000</v>
      </c>
      <c r="L1517" s="54">
        <f t="shared" si="118"/>
        <v>115297</v>
      </c>
      <c r="M1517" s="54">
        <f t="shared" si="119"/>
        <v>-13703</v>
      </c>
      <c r="O1517" s="91">
        <f t="shared" si="115"/>
        <v>0</v>
      </c>
      <c r="P1517" s="122">
        <v>622304</v>
      </c>
      <c r="Q1517" s="71">
        <v>23</v>
      </c>
      <c r="R1517" s="71">
        <v>115297</v>
      </c>
      <c r="S1517" s="161"/>
    </row>
    <row r="1518" spans="1:29">
      <c r="A1518" s="212">
        <v>622690</v>
      </c>
      <c r="B1518" s="149">
        <v>622</v>
      </c>
      <c r="C1518" s="183" t="s">
        <v>800</v>
      </c>
      <c r="D1518" s="184">
        <v>690</v>
      </c>
      <c r="E1518" s="41" t="s">
        <v>1283</v>
      </c>
      <c r="F1518" s="235">
        <v>0.33</v>
      </c>
      <c r="G1518" s="235">
        <v>0</v>
      </c>
      <c r="H1518" s="78">
        <f t="shared" si="116"/>
        <v>0</v>
      </c>
      <c r="I1518" s="47">
        <f t="shared" si="117"/>
        <v>0</v>
      </c>
      <c r="J1518" s="139">
        <v>1650</v>
      </c>
      <c r="K1518" s="139">
        <v>0</v>
      </c>
      <c r="L1518" s="54">
        <f t="shared" si="118"/>
        <v>0</v>
      </c>
      <c r="M1518" s="54">
        <f t="shared" si="119"/>
        <v>0</v>
      </c>
      <c r="O1518" s="91">
        <f t="shared" si="115"/>
        <v>0</v>
      </c>
      <c r="P1518" s="147">
        <v>622690</v>
      </c>
      <c r="Q1518" s="71"/>
      <c r="R1518" s="71"/>
      <c r="S1518" s="161"/>
    </row>
    <row r="1519" spans="1:29">
      <c r="A1519" s="51">
        <v>622710</v>
      </c>
      <c r="B1519" s="49">
        <v>622</v>
      </c>
      <c r="C1519" s="50" t="s">
        <v>800</v>
      </c>
      <c r="D1519" s="50">
        <v>710</v>
      </c>
      <c r="E1519" s="41" t="s">
        <v>1284</v>
      </c>
      <c r="F1519" s="235">
        <v>6</v>
      </c>
      <c r="G1519" s="235">
        <v>5</v>
      </c>
      <c r="H1519" s="78">
        <f t="shared" si="116"/>
        <v>4.68</v>
      </c>
      <c r="I1519" s="47">
        <f t="shared" si="117"/>
        <v>-0.32000000000000028</v>
      </c>
      <c r="J1519" s="139">
        <v>30000</v>
      </c>
      <c r="K1519" s="139">
        <v>32000</v>
      </c>
      <c r="L1519" s="54">
        <f t="shared" si="118"/>
        <v>26745</v>
      </c>
      <c r="M1519" s="54">
        <f t="shared" si="119"/>
        <v>-5255</v>
      </c>
      <c r="O1519" s="91">
        <f t="shared" si="115"/>
        <v>0</v>
      </c>
      <c r="P1519" s="122">
        <v>622710</v>
      </c>
      <c r="Q1519" s="71">
        <v>4.68</v>
      </c>
      <c r="R1519" s="71">
        <v>26745</v>
      </c>
      <c r="S1519" s="161"/>
    </row>
    <row r="1520" spans="1:29">
      <c r="A1520" s="174">
        <v>625044</v>
      </c>
      <c r="B1520" s="169">
        <v>625</v>
      </c>
      <c r="C1520" s="50" t="s">
        <v>842</v>
      </c>
      <c r="D1520" s="169">
        <v>44</v>
      </c>
      <c r="E1520" s="41" t="s">
        <v>835</v>
      </c>
      <c r="F1520" s="235">
        <v>3.18</v>
      </c>
      <c r="G1520" s="235">
        <v>6</v>
      </c>
      <c r="H1520" s="78">
        <f t="shared" si="116"/>
        <v>5.2</v>
      </c>
      <c r="I1520" s="47">
        <f t="shared" si="117"/>
        <v>-0.79999999999999982</v>
      </c>
      <c r="J1520" s="139">
        <v>21279</v>
      </c>
      <c r="K1520" s="139">
        <v>37000</v>
      </c>
      <c r="L1520" s="54">
        <f t="shared" si="118"/>
        <v>30372</v>
      </c>
      <c r="M1520" s="54">
        <f t="shared" si="119"/>
        <v>-6628</v>
      </c>
      <c r="O1520" s="91">
        <f t="shared" si="115"/>
        <v>0</v>
      </c>
      <c r="P1520" s="122">
        <v>625044</v>
      </c>
      <c r="Q1520" s="71">
        <v>5.2</v>
      </c>
      <c r="R1520" s="71">
        <v>30372</v>
      </c>
      <c r="S1520" s="161"/>
    </row>
    <row r="1521" spans="1:19">
      <c r="A1521" s="174">
        <v>625083</v>
      </c>
      <c r="B1521" s="169">
        <v>625</v>
      </c>
      <c r="C1521" s="50" t="s">
        <v>842</v>
      </c>
      <c r="D1521" s="169">
        <v>83</v>
      </c>
      <c r="E1521" s="41" t="s">
        <v>1350</v>
      </c>
      <c r="F1521" s="235">
        <v>4</v>
      </c>
      <c r="G1521" s="235">
        <v>2</v>
      </c>
      <c r="H1521" s="78">
        <f t="shared" si="116"/>
        <v>2</v>
      </c>
      <c r="I1521" s="47">
        <f t="shared" si="117"/>
        <v>0</v>
      </c>
      <c r="J1521" s="139">
        <v>20521</v>
      </c>
      <c r="K1521" s="139">
        <v>14000</v>
      </c>
      <c r="L1521" s="54">
        <f t="shared" si="118"/>
        <v>11049</v>
      </c>
      <c r="M1521" s="54">
        <f t="shared" si="119"/>
        <v>-2951</v>
      </c>
      <c r="O1521" s="91">
        <f t="shared" si="115"/>
        <v>0</v>
      </c>
      <c r="P1521" s="122">
        <v>625083</v>
      </c>
      <c r="Q1521" s="71">
        <v>2</v>
      </c>
      <c r="R1521" s="71">
        <v>11049</v>
      </c>
      <c r="S1521" s="161"/>
    </row>
    <row r="1522" spans="1:19">
      <c r="A1522" s="174">
        <v>625182</v>
      </c>
      <c r="B1522" s="169">
        <v>625</v>
      </c>
      <c r="C1522" s="50" t="s">
        <v>842</v>
      </c>
      <c r="D1522" s="169">
        <v>182</v>
      </c>
      <c r="E1522" s="41" t="s">
        <v>1306</v>
      </c>
      <c r="F1522" s="235">
        <v>10.17</v>
      </c>
      <c r="G1522" s="235">
        <v>9</v>
      </c>
      <c r="H1522" s="78">
        <f t="shared" si="116"/>
        <v>9</v>
      </c>
      <c r="I1522" s="47">
        <f t="shared" si="117"/>
        <v>0</v>
      </c>
      <c r="J1522" s="139">
        <v>50850</v>
      </c>
      <c r="K1522" s="139">
        <v>45000</v>
      </c>
      <c r="L1522" s="54">
        <f t="shared" si="118"/>
        <v>45000</v>
      </c>
      <c r="M1522" s="54">
        <f t="shared" si="119"/>
        <v>0</v>
      </c>
      <c r="O1522" s="91">
        <f t="shared" si="115"/>
        <v>0</v>
      </c>
      <c r="P1522" s="122">
        <v>625182</v>
      </c>
      <c r="Q1522" s="71">
        <v>9</v>
      </c>
      <c r="R1522" s="71">
        <v>45000</v>
      </c>
      <c r="S1522" s="161"/>
    </row>
    <row r="1523" spans="1:19">
      <c r="A1523" s="120">
        <v>625218</v>
      </c>
      <c r="B1523" s="49">
        <v>625</v>
      </c>
      <c r="C1523" s="50" t="s">
        <v>842</v>
      </c>
      <c r="D1523" s="68">
        <v>218</v>
      </c>
      <c r="E1523" s="41" t="s">
        <v>1218</v>
      </c>
      <c r="F1523" s="235">
        <v>2</v>
      </c>
      <c r="G1523" s="235">
        <v>0</v>
      </c>
      <c r="H1523" s="78">
        <f t="shared" si="116"/>
        <v>0</v>
      </c>
      <c r="I1523" s="47">
        <f t="shared" si="117"/>
        <v>0</v>
      </c>
      <c r="J1523" s="139">
        <v>10000</v>
      </c>
      <c r="K1523" s="139">
        <v>0</v>
      </c>
      <c r="L1523" s="54">
        <f t="shared" si="118"/>
        <v>0</v>
      </c>
      <c r="M1523" s="54">
        <f t="shared" si="119"/>
        <v>0</v>
      </c>
      <c r="O1523" s="91">
        <f t="shared" si="115"/>
        <v>0</v>
      </c>
      <c r="P1523" s="147">
        <v>625218</v>
      </c>
      <c r="Q1523" s="71"/>
      <c r="R1523" s="71"/>
      <c r="S1523" s="161"/>
    </row>
    <row r="1524" spans="1:19">
      <c r="A1524" s="174">
        <v>625293</v>
      </c>
      <c r="B1524" s="169">
        <v>625</v>
      </c>
      <c r="C1524" s="50" t="s">
        <v>842</v>
      </c>
      <c r="D1524" s="169">
        <v>293</v>
      </c>
      <c r="E1524" s="41" t="s">
        <v>840</v>
      </c>
      <c r="F1524" s="235">
        <v>9</v>
      </c>
      <c r="G1524" s="235">
        <v>8</v>
      </c>
      <c r="H1524" s="78">
        <f t="shared" si="116"/>
        <v>8</v>
      </c>
      <c r="I1524" s="47">
        <f t="shared" si="117"/>
        <v>0</v>
      </c>
      <c r="J1524" s="139">
        <v>49726</v>
      </c>
      <c r="K1524" s="139">
        <v>56000</v>
      </c>
      <c r="L1524" s="54">
        <f t="shared" si="118"/>
        <v>49077</v>
      </c>
      <c r="M1524" s="54">
        <f t="shared" si="119"/>
        <v>-6923</v>
      </c>
      <c r="O1524" s="91">
        <f t="shared" si="115"/>
        <v>0</v>
      </c>
      <c r="P1524" s="122">
        <v>625293</v>
      </c>
      <c r="Q1524" s="71">
        <v>8</v>
      </c>
      <c r="R1524" s="71">
        <v>49077</v>
      </c>
      <c r="S1524" s="161"/>
    </row>
    <row r="1525" spans="1:19">
      <c r="A1525" s="174">
        <v>625323</v>
      </c>
      <c r="B1525" s="169">
        <v>625</v>
      </c>
      <c r="C1525" s="50" t="s">
        <v>842</v>
      </c>
      <c r="D1525" s="169">
        <v>323</v>
      </c>
      <c r="E1525" s="41" t="s">
        <v>502</v>
      </c>
      <c r="F1525" s="235">
        <v>0.47</v>
      </c>
      <c r="G1525" s="235">
        <v>0</v>
      </c>
      <c r="H1525" s="78">
        <f t="shared" si="116"/>
        <v>0</v>
      </c>
      <c r="I1525" s="47">
        <f t="shared" si="117"/>
        <v>0</v>
      </c>
      <c r="J1525" s="139">
        <v>2350</v>
      </c>
      <c r="K1525" s="139">
        <v>0</v>
      </c>
      <c r="L1525" s="54">
        <f t="shared" si="118"/>
        <v>0</v>
      </c>
      <c r="M1525" s="54">
        <f t="shared" si="119"/>
        <v>0</v>
      </c>
      <c r="O1525" s="91">
        <f t="shared" si="115"/>
        <v>0</v>
      </c>
      <c r="P1525" s="147">
        <v>625323</v>
      </c>
      <c r="Q1525" s="71"/>
      <c r="R1525" s="71"/>
      <c r="S1525" s="161"/>
    </row>
    <row r="1526" spans="1:19">
      <c r="A1526" s="234">
        <v>625665</v>
      </c>
      <c r="B1526" s="149">
        <v>625</v>
      </c>
      <c r="C1526" s="50" t="s">
        <v>842</v>
      </c>
      <c r="D1526" s="184">
        <v>665</v>
      </c>
      <c r="E1526" s="41" t="s">
        <v>866</v>
      </c>
      <c r="G1526" s="235">
        <v>2</v>
      </c>
      <c r="H1526" s="78">
        <f t="shared" si="116"/>
        <v>2</v>
      </c>
      <c r="I1526" s="47">
        <f t="shared" si="117"/>
        <v>0</v>
      </c>
      <c r="K1526" s="139">
        <v>10000</v>
      </c>
      <c r="L1526" s="54">
        <f t="shared" si="118"/>
        <v>10000</v>
      </c>
      <c r="M1526" s="54">
        <f t="shared" si="119"/>
        <v>0</v>
      </c>
      <c r="O1526" s="91">
        <f t="shared" si="115"/>
        <v>0</v>
      </c>
      <c r="P1526" s="122">
        <v>625665</v>
      </c>
      <c r="Q1526" s="71">
        <v>2</v>
      </c>
      <c r="R1526" s="71">
        <v>10000</v>
      </c>
      <c r="S1526" s="161"/>
    </row>
    <row r="1527" spans="1:19">
      <c r="A1527" s="234">
        <v>625760</v>
      </c>
      <c r="B1527" s="149">
        <v>625</v>
      </c>
      <c r="C1527" s="50" t="s">
        <v>842</v>
      </c>
      <c r="D1527" s="184">
        <v>760</v>
      </c>
      <c r="E1527" s="41" t="s">
        <v>530</v>
      </c>
      <c r="G1527" s="235">
        <v>1</v>
      </c>
      <c r="H1527" s="78">
        <f t="shared" si="116"/>
        <v>0.89</v>
      </c>
      <c r="I1527" s="47">
        <f t="shared" si="117"/>
        <v>-0.10999999999999999</v>
      </c>
      <c r="K1527" s="139">
        <v>5000</v>
      </c>
      <c r="L1527" s="54">
        <f t="shared" si="118"/>
        <v>4450</v>
      </c>
      <c r="M1527" s="54">
        <f t="shared" si="119"/>
        <v>-550</v>
      </c>
      <c r="O1527" s="91">
        <f t="shared" si="115"/>
        <v>0</v>
      </c>
      <c r="P1527" s="122">
        <v>625760</v>
      </c>
      <c r="Q1527" s="71">
        <v>0.89</v>
      </c>
      <c r="R1527" s="71">
        <v>4450</v>
      </c>
      <c r="S1527" s="161"/>
    </row>
    <row r="1528" spans="1:19">
      <c r="A1528" s="173">
        <v>625763</v>
      </c>
      <c r="B1528" s="164">
        <v>625</v>
      </c>
      <c r="C1528" s="50" t="s">
        <v>842</v>
      </c>
      <c r="D1528" s="68">
        <v>763</v>
      </c>
      <c r="E1528" s="41" t="s">
        <v>1514</v>
      </c>
      <c r="F1528" s="235">
        <v>3</v>
      </c>
      <c r="G1528" s="235">
        <v>1</v>
      </c>
      <c r="H1528" s="78">
        <f t="shared" si="116"/>
        <v>1</v>
      </c>
      <c r="I1528" s="47">
        <f t="shared" si="117"/>
        <v>0</v>
      </c>
      <c r="J1528" s="139">
        <v>15821</v>
      </c>
      <c r="K1528" s="139">
        <v>5000</v>
      </c>
      <c r="L1528" s="54">
        <f t="shared" si="118"/>
        <v>5000</v>
      </c>
      <c r="M1528" s="54">
        <f t="shared" si="119"/>
        <v>0</v>
      </c>
      <c r="O1528" s="91">
        <f t="shared" si="115"/>
        <v>0</v>
      </c>
      <c r="P1528" s="122">
        <v>625763</v>
      </c>
      <c r="Q1528" s="71">
        <v>1</v>
      </c>
      <c r="R1528" s="71">
        <v>5000</v>
      </c>
      <c r="S1528" s="161"/>
    </row>
    <row r="1529" spans="1:19">
      <c r="A1529" s="144">
        <v>632068</v>
      </c>
      <c r="B1529" s="149">
        <f>TRUNC(A1529,-3)/1000</f>
        <v>632</v>
      </c>
      <c r="C1529" s="183" t="str">
        <f>VLOOKUP(B1529,code437,2)</f>
        <v>CHESTERFIELD GOSHEN</v>
      </c>
      <c r="D1529" s="184">
        <f>A1529-B1529*1000</f>
        <v>68</v>
      </c>
      <c r="E1529" s="41" t="s">
        <v>1338</v>
      </c>
      <c r="H1529" s="78">
        <f t="shared" si="116"/>
        <v>1.58</v>
      </c>
      <c r="I1529" s="47">
        <f t="shared" si="117"/>
        <v>1.58</v>
      </c>
      <c r="K1529" s="139"/>
      <c r="L1529" s="54">
        <f t="shared" si="118"/>
        <v>8172</v>
      </c>
      <c r="M1529" s="54">
        <f t="shared" si="119"/>
        <v>8172</v>
      </c>
      <c r="O1529" s="91">
        <f t="shared" si="115"/>
        <v>0</v>
      </c>
      <c r="P1529" s="122">
        <v>632068</v>
      </c>
      <c r="Q1529" s="71">
        <v>1.58</v>
      </c>
      <c r="R1529" s="71">
        <v>8172</v>
      </c>
      <c r="S1529" s="161"/>
    </row>
    <row r="1530" spans="1:19">
      <c r="A1530" s="234">
        <v>632137</v>
      </c>
      <c r="B1530" s="149">
        <v>632</v>
      </c>
      <c r="C1530" s="183" t="s">
        <v>819</v>
      </c>
      <c r="D1530" s="184">
        <v>137</v>
      </c>
      <c r="E1530" s="41" t="s">
        <v>574</v>
      </c>
      <c r="G1530" s="235">
        <v>2</v>
      </c>
      <c r="H1530" s="78">
        <f t="shared" si="116"/>
        <v>0.76</v>
      </c>
      <c r="I1530" s="47">
        <f t="shared" si="117"/>
        <v>-1.24</v>
      </c>
      <c r="K1530" s="139">
        <v>10000</v>
      </c>
      <c r="L1530" s="54">
        <f t="shared" si="118"/>
        <v>3800</v>
      </c>
      <c r="M1530" s="54">
        <f t="shared" si="119"/>
        <v>-6200</v>
      </c>
      <c r="O1530" s="91">
        <f t="shared" si="115"/>
        <v>0</v>
      </c>
      <c r="P1530" s="122">
        <v>632137</v>
      </c>
      <c r="Q1530" s="71">
        <v>0.76</v>
      </c>
      <c r="R1530" s="71">
        <v>3800</v>
      </c>
      <c r="S1530" s="161"/>
    </row>
    <row r="1531" spans="1:19">
      <c r="A1531" s="234">
        <v>632210</v>
      </c>
      <c r="B1531" s="149">
        <v>632</v>
      </c>
      <c r="C1531" s="183" t="s">
        <v>819</v>
      </c>
      <c r="D1531" s="184">
        <v>210</v>
      </c>
      <c r="E1531" s="41" t="s">
        <v>888</v>
      </c>
      <c r="G1531" s="235">
        <v>1</v>
      </c>
      <c r="H1531" s="78">
        <f t="shared" si="116"/>
        <v>0</v>
      </c>
      <c r="I1531" s="47">
        <f t="shared" si="117"/>
        <v>-1</v>
      </c>
      <c r="K1531" s="139">
        <v>5000</v>
      </c>
      <c r="L1531" s="54">
        <f t="shared" si="118"/>
        <v>0</v>
      </c>
      <c r="M1531" s="54">
        <f t="shared" si="119"/>
        <v>-5000</v>
      </c>
      <c r="O1531" s="91">
        <f t="shared" si="115"/>
        <v>0</v>
      </c>
      <c r="P1531" s="147">
        <v>632210</v>
      </c>
      <c r="S1531" s="161"/>
    </row>
    <row r="1532" spans="1:19">
      <c r="A1532" s="234">
        <v>632340</v>
      </c>
      <c r="B1532" s="149">
        <v>632</v>
      </c>
      <c r="C1532" s="183" t="s">
        <v>819</v>
      </c>
      <c r="D1532" s="184">
        <v>340</v>
      </c>
      <c r="E1532" s="41" t="s">
        <v>909</v>
      </c>
      <c r="F1532" s="235">
        <v>3</v>
      </c>
      <c r="G1532" s="235">
        <v>3</v>
      </c>
      <c r="H1532" s="78">
        <f t="shared" si="116"/>
        <v>3</v>
      </c>
      <c r="I1532" s="47">
        <f t="shared" si="117"/>
        <v>0</v>
      </c>
      <c r="J1532" s="41">
        <v>15821</v>
      </c>
      <c r="K1532" s="139">
        <v>15821</v>
      </c>
      <c r="L1532" s="54">
        <f t="shared" si="118"/>
        <v>15663</v>
      </c>
      <c r="M1532" s="54">
        <f t="shared" si="119"/>
        <v>-158</v>
      </c>
      <c r="O1532" s="91">
        <f t="shared" si="115"/>
        <v>0</v>
      </c>
      <c r="P1532" s="122">
        <v>632340</v>
      </c>
      <c r="Q1532" s="71">
        <v>3</v>
      </c>
      <c r="R1532" s="71">
        <v>15663</v>
      </c>
      <c r="S1532" s="161"/>
    </row>
    <row r="1533" spans="1:19">
      <c r="A1533" s="234">
        <v>632349</v>
      </c>
      <c r="B1533" s="149">
        <v>632</v>
      </c>
      <c r="C1533" s="183" t="s">
        <v>819</v>
      </c>
      <c r="D1533" s="184">
        <v>349</v>
      </c>
      <c r="E1533" s="41" t="s">
        <v>518</v>
      </c>
      <c r="G1533" s="235">
        <v>10</v>
      </c>
      <c r="H1533" s="78">
        <f t="shared" si="116"/>
        <v>7.42</v>
      </c>
      <c r="I1533" s="47">
        <f t="shared" si="117"/>
        <v>-2.58</v>
      </c>
      <c r="K1533" s="139">
        <v>58368</v>
      </c>
      <c r="L1533" s="54">
        <f t="shared" si="118"/>
        <v>41280</v>
      </c>
      <c r="M1533" s="54">
        <f t="shared" si="119"/>
        <v>-17088</v>
      </c>
      <c r="O1533" s="91">
        <f t="shared" si="115"/>
        <v>0</v>
      </c>
      <c r="P1533" s="122">
        <v>632349</v>
      </c>
      <c r="Q1533" s="71">
        <v>7.42</v>
      </c>
      <c r="R1533" s="71">
        <v>41280</v>
      </c>
      <c r="S1533" s="161"/>
    </row>
    <row r="1534" spans="1:19">
      <c r="A1534" s="234">
        <v>632635</v>
      </c>
      <c r="B1534" s="149">
        <v>632</v>
      </c>
      <c r="C1534" s="183" t="s">
        <v>819</v>
      </c>
      <c r="D1534" s="184">
        <v>635</v>
      </c>
      <c r="E1534" s="41" t="s">
        <v>1291</v>
      </c>
      <c r="F1534" s="235">
        <v>4.22</v>
      </c>
      <c r="G1534" s="235">
        <v>7</v>
      </c>
      <c r="H1534" s="78">
        <f t="shared" si="116"/>
        <v>7.82</v>
      </c>
      <c r="I1534" s="47">
        <f t="shared" si="117"/>
        <v>0.82000000000000028</v>
      </c>
      <c r="J1534" s="86">
        <v>21100</v>
      </c>
      <c r="K1534" s="139">
        <v>41000</v>
      </c>
      <c r="L1534" s="54">
        <f t="shared" si="118"/>
        <v>71599</v>
      </c>
      <c r="M1534" s="54">
        <f t="shared" si="119"/>
        <v>30599</v>
      </c>
      <c r="O1534" s="91">
        <f t="shared" si="115"/>
        <v>0</v>
      </c>
      <c r="P1534" s="122">
        <v>632635</v>
      </c>
      <c r="Q1534" s="71">
        <v>7.82</v>
      </c>
      <c r="R1534" s="71">
        <v>71599</v>
      </c>
      <c r="S1534" s="161"/>
    </row>
    <row r="1535" spans="1:19">
      <c r="A1535" s="234">
        <v>632672</v>
      </c>
      <c r="B1535" s="149">
        <v>632</v>
      </c>
      <c r="C1535" s="183" t="s">
        <v>819</v>
      </c>
      <c r="D1535" s="184">
        <v>672</v>
      </c>
      <c r="E1535" s="41" t="s">
        <v>1297</v>
      </c>
      <c r="F1535" s="235">
        <v>12</v>
      </c>
      <c r="G1535" s="235">
        <v>2</v>
      </c>
      <c r="H1535" s="78">
        <f t="shared" si="116"/>
        <v>2</v>
      </c>
      <c r="I1535" s="47">
        <f t="shared" si="117"/>
        <v>0</v>
      </c>
      <c r="J1535" s="86">
        <v>61368</v>
      </c>
      <c r="K1535" s="139">
        <v>10000</v>
      </c>
      <c r="L1535" s="54">
        <f t="shared" si="118"/>
        <v>10000</v>
      </c>
      <c r="M1535" s="54">
        <f t="shared" si="119"/>
        <v>0</v>
      </c>
      <c r="O1535" s="91">
        <f t="shared" si="115"/>
        <v>0</v>
      </c>
      <c r="P1535" s="122">
        <v>632672</v>
      </c>
      <c r="Q1535" s="71">
        <v>2</v>
      </c>
      <c r="R1535" s="71">
        <v>10000</v>
      </c>
      <c r="S1535" s="161"/>
    </row>
    <row r="1536" spans="1:19">
      <c r="A1536" s="173">
        <v>632717</v>
      </c>
      <c r="B1536" s="164">
        <v>632</v>
      </c>
      <c r="C1536" s="50" t="s">
        <v>819</v>
      </c>
      <c r="D1536" s="68">
        <v>717</v>
      </c>
      <c r="E1536" s="41" t="s">
        <v>886</v>
      </c>
      <c r="F1536" s="235">
        <v>1</v>
      </c>
      <c r="G1536" s="235">
        <v>1</v>
      </c>
      <c r="H1536" s="78">
        <f t="shared" si="116"/>
        <v>1</v>
      </c>
      <c r="I1536" s="47">
        <f t="shared" si="117"/>
        <v>0</v>
      </c>
      <c r="J1536" s="86">
        <v>5000</v>
      </c>
      <c r="K1536" s="139">
        <v>5000</v>
      </c>
      <c r="L1536" s="54">
        <f t="shared" si="118"/>
        <v>5000</v>
      </c>
      <c r="M1536" s="54">
        <f t="shared" si="119"/>
        <v>0</v>
      </c>
      <c r="O1536" s="91">
        <f t="shared" si="115"/>
        <v>0</v>
      </c>
      <c r="P1536" s="122">
        <v>632717</v>
      </c>
      <c r="Q1536" s="71">
        <v>1</v>
      </c>
      <c r="R1536" s="71">
        <v>5000</v>
      </c>
      <c r="S1536" s="161"/>
    </row>
    <row r="1537" spans="1:19">
      <c r="A1537" s="250">
        <v>635114</v>
      </c>
      <c r="B1537" s="149">
        <v>635</v>
      </c>
      <c r="C1537" s="183" t="s">
        <v>1291</v>
      </c>
      <c r="D1537" s="184">
        <v>114</v>
      </c>
      <c r="E1537" s="41" t="s">
        <v>815</v>
      </c>
      <c r="F1537" s="235">
        <v>0.09</v>
      </c>
      <c r="G1537" s="235">
        <v>0</v>
      </c>
      <c r="H1537" s="78">
        <f t="shared" si="116"/>
        <v>0</v>
      </c>
      <c r="I1537" s="47">
        <f t="shared" si="117"/>
        <v>0</v>
      </c>
      <c r="J1537" s="139">
        <v>450</v>
      </c>
      <c r="K1537" s="139">
        <v>0</v>
      </c>
      <c r="L1537" s="54">
        <f t="shared" si="118"/>
        <v>0</v>
      </c>
      <c r="M1537" s="54">
        <f t="shared" si="119"/>
        <v>0</v>
      </c>
      <c r="O1537" s="91">
        <f t="shared" si="115"/>
        <v>0</v>
      </c>
      <c r="P1537" s="147">
        <v>635114</v>
      </c>
      <c r="Q1537" s="71"/>
      <c r="R1537" s="71"/>
      <c r="S1537" s="161"/>
    </row>
    <row r="1538" spans="1:19">
      <c r="A1538" s="145">
        <v>635148</v>
      </c>
      <c r="B1538" s="49">
        <v>635</v>
      </c>
      <c r="C1538" s="50" t="s">
        <v>1291</v>
      </c>
      <c r="D1538" s="68">
        <v>148</v>
      </c>
      <c r="E1538" s="41" t="s">
        <v>1265</v>
      </c>
      <c r="F1538" s="235">
        <v>2.16</v>
      </c>
      <c r="G1538" s="235">
        <v>5</v>
      </c>
      <c r="H1538" s="78">
        <f t="shared" si="116"/>
        <v>6</v>
      </c>
      <c r="I1538" s="47">
        <f t="shared" si="117"/>
        <v>1</v>
      </c>
      <c r="J1538" s="139">
        <v>10800</v>
      </c>
      <c r="K1538" s="139">
        <v>25000</v>
      </c>
      <c r="L1538" s="54">
        <f t="shared" si="118"/>
        <v>35950</v>
      </c>
      <c r="M1538" s="54">
        <f t="shared" si="119"/>
        <v>10950</v>
      </c>
      <c r="O1538" s="91">
        <f t="shared" si="115"/>
        <v>0</v>
      </c>
      <c r="P1538" s="122">
        <v>635148</v>
      </c>
      <c r="Q1538" s="71">
        <v>6</v>
      </c>
      <c r="R1538" s="71">
        <v>35950</v>
      </c>
      <c r="S1538" s="161"/>
    </row>
    <row r="1539" spans="1:19">
      <c r="A1539" s="145">
        <v>635150</v>
      </c>
      <c r="B1539" s="49">
        <v>635</v>
      </c>
      <c r="C1539" s="50" t="s">
        <v>1291</v>
      </c>
      <c r="D1539" s="68">
        <v>150</v>
      </c>
      <c r="E1539" s="41" t="s">
        <v>1292</v>
      </c>
      <c r="F1539" s="235">
        <v>1.6099999999999999</v>
      </c>
      <c r="G1539" s="235">
        <v>2</v>
      </c>
      <c r="H1539" s="78">
        <f t="shared" si="116"/>
        <v>2</v>
      </c>
      <c r="I1539" s="47">
        <f t="shared" si="117"/>
        <v>0</v>
      </c>
      <c r="J1539" s="139">
        <v>8050</v>
      </c>
      <c r="K1539" s="139">
        <v>10000</v>
      </c>
      <c r="L1539" s="54">
        <f t="shared" si="118"/>
        <v>10000</v>
      </c>
      <c r="M1539" s="54">
        <f t="shared" si="119"/>
        <v>0</v>
      </c>
      <c r="O1539" s="91">
        <f t="shared" si="115"/>
        <v>0</v>
      </c>
      <c r="P1539" s="122">
        <v>635150</v>
      </c>
      <c r="Q1539" s="71">
        <v>2</v>
      </c>
      <c r="R1539" s="71">
        <v>10000</v>
      </c>
      <c r="S1539" s="161"/>
    </row>
    <row r="1540" spans="1:19">
      <c r="A1540" s="234">
        <v>635152</v>
      </c>
      <c r="B1540" s="149">
        <v>635</v>
      </c>
      <c r="C1540" s="183" t="s">
        <v>1291</v>
      </c>
      <c r="D1540" s="184">
        <v>152</v>
      </c>
      <c r="E1540" s="41" t="s">
        <v>1294</v>
      </c>
      <c r="G1540" s="235">
        <v>1</v>
      </c>
      <c r="H1540" s="78">
        <f t="shared" si="116"/>
        <v>0</v>
      </c>
      <c r="I1540" s="47">
        <f t="shared" si="117"/>
        <v>-1</v>
      </c>
      <c r="K1540" s="139">
        <v>5000</v>
      </c>
      <c r="L1540" s="54">
        <f t="shared" si="118"/>
        <v>0</v>
      </c>
      <c r="M1540" s="54">
        <f t="shared" si="119"/>
        <v>-5000</v>
      </c>
      <c r="O1540" s="91">
        <f t="shared" si="115"/>
        <v>0</v>
      </c>
      <c r="P1540" s="147">
        <v>635152</v>
      </c>
      <c r="Q1540" s="71"/>
      <c r="R1540" s="71"/>
      <c r="S1540" s="161"/>
    </row>
    <row r="1541" spans="1:19">
      <c r="A1541" s="145">
        <v>635209</v>
      </c>
      <c r="B1541" s="49">
        <v>635</v>
      </c>
      <c r="C1541" s="50" t="s">
        <v>1291</v>
      </c>
      <c r="D1541" s="68">
        <v>209</v>
      </c>
      <c r="E1541" s="41" t="s">
        <v>1266</v>
      </c>
      <c r="F1541" s="235">
        <v>0.36</v>
      </c>
      <c r="G1541" s="235">
        <v>0</v>
      </c>
      <c r="H1541" s="78">
        <f t="shared" si="116"/>
        <v>0</v>
      </c>
      <c r="I1541" s="47">
        <f t="shared" si="117"/>
        <v>0</v>
      </c>
      <c r="J1541" s="139">
        <v>1800</v>
      </c>
      <c r="K1541" s="139">
        <v>0</v>
      </c>
      <c r="L1541" s="54">
        <f t="shared" si="118"/>
        <v>0</v>
      </c>
      <c r="M1541" s="54">
        <f t="shared" si="119"/>
        <v>0</v>
      </c>
      <c r="O1541" s="91">
        <f t="shared" si="115"/>
        <v>0</v>
      </c>
      <c r="P1541" s="147">
        <v>635209</v>
      </c>
      <c r="Q1541" s="71"/>
      <c r="R1541" s="71"/>
      <c r="S1541" s="161"/>
    </row>
    <row r="1542" spans="1:19">
      <c r="A1542" s="51">
        <v>635236</v>
      </c>
      <c r="B1542" s="48">
        <v>635</v>
      </c>
      <c r="C1542" s="50" t="s">
        <v>1291</v>
      </c>
      <c r="D1542" s="68">
        <v>236</v>
      </c>
      <c r="E1542" s="41" t="s">
        <v>1267</v>
      </c>
      <c r="F1542" s="235">
        <v>95.320000000000007</v>
      </c>
      <c r="G1542" s="235">
        <v>108</v>
      </c>
      <c r="H1542" s="78">
        <f t="shared" si="116"/>
        <v>114.94000000000001</v>
      </c>
      <c r="I1542" s="47">
        <f t="shared" si="117"/>
        <v>6.9400000000000119</v>
      </c>
      <c r="J1542" s="139">
        <v>603752</v>
      </c>
      <c r="K1542" s="139">
        <v>684243</v>
      </c>
      <c r="L1542" s="54">
        <f t="shared" si="118"/>
        <v>718392</v>
      </c>
      <c r="M1542" s="54">
        <f t="shared" si="119"/>
        <v>34149</v>
      </c>
      <c r="O1542" s="91">
        <f t="shared" si="115"/>
        <v>0</v>
      </c>
      <c r="P1542" s="122">
        <v>635236</v>
      </c>
      <c r="Q1542" s="71">
        <v>114.94000000000001</v>
      </c>
      <c r="R1542" s="71">
        <v>718392</v>
      </c>
      <c r="S1542" s="161"/>
    </row>
    <row r="1543" spans="1:19">
      <c r="A1543" s="180">
        <v>635249</v>
      </c>
      <c r="B1543" s="86">
        <v>635</v>
      </c>
      <c r="C1543" s="182" t="s">
        <v>1291</v>
      </c>
      <c r="D1543" s="182">
        <v>249</v>
      </c>
      <c r="E1543" s="41" t="s">
        <v>881</v>
      </c>
      <c r="F1543" s="235">
        <v>1</v>
      </c>
      <c r="G1543" s="235">
        <v>1</v>
      </c>
      <c r="H1543" s="78">
        <f t="shared" si="116"/>
        <v>1</v>
      </c>
      <c r="I1543" s="47">
        <f t="shared" si="117"/>
        <v>0</v>
      </c>
      <c r="J1543" s="139">
        <v>9198</v>
      </c>
      <c r="K1543" s="139">
        <v>9198</v>
      </c>
      <c r="L1543" s="54">
        <f t="shared" si="118"/>
        <v>8270</v>
      </c>
      <c r="M1543" s="54">
        <f t="shared" si="119"/>
        <v>-928</v>
      </c>
      <c r="O1543" s="91">
        <f t="shared" ref="O1543:O1604" si="120">P1543-A1543</f>
        <v>0</v>
      </c>
      <c r="P1543" s="122">
        <v>635249</v>
      </c>
      <c r="Q1543" s="71">
        <v>1</v>
      </c>
      <c r="R1543" s="71">
        <v>8270</v>
      </c>
      <c r="S1543" s="161"/>
    </row>
    <row r="1544" spans="1:19">
      <c r="A1544" s="174">
        <v>635263</v>
      </c>
      <c r="B1544" s="169">
        <v>635</v>
      </c>
      <c r="C1544" s="50" t="s">
        <v>1291</v>
      </c>
      <c r="D1544" s="169">
        <v>263</v>
      </c>
      <c r="E1544" s="41" t="s">
        <v>917</v>
      </c>
      <c r="F1544" s="235">
        <v>2</v>
      </c>
      <c r="G1544" s="235">
        <v>2</v>
      </c>
      <c r="H1544" s="78">
        <f t="shared" ref="H1544:H1605" si="121">Q1544</f>
        <v>3</v>
      </c>
      <c r="I1544" s="47">
        <f t="shared" ref="I1544:I1605" si="122">H1544-G1544</f>
        <v>1</v>
      </c>
      <c r="J1544" s="139">
        <v>10000</v>
      </c>
      <c r="K1544" s="139">
        <v>10000</v>
      </c>
      <c r="L1544" s="54">
        <f t="shared" ref="L1544:L1605" si="123">R1544</f>
        <v>15000</v>
      </c>
      <c r="M1544" s="54">
        <f t="shared" ref="M1544:M1605" si="124">L1544-K1544</f>
        <v>5000</v>
      </c>
      <c r="O1544" s="91">
        <f t="shared" si="120"/>
        <v>0</v>
      </c>
      <c r="P1544" s="122">
        <v>635263</v>
      </c>
      <c r="Q1544" s="71">
        <v>3</v>
      </c>
      <c r="R1544" s="71">
        <v>15000</v>
      </c>
      <c r="S1544" s="161"/>
    </row>
    <row r="1545" spans="1:19">
      <c r="A1545" s="234">
        <v>635349</v>
      </c>
      <c r="B1545" s="149">
        <v>635</v>
      </c>
      <c r="C1545" s="183" t="s">
        <v>1291</v>
      </c>
      <c r="D1545" s="184">
        <v>349</v>
      </c>
      <c r="E1545" s="41" t="s">
        <v>518</v>
      </c>
      <c r="G1545" s="235">
        <v>21</v>
      </c>
      <c r="H1545" s="78">
        <f t="shared" si="121"/>
        <v>21.919999999999998</v>
      </c>
      <c r="I1545" s="47">
        <f t="shared" si="122"/>
        <v>0.91999999999999815</v>
      </c>
      <c r="K1545" s="139">
        <v>138693</v>
      </c>
      <c r="L1545" s="54">
        <f t="shared" si="123"/>
        <v>155510</v>
      </c>
      <c r="M1545" s="54">
        <f t="shared" si="124"/>
        <v>16817</v>
      </c>
      <c r="O1545" s="91">
        <f t="shared" si="120"/>
        <v>0</v>
      </c>
      <c r="P1545" s="122">
        <v>635349</v>
      </c>
      <c r="Q1545" s="71">
        <v>21.919999999999998</v>
      </c>
      <c r="R1545" s="71">
        <v>155510</v>
      </c>
      <c r="S1545" s="161"/>
    </row>
    <row r="1546" spans="1:19">
      <c r="A1546" s="51">
        <v>635603</v>
      </c>
      <c r="B1546" s="48">
        <v>635</v>
      </c>
      <c r="C1546" s="50" t="s">
        <v>1291</v>
      </c>
      <c r="D1546" s="68">
        <v>603</v>
      </c>
      <c r="E1546" s="41" t="s">
        <v>1290</v>
      </c>
      <c r="F1546" s="235">
        <v>10</v>
      </c>
      <c r="G1546" s="235">
        <v>6</v>
      </c>
      <c r="H1546" s="78">
        <f t="shared" si="121"/>
        <v>6.03</v>
      </c>
      <c r="I1546" s="47">
        <f t="shared" si="122"/>
        <v>3.0000000000000249E-2</v>
      </c>
      <c r="J1546" s="139">
        <v>69180</v>
      </c>
      <c r="K1546" s="139">
        <v>41448</v>
      </c>
      <c r="L1546" s="54">
        <f t="shared" si="123"/>
        <v>41975</v>
      </c>
      <c r="M1546" s="54">
        <f t="shared" si="124"/>
        <v>527</v>
      </c>
      <c r="O1546" s="91">
        <f t="shared" si="120"/>
        <v>0</v>
      </c>
      <c r="P1546" s="122">
        <v>635603</v>
      </c>
      <c r="Q1546" s="71">
        <v>6.03</v>
      </c>
      <c r="R1546" s="71">
        <v>41975</v>
      </c>
      <c r="S1546" s="161"/>
    </row>
    <row r="1547" spans="1:19">
      <c r="A1547" s="51">
        <v>635672</v>
      </c>
      <c r="B1547" s="48">
        <v>635</v>
      </c>
      <c r="C1547" s="50" t="s">
        <v>1291</v>
      </c>
      <c r="D1547" s="50">
        <v>672</v>
      </c>
      <c r="E1547" s="41" t="s">
        <v>1297</v>
      </c>
      <c r="F1547" s="235">
        <v>31.51</v>
      </c>
      <c r="G1547" s="235">
        <v>7</v>
      </c>
      <c r="H1547" s="78">
        <f t="shared" si="121"/>
        <v>5</v>
      </c>
      <c r="I1547" s="47">
        <f t="shared" si="122"/>
        <v>-2</v>
      </c>
      <c r="J1547" s="139">
        <v>217228</v>
      </c>
      <c r="K1547" s="139">
        <v>44511</v>
      </c>
      <c r="L1547" s="54">
        <f t="shared" si="123"/>
        <v>35028</v>
      </c>
      <c r="M1547" s="54">
        <f t="shared" si="124"/>
        <v>-9483</v>
      </c>
      <c r="O1547" s="91">
        <f t="shared" si="120"/>
        <v>0</v>
      </c>
      <c r="P1547" s="122">
        <v>635672</v>
      </c>
      <c r="Q1547" s="71">
        <v>5</v>
      </c>
      <c r="R1547" s="71">
        <v>35028</v>
      </c>
      <c r="S1547" s="161"/>
    </row>
    <row r="1548" spans="1:19">
      <c r="A1548" s="51">
        <v>635715</v>
      </c>
      <c r="B1548" s="49">
        <v>635</v>
      </c>
      <c r="C1548" s="50" t="s">
        <v>1291</v>
      </c>
      <c r="D1548" s="50">
        <v>715</v>
      </c>
      <c r="E1548" s="41" t="s">
        <v>1298</v>
      </c>
      <c r="F1548" s="235">
        <v>3</v>
      </c>
      <c r="G1548" s="235">
        <v>3</v>
      </c>
      <c r="H1548" s="78">
        <f t="shared" si="121"/>
        <v>2</v>
      </c>
      <c r="I1548" s="47">
        <f t="shared" si="122"/>
        <v>-1</v>
      </c>
      <c r="J1548" s="139">
        <v>15000</v>
      </c>
      <c r="K1548" s="139">
        <v>15000</v>
      </c>
      <c r="L1548" s="54">
        <f t="shared" si="123"/>
        <v>10000</v>
      </c>
      <c r="M1548" s="54">
        <f t="shared" si="124"/>
        <v>-5000</v>
      </c>
      <c r="O1548" s="91">
        <f t="shared" si="120"/>
        <v>0</v>
      </c>
      <c r="P1548" s="122">
        <v>635715</v>
      </c>
      <c r="Q1548" s="71">
        <v>2</v>
      </c>
      <c r="R1548" s="71">
        <v>10000</v>
      </c>
      <c r="S1548" s="161"/>
    </row>
    <row r="1549" spans="1:19">
      <c r="A1549" s="51">
        <v>635717</v>
      </c>
      <c r="B1549" s="48">
        <v>635</v>
      </c>
      <c r="C1549" s="50" t="s">
        <v>1291</v>
      </c>
      <c r="D1549" s="68">
        <v>717</v>
      </c>
      <c r="E1549" s="41" t="s">
        <v>886</v>
      </c>
      <c r="F1549" s="235">
        <v>5.77</v>
      </c>
      <c r="G1549" s="235">
        <v>5</v>
      </c>
      <c r="H1549" s="78">
        <f t="shared" si="121"/>
        <v>1</v>
      </c>
      <c r="I1549" s="47">
        <f t="shared" si="122"/>
        <v>-4</v>
      </c>
      <c r="J1549" s="139">
        <v>32585</v>
      </c>
      <c r="K1549" s="139">
        <v>39393</v>
      </c>
      <c r="L1549" s="54">
        <f t="shared" si="123"/>
        <v>5000</v>
      </c>
      <c r="M1549" s="54">
        <f t="shared" si="124"/>
        <v>-34393</v>
      </c>
      <c r="O1549" s="91">
        <f t="shared" si="120"/>
        <v>0</v>
      </c>
      <c r="P1549" s="122">
        <v>635717</v>
      </c>
      <c r="Q1549" s="71">
        <v>1</v>
      </c>
      <c r="R1549" s="71">
        <v>5000</v>
      </c>
      <c r="S1549" s="161"/>
    </row>
    <row r="1550" spans="1:19">
      <c r="A1550" s="51">
        <v>645020</v>
      </c>
      <c r="B1550" s="48">
        <v>645</v>
      </c>
      <c r="C1550" s="50" t="s">
        <v>782</v>
      </c>
      <c r="D1550" s="50">
        <v>20</v>
      </c>
      <c r="E1550" s="41" t="s">
        <v>776</v>
      </c>
      <c r="F1550" s="235">
        <v>57.2</v>
      </c>
      <c r="G1550" s="235">
        <v>56</v>
      </c>
      <c r="H1550" s="78">
        <f t="shared" si="121"/>
        <v>56.8</v>
      </c>
      <c r="I1550" s="47">
        <f t="shared" si="122"/>
        <v>0.79999999999999716</v>
      </c>
      <c r="J1550" s="139">
        <v>389427</v>
      </c>
      <c r="K1550" s="139">
        <v>354192</v>
      </c>
      <c r="L1550" s="54">
        <f t="shared" si="123"/>
        <v>334992</v>
      </c>
      <c r="M1550" s="54">
        <f t="shared" si="124"/>
        <v>-19200</v>
      </c>
      <c r="O1550" s="91">
        <f t="shared" si="120"/>
        <v>0</v>
      </c>
      <c r="P1550" s="122">
        <v>645020</v>
      </c>
      <c r="Q1550" s="71">
        <v>56.8</v>
      </c>
      <c r="R1550" s="71">
        <v>334992</v>
      </c>
      <c r="S1550" s="161"/>
    </row>
    <row r="1551" spans="1:19">
      <c r="A1551" s="170">
        <v>645036</v>
      </c>
      <c r="B1551" s="48">
        <v>645</v>
      </c>
      <c r="C1551" s="50" t="s">
        <v>782</v>
      </c>
      <c r="D1551" s="50">
        <v>36</v>
      </c>
      <c r="E1551" s="41" t="s">
        <v>902</v>
      </c>
      <c r="F1551" s="235">
        <v>1.28</v>
      </c>
      <c r="G1551" s="235">
        <v>2</v>
      </c>
      <c r="H1551" s="78">
        <f t="shared" si="121"/>
        <v>2.99</v>
      </c>
      <c r="I1551" s="47">
        <f t="shared" si="122"/>
        <v>0.99000000000000021</v>
      </c>
      <c r="J1551" s="139">
        <v>6400</v>
      </c>
      <c r="K1551" s="139">
        <v>10000</v>
      </c>
      <c r="L1551" s="54">
        <f t="shared" si="123"/>
        <v>14950</v>
      </c>
      <c r="M1551" s="54">
        <f t="shared" si="124"/>
        <v>4950</v>
      </c>
      <c r="O1551" s="91">
        <f t="shared" si="120"/>
        <v>0</v>
      </c>
      <c r="P1551" s="122">
        <v>645036</v>
      </c>
      <c r="Q1551" s="71">
        <v>2.99</v>
      </c>
      <c r="R1551" s="71">
        <v>14950</v>
      </c>
      <c r="S1551" s="161"/>
    </row>
    <row r="1552" spans="1:19">
      <c r="A1552" s="175">
        <v>645041</v>
      </c>
      <c r="B1552" s="169">
        <v>645</v>
      </c>
      <c r="C1552" s="50" t="s">
        <v>782</v>
      </c>
      <c r="D1552" s="169">
        <v>41</v>
      </c>
      <c r="E1552" s="41" t="s">
        <v>777</v>
      </c>
      <c r="F1552" s="235">
        <v>7</v>
      </c>
      <c r="G1552" s="235">
        <v>8</v>
      </c>
      <c r="H1552" s="78">
        <f t="shared" si="121"/>
        <v>13.15</v>
      </c>
      <c r="I1552" s="47">
        <f t="shared" si="122"/>
        <v>5.15</v>
      </c>
      <c r="J1552" s="139">
        <v>39336</v>
      </c>
      <c r="K1552" s="139">
        <v>44336</v>
      </c>
      <c r="L1552" s="54">
        <f t="shared" si="123"/>
        <v>72730</v>
      </c>
      <c r="M1552" s="54">
        <f t="shared" si="124"/>
        <v>28394</v>
      </c>
      <c r="O1552" s="91">
        <f t="shared" si="120"/>
        <v>0</v>
      </c>
      <c r="P1552" s="122">
        <v>645041</v>
      </c>
      <c r="Q1552" s="71">
        <v>13.15</v>
      </c>
      <c r="R1552" s="71">
        <v>72730</v>
      </c>
      <c r="S1552" s="161"/>
    </row>
    <row r="1553" spans="1:19">
      <c r="A1553" s="213">
        <v>645096</v>
      </c>
      <c r="B1553" s="49">
        <v>645</v>
      </c>
      <c r="C1553" s="49" t="s">
        <v>782</v>
      </c>
      <c r="D1553" s="49">
        <v>96</v>
      </c>
      <c r="E1553" s="41" t="s">
        <v>865</v>
      </c>
      <c r="F1553" s="235">
        <v>0.41</v>
      </c>
      <c r="G1553" s="235">
        <v>1</v>
      </c>
      <c r="H1553" s="78">
        <f t="shared" si="121"/>
        <v>1</v>
      </c>
      <c r="I1553" s="47">
        <f t="shared" si="122"/>
        <v>0</v>
      </c>
      <c r="J1553" s="139">
        <v>2050</v>
      </c>
      <c r="K1553" s="139">
        <v>5000</v>
      </c>
      <c r="L1553" s="54">
        <f t="shared" si="123"/>
        <v>5000</v>
      </c>
      <c r="M1553" s="54">
        <f t="shared" si="124"/>
        <v>0</v>
      </c>
      <c r="O1553" s="91">
        <f t="shared" si="120"/>
        <v>0</v>
      </c>
      <c r="P1553" s="122">
        <v>645096</v>
      </c>
      <c r="Q1553" s="71">
        <v>1</v>
      </c>
      <c r="R1553" s="71">
        <v>5000</v>
      </c>
      <c r="S1553" s="161"/>
    </row>
    <row r="1554" spans="1:19">
      <c r="A1554" s="144">
        <v>645172</v>
      </c>
      <c r="B1554" s="49">
        <v>645</v>
      </c>
      <c r="C1554" s="50" t="s">
        <v>782</v>
      </c>
      <c r="D1554" s="68">
        <v>172</v>
      </c>
      <c r="E1554" s="41" t="s">
        <v>903</v>
      </c>
      <c r="F1554" s="235">
        <v>2.2199999999999998</v>
      </c>
      <c r="G1554" s="235">
        <v>6</v>
      </c>
      <c r="H1554" s="78">
        <f t="shared" si="121"/>
        <v>5.4</v>
      </c>
      <c r="I1554" s="47">
        <f t="shared" si="122"/>
        <v>-0.59999999999999964</v>
      </c>
      <c r="J1554" s="139">
        <v>11100</v>
      </c>
      <c r="K1554" s="139">
        <v>38000</v>
      </c>
      <c r="L1554" s="54">
        <f t="shared" si="123"/>
        <v>28928</v>
      </c>
      <c r="M1554" s="54">
        <f t="shared" si="124"/>
        <v>-9072</v>
      </c>
      <c r="O1554" s="91">
        <f t="shared" si="120"/>
        <v>0</v>
      </c>
      <c r="P1554" s="122">
        <v>645172</v>
      </c>
      <c r="Q1554" s="71">
        <v>5.4</v>
      </c>
      <c r="R1554" s="71">
        <v>28928</v>
      </c>
      <c r="S1554" s="161"/>
    </row>
    <row r="1555" spans="1:19">
      <c r="A1555" s="144">
        <v>645224</v>
      </c>
      <c r="B1555" s="49">
        <v>645</v>
      </c>
      <c r="C1555" s="50" t="s">
        <v>782</v>
      </c>
      <c r="D1555" s="68">
        <v>224</v>
      </c>
      <c r="E1555" s="41" t="s">
        <v>1223</v>
      </c>
      <c r="F1555" s="235">
        <v>1</v>
      </c>
      <c r="G1555" s="235">
        <v>0</v>
      </c>
      <c r="H1555" s="78">
        <f t="shared" si="121"/>
        <v>1</v>
      </c>
      <c r="I1555" s="47">
        <f t="shared" si="122"/>
        <v>1</v>
      </c>
      <c r="J1555" s="139">
        <v>5000</v>
      </c>
      <c r="K1555" s="139">
        <v>0</v>
      </c>
      <c r="L1555" s="54">
        <f t="shared" si="123"/>
        <v>5000</v>
      </c>
      <c r="M1555" s="54">
        <f t="shared" si="124"/>
        <v>5000</v>
      </c>
      <c r="O1555" s="91">
        <f t="shared" si="120"/>
        <v>0</v>
      </c>
      <c r="P1555" s="122">
        <v>645224</v>
      </c>
      <c r="Q1555" s="71">
        <v>1</v>
      </c>
      <c r="R1555" s="71">
        <v>5000</v>
      </c>
      <c r="S1555" s="161"/>
    </row>
    <row r="1556" spans="1:19">
      <c r="A1556" s="145">
        <v>645239</v>
      </c>
      <c r="B1556" s="49">
        <v>645</v>
      </c>
      <c r="C1556" s="50" t="s">
        <v>782</v>
      </c>
      <c r="D1556" s="68">
        <v>239</v>
      </c>
      <c r="E1556" s="41" t="s">
        <v>904</v>
      </c>
      <c r="F1556" s="235">
        <v>0.3</v>
      </c>
      <c r="G1556" s="235">
        <v>0</v>
      </c>
      <c r="H1556" s="78">
        <f t="shared" si="121"/>
        <v>0</v>
      </c>
      <c r="I1556" s="47">
        <f t="shared" si="122"/>
        <v>0</v>
      </c>
      <c r="J1556" s="139">
        <v>1500</v>
      </c>
      <c r="K1556" s="139">
        <v>0</v>
      </c>
      <c r="L1556" s="54">
        <f t="shared" si="123"/>
        <v>0</v>
      </c>
      <c r="M1556" s="54">
        <f t="shared" si="124"/>
        <v>0</v>
      </c>
      <c r="O1556" s="91">
        <f t="shared" si="120"/>
        <v>0</v>
      </c>
      <c r="P1556" s="147">
        <v>645239</v>
      </c>
      <c r="Q1556" s="71"/>
      <c r="R1556" s="71"/>
      <c r="S1556" s="161"/>
    </row>
    <row r="1557" spans="1:19">
      <c r="A1557" s="51">
        <v>645261</v>
      </c>
      <c r="B1557" s="48">
        <v>645</v>
      </c>
      <c r="C1557" s="50" t="s">
        <v>782</v>
      </c>
      <c r="D1557" s="68">
        <v>261</v>
      </c>
      <c r="E1557" s="41" t="s">
        <v>780</v>
      </c>
      <c r="F1557" s="235">
        <v>2.11</v>
      </c>
      <c r="G1557" s="235">
        <v>0</v>
      </c>
      <c r="H1557" s="78">
        <f t="shared" si="121"/>
        <v>1</v>
      </c>
      <c r="I1557" s="47">
        <f t="shared" si="122"/>
        <v>1</v>
      </c>
      <c r="J1557" s="139">
        <v>10550</v>
      </c>
      <c r="K1557" s="139">
        <v>0</v>
      </c>
      <c r="L1557" s="54">
        <f t="shared" si="123"/>
        <v>5000</v>
      </c>
      <c r="M1557" s="54">
        <f t="shared" si="124"/>
        <v>5000</v>
      </c>
      <c r="O1557" s="91">
        <f t="shared" si="120"/>
        <v>0</v>
      </c>
      <c r="P1557" s="122">
        <v>645261</v>
      </c>
      <c r="Q1557" s="71">
        <v>1</v>
      </c>
      <c r="R1557" s="71">
        <v>5000</v>
      </c>
      <c r="S1557" s="161"/>
    </row>
    <row r="1558" spans="1:19">
      <c r="A1558" s="250">
        <v>645300</v>
      </c>
      <c r="B1558" s="149">
        <v>645</v>
      </c>
      <c r="C1558" s="183" t="s">
        <v>782</v>
      </c>
      <c r="D1558" s="184">
        <v>300</v>
      </c>
      <c r="E1558" s="41" t="s">
        <v>781</v>
      </c>
      <c r="F1558" s="235">
        <v>0.7</v>
      </c>
      <c r="G1558" s="235">
        <v>1</v>
      </c>
      <c r="H1558" s="78">
        <f t="shared" si="121"/>
        <v>1</v>
      </c>
      <c r="I1558" s="47">
        <f t="shared" si="122"/>
        <v>0</v>
      </c>
      <c r="J1558" s="139">
        <v>3500</v>
      </c>
      <c r="K1558" s="139">
        <v>21000</v>
      </c>
      <c r="L1558" s="54">
        <f t="shared" si="123"/>
        <v>36743</v>
      </c>
      <c r="M1558" s="54">
        <f t="shared" si="124"/>
        <v>15743</v>
      </c>
      <c r="O1558" s="91">
        <f t="shared" si="120"/>
        <v>0</v>
      </c>
      <c r="P1558" s="122">
        <v>645300</v>
      </c>
      <c r="Q1558" s="71">
        <v>1</v>
      </c>
      <c r="R1558" s="71">
        <v>36743</v>
      </c>
      <c r="S1558" s="161"/>
    </row>
    <row r="1559" spans="1:19">
      <c r="A1559" s="234">
        <v>645310</v>
      </c>
      <c r="B1559" s="149">
        <v>645</v>
      </c>
      <c r="C1559" s="183" t="s">
        <v>782</v>
      </c>
      <c r="D1559" s="184">
        <v>310</v>
      </c>
      <c r="E1559" s="41" t="s">
        <v>901</v>
      </c>
      <c r="G1559" s="235">
        <v>1</v>
      </c>
      <c r="H1559" s="78">
        <f t="shared" si="121"/>
        <v>1.6400000000000001</v>
      </c>
      <c r="I1559" s="47">
        <f t="shared" si="122"/>
        <v>0.64000000000000012</v>
      </c>
      <c r="K1559" s="139">
        <v>9000</v>
      </c>
      <c r="L1559" s="54">
        <f t="shared" si="123"/>
        <v>11619</v>
      </c>
      <c r="M1559" s="54">
        <f t="shared" si="124"/>
        <v>2619</v>
      </c>
      <c r="O1559" s="91">
        <f t="shared" si="120"/>
        <v>0</v>
      </c>
      <c r="P1559" s="122">
        <v>645310</v>
      </c>
      <c r="Q1559" s="71">
        <v>1.6400000000000001</v>
      </c>
      <c r="R1559" s="71">
        <v>11619</v>
      </c>
      <c r="S1559" s="161"/>
    </row>
    <row r="1560" spans="1:19">
      <c r="A1560" s="51">
        <v>645660</v>
      </c>
      <c r="B1560" s="49">
        <v>645</v>
      </c>
      <c r="C1560" s="50" t="s">
        <v>782</v>
      </c>
      <c r="D1560" s="50">
        <v>660</v>
      </c>
      <c r="E1560" s="41" t="s">
        <v>783</v>
      </c>
      <c r="F1560" s="235">
        <v>4.3</v>
      </c>
      <c r="G1560" s="235">
        <v>3</v>
      </c>
      <c r="H1560" s="78">
        <f t="shared" si="121"/>
        <v>3</v>
      </c>
      <c r="I1560" s="47">
        <f t="shared" si="122"/>
        <v>0</v>
      </c>
      <c r="J1560" s="139">
        <v>46204</v>
      </c>
      <c r="K1560" s="139">
        <v>35761</v>
      </c>
      <c r="L1560" s="54">
        <f t="shared" si="123"/>
        <v>50396</v>
      </c>
      <c r="M1560" s="54">
        <f t="shared" si="124"/>
        <v>14635</v>
      </c>
      <c r="O1560" s="91">
        <f t="shared" si="120"/>
        <v>0</v>
      </c>
      <c r="P1560" s="122">
        <v>645660</v>
      </c>
      <c r="Q1560" s="71">
        <v>3</v>
      </c>
      <c r="R1560" s="71">
        <v>50396</v>
      </c>
      <c r="S1560" s="161"/>
    </row>
    <row r="1561" spans="1:19">
      <c r="A1561" s="145">
        <v>645712</v>
      </c>
      <c r="B1561" s="49">
        <v>645</v>
      </c>
      <c r="C1561" s="50" t="s">
        <v>782</v>
      </c>
      <c r="D1561" s="68">
        <v>712</v>
      </c>
      <c r="E1561" s="41" t="s">
        <v>1601</v>
      </c>
      <c r="F1561" s="235">
        <v>25.729999999999997</v>
      </c>
      <c r="G1561" s="235">
        <v>29</v>
      </c>
      <c r="H1561" s="78">
        <f t="shared" si="121"/>
        <v>35</v>
      </c>
      <c r="I1561" s="47">
        <f t="shared" si="122"/>
        <v>6</v>
      </c>
      <c r="J1561" s="139">
        <v>171374</v>
      </c>
      <c r="K1561" s="139">
        <v>191979</v>
      </c>
      <c r="L1561" s="54">
        <f t="shared" si="123"/>
        <v>227366</v>
      </c>
      <c r="M1561" s="54">
        <f t="shared" si="124"/>
        <v>35387</v>
      </c>
      <c r="O1561" s="91">
        <f t="shared" si="120"/>
        <v>0</v>
      </c>
      <c r="P1561" s="122">
        <v>645712</v>
      </c>
      <c r="Q1561" s="71">
        <v>35</v>
      </c>
      <c r="R1561" s="71">
        <v>227366</v>
      </c>
      <c r="S1561" s="161"/>
    </row>
    <row r="1562" spans="1:19">
      <c r="A1562" s="252">
        <v>650095</v>
      </c>
      <c r="B1562" s="41">
        <v>650</v>
      </c>
      <c r="C1562" s="41" t="s">
        <v>693</v>
      </c>
      <c r="D1562" s="41">
        <v>95</v>
      </c>
      <c r="E1562" s="41" t="s">
        <v>892</v>
      </c>
      <c r="F1562" s="41">
        <v>0</v>
      </c>
      <c r="G1562" s="235">
        <v>1</v>
      </c>
      <c r="H1562" s="78">
        <f t="shared" si="121"/>
        <v>1</v>
      </c>
      <c r="I1562" s="47">
        <f t="shared" si="122"/>
        <v>0</v>
      </c>
      <c r="J1562" s="41">
        <v>0</v>
      </c>
      <c r="K1562" s="139">
        <v>5000</v>
      </c>
      <c r="L1562" s="54">
        <f t="shared" si="123"/>
        <v>5000</v>
      </c>
      <c r="M1562" s="54">
        <f t="shared" si="124"/>
        <v>0</v>
      </c>
      <c r="O1562" s="91">
        <f t="shared" si="120"/>
        <v>0</v>
      </c>
      <c r="P1562" s="122">
        <v>650095</v>
      </c>
      <c r="Q1562" s="71">
        <v>1</v>
      </c>
      <c r="R1562" s="71">
        <v>5000</v>
      </c>
      <c r="S1562" s="161"/>
    </row>
    <row r="1563" spans="1:19">
      <c r="A1563" s="252">
        <v>650293</v>
      </c>
      <c r="B1563" s="41">
        <v>650</v>
      </c>
      <c r="C1563" s="41" t="s">
        <v>693</v>
      </c>
      <c r="D1563" s="41">
        <v>293</v>
      </c>
      <c r="E1563" s="41" t="s">
        <v>840</v>
      </c>
      <c r="F1563" s="41">
        <v>0</v>
      </c>
      <c r="G1563" s="235">
        <v>5</v>
      </c>
      <c r="H1563" s="78">
        <f t="shared" si="121"/>
        <v>4.3100000000000005</v>
      </c>
      <c r="I1563" s="47">
        <f t="shared" si="122"/>
        <v>-0.6899999999999995</v>
      </c>
      <c r="J1563" s="41">
        <v>0</v>
      </c>
      <c r="K1563" s="139">
        <v>25000</v>
      </c>
      <c r="L1563" s="54">
        <f t="shared" si="123"/>
        <v>21550</v>
      </c>
      <c r="M1563" s="54">
        <f t="shared" si="124"/>
        <v>-3450</v>
      </c>
      <c r="O1563" s="91">
        <f t="shared" si="120"/>
        <v>0</v>
      </c>
      <c r="P1563" s="122">
        <v>650293</v>
      </c>
      <c r="Q1563" s="71">
        <v>4.3100000000000005</v>
      </c>
      <c r="R1563" s="71">
        <v>21550</v>
      </c>
      <c r="S1563" s="161"/>
    </row>
    <row r="1564" spans="1:19">
      <c r="A1564" s="252">
        <v>650810</v>
      </c>
      <c r="B1564" s="41">
        <v>650</v>
      </c>
      <c r="C1564" s="41" t="s">
        <v>693</v>
      </c>
      <c r="D1564" s="41">
        <v>810</v>
      </c>
      <c r="E1564" s="41" t="s">
        <v>536</v>
      </c>
      <c r="F1564" s="41">
        <v>0</v>
      </c>
      <c r="G1564" s="235">
        <v>3</v>
      </c>
      <c r="H1564" s="78">
        <f t="shared" si="121"/>
        <v>2</v>
      </c>
      <c r="I1564" s="47">
        <f t="shared" si="122"/>
        <v>-1</v>
      </c>
      <c r="J1564" s="41">
        <v>0</v>
      </c>
      <c r="K1564" s="139">
        <v>19000</v>
      </c>
      <c r="L1564" s="54">
        <f t="shared" si="123"/>
        <v>10000</v>
      </c>
      <c r="M1564" s="54">
        <f t="shared" si="124"/>
        <v>-9000</v>
      </c>
      <c r="O1564" s="91">
        <f t="shared" si="120"/>
        <v>0</v>
      </c>
      <c r="P1564" s="122">
        <v>650810</v>
      </c>
      <c r="Q1564" s="71">
        <v>2</v>
      </c>
      <c r="R1564" s="71">
        <v>10000</v>
      </c>
      <c r="S1564" s="161"/>
    </row>
    <row r="1565" spans="1:19">
      <c r="A1565" s="252">
        <v>650825</v>
      </c>
      <c r="B1565" s="41">
        <v>650</v>
      </c>
      <c r="C1565" s="41" t="s">
        <v>693</v>
      </c>
      <c r="D1565" s="41">
        <v>825</v>
      </c>
      <c r="E1565" s="41" t="s">
        <v>539</v>
      </c>
      <c r="F1565" s="41">
        <v>0</v>
      </c>
      <c r="G1565" s="235">
        <v>2</v>
      </c>
      <c r="H1565" s="78">
        <f t="shared" si="121"/>
        <v>2</v>
      </c>
      <c r="I1565" s="47">
        <f t="shared" si="122"/>
        <v>0</v>
      </c>
      <c r="J1565" s="41">
        <v>0</v>
      </c>
      <c r="K1565" s="139">
        <v>10000</v>
      </c>
      <c r="L1565" s="54">
        <f t="shared" si="123"/>
        <v>10000</v>
      </c>
      <c r="M1565" s="54">
        <f t="shared" si="124"/>
        <v>0</v>
      </c>
      <c r="O1565" s="91">
        <f t="shared" si="120"/>
        <v>0</v>
      </c>
      <c r="P1565" s="122">
        <v>650825</v>
      </c>
      <c r="Q1565" s="71">
        <v>2</v>
      </c>
      <c r="R1565" s="71">
        <v>10000</v>
      </c>
      <c r="S1565" s="161"/>
    </row>
    <row r="1566" spans="1:19">
      <c r="A1566" s="252">
        <v>650878</v>
      </c>
      <c r="B1566" s="41">
        <v>650</v>
      </c>
      <c r="C1566" s="41" t="s">
        <v>693</v>
      </c>
      <c r="D1566" s="41">
        <v>878</v>
      </c>
      <c r="E1566" s="41" t="s">
        <v>937</v>
      </c>
      <c r="F1566" s="41">
        <v>0</v>
      </c>
      <c r="G1566" s="235">
        <v>1</v>
      </c>
      <c r="H1566" s="78">
        <f t="shared" si="121"/>
        <v>0.69</v>
      </c>
      <c r="I1566" s="47">
        <f t="shared" si="122"/>
        <v>-0.31000000000000005</v>
      </c>
      <c r="J1566" s="41">
        <v>0</v>
      </c>
      <c r="K1566" s="139">
        <v>5000</v>
      </c>
      <c r="L1566" s="54">
        <f t="shared" si="123"/>
        <v>3450</v>
      </c>
      <c r="M1566" s="54">
        <f t="shared" si="124"/>
        <v>-1550</v>
      </c>
      <c r="O1566" s="91">
        <f t="shared" si="120"/>
        <v>0</v>
      </c>
      <c r="P1566" s="122">
        <v>650878</v>
      </c>
      <c r="Q1566" s="71">
        <v>0.69</v>
      </c>
      <c r="R1566" s="71">
        <v>3450</v>
      </c>
      <c r="S1566" s="161"/>
    </row>
    <row r="1567" spans="1:19">
      <c r="A1567" s="170">
        <v>658017</v>
      </c>
      <c r="B1567" s="48">
        <v>658</v>
      </c>
      <c r="C1567" s="50" t="s">
        <v>875</v>
      </c>
      <c r="D1567" s="50">
        <v>17</v>
      </c>
      <c r="E1567" s="41" t="s">
        <v>1274</v>
      </c>
      <c r="F1567" s="235">
        <v>3</v>
      </c>
      <c r="G1567" s="235">
        <v>2</v>
      </c>
      <c r="H1567" s="78">
        <f t="shared" si="121"/>
        <v>2</v>
      </c>
      <c r="I1567" s="47">
        <f t="shared" si="122"/>
        <v>0</v>
      </c>
      <c r="J1567" s="139">
        <v>24424</v>
      </c>
      <c r="K1567" s="139">
        <v>10000</v>
      </c>
      <c r="L1567" s="54">
        <f t="shared" si="123"/>
        <v>10000</v>
      </c>
      <c r="M1567" s="54">
        <f t="shared" si="124"/>
        <v>0</v>
      </c>
      <c r="O1567" s="91">
        <f t="shared" si="120"/>
        <v>0</v>
      </c>
      <c r="P1567" s="122">
        <v>658017</v>
      </c>
      <c r="Q1567" s="71">
        <v>2</v>
      </c>
      <c r="R1567" s="71">
        <v>10000</v>
      </c>
      <c r="S1567" s="161"/>
    </row>
    <row r="1568" spans="1:19">
      <c r="A1568" s="234">
        <v>658077</v>
      </c>
      <c r="B1568" s="149">
        <v>658</v>
      </c>
      <c r="C1568" s="183" t="s">
        <v>875</v>
      </c>
      <c r="D1568" s="184">
        <v>77</v>
      </c>
      <c r="E1568" s="41" t="s">
        <v>791</v>
      </c>
      <c r="G1568" s="235">
        <v>1</v>
      </c>
      <c r="H1568" s="78">
        <f t="shared" si="121"/>
        <v>1</v>
      </c>
      <c r="I1568" s="47">
        <f t="shared" si="122"/>
        <v>0</v>
      </c>
      <c r="K1568" s="139">
        <v>5000</v>
      </c>
      <c r="L1568" s="54">
        <f t="shared" si="123"/>
        <v>5000</v>
      </c>
      <c r="M1568" s="54">
        <f t="shared" si="124"/>
        <v>0</v>
      </c>
      <c r="O1568" s="91">
        <f t="shared" si="120"/>
        <v>0</v>
      </c>
      <c r="P1568" s="122">
        <v>658077</v>
      </c>
      <c r="Q1568" s="71">
        <v>1</v>
      </c>
      <c r="R1568" s="71">
        <v>5000</v>
      </c>
      <c r="S1568" s="161"/>
    </row>
    <row r="1569" spans="1:19">
      <c r="A1569" s="234">
        <v>658151</v>
      </c>
      <c r="B1569" s="149">
        <v>658</v>
      </c>
      <c r="C1569" s="183" t="s">
        <v>875</v>
      </c>
      <c r="D1569" s="184">
        <v>151</v>
      </c>
      <c r="E1569" s="41" t="s">
        <v>921</v>
      </c>
      <c r="G1569" s="235">
        <v>1</v>
      </c>
      <c r="H1569" s="78">
        <f t="shared" si="121"/>
        <v>1</v>
      </c>
      <c r="I1569" s="47">
        <f t="shared" si="122"/>
        <v>0</v>
      </c>
      <c r="K1569" s="139">
        <v>9000</v>
      </c>
      <c r="L1569" s="54">
        <f t="shared" si="123"/>
        <v>8316</v>
      </c>
      <c r="M1569" s="54">
        <f t="shared" si="124"/>
        <v>-684</v>
      </c>
      <c r="O1569" s="91">
        <f t="shared" si="120"/>
        <v>0</v>
      </c>
      <c r="P1569" s="122">
        <v>658151</v>
      </c>
      <c r="Q1569" s="71">
        <v>1</v>
      </c>
      <c r="R1569" s="71">
        <v>8316</v>
      </c>
      <c r="S1569" s="161"/>
    </row>
    <row r="1570" spans="1:19">
      <c r="A1570" s="212">
        <v>658186</v>
      </c>
      <c r="B1570" s="149">
        <v>658</v>
      </c>
      <c r="C1570" s="183" t="s">
        <v>875</v>
      </c>
      <c r="D1570" s="184">
        <v>186</v>
      </c>
      <c r="E1570" s="41" t="s">
        <v>873</v>
      </c>
      <c r="F1570" s="235">
        <v>0.18</v>
      </c>
      <c r="G1570" s="235">
        <v>0</v>
      </c>
      <c r="H1570" s="78">
        <f t="shared" si="121"/>
        <v>0</v>
      </c>
      <c r="I1570" s="47">
        <f t="shared" si="122"/>
        <v>0</v>
      </c>
      <c r="J1570" s="139">
        <v>900</v>
      </c>
      <c r="K1570" s="139">
        <v>0</v>
      </c>
      <c r="L1570" s="54">
        <f t="shared" si="123"/>
        <v>0</v>
      </c>
      <c r="M1570" s="54">
        <f t="shared" si="124"/>
        <v>0</v>
      </c>
      <c r="O1570" s="91">
        <f t="shared" si="120"/>
        <v>0</v>
      </c>
      <c r="P1570" s="147">
        <v>658186</v>
      </c>
      <c r="Q1570" s="71"/>
      <c r="R1570" s="71"/>
      <c r="S1570" s="161"/>
    </row>
    <row r="1571" spans="1:19">
      <c r="A1571" s="212">
        <v>658214</v>
      </c>
      <c r="B1571" s="149">
        <v>658</v>
      </c>
      <c r="C1571" s="183" t="s">
        <v>875</v>
      </c>
      <c r="D1571" s="184">
        <v>214</v>
      </c>
      <c r="E1571" s="41" t="s">
        <v>796</v>
      </c>
      <c r="F1571" s="235">
        <v>1.55</v>
      </c>
      <c r="G1571" s="235">
        <v>0</v>
      </c>
      <c r="H1571" s="78">
        <f t="shared" si="121"/>
        <v>0</v>
      </c>
      <c r="I1571" s="47">
        <f t="shared" si="122"/>
        <v>0</v>
      </c>
      <c r="J1571" s="139">
        <v>7750</v>
      </c>
      <c r="K1571" s="139">
        <v>0</v>
      </c>
      <c r="L1571" s="54">
        <f t="shared" si="123"/>
        <v>0</v>
      </c>
      <c r="M1571" s="54">
        <f t="shared" si="124"/>
        <v>0</v>
      </c>
      <c r="O1571" s="91">
        <f t="shared" si="120"/>
        <v>0</v>
      </c>
      <c r="P1571" s="147">
        <v>658214</v>
      </c>
      <c r="Q1571" s="71"/>
      <c r="R1571" s="71"/>
      <c r="S1571" s="161"/>
    </row>
    <row r="1572" spans="1:19">
      <c r="A1572" s="212">
        <v>658215</v>
      </c>
      <c r="B1572" s="149">
        <v>658</v>
      </c>
      <c r="C1572" s="183" t="s">
        <v>875</v>
      </c>
      <c r="D1572" s="184">
        <v>215</v>
      </c>
      <c r="E1572" s="41" t="s">
        <v>874</v>
      </c>
      <c r="F1572" s="235">
        <v>1</v>
      </c>
      <c r="G1572" s="235">
        <v>1</v>
      </c>
      <c r="H1572" s="78">
        <f t="shared" si="121"/>
        <v>1</v>
      </c>
      <c r="I1572" s="47">
        <f t="shared" si="122"/>
        <v>0</v>
      </c>
      <c r="J1572" s="139">
        <v>5000</v>
      </c>
      <c r="K1572" s="139">
        <v>5000</v>
      </c>
      <c r="L1572" s="54">
        <f t="shared" si="123"/>
        <v>5000</v>
      </c>
      <c r="M1572" s="54">
        <f t="shared" si="124"/>
        <v>0</v>
      </c>
      <c r="O1572" s="91">
        <f t="shared" si="120"/>
        <v>0</v>
      </c>
      <c r="P1572" s="122">
        <v>658215</v>
      </c>
      <c r="Q1572" s="71">
        <v>1</v>
      </c>
      <c r="R1572" s="71">
        <v>5000</v>
      </c>
      <c r="S1572" s="161"/>
    </row>
    <row r="1573" spans="1:19">
      <c r="A1573" s="175">
        <v>658226</v>
      </c>
      <c r="B1573" s="169">
        <v>658</v>
      </c>
      <c r="C1573" s="50" t="s">
        <v>875</v>
      </c>
      <c r="D1573" s="169">
        <v>226</v>
      </c>
      <c r="E1573" s="41" t="s">
        <v>797</v>
      </c>
      <c r="F1573" s="235">
        <v>22.630000000000003</v>
      </c>
      <c r="G1573" s="235">
        <v>23</v>
      </c>
      <c r="H1573" s="78">
        <f t="shared" si="121"/>
        <v>21.25</v>
      </c>
      <c r="I1573" s="47">
        <f t="shared" si="122"/>
        <v>-1.75</v>
      </c>
      <c r="J1573" s="139">
        <v>122815</v>
      </c>
      <c r="K1573" s="139">
        <v>120586</v>
      </c>
      <c r="L1573" s="54">
        <f t="shared" si="123"/>
        <v>114477</v>
      </c>
      <c r="M1573" s="54">
        <f t="shared" si="124"/>
        <v>-6109</v>
      </c>
      <c r="O1573" s="91">
        <f t="shared" si="120"/>
        <v>0</v>
      </c>
      <c r="P1573" s="122">
        <v>658226</v>
      </c>
      <c r="Q1573" s="71">
        <v>21.25</v>
      </c>
      <c r="R1573" s="71">
        <v>114477</v>
      </c>
      <c r="S1573" s="161"/>
    </row>
    <row r="1574" spans="1:19">
      <c r="A1574" s="144">
        <v>658271</v>
      </c>
      <c r="B1574" s="149">
        <f>TRUNC(A1574,-3)/1000</f>
        <v>658</v>
      </c>
      <c r="C1574" s="183" t="str">
        <f>VLOOKUP(B1574,code437,2)</f>
        <v xml:space="preserve">DUDLEY CHARLTON              </v>
      </c>
      <c r="D1574" s="184">
        <f>A1574-B1574*1000</f>
        <v>271</v>
      </c>
      <c r="E1574" s="41" t="s">
        <v>1285</v>
      </c>
      <c r="H1574" s="78">
        <f t="shared" si="121"/>
        <v>1</v>
      </c>
      <c r="I1574" s="47">
        <f t="shared" si="122"/>
        <v>1</v>
      </c>
      <c r="K1574" s="139"/>
      <c r="L1574" s="54">
        <f t="shared" si="123"/>
        <v>5000</v>
      </c>
      <c r="M1574" s="54">
        <f t="shared" si="124"/>
        <v>5000</v>
      </c>
      <c r="O1574" s="91">
        <f t="shared" si="120"/>
        <v>0</v>
      </c>
      <c r="P1574" s="122">
        <v>658271</v>
      </c>
      <c r="Q1574" s="71">
        <v>1</v>
      </c>
      <c r="R1574" s="71">
        <v>5000</v>
      </c>
      <c r="S1574" s="161"/>
    </row>
    <row r="1575" spans="1:19">
      <c r="A1575" s="175">
        <v>658277</v>
      </c>
      <c r="B1575" s="169">
        <v>658</v>
      </c>
      <c r="C1575" s="50" t="s">
        <v>875</v>
      </c>
      <c r="D1575" s="169">
        <v>277</v>
      </c>
      <c r="E1575" s="41" t="s">
        <v>869</v>
      </c>
      <c r="F1575" s="235">
        <v>61.499999999999993</v>
      </c>
      <c r="G1575" s="235">
        <v>71</v>
      </c>
      <c r="H1575" s="78">
        <f t="shared" si="121"/>
        <v>69.7</v>
      </c>
      <c r="I1575" s="47">
        <f t="shared" si="122"/>
        <v>-1.2999999999999972</v>
      </c>
      <c r="J1575" s="139">
        <v>354830</v>
      </c>
      <c r="K1575" s="139">
        <v>411440</v>
      </c>
      <c r="L1575" s="54">
        <f t="shared" si="123"/>
        <v>408594</v>
      </c>
      <c r="M1575" s="54">
        <f t="shared" si="124"/>
        <v>-2846</v>
      </c>
      <c r="O1575" s="91">
        <f t="shared" si="120"/>
        <v>0</v>
      </c>
      <c r="P1575" s="122">
        <v>658277</v>
      </c>
      <c r="Q1575" s="71">
        <v>69.7</v>
      </c>
      <c r="R1575" s="71">
        <v>408594</v>
      </c>
      <c r="S1575" s="161"/>
    </row>
    <row r="1576" spans="1:19">
      <c r="A1576" s="234">
        <v>658304</v>
      </c>
      <c r="B1576" s="149">
        <v>658</v>
      </c>
      <c r="C1576" s="183" t="s">
        <v>875</v>
      </c>
      <c r="D1576" s="184">
        <v>304</v>
      </c>
      <c r="E1576" s="41" t="s">
        <v>799</v>
      </c>
      <c r="G1576" s="235">
        <v>1</v>
      </c>
      <c r="H1576" s="78">
        <f t="shared" si="121"/>
        <v>1</v>
      </c>
      <c r="I1576" s="47">
        <f t="shared" si="122"/>
        <v>0</v>
      </c>
      <c r="K1576" s="139">
        <v>5000</v>
      </c>
      <c r="L1576" s="54">
        <f t="shared" si="123"/>
        <v>5000</v>
      </c>
      <c r="M1576" s="54">
        <f t="shared" si="124"/>
        <v>0</v>
      </c>
      <c r="O1576" s="91">
        <f t="shared" si="120"/>
        <v>0</v>
      </c>
      <c r="P1576" s="122">
        <v>658304</v>
      </c>
      <c r="Q1576" s="71">
        <v>1</v>
      </c>
      <c r="R1576" s="71">
        <v>5000</v>
      </c>
      <c r="S1576" s="161"/>
    </row>
    <row r="1577" spans="1:19">
      <c r="A1577" s="174">
        <v>658316</v>
      </c>
      <c r="B1577" s="50">
        <v>658</v>
      </c>
      <c r="C1577" s="50" t="s">
        <v>875</v>
      </c>
      <c r="D1577" s="68">
        <v>316</v>
      </c>
      <c r="E1577" s="41" t="s">
        <v>870</v>
      </c>
      <c r="F1577" s="235">
        <v>37.090000000000003</v>
      </c>
      <c r="G1577" s="235">
        <v>36</v>
      </c>
      <c r="H1577" s="78">
        <f t="shared" si="121"/>
        <v>34</v>
      </c>
      <c r="I1577" s="47">
        <f t="shared" si="122"/>
        <v>-2</v>
      </c>
      <c r="J1577" s="139">
        <v>192631</v>
      </c>
      <c r="K1577" s="139">
        <v>197795</v>
      </c>
      <c r="L1577" s="54">
        <f t="shared" si="123"/>
        <v>175855</v>
      </c>
      <c r="M1577" s="54">
        <f t="shared" si="124"/>
        <v>-21940</v>
      </c>
      <c r="O1577" s="91">
        <f t="shared" si="120"/>
        <v>0</v>
      </c>
      <c r="P1577" s="122">
        <v>658316</v>
      </c>
      <c r="Q1577" s="71">
        <v>34</v>
      </c>
      <c r="R1577" s="71">
        <v>175855</v>
      </c>
      <c r="S1577" s="161"/>
    </row>
    <row r="1578" spans="1:19">
      <c r="A1578" s="174">
        <v>658348</v>
      </c>
      <c r="B1578" s="50">
        <v>658</v>
      </c>
      <c r="C1578" s="50" t="s">
        <v>875</v>
      </c>
      <c r="D1578" s="50">
        <v>348</v>
      </c>
      <c r="E1578" s="41" t="s">
        <v>857</v>
      </c>
      <c r="F1578" s="235">
        <v>4</v>
      </c>
      <c r="G1578" s="235">
        <v>5</v>
      </c>
      <c r="H1578" s="78">
        <f t="shared" si="121"/>
        <v>8</v>
      </c>
      <c r="I1578" s="47">
        <f t="shared" si="122"/>
        <v>3</v>
      </c>
      <c r="J1578" s="139">
        <v>20000</v>
      </c>
      <c r="K1578" s="139">
        <v>25000</v>
      </c>
      <c r="L1578" s="54">
        <f t="shared" si="123"/>
        <v>46374</v>
      </c>
      <c r="M1578" s="54">
        <f t="shared" si="124"/>
        <v>21374</v>
      </c>
      <c r="O1578" s="91">
        <f t="shared" si="120"/>
        <v>0</v>
      </c>
      <c r="P1578" s="122">
        <v>658348</v>
      </c>
      <c r="Q1578" s="71">
        <v>8</v>
      </c>
      <c r="R1578" s="71">
        <v>46374</v>
      </c>
      <c r="S1578" s="161"/>
    </row>
    <row r="1579" spans="1:19">
      <c r="A1579" s="234">
        <v>658710</v>
      </c>
      <c r="B1579" s="149">
        <v>658</v>
      </c>
      <c r="C1579" s="183" t="s">
        <v>875</v>
      </c>
      <c r="D1579" s="184">
        <v>710</v>
      </c>
      <c r="E1579" s="41" t="s">
        <v>1284</v>
      </c>
      <c r="G1579" s="235">
        <v>1</v>
      </c>
      <c r="H1579" s="78">
        <f t="shared" si="121"/>
        <v>1</v>
      </c>
      <c r="I1579" s="47">
        <f t="shared" si="122"/>
        <v>0</v>
      </c>
      <c r="K1579" s="139">
        <v>5000</v>
      </c>
      <c r="L1579" s="54">
        <f t="shared" si="123"/>
        <v>5000</v>
      </c>
      <c r="M1579" s="54">
        <f t="shared" si="124"/>
        <v>0</v>
      </c>
      <c r="O1579" s="91">
        <f t="shared" si="120"/>
        <v>0</v>
      </c>
      <c r="P1579" s="122">
        <v>658710</v>
      </c>
      <c r="Q1579" s="71">
        <v>1</v>
      </c>
      <c r="R1579" s="71">
        <v>5000</v>
      </c>
      <c r="S1579" s="161"/>
    </row>
    <row r="1580" spans="1:19">
      <c r="A1580" s="180">
        <v>658767</v>
      </c>
      <c r="B1580" s="86">
        <v>658</v>
      </c>
      <c r="C1580" s="182" t="s">
        <v>875</v>
      </c>
      <c r="D1580" s="182">
        <v>767</v>
      </c>
      <c r="E1580" s="41" t="s">
        <v>876</v>
      </c>
      <c r="F1580" s="235">
        <v>3.5</v>
      </c>
      <c r="G1580" s="235">
        <v>2</v>
      </c>
      <c r="H1580" s="78">
        <f t="shared" si="121"/>
        <v>1.5899999999999999</v>
      </c>
      <c r="I1580" s="47">
        <f t="shared" si="122"/>
        <v>-0.41000000000000014</v>
      </c>
      <c r="J1580" s="139">
        <v>23726</v>
      </c>
      <c r="K1580" s="139">
        <v>14000</v>
      </c>
      <c r="L1580" s="54">
        <f t="shared" si="123"/>
        <v>11225</v>
      </c>
      <c r="M1580" s="54">
        <f t="shared" si="124"/>
        <v>-2775</v>
      </c>
      <c r="O1580" s="91">
        <f t="shared" si="120"/>
        <v>0</v>
      </c>
      <c r="P1580" s="122">
        <v>658767</v>
      </c>
      <c r="Q1580" s="71">
        <v>1.5899999999999999</v>
      </c>
      <c r="R1580" s="71">
        <v>11225</v>
      </c>
      <c r="S1580" s="161"/>
    </row>
    <row r="1581" spans="1:19">
      <c r="A1581" s="212">
        <v>658770</v>
      </c>
      <c r="B1581" s="149">
        <v>658</v>
      </c>
      <c r="C1581" s="183" t="s">
        <v>875</v>
      </c>
      <c r="D1581" s="184">
        <v>770</v>
      </c>
      <c r="E1581" s="41" t="s">
        <v>877</v>
      </c>
      <c r="F1581" s="235">
        <v>1</v>
      </c>
      <c r="G1581" s="235">
        <v>3</v>
      </c>
      <c r="H1581" s="78">
        <f t="shared" si="121"/>
        <v>1</v>
      </c>
      <c r="I1581" s="47">
        <f t="shared" si="122"/>
        <v>-2</v>
      </c>
      <c r="J1581" s="139">
        <v>8840</v>
      </c>
      <c r="K1581" s="139">
        <v>15000</v>
      </c>
      <c r="L1581" s="54">
        <f t="shared" si="123"/>
        <v>5000</v>
      </c>
      <c r="M1581" s="54">
        <f t="shared" si="124"/>
        <v>-10000</v>
      </c>
      <c r="O1581" s="91">
        <f t="shared" si="120"/>
        <v>0</v>
      </c>
      <c r="P1581" s="122">
        <v>658770</v>
      </c>
      <c r="Q1581" s="71">
        <v>1</v>
      </c>
      <c r="R1581" s="71">
        <v>5000</v>
      </c>
      <c r="S1581" s="161"/>
    </row>
    <row r="1582" spans="1:19">
      <c r="A1582" s="67">
        <v>658778</v>
      </c>
      <c r="B1582" s="68">
        <v>658</v>
      </c>
      <c r="C1582" s="50" t="s">
        <v>875</v>
      </c>
      <c r="D1582" s="50">
        <v>778</v>
      </c>
      <c r="E1582" s="41" t="s">
        <v>1286</v>
      </c>
      <c r="F1582" s="235">
        <v>1</v>
      </c>
      <c r="G1582" s="235">
        <v>1</v>
      </c>
      <c r="H1582" s="78">
        <f t="shared" si="121"/>
        <v>1</v>
      </c>
      <c r="I1582" s="47">
        <f t="shared" si="122"/>
        <v>0</v>
      </c>
      <c r="J1582" s="139">
        <v>5000</v>
      </c>
      <c r="K1582" s="139">
        <v>5000</v>
      </c>
      <c r="L1582" s="54">
        <f t="shared" si="123"/>
        <v>5000</v>
      </c>
      <c r="M1582" s="54">
        <f t="shared" si="124"/>
        <v>0</v>
      </c>
      <c r="O1582" s="91">
        <f t="shared" si="120"/>
        <v>0</v>
      </c>
      <c r="P1582" s="122">
        <v>658778</v>
      </c>
      <c r="Q1582" s="71">
        <v>1</v>
      </c>
      <c r="R1582" s="71">
        <v>5000</v>
      </c>
      <c r="S1582" s="161"/>
    </row>
    <row r="1583" spans="1:19">
      <c r="A1583" s="175">
        <v>660020</v>
      </c>
      <c r="B1583" s="169">
        <v>660</v>
      </c>
      <c r="C1583" s="50" t="s">
        <v>783</v>
      </c>
      <c r="D1583" s="169">
        <v>20</v>
      </c>
      <c r="E1583" s="41" t="s">
        <v>776</v>
      </c>
      <c r="F1583" s="235">
        <v>13.35</v>
      </c>
      <c r="G1583" s="235">
        <v>19</v>
      </c>
      <c r="H1583" s="78">
        <f t="shared" si="121"/>
        <v>18.119999999999997</v>
      </c>
      <c r="I1583" s="47">
        <f t="shared" si="122"/>
        <v>-0.88000000000000256</v>
      </c>
      <c r="J1583" s="139">
        <v>71948</v>
      </c>
      <c r="K1583" s="139">
        <v>118407</v>
      </c>
      <c r="L1583" s="54">
        <f t="shared" si="123"/>
        <v>113020</v>
      </c>
      <c r="M1583" s="54">
        <f t="shared" si="124"/>
        <v>-5387</v>
      </c>
      <c r="O1583" s="91">
        <f t="shared" si="120"/>
        <v>0</v>
      </c>
      <c r="P1583" s="122">
        <v>660020</v>
      </c>
      <c r="Q1583" s="71">
        <v>18.119999999999997</v>
      </c>
      <c r="R1583" s="71">
        <v>113020</v>
      </c>
      <c r="S1583" s="161"/>
    </row>
    <row r="1584" spans="1:19">
      <c r="A1584" s="212">
        <v>660036</v>
      </c>
      <c r="B1584" s="149">
        <v>660</v>
      </c>
      <c r="C1584" s="183" t="s">
        <v>783</v>
      </c>
      <c r="D1584" s="184">
        <v>36</v>
      </c>
      <c r="E1584" s="41" t="s">
        <v>902</v>
      </c>
      <c r="F1584" s="235">
        <v>1</v>
      </c>
      <c r="G1584" s="235">
        <v>2</v>
      </c>
      <c r="H1584" s="78">
        <f t="shared" si="121"/>
        <v>2</v>
      </c>
      <c r="I1584" s="47">
        <f t="shared" si="122"/>
        <v>0</v>
      </c>
      <c r="J1584" s="139">
        <v>6710</v>
      </c>
      <c r="K1584" s="139">
        <v>11710</v>
      </c>
      <c r="L1584" s="54">
        <f t="shared" si="123"/>
        <v>13071</v>
      </c>
      <c r="M1584" s="54">
        <f t="shared" si="124"/>
        <v>1361</v>
      </c>
      <c r="O1584" s="91">
        <f t="shared" si="120"/>
        <v>0</v>
      </c>
      <c r="P1584" s="122">
        <v>660036</v>
      </c>
      <c r="Q1584" s="71">
        <v>2</v>
      </c>
      <c r="R1584" s="71">
        <v>13071</v>
      </c>
      <c r="S1584" s="161"/>
    </row>
    <row r="1585" spans="1:19">
      <c r="A1585" s="51">
        <v>660242</v>
      </c>
      <c r="B1585" s="48">
        <v>660</v>
      </c>
      <c r="C1585" s="50" t="s">
        <v>783</v>
      </c>
      <c r="D1585" s="68">
        <v>242</v>
      </c>
      <c r="E1585" s="41" t="s">
        <v>882</v>
      </c>
      <c r="F1585" s="235">
        <v>7</v>
      </c>
      <c r="G1585" s="235">
        <v>9</v>
      </c>
      <c r="H1585" s="78">
        <f t="shared" si="121"/>
        <v>9</v>
      </c>
      <c r="I1585" s="47">
        <f t="shared" si="122"/>
        <v>0</v>
      </c>
      <c r="J1585" s="139">
        <v>41545</v>
      </c>
      <c r="K1585" s="139">
        <v>51545</v>
      </c>
      <c r="L1585" s="54">
        <f t="shared" si="123"/>
        <v>49563</v>
      </c>
      <c r="M1585" s="54">
        <f t="shared" si="124"/>
        <v>-1982</v>
      </c>
      <c r="O1585" s="91">
        <f t="shared" si="120"/>
        <v>0</v>
      </c>
      <c r="P1585" s="122">
        <v>660242</v>
      </c>
      <c r="Q1585" s="71">
        <v>9</v>
      </c>
      <c r="R1585" s="71">
        <v>49563</v>
      </c>
      <c r="S1585" s="161"/>
    </row>
    <row r="1586" spans="1:19">
      <c r="A1586" s="173">
        <v>660261</v>
      </c>
      <c r="B1586" s="164">
        <v>660</v>
      </c>
      <c r="C1586" s="50" t="s">
        <v>783</v>
      </c>
      <c r="D1586" s="68">
        <v>261</v>
      </c>
      <c r="E1586" s="41" t="s">
        <v>780</v>
      </c>
      <c r="F1586" s="235">
        <v>2</v>
      </c>
      <c r="G1586" s="235">
        <v>5</v>
      </c>
      <c r="H1586" s="78">
        <f t="shared" si="121"/>
        <v>6</v>
      </c>
      <c r="I1586" s="47">
        <f t="shared" si="122"/>
        <v>1</v>
      </c>
      <c r="J1586" s="139">
        <v>10877</v>
      </c>
      <c r="K1586" s="139">
        <v>25000</v>
      </c>
      <c r="L1586" s="54">
        <f t="shared" si="123"/>
        <v>30000</v>
      </c>
      <c r="M1586" s="54">
        <f t="shared" si="124"/>
        <v>5000</v>
      </c>
      <c r="O1586" s="91">
        <f t="shared" si="120"/>
        <v>0</v>
      </c>
      <c r="P1586" s="122">
        <v>660261</v>
      </c>
      <c r="Q1586" s="71">
        <v>6</v>
      </c>
      <c r="R1586" s="71">
        <v>30000</v>
      </c>
      <c r="S1586" s="161"/>
    </row>
    <row r="1587" spans="1:19">
      <c r="A1587" s="180">
        <v>660300</v>
      </c>
      <c r="B1587" s="86">
        <v>660</v>
      </c>
      <c r="C1587" s="182" t="s">
        <v>783</v>
      </c>
      <c r="D1587" s="182">
        <v>300</v>
      </c>
      <c r="E1587" s="41" t="s">
        <v>781</v>
      </c>
      <c r="F1587" s="235">
        <v>9.51</v>
      </c>
      <c r="G1587" s="235">
        <v>2</v>
      </c>
      <c r="H1587" s="78">
        <f t="shared" si="121"/>
        <v>2</v>
      </c>
      <c r="I1587" s="47">
        <f t="shared" si="122"/>
        <v>0</v>
      </c>
      <c r="J1587" s="139">
        <v>51734</v>
      </c>
      <c r="K1587" s="139">
        <v>10000</v>
      </c>
      <c r="L1587" s="54">
        <f t="shared" si="123"/>
        <v>10000</v>
      </c>
      <c r="M1587" s="54">
        <f t="shared" si="124"/>
        <v>0</v>
      </c>
      <c r="O1587" s="91">
        <f t="shared" si="120"/>
        <v>0</v>
      </c>
      <c r="P1587" s="122">
        <v>660300</v>
      </c>
      <c r="Q1587" s="71">
        <v>2</v>
      </c>
      <c r="R1587" s="71">
        <v>10000</v>
      </c>
      <c r="S1587" s="161"/>
    </row>
    <row r="1588" spans="1:19">
      <c r="A1588" s="51">
        <v>660645</v>
      </c>
      <c r="B1588" s="48">
        <v>660</v>
      </c>
      <c r="C1588" s="50" t="s">
        <v>783</v>
      </c>
      <c r="D1588" s="50">
        <v>645</v>
      </c>
      <c r="E1588" s="41" t="s">
        <v>782</v>
      </c>
      <c r="F1588" s="235">
        <v>84.63000000000001</v>
      </c>
      <c r="G1588" s="235">
        <v>93</v>
      </c>
      <c r="H1588" s="78">
        <f t="shared" si="121"/>
        <v>89.42</v>
      </c>
      <c r="I1588" s="47">
        <f t="shared" si="122"/>
        <v>-3.5799999999999983</v>
      </c>
      <c r="J1588" s="139">
        <v>526771</v>
      </c>
      <c r="K1588" s="139">
        <v>573113</v>
      </c>
      <c r="L1588" s="54">
        <f t="shared" si="123"/>
        <v>548779</v>
      </c>
      <c r="M1588" s="54">
        <f t="shared" si="124"/>
        <v>-24334</v>
      </c>
      <c r="O1588" s="91">
        <f t="shared" si="120"/>
        <v>0</v>
      </c>
      <c r="P1588" s="122">
        <v>660645</v>
      </c>
      <c r="Q1588" s="71">
        <v>89.42</v>
      </c>
      <c r="R1588" s="71">
        <v>548779</v>
      </c>
      <c r="S1588" s="161"/>
    </row>
    <row r="1589" spans="1:19">
      <c r="A1589" s="145">
        <v>660712</v>
      </c>
      <c r="B1589" s="49">
        <v>660</v>
      </c>
      <c r="C1589" s="50" t="s">
        <v>783</v>
      </c>
      <c r="D1589" s="68">
        <v>712</v>
      </c>
      <c r="E1589" s="41" t="s">
        <v>1601</v>
      </c>
      <c r="F1589" s="235">
        <v>148.77000000000001</v>
      </c>
      <c r="G1589" s="235">
        <v>149</v>
      </c>
      <c r="H1589" s="78">
        <f t="shared" si="121"/>
        <v>153</v>
      </c>
      <c r="I1589" s="47">
        <f t="shared" si="122"/>
        <v>4</v>
      </c>
      <c r="J1589" s="139">
        <v>842369</v>
      </c>
      <c r="K1589" s="139">
        <v>853093</v>
      </c>
      <c r="L1589" s="54">
        <f t="shared" si="123"/>
        <v>846645</v>
      </c>
      <c r="M1589" s="54">
        <f t="shared" si="124"/>
        <v>-6448</v>
      </c>
      <c r="O1589" s="91">
        <f t="shared" si="120"/>
        <v>0</v>
      </c>
      <c r="P1589" s="122">
        <v>660712</v>
      </c>
      <c r="Q1589" s="71">
        <v>153</v>
      </c>
      <c r="R1589" s="71">
        <v>846645</v>
      </c>
      <c r="S1589" s="161"/>
    </row>
    <row r="1590" spans="1:19">
      <c r="A1590" s="145">
        <v>662150</v>
      </c>
      <c r="B1590" s="49">
        <v>662</v>
      </c>
      <c r="C1590" s="50" t="s">
        <v>1296</v>
      </c>
      <c r="D1590" s="68">
        <v>150</v>
      </c>
      <c r="E1590" s="41" t="s">
        <v>1292</v>
      </c>
      <c r="F1590" s="235">
        <v>5</v>
      </c>
      <c r="G1590" s="235">
        <v>2</v>
      </c>
      <c r="H1590" s="78">
        <f t="shared" si="121"/>
        <v>2</v>
      </c>
      <c r="I1590" s="47">
        <f t="shared" si="122"/>
        <v>0</v>
      </c>
      <c r="J1590" s="139">
        <v>25000</v>
      </c>
      <c r="K1590" s="139">
        <v>10000</v>
      </c>
      <c r="L1590" s="54">
        <f t="shared" si="123"/>
        <v>10000</v>
      </c>
      <c r="M1590" s="54">
        <f t="shared" si="124"/>
        <v>0</v>
      </c>
      <c r="O1590" s="91">
        <f t="shared" si="120"/>
        <v>0</v>
      </c>
      <c r="P1590" s="122">
        <v>662150</v>
      </c>
      <c r="Q1590" s="71">
        <v>2</v>
      </c>
      <c r="R1590" s="71">
        <v>10000</v>
      </c>
      <c r="S1590" s="161"/>
    </row>
    <row r="1591" spans="1:19">
      <c r="A1591" s="51">
        <v>662635</v>
      </c>
      <c r="B1591" s="49">
        <v>662</v>
      </c>
      <c r="C1591" s="50" t="s">
        <v>1296</v>
      </c>
      <c r="D1591" s="68">
        <v>635</v>
      </c>
      <c r="E1591" s="41" t="s">
        <v>1291</v>
      </c>
      <c r="F1591" s="235">
        <v>2</v>
      </c>
      <c r="G1591" s="235">
        <v>4</v>
      </c>
      <c r="H1591" s="78">
        <f t="shared" si="121"/>
        <v>4</v>
      </c>
      <c r="I1591" s="47">
        <f t="shared" si="122"/>
        <v>0</v>
      </c>
      <c r="J1591" s="139">
        <v>14645</v>
      </c>
      <c r="K1591" s="139">
        <v>20000</v>
      </c>
      <c r="L1591" s="54">
        <f t="shared" si="123"/>
        <v>20000</v>
      </c>
      <c r="M1591" s="54">
        <f t="shared" si="124"/>
        <v>0</v>
      </c>
      <c r="O1591" s="91">
        <f t="shared" si="120"/>
        <v>0</v>
      </c>
      <c r="P1591" s="122">
        <v>662635</v>
      </c>
      <c r="Q1591" s="71">
        <v>4</v>
      </c>
      <c r="R1591" s="71">
        <v>20000</v>
      </c>
      <c r="S1591" s="161"/>
    </row>
    <row r="1592" spans="1:19">
      <c r="A1592" s="51">
        <v>662672</v>
      </c>
      <c r="B1592" s="48">
        <v>662</v>
      </c>
      <c r="C1592" s="50" t="s">
        <v>1296</v>
      </c>
      <c r="D1592" s="50">
        <v>672</v>
      </c>
      <c r="E1592" s="41" t="s">
        <v>1297</v>
      </c>
      <c r="F1592" s="235">
        <v>1</v>
      </c>
      <c r="G1592" s="235">
        <v>1</v>
      </c>
      <c r="H1592" s="78">
        <f t="shared" si="121"/>
        <v>1</v>
      </c>
      <c r="I1592" s="47">
        <f t="shared" si="122"/>
        <v>0</v>
      </c>
      <c r="J1592" s="139">
        <v>5000</v>
      </c>
      <c r="K1592" s="139">
        <v>5000</v>
      </c>
      <c r="L1592" s="54">
        <f t="shared" si="123"/>
        <v>5000</v>
      </c>
      <c r="M1592" s="54">
        <f t="shared" si="124"/>
        <v>0</v>
      </c>
      <c r="O1592" s="91">
        <f t="shared" si="120"/>
        <v>0</v>
      </c>
      <c r="P1592" s="122">
        <v>662672</v>
      </c>
      <c r="Q1592" s="71">
        <v>1</v>
      </c>
      <c r="R1592" s="71">
        <v>5000</v>
      </c>
      <c r="S1592" s="161"/>
    </row>
    <row r="1593" spans="1:19">
      <c r="A1593" s="173">
        <v>662765</v>
      </c>
      <c r="B1593" s="164">
        <v>662</v>
      </c>
      <c r="C1593" s="50" t="s">
        <v>1296</v>
      </c>
      <c r="D1593" s="68">
        <v>765</v>
      </c>
      <c r="E1593" s="41" t="s">
        <v>1299</v>
      </c>
      <c r="F1593" s="235">
        <v>3</v>
      </c>
      <c r="G1593" s="235">
        <v>3</v>
      </c>
      <c r="H1593" s="78">
        <f t="shared" si="121"/>
        <v>3</v>
      </c>
      <c r="I1593" s="47">
        <f t="shared" si="122"/>
        <v>0</v>
      </c>
      <c r="J1593" s="139">
        <v>15000</v>
      </c>
      <c r="K1593" s="139">
        <v>22000</v>
      </c>
      <c r="L1593" s="54">
        <f t="shared" si="123"/>
        <v>20075</v>
      </c>
      <c r="M1593" s="54">
        <f t="shared" si="124"/>
        <v>-1925</v>
      </c>
      <c r="O1593" s="91">
        <f t="shared" si="120"/>
        <v>0</v>
      </c>
      <c r="P1593" s="122">
        <v>662765</v>
      </c>
      <c r="Q1593" s="71">
        <v>3</v>
      </c>
      <c r="R1593" s="71">
        <v>20075</v>
      </c>
      <c r="S1593" s="161"/>
    </row>
    <row r="1594" spans="1:19">
      <c r="A1594" s="51">
        <v>662766</v>
      </c>
      <c r="B1594" s="49">
        <v>662</v>
      </c>
      <c r="C1594" s="50" t="s">
        <v>1296</v>
      </c>
      <c r="D1594" s="68">
        <v>766</v>
      </c>
      <c r="E1594" s="41" t="s">
        <v>908</v>
      </c>
      <c r="F1594" s="235">
        <v>5</v>
      </c>
      <c r="G1594" s="235">
        <v>5</v>
      </c>
      <c r="H1594" s="78">
        <f t="shared" si="121"/>
        <v>5</v>
      </c>
      <c r="I1594" s="47">
        <f t="shared" si="122"/>
        <v>0</v>
      </c>
      <c r="J1594" s="139">
        <v>28719</v>
      </c>
      <c r="K1594" s="139">
        <v>28719</v>
      </c>
      <c r="L1594" s="54">
        <f t="shared" si="123"/>
        <v>27005</v>
      </c>
      <c r="M1594" s="54">
        <f t="shared" si="124"/>
        <v>-1714</v>
      </c>
      <c r="O1594" s="91">
        <f t="shared" si="120"/>
        <v>0</v>
      </c>
      <c r="P1594" s="122">
        <v>662766</v>
      </c>
      <c r="Q1594" s="71">
        <v>5</v>
      </c>
      <c r="R1594" s="71">
        <v>27005</v>
      </c>
      <c r="S1594" s="161"/>
    </row>
    <row r="1595" spans="1:19">
      <c r="A1595" s="145">
        <v>665003</v>
      </c>
      <c r="B1595" s="49">
        <v>665</v>
      </c>
      <c r="C1595" s="50" t="s">
        <v>866</v>
      </c>
      <c r="D1595" s="68">
        <v>3</v>
      </c>
      <c r="E1595" s="41" t="s">
        <v>1310</v>
      </c>
      <c r="F1595" s="235">
        <v>1.28</v>
      </c>
      <c r="G1595" s="235">
        <v>2</v>
      </c>
      <c r="H1595" s="78">
        <f t="shared" si="121"/>
        <v>2</v>
      </c>
      <c r="I1595" s="47">
        <f t="shared" si="122"/>
        <v>0</v>
      </c>
      <c r="J1595" s="139">
        <v>13452</v>
      </c>
      <c r="K1595" s="139">
        <v>10000</v>
      </c>
      <c r="L1595" s="54">
        <f t="shared" si="123"/>
        <v>10000</v>
      </c>
      <c r="M1595" s="54">
        <f t="shared" si="124"/>
        <v>0</v>
      </c>
      <c r="O1595" s="91">
        <f t="shared" si="120"/>
        <v>0</v>
      </c>
      <c r="P1595" s="122">
        <v>665003</v>
      </c>
      <c r="Q1595" s="71">
        <v>2</v>
      </c>
      <c r="R1595" s="71">
        <v>10000</v>
      </c>
      <c r="S1595" s="161"/>
    </row>
    <row r="1596" spans="1:19">
      <c r="A1596" s="212">
        <v>665036</v>
      </c>
      <c r="B1596" s="149">
        <v>665</v>
      </c>
      <c r="C1596" s="183" t="s">
        <v>866</v>
      </c>
      <c r="D1596" s="184">
        <v>36</v>
      </c>
      <c r="E1596" s="41" t="s">
        <v>902</v>
      </c>
      <c r="F1596" s="235">
        <v>1</v>
      </c>
      <c r="G1596" s="235">
        <v>0</v>
      </c>
      <c r="H1596" s="78">
        <f t="shared" si="121"/>
        <v>0</v>
      </c>
      <c r="I1596" s="47">
        <f t="shared" si="122"/>
        <v>0</v>
      </c>
      <c r="J1596" s="139">
        <v>5225</v>
      </c>
      <c r="K1596" s="139">
        <v>0</v>
      </c>
      <c r="L1596" s="54">
        <f t="shared" si="123"/>
        <v>0</v>
      </c>
      <c r="M1596" s="54">
        <f t="shared" si="124"/>
        <v>0</v>
      </c>
      <c r="O1596" s="91">
        <f t="shared" si="120"/>
        <v>0</v>
      </c>
      <c r="P1596" s="147">
        <v>665036</v>
      </c>
      <c r="Q1596" s="71"/>
      <c r="R1596" s="71"/>
      <c r="S1596" s="161"/>
    </row>
    <row r="1597" spans="1:19">
      <c r="A1597" s="234">
        <v>665044</v>
      </c>
      <c r="B1597" s="149">
        <v>665</v>
      </c>
      <c r="C1597" s="183" t="s">
        <v>866</v>
      </c>
      <c r="D1597" s="184">
        <v>44</v>
      </c>
      <c r="E1597" s="41" t="s">
        <v>835</v>
      </c>
      <c r="G1597" s="235">
        <v>2</v>
      </c>
      <c r="H1597" s="78">
        <f t="shared" si="121"/>
        <v>2</v>
      </c>
      <c r="I1597" s="47">
        <f t="shared" si="122"/>
        <v>0</v>
      </c>
      <c r="K1597" s="139">
        <v>10000</v>
      </c>
      <c r="L1597" s="54">
        <f t="shared" si="123"/>
        <v>10000</v>
      </c>
      <c r="M1597" s="54">
        <f t="shared" si="124"/>
        <v>0</v>
      </c>
      <c r="O1597" s="91">
        <f t="shared" si="120"/>
        <v>0</v>
      </c>
      <c r="P1597" s="122">
        <v>665044</v>
      </c>
      <c r="Q1597" s="71">
        <v>2</v>
      </c>
      <c r="R1597" s="71">
        <v>10000</v>
      </c>
      <c r="S1597" s="161"/>
    </row>
    <row r="1598" spans="1:19">
      <c r="A1598" s="180">
        <v>665095</v>
      </c>
      <c r="B1598" s="86">
        <v>665</v>
      </c>
      <c r="C1598" s="182" t="s">
        <v>866</v>
      </c>
      <c r="D1598" s="182">
        <v>95</v>
      </c>
      <c r="E1598" s="41" t="s">
        <v>892</v>
      </c>
      <c r="F1598" s="235">
        <v>1</v>
      </c>
      <c r="G1598" s="235">
        <v>1</v>
      </c>
      <c r="H1598" s="78">
        <f t="shared" si="121"/>
        <v>1.8</v>
      </c>
      <c r="I1598" s="47">
        <f t="shared" si="122"/>
        <v>0.8</v>
      </c>
      <c r="J1598" s="139">
        <v>5000</v>
      </c>
      <c r="K1598" s="139">
        <v>5000</v>
      </c>
      <c r="L1598" s="54">
        <f t="shared" si="123"/>
        <v>9000</v>
      </c>
      <c r="M1598" s="54">
        <f t="shared" si="124"/>
        <v>4000</v>
      </c>
      <c r="O1598" s="91">
        <f t="shared" si="120"/>
        <v>0</v>
      </c>
      <c r="P1598" s="122">
        <v>665095</v>
      </c>
      <c r="Q1598" s="71">
        <v>1.8</v>
      </c>
      <c r="R1598" s="71">
        <v>9000</v>
      </c>
      <c r="S1598" s="161"/>
    </row>
    <row r="1599" spans="1:19">
      <c r="A1599" s="145">
        <v>665182</v>
      </c>
      <c r="B1599" s="49">
        <v>665</v>
      </c>
      <c r="C1599" s="50" t="s">
        <v>866</v>
      </c>
      <c r="D1599" s="68">
        <v>182</v>
      </c>
      <c r="E1599" s="41" t="s">
        <v>1306</v>
      </c>
      <c r="F1599" s="235">
        <v>3</v>
      </c>
      <c r="G1599" s="235">
        <v>5</v>
      </c>
      <c r="H1599" s="78">
        <f t="shared" si="121"/>
        <v>6.42</v>
      </c>
      <c r="I1599" s="47">
        <f t="shared" si="122"/>
        <v>1.42</v>
      </c>
      <c r="J1599" s="139">
        <v>15000</v>
      </c>
      <c r="K1599" s="139">
        <v>25000</v>
      </c>
      <c r="L1599" s="54">
        <f t="shared" si="123"/>
        <v>32100</v>
      </c>
      <c r="M1599" s="54">
        <f t="shared" si="124"/>
        <v>7100</v>
      </c>
      <c r="O1599" s="91">
        <f t="shared" si="120"/>
        <v>0</v>
      </c>
      <c r="P1599" s="122">
        <v>665182</v>
      </c>
      <c r="Q1599" s="71">
        <v>6.42</v>
      </c>
      <c r="R1599" s="71">
        <v>32100</v>
      </c>
      <c r="S1599" s="161"/>
    </row>
    <row r="1600" spans="1:19">
      <c r="A1600" s="145">
        <v>665201</v>
      </c>
      <c r="B1600" s="49">
        <v>665</v>
      </c>
      <c r="C1600" s="50" t="s">
        <v>866</v>
      </c>
      <c r="D1600" s="68">
        <v>201</v>
      </c>
      <c r="E1600" s="41" t="s">
        <v>950</v>
      </c>
      <c r="F1600" s="235">
        <v>8</v>
      </c>
      <c r="G1600" s="235">
        <v>13</v>
      </c>
      <c r="H1600" s="78">
        <f t="shared" si="121"/>
        <v>17.07</v>
      </c>
      <c r="I1600" s="47">
        <f t="shared" si="122"/>
        <v>4.07</v>
      </c>
      <c r="J1600" s="139">
        <v>40000</v>
      </c>
      <c r="K1600" s="139">
        <v>65000</v>
      </c>
      <c r="L1600" s="54">
        <f t="shared" si="123"/>
        <v>91141</v>
      </c>
      <c r="M1600" s="54">
        <f t="shared" si="124"/>
        <v>26141</v>
      </c>
      <c r="O1600" s="91">
        <f t="shared" si="120"/>
        <v>0</v>
      </c>
      <c r="P1600" s="122">
        <v>665201</v>
      </c>
      <c r="Q1600" s="71">
        <v>17.07</v>
      </c>
      <c r="R1600" s="71">
        <v>91141</v>
      </c>
      <c r="S1600" s="161"/>
    </row>
    <row r="1601" spans="1:19">
      <c r="A1601" s="180">
        <v>665292</v>
      </c>
      <c r="B1601" s="86">
        <v>665</v>
      </c>
      <c r="C1601" s="182" t="s">
        <v>866</v>
      </c>
      <c r="D1601" s="182">
        <v>292</v>
      </c>
      <c r="E1601" s="41" t="s">
        <v>1260</v>
      </c>
      <c r="F1601" s="235">
        <v>2</v>
      </c>
      <c r="G1601" s="235">
        <v>2</v>
      </c>
      <c r="H1601" s="78">
        <f t="shared" si="121"/>
        <v>2</v>
      </c>
      <c r="I1601" s="47">
        <f t="shared" si="122"/>
        <v>0</v>
      </c>
      <c r="J1601" s="139">
        <v>10000</v>
      </c>
      <c r="K1601" s="139">
        <v>10000</v>
      </c>
      <c r="L1601" s="54">
        <f t="shared" si="123"/>
        <v>11622</v>
      </c>
      <c r="M1601" s="54">
        <f t="shared" si="124"/>
        <v>1622</v>
      </c>
      <c r="O1601" s="91">
        <f t="shared" si="120"/>
        <v>0</v>
      </c>
      <c r="P1601" s="122">
        <v>665292</v>
      </c>
      <c r="Q1601" s="71">
        <v>2</v>
      </c>
      <c r="R1601" s="71">
        <v>11622</v>
      </c>
      <c r="S1601" s="161"/>
    </row>
    <row r="1602" spans="1:19">
      <c r="A1602" s="145">
        <v>665293</v>
      </c>
      <c r="B1602" s="49">
        <v>665</v>
      </c>
      <c r="C1602" s="50" t="s">
        <v>866</v>
      </c>
      <c r="D1602" s="68">
        <v>293</v>
      </c>
      <c r="E1602" s="41" t="s">
        <v>840</v>
      </c>
      <c r="F1602" s="235">
        <v>4</v>
      </c>
      <c r="G1602" s="235">
        <v>6</v>
      </c>
      <c r="H1602" s="78">
        <f t="shared" si="121"/>
        <v>6</v>
      </c>
      <c r="I1602" s="47">
        <f t="shared" si="122"/>
        <v>0</v>
      </c>
      <c r="J1602" s="139">
        <v>24525</v>
      </c>
      <c r="K1602" s="139">
        <v>30000</v>
      </c>
      <c r="L1602" s="54">
        <f t="shared" si="123"/>
        <v>30000</v>
      </c>
      <c r="M1602" s="54">
        <f t="shared" si="124"/>
        <v>0</v>
      </c>
      <c r="O1602" s="91">
        <f t="shared" si="120"/>
        <v>0</v>
      </c>
      <c r="P1602" s="122">
        <v>665293</v>
      </c>
      <c r="Q1602" s="71">
        <v>6</v>
      </c>
      <c r="R1602" s="71">
        <v>30000</v>
      </c>
      <c r="S1602" s="161"/>
    </row>
    <row r="1603" spans="1:19">
      <c r="A1603" s="234">
        <v>665310</v>
      </c>
      <c r="B1603" s="149">
        <v>665</v>
      </c>
      <c r="C1603" s="183" t="s">
        <v>866</v>
      </c>
      <c r="D1603" s="184">
        <v>310</v>
      </c>
      <c r="E1603" s="41" t="s">
        <v>901</v>
      </c>
      <c r="G1603" s="235">
        <v>1</v>
      </c>
      <c r="H1603" s="78">
        <f t="shared" si="121"/>
        <v>1.8</v>
      </c>
      <c r="I1603" s="47">
        <f t="shared" si="122"/>
        <v>0.8</v>
      </c>
      <c r="K1603" s="139">
        <v>5000</v>
      </c>
      <c r="L1603" s="54">
        <f t="shared" si="123"/>
        <v>9000</v>
      </c>
      <c r="M1603" s="54">
        <f t="shared" si="124"/>
        <v>4000</v>
      </c>
      <c r="O1603" s="91">
        <f t="shared" si="120"/>
        <v>0</v>
      </c>
      <c r="P1603" s="122">
        <v>665310</v>
      </c>
      <c r="Q1603" s="71">
        <v>1.8</v>
      </c>
      <c r="R1603" s="71">
        <v>9000</v>
      </c>
      <c r="S1603" s="161"/>
    </row>
    <row r="1604" spans="1:19">
      <c r="A1604" s="144">
        <v>665740</v>
      </c>
      <c r="B1604" s="149">
        <f>TRUNC(A1604,-3)/1000</f>
        <v>665</v>
      </c>
      <c r="C1604" s="183" t="str">
        <f>VLOOKUP(B1604,code437,2)</f>
        <v xml:space="preserve">FREETOWN LAKEVILLE           </v>
      </c>
      <c r="D1604" s="184">
        <f>A1604-B1604*1000</f>
        <v>740</v>
      </c>
      <c r="E1604" s="41" t="s">
        <v>906</v>
      </c>
      <c r="H1604" s="78">
        <f t="shared" si="121"/>
        <v>0.88</v>
      </c>
      <c r="I1604" s="47">
        <f t="shared" si="122"/>
        <v>0.88</v>
      </c>
      <c r="K1604" s="139"/>
      <c r="L1604" s="54">
        <f t="shared" si="123"/>
        <v>4400</v>
      </c>
      <c r="M1604" s="54">
        <f t="shared" si="124"/>
        <v>4400</v>
      </c>
      <c r="O1604" s="91">
        <f t="shared" si="120"/>
        <v>0</v>
      </c>
      <c r="P1604" s="122">
        <v>665740</v>
      </c>
      <c r="Q1604" s="71">
        <v>0.88</v>
      </c>
      <c r="R1604" s="71">
        <v>4400</v>
      </c>
      <c r="S1604" s="161"/>
    </row>
    <row r="1605" spans="1:19">
      <c r="A1605" s="145">
        <v>665763</v>
      </c>
      <c r="B1605" s="49">
        <v>665</v>
      </c>
      <c r="C1605" s="50" t="s">
        <v>866</v>
      </c>
      <c r="D1605" s="68">
        <v>763</v>
      </c>
      <c r="E1605" s="41" t="s">
        <v>1514</v>
      </c>
      <c r="F1605" s="235">
        <v>1</v>
      </c>
      <c r="G1605" s="235">
        <v>1</v>
      </c>
      <c r="H1605" s="78">
        <f t="shared" si="121"/>
        <v>1</v>
      </c>
      <c r="I1605" s="47">
        <f t="shared" si="122"/>
        <v>0</v>
      </c>
      <c r="J1605" s="139">
        <v>5000</v>
      </c>
      <c r="K1605" s="139">
        <v>5000</v>
      </c>
      <c r="L1605" s="54">
        <f t="shared" si="123"/>
        <v>5000</v>
      </c>
      <c r="M1605" s="54">
        <f t="shared" si="124"/>
        <v>0</v>
      </c>
      <c r="O1605" s="91">
        <f t="shared" ref="O1605:O1668" si="125">P1605-A1605</f>
        <v>0</v>
      </c>
      <c r="P1605" s="122">
        <v>665763</v>
      </c>
      <c r="Q1605" s="71">
        <v>1</v>
      </c>
      <c r="R1605" s="71">
        <v>5000</v>
      </c>
      <c r="S1605" s="161"/>
    </row>
    <row r="1606" spans="1:19">
      <c r="A1606" s="120">
        <v>670086</v>
      </c>
      <c r="B1606" s="49">
        <v>670</v>
      </c>
      <c r="C1606" s="50" t="s">
        <v>524</v>
      </c>
      <c r="D1606" s="68">
        <v>86</v>
      </c>
      <c r="E1606" s="41" t="s">
        <v>814</v>
      </c>
      <c r="F1606" s="235">
        <v>1.44</v>
      </c>
      <c r="G1606" s="235">
        <v>1</v>
      </c>
      <c r="H1606" s="78">
        <f t="shared" ref="H1606:H1669" si="126">Q1606</f>
        <v>1</v>
      </c>
      <c r="I1606" s="47">
        <f t="shared" ref="I1606:I1669" si="127">H1606-G1606</f>
        <v>0</v>
      </c>
      <c r="J1606" s="139">
        <v>17741</v>
      </c>
      <c r="K1606" s="139">
        <v>5000</v>
      </c>
      <c r="L1606" s="54">
        <f t="shared" ref="L1606:L1669" si="128">R1606</f>
        <v>5000</v>
      </c>
      <c r="M1606" s="54">
        <f t="shared" ref="M1606:M1669" si="129">L1606-K1606</f>
        <v>0</v>
      </c>
      <c r="O1606" s="91">
        <f t="shared" si="125"/>
        <v>0</v>
      </c>
      <c r="P1606" s="122">
        <v>670086</v>
      </c>
      <c r="Q1606" s="71">
        <v>1</v>
      </c>
      <c r="R1606" s="71">
        <v>5000</v>
      </c>
      <c r="S1606" s="161"/>
    </row>
    <row r="1607" spans="1:19">
      <c r="A1607" s="171">
        <v>670091</v>
      </c>
      <c r="B1607" s="49">
        <v>670</v>
      </c>
      <c r="C1607" s="50" t="s">
        <v>524</v>
      </c>
      <c r="D1607" s="50">
        <v>91</v>
      </c>
      <c r="E1607" s="41" t="s">
        <v>1356</v>
      </c>
      <c r="F1607" s="235">
        <v>1.59</v>
      </c>
      <c r="G1607" s="235">
        <v>2</v>
      </c>
      <c r="H1607" s="78">
        <f t="shared" si="126"/>
        <v>3</v>
      </c>
      <c r="I1607" s="47">
        <f t="shared" si="127"/>
        <v>1</v>
      </c>
      <c r="J1607" s="139">
        <v>7950</v>
      </c>
      <c r="K1607" s="139">
        <v>10000</v>
      </c>
      <c r="L1607" s="54">
        <f t="shared" si="128"/>
        <v>15000</v>
      </c>
      <c r="M1607" s="54">
        <f t="shared" si="129"/>
        <v>5000</v>
      </c>
      <c r="O1607" s="91">
        <f t="shared" si="125"/>
        <v>0</v>
      </c>
      <c r="P1607" s="122">
        <v>670091</v>
      </c>
      <c r="Q1607" s="71">
        <v>3</v>
      </c>
      <c r="R1607" s="71">
        <v>15000</v>
      </c>
      <c r="S1607" s="161"/>
    </row>
    <row r="1608" spans="1:19">
      <c r="A1608" s="51">
        <v>670114</v>
      </c>
      <c r="B1608" s="49">
        <v>670</v>
      </c>
      <c r="C1608" s="50" t="s">
        <v>524</v>
      </c>
      <c r="D1608" s="68">
        <v>114</v>
      </c>
      <c r="E1608" s="41" t="s">
        <v>815</v>
      </c>
      <c r="F1608" s="235">
        <v>46.73</v>
      </c>
      <c r="G1608" s="235">
        <v>45</v>
      </c>
      <c r="H1608" s="78">
        <f t="shared" si="126"/>
        <v>47.78</v>
      </c>
      <c r="I1608" s="47">
        <f t="shared" si="127"/>
        <v>2.7800000000000011</v>
      </c>
      <c r="J1608" s="139">
        <v>387244</v>
      </c>
      <c r="K1608" s="139">
        <v>351315</v>
      </c>
      <c r="L1608" s="54">
        <f t="shared" si="128"/>
        <v>399955</v>
      </c>
      <c r="M1608" s="54">
        <f t="shared" si="129"/>
        <v>48640</v>
      </c>
      <c r="O1608" s="91">
        <f t="shared" si="125"/>
        <v>0</v>
      </c>
      <c r="P1608" s="122">
        <v>670114</v>
      </c>
      <c r="Q1608" s="71">
        <v>47.78</v>
      </c>
      <c r="R1608" s="71">
        <v>399955</v>
      </c>
      <c r="S1608" s="161"/>
    </row>
    <row r="1609" spans="1:19">
      <c r="A1609" s="171">
        <v>670117</v>
      </c>
      <c r="B1609" s="48">
        <v>670</v>
      </c>
      <c r="C1609" s="50" t="s">
        <v>524</v>
      </c>
      <c r="D1609" s="50">
        <v>117</v>
      </c>
      <c r="E1609" s="41" t="s">
        <v>1367</v>
      </c>
      <c r="F1609" s="235">
        <v>2</v>
      </c>
      <c r="G1609" s="235">
        <v>2</v>
      </c>
      <c r="H1609" s="78">
        <f t="shared" si="126"/>
        <v>1</v>
      </c>
      <c r="I1609" s="47">
        <f t="shared" si="127"/>
        <v>-1</v>
      </c>
      <c r="J1609" s="139">
        <v>17441</v>
      </c>
      <c r="K1609" s="139">
        <v>18200</v>
      </c>
      <c r="L1609" s="54">
        <f t="shared" si="128"/>
        <v>5000</v>
      </c>
      <c r="M1609" s="54">
        <f t="shared" si="129"/>
        <v>-13200</v>
      </c>
      <c r="O1609" s="91">
        <f t="shared" si="125"/>
        <v>0</v>
      </c>
      <c r="P1609" s="122">
        <v>670117</v>
      </c>
      <c r="Q1609" s="71">
        <v>1</v>
      </c>
      <c r="R1609" s="71">
        <v>5000</v>
      </c>
      <c r="S1609" s="161"/>
    </row>
    <row r="1610" spans="1:19">
      <c r="A1610" s="51">
        <v>670127</v>
      </c>
      <c r="B1610" s="49">
        <v>670</v>
      </c>
      <c r="C1610" s="50" t="s">
        <v>524</v>
      </c>
      <c r="D1610" s="68">
        <v>127</v>
      </c>
      <c r="E1610" s="41" t="s">
        <v>1375</v>
      </c>
      <c r="F1610" s="235">
        <v>5</v>
      </c>
      <c r="G1610" s="235">
        <v>6</v>
      </c>
      <c r="H1610" s="78">
        <f t="shared" si="126"/>
        <v>6.3</v>
      </c>
      <c r="I1610" s="47">
        <f t="shared" si="127"/>
        <v>0.29999999999999982</v>
      </c>
      <c r="J1610" s="139">
        <v>66372</v>
      </c>
      <c r="K1610" s="139">
        <v>66472</v>
      </c>
      <c r="L1610" s="54">
        <f t="shared" si="128"/>
        <v>57169</v>
      </c>
      <c r="M1610" s="54">
        <f t="shared" si="129"/>
        <v>-9303</v>
      </c>
      <c r="O1610" s="91">
        <f t="shared" si="125"/>
        <v>0</v>
      </c>
      <c r="P1610" s="122">
        <v>670127</v>
      </c>
      <c r="Q1610" s="71">
        <v>6.3</v>
      </c>
      <c r="R1610" s="71">
        <v>57169</v>
      </c>
      <c r="S1610" s="161"/>
    </row>
    <row r="1611" spans="1:19">
      <c r="A1611" s="250">
        <v>670137</v>
      </c>
      <c r="B1611" s="149">
        <v>670</v>
      </c>
      <c r="C1611" s="183" t="s">
        <v>524</v>
      </c>
      <c r="D1611" s="184">
        <v>137</v>
      </c>
      <c r="E1611" s="41" t="s">
        <v>574</v>
      </c>
      <c r="F1611" s="235">
        <v>1</v>
      </c>
      <c r="G1611" s="235">
        <v>1</v>
      </c>
      <c r="H1611" s="78">
        <f t="shared" si="126"/>
        <v>1</v>
      </c>
      <c r="I1611" s="47">
        <f t="shared" si="127"/>
        <v>0</v>
      </c>
      <c r="J1611" s="139">
        <v>5000</v>
      </c>
      <c r="K1611" s="139">
        <v>5000</v>
      </c>
      <c r="L1611" s="54">
        <f t="shared" si="128"/>
        <v>5000</v>
      </c>
      <c r="M1611" s="54">
        <f t="shared" si="129"/>
        <v>0</v>
      </c>
      <c r="O1611" s="91">
        <f t="shared" si="125"/>
        <v>0</v>
      </c>
      <c r="P1611" s="122">
        <v>670137</v>
      </c>
      <c r="Q1611" s="71">
        <v>1</v>
      </c>
      <c r="R1611" s="71">
        <v>5000</v>
      </c>
      <c r="S1611" s="161"/>
    </row>
    <row r="1612" spans="1:19">
      <c r="A1612" s="51">
        <v>670210</v>
      </c>
      <c r="B1612" s="49">
        <v>670</v>
      </c>
      <c r="C1612" s="50" t="s">
        <v>524</v>
      </c>
      <c r="D1612" s="50">
        <v>210</v>
      </c>
      <c r="E1612" s="41" t="s">
        <v>888</v>
      </c>
      <c r="F1612" s="235">
        <v>4</v>
      </c>
      <c r="G1612" s="235">
        <v>5</v>
      </c>
      <c r="H1612" s="78">
        <f t="shared" si="126"/>
        <v>5</v>
      </c>
      <c r="I1612" s="47">
        <f t="shared" si="127"/>
        <v>0</v>
      </c>
      <c r="J1612" s="139">
        <v>20000</v>
      </c>
      <c r="K1612" s="139">
        <v>25000</v>
      </c>
      <c r="L1612" s="54">
        <f t="shared" si="128"/>
        <v>25000</v>
      </c>
      <c r="M1612" s="54">
        <f t="shared" si="129"/>
        <v>0</v>
      </c>
      <c r="O1612" s="91">
        <f t="shared" si="125"/>
        <v>0</v>
      </c>
      <c r="P1612" s="122">
        <v>670210</v>
      </c>
      <c r="Q1612" s="71">
        <v>5</v>
      </c>
      <c r="R1612" s="71">
        <v>25000</v>
      </c>
      <c r="S1612" s="161"/>
    </row>
    <row r="1613" spans="1:19">
      <c r="A1613" s="144">
        <v>670281</v>
      </c>
      <c r="B1613" s="149">
        <f>TRUNC(A1613,-3)/1000</f>
        <v>670</v>
      </c>
      <c r="C1613" s="183" t="str">
        <f>VLOOKUP(B1613,code437,2)</f>
        <v xml:space="preserve">FRONTIER                     </v>
      </c>
      <c r="D1613" s="184">
        <f>A1613-B1613*1000</f>
        <v>281</v>
      </c>
      <c r="E1613" s="41" t="s">
        <v>575</v>
      </c>
      <c r="H1613" s="78">
        <f t="shared" si="126"/>
        <v>0.46</v>
      </c>
      <c r="I1613" s="47">
        <f t="shared" si="127"/>
        <v>0.46</v>
      </c>
      <c r="K1613" s="139"/>
      <c r="L1613" s="54">
        <f t="shared" si="128"/>
        <v>2300</v>
      </c>
      <c r="M1613" s="54">
        <f t="shared" si="129"/>
        <v>2300</v>
      </c>
      <c r="O1613" s="91">
        <f t="shared" si="125"/>
        <v>0</v>
      </c>
      <c r="P1613" s="122">
        <v>670281</v>
      </c>
      <c r="Q1613" s="71">
        <v>0.46</v>
      </c>
      <c r="R1613" s="71">
        <v>2300</v>
      </c>
      <c r="S1613" s="161"/>
    </row>
    <row r="1614" spans="1:19">
      <c r="A1614" s="145">
        <v>670309</v>
      </c>
      <c r="B1614" s="49">
        <v>670</v>
      </c>
      <c r="C1614" s="50" t="s">
        <v>524</v>
      </c>
      <c r="D1614" s="68">
        <v>309</v>
      </c>
      <c r="E1614" s="41" t="s">
        <v>818</v>
      </c>
      <c r="F1614" s="235">
        <v>1</v>
      </c>
      <c r="G1614" s="235">
        <v>2</v>
      </c>
      <c r="H1614" s="78">
        <f t="shared" si="126"/>
        <v>2</v>
      </c>
      <c r="I1614" s="47">
        <f t="shared" si="127"/>
        <v>0</v>
      </c>
      <c r="J1614" s="139">
        <v>5000</v>
      </c>
      <c r="K1614" s="139">
        <v>10000</v>
      </c>
      <c r="L1614" s="54">
        <f t="shared" si="128"/>
        <v>10000</v>
      </c>
      <c r="M1614" s="54">
        <f t="shared" si="129"/>
        <v>0</v>
      </c>
      <c r="O1614" s="91">
        <f t="shared" si="125"/>
        <v>0</v>
      </c>
      <c r="P1614" s="122">
        <v>670309</v>
      </c>
      <c r="Q1614" s="71">
        <v>2</v>
      </c>
      <c r="R1614" s="71">
        <v>10000</v>
      </c>
      <c r="S1614" s="161"/>
    </row>
    <row r="1615" spans="1:19">
      <c r="A1615" s="144">
        <v>670325</v>
      </c>
      <c r="B1615" s="149">
        <f>TRUNC(A1615,-3)/1000</f>
        <v>670</v>
      </c>
      <c r="C1615" s="183" t="str">
        <f>VLOOKUP(B1615,code437,2)</f>
        <v xml:space="preserve">FRONTIER                     </v>
      </c>
      <c r="D1615" s="184">
        <f>A1615-B1615*1000</f>
        <v>325</v>
      </c>
      <c r="E1615" s="41" t="s">
        <v>576</v>
      </c>
      <c r="H1615" s="78">
        <f t="shared" si="126"/>
        <v>0.56999999999999995</v>
      </c>
      <c r="I1615" s="47">
        <f t="shared" si="127"/>
        <v>0.56999999999999995</v>
      </c>
      <c r="K1615" s="139"/>
      <c r="L1615" s="54">
        <f t="shared" si="128"/>
        <v>21035</v>
      </c>
      <c r="M1615" s="54">
        <f t="shared" si="129"/>
        <v>21035</v>
      </c>
      <c r="O1615" s="91">
        <f t="shared" si="125"/>
        <v>0</v>
      </c>
      <c r="P1615" s="122">
        <v>670325</v>
      </c>
      <c r="Q1615" s="71">
        <v>0.56999999999999995</v>
      </c>
      <c r="R1615" s="71">
        <v>21035</v>
      </c>
      <c r="S1615" s="161"/>
    </row>
    <row r="1616" spans="1:19">
      <c r="A1616" s="51">
        <v>670605</v>
      </c>
      <c r="B1616" s="48">
        <v>670</v>
      </c>
      <c r="C1616" s="50" t="s">
        <v>524</v>
      </c>
      <c r="D1616" s="50">
        <v>605</v>
      </c>
      <c r="E1616" s="41" t="s">
        <v>521</v>
      </c>
      <c r="F1616" s="235">
        <v>10.72</v>
      </c>
      <c r="G1616" s="235">
        <v>7</v>
      </c>
      <c r="H1616" s="78">
        <f t="shared" si="126"/>
        <v>8</v>
      </c>
      <c r="I1616" s="47">
        <f t="shared" si="127"/>
        <v>1</v>
      </c>
      <c r="J1616" s="139">
        <v>71189</v>
      </c>
      <c r="K1616" s="139">
        <v>40560</v>
      </c>
      <c r="L1616" s="54">
        <f t="shared" si="128"/>
        <v>58687</v>
      </c>
      <c r="M1616" s="54">
        <f t="shared" si="129"/>
        <v>18127</v>
      </c>
      <c r="O1616" s="91">
        <f t="shared" si="125"/>
        <v>0</v>
      </c>
      <c r="P1616" s="122">
        <v>670605</v>
      </c>
      <c r="Q1616" s="71">
        <v>8</v>
      </c>
      <c r="R1616" s="71">
        <v>58687</v>
      </c>
      <c r="S1616" s="161"/>
    </row>
    <row r="1617" spans="1:19">
      <c r="A1617" s="144">
        <v>670615</v>
      </c>
      <c r="B1617" s="149">
        <f>TRUNC(A1617,-3)/1000</f>
        <v>670</v>
      </c>
      <c r="C1617" s="183" t="str">
        <f>VLOOKUP(B1617,code437,2)</f>
        <v xml:space="preserve">FRONTIER                     </v>
      </c>
      <c r="D1617" s="184">
        <f>A1617-B1617*1000</f>
        <v>615</v>
      </c>
      <c r="E1617" s="41" t="s">
        <v>805</v>
      </c>
      <c r="H1617" s="78">
        <f t="shared" si="126"/>
        <v>0.3</v>
      </c>
      <c r="I1617" s="47">
        <f t="shared" si="127"/>
        <v>0.3</v>
      </c>
      <c r="K1617" s="139"/>
      <c r="L1617" s="54">
        <f t="shared" si="128"/>
        <v>1500</v>
      </c>
      <c r="M1617" s="54">
        <f t="shared" si="129"/>
        <v>1500</v>
      </c>
      <c r="O1617" s="91">
        <f t="shared" si="125"/>
        <v>0</v>
      </c>
      <c r="P1617" s="122">
        <v>670615</v>
      </c>
      <c r="Q1617" s="71">
        <v>0.3</v>
      </c>
      <c r="R1617" s="71">
        <v>1500</v>
      </c>
      <c r="S1617" s="161"/>
    </row>
    <row r="1618" spans="1:19">
      <c r="A1618" s="51">
        <v>670674</v>
      </c>
      <c r="B1618" s="48">
        <v>670</v>
      </c>
      <c r="C1618" s="50" t="s">
        <v>524</v>
      </c>
      <c r="D1618" s="50">
        <v>674</v>
      </c>
      <c r="E1618" s="41" t="s">
        <v>806</v>
      </c>
      <c r="F1618" s="235">
        <v>28.11</v>
      </c>
      <c r="G1618" s="235">
        <v>36</v>
      </c>
      <c r="H1618" s="78">
        <f t="shared" si="126"/>
        <v>33.53</v>
      </c>
      <c r="I1618" s="47">
        <f t="shared" si="127"/>
        <v>-2.4699999999999989</v>
      </c>
      <c r="J1618" s="139">
        <v>157396</v>
      </c>
      <c r="K1618" s="139">
        <v>213846</v>
      </c>
      <c r="L1618" s="54">
        <f t="shared" si="128"/>
        <v>286619</v>
      </c>
      <c r="M1618" s="54">
        <f t="shared" si="129"/>
        <v>72773</v>
      </c>
      <c r="O1618" s="91">
        <f t="shared" si="125"/>
        <v>0</v>
      </c>
      <c r="P1618" s="122">
        <v>670674</v>
      </c>
      <c r="Q1618" s="71">
        <v>33.53</v>
      </c>
      <c r="R1618" s="71">
        <v>286619</v>
      </c>
      <c r="S1618" s="161"/>
    </row>
    <row r="1619" spans="1:19">
      <c r="A1619" s="51">
        <v>670683</v>
      </c>
      <c r="B1619" s="48">
        <v>670</v>
      </c>
      <c r="C1619" s="50" t="s">
        <v>524</v>
      </c>
      <c r="D1619" s="68">
        <v>683</v>
      </c>
      <c r="E1619" s="41" t="s">
        <v>907</v>
      </c>
      <c r="F1619" s="235">
        <v>3</v>
      </c>
      <c r="G1619" s="235">
        <v>2</v>
      </c>
      <c r="H1619" s="78">
        <f t="shared" si="126"/>
        <v>1.67</v>
      </c>
      <c r="I1619" s="47">
        <f t="shared" si="127"/>
        <v>-0.33000000000000007</v>
      </c>
      <c r="J1619" s="139">
        <v>22428</v>
      </c>
      <c r="K1619" s="139">
        <v>14854</v>
      </c>
      <c r="L1619" s="54">
        <f t="shared" si="128"/>
        <v>10394</v>
      </c>
      <c r="M1619" s="54">
        <f t="shared" si="129"/>
        <v>-4460</v>
      </c>
      <c r="O1619" s="91">
        <f t="shared" si="125"/>
        <v>0</v>
      </c>
      <c r="P1619" s="122">
        <v>670683</v>
      </c>
      <c r="Q1619" s="71">
        <v>1.67</v>
      </c>
      <c r="R1619" s="71">
        <v>10394</v>
      </c>
      <c r="S1619" s="161"/>
    </row>
    <row r="1620" spans="1:19">
      <c r="A1620" s="51">
        <v>670717</v>
      </c>
      <c r="B1620" s="49">
        <v>670</v>
      </c>
      <c r="C1620" s="50" t="s">
        <v>524</v>
      </c>
      <c r="D1620" s="68">
        <v>717</v>
      </c>
      <c r="E1620" s="41" t="s">
        <v>886</v>
      </c>
      <c r="F1620" s="235">
        <v>8</v>
      </c>
      <c r="G1620" s="235">
        <v>11</v>
      </c>
      <c r="H1620" s="78">
        <f t="shared" si="126"/>
        <v>11.56</v>
      </c>
      <c r="I1620" s="47">
        <f t="shared" si="127"/>
        <v>0.5600000000000005</v>
      </c>
      <c r="J1620" s="139">
        <v>75173</v>
      </c>
      <c r="K1620" s="139">
        <v>87913</v>
      </c>
      <c r="L1620" s="54">
        <f t="shared" si="128"/>
        <v>113513</v>
      </c>
      <c r="M1620" s="54">
        <f t="shared" si="129"/>
        <v>25600</v>
      </c>
      <c r="O1620" s="91">
        <f t="shared" si="125"/>
        <v>0</v>
      </c>
      <c r="P1620" s="122">
        <v>670717</v>
      </c>
      <c r="Q1620" s="71">
        <v>11.56</v>
      </c>
      <c r="R1620" s="71">
        <v>113513</v>
      </c>
      <c r="S1620" s="161"/>
    </row>
    <row r="1621" spans="1:19">
      <c r="A1621" s="51">
        <v>670750</v>
      </c>
      <c r="B1621" s="48">
        <v>670</v>
      </c>
      <c r="C1621" s="50" t="s">
        <v>524</v>
      </c>
      <c r="D1621" s="68">
        <v>750</v>
      </c>
      <c r="E1621" s="41" t="s">
        <v>529</v>
      </c>
      <c r="F1621" s="235">
        <v>6</v>
      </c>
      <c r="G1621" s="235">
        <v>4</v>
      </c>
      <c r="H1621" s="78">
        <f t="shared" si="126"/>
        <v>4</v>
      </c>
      <c r="I1621" s="47">
        <f t="shared" si="127"/>
        <v>0</v>
      </c>
      <c r="J1621" s="139">
        <v>33673</v>
      </c>
      <c r="K1621" s="139">
        <v>20000</v>
      </c>
      <c r="L1621" s="54">
        <f t="shared" si="128"/>
        <v>20000</v>
      </c>
      <c r="M1621" s="54">
        <f t="shared" si="129"/>
        <v>0</v>
      </c>
      <c r="O1621" s="91">
        <f t="shared" si="125"/>
        <v>0</v>
      </c>
      <c r="P1621" s="122">
        <v>670750</v>
      </c>
      <c r="Q1621" s="71">
        <v>4</v>
      </c>
      <c r="R1621" s="71">
        <v>20000</v>
      </c>
      <c r="S1621" s="161"/>
    </row>
    <row r="1622" spans="1:19">
      <c r="A1622" s="51">
        <v>670755</v>
      </c>
      <c r="B1622" s="48">
        <v>670</v>
      </c>
      <c r="C1622" s="50" t="s">
        <v>524</v>
      </c>
      <c r="D1622" s="50">
        <v>755</v>
      </c>
      <c r="E1622" s="41" t="s">
        <v>807</v>
      </c>
      <c r="F1622" s="235">
        <v>2</v>
      </c>
      <c r="G1622" s="235">
        <v>2</v>
      </c>
      <c r="H1622" s="78">
        <f t="shared" si="126"/>
        <v>2</v>
      </c>
      <c r="I1622" s="47">
        <f t="shared" si="127"/>
        <v>0</v>
      </c>
      <c r="J1622" s="139">
        <v>14844</v>
      </c>
      <c r="K1622" s="139">
        <v>10000</v>
      </c>
      <c r="L1622" s="54">
        <f t="shared" si="128"/>
        <v>10000</v>
      </c>
      <c r="M1622" s="54">
        <f t="shared" si="129"/>
        <v>0</v>
      </c>
      <c r="O1622" s="91">
        <f t="shared" si="125"/>
        <v>0</v>
      </c>
      <c r="P1622" s="122">
        <v>670755</v>
      </c>
      <c r="Q1622" s="71">
        <v>2</v>
      </c>
      <c r="R1622" s="71">
        <v>10000</v>
      </c>
      <c r="S1622" s="161"/>
    </row>
    <row r="1623" spans="1:19">
      <c r="A1623" s="180">
        <v>672086</v>
      </c>
      <c r="B1623" s="86">
        <v>672</v>
      </c>
      <c r="C1623" s="182" t="s">
        <v>1297</v>
      </c>
      <c r="D1623" s="182">
        <v>86</v>
      </c>
      <c r="E1623" s="41" t="s">
        <v>814</v>
      </c>
      <c r="F1623" s="235">
        <v>1</v>
      </c>
      <c r="G1623" s="235">
        <v>1</v>
      </c>
      <c r="H1623" s="78">
        <f t="shared" si="126"/>
        <v>1</v>
      </c>
      <c r="I1623" s="47">
        <f t="shared" si="127"/>
        <v>0</v>
      </c>
      <c r="J1623" s="139">
        <v>5000</v>
      </c>
      <c r="K1623" s="139">
        <v>5000</v>
      </c>
      <c r="L1623" s="54">
        <f t="shared" si="128"/>
        <v>5000</v>
      </c>
      <c r="M1623" s="54">
        <f t="shared" si="129"/>
        <v>0</v>
      </c>
      <c r="O1623" s="91">
        <f t="shared" si="125"/>
        <v>0</v>
      </c>
      <c r="P1623" s="122">
        <v>672086</v>
      </c>
      <c r="Q1623" s="71">
        <v>1</v>
      </c>
      <c r="R1623" s="71">
        <v>5000</v>
      </c>
      <c r="S1623" s="161"/>
    </row>
    <row r="1624" spans="1:19">
      <c r="A1624" s="212">
        <v>672137</v>
      </c>
      <c r="B1624" s="149">
        <v>672</v>
      </c>
      <c r="C1624" s="183" t="s">
        <v>1297</v>
      </c>
      <c r="D1624" s="184">
        <v>137</v>
      </c>
      <c r="E1624" s="41" t="s">
        <v>574</v>
      </c>
      <c r="F1624" s="235">
        <v>1</v>
      </c>
      <c r="G1624" s="235">
        <v>1</v>
      </c>
      <c r="H1624" s="78">
        <f t="shared" si="126"/>
        <v>0</v>
      </c>
      <c r="I1624" s="47">
        <f t="shared" si="127"/>
        <v>-1</v>
      </c>
      <c r="J1624" s="139">
        <v>5000</v>
      </c>
      <c r="K1624" s="139">
        <v>5000</v>
      </c>
      <c r="L1624" s="54">
        <f t="shared" si="128"/>
        <v>0</v>
      </c>
      <c r="M1624" s="54">
        <f t="shared" si="129"/>
        <v>-5000</v>
      </c>
      <c r="O1624" s="91">
        <f t="shared" si="125"/>
        <v>0</v>
      </c>
      <c r="P1624" s="147">
        <v>672137</v>
      </c>
      <c r="S1624" s="161"/>
    </row>
    <row r="1625" spans="1:19">
      <c r="A1625" s="234">
        <v>672227</v>
      </c>
      <c r="B1625" s="149">
        <v>672</v>
      </c>
      <c r="C1625" s="183" t="s">
        <v>1297</v>
      </c>
      <c r="D1625" s="184">
        <v>227</v>
      </c>
      <c r="E1625" s="41" t="s">
        <v>900</v>
      </c>
      <c r="G1625" s="235">
        <v>1</v>
      </c>
      <c r="H1625" s="78">
        <f t="shared" si="126"/>
        <v>1</v>
      </c>
      <c r="I1625" s="47">
        <f t="shared" si="127"/>
        <v>0</v>
      </c>
      <c r="K1625" s="139">
        <v>5000</v>
      </c>
      <c r="L1625" s="54">
        <f t="shared" si="128"/>
        <v>5000</v>
      </c>
      <c r="M1625" s="54">
        <f t="shared" si="129"/>
        <v>0</v>
      </c>
      <c r="O1625" s="91">
        <f t="shared" si="125"/>
        <v>0</v>
      </c>
      <c r="P1625" s="122">
        <v>672227</v>
      </c>
      <c r="Q1625" s="71">
        <v>1</v>
      </c>
      <c r="R1625" s="71">
        <v>5000</v>
      </c>
      <c r="S1625" s="161"/>
    </row>
    <row r="1626" spans="1:19">
      <c r="A1626" s="145">
        <v>672281</v>
      </c>
      <c r="B1626" s="49">
        <v>672</v>
      </c>
      <c r="C1626" s="50" t="s">
        <v>1297</v>
      </c>
      <c r="D1626" s="68">
        <v>281</v>
      </c>
      <c r="E1626" s="41" t="s">
        <v>575</v>
      </c>
      <c r="F1626" s="235">
        <v>1</v>
      </c>
      <c r="G1626" s="235">
        <v>2</v>
      </c>
      <c r="H1626" s="78">
        <f t="shared" si="126"/>
        <v>3.4699999999999998</v>
      </c>
      <c r="I1626" s="47">
        <f t="shared" si="127"/>
        <v>1.4699999999999998</v>
      </c>
      <c r="J1626" s="139">
        <v>5000</v>
      </c>
      <c r="K1626" s="139">
        <v>14000</v>
      </c>
      <c r="L1626" s="54">
        <f t="shared" si="128"/>
        <v>26340</v>
      </c>
      <c r="M1626" s="54">
        <f t="shared" si="129"/>
        <v>12340</v>
      </c>
      <c r="O1626" s="91">
        <f t="shared" si="125"/>
        <v>0</v>
      </c>
      <c r="P1626" s="122">
        <v>672281</v>
      </c>
      <c r="Q1626" s="71">
        <v>3.4699999999999998</v>
      </c>
      <c r="R1626" s="71">
        <v>26340</v>
      </c>
      <c r="S1626" s="161"/>
    </row>
    <row r="1627" spans="1:19">
      <c r="A1627" s="51">
        <v>672325</v>
      </c>
      <c r="B1627" s="49">
        <v>672</v>
      </c>
      <c r="C1627" s="50" t="s">
        <v>1297</v>
      </c>
      <c r="D1627" s="50">
        <v>325</v>
      </c>
      <c r="E1627" s="41" t="s">
        <v>576</v>
      </c>
      <c r="F1627" s="235">
        <v>14</v>
      </c>
      <c r="G1627" s="235">
        <v>19</v>
      </c>
      <c r="H1627" s="78">
        <f t="shared" si="126"/>
        <v>22.33</v>
      </c>
      <c r="I1627" s="47">
        <f t="shared" si="127"/>
        <v>3.3299999999999983</v>
      </c>
      <c r="J1627" s="139">
        <v>70000</v>
      </c>
      <c r="K1627" s="139">
        <v>99000</v>
      </c>
      <c r="L1627" s="54">
        <f t="shared" si="128"/>
        <v>111650</v>
      </c>
      <c r="M1627" s="54">
        <f t="shared" si="129"/>
        <v>12650</v>
      </c>
      <c r="O1627" s="91">
        <f t="shared" si="125"/>
        <v>0</v>
      </c>
      <c r="P1627" s="122">
        <v>672325</v>
      </c>
      <c r="Q1627" s="71">
        <v>22.33</v>
      </c>
      <c r="R1627" s="71">
        <v>111650</v>
      </c>
      <c r="S1627" s="161"/>
    </row>
    <row r="1628" spans="1:19">
      <c r="A1628" s="212">
        <v>672327</v>
      </c>
      <c r="B1628" s="149">
        <v>672</v>
      </c>
      <c r="C1628" s="183" t="s">
        <v>1297</v>
      </c>
      <c r="D1628" s="184">
        <v>327</v>
      </c>
      <c r="E1628" s="41" t="s">
        <v>920</v>
      </c>
      <c r="F1628" s="235">
        <v>1</v>
      </c>
      <c r="G1628" s="235">
        <v>1</v>
      </c>
      <c r="H1628" s="78">
        <f t="shared" si="126"/>
        <v>1</v>
      </c>
      <c r="I1628" s="47">
        <f t="shared" si="127"/>
        <v>0</v>
      </c>
      <c r="J1628" s="139">
        <v>18649</v>
      </c>
      <c r="K1628" s="139">
        <v>18649</v>
      </c>
      <c r="L1628" s="54">
        <f t="shared" si="128"/>
        <v>16027</v>
      </c>
      <c r="M1628" s="54">
        <f t="shared" si="129"/>
        <v>-2622</v>
      </c>
      <c r="O1628" s="91">
        <f t="shared" si="125"/>
        <v>0</v>
      </c>
      <c r="P1628" s="122">
        <v>672327</v>
      </c>
      <c r="Q1628" s="71">
        <v>1</v>
      </c>
      <c r="R1628" s="71">
        <v>16027</v>
      </c>
      <c r="S1628" s="161"/>
    </row>
    <row r="1629" spans="1:19">
      <c r="A1629" s="234">
        <v>672349</v>
      </c>
      <c r="B1629" s="149">
        <v>672</v>
      </c>
      <c r="C1629" s="183" t="s">
        <v>1297</v>
      </c>
      <c r="D1629" s="184">
        <v>349</v>
      </c>
      <c r="E1629" s="41" t="s">
        <v>518</v>
      </c>
      <c r="G1629" s="235">
        <v>11</v>
      </c>
      <c r="H1629" s="78">
        <f t="shared" si="126"/>
        <v>10</v>
      </c>
      <c r="I1629" s="47">
        <f t="shared" si="127"/>
        <v>-1</v>
      </c>
      <c r="K1629" s="139">
        <v>62000</v>
      </c>
      <c r="L1629" s="54">
        <f t="shared" si="128"/>
        <v>107784</v>
      </c>
      <c r="M1629" s="54">
        <f t="shared" si="129"/>
        <v>45784</v>
      </c>
      <c r="O1629" s="91">
        <f t="shared" si="125"/>
        <v>0</v>
      </c>
      <c r="P1629" s="122">
        <v>672349</v>
      </c>
      <c r="Q1629" s="71">
        <v>10</v>
      </c>
      <c r="R1629" s="71">
        <v>107784</v>
      </c>
      <c r="S1629" s="161"/>
    </row>
    <row r="1630" spans="1:19">
      <c r="A1630" s="51">
        <v>672635</v>
      </c>
      <c r="B1630" s="48">
        <v>672</v>
      </c>
      <c r="C1630" s="50" t="s">
        <v>1297</v>
      </c>
      <c r="D1630" s="68">
        <v>635</v>
      </c>
      <c r="E1630" s="41" t="s">
        <v>1291</v>
      </c>
      <c r="F1630" s="235">
        <v>3</v>
      </c>
      <c r="G1630" s="235">
        <v>3</v>
      </c>
      <c r="H1630" s="78">
        <f t="shared" si="126"/>
        <v>3</v>
      </c>
      <c r="I1630" s="47">
        <f t="shared" si="127"/>
        <v>0</v>
      </c>
      <c r="J1630" s="139">
        <v>16356</v>
      </c>
      <c r="K1630" s="139">
        <v>16356</v>
      </c>
      <c r="L1630" s="54">
        <f t="shared" si="128"/>
        <v>17552</v>
      </c>
      <c r="M1630" s="54">
        <f t="shared" si="129"/>
        <v>1196</v>
      </c>
      <c r="O1630" s="91">
        <f t="shared" si="125"/>
        <v>0</v>
      </c>
      <c r="P1630" s="122">
        <v>672635</v>
      </c>
      <c r="Q1630" s="71">
        <v>3</v>
      </c>
      <c r="R1630" s="71">
        <v>17552</v>
      </c>
      <c r="S1630" s="161"/>
    </row>
    <row r="1631" spans="1:19">
      <c r="A1631" s="177">
        <v>672662</v>
      </c>
      <c r="B1631" s="49">
        <v>672</v>
      </c>
      <c r="C1631" s="50" t="s">
        <v>1297</v>
      </c>
      <c r="D1631" s="50">
        <v>662</v>
      </c>
      <c r="E1631" s="41" t="s">
        <v>1296</v>
      </c>
      <c r="F1631" s="235">
        <v>1</v>
      </c>
      <c r="G1631" s="235">
        <v>2</v>
      </c>
      <c r="H1631" s="78">
        <f t="shared" si="126"/>
        <v>2</v>
      </c>
      <c r="I1631" s="47">
        <f t="shared" si="127"/>
        <v>0</v>
      </c>
      <c r="J1631" s="139">
        <v>5000</v>
      </c>
      <c r="K1631" s="139">
        <v>10000</v>
      </c>
      <c r="L1631" s="54">
        <f t="shared" si="128"/>
        <v>10000</v>
      </c>
      <c r="M1631" s="54">
        <f t="shared" si="129"/>
        <v>0</v>
      </c>
      <c r="O1631" s="91">
        <f t="shared" si="125"/>
        <v>0</v>
      </c>
      <c r="P1631" s="122">
        <v>672662</v>
      </c>
      <c r="Q1631" s="71">
        <v>2</v>
      </c>
      <c r="R1631" s="71">
        <v>10000</v>
      </c>
      <c r="S1631" s="161"/>
    </row>
    <row r="1632" spans="1:19">
      <c r="A1632" s="170">
        <v>672683</v>
      </c>
      <c r="B1632" s="49">
        <v>672</v>
      </c>
      <c r="C1632" s="50" t="s">
        <v>1297</v>
      </c>
      <c r="D1632" s="68">
        <v>683</v>
      </c>
      <c r="E1632" s="41" t="s">
        <v>907</v>
      </c>
      <c r="F1632" s="235">
        <v>3</v>
      </c>
      <c r="G1632" s="235">
        <v>1</v>
      </c>
      <c r="H1632" s="78">
        <f t="shared" si="126"/>
        <v>1</v>
      </c>
      <c r="I1632" s="47">
        <f t="shared" si="127"/>
        <v>0</v>
      </c>
      <c r="J1632" s="139">
        <v>15794</v>
      </c>
      <c r="K1632" s="139">
        <v>5794</v>
      </c>
      <c r="L1632" s="54">
        <f t="shared" si="128"/>
        <v>5000</v>
      </c>
      <c r="M1632" s="54">
        <f t="shared" si="129"/>
        <v>-794</v>
      </c>
      <c r="O1632" s="91">
        <f t="shared" si="125"/>
        <v>0</v>
      </c>
      <c r="P1632" s="122">
        <v>672683</v>
      </c>
      <c r="Q1632" s="71">
        <v>1</v>
      </c>
      <c r="R1632" s="71">
        <v>5000</v>
      </c>
      <c r="S1632" s="161"/>
    </row>
    <row r="1633" spans="1:19">
      <c r="A1633" s="145">
        <v>672766</v>
      </c>
      <c r="B1633" s="48">
        <v>672</v>
      </c>
      <c r="C1633" s="50" t="s">
        <v>1297</v>
      </c>
      <c r="D1633" s="68">
        <v>766</v>
      </c>
      <c r="E1633" s="41" t="s">
        <v>908</v>
      </c>
      <c r="F1633" s="235">
        <v>1</v>
      </c>
      <c r="G1633" s="235">
        <v>1</v>
      </c>
      <c r="H1633" s="78">
        <f t="shared" si="126"/>
        <v>1</v>
      </c>
      <c r="I1633" s="47">
        <f t="shared" si="127"/>
        <v>0</v>
      </c>
      <c r="J1633" s="139">
        <v>5000</v>
      </c>
      <c r="K1633" s="139">
        <v>9000</v>
      </c>
      <c r="L1633" s="54">
        <f t="shared" si="128"/>
        <v>5000</v>
      </c>
      <c r="M1633" s="54">
        <f t="shared" si="129"/>
        <v>-4000</v>
      </c>
      <c r="O1633" s="91">
        <f t="shared" si="125"/>
        <v>0</v>
      </c>
      <c r="P1633" s="122">
        <v>672766</v>
      </c>
      <c r="Q1633" s="71">
        <v>1</v>
      </c>
      <c r="R1633" s="71">
        <v>5000</v>
      </c>
      <c r="S1633" s="161"/>
    </row>
    <row r="1634" spans="1:19">
      <c r="A1634" s="170">
        <v>673056</v>
      </c>
      <c r="B1634" s="49">
        <v>673</v>
      </c>
      <c r="C1634" s="50" t="s">
        <v>853</v>
      </c>
      <c r="D1634" s="68">
        <v>56</v>
      </c>
      <c r="E1634" s="41" t="s">
        <v>784</v>
      </c>
      <c r="F1634" s="235">
        <v>1</v>
      </c>
      <c r="G1634" s="235">
        <v>1</v>
      </c>
      <c r="H1634" s="78">
        <f t="shared" si="126"/>
        <v>0.87</v>
      </c>
      <c r="I1634" s="47">
        <f t="shared" si="127"/>
        <v>-0.13</v>
      </c>
      <c r="J1634" s="139">
        <v>10981</v>
      </c>
      <c r="K1634" s="139">
        <v>5000</v>
      </c>
      <c r="L1634" s="54">
        <f t="shared" si="128"/>
        <v>4350</v>
      </c>
      <c r="M1634" s="54">
        <f t="shared" si="129"/>
        <v>-650</v>
      </c>
      <c r="O1634" s="91">
        <f t="shared" si="125"/>
        <v>0</v>
      </c>
      <c r="P1634" s="122">
        <v>673056</v>
      </c>
      <c r="Q1634" s="71">
        <v>0.87</v>
      </c>
      <c r="R1634" s="71">
        <v>4350</v>
      </c>
      <c r="S1634" s="161"/>
    </row>
    <row r="1635" spans="1:19">
      <c r="A1635" s="174">
        <v>673153</v>
      </c>
      <c r="B1635" s="169">
        <v>673</v>
      </c>
      <c r="C1635" s="50" t="s">
        <v>853</v>
      </c>
      <c r="D1635" s="169">
        <v>153</v>
      </c>
      <c r="E1635" s="41" t="s">
        <v>847</v>
      </c>
      <c r="F1635" s="235">
        <v>1</v>
      </c>
      <c r="G1635" s="235">
        <v>1</v>
      </c>
      <c r="H1635" s="78">
        <f t="shared" si="126"/>
        <v>1</v>
      </c>
      <c r="I1635" s="47">
        <f t="shared" si="127"/>
        <v>0</v>
      </c>
      <c r="J1635" s="139">
        <v>5000</v>
      </c>
      <c r="K1635" s="139">
        <v>5000</v>
      </c>
      <c r="L1635" s="54">
        <f t="shared" si="128"/>
        <v>5000</v>
      </c>
      <c r="M1635" s="54">
        <f t="shared" si="129"/>
        <v>0</v>
      </c>
      <c r="O1635" s="91">
        <f t="shared" si="125"/>
        <v>0</v>
      </c>
      <c r="P1635" s="122">
        <v>673153</v>
      </c>
      <c r="Q1635" s="71">
        <v>1</v>
      </c>
      <c r="R1635" s="71">
        <v>5000</v>
      </c>
      <c r="S1635" s="161"/>
    </row>
    <row r="1636" spans="1:19">
      <c r="A1636" s="180">
        <v>673158</v>
      </c>
      <c r="B1636" s="86">
        <v>673</v>
      </c>
      <c r="C1636" s="182" t="s">
        <v>853</v>
      </c>
      <c r="D1636" s="182">
        <v>158</v>
      </c>
      <c r="E1636" s="41" t="s">
        <v>564</v>
      </c>
      <c r="F1636" s="235">
        <v>1</v>
      </c>
      <c r="G1636" s="235">
        <v>1</v>
      </c>
      <c r="H1636" s="78">
        <f t="shared" si="126"/>
        <v>1</v>
      </c>
      <c r="I1636" s="47">
        <f t="shared" si="127"/>
        <v>0</v>
      </c>
      <c r="J1636" s="139">
        <v>5000</v>
      </c>
      <c r="K1636" s="139">
        <v>5000</v>
      </c>
      <c r="L1636" s="54">
        <f t="shared" si="128"/>
        <v>5000</v>
      </c>
      <c r="M1636" s="54">
        <f t="shared" si="129"/>
        <v>0</v>
      </c>
      <c r="O1636" s="91">
        <f t="shared" si="125"/>
        <v>0</v>
      </c>
      <c r="P1636" s="122">
        <v>673158</v>
      </c>
      <c r="Q1636" s="71">
        <v>1</v>
      </c>
      <c r="R1636" s="71">
        <v>5000</v>
      </c>
      <c r="S1636" s="161"/>
    </row>
    <row r="1637" spans="1:19">
      <c r="A1637" s="145">
        <v>673162</v>
      </c>
      <c r="B1637" s="49">
        <v>673</v>
      </c>
      <c r="C1637" s="50" t="s">
        <v>853</v>
      </c>
      <c r="D1637" s="68">
        <v>162</v>
      </c>
      <c r="E1637" s="41" t="s">
        <v>848</v>
      </c>
      <c r="F1637" s="235">
        <v>2</v>
      </c>
      <c r="G1637" s="235">
        <v>1</v>
      </c>
      <c r="H1637" s="78">
        <f t="shared" si="126"/>
        <v>1</v>
      </c>
      <c r="I1637" s="47">
        <f t="shared" si="127"/>
        <v>0</v>
      </c>
      <c r="J1637" s="139">
        <v>10000</v>
      </c>
      <c r="K1637" s="139">
        <v>5000</v>
      </c>
      <c r="L1637" s="54">
        <f t="shared" si="128"/>
        <v>5000</v>
      </c>
      <c r="M1637" s="54">
        <f t="shared" si="129"/>
        <v>0</v>
      </c>
      <c r="O1637" s="91">
        <f t="shared" si="125"/>
        <v>0</v>
      </c>
      <c r="P1637" s="122">
        <v>673162</v>
      </c>
      <c r="Q1637" s="71">
        <v>1</v>
      </c>
      <c r="R1637" s="71">
        <v>5000</v>
      </c>
      <c r="S1637" s="161"/>
    </row>
    <row r="1638" spans="1:19">
      <c r="A1638" s="175">
        <v>673181</v>
      </c>
      <c r="B1638" s="169">
        <v>673</v>
      </c>
      <c r="C1638" s="50" t="s">
        <v>853</v>
      </c>
      <c r="D1638" s="169">
        <v>181</v>
      </c>
      <c r="E1638" s="41" t="s">
        <v>583</v>
      </c>
      <c r="F1638" s="235">
        <v>1</v>
      </c>
      <c r="G1638" s="235">
        <v>1</v>
      </c>
      <c r="H1638" s="78">
        <f t="shared" si="126"/>
        <v>1</v>
      </c>
      <c r="I1638" s="47">
        <f t="shared" si="127"/>
        <v>0</v>
      </c>
      <c r="J1638" s="139">
        <v>5000</v>
      </c>
      <c r="K1638" s="139">
        <v>5000</v>
      </c>
      <c r="L1638" s="54">
        <f t="shared" si="128"/>
        <v>5000</v>
      </c>
      <c r="M1638" s="54">
        <f t="shared" si="129"/>
        <v>0</v>
      </c>
      <c r="O1638" s="91">
        <f t="shared" si="125"/>
        <v>0</v>
      </c>
      <c r="P1638" s="122">
        <v>673181</v>
      </c>
      <c r="Q1638" s="71">
        <v>1</v>
      </c>
      <c r="R1638" s="71">
        <v>5000</v>
      </c>
      <c r="S1638" s="161"/>
    </row>
    <row r="1639" spans="1:19">
      <c r="A1639" s="180">
        <v>673301</v>
      </c>
      <c r="B1639" s="86">
        <v>673</v>
      </c>
      <c r="C1639" s="182" t="s">
        <v>853</v>
      </c>
      <c r="D1639" s="182">
        <v>301</v>
      </c>
      <c r="E1639" s="41" t="s">
        <v>569</v>
      </c>
      <c r="F1639" s="235">
        <v>2</v>
      </c>
      <c r="G1639" s="235">
        <v>2</v>
      </c>
      <c r="H1639" s="78">
        <f t="shared" si="126"/>
        <v>2</v>
      </c>
      <c r="I1639" s="47">
        <f t="shared" si="127"/>
        <v>0</v>
      </c>
      <c r="J1639" s="139">
        <v>10000</v>
      </c>
      <c r="K1639" s="139">
        <v>10000</v>
      </c>
      <c r="L1639" s="54">
        <f t="shared" si="128"/>
        <v>10000</v>
      </c>
      <c r="M1639" s="54">
        <f t="shared" si="129"/>
        <v>0</v>
      </c>
      <c r="O1639" s="91">
        <f t="shared" si="125"/>
        <v>0</v>
      </c>
      <c r="P1639" s="122">
        <v>673301</v>
      </c>
      <c r="Q1639" s="71">
        <v>2</v>
      </c>
      <c r="R1639" s="71">
        <v>10000</v>
      </c>
      <c r="S1639" s="161"/>
    </row>
    <row r="1640" spans="1:19">
      <c r="A1640" s="234">
        <v>673352</v>
      </c>
      <c r="B1640" s="149">
        <v>673</v>
      </c>
      <c r="C1640" s="183" t="s">
        <v>853</v>
      </c>
      <c r="D1640" s="184">
        <v>352</v>
      </c>
      <c r="E1640" s="41" t="s">
        <v>557</v>
      </c>
      <c r="G1640" s="235">
        <v>1</v>
      </c>
      <c r="H1640" s="78">
        <f t="shared" si="126"/>
        <v>0</v>
      </c>
      <c r="I1640" s="47">
        <f t="shared" si="127"/>
        <v>-1</v>
      </c>
      <c r="K1640" s="139">
        <v>5000</v>
      </c>
      <c r="L1640" s="54">
        <f t="shared" si="128"/>
        <v>0</v>
      </c>
      <c r="M1640" s="54">
        <f t="shared" si="129"/>
        <v>-5000</v>
      </c>
      <c r="O1640" s="91">
        <f t="shared" si="125"/>
        <v>0</v>
      </c>
      <c r="P1640" s="147">
        <v>673352</v>
      </c>
      <c r="Q1640" s="71"/>
      <c r="R1640" s="71"/>
      <c r="S1640" s="161"/>
    </row>
    <row r="1641" spans="1:19">
      <c r="A1641" s="120">
        <v>673616</v>
      </c>
      <c r="B1641" s="49">
        <v>673</v>
      </c>
      <c r="C1641" s="50" t="s">
        <v>853</v>
      </c>
      <c r="D1641" s="68">
        <v>616</v>
      </c>
      <c r="E1641" s="41" t="s">
        <v>1513</v>
      </c>
      <c r="F1641" s="235">
        <v>9</v>
      </c>
      <c r="G1641" s="235">
        <v>8</v>
      </c>
      <c r="H1641" s="78">
        <f t="shared" si="126"/>
        <v>8</v>
      </c>
      <c r="I1641" s="47">
        <f t="shared" si="127"/>
        <v>0</v>
      </c>
      <c r="J1641" s="139">
        <v>49629</v>
      </c>
      <c r="K1641" s="139">
        <v>44000</v>
      </c>
      <c r="L1641" s="54">
        <f t="shared" si="128"/>
        <v>45273</v>
      </c>
      <c r="M1641" s="54">
        <f t="shared" si="129"/>
        <v>1273</v>
      </c>
      <c r="O1641" s="91">
        <f t="shared" si="125"/>
        <v>0</v>
      </c>
      <c r="P1641" s="122">
        <v>673616</v>
      </c>
      <c r="Q1641" s="71">
        <v>8</v>
      </c>
      <c r="R1641" s="71">
        <v>45273</v>
      </c>
      <c r="S1641" s="161"/>
    </row>
    <row r="1642" spans="1:19">
      <c r="A1642" s="51">
        <v>673735</v>
      </c>
      <c r="B1642" s="48">
        <v>673</v>
      </c>
      <c r="C1642" s="50" t="s">
        <v>853</v>
      </c>
      <c r="D1642" s="50">
        <v>735</v>
      </c>
      <c r="E1642" s="41" t="s">
        <v>855</v>
      </c>
      <c r="F1642" s="235">
        <v>38</v>
      </c>
      <c r="G1642" s="235">
        <v>30</v>
      </c>
      <c r="H1642" s="78">
        <f t="shared" si="126"/>
        <v>30</v>
      </c>
      <c r="I1642" s="47">
        <f t="shared" si="127"/>
        <v>0</v>
      </c>
      <c r="J1642" s="139">
        <v>200620</v>
      </c>
      <c r="K1642" s="139">
        <v>155169</v>
      </c>
      <c r="L1642" s="54">
        <f t="shared" si="128"/>
        <v>168369</v>
      </c>
      <c r="M1642" s="54">
        <f t="shared" si="129"/>
        <v>13200</v>
      </c>
      <c r="O1642" s="91">
        <f t="shared" si="125"/>
        <v>0</v>
      </c>
      <c r="P1642" s="122">
        <v>673735</v>
      </c>
      <c r="Q1642" s="71">
        <v>30</v>
      </c>
      <c r="R1642" s="71">
        <v>168369</v>
      </c>
      <c r="S1642" s="161"/>
    </row>
    <row r="1643" spans="1:19">
      <c r="A1643" s="250">
        <v>674008</v>
      </c>
      <c r="B1643" s="149">
        <v>674</v>
      </c>
      <c r="C1643" s="183" t="s">
        <v>806</v>
      </c>
      <c r="D1643" s="184">
        <v>8</v>
      </c>
      <c r="E1643" s="41" t="s">
        <v>887</v>
      </c>
      <c r="F1643" s="235">
        <v>0.68</v>
      </c>
      <c r="G1643" s="235">
        <v>0</v>
      </c>
      <c r="H1643" s="78">
        <f t="shared" si="126"/>
        <v>0</v>
      </c>
      <c r="I1643" s="47">
        <f t="shared" si="127"/>
        <v>0</v>
      </c>
      <c r="J1643" s="139">
        <v>3400</v>
      </c>
      <c r="K1643" s="139">
        <v>0</v>
      </c>
      <c r="L1643" s="54">
        <f t="shared" si="128"/>
        <v>0</v>
      </c>
      <c r="M1643" s="54">
        <f t="shared" si="129"/>
        <v>0</v>
      </c>
      <c r="O1643" s="91">
        <f t="shared" si="125"/>
        <v>0</v>
      </c>
      <c r="P1643" s="147">
        <v>674008</v>
      </c>
      <c r="Q1643" s="71"/>
      <c r="R1643" s="71"/>
      <c r="S1643" s="161"/>
    </row>
    <row r="1644" spans="1:19">
      <c r="A1644" s="144">
        <v>674074</v>
      </c>
      <c r="B1644" s="149">
        <f>TRUNC(A1644,-3)/1000</f>
        <v>674</v>
      </c>
      <c r="C1644" s="183" t="str">
        <f>VLOOKUP(B1644,code437,2)</f>
        <v xml:space="preserve">GILL MONTAGUE                </v>
      </c>
      <c r="D1644" s="184">
        <f>A1644-B1644*1000</f>
        <v>74</v>
      </c>
      <c r="E1644" s="41" t="s">
        <v>1343</v>
      </c>
      <c r="H1644" s="78">
        <f t="shared" si="126"/>
        <v>1.03</v>
      </c>
      <c r="I1644" s="47">
        <f t="shared" si="127"/>
        <v>1.03</v>
      </c>
      <c r="K1644" s="139"/>
      <c r="L1644" s="54">
        <f t="shared" si="128"/>
        <v>5150</v>
      </c>
      <c r="M1644" s="54">
        <f t="shared" si="129"/>
        <v>5150</v>
      </c>
      <c r="O1644" s="91">
        <f t="shared" si="125"/>
        <v>0</v>
      </c>
      <c r="P1644" s="122">
        <v>674074</v>
      </c>
      <c r="Q1644" s="71">
        <v>1.03</v>
      </c>
      <c r="R1644" s="71">
        <v>5150</v>
      </c>
      <c r="S1644" s="161"/>
    </row>
    <row r="1645" spans="1:19">
      <c r="A1645" s="174">
        <v>674091</v>
      </c>
      <c r="B1645" s="169">
        <v>674</v>
      </c>
      <c r="C1645" s="50" t="s">
        <v>806</v>
      </c>
      <c r="D1645" s="169">
        <v>91</v>
      </c>
      <c r="E1645" s="41" t="s">
        <v>1356</v>
      </c>
      <c r="F1645" s="235">
        <v>9.1000000000000014</v>
      </c>
      <c r="G1645" s="235">
        <v>4</v>
      </c>
      <c r="H1645" s="78">
        <f t="shared" si="126"/>
        <v>4</v>
      </c>
      <c r="I1645" s="47">
        <f t="shared" si="127"/>
        <v>0</v>
      </c>
      <c r="J1645" s="139">
        <v>57595</v>
      </c>
      <c r="K1645" s="139">
        <v>27337</v>
      </c>
      <c r="L1645" s="54">
        <f t="shared" si="128"/>
        <v>34426</v>
      </c>
      <c r="M1645" s="54">
        <f t="shared" si="129"/>
        <v>7089</v>
      </c>
      <c r="O1645" s="91">
        <f t="shared" si="125"/>
        <v>0</v>
      </c>
      <c r="P1645" s="122">
        <v>674091</v>
      </c>
      <c r="Q1645" s="71">
        <v>4</v>
      </c>
      <c r="R1645" s="71">
        <v>34426</v>
      </c>
      <c r="S1645" s="161"/>
    </row>
    <row r="1646" spans="1:19">
      <c r="A1646" s="144">
        <v>674097</v>
      </c>
      <c r="B1646" s="149">
        <f>TRUNC(A1646,-3)/1000</f>
        <v>674</v>
      </c>
      <c r="C1646" s="183" t="str">
        <f>VLOOKUP(B1646,code437,2)</f>
        <v xml:space="preserve">GILL MONTAGUE                </v>
      </c>
      <c r="D1646" s="184">
        <f>A1646-B1646*1000</f>
        <v>97</v>
      </c>
      <c r="E1646" s="41" t="s">
        <v>846</v>
      </c>
      <c r="H1646" s="78">
        <f t="shared" si="126"/>
        <v>2</v>
      </c>
      <c r="I1646" s="47">
        <f t="shared" si="127"/>
        <v>2</v>
      </c>
      <c r="K1646" s="139"/>
      <c r="L1646" s="54">
        <f t="shared" si="128"/>
        <v>10000</v>
      </c>
      <c r="M1646" s="54">
        <f t="shared" si="129"/>
        <v>10000</v>
      </c>
      <c r="O1646" s="91">
        <f t="shared" si="125"/>
        <v>0</v>
      </c>
      <c r="P1646" s="122">
        <v>674097</v>
      </c>
      <c r="Q1646" s="71">
        <v>2</v>
      </c>
      <c r="R1646" s="71">
        <v>10000</v>
      </c>
      <c r="S1646" s="161"/>
    </row>
    <row r="1647" spans="1:19">
      <c r="A1647" s="51">
        <v>674114</v>
      </c>
      <c r="B1647" s="48">
        <v>674</v>
      </c>
      <c r="C1647" s="50" t="s">
        <v>806</v>
      </c>
      <c r="D1647" s="50">
        <v>114</v>
      </c>
      <c r="E1647" s="41" t="s">
        <v>815</v>
      </c>
      <c r="F1647" s="235">
        <v>65.540000000000006</v>
      </c>
      <c r="G1647" s="235">
        <v>58</v>
      </c>
      <c r="H1647" s="78">
        <f t="shared" si="126"/>
        <v>60.870000000000005</v>
      </c>
      <c r="I1647" s="47">
        <f t="shared" si="127"/>
        <v>2.8700000000000045</v>
      </c>
      <c r="J1647" s="139">
        <v>508272</v>
      </c>
      <c r="K1647" s="139">
        <v>423861</v>
      </c>
      <c r="L1647" s="54">
        <f t="shared" si="128"/>
        <v>526510</v>
      </c>
      <c r="M1647" s="54">
        <f t="shared" si="129"/>
        <v>102649</v>
      </c>
      <c r="O1647" s="91">
        <f t="shared" si="125"/>
        <v>0</v>
      </c>
      <c r="P1647" s="122">
        <v>674114</v>
      </c>
      <c r="Q1647" s="71">
        <v>60.870000000000005</v>
      </c>
      <c r="R1647" s="71">
        <v>526510</v>
      </c>
      <c r="S1647" s="161"/>
    </row>
    <row r="1648" spans="1:19">
      <c r="A1648" s="170">
        <v>674154</v>
      </c>
      <c r="B1648" s="48">
        <v>674</v>
      </c>
      <c r="C1648" s="50" t="s">
        <v>806</v>
      </c>
      <c r="D1648" s="68">
        <v>154</v>
      </c>
      <c r="E1648" s="41" t="s">
        <v>1387</v>
      </c>
      <c r="F1648" s="235">
        <v>2</v>
      </c>
      <c r="G1648" s="235">
        <v>2</v>
      </c>
      <c r="H1648" s="78">
        <f t="shared" si="126"/>
        <v>2</v>
      </c>
      <c r="I1648" s="47">
        <f t="shared" si="127"/>
        <v>0</v>
      </c>
      <c r="J1648" s="139">
        <v>10000</v>
      </c>
      <c r="K1648" s="139">
        <v>10000</v>
      </c>
      <c r="L1648" s="54">
        <f t="shared" si="128"/>
        <v>10000</v>
      </c>
      <c r="M1648" s="54">
        <f t="shared" si="129"/>
        <v>0</v>
      </c>
      <c r="O1648" s="91">
        <f t="shared" si="125"/>
        <v>0</v>
      </c>
      <c r="P1648" s="122">
        <v>674154</v>
      </c>
      <c r="Q1648" s="71">
        <v>2</v>
      </c>
      <c r="R1648" s="71">
        <v>10000</v>
      </c>
      <c r="S1648" s="161"/>
    </row>
    <row r="1649" spans="1:19">
      <c r="A1649" s="234">
        <v>674223</v>
      </c>
      <c r="B1649" s="149">
        <v>674</v>
      </c>
      <c r="C1649" s="183" t="s">
        <v>806</v>
      </c>
      <c r="D1649" s="184">
        <v>223</v>
      </c>
      <c r="E1649" s="41" t="s">
        <v>1222</v>
      </c>
      <c r="G1649" s="235">
        <v>1</v>
      </c>
      <c r="H1649" s="78">
        <f t="shared" si="126"/>
        <v>1</v>
      </c>
      <c r="I1649" s="47">
        <f t="shared" si="127"/>
        <v>0</v>
      </c>
      <c r="K1649" s="139">
        <v>12000</v>
      </c>
      <c r="L1649" s="54">
        <f t="shared" si="128"/>
        <v>12746</v>
      </c>
      <c r="M1649" s="54">
        <f t="shared" si="129"/>
        <v>746</v>
      </c>
      <c r="O1649" s="91">
        <f t="shared" si="125"/>
        <v>0</v>
      </c>
      <c r="P1649" s="122">
        <v>674223</v>
      </c>
      <c r="Q1649" s="71">
        <v>1</v>
      </c>
      <c r="R1649" s="71">
        <v>12746</v>
      </c>
      <c r="S1649" s="161"/>
    </row>
    <row r="1650" spans="1:19">
      <c r="A1650" s="144">
        <v>674289</v>
      </c>
      <c r="B1650" s="49">
        <v>674</v>
      </c>
      <c r="C1650" s="50" t="s">
        <v>806</v>
      </c>
      <c r="D1650" s="68">
        <v>289</v>
      </c>
      <c r="E1650" s="41" t="s">
        <v>1259</v>
      </c>
      <c r="F1650" s="235">
        <v>3</v>
      </c>
      <c r="G1650" s="235">
        <v>3</v>
      </c>
      <c r="H1650" s="78">
        <f t="shared" si="126"/>
        <v>3</v>
      </c>
      <c r="I1650" s="47">
        <f t="shared" si="127"/>
        <v>0</v>
      </c>
      <c r="J1650" s="139">
        <v>15000</v>
      </c>
      <c r="K1650" s="139">
        <v>15000</v>
      </c>
      <c r="L1650" s="54">
        <f t="shared" si="128"/>
        <v>15000</v>
      </c>
      <c r="M1650" s="54">
        <f t="shared" si="129"/>
        <v>0</v>
      </c>
      <c r="O1650" s="91">
        <f t="shared" si="125"/>
        <v>0</v>
      </c>
      <c r="P1650" s="122">
        <v>674289</v>
      </c>
      <c r="Q1650" s="71">
        <v>3</v>
      </c>
      <c r="R1650" s="71">
        <v>15000</v>
      </c>
      <c r="S1650" s="161"/>
    </row>
    <row r="1651" spans="1:19">
      <c r="A1651" s="51">
        <v>674605</v>
      </c>
      <c r="B1651" s="48">
        <v>674</v>
      </c>
      <c r="C1651" s="50" t="s">
        <v>806</v>
      </c>
      <c r="D1651" s="50">
        <v>605</v>
      </c>
      <c r="E1651" s="41" t="s">
        <v>521</v>
      </c>
      <c r="F1651" s="235">
        <v>1</v>
      </c>
      <c r="G1651" s="235">
        <v>1</v>
      </c>
      <c r="H1651" s="78">
        <f t="shared" si="126"/>
        <v>1</v>
      </c>
      <c r="I1651" s="47">
        <f t="shared" si="127"/>
        <v>0</v>
      </c>
      <c r="J1651" s="139">
        <v>5000</v>
      </c>
      <c r="K1651" s="139">
        <v>5000</v>
      </c>
      <c r="L1651" s="54">
        <f t="shared" si="128"/>
        <v>5000</v>
      </c>
      <c r="M1651" s="54">
        <f t="shared" si="129"/>
        <v>0</v>
      </c>
      <c r="O1651" s="91">
        <f t="shared" si="125"/>
        <v>0</v>
      </c>
      <c r="P1651" s="122">
        <v>674605</v>
      </c>
      <c r="Q1651" s="71">
        <v>1</v>
      </c>
      <c r="R1651" s="71">
        <v>5000</v>
      </c>
      <c r="S1651" s="161"/>
    </row>
    <row r="1652" spans="1:19">
      <c r="A1652" s="51">
        <v>674615</v>
      </c>
      <c r="B1652" s="48">
        <v>674</v>
      </c>
      <c r="C1652" s="50" t="s">
        <v>806</v>
      </c>
      <c r="D1652" s="68">
        <v>615</v>
      </c>
      <c r="E1652" s="41" t="s">
        <v>805</v>
      </c>
      <c r="F1652" s="235">
        <v>2</v>
      </c>
      <c r="G1652" s="235">
        <v>1</v>
      </c>
      <c r="H1652" s="78">
        <f t="shared" si="126"/>
        <v>1.67</v>
      </c>
      <c r="I1652" s="47">
        <f t="shared" si="127"/>
        <v>0.66999999999999993</v>
      </c>
      <c r="J1652" s="139">
        <v>10000</v>
      </c>
      <c r="K1652" s="139">
        <v>5000</v>
      </c>
      <c r="L1652" s="54">
        <f t="shared" si="128"/>
        <v>8350</v>
      </c>
      <c r="M1652" s="54">
        <f t="shared" si="129"/>
        <v>3350</v>
      </c>
      <c r="O1652" s="91">
        <f t="shared" si="125"/>
        <v>0</v>
      </c>
      <c r="P1652" s="122">
        <v>674615</v>
      </c>
      <c r="Q1652" s="71">
        <v>1.67</v>
      </c>
      <c r="R1652" s="71">
        <v>8350</v>
      </c>
      <c r="S1652" s="161"/>
    </row>
    <row r="1653" spans="1:19">
      <c r="A1653" s="51">
        <v>674670</v>
      </c>
      <c r="B1653" s="49">
        <v>674</v>
      </c>
      <c r="C1653" s="50" t="s">
        <v>806</v>
      </c>
      <c r="D1653" s="50">
        <v>670</v>
      </c>
      <c r="E1653" s="41" t="s">
        <v>524</v>
      </c>
      <c r="F1653" s="235">
        <v>4</v>
      </c>
      <c r="G1653" s="235">
        <v>4</v>
      </c>
      <c r="H1653" s="78">
        <f t="shared" si="126"/>
        <v>3.45</v>
      </c>
      <c r="I1653" s="47">
        <f t="shared" si="127"/>
        <v>-0.54999999999999982</v>
      </c>
      <c r="J1653" s="139">
        <v>20000</v>
      </c>
      <c r="K1653" s="139">
        <v>20000</v>
      </c>
      <c r="L1653" s="54">
        <f t="shared" si="128"/>
        <v>17250</v>
      </c>
      <c r="M1653" s="54">
        <f t="shared" si="129"/>
        <v>-2750</v>
      </c>
      <c r="O1653" s="91">
        <f t="shared" si="125"/>
        <v>0</v>
      </c>
      <c r="P1653" s="122">
        <v>674670</v>
      </c>
      <c r="Q1653" s="71">
        <v>3.45</v>
      </c>
      <c r="R1653" s="71">
        <v>17250</v>
      </c>
      <c r="S1653" s="161"/>
    </row>
    <row r="1654" spans="1:19">
      <c r="A1654" s="51">
        <v>674717</v>
      </c>
      <c r="B1654" s="48">
        <v>674</v>
      </c>
      <c r="C1654" s="50" t="s">
        <v>806</v>
      </c>
      <c r="D1654" s="68">
        <v>717</v>
      </c>
      <c r="E1654" s="41" t="s">
        <v>886</v>
      </c>
      <c r="F1654" s="235">
        <v>3.54</v>
      </c>
      <c r="G1654" s="235">
        <v>0</v>
      </c>
      <c r="H1654" s="78">
        <f t="shared" si="126"/>
        <v>0.79</v>
      </c>
      <c r="I1654" s="47">
        <f t="shared" si="127"/>
        <v>0.79</v>
      </c>
      <c r="J1654" s="139">
        <v>26027</v>
      </c>
      <c r="K1654" s="139">
        <v>0</v>
      </c>
      <c r="L1654" s="54">
        <f t="shared" si="128"/>
        <v>3950</v>
      </c>
      <c r="M1654" s="54">
        <f t="shared" si="129"/>
        <v>3950</v>
      </c>
      <c r="O1654" s="91">
        <f t="shared" si="125"/>
        <v>0</v>
      </c>
      <c r="P1654" s="122">
        <v>674717</v>
      </c>
      <c r="Q1654" s="71">
        <v>0.79</v>
      </c>
      <c r="R1654" s="71">
        <v>3950</v>
      </c>
      <c r="S1654" s="161"/>
    </row>
    <row r="1655" spans="1:19">
      <c r="A1655" s="250">
        <v>674728</v>
      </c>
      <c r="B1655" s="149">
        <v>674</v>
      </c>
      <c r="C1655" s="183" t="s">
        <v>806</v>
      </c>
      <c r="D1655" s="184">
        <v>728</v>
      </c>
      <c r="E1655" s="41" t="s">
        <v>879</v>
      </c>
      <c r="F1655" s="235">
        <v>0.18</v>
      </c>
      <c r="G1655" s="235">
        <v>1</v>
      </c>
      <c r="H1655" s="78">
        <f t="shared" si="126"/>
        <v>1</v>
      </c>
      <c r="I1655" s="47">
        <f t="shared" si="127"/>
        <v>0</v>
      </c>
      <c r="J1655" s="139">
        <v>900</v>
      </c>
      <c r="K1655" s="139">
        <v>5000</v>
      </c>
      <c r="L1655" s="54">
        <f t="shared" si="128"/>
        <v>5000</v>
      </c>
      <c r="M1655" s="54">
        <f t="shared" si="129"/>
        <v>0</v>
      </c>
      <c r="O1655" s="91">
        <f t="shared" si="125"/>
        <v>0</v>
      </c>
      <c r="P1655" s="122">
        <v>674728</v>
      </c>
      <c r="Q1655" s="71">
        <v>1</v>
      </c>
      <c r="R1655" s="71">
        <v>5000</v>
      </c>
      <c r="S1655" s="161"/>
    </row>
    <row r="1656" spans="1:19">
      <c r="A1656" s="51">
        <v>674750</v>
      </c>
      <c r="B1656" s="49">
        <v>674</v>
      </c>
      <c r="C1656" s="50" t="s">
        <v>806</v>
      </c>
      <c r="D1656" s="50">
        <v>750</v>
      </c>
      <c r="E1656" s="41" t="s">
        <v>529</v>
      </c>
      <c r="F1656" s="235">
        <v>12.850000000000001</v>
      </c>
      <c r="G1656" s="235">
        <v>8</v>
      </c>
      <c r="H1656" s="78">
        <f t="shared" si="126"/>
        <v>11</v>
      </c>
      <c r="I1656" s="47">
        <f t="shared" si="127"/>
        <v>3</v>
      </c>
      <c r="J1656" s="139">
        <v>149616</v>
      </c>
      <c r="K1656" s="139">
        <v>123812</v>
      </c>
      <c r="L1656" s="54">
        <f t="shared" si="128"/>
        <v>139716</v>
      </c>
      <c r="M1656" s="54">
        <f t="shared" si="129"/>
        <v>15904</v>
      </c>
      <c r="O1656" s="91">
        <f t="shared" si="125"/>
        <v>0</v>
      </c>
      <c r="P1656" s="122">
        <v>674750</v>
      </c>
      <c r="Q1656" s="71">
        <v>11</v>
      </c>
      <c r="R1656" s="71">
        <v>139716</v>
      </c>
      <c r="S1656" s="161"/>
    </row>
    <row r="1657" spans="1:19">
      <c r="A1657" s="51">
        <v>674755</v>
      </c>
      <c r="B1657" s="49">
        <v>674</v>
      </c>
      <c r="C1657" s="50" t="s">
        <v>806</v>
      </c>
      <c r="D1657" s="50">
        <v>755</v>
      </c>
      <c r="E1657" s="41" t="s">
        <v>807</v>
      </c>
      <c r="F1657" s="235">
        <v>2.15</v>
      </c>
      <c r="G1657" s="235">
        <v>2</v>
      </c>
      <c r="H1657" s="78">
        <f t="shared" si="126"/>
        <v>2</v>
      </c>
      <c r="I1657" s="47">
        <f t="shared" si="127"/>
        <v>0</v>
      </c>
      <c r="J1657" s="139">
        <v>13231</v>
      </c>
      <c r="K1657" s="139">
        <v>10000</v>
      </c>
      <c r="L1657" s="54">
        <f t="shared" si="128"/>
        <v>10000</v>
      </c>
      <c r="M1657" s="54">
        <f t="shared" si="129"/>
        <v>0</v>
      </c>
      <c r="O1657" s="91">
        <f t="shared" si="125"/>
        <v>0</v>
      </c>
      <c r="P1657" s="122">
        <v>674755</v>
      </c>
      <c r="Q1657" s="71">
        <v>2</v>
      </c>
      <c r="R1657" s="71">
        <v>10000</v>
      </c>
      <c r="S1657" s="161"/>
    </row>
    <row r="1658" spans="1:19">
      <c r="A1658" s="51">
        <v>675030</v>
      </c>
      <c r="B1658" s="48">
        <v>675</v>
      </c>
      <c r="C1658" s="50" t="s">
        <v>774</v>
      </c>
      <c r="D1658" s="50">
        <v>30</v>
      </c>
      <c r="E1658" s="41" t="s">
        <v>858</v>
      </c>
      <c r="F1658" s="235">
        <v>15</v>
      </c>
      <c r="G1658" s="235">
        <v>13</v>
      </c>
      <c r="H1658" s="78">
        <f t="shared" si="126"/>
        <v>12</v>
      </c>
      <c r="I1658" s="47">
        <f t="shared" si="127"/>
        <v>-1</v>
      </c>
      <c r="J1658" s="139">
        <v>78275</v>
      </c>
      <c r="K1658" s="139">
        <v>65000</v>
      </c>
      <c r="L1658" s="54">
        <f t="shared" si="128"/>
        <v>60000</v>
      </c>
      <c r="M1658" s="54">
        <f t="shared" si="129"/>
        <v>-5000</v>
      </c>
      <c r="O1658" s="91">
        <f t="shared" si="125"/>
        <v>0</v>
      </c>
      <c r="P1658" s="122">
        <v>675030</v>
      </c>
      <c r="Q1658" s="71">
        <v>12</v>
      </c>
      <c r="R1658" s="71">
        <v>60000</v>
      </c>
      <c r="S1658" s="161"/>
    </row>
    <row r="1659" spans="1:19">
      <c r="A1659" s="51">
        <v>675071</v>
      </c>
      <c r="B1659" s="49">
        <v>675</v>
      </c>
      <c r="C1659" s="50" t="s">
        <v>774</v>
      </c>
      <c r="D1659" s="68">
        <v>71</v>
      </c>
      <c r="E1659" s="41" t="s">
        <v>859</v>
      </c>
      <c r="F1659" s="235">
        <v>8</v>
      </c>
      <c r="G1659" s="235">
        <v>10</v>
      </c>
      <c r="H1659" s="78">
        <f t="shared" si="126"/>
        <v>10</v>
      </c>
      <c r="I1659" s="47">
        <f t="shared" si="127"/>
        <v>0</v>
      </c>
      <c r="J1659" s="139">
        <v>40000</v>
      </c>
      <c r="K1659" s="139">
        <v>50000</v>
      </c>
      <c r="L1659" s="54">
        <f t="shared" si="128"/>
        <v>50000</v>
      </c>
      <c r="M1659" s="54">
        <f t="shared" si="129"/>
        <v>0</v>
      </c>
      <c r="O1659" s="91">
        <f t="shared" si="125"/>
        <v>0</v>
      </c>
      <c r="P1659" s="122">
        <v>675071</v>
      </c>
      <c r="Q1659" s="71">
        <v>10</v>
      </c>
      <c r="R1659" s="71">
        <v>50000</v>
      </c>
      <c r="S1659" s="161"/>
    </row>
    <row r="1660" spans="1:19">
      <c r="A1660" s="145">
        <v>675105</v>
      </c>
      <c r="B1660" s="49">
        <v>675</v>
      </c>
      <c r="C1660" s="50" t="s">
        <v>774</v>
      </c>
      <c r="D1660" s="68">
        <v>105</v>
      </c>
      <c r="E1660" s="41" t="s">
        <v>579</v>
      </c>
      <c r="F1660" s="235">
        <v>3</v>
      </c>
      <c r="G1660" s="235">
        <v>3</v>
      </c>
      <c r="H1660" s="78">
        <f t="shared" si="126"/>
        <v>3</v>
      </c>
      <c r="I1660" s="47">
        <f t="shared" si="127"/>
        <v>0</v>
      </c>
      <c r="J1660" s="139">
        <v>16180</v>
      </c>
      <c r="K1660" s="139">
        <v>16180</v>
      </c>
      <c r="L1660" s="54">
        <f t="shared" si="128"/>
        <v>16137</v>
      </c>
      <c r="M1660" s="54">
        <f t="shared" si="129"/>
        <v>-43</v>
      </c>
      <c r="O1660" s="91">
        <f t="shared" si="125"/>
        <v>0</v>
      </c>
      <c r="P1660" s="122">
        <v>675105</v>
      </c>
      <c r="Q1660" s="71">
        <v>3</v>
      </c>
      <c r="R1660" s="71">
        <v>16137</v>
      </c>
      <c r="S1660" s="161"/>
    </row>
    <row r="1661" spans="1:19">
      <c r="A1661" s="51">
        <v>675107</v>
      </c>
      <c r="B1661" s="49">
        <v>675</v>
      </c>
      <c r="C1661" s="50" t="s">
        <v>774</v>
      </c>
      <c r="D1661" s="50">
        <v>107</v>
      </c>
      <c r="E1661" s="41" t="s">
        <v>860</v>
      </c>
      <c r="F1661" s="235">
        <v>15</v>
      </c>
      <c r="G1661" s="235">
        <v>12</v>
      </c>
      <c r="H1661" s="78">
        <f t="shared" si="126"/>
        <v>12</v>
      </c>
      <c r="I1661" s="47">
        <f t="shared" si="127"/>
        <v>0</v>
      </c>
      <c r="J1661" s="139">
        <v>76180</v>
      </c>
      <c r="K1661" s="139">
        <v>61180</v>
      </c>
      <c r="L1661" s="54">
        <f t="shared" si="128"/>
        <v>61137</v>
      </c>
      <c r="M1661" s="54">
        <f t="shared" si="129"/>
        <v>-43</v>
      </c>
      <c r="O1661" s="91">
        <f t="shared" si="125"/>
        <v>0</v>
      </c>
      <c r="P1661" s="122">
        <v>675107</v>
      </c>
      <c r="Q1661" s="71">
        <v>12</v>
      </c>
      <c r="R1661" s="71">
        <v>61137</v>
      </c>
      <c r="S1661" s="161"/>
    </row>
    <row r="1662" spans="1:19">
      <c r="A1662" s="170">
        <v>675144</v>
      </c>
      <c r="B1662" s="49">
        <v>675</v>
      </c>
      <c r="C1662" s="50" t="s">
        <v>774</v>
      </c>
      <c r="D1662" s="68">
        <v>144</v>
      </c>
      <c r="E1662" s="41" t="s">
        <v>861</v>
      </c>
      <c r="F1662" s="235">
        <v>4.75</v>
      </c>
      <c r="G1662" s="235">
        <v>4</v>
      </c>
      <c r="H1662" s="78">
        <f t="shared" si="126"/>
        <v>4</v>
      </c>
      <c r="I1662" s="47">
        <f t="shared" si="127"/>
        <v>0</v>
      </c>
      <c r="J1662" s="139">
        <v>24902</v>
      </c>
      <c r="K1662" s="139">
        <v>21152</v>
      </c>
      <c r="L1662" s="54">
        <f t="shared" si="128"/>
        <v>21124</v>
      </c>
      <c r="M1662" s="54">
        <f t="shared" si="129"/>
        <v>-28</v>
      </c>
      <c r="O1662" s="91">
        <f t="shared" si="125"/>
        <v>0</v>
      </c>
      <c r="P1662" s="122">
        <v>675144</v>
      </c>
      <c r="Q1662" s="71">
        <v>4</v>
      </c>
      <c r="R1662" s="71">
        <v>21124</v>
      </c>
      <c r="S1662" s="161"/>
    </row>
    <row r="1663" spans="1:19">
      <c r="A1663" s="51">
        <v>675163</v>
      </c>
      <c r="B1663" s="48">
        <v>675</v>
      </c>
      <c r="C1663" s="50" t="s">
        <v>774</v>
      </c>
      <c r="D1663" s="50">
        <v>163</v>
      </c>
      <c r="E1663" s="41" t="s">
        <v>862</v>
      </c>
      <c r="F1663" s="235">
        <v>5</v>
      </c>
      <c r="G1663" s="235">
        <v>5</v>
      </c>
      <c r="H1663" s="78">
        <f t="shared" si="126"/>
        <v>5</v>
      </c>
      <c r="I1663" s="47">
        <f t="shared" si="127"/>
        <v>0</v>
      </c>
      <c r="J1663" s="139">
        <v>31122</v>
      </c>
      <c r="K1663" s="139">
        <v>31122</v>
      </c>
      <c r="L1663" s="54">
        <f t="shared" si="128"/>
        <v>30831</v>
      </c>
      <c r="M1663" s="54">
        <f t="shared" si="129"/>
        <v>-291</v>
      </c>
      <c r="O1663" s="91">
        <f t="shared" si="125"/>
        <v>0</v>
      </c>
      <c r="P1663" s="122">
        <v>675163</v>
      </c>
      <c r="Q1663" s="71">
        <v>5</v>
      </c>
      <c r="R1663" s="71">
        <v>30831</v>
      </c>
      <c r="S1663" s="161"/>
    </row>
    <row r="1664" spans="1:19">
      <c r="A1664" s="51">
        <v>675229</v>
      </c>
      <c r="B1664" s="49">
        <v>675</v>
      </c>
      <c r="C1664" s="50" t="s">
        <v>774</v>
      </c>
      <c r="D1664" s="50">
        <v>229</v>
      </c>
      <c r="E1664" s="41" t="s">
        <v>770</v>
      </c>
      <c r="F1664" s="235">
        <v>23</v>
      </c>
      <c r="G1664" s="235">
        <v>19</v>
      </c>
      <c r="H1664" s="78">
        <f t="shared" si="126"/>
        <v>19</v>
      </c>
      <c r="I1664" s="47">
        <f t="shared" si="127"/>
        <v>0</v>
      </c>
      <c r="J1664" s="139">
        <v>116309</v>
      </c>
      <c r="K1664" s="139">
        <v>100309</v>
      </c>
      <c r="L1664" s="54">
        <f t="shared" si="128"/>
        <v>98261</v>
      </c>
      <c r="M1664" s="54">
        <f t="shared" si="129"/>
        <v>-2048</v>
      </c>
      <c r="O1664" s="91">
        <f t="shared" si="125"/>
        <v>0</v>
      </c>
      <c r="P1664" s="122">
        <v>675229</v>
      </c>
      <c r="Q1664" s="71">
        <v>19</v>
      </c>
      <c r="R1664" s="71">
        <v>98261</v>
      </c>
      <c r="S1664" s="161"/>
    </row>
    <row r="1665" spans="1:19">
      <c r="A1665" s="170">
        <v>675252</v>
      </c>
      <c r="B1665" s="49">
        <v>675</v>
      </c>
      <c r="C1665" s="50" t="s">
        <v>774</v>
      </c>
      <c r="D1665" s="68">
        <v>252</v>
      </c>
      <c r="E1665" s="41" t="s">
        <v>811</v>
      </c>
      <c r="F1665" s="235">
        <v>3.65</v>
      </c>
      <c r="G1665" s="235">
        <v>5</v>
      </c>
      <c r="H1665" s="78">
        <f t="shared" si="126"/>
        <v>5</v>
      </c>
      <c r="I1665" s="47">
        <f t="shared" si="127"/>
        <v>0</v>
      </c>
      <c r="J1665" s="139">
        <v>19103</v>
      </c>
      <c r="K1665" s="139">
        <v>25000</v>
      </c>
      <c r="L1665" s="54">
        <f t="shared" si="128"/>
        <v>25000</v>
      </c>
      <c r="M1665" s="54">
        <f t="shared" si="129"/>
        <v>0</v>
      </c>
      <c r="O1665" s="91">
        <f t="shared" si="125"/>
        <v>0</v>
      </c>
      <c r="P1665" s="122">
        <v>675252</v>
      </c>
      <c r="Q1665" s="71">
        <v>5</v>
      </c>
      <c r="R1665" s="71">
        <v>25000</v>
      </c>
      <c r="S1665" s="161"/>
    </row>
    <row r="1666" spans="1:19">
      <c r="A1666" s="51">
        <v>675258</v>
      </c>
      <c r="B1666" s="49">
        <v>675</v>
      </c>
      <c r="C1666" s="50" t="s">
        <v>774</v>
      </c>
      <c r="D1666" s="68">
        <v>258</v>
      </c>
      <c r="E1666" s="41" t="s">
        <v>771</v>
      </c>
      <c r="F1666" s="235">
        <v>12.3</v>
      </c>
      <c r="G1666" s="235">
        <v>12</v>
      </c>
      <c r="H1666" s="78">
        <f t="shared" si="126"/>
        <v>12</v>
      </c>
      <c r="I1666" s="47">
        <f t="shared" si="127"/>
        <v>0</v>
      </c>
      <c r="J1666" s="139">
        <v>61500</v>
      </c>
      <c r="K1666" s="139">
        <v>64000</v>
      </c>
      <c r="L1666" s="54">
        <f t="shared" si="128"/>
        <v>60980</v>
      </c>
      <c r="M1666" s="54">
        <f t="shared" si="129"/>
        <v>-3020</v>
      </c>
      <c r="O1666" s="91">
        <f t="shared" si="125"/>
        <v>0</v>
      </c>
      <c r="P1666" s="122">
        <v>675258</v>
      </c>
      <c r="Q1666" s="71">
        <v>12</v>
      </c>
      <c r="R1666" s="71">
        <v>60980</v>
      </c>
      <c r="S1666" s="161"/>
    </row>
    <row r="1667" spans="1:19">
      <c r="A1667" s="170">
        <v>675262</v>
      </c>
      <c r="B1667" s="49">
        <v>675</v>
      </c>
      <c r="C1667" s="50" t="s">
        <v>774</v>
      </c>
      <c r="D1667" s="68">
        <v>262</v>
      </c>
      <c r="E1667" s="41" t="s">
        <v>822</v>
      </c>
      <c r="F1667" s="235">
        <v>1</v>
      </c>
      <c r="G1667" s="235">
        <v>1</v>
      </c>
      <c r="H1667" s="78">
        <f t="shared" si="126"/>
        <v>1</v>
      </c>
      <c r="I1667" s="47">
        <f t="shared" si="127"/>
        <v>0</v>
      </c>
      <c r="J1667" s="139">
        <v>5000</v>
      </c>
      <c r="K1667" s="139">
        <v>5000</v>
      </c>
      <c r="L1667" s="54">
        <f t="shared" si="128"/>
        <v>5000</v>
      </c>
      <c r="M1667" s="54">
        <f t="shared" si="129"/>
        <v>0</v>
      </c>
      <c r="O1667" s="91">
        <f t="shared" si="125"/>
        <v>0</v>
      </c>
      <c r="P1667" s="122">
        <v>675262</v>
      </c>
      <c r="Q1667" s="71">
        <v>1</v>
      </c>
      <c r="R1667" s="71">
        <v>5000</v>
      </c>
      <c r="S1667" s="161"/>
    </row>
    <row r="1668" spans="1:19">
      <c r="A1668" s="51">
        <v>675698</v>
      </c>
      <c r="B1668" s="48">
        <v>675</v>
      </c>
      <c r="C1668" s="50" t="s">
        <v>774</v>
      </c>
      <c r="D1668" s="50">
        <v>698</v>
      </c>
      <c r="E1668" s="41" t="s">
        <v>551</v>
      </c>
      <c r="F1668" s="235">
        <v>1</v>
      </c>
      <c r="G1668" s="235">
        <v>0</v>
      </c>
      <c r="H1668" s="78">
        <f t="shared" si="126"/>
        <v>1</v>
      </c>
      <c r="I1668" s="47">
        <f t="shared" si="127"/>
        <v>1</v>
      </c>
      <c r="J1668" s="139">
        <v>5000</v>
      </c>
      <c r="K1668" s="139">
        <v>0</v>
      </c>
      <c r="L1668" s="54">
        <f t="shared" si="128"/>
        <v>5000</v>
      </c>
      <c r="M1668" s="54">
        <f t="shared" si="129"/>
        <v>5000</v>
      </c>
      <c r="O1668" s="91">
        <f t="shared" si="125"/>
        <v>0</v>
      </c>
      <c r="P1668" s="122">
        <v>675698</v>
      </c>
      <c r="Q1668" s="71">
        <v>1</v>
      </c>
      <c r="R1668" s="71">
        <v>5000</v>
      </c>
      <c r="S1668" s="161"/>
    </row>
    <row r="1669" spans="1:19">
      <c r="A1669" s="51">
        <v>675773</v>
      </c>
      <c r="B1669" s="49">
        <v>675</v>
      </c>
      <c r="C1669" s="50" t="s">
        <v>774</v>
      </c>
      <c r="D1669" s="50">
        <v>773</v>
      </c>
      <c r="E1669" s="41" t="s">
        <v>824</v>
      </c>
      <c r="F1669" s="235">
        <v>6.25</v>
      </c>
      <c r="G1669" s="235">
        <v>6</v>
      </c>
      <c r="H1669" s="78">
        <f t="shared" si="126"/>
        <v>6</v>
      </c>
      <c r="I1669" s="47">
        <f t="shared" si="127"/>
        <v>0</v>
      </c>
      <c r="J1669" s="139">
        <v>33405</v>
      </c>
      <c r="K1669" s="139">
        <v>32155</v>
      </c>
      <c r="L1669" s="54">
        <f t="shared" si="128"/>
        <v>35254</v>
      </c>
      <c r="M1669" s="54">
        <f t="shared" si="129"/>
        <v>3099</v>
      </c>
      <c r="O1669" s="91">
        <f t="shared" ref="O1669:O1732" si="130">P1669-A1669</f>
        <v>0</v>
      </c>
      <c r="P1669" s="122">
        <v>675773</v>
      </c>
      <c r="Q1669" s="71">
        <v>6</v>
      </c>
      <c r="R1669" s="71">
        <v>35254</v>
      </c>
      <c r="S1669" s="161"/>
    </row>
    <row r="1670" spans="1:19">
      <c r="A1670" s="170">
        <v>680005</v>
      </c>
      <c r="B1670" s="48">
        <v>680</v>
      </c>
      <c r="C1670" s="50" t="s">
        <v>922</v>
      </c>
      <c r="D1670" s="50">
        <v>5</v>
      </c>
      <c r="E1670" s="41" t="s">
        <v>572</v>
      </c>
      <c r="F1670" s="235">
        <v>2</v>
      </c>
      <c r="G1670" s="235">
        <v>2</v>
      </c>
      <c r="H1670" s="78">
        <f t="shared" ref="H1670:H1733" si="131">Q1670</f>
        <v>2</v>
      </c>
      <c r="I1670" s="47">
        <f t="shared" ref="I1670:I1733" si="132">H1670-G1670</f>
        <v>0</v>
      </c>
      <c r="J1670" s="139">
        <v>10000</v>
      </c>
      <c r="K1670" s="139">
        <v>10000</v>
      </c>
      <c r="L1670" s="54">
        <f t="shared" ref="L1670:L1733" si="133">R1670</f>
        <v>10000</v>
      </c>
      <c r="M1670" s="54">
        <f t="shared" ref="M1670:M1733" si="134">L1670-K1670</f>
        <v>0</v>
      </c>
      <c r="O1670" s="91">
        <f t="shared" si="130"/>
        <v>0</v>
      </c>
      <c r="P1670" s="122">
        <v>680005</v>
      </c>
      <c r="Q1670" s="71">
        <v>2</v>
      </c>
      <c r="R1670" s="71">
        <v>10000</v>
      </c>
      <c r="S1670" s="161"/>
    </row>
    <row r="1671" spans="1:19">
      <c r="A1671" s="170">
        <v>680087</v>
      </c>
      <c r="B1671" s="48">
        <v>680</v>
      </c>
      <c r="C1671" s="50" t="s">
        <v>922</v>
      </c>
      <c r="D1671" s="68">
        <v>87</v>
      </c>
      <c r="E1671" s="41" t="s">
        <v>801</v>
      </c>
      <c r="F1671" s="235">
        <v>2</v>
      </c>
      <c r="G1671" s="235">
        <v>3</v>
      </c>
      <c r="H1671" s="78">
        <f t="shared" si="131"/>
        <v>3</v>
      </c>
      <c r="I1671" s="47">
        <f t="shared" si="132"/>
        <v>0</v>
      </c>
      <c r="J1671" s="139">
        <v>10000</v>
      </c>
      <c r="K1671" s="139">
        <v>22000</v>
      </c>
      <c r="L1671" s="54">
        <f t="shared" si="133"/>
        <v>46266</v>
      </c>
      <c r="M1671" s="54">
        <f t="shared" si="134"/>
        <v>24266</v>
      </c>
      <c r="O1671" s="91">
        <f t="shared" si="130"/>
        <v>0</v>
      </c>
      <c r="P1671" s="122">
        <v>680087</v>
      </c>
      <c r="Q1671" s="71">
        <v>3</v>
      </c>
      <c r="R1671" s="71">
        <v>46266</v>
      </c>
      <c r="S1671" s="161"/>
    </row>
    <row r="1672" spans="1:19">
      <c r="A1672" s="234">
        <v>680111</v>
      </c>
      <c r="B1672" s="149">
        <v>680</v>
      </c>
      <c r="C1672" s="183" t="s">
        <v>922</v>
      </c>
      <c r="D1672" s="184">
        <v>111</v>
      </c>
      <c r="E1672" s="41" t="s">
        <v>812</v>
      </c>
      <c r="G1672" s="235">
        <v>1</v>
      </c>
      <c r="H1672" s="78">
        <f t="shared" si="131"/>
        <v>1</v>
      </c>
      <c r="I1672" s="47">
        <f t="shared" si="132"/>
        <v>0</v>
      </c>
      <c r="K1672" s="139">
        <v>5000</v>
      </c>
      <c r="L1672" s="54">
        <f t="shared" si="133"/>
        <v>5000</v>
      </c>
      <c r="M1672" s="54">
        <f t="shared" si="134"/>
        <v>0</v>
      </c>
      <c r="O1672" s="91">
        <f t="shared" si="130"/>
        <v>0</v>
      </c>
      <c r="P1672" s="122">
        <v>680111</v>
      </c>
      <c r="Q1672" s="71">
        <v>1</v>
      </c>
      <c r="R1672" s="71">
        <v>5000</v>
      </c>
      <c r="S1672" s="161"/>
    </row>
    <row r="1673" spans="1:19">
      <c r="A1673" s="120">
        <v>680161</v>
      </c>
      <c r="B1673" s="49">
        <v>680</v>
      </c>
      <c r="C1673" s="50" t="s">
        <v>922</v>
      </c>
      <c r="D1673" s="68">
        <v>161</v>
      </c>
      <c r="E1673" s="41" t="s">
        <v>816</v>
      </c>
      <c r="F1673" s="235">
        <v>2</v>
      </c>
      <c r="G1673" s="235">
        <v>1</v>
      </c>
      <c r="H1673" s="78">
        <f t="shared" si="131"/>
        <v>1</v>
      </c>
      <c r="I1673" s="47">
        <f t="shared" si="132"/>
        <v>0</v>
      </c>
      <c r="J1673" s="139">
        <v>10000</v>
      </c>
      <c r="K1673" s="139">
        <v>5000</v>
      </c>
      <c r="L1673" s="54">
        <f t="shared" si="133"/>
        <v>5000</v>
      </c>
      <c r="M1673" s="54">
        <f t="shared" si="134"/>
        <v>0</v>
      </c>
      <c r="O1673" s="91">
        <f t="shared" si="130"/>
        <v>0</v>
      </c>
      <c r="P1673" s="122">
        <v>680161</v>
      </c>
      <c r="Q1673" s="71">
        <v>1</v>
      </c>
      <c r="R1673" s="71">
        <v>5000</v>
      </c>
      <c r="S1673" s="161"/>
    </row>
    <row r="1674" spans="1:19">
      <c r="A1674" s="51">
        <v>680191</v>
      </c>
      <c r="B1674" s="49">
        <v>680</v>
      </c>
      <c r="C1674" s="50" t="s">
        <v>922</v>
      </c>
      <c r="D1674" s="50">
        <v>191</v>
      </c>
      <c r="E1674" s="41" t="s">
        <v>899</v>
      </c>
      <c r="F1674" s="235">
        <v>5</v>
      </c>
      <c r="G1674" s="235">
        <v>8</v>
      </c>
      <c r="H1674" s="78">
        <f t="shared" si="131"/>
        <v>8</v>
      </c>
      <c r="I1674" s="47">
        <f t="shared" si="132"/>
        <v>0</v>
      </c>
      <c r="J1674" s="139">
        <v>25000</v>
      </c>
      <c r="K1674" s="139">
        <v>40000</v>
      </c>
      <c r="L1674" s="54">
        <f t="shared" si="133"/>
        <v>40000</v>
      </c>
      <c r="M1674" s="54">
        <f t="shared" si="134"/>
        <v>0</v>
      </c>
      <c r="O1674" s="91">
        <f t="shared" si="130"/>
        <v>0</v>
      </c>
      <c r="P1674" s="122">
        <v>680191</v>
      </c>
      <c r="Q1674" s="71">
        <v>8</v>
      </c>
      <c r="R1674" s="71">
        <v>40000</v>
      </c>
      <c r="S1674" s="161"/>
    </row>
    <row r="1675" spans="1:19">
      <c r="A1675" s="170">
        <v>680227</v>
      </c>
      <c r="B1675" s="48">
        <v>680</v>
      </c>
      <c r="C1675" s="50" t="s">
        <v>922</v>
      </c>
      <c r="D1675" s="68">
        <v>227</v>
      </c>
      <c r="E1675" s="41" t="s">
        <v>900</v>
      </c>
      <c r="F1675" s="235">
        <v>2</v>
      </c>
      <c r="G1675" s="235">
        <v>2</v>
      </c>
      <c r="H1675" s="78">
        <f t="shared" si="131"/>
        <v>2</v>
      </c>
      <c r="I1675" s="47">
        <f t="shared" si="132"/>
        <v>0</v>
      </c>
      <c r="J1675" s="139">
        <v>11808</v>
      </c>
      <c r="K1675" s="139">
        <v>11808</v>
      </c>
      <c r="L1675" s="54">
        <f t="shared" si="133"/>
        <v>13684</v>
      </c>
      <c r="M1675" s="54">
        <f t="shared" si="134"/>
        <v>1876</v>
      </c>
      <c r="O1675" s="91">
        <f t="shared" si="130"/>
        <v>0</v>
      </c>
      <c r="P1675" s="122">
        <v>680227</v>
      </c>
      <c r="Q1675" s="71">
        <v>2</v>
      </c>
      <c r="R1675" s="71">
        <v>13684</v>
      </c>
      <c r="S1675" s="161"/>
    </row>
    <row r="1676" spans="1:19">
      <c r="A1676" s="213">
        <v>680278</v>
      </c>
      <c r="B1676" s="49">
        <v>680</v>
      </c>
      <c r="C1676" s="49" t="s">
        <v>922</v>
      </c>
      <c r="D1676" s="49">
        <v>278</v>
      </c>
      <c r="E1676" s="41" t="s">
        <v>817</v>
      </c>
      <c r="F1676" s="235">
        <v>1</v>
      </c>
      <c r="G1676" s="235">
        <v>0</v>
      </c>
      <c r="H1676" s="78">
        <f t="shared" si="131"/>
        <v>0</v>
      </c>
      <c r="I1676" s="47">
        <f t="shared" si="132"/>
        <v>0</v>
      </c>
      <c r="J1676" s="139">
        <v>5000</v>
      </c>
      <c r="K1676" s="139">
        <v>0</v>
      </c>
      <c r="L1676" s="54">
        <f t="shared" si="133"/>
        <v>0</v>
      </c>
      <c r="M1676" s="54">
        <f t="shared" si="134"/>
        <v>0</v>
      </c>
      <c r="O1676" s="91">
        <f t="shared" si="130"/>
        <v>0</v>
      </c>
      <c r="P1676" s="147">
        <v>680278</v>
      </c>
      <c r="Q1676" s="71"/>
      <c r="R1676" s="71"/>
      <c r="S1676" s="161"/>
    </row>
    <row r="1677" spans="1:19">
      <c r="A1677" s="51">
        <v>680281</v>
      </c>
      <c r="B1677" s="48">
        <v>680</v>
      </c>
      <c r="C1677" s="50" t="s">
        <v>922</v>
      </c>
      <c r="D1677" s="68">
        <v>281</v>
      </c>
      <c r="E1677" s="41" t="s">
        <v>575</v>
      </c>
      <c r="F1677" s="235">
        <v>105.47</v>
      </c>
      <c r="G1677" s="235">
        <v>96</v>
      </c>
      <c r="H1677" s="78">
        <f t="shared" si="131"/>
        <v>94.35</v>
      </c>
      <c r="I1677" s="47">
        <f t="shared" si="132"/>
        <v>-1.6500000000000057</v>
      </c>
      <c r="J1677" s="139">
        <v>592860</v>
      </c>
      <c r="K1677" s="139">
        <v>545567</v>
      </c>
      <c r="L1677" s="54">
        <f t="shared" si="133"/>
        <v>583122</v>
      </c>
      <c r="M1677" s="54">
        <f t="shared" si="134"/>
        <v>37555</v>
      </c>
      <c r="O1677" s="91">
        <f t="shared" si="130"/>
        <v>0</v>
      </c>
      <c r="P1677" s="122">
        <v>680281</v>
      </c>
      <c r="Q1677" s="71">
        <v>94.35</v>
      </c>
      <c r="R1677" s="71">
        <v>583122</v>
      </c>
      <c r="S1677" s="161"/>
    </row>
    <row r="1678" spans="1:19">
      <c r="A1678" s="51">
        <v>683086</v>
      </c>
      <c r="B1678" s="49">
        <v>683</v>
      </c>
      <c r="C1678" s="50" t="s">
        <v>907</v>
      </c>
      <c r="D1678" s="68">
        <v>86</v>
      </c>
      <c r="E1678" s="41" t="s">
        <v>814</v>
      </c>
      <c r="F1678" s="235">
        <v>51.29</v>
      </c>
      <c r="G1678" s="235">
        <v>43</v>
      </c>
      <c r="H1678" s="78">
        <f t="shared" si="131"/>
        <v>43.55</v>
      </c>
      <c r="I1678" s="47">
        <f t="shared" si="132"/>
        <v>0.54999999999999716</v>
      </c>
      <c r="J1678" s="139">
        <v>298754</v>
      </c>
      <c r="K1678" s="139">
        <v>265453</v>
      </c>
      <c r="L1678" s="54">
        <f t="shared" si="133"/>
        <v>266255</v>
      </c>
      <c r="M1678" s="54">
        <f t="shared" si="134"/>
        <v>802</v>
      </c>
      <c r="O1678" s="91">
        <f t="shared" si="130"/>
        <v>0</v>
      </c>
      <c r="P1678" s="122">
        <v>683086</v>
      </c>
      <c r="Q1678" s="71">
        <v>43.55</v>
      </c>
      <c r="R1678" s="71">
        <v>266255</v>
      </c>
      <c r="S1678" s="161"/>
    </row>
    <row r="1679" spans="1:19">
      <c r="A1679" s="51">
        <v>683137</v>
      </c>
      <c r="B1679" s="48">
        <v>683</v>
      </c>
      <c r="C1679" s="50" t="s">
        <v>907</v>
      </c>
      <c r="D1679" s="50">
        <v>137</v>
      </c>
      <c r="E1679" s="41" t="s">
        <v>574</v>
      </c>
      <c r="F1679" s="235">
        <v>30.439999999999998</v>
      </c>
      <c r="G1679" s="235">
        <v>30</v>
      </c>
      <c r="H1679" s="78">
        <f t="shared" si="131"/>
        <v>29.11</v>
      </c>
      <c r="I1679" s="47">
        <f t="shared" si="132"/>
        <v>-0.89000000000000057</v>
      </c>
      <c r="J1679" s="139">
        <v>270944</v>
      </c>
      <c r="K1679" s="139">
        <v>223282</v>
      </c>
      <c r="L1679" s="54">
        <f t="shared" si="133"/>
        <v>278581</v>
      </c>
      <c r="M1679" s="54">
        <f t="shared" si="134"/>
        <v>55299</v>
      </c>
      <c r="O1679" s="91">
        <f t="shared" si="130"/>
        <v>0</v>
      </c>
      <c r="P1679" s="122">
        <v>683137</v>
      </c>
      <c r="Q1679" s="71">
        <v>29.11</v>
      </c>
      <c r="R1679" s="71">
        <v>278581</v>
      </c>
      <c r="S1679" s="161"/>
    </row>
    <row r="1680" spans="1:19">
      <c r="A1680" s="144">
        <v>683161</v>
      </c>
      <c r="B1680" s="201">
        <f>TRUNC(A1680,-3)/1000</f>
        <v>683</v>
      </c>
      <c r="C1680" s="183" t="str">
        <f>VLOOKUP(B1680,code437,2)</f>
        <v xml:space="preserve">HAMPSHIRE                    </v>
      </c>
      <c r="D1680" s="184">
        <f>A1680-B1680*1000</f>
        <v>161</v>
      </c>
      <c r="E1680" s="41" t="s">
        <v>816</v>
      </c>
      <c r="H1680" s="78">
        <f t="shared" si="131"/>
        <v>0.37</v>
      </c>
      <c r="I1680" s="47">
        <f t="shared" si="132"/>
        <v>0.37</v>
      </c>
      <c r="K1680" s="139"/>
      <c r="L1680" s="54">
        <f t="shared" si="133"/>
        <v>1850</v>
      </c>
      <c r="M1680" s="54">
        <f t="shared" si="134"/>
        <v>1850</v>
      </c>
      <c r="O1680" s="91">
        <f t="shared" si="130"/>
        <v>0</v>
      </c>
      <c r="P1680" s="122">
        <v>683161</v>
      </c>
      <c r="Q1680" s="71">
        <v>0.37</v>
      </c>
      <c r="R1680" s="71">
        <v>1850</v>
      </c>
      <c r="S1680" s="161"/>
    </row>
    <row r="1681" spans="1:19">
      <c r="A1681" s="51">
        <v>683210</v>
      </c>
      <c r="B1681" s="49">
        <v>683</v>
      </c>
      <c r="C1681" s="50" t="s">
        <v>907</v>
      </c>
      <c r="D1681" s="50">
        <v>210</v>
      </c>
      <c r="E1681" s="41" t="s">
        <v>888</v>
      </c>
      <c r="F1681" s="235">
        <v>6.23</v>
      </c>
      <c r="G1681" s="235">
        <v>6</v>
      </c>
      <c r="H1681" s="78">
        <f t="shared" si="131"/>
        <v>5.63</v>
      </c>
      <c r="I1681" s="47">
        <f t="shared" si="132"/>
        <v>-0.37000000000000011</v>
      </c>
      <c r="J1681" s="139">
        <v>84082</v>
      </c>
      <c r="K1681" s="139">
        <v>73402</v>
      </c>
      <c r="L1681" s="54">
        <f t="shared" si="133"/>
        <v>112503</v>
      </c>
      <c r="M1681" s="54">
        <f t="shared" si="134"/>
        <v>39101</v>
      </c>
      <c r="O1681" s="91">
        <f t="shared" si="130"/>
        <v>0</v>
      </c>
      <c r="P1681" s="122">
        <v>683210</v>
      </c>
      <c r="Q1681" s="71">
        <v>5.63</v>
      </c>
      <c r="R1681" s="71">
        <v>112503</v>
      </c>
      <c r="S1681" s="161"/>
    </row>
    <row r="1682" spans="1:19">
      <c r="A1682" s="234">
        <v>683278</v>
      </c>
      <c r="B1682" s="149">
        <v>683</v>
      </c>
      <c r="C1682" s="183" t="s">
        <v>907</v>
      </c>
      <c r="D1682" s="184">
        <v>278</v>
      </c>
      <c r="E1682" s="41" t="s">
        <v>817</v>
      </c>
      <c r="G1682" s="235">
        <v>1</v>
      </c>
      <c r="H1682" s="78">
        <f t="shared" si="131"/>
        <v>1</v>
      </c>
      <c r="I1682" s="47">
        <f t="shared" si="132"/>
        <v>0</v>
      </c>
      <c r="K1682" s="139">
        <v>5000</v>
      </c>
      <c r="L1682" s="54">
        <f t="shared" si="133"/>
        <v>5000</v>
      </c>
      <c r="M1682" s="54">
        <f t="shared" si="134"/>
        <v>0</v>
      </c>
      <c r="O1682" s="91">
        <f t="shared" si="130"/>
        <v>0</v>
      </c>
      <c r="P1682" s="122">
        <v>683278</v>
      </c>
      <c r="Q1682" s="71">
        <v>1</v>
      </c>
      <c r="R1682" s="71">
        <v>5000</v>
      </c>
      <c r="S1682" s="161"/>
    </row>
    <row r="1683" spans="1:19">
      <c r="A1683" s="234">
        <v>683281</v>
      </c>
      <c r="B1683" s="149">
        <v>683</v>
      </c>
      <c r="C1683" s="183" t="s">
        <v>907</v>
      </c>
      <c r="D1683" s="184">
        <v>281</v>
      </c>
      <c r="E1683" s="41" t="s">
        <v>575</v>
      </c>
      <c r="G1683" s="235">
        <v>1</v>
      </c>
      <c r="H1683" s="78">
        <f t="shared" si="131"/>
        <v>1</v>
      </c>
      <c r="I1683" s="47">
        <f t="shared" si="132"/>
        <v>0</v>
      </c>
      <c r="K1683" s="139">
        <v>5000</v>
      </c>
      <c r="L1683" s="54">
        <f t="shared" si="133"/>
        <v>5000</v>
      </c>
      <c r="M1683" s="54">
        <f t="shared" si="134"/>
        <v>0</v>
      </c>
      <c r="O1683" s="91">
        <f t="shared" si="130"/>
        <v>0</v>
      </c>
      <c r="P1683" s="122">
        <v>683281</v>
      </c>
      <c r="Q1683" s="71">
        <v>1</v>
      </c>
      <c r="R1683" s="71">
        <v>5000</v>
      </c>
      <c r="S1683" s="161"/>
    </row>
    <row r="1684" spans="1:19">
      <c r="A1684" s="174">
        <v>683325</v>
      </c>
      <c r="B1684" s="50">
        <v>683</v>
      </c>
      <c r="C1684" s="50" t="s">
        <v>907</v>
      </c>
      <c r="D1684" s="68">
        <v>325</v>
      </c>
      <c r="E1684" s="41" t="s">
        <v>576</v>
      </c>
      <c r="F1684" s="235">
        <v>5</v>
      </c>
      <c r="G1684" s="235">
        <v>6</v>
      </c>
      <c r="H1684" s="78">
        <f t="shared" si="131"/>
        <v>6.24</v>
      </c>
      <c r="I1684" s="47">
        <f t="shared" si="132"/>
        <v>0.24000000000000021</v>
      </c>
      <c r="J1684" s="139">
        <v>31355</v>
      </c>
      <c r="K1684" s="139">
        <v>43355</v>
      </c>
      <c r="L1684" s="54">
        <f t="shared" si="133"/>
        <v>47578</v>
      </c>
      <c r="M1684" s="54">
        <f t="shared" si="134"/>
        <v>4223</v>
      </c>
      <c r="O1684" s="91">
        <f t="shared" si="130"/>
        <v>0</v>
      </c>
      <c r="P1684" s="122">
        <v>683325</v>
      </c>
      <c r="Q1684" s="71">
        <v>6.24</v>
      </c>
      <c r="R1684" s="71">
        <v>47578</v>
      </c>
      <c r="S1684" s="161"/>
    </row>
    <row r="1685" spans="1:19">
      <c r="A1685" s="213">
        <v>683332</v>
      </c>
      <c r="B1685" s="49">
        <v>683</v>
      </c>
      <c r="C1685" s="49" t="s">
        <v>907</v>
      </c>
      <c r="D1685" s="49">
        <v>332</v>
      </c>
      <c r="E1685" s="41" t="s">
        <v>577</v>
      </c>
      <c r="F1685" s="235">
        <v>0.53</v>
      </c>
      <c r="G1685" s="235">
        <v>0</v>
      </c>
      <c r="H1685" s="78">
        <f t="shared" si="131"/>
        <v>1.45</v>
      </c>
      <c r="I1685" s="47">
        <f t="shared" si="132"/>
        <v>1.45</v>
      </c>
      <c r="J1685" s="139">
        <v>2650</v>
      </c>
      <c r="K1685" s="139">
        <v>0</v>
      </c>
      <c r="L1685" s="54">
        <f t="shared" si="133"/>
        <v>7250</v>
      </c>
      <c r="M1685" s="54">
        <f t="shared" si="134"/>
        <v>7250</v>
      </c>
      <c r="O1685" s="91">
        <f t="shared" si="130"/>
        <v>0</v>
      </c>
      <c r="P1685" s="122">
        <v>683332</v>
      </c>
      <c r="Q1685" s="71">
        <v>1.45</v>
      </c>
      <c r="R1685" s="71">
        <v>7250</v>
      </c>
      <c r="S1685" s="161"/>
    </row>
    <row r="1686" spans="1:19">
      <c r="A1686" s="234">
        <v>683635</v>
      </c>
      <c r="B1686" s="149">
        <v>683</v>
      </c>
      <c r="C1686" s="183" t="s">
        <v>907</v>
      </c>
      <c r="D1686" s="184">
        <v>635</v>
      </c>
      <c r="E1686" s="41" t="s">
        <v>1291</v>
      </c>
      <c r="G1686" s="235">
        <v>3</v>
      </c>
      <c r="H1686" s="78">
        <f t="shared" si="131"/>
        <v>3</v>
      </c>
      <c r="I1686" s="47">
        <f t="shared" si="132"/>
        <v>0</v>
      </c>
      <c r="K1686" s="139">
        <v>15000</v>
      </c>
      <c r="L1686" s="54">
        <f t="shared" si="133"/>
        <v>15000</v>
      </c>
      <c r="M1686" s="54">
        <f t="shared" si="134"/>
        <v>0</v>
      </c>
      <c r="O1686" s="91">
        <f t="shared" si="130"/>
        <v>0</v>
      </c>
      <c r="P1686" s="122">
        <v>683635</v>
      </c>
      <c r="Q1686" s="71">
        <v>3</v>
      </c>
      <c r="R1686" s="71">
        <v>15000</v>
      </c>
      <c r="S1686" s="161"/>
    </row>
    <row r="1687" spans="1:19">
      <c r="A1687" s="234">
        <v>683670</v>
      </c>
      <c r="B1687" s="149">
        <v>683</v>
      </c>
      <c r="C1687" s="183" t="s">
        <v>907</v>
      </c>
      <c r="D1687" s="184">
        <v>670</v>
      </c>
      <c r="E1687" s="41" t="s">
        <v>524</v>
      </c>
      <c r="G1687" s="235">
        <v>1</v>
      </c>
      <c r="H1687" s="78">
        <f t="shared" si="131"/>
        <v>1</v>
      </c>
      <c r="I1687" s="47">
        <f t="shared" si="132"/>
        <v>0</v>
      </c>
      <c r="K1687" s="139">
        <v>5000</v>
      </c>
      <c r="L1687" s="54">
        <f t="shared" si="133"/>
        <v>5000</v>
      </c>
      <c r="M1687" s="54">
        <f t="shared" si="134"/>
        <v>0</v>
      </c>
      <c r="O1687" s="91">
        <f t="shared" si="130"/>
        <v>0</v>
      </c>
      <c r="P1687" s="122">
        <v>683670</v>
      </c>
      <c r="Q1687" s="71">
        <v>1</v>
      </c>
      <c r="R1687" s="71">
        <v>5000</v>
      </c>
      <c r="S1687" s="161"/>
    </row>
    <row r="1688" spans="1:19">
      <c r="A1688" s="51">
        <v>683672</v>
      </c>
      <c r="B1688" s="48">
        <v>683</v>
      </c>
      <c r="C1688" s="50" t="s">
        <v>907</v>
      </c>
      <c r="D1688" s="50">
        <v>672</v>
      </c>
      <c r="E1688" s="41" t="s">
        <v>1297</v>
      </c>
      <c r="F1688" s="235">
        <v>12.82</v>
      </c>
      <c r="G1688" s="235">
        <v>4</v>
      </c>
      <c r="H1688" s="78">
        <f t="shared" si="131"/>
        <v>4</v>
      </c>
      <c r="I1688" s="47">
        <f t="shared" si="132"/>
        <v>0</v>
      </c>
      <c r="J1688" s="139">
        <v>65673</v>
      </c>
      <c r="K1688" s="139">
        <v>20000</v>
      </c>
      <c r="L1688" s="54">
        <f t="shared" si="133"/>
        <v>20000</v>
      </c>
      <c r="M1688" s="54">
        <f t="shared" si="134"/>
        <v>0</v>
      </c>
      <c r="O1688" s="91">
        <f t="shared" si="130"/>
        <v>0</v>
      </c>
      <c r="P1688" s="122">
        <v>683672</v>
      </c>
      <c r="Q1688" s="71">
        <v>4</v>
      </c>
      <c r="R1688" s="71">
        <v>20000</v>
      </c>
      <c r="S1688" s="161"/>
    </row>
    <row r="1689" spans="1:19">
      <c r="A1689" s="170">
        <v>683717</v>
      </c>
      <c r="B1689" s="48">
        <v>683</v>
      </c>
      <c r="C1689" s="50" t="s">
        <v>907</v>
      </c>
      <c r="D1689" s="68">
        <v>717</v>
      </c>
      <c r="E1689" s="41" t="s">
        <v>886</v>
      </c>
      <c r="F1689" s="235">
        <v>1</v>
      </c>
      <c r="G1689" s="235">
        <v>1</v>
      </c>
      <c r="H1689" s="78">
        <f t="shared" si="131"/>
        <v>1</v>
      </c>
      <c r="I1689" s="47">
        <f t="shared" si="132"/>
        <v>0</v>
      </c>
      <c r="J1689" s="139">
        <v>5000</v>
      </c>
      <c r="K1689" s="139">
        <v>5000</v>
      </c>
      <c r="L1689" s="54">
        <f t="shared" si="133"/>
        <v>5000</v>
      </c>
      <c r="M1689" s="54">
        <f t="shared" si="134"/>
        <v>0</v>
      </c>
      <c r="O1689" s="91">
        <f t="shared" si="130"/>
        <v>0</v>
      </c>
      <c r="P1689" s="122">
        <v>683717</v>
      </c>
      <c r="Q1689" s="71">
        <v>1</v>
      </c>
      <c r="R1689" s="71">
        <v>5000</v>
      </c>
      <c r="S1689" s="161"/>
    </row>
    <row r="1690" spans="1:19">
      <c r="A1690" s="213">
        <v>683778</v>
      </c>
      <c r="B1690" s="49">
        <v>683</v>
      </c>
      <c r="C1690" s="49" t="s">
        <v>907</v>
      </c>
      <c r="D1690" s="49">
        <v>778</v>
      </c>
      <c r="E1690" s="41" t="s">
        <v>1286</v>
      </c>
      <c r="F1690" s="235">
        <v>0.48</v>
      </c>
      <c r="G1690" s="235">
        <v>0</v>
      </c>
      <c r="H1690" s="78">
        <f t="shared" si="131"/>
        <v>0</v>
      </c>
      <c r="I1690" s="47">
        <f t="shared" si="132"/>
        <v>0</v>
      </c>
      <c r="J1690" s="139">
        <v>2400</v>
      </c>
      <c r="K1690" s="139">
        <v>0</v>
      </c>
      <c r="L1690" s="54">
        <f t="shared" si="133"/>
        <v>0</v>
      </c>
      <c r="M1690" s="54">
        <f t="shared" si="134"/>
        <v>0</v>
      </c>
      <c r="O1690" s="91">
        <f t="shared" si="130"/>
        <v>0</v>
      </c>
      <c r="P1690" s="147">
        <v>683778</v>
      </c>
      <c r="Q1690" s="71"/>
      <c r="R1690" s="71"/>
      <c r="S1690" s="161"/>
    </row>
    <row r="1691" spans="1:19">
      <c r="A1691" s="213">
        <v>685114</v>
      </c>
      <c r="B1691" s="49">
        <v>685</v>
      </c>
      <c r="C1691" s="49" t="s">
        <v>885</v>
      </c>
      <c r="D1691" s="49">
        <v>114</v>
      </c>
      <c r="E1691" s="41" t="s">
        <v>815</v>
      </c>
      <c r="F1691" s="235">
        <v>2</v>
      </c>
      <c r="G1691" s="235">
        <v>0</v>
      </c>
      <c r="H1691" s="78">
        <f t="shared" si="131"/>
        <v>0.46</v>
      </c>
      <c r="I1691" s="47">
        <f t="shared" si="132"/>
        <v>0.46</v>
      </c>
      <c r="J1691" s="139">
        <v>10000</v>
      </c>
      <c r="K1691" s="139">
        <v>0</v>
      </c>
      <c r="L1691" s="54">
        <f t="shared" si="133"/>
        <v>2300</v>
      </c>
      <c r="M1691" s="54">
        <f t="shared" si="134"/>
        <v>2300</v>
      </c>
      <c r="O1691" s="91">
        <f t="shared" si="130"/>
        <v>0</v>
      </c>
      <c r="P1691" s="122">
        <v>685114</v>
      </c>
      <c r="Q1691" s="71">
        <v>0.46</v>
      </c>
      <c r="R1691" s="71">
        <v>2300</v>
      </c>
      <c r="S1691" s="161"/>
    </row>
    <row r="1692" spans="1:19">
      <c r="A1692" s="250">
        <v>685190</v>
      </c>
      <c r="B1692" s="149">
        <v>685</v>
      </c>
      <c r="C1692" s="183" t="s">
        <v>885</v>
      </c>
      <c r="D1692" s="184">
        <v>190</v>
      </c>
      <c r="E1692" s="41" t="s">
        <v>925</v>
      </c>
      <c r="F1692" s="235">
        <v>0.37</v>
      </c>
      <c r="G1692" s="235">
        <v>1</v>
      </c>
      <c r="H1692" s="78">
        <f t="shared" si="131"/>
        <v>0.24</v>
      </c>
      <c r="I1692" s="47">
        <f t="shared" si="132"/>
        <v>-0.76</v>
      </c>
      <c r="J1692" s="139">
        <v>1850</v>
      </c>
      <c r="K1692" s="139">
        <v>5000</v>
      </c>
      <c r="L1692" s="54">
        <f t="shared" si="133"/>
        <v>1200</v>
      </c>
      <c r="M1692" s="54">
        <f t="shared" si="134"/>
        <v>-3800</v>
      </c>
      <c r="O1692" s="91">
        <f t="shared" si="130"/>
        <v>0</v>
      </c>
      <c r="P1692" s="122">
        <v>685190</v>
      </c>
      <c r="Q1692" s="71">
        <v>0.24</v>
      </c>
      <c r="R1692" s="71">
        <v>1200</v>
      </c>
      <c r="S1692" s="161"/>
    </row>
    <row r="1693" spans="1:19">
      <c r="A1693" s="250">
        <v>685209</v>
      </c>
      <c r="B1693" s="149">
        <v>685</v>
      </c>
      <c r="C1693" s="183" t="s">
        <v>885</v>
      </c>
      <c r="D1693" s="184">
        <v>209</v>
      </c>
      <c r="E1693" s="41" t="s">
        <v>1266</v>
      </c>
      <c r="F1693" s="235">
        <v>0.16</v>
      </c>
      <c r="G1693" s="235">
        <v>0</v>
      </c>
      <c r="H1693" s="78">
        <f t="shared" si="131"/>
        <v>0</v>
      </c>
      <c r="I1693" s="47">
        <f t="shared" si="132"/>
        <v>0</v>
      </c>
      <c r="J1693" s="139">
        <v>800</v>
      </c>
      <c r="K1693" s="139">
        <v>0</v>
      </c>
      <c r="L1693" s="54">
        <f t="shared" si="133"/>
        <v>0</v>
      </c>
      <c r="M1693" s="54">
        <f t="shared" si="134"/>
        <v>0</v>
      </c>
      <c r="O1693" s="91">
        <f t="shared" si="130"/>
        <v>0</v>
      </c>
      <c r="P1693" s="147">
        <v>685209</v>
      </c>
      <c r="Q1693" s="71"/>
      <c r="R1693" s="71"/>
      <c r="S1693" s="161"/>
    </row>
    <row r="1694" spans="1:19">
      <c r="A1694" s="213">
        <v>685253</v>
      </c>
      <c r="B1694" s="49">
        <v>685</v>
      </c>
      <c r="C1694" s="49" t="s">
        <v>885</v>
      </c>
      <c r="D1694" s="49">
        <v>253</v>
      </c>
      <c r="E1694" s="41" t="s">
        <v>884</v>
      </c>
      <c r="F1694" s="235">
        <v>1</v>
      </c>
      <c r="G1694" s="235">
        <v>1</v>
      </c>
      <c r="H1694" s="78">
        <f t="shared" si="131"/>
        <v>1</v>
      </c>
      <c r="I1694" s="47">
        <f t="shared" si="132"/>
        <v>0</v>
      </c>
      <c r="J1694" s="139">
        <v>11970</v>
      </c>
      <c r="K1694" s="139">
        <v>11970</v>
      </c>
      <c r="L1694" s="54">
        <f t="shared" si="133"/>
        <v>11957</v>
      </c>
      <c r="M1694" s="54">
        <f t="shared" si="134"/>
        <v>-13</v>
      </c>
      <c r="O1694" s="91">
        <f t="shared" si="130"/>
        <v>0</v>
      </c>
      <c r="P1694" s="122">
        <v>685253</v>
      </c>
      <c r="Q1694" s="71">
        <v>1</v>
      </c>
      <c r="R1694" s="71">
        <v>11957</v>
      </c>
      <c r="S1694" s="161"/>
    </row>
    <row r="1695" spans="1:19">
      <c r="A1695" s="212">
        <v>685674</v>
      </c>
      <c r="B1695" s="149">
        <v>685</v>
      </c>
      <c r="C1695" s="183" t="s">
        <v>885</v>
      </c>
      <c r="D1695" s="184">
        <v>674</v>
      </c>
      <c r="E1695" s="41" t="s">
        <v>806</v>
      </c>
      <c r="F1695" s="235">
        <v>2</v>
      </c>
      <c r="G1695" s="235">
        <v>0</v>
      </c>
      <c r="H1695" s="78">
        <f t="shared" si="131"/>
        <v>0.66</v>
      </c>
      <c r="I1695" s="47">
        <f t="shared" si="132"/>
        <v>0.66</v>
      </c>
      <c r="J1695" s="139">
        <v>10000</v>
      </c>
      <c r="K1695" s="139">
        <v>0</v>
      </c>
      <c r="L1695" s="54">
        <f t="shared" si="133"/>
        <v>3300</v>
      </c>
      <c r="M1695" s="54">
        <f t="shared" si="134"/>
        <v>3300</v>
      </c>
      <c r="O1695" s="91">
        <f t="shared" si="130"/>
        <v>0</v>
      </c>
      <c r="P1695" s="122">
        <v>685674</v>
      </c>
      <c r="Q1695" s="71">
        <v>0.66</v>
      </c>
      <c r="R1695" s="71">
        <v>3300</v>
      </c>
      <c r="S1695" s="161"/>
    </row>
    <row r="1696" spans="1:19">
      <c r="A1696" s="51">
        <v>685717</v>
      </c>
      <c r="B1696" s="48">
        <v>685</v>
      </c>
      <c r="C1696" s="50" t="s">
        <v>885</v>
      </c>
      <c r="D1696" s="50">
        <v>717</v>
      </c>
      <c r="E1696" s="41" t="s">
        <v>886</v>
      </c>
      <c r="F1696" s="235">
        <v>8.26</v>
      </c>
      <c r="G1696" s="235">
        <v>13</v>
      </c>
      <c r="H1696" s="78">
        <f t="shared" si="131"/>
        <v>13.39</v>
      </c>
      <c r="I1696" s="47">
        <f t="shared" si="132"/>
        <v>0.39000000000000057</v>
      </c>
      <c r="J1696" s="139">
        <v>56732</v>
      </c>
      <c r="K1696" s="139">
        <v>79626</v>
      </c>
      <c r="L1696" s="54">
        <f t="shared" si="133"/>
        <v>89007</v>
      </c>
      <c r="M1696" s="54">
        <f t="shared" si="134"/>
        <v>9381</v>
      </c>
      <c r="O1696" s="91">
        <f t="shared" si="130"/>
        <v>0</v>
      </c>
      <c r="P1696" s="122">
        <v>685717</v>
      </c>
      <c r="Q1696" s="71">
        <v>13.39</v>
      </c>
      <c r="R1696" s="71">
        <v>89007</v>
      </c>
      <c r="S1696" s="161"/>
    </row>
    <row r="1697" spans="1:19">
      <c r="A1697" s="51">
        <v>698030</v>
      </c>
      <c r="B1697" s="48">
        <v>698</v>
      </c>
      <c r="C1697" s="50" t="s">
        <v>551</v>
      </c>
      <c r="D1697" s="50">
        <v>30</v>
      </c>
      <c r="E1697" s="41" t="s">
        <v>858</v>
      </c>
      <c r="F1697" s="235">
        <v>18</v>
      </c>
      <c r="G1697" s="235">
        <v>17</v>
      </c>
      <c r="H1697" s="78">
        <f t="shared" si="131"/>
        <v>17</v>
      </c>
      <c r="I1697" s="47">
        <f t="shared" si="132"/>
        <v>0</v>
      </c>
      <c r="J1697" s="139">
        <v>90000</v>
      </c>
      <c r="K1697" s="139">
        <v>85000</v>
      </c>
      <c r="L1697" s="54">
        <f t="shared" si="133"/>
        <v>85000</v>
      </c>
      <c r="M1697" s="54">
        <f t="shared" si="134"/>
        <v>0</v>
      </c>
      <c r="O1697" s="91">
        <f t="shared" si="130"/>
        <v>0</v>
      </c>
      <c r="P1697" s="122">
        <v>698030</v>
      </c>
      <c r="Q1697" s="71">
        <v>17</v>
      </c>
      <c r="R1697" s="71">
        <v>85000</v>
      </c>
      <c r="S1697" s="161"/>
    </row>
    <row r="1698" spans="1:19">
      <c r="A1698" s="51">
        <v>698071</v>
      </c>
      <c r="B1698" s="48">
        <v>698</v>
      </c>
      <c r="C1698" s="50" t="s">
        <v>551</v>
      </c>
      <c r="D1698" s="50">
        <v>71</v>
      </c>
      <c r="E1698" s="41" t="s">
        <v>859</v>
      </c>
      <c r="F1698" s="235">
        <v>2</v>
      </c>
      <c r="G1698" s="235">
        <v>4</v>
      </c>
      <c r="H1698" s="78">
        <f t="shared" si="131"/>
        <v>4</v>
      </c>
      <c r="I1698" s="47">
        <f t="shared" si="132"/>
        <v>0</v>
      </c>
      <c r="J1698" s="139">
        <v>10000</v>
      </c>
      <c r="K1698" s="139">
        <v>20000</v>
      </c>
      <c r="L1698" s="54">
        <f t="shared" si="133"/>
        <v>20000</v>
      </c>
      <c r="M1698" s="54">
        <f t="shared" si="134"/>
        <v>0</v>
      </c>
      <c r="O1698" s="91">
        <f t="shared" si="130"/>
        <v>0</v>
      </c>
      <c r="P1698" s="122">
        <v>698071</v>
      </c>
      <c r="Q1698" s="71">
        <v>4</v>
      </c>
      <c r="R1698" s="71">
        <v>20000</v>
      </c>
      <c r="S1698" s="161"/>
    </row>
    <row r="1699" spans="1:19">
      <c r="A1699" s="51">
        <v>698107</v>
      </c>
      <c r="B1699" s="49">
        <v>698</v>
      </c>
      <c r="C1699" s="50" t="s">
        <v>551</v>
      </c>
      <c r="D1699" s="50">
        <v>107</v>
      </c>
      <c r="E1699" s="41" t="s">
        <v>860</v>
      </c>
      <c r="F1699" s="235">
        <v>47</v>
      </c>
      <c r="G1699" s="235">
        <v>43</v>
      </c>
      <c r="H1699" s="78">
        <f t="shared" si="131"/>
        <v>44</v>
      </c>
      <c r="I1699" s="47">
        <f t="shared" si="132"/>
        <v>1</v>
      </c>
      <c r="J1699" s="139">
        <v>239525</v>
      </c>
      <c r="K1699" s="139">
        <v>223097</v>
      </c>
      <c r="L1699" s="54">
        <f t="shared" si="133"/>
        <v>322297</v>
      </c>
      <c r="M1699" s="54">
        <f t="shared" si="134"/>
        <v>99200</v>
      </c>
      <c r="O1699" s="91">
        <f t="shared" si="130"/>
        <v>0</v>
      </c>
      <c r="P1699" s="122">
        <v>698107</v>
      </c>
      <c r="Q1699" s="71">
        <v>44</v>
      </c>
      <c r="R1699" s="71">
        <v>322297</v>
      </c>
      <c r="S1699" s="161"/>
    </row>
    <row r="1700" spans="1:19">
      <c r="A1700" s="234">
        <v>698144</v>
      </c>
      <c r="B1700" s="149">
        <v>698</v>
      </c>
      <c r="C1700" s="183" t="s">
        <v>551</v>
      </c>
      <c r="D1700" s="184">
        <v>144</v>
      </c>
      <c r="E1700" s="41" t="s">
        <v>861</v>
      </c>
      <c r="G1700" s="235">
        <v>1</v>
      </c>
      <c r="H1700" s="78">
        <f t="shared" si="131"/>
        <v>1</v>
      </c>
      <c r="I1700" s="47">
        <f t="shared" si="132"/>
        <v>0</v>
      </c>
      <c r="K1700" s="139">
        <v>5000</v>
      </c>
      <c r="L1700" s="54">
        <f t="shared" si="133"/>
        <v>5000</v>
      </c>
      <c r="M1700" s="54">
        <f t="shared" si="134"/>
        <v>0</v>
      </c>
      <c r="O1700" s="91">
        <f t="shared" si="130"/>
        <v>0</v>
      </c>
      <c r="P1700" s="122">
        <v>698144</v>
      </c>
      <c r="Q1700" s="71">
        <v>1</v>
      </c>
      <c r="R1700" s="71">
        <v>5000</v>
      </c>
      <c r="S1700" s="161"/>
    </row>
    <row r="1701" spans="1:19">
      <c r="A1701" s="175">
        <v>698229</v>
      </c>
      <c r="B1701" s="169">
        <v>698</v>
      </c>
      <c r="C1701" s="50" t="s">
        <v>551</v>
      </c>
      <c r="D1701" s="169">
        <v>229</v>
      </c>
      <c r="E1701" s="41" t="s">
        <v>770</v>
      </c>
      <c r="F1701" s="235">
        <v>1</v>
      </c>
      <c r="G1701" s="235">
        <v>2</v>
      </c>
      <c r="H1701" s="78">
        <f t="shared" si="131"/>
        <v>2</v>
      </c>
      <c r="I1701" s="47">
        <f t="shared" si="132"/>
        <v>0</v>
      </c>
      <c r="J1701" s="139">
        <v>5000</v>
      </c>
      <c r="K1701" s="139">
        <v>10000</v>
      </c>
      <c r="L1701" s="54">
        <f t="shared" si="133"/>
        <v>10000</v>
      </c>
      <c r="M1701" s="54">
        <f t="shared" si="134"/>
        <v>0</v>
      </c>
      <c r="O1701" s="91">
        <f t="shared" si="130"/>
        <v>0</v>
      </c>
      <c r="P1701" s="122">
        <v>698229</v>
      </c>
      <c r="Q1701" s="71">
        <v>2</v>
      </c>
      <c r="R1701" s="71">
        <v>10000</v>
      </c>
      <c r="S1701" s="161"/>
    </row>
    <row r="1702" spans="1:19">
      <c r="A1702" s="250">
        <v>698248</v>
      </c>
      <c r="B1702" s="149">
        <v>698</v>
      </c>
      <c r="C1702" s="183" t="s">
        <v>551</v>
      </c>
      <c r="D1702" s="184">
        <v>248</v>
      </c>
      <c r="E1702" s="41" t="s">
        <v>1304</v>
      </c>
      <c r="F1702" s="235">
        <v>1</v>
      </c>
      <c r="G1702" s="235">
        <v>0</v>
      </c>
      <c r="H1702" s="78">
        <f t="shared" si="131"/>
        <v>0</v>
      </c>
      <c r="I1702" s="47">
        <f t="shared" si="132"/>
        <v>0</v>
      </c>
      <c r="J1702" s="139">
        <v>5000</v>
      </c>
      <c r="K1702" s="139">
        <v>0</v>
      </c>
      <c r="L1702" s="54">
        <f t="shared" si="133"/>
        <v>0</v>
      </c>
      <c r="M1702" s="54">
        <f t="shared" si="134"/>
        <v>0</v>
      </c>
      <c r="O1702" s="91">
        <f t="shared" si="130"/>
        <v>0</v>
      </c>
      <c r="P1702" s="147">
        <v>698248</v>
      </c>
      <c r="Q1702" s="71"/>
      <c r="R1702" s="71"/>
      <c r="S1702" s="161"/>
    </row>
    <row r="1703" spans="1:19">
      <c r="A1703" s="51">
        <v>698252</v>
      </c>
      <c r="B1703" s="48">
        <v>698</v>
      </c>
      <c r="C1703" s="50" t="s">
        <v>551</v>
      </c>
      <c r="D1703" s="68">
        <v>252</v>
      </c>
      <c r="E1703" s="41" t="s">
        <v>811</v>
      </c>
      <c r="F1703" s="235">
        <v>1</v>
      </c>
      <c r="G1703" s="235">
        <v>1</v>
      </c>
      <c r="H1703" s="78">
        <f t="shared" si="131"/>
        <v>1</v>
      </c>
      <c r="I1703" s="47">
        <f t="shared" si="132"/>
        <v>0</v>
      </c>
      <c r="J1703" s="139">
        <v>5000</v>
      </c>
      <c r="K1703" s="139">
        <v>5000</v>
      </c>
      <c r="L1703" s="54">
        <f t="shared" si="133"/>
        <v>5000</v>
      </c>
      <c r="M1703" s="54">
        <f t="shared" si="134"/>
        <v>0</v>
      </c>
      <c r="O1703" s="91">
        <f t="shared" si="130"/>
        <v>0</v>
      </c>
      <c r="P1703" s="122">
        <v>698252</v>
      </c>
      <c r="Q1703" s="71">
        <v>1</v>
      </c>
      <c r="R1703" s="71">
        <v>5000</v>
      </c>
      <c r="S1703" s="161"/>
    </row>
    <row r="1704" spans="1:19">
      <c r="A1704" s="51">
        <v>698258</v>
      </c>
      <c r="B1704" s="48">
        <v>698</v>
      </c>
      <c r="C1704" s="50" t="s">
        <v>551</v>
      </c>
      <c r="D1704" s="50">
        <v>258</v>
      </c>
      <c r="E1704" s="41" t="s">
        <v>771</v>
      </c>
      <c r="F1704" s="235">
        <v>1</v>
      </c>
      <c r="G1704" s="235">
        <v>2</v>
      </c>
      <c r="H1704" s="78">
        <f t="shared" si="131"/>
        <v>2</v>
      </c>
      <c r="I1704" s="47">
        <f t="shared" si="132"/>
        <v>0</v>
      </c>
      <c r="J1704" s="139">
        <v>5000</v>
      </c>
      <c r="K1704" s="139">
        <v>10000</v>
      </c>
      <c r="L1704" s="54">
        <f t="shared" si="133"/>
        <v>10000</v>
      </c>
      <c r="M1704" s="54">
        <f t="shared" si="134"/>
        <v>0</v>
      </c>
      <c r="O1704" s="91">
        <f t="shared" si="130"/>
        <v>0</v>
      </c>
      <c r="P1704" s="122">
        <v>698258</v>
      </c>
      <c r="Q1704" s="71">
        <v>2</v>
      </c>
      <c r="R1704" s="71">
        <v>10000</v>
      </c>
      <c r="S1704" s="161"/>
    </row>
    <row r="1705" spans="1:19">
      <c r="A1705" s="51">
        <v>710025</v>
      </c>
      <c r="B1705" s="48">
        <v>710</v>
      </c>
      <c r="C1705" s="50" t="s">
        <v>1284</v>
      </c>
      <c r="D1705" s="50">
        <v>25</v>
      </c>
      <c r="E1705" s="41" t="s">
        <v>792</v>
      </c>
      <c r="F1705" s="235">
        <v>6.23</v>
      </c>
      <c r="G1705" s="235">
        <v>5</v>
      </c>
      <c r="H1705" s="78">
        <f t="shared" si="131"/>
        <v>6.73</v>
      </c>
      <c r="I1705" s="47">
        <f t="shared" si="132"/>
        <v>1.7300000000000004</v>
      </c>
      <c r="J1705" s="139">
        <v>32518</v>
      </c>
      <c r="K1705" s="139">
        <v>25000</v>
      </c>
      <c r="L1705" s="54">
        <f t="shared" si="133"/>
        <v>34793</v>
      </c>
      <c r="M1705" s="54">
        <f t="shared" si="134"/>
        <v>9793</v>
      </c>
      <c r="O1705" s="91">
        <f t="shared" si="130"/>
        <v>0</v>
      </c>
      <c r="P1705" s="122">
        <v>710025</v>
      </c>
      <c r="Q1705" s="71">
        <v>6.73</v>
      </c>
      <c r="R1705" s="71">
        <v>34793</v>
      </c>
      <c r="S1705" s="161"/>
    </row>
    <row r="1706" spans="1:19">
      <c r="A1706" s="51">
        <v>710077</v>
      </c>
      <c r="B1706" s="49">
        <v>710</v>
      </c>
      <c r="C1706" s="50" t="s">
        <v>1284</v>
      </c>
      <c r="D1706" s="50">
        <v>77</v>
      </c>
      <c r="E1706" s="41" t="s">
        <v>791</v>
      </c>
      <c r="F1706" s="235">
        <v>2</v>
      </c>
      <c r="G1706" s="235">
        <v>3</v>
      </c>
      <c r="H1706" s="78">
        <f t="shared" si="131"/>
        <v>3</v>
      </c>
      <c r="I1706" s="47">
        <f t="shared" si="132"/>
        <v>0</v>
      </c>
      <c r="J1706" s="139">
        <v>10000</v>
      </c>
      <c r="K1706" s="139">
        <v>15000</v>
      </c>
      <c r="L1706" s="54">
        <f t="shared" si="133"/>
        <v>15000</v>
      </c>
      <c r="M1706" s="54">
        <f t="shared" si="134"/>
        <v>0</v>
      </c>
      <c r="O1706" s="91">
        <f t="shared" si="130"/>
        <v>0</v>
      </c>
      <c r="P1706" s="122">
        <v>710077</v>
      </c>
      <c r="Q1706" s="71">
        <v>3</v>
      </c>
      <c r="R1706" s="71">
        <v>15000</v>
      </c>
      <c r="S1706" s="161"/>
    </row>
    <row r="1707" spans="1:19">
      <c r="A1707" s="234">
        <v>710088</v>
      </c>
      <c r="B1707" s="149">
        <v>710</v>
      </c>
      <c r="C1707" s="183" t="s">
        <v>1284</v>
      </c>
      <c r="D1707" s="184">
        <v>88</v>
      </c>
      <c r="E1707" s="41" t="s">
        <v>1352</v>
      </c>
      <c r="G1707" s="235">
        <v>1</v>
      </c>
      <c r="H1707" s="78">
        <f t="shared" si="131"/>
        <v>1</v>
      </c>
      <c r="I1707" s="47">
        <f t="shared" si="132"/>
        <v>0</v>
      </c>
      <c r="K1707" s="139">
        <v>5000</v>
      </c>
      <c r="L1707" s="54">
        <f t="shared" si="133"/>
        <v>5000</v>
      </c>
      <c r="M1707" s="54">
        <f t="shared" si="134"/>
        <v>0</v>
      </c>
      <c r="O1707" s="91">
        <f t="shared" si="130"/>
        <v>0</v>
      </c>
      <c r="P1707" s="122">
        <v>710088</v>
      </c>
      <c r="Q1707" s="71">
        <v>1</v>
      </c>
      <c r="R1707" s="71">
        <v>5000</v>
      </c>
      <c r="S1707" s="161"/>
    </row>
    <row r="1708" spans="1:19">
      <c r="A1708" s="145">
        <v>710100</v>
      </c>
      <c r="B1708" s="49">
        <v>710</v>
      </c>
      <c r="C1708" s="50" t="s">
        <v>1284</v>
      </c>
      <c r="D1708" s="68">
        <v>100</v>
      </c>
      <c r="E1708" s="41" t="s">
        <v>826</v>
      </c>
      <c r="F1708" s="235">
        <v>1</v>
      </c>
      <c r="G1708" s="235">
        <v>1</v>
      </c>
      <c r="H1708" s="78">
        <f t="shared" si="131"/>
        <v>1</v>
      </c>
      <c r="I1708" s="47">
        <f t="shared" si="132"/>
        <v>0</v>
      </c>
      <c r="J1708" s="139">
        <v>8664</v>
      </c>
      <c r="K1708" s="139">
        <v>8664</v>
      </c>
      <c r="L1708" s="54">
        <f t="shared" si="133"/>
        <v>8716</v>
      </c>
      <c r="M1708" s="54">
        <f t="shared" si="134"/>
        <v>52</v>
      </c>
      <c r="O1708" s="91">
        <f t="shared" si="130"/>
        <v>0</v>
      </c>
      <c r="P1708" s="122">
        <v>710100</v>
      </c>
      <c r="Q1708" s="71">
        <v>1</v>
      </c>
      <c r="R1708" s="71">
        <v>8716</v>
      </c>
      <c r="S1708" s="161"/>
    </row>
    <row r="1709" spans="1:19">
      <c r="A1709" s="51">
        <v>710110</v>
      </c>
      <c r="B1709" s="48">
        <v>710</v>
      </c>
      <c r="C1709" s="50" t="s">
        <v>1284</v>
      </c>
      <c r="D1709" s="68">
        <v>110</v>
      </c>
      <c r="E1709" s="41" t="s">
        <v>793</v>
      </c>
      <c r="F1709" s="235">
        <v>6</v>
      </c>
      <c r="G1709" s="235">
        <v>9</v>
      </c>
      <c r="H1709" s="78">
        <f t="shared" si="131"/>
        <v>9.75</v>
      </c>
      <c r="I1709" s="47">
        <f t="shared" si="132"/>
        <v>0.75</v>
      </c>
      <c r="J1709" s="139">
        <v>30000</v>
      </c>
      <c r="K1709" s="139">
        <v>45000</v>
      </c>
      <c r="L1709" s="54">
        <f t="shared" si="133"/>
        <v>48750</v>
      </c>
      <c r="M1709" s="54">
        <f t="shared" si="134"/>
        <v>3750</v>
      </c>
      <c r="O1709" s="91">
        <f t="shared" si="130"/>
        <v>0</v>
      </c>
      <c r="P1709" s="122">
        <v>710110</v>
      </c>
      <c r="Q1709" s="71">
        <v>9.75</v>
      </c>
      <c r="R1709" s="71">
        <v>48750</v>
      </c>
      <c r="S1709" s="161"/>
    </row>
    <row r="1710" spans="1:19">
      <c r="A1710" s="51">
        <v>710138</v>
      </c>
      <c r="B1710" s="49">
        <v>710</v>
      </c>
      <c r="C1710" s="50" t="s">
        <v>1284</v>
      </c>
      <c r="D1710" s="50">
        <v>138</v>
      </c>
      <c r="E1710" s="41" t="s">
        <v>794</v>
      </c>
      <c r="F1710" s="235">
        <v>5.96</v>
      </c>
      <c r="G1710" s="235">
        <v>3</v>
      </c>
      <c r="H1710" s="78">
        <f t="shared" si="131"/>
        <v>3</v>
      </c>
      <c r="I1710" s="47">
        <f t="shared" si="132"/>
        <v>0</v>
      </c>
      <c r="J1710" s="139">
        <v>41732</v>
      </c>
      <c r="K1710" s="139">
        <v>15000</v>
      </c>
      <c r="L1710" s="54">
        <f t="shared" si="133"/>
        <v>15000</v>
      </c>
      <c r="M1710" s="54">
        <f t="shared" si="134"/>
        <v>0</v>
      </c>
      <c r="O1710" s="91">
        <f t="shared" si="130"/>
        <v>0</v>
      </c>
      <c r="P1710" s="122">
        <v>710138</v>
      </c>
      <c r="Q1710" s="71">
        <v>3</v>
      </c>
      <c r="R1710" s="71">
        <v>15000</v>
      </c>
      <c r="S1710" s="161"/>
    </row>
    <row r="1711" spans="1:19">
      <c r="A1711" s="174">
        <v>710139</v>
      </c>
      <c r="B1711" s="68">
        <v>710</v>
      </c>
      <c r="C1711" s="50" t="s">
        <v>1284</v>
      </c>
      <c r="D1711" s="68">
        <v>139</v>
      </c>
      <c r="E1711" s="41" t="s">
        <v>828</v>
      </c>
      <c r="F1711" s="235">
        <v>5</v>
      </c>
      <c r="G1711" s="235">
        <v>5</v>
      </c>
      <c r="H1711" s="78">
        <f t="shared" si="131"/>
        <v>5</v>
      </c>
      <c r="I1711" s="47">
        <f t="shared" si="132"/>
        <v>0</v>
      </c>
      <c r="J1711" s="139">
        <v>25000</v>
      </c>
      <c r="K1711" s="139">
        <v>25000</v>
      </c>
      <c r="L1711" s="54">
        <f t="shared" si="133"/>
        <v>25000</v>
      </c>
      <c r="M1711" s="54">
        <f t="shared" si="134"/>
        <v>0</v>
      </c>
      <c r="O1711" s="91">
        <f t="shared" si="130"/>
        <v>0</v>
      </c>
      <c r="P1711" s="122">
        <v>710139</v>
      </c>
      <c r="Q1711" s="71">
        <v>5</v>
      </c>
      <c r="R1711" s="71">
        <v>25000</v>
      </c>
      <c r="S1711" s="161"/>
    </row>
    <row r="1712" spans="1:19">
      <c r="A1712" s="51">
        <v>710185</v>
      </c>
      <c r="B1712" s="49">
        <v>710</v>
      </c>
      <c r="C1712" s="50" t="s">
        <v>1284</v>
      </c>
      <c r="D1712" s="50">
        <v>185</v>
      </c>
      <c r="E1712" s="41" t="s">
        <v>829</v>
      </c>
      <c r="F1712" s="235">
        <v>9.86</v>
      </c>
      <c r="G1712" s="235">
        <v>18</v>
      </c>
      <c r="H1712" s="78">
        <f t="shared" si="131"/>
        <v>15.100000000000001</v>
      </c>
      <c r="I1712" s="47">
        <f t="shared" si="132"/>
        <v>-2.8999999999999986</v>
      </c>
      <c r="J1712" s="139">
        <v>49300</v>
      </c>
      <c r="K1712" s="139">
        <v>97000</v>
      </c>
      <c r="L1712" s="54">
        <f t="shared" si="133"/>
        <v>79216</v>
      </c>
      <c r="M1712" s="54">
        <f t="shared" si="134"/>
        <v>-17784</v>
      </c>
      <c r="O1712" s="91">
        <f t="shared" si="130"/>
        <v>0</v>
      </c>
      <c r="P1712" s="122">
        <v>710185</v>
      </c>
      <c r="Q1712" s="71">
        <v>15.100000000000001</v>
      </c>
      <c r="R1712" s="71">
        <v>79216</v>
      </c>
      <c r="S1712" s="161"/>
    </row>
    <row r="1713" spans="1:19">
      <c r="A1713" s="212">
        <v>710198</v>
      </c>
      <c r="B1713" s="149">
        <v>710</v>
      </c>
      <c r="C1713" s="183" t="s">
        <v>1284</v>
      </c>
      <c r="D1713" s="184">
        <v>198</v>
      </c>
      <c r="E1713" s="41" t="s">
        <v>830</v>
      </c>
      <c r="F1713" s="235">
        <v>1</v>
      </c>
      <c r="G1713" s="235">
        <v>1</v>
      </c>
      <c r="H1713" s="78">
        <f t="shared" si="131"/>
        <v>1</v>
      </c>
      <c r="I1713" s="47">
        <f t="shared" si="132"/>
        <v>0</v>
      </c>
      <c r="J1713" s="139">
        <v>5000</v>
      </c>
      <c r="K1713" s="139">
        <v>5000</v>
      </c>
      <c r="L1713" s="54">
        <f t="shared" si="133"/>
        <v>5000</v>
      </c>
      <c r="M1713" s="54">
        <f t="shared" si="134"/>
        <v>0</v>
      </c>
      <c r="O1713" s="91">
        <f t="shared" si="130"/>
        <v>0</v>
      </c>
      <c r="P1713" s="122">
        <v>710198</v>
      </c>
      <c r="Q1713" s="71">
        <v>1</v>
      </c>
      <c r="R1713" s="71">
        <v>5000</v>
      </c>
      <c r="S1713" s="161"/>
    </row>
    <row r="1714" spans="1:19">
      <c r="A1714" s="51">
        <v>710214</v>
      </c>
      <c r="B1714" s="48">
        <v>710</v>
      </c>
      <c r="C1714" s="50" t="s">
        <v>1284</v>
      </c>
      <c r="D1714" s="68">
        <v>214</v>
      </c>
      <c r="E1714" s="41" t="s">
        <v>796</v>
      </c>
      <c r="F1714" s="235">
        <v>28.44</v>
      </c>
      <c r="G1714" s="235">
        <v>32</v>
      </c>
      <c r="H1714" s="78">
        <f t="shared" si="131"/>
        <v>30.169999999999998</v>
      </c>
      <c r="I1714" s="47">
        <f t="shared" si="132"/>
        <v>-1.8300000000000018</v>
      </c>
      <c r="J1714" s="139">
        <v>149717</v>
      </c>
      <c r="K1714" s="139">
        <v>171517</v>
      </c>
      <c r="L1714" s="54">
        <f t="shared" si="133"/>
        <v>159916</v>
      </c>
      <c r="M1714" s="54">
        <f t="shared" si="134"/>
        <v>-11601</v>
      </c>
      <c r="O1714" s="91">
        <f t="shared" si="130"/>
        <v>0</v>
      </c>
      <c r="P1714" s="122">
        <v>710214</v>
      </c>
      <c r="Q1714" s="71">
        <v>30.169999999999998</v>
      </c>
      <c r="R1714" s="71">
        <v>159916</v>
      </c>
      <c r="S1714" s="161"/>
    </row>
    <row r="1715" spans="1:19">
      <c r="A1715" s="170">
        <v>710226</v>
      </c>
      <c r="B1715" s="48">
        <v>710</v>
      </c>
      <c r="C1715" s="50" t="s">
        <v>1284</v>
      </c>
      <c r="D1715" s="68">
        <v>226</v>
      </c>
      <c r="E1715" s="41" t="s">
        <v>797</v>
      </c>
      <c r="F1715" s="235">
        <v>3</v>
      </c>
      <c r="G1715" s="235">
        <v>2</v>
      </c>
      <c r="H1715" s="78">
        <f t="shared" si="131"/>
        <v>2</v>
      </c>
      <c r="I1715" s="47">
        <f t="shared" si="132"/>
        <v>0</v>
      </c>
      <c r="J1715" s="139">
        <v>15000</v>
      </c>
      <c r="K1715" s="139">
        <v>10000</v>
      </c>
      <c r="L1715" s="54">
        <f t="shared" si="133"/>
        <v>10000</v>
      </c>
      <c r="M1715" s="54">
        <f t="shared" si="134"/>
        <v>0</v>
      </c>
      <c r="O1715" s="91">
        <f t="shared" si="130"/>
        <v>0</v>
      </c>
      <c r="P1715" s="122">
        <v>710226</v>
      </c>
      <c r="Q1715" s="71">
        <v>2</v>
      </c>
      <c r="R1715" s="71">
        <v>10000</v>
      </c>
      <c r="S1715" s="161"/>
    </row>
    <row r="1716" spans="1:19">
      <c r="A1716" s="51">
        <v>710304</v>
      </c>
      <c r="B1716" s="49">
        <v>710</v>
      </c>
      <c r="C1716" s="50" t="s">
        <v>1284</v>
      </c>
      <c r="D1716" s="68">
        <v>304</v>
      </c>
      <c r="E1716" s="41" t="s">
        <v>799</v>
      </c>
      <c r="F1716" s="235">
        <v>48.7</v>
      </c>
      <c r="G1716" s="235">
        <v>50</v>
      </c>
      <c r="H1716" s="78">
        <f t="shared" si="131"/>
        <v>46.510000000000012</v>
      </c>
      <c r="I1716" s="47">
        <f t="shared" si="132"/>
        <v>-3.4899999999999878</v>
      </c>
      <c r="J1716" s="139">
        <v>304155</v>
      </c>
      <c r="K1716" s="139">
        <v>317991</v>
      </c>
      <c r="L1716" s="54">
        <f t="shared" si="133"/>
        <v>290228</v>
      </c>
      <c r="M1716" s="54">
        <f t="shared" si="134"/>
        <v>-27763</v>
      </c>
      <c r="O1716" s="91">
        <f t="shared" si="130"/>
        <v>0</v>
      </c>
      <c r="P1716" s="122">
        <v>710304</v>
      </c>
      <c r="Q1716" s="71">
        <v>46.510000000000012</v>
      </c>
      <c r="R1716" s="71">
        <v>290228</v>
      </c>
      <c r="S1716" s="161"/>
    </row>
    <row r="1717" spans="1:19">
      <c r="A1717" s="170">
        <v>710316</v>
      </c>
      <c r="B1717" s="49">
        <v>710</v>
      </c>
      <c r="C1717" s="50" t="s">
        <v>1284</v>
      </c>
      <c r="D1717" s="68">
        <v>316</v>
      </c>
      <c r="E1717" s="41" t="s">
        <v>870</v>
      </c>
      <c r="F1717" s="235">
        <v>1</v>
      </c>
      <c r="G1717" s="235">
        <v>1</v>
      </c>
      <c r="H1717" s="78">
        <f t="shared" si="131"/>
        <v>1</v>
      </c>
      <c r="I1717" s="47">
        <f t="shared" si="132"/>
        <v>0</v>
      </c>
      <c r="J1717" s="139">
        <v>12480</v>
      </c>
      <c r="K1717" s="139">
        <v>12480</v>
      </c>
      <c r="L1717" s="54">
        <f t="shared" si="133"/>
        <v>12588</v>
      </c>
      <c r="M1717" s="54">
        <f t="shared" si="134"/>
        <v>108</v>
      </c>
      <c r="O1717" s="91">
        <f t="shared" si="130"/>
        <v>0</v>
      </c>
      <c r="P1717" s="122">
        <v>710316</v>
      </c>
      <c r="Q1717" s="71">
        <v>1</v>
      </c>
      <c r="R1717" s="71">
        <v>12588</v>
      </c>
      <c r="S1717" s="161"/>
    </row>
    <row r="1718" spans="1:19">
      <c r="A1718" s="212">
        <v>710321</v>
      </c>
      <c r="B1718" s="149">
        <v>710</v>
      </c>
      <c r="C1718" s="183" t="s">
        <v>1284</v>
      </c>
      <c r="D1718" s="184">
        <v>321</v>
      </c>
      <c r="E1718" s="41" t="s">
        <v>850</v>
      </c>
      <c r="F1718" s="235">
        <v>0.3</v>
      </c>
      <c r="G1718" s="235">
        <v>0</v>
      </c>
      <c r="H1718" s="78">
        <f t="shared" si="131"/>
        <v>0</v>
      </c>
      <c r="I1718" s="47">
        <f t="shared" si="132"/>
        <v>0</v>
      </c>
      <c r="J1718" s="139">
        <v>1500</v>
      </c>
      <c r="K1718" s="139">
        <v>0</v>
      </c>
      <c r="L1718" s="54">
        <f t="shared" si="133"/>
        <v>0</v>
      </c>
      <c r="M1718" s="54">
        <f t="shared" si="134"/>
        <v>0</v>
      </c>
      <c r="O1718" s="91">
        <f t="shared" si="130"/>
        <v>0</v>
      </c>
      <c r="P1718" s="147">
        <v>710321</v>
      </c>
      <c r="Q1718" s="71"/>
      <c r="R1718" s="71"/>
      <c r="S1718" s="161"/>
    </row>
    <row r="1719" spans="1:19">
      <c r="A1719" s="170">
        <v>710348</v>
      </c>
      <c r="B1719" s="49">
        <v>710</v>
      </c>
      <c r="C1719" s="50" t="s">
        <v>1284</v>
      </c>
      <c r="D1719" s="50">
        <v>348</v>
      </c>
      <c r="E1719" s="41" t="s">
        <v>857</v>
      </c>
      <c r="F1719" s="235">
        <v>1</v>
      </c>
      <c r="G1719" s="235">
        <v>1</v>
      </c>
      <c r="H1719" s="78">
        <f t="shared" si="131"/>
        <v>1</v>
      </c>
      <c r="I1719" s="47">
        <f t="shared" si="132"/>
        <v>0</v>
      </c>
      <c r="J1719" s="139">
        <v>5000</v>
      </c>
      <c r="K1719" s="139">
        <v>5000</v>
      </c>
      <c r="L1719" s="54">
        <f t="shared" si="133"/>
        <v>5000</v>
      </c>
      <c r="M1719" s="54">
        <f t="shared" si="134"/>
        <v>0</v>
      </c>
      <c r="O1719" s="91">
        <f t="shared" si="130"/>
        <v>0</v>
      </c>
      <c r="P1719" s="122">
        <v>710348</v>
      </c>
      <c r="Q1719" s="71">
        <v>1</v>
      </c>
      <c r="R1719" s="71">
        <v>5000</v>
      </c>
      <c r="S1719" s="161"/>
    </row>
    <row r="1720" spans="1:19">
      <c r="A1720" s="51">
        <v>710622</v>
      </c>
      <c r="B1720" s="48">
        <v>710</v>
      </c>
      <c r="C1720" s="50" t="s">
        <v>1284</v>
      </c>
      <c r="D1720" s="50">
        <v>622</v>
      </c>
      <c r="E1720" s="41" t="s">
        <v>800</v>
      </c>
      <c r="F1720" s="235">
        <v>16.770000000000003</v>
      </c>
      <c r="G1720" s="235">
        <v>17</v>
      </c>
      <c r="H1720" s="78">
        <f t="shared" si="131"/>
        <v>16</v>
      </c>
      <c r="I1720" s="47">
        <f t="shared" si="132"/>
        <v>-1</v>
      </c>
      <c r="J1720" s="139">
        <v>90286</v>
      </c>
      <c r="K1720" s="139">
        <v>93000</v>
      </c>
      <c r="L1720" s="54">
        <f t="shared" si="133"/>
        <v>81558</v>
      </c>
      <c r="M1720" s="54">
        <f t="shared" si="134"/>
        <v>-11442</v>
      </c>
      <c r="O1720" s="91">
        <f t="shared" si="130"/>
        <v>0</v>
      </c>
      <c r="P1720" s="122">
        <v>710622</v>
      </c>
      <c r="Q1720" s="71">
        <v>16</v>
      </c>
      <c r="R1720" s="71">
        <v>81558</v>
      </c>
      <c r="S1720" s="161"/>
    </row>
    <row r="1721" spans="1:19">
      <c r="A1721" s="170">
        <v>710658</v>
      </c>
      <c r="B1721" s="48">
        <v>710</v>
      </c>
      <c r="C1721" s="50" t="s">
        <v>1284</v>
      </c>
      <c r="D1721" s="68">
        <v>658</v>
      </c>
      <c r="E1721" s="41" t="s">
        <v>875</v>
      </c>
      <c r="F1721" s="235">
        <v>2</v>
      </c>
      <c r="G1721" s="235">
        <v>1</v>
      </c>
      <c r="H1721" s="78">
        <f t="shared" si="131"/>
        <v>1</v>
      </c>
      <c r="I1721" s="47">
        <f t="shared" si="132"/>
        <v>0</v>
      </c>
      <c r="J1721" s="139">
        <v>29603</v>
      </c>
      <c r="K1721" s="139">
        <v>24603</v>
      </c>
      <c r="L1721" s="54">
        <f t="shared" si="133"/>
        <v>14850</v>
      </c>
      <c r="M1721" s="54">
        <f t="shared" si="134"/>
        <v>-9753</v>
      </c>
      <c r="O1721" s="91">
        <f t="shared" si="130"/>
        <v>0</v>
      </c>
      <c r="P1721" s="122">
        <v>710658</v>
      </c>
      <c r="Q1721" s="71">
        <v>1</v>
      </c>
      <c r="R1721" s="71">
        <v>14850</v>
      </c>
      <c r="S1721" s="161"/>
    </row>
    <row r="1722" spans="1:19">
      <c r="A1722" s="213">
        <v>710775</v>
      </c>
      <c r="B1722" s="49">
        <v>710</v>
      </c>
      <c r="C1722" s="49" t="s">
        <v>1284</v>
      </c>
      <c r="D1722" s="49">
        <v>775</v>
      </c>
      <c r="E1722" s="41" t="s">
        <v>856</v>
      </c>
      <c r="F1722" s="235">
        <v>1</v>
      </c>
      <c r="G1722" s="235">
        <v>0</v>
      </c>
      <c r="H1722" s="78">
        <f t="shared" si="131"/>
        <v>0</v>
      </c>
      <c r="I1722" s="47">
        <f t="shared" si="132"/>
        <v>0</v>
      </c>
      <c r="J1722" s="139">
        <v>5000</v>
      </c>
      <c r="K1722" s="139">
        <v>0</v>
      </c>
      <c r="L1722" s="54">
        <f t="shared" si="133"/>
        <v>0</v>
      </c>
      <c r="M1722" s="54">
        <f t="shared" si="134"/>
        <v>0</v>
      </c>
      <c r="O1722" s="91">
        <f t="shared" si="130"/>
        <v>0</v>
      </c>
      <c r="P1722" s="147">
        <v>710775</v>
      </c>
      <c r="Q1722" s="71"/>
      <c r="R1722" s="71"/>
      <c r="S1722" s="161"/>
    </row>
    <row r="1723" spans="1:19">
      <c r="A1723" s="145">
        <v>712020</v>
      </c>
      <c r="B1723" s="49">
        <v>712</v>
      </c>
      <c r="C1723" s="50" t="s">
        <v>1601</v>
      </c>
      <c r="D1723" s="68">
        <v>20</v>
      </c>
      <c r="E1723" s="41" t="s">
        <v>776</v>
      </c>
      <c r="F1723" s="235">
        <v>24.11</v>
      </c>
      <c r="G1723" s="235">
        <v>21</v>
      </c>
      <c r="H1723" s="78">
        <f t="shared" si="131"/>
        <v>23.470000000000002</v>
      </c>
      <c r="I1723" s="47">
        <f t="shared" si="132"/>
        <v>2.4700000000000024</v>
      </c>
      <c r="J1723" s="139">
        <v>126241</v>
      </c>
      <c r="K1723" s="139">
        <v>118691</v>
      </c>
      <c r="L1723" s="54">
        <f t="shared" si="133"/>
        <v>129843</v>
      </c>
      <c r="M1723" s="54">
        <f t="shared" si="134"/>
        <v>11152</v>
      </c>
      <c r="O1723" s="91">
        <f t="shared" si="130"/>
        <v>0</v>
      </c>
      <c r="P1723" s="122">
        <v>712020</v>
      </c>
      <c r="Q1723" s="71">
        <v>23.470000000000002</v>
      </c>
      <c r="R1723" s="71">
        <v>129843</v>
      </c>
      <c r="S1723" s="161"/>
    </row>
    <row r="1724" spans="1:19">
      <c r="A1724" s="234">
        <v>712036</v>
      </c>
      <c r="B1724" s="149">
        <v>712</v>
      </c>
      <c r="C1724" s="183" t="s">
        <v>1601</v>
      </c>
      <c r="D1724" s="184">
        <v>36</v>
      </c>
      <c r="E1724" s="41" t="s">
        <v>902</v>
      </c>
      <c r="G1724" s="235">
        <v>2</v>
      </c>
      <c r="H1724" s="78">
        <f t="shared" si="131"/>
        <v>0</v>
      </c>
      <c r="I1724" s="47">
        <f t="shared" si="132"/>
        <v>-2</v>
      </c>
      <c r="K1724" s="139">
        <v>10000</v>
      </c>
      <c r="L1724" s="54">
        <f t="shared" si="133"/>
        <v>0</v>
      </c>
      <c r="M1724" s="54">
        <f t="shared" si="134"/>
        <v>-10000</v>
      </c>
      <c r="O1724" s="91">
        <f t="shared" si="130"/>
        <v>0</v>
      </c>
      <c r="P1724" s="147">
        <v>712036</v>
      </c>
      <c r="Q1724" s="71"/>
      <c r="R1724" s="71"/>
      <c r="S1724" s="161"/>
    </row>
    <row r="1725" spans="1:19">
      <c r="A1725" s="145">
        <v>712041</v>
      </c>
      <c r="B1725" s="49">
        <v>712</v>
      </c>
      <c r="C1725" s="50" t="s">
        <v>1601</v>
      </c>
      <c r="D1725" s="68">
        <v>41</v>
      </c>
      <c r="E1725" s="41" t="s">
        <v>777</v>
      </c>
      <c r="F1725" s="235">
        <v>12.8</v>
      </c>
      <c r="G1725" s="235">
        <v>16</v>
      </c>
      <c r="H1725" s="78">
        <f t="shared" si="131"/>
        <v>15.02</v>
      </c>
      <c r="I1725" s="47">
        <f t="shared" si="132"/>
        <v>-0.98000000000000043</v>
      </c>
      <c r="J1725" s="139">
        <v>99937</v>
      </c>
      <c r="K1725" s="139">
        <v>99628</v>
      </c>
      <c r="L1725" s="54">
        <f t="shared" si="133"/>
        <v>89857</v>
      </c>
      <c r="M1725" s="54">
        <f t="shared" si="134"/>
        <v>-9771</v>
      </c>
      <c r="O1725" s="91">
        <f t="shared" si="130"/>
        <v>0</v>
      </c>
      <c r="P1725" s="122">
        <v>712041</v>
      </c>
      <c r="Q1725" s="71">
        <v>15.02</v>
      </c>
      <c r="R1725" s="71">
        <v>89857</v>
      </c>
      <c r="S1725" s="161"/>
    </row>
    <row r="1726" spans="1:19">
      <c r="A1726" s="180">
        <v>712085</v>
      </c>
      <c r="B1726" s="86">
        <v>712</v>
      </c>
      <c r="C1726" s="182" t="s">
        <v>1601</v>
      </c>
      <c r="D1726" s="182">
        <v>85</v>
      </c>
      <c r="E1726" s="41" t="s">
        <v>778</v>
      </c>
      <c r="F1726" s="235">
        <v>1.1400000000000001</v>
      </c>
      <c r="G1726" s="235">
        <v>0</v>
      </c>
      <c r="H1726" s="78">
        <f t="shared" si="131"/>
        <v>0</v>
      </c>
      <c r="I1726" s="47">
        <f t="shared" si="132"/>
        <v>0</v>
      </c>
      <c r="J1726" s="139">
        <v>11124</v>
      </c>
      <c r="K1726" s="139">
        <v>0</v>
      </c>
      <c r="L1726" s="54">
        <f t="shared" si="133"/>
        <v>0</v>
      </c>
      <c r="M1726" s="54">
        <f t="shared" si="134"/>
        <v>0</v>
      </c>
      <c r="O1726" s="91">
        <f t="shared" si="130"/>
        <v>0</v>
      </c>
      <c r="P1726" s="147">
        <v>712085</v>
      </c>
      <c r="Q1726" s="71"/>
      <c r="R1726" s="71"/>
      <c r="S1726" s="161"/>
    </row>
    <row r="1727" spans="1:19">
      <c r="A1727" s="180">
        <v>712096</v>
      </c>
      <c r="B1727" s="86">
        <v>712</v>
      </c>
      <c r="C1727" s="182" t="s">
        <v>1601</v>
      </c>
      <c r="D1727" s="182">
        <v>96</v>
      </c>
      <c r="E1727" s="41" t="s">
        <v>865</v>
      </c>
      <c r="F1727" s="235">
        <v>1</v>
      </c>
      <c r="G1727" s="235">
        <v>1</v>
      </c>
      <c r="H1727" s="78">
        <f t="shared" si="131"/>
        <v>1</v>
      </c>
      <c r="I1727" s="47">
        <f t="shared" si="132"/>
        <v>0</v>
      </c>
      <c r="J1727" s="139">
        <v>5000</v>
      </c>
      <c r="K1727" s="139">
        <v>5000</v>
      </c>
      <c r="L1727" s="54">
        <f t="shared" si="133"/>
        <v>5000</v>
      </c>
      <c r="M1727" s="54">
        <f t="shared" si="134"/>
        <v>0</v>
      </c>
      <c r="O1727" s="91">
        <f t="shared" si="130"/>
        <v>0</v>
      </c>
      <c r="P1727" s="122">
        <v>712096</v>
      </c>
      <c r="Q1727" s="71">
        <v>1</v>
      </c>
      <c r="R1727" s="71">
        <v>5000</v>
      </c>
      <c r="S1727" s="161"/>
    </row>
    <row r="1728" spans="1:19">
      <c r="A1728" s="212">
        <v>712172</v>
      </c>
      <c r="B1728" s="149">
        <v>712</v>
      </c>
      <c r="C1728" s="183" t="s">
        <v>1601</v>
      </c>
      <c r="D1728" s="184">
        <v>172</v>
      </c>
      <c r="E1728" s="41" t="s">
        <v>903</v>
      </c>
      <c r="F1728" s="235">
        <v>0.62</v>
      </c>
      <c r="G1728" s="235">
        <v>0</v>
      </c>
      <c r="H1728" s="78">
        <f t="shared" si="131"/>
        <v>0</v>
      </c>
      <c r="I1728" s="47">
        <f t="shared" si="132"/>
        <v>0</v>
      </c>
      <c r="J1728" s="139">
        <v>3458</v>
      </c>
      <c r="K1728" s="139">
        <v>0</v>
      </c>
      <c r="L1728" s="54">
        <f t="shared" si="133"/>
        <v>0</v>
      </c>
      <c r="M1728" s="54">
        <f t="shared" si="134"/>
        <v>0</v>
      </c>
      <c r="O1728" s="91">
        <f t="shared" si="130"/>
        <v>0</v>
      </c>
      <c r="P1728" s="147">
        <v>712172</v>
      </c>
      <c r="Q1728" s="71"/>
      <c r="R1728" s="71"/>
      <c r="S1728" s="161"/>
    </row>
    <row r="1729" spans="1:19">
      <c r="A1729" s="145">
        <v>712224</v>
      </c>
      <c r="B1729" s="49">
        <v>712</v>
      </c>
      <c r="C1729" s="50" t="s">
        <v>1601</v>
      </c>
      <c r="D1729" s="68">
        <v>224</v>
      </c>
      <c r="E1729" s="41" t="s">
        <v>1223</v>
      </c>
      <c r="F1729" s="235">
        <v>1</v>
      </c>
      <c r="G1729" s="235">
        <v>1</v>
      </c>
      <c r="H1729" s="78">
        <f t="shared" si="131"/>
        <v>1</v>
      </c>
      <c r="I1729" s="47">
        <f t="shared" si="132"/>
        <v>0</v>
      </c>
      <c r="J1729" s="139">
        <v>5000</v>
      </c>
      <c r="K1729" s="139">
        <v>5000</v>
      </c>
      <c r="L1729" s="54">
        <f t="shared" si="133"/>
        <v>5000</v>
      </c>
      <c r="M1729" s="54">
        <f t="shared" si="134"/>
        <v>0</v>
      </c>
      <c r="O1729" s="91">
        <f t="shared" si="130"/>
        <v>0</v>
      </c>
      <c r="P1729" s="122">
        <v>712224</v>
      </c>
      <c r="Q1729" s="71">
        <v>1</v>
      </c>
      <c r="R1729" s="71">
        <v>5000</v>
      </c>
      <c r="S1729" s="161"/>
    </row>
    <row r="1730" spans="1:19">
      <c r="A1730" s="234">
        <v>712242</v>
      </c>
      <c r="B1730" s="149">
        <v>712</v>
      </c>
      <c r="C1730" s="183" t="s">
        <v>1601</v>
      </c>
      <c r="D1730" s="184">
        <v>242</v>
      </c>
      <c r="E1730" s="41" t="s">
        <v>882</v>
      </c>
      <c r="G1730" s="235">
        <v>1</v>
      </c>
      <c r="H1730" s="78">
        <f t="shared" si="131"/>
        <v>1</v>
      </c>
      <c r="I1730" s="47">
        <f t="shared" si="132"/>
        <v>0</v>
      </c>
      <c r="K1730" s="139">
        <v>5000</v>
      </c>
      <c r="L1730" s="54">
        <f t="shared" si="133"/>
        <v>5000</v>
      </c>
      <c r="M1730" s="54">
        <f t="shared" si="134"/>
        <v>0</v>
      </c>
      <c r="O1730" s="91">
        <f t="shared" si="130"/>
        <v>0</v>
      </c>
      <c r="P1730" s="122">
        <v>712242</v>
      </c>
      <c r="Q1730" s="71">
        <v>1</v>
      </c>
      <c r="R1730" s="71">
        <v>5000</v>
      </c>
      <c r="S1730" s="161"/>
    </row>
    <row r="1731" spans="1:19">
      <c r="A1731" s="145">
        <v>712261</v>
      </c>
      <c r="B1731" s="48">
        <v>712</v>
      </c>
      <c r="C1731" s="50" t="s">
        <v>1601</v>
      </c>
      <c r="D1731" s="68">
        <v>261</v>
      </c>
      <c r="E1731" s="41" t="s">
        <v>780</v>
      </c>
      <c r="F1731" s="235">
        <v>7</v>
      </c>
      <c r="G1731" s="235">
        <v>3</v>
      </c>
      <c r="H1731" s="78">
        <f t="shared" si="131"/>
        <v>5</v>
      </c>
      <c r="I1731" s="47">
        <f t="shared" si="132"/>
        <v>2</v>
      </c>
      <c r="J1731" s="139">
        <v>48131</v>
      </c>
      <c r="K1731" s="139">
        <v>21900</v>
      </c>
      <c r="L1731" s="54">
        <f t="shared" si="133"/>
        <v>29320</v>
      </c>
      <c r="M1731" s="54">
        <f t="shared" si="134"/>
        <v>7420</v>
      </c>
      <c r="O1731" s="91">
        <f t="shared" si="130"/>
        <v>0</v>
      </c>
      <c r="P1731" s="122">
        <v>712261</v>
      </c>
      <c r="Q1731" s="71">
        <v>5</v>
      </c>
      <c r="R1731" s="71">
        <v>29320</v>
      </c>
      <c r="S1731" s="161"/>
    </row>
    <row r="1732" spans="1:19">
      <c r="A1732" s="145">
        <v>712645</v>
      </c>
      <c r="B1732" s="49">
        <v>712</v>
      </c>
      <c r="C1732" s="50" t="s">
        <v>1601</v>
      </c>
      <c r="D1732" s="68">
        <v>645</v>
      </c>
      <c r="E1732" s="41" t="s">
        <v>782</v>
      </c>
      <c r="F1732" s="235">
        <v>205.57999999999998</v>
      </c>
      <c r="G1732" s="235">
        <v>197</v>
      </c>
      <c r="H1732" s="78">
        <f t="shared" si="131"/>
        <v>195.63999999999996</v>
      </c>
      <c r="I1732" s="47">
        <f t="shared" si="132"/>
        <v>-1.3600000000000421</v>
      </c>
      <c r="J1732" s="139">
        <v>1255722</v>
      </c>
      <c r="K1732" s="139">
        <v>1090203</v>
      </c>
      <c r="L1732" s="54">
        <f t="shared" si="133"/>
        <v>1139650</v>
      </c>
      <c r="M1732" s="54">
        <f t="shared" si="134"/>
        <v>49447</v>
      </c>
      <c r="O1732" s="91">
        <f t="shared" si="130"/>
        <v>0</v>
      </c>
      <c r="P1732" s="122">
        <v>712645</v>
      </c>
      <c r="Q1732" s="71">
        <v>195.63999999999996</v>
      </c>
      <c r="R1732" s="71">
        <v>1139650</v>
      </c>
      <c r="S1732" s="161"/>
    </row>
    <row r="1733" spans="1:19">
      <c r="A1733" s="145">
        <v>712660</v>
      </c>
      <c r="B1733" s="49">
        <v>712</v>
      </c>
      <c r="C1733" s="50" t="s">
        <v>1601</v>
      </c>
      <c r="D1733" s="68">
        <v>660</v>
      </c>
      <c r="E1733" s="41" t="s">
        <v>783</v>
      </c>
      <c r="F1733" s="235">
        <v>18.38</v>
      </c>
      <c r="G1733" s="235">
        <v>16</v>
      </c>
      <c r="H1733" s="78">
        <f t="shared" si="131"/>
        <v>14.99</v>
      </c>
      <c r="I1733" s="47">
        <f t="shared" si="132"/>
        <v>-1.0099999999999998</v>
      </c>
      <c r="J1733" s="139">
        <v>128723</v>
      </c>
      <c r="K1733" s="139">
        <v>111932</v>
      </c>
      <c r="L1733" s="54">
        <f t="shared" si="133"/>
        <v>107854</v>
      </c>
      <c r="M1733" s="54">
        <f t="shared" si="134"/>
        <v>-4078</v>
      </c>
      <c r="O1733" s="91">
        <f t="shared" ref="O1733:O1796" si="135">P1733-A1733</f>
        <v>0</v>
      </c>
      <c r="P1733" s="122">
        <v>712660</v>
      </c>
      <c r="Q1733" s="71">
        <v>14.99</v>
      </c>
      <c r="R1733" s="71">
        <v>107854</v>
      </c>
      <c r="S1733" s="161"/>
    </row>
    <row r="1734" spans="1:19">
      <c r="A1734" s="51">
        <v>715063</v>
      </c>
      <c r="B1734" s="48">
        <v>715</v>
      </c>
      <c r="C1734" s="50" t="s">
        <v>1298</v>
      </c>
      <c r="D1734" s="50">
        <v>63</v>
      </c>
      <c r="E1734" s="41" t="s">
        <v>911</v>
      </c>
      <c r="F1734" s="235">
        <v>3</v>
      </c>
      <c r="G1734" s="235">
        <v>6</v>
      </c>
      <c r="H1734" s="78">
        <f t="shared" ref="H1734:H1797" si="136">Q1734</f>
        <v>5.22</v>
      </c>
      <c r="I1734" s="47">
        <f t="shared" ref="I1734:I1797" si="137">H1734-G1734</f>
        <v>-0.78000000000000025</v>
      </c>
      <c r="J1734" s="139">
        <v>24781</v>
      </c>
      <c r="K1734" s="139">
        <v>39781</v>
      </c>
      <c r="L1734" s="54">
        <f t="shared" ref="L1734:L1797" si="138">R1734</f>
        <v>31096</v>
      </c>
      <c r="M1734" s="54">
        <f t="shared" ref="M1734:M1797" si="139">L1734-K1734</f>
        <v>-8685</v>
      </c>
      <c r="O1734" s="91">
        <f t="shared" si="135"/>
        <v>0</v>
      </c>
      <c r="P1734" s="122">
        <v>715063</v>
      </c>
      <c r="Q1734" s="71">
        <v>5.22</v>
      </c>
      <c r="R1734" s="71">
        <v>31096</v>
      </c>
      <c r="S1734" s="161"/>
    </row>
    <row r="1735" spans="1:19">
      <c r="A1735" s="51">
        <v>715209</v>
      </c>
      <c r="B1735" s="48">
        <v>715</v>
      </c>
      <c r="C1735" s="50" t="s">
        <v>1298</v>
      </c>
      <c r="D1735" s="50">
        <v>209</v>
      </c>
      <c r="E1735" s="41" t="s">
        <v>1266</v>
      </c>
      <c r="F1735" s="235">
        <v>26.560000000000002</v>
      </c>
      <c r="G1735" s="235">
        <v>25</v>
      </c>
      <c r="H1735" s="78">
        <f t="shared" si="136"/>
        <v>24.46</v>
      </c>
      <c r="I1735" s="47">
        <f t="shared" si="137"/>
        <v>-0.53999999999999915</v>
      </c>
      <c r="J1735" s="139">
        <v>144880</v>
      </c>
      <c r="K1735" s="139">
        <v>139203</v>
      </c>
      <c r="L1735" s="54">
        <f t="shared" si="138"/>
        <v>137543</v>
      </c>
      <c r="M1735" s="54">
        <f t="shared" si="139"/>
        <v>-1660</v>
      </c>
      <c r="O1735" s="91">
        <f t="shared" si="135"/>
        <v>0</v>
      </c>
      <c r="P1735" s="122">
        <v>715209</v>
      </c>
      <c r="Q1735" s="71">
        <v>24.46</v>
      </c>
      <c r="R1735" s="71">
        <v>137543</v>
      </c>
      <c r="S1735" s="161"/>
    </row>
    <row r="1736" spans="1:19">
      <c r="A1736" s="51">
        <v>715236</v>
      </c>
      <c r="B1736" s="48">
        <v>715</v>
      </c>
      <c r="C1736" s="50" t="s">
        <v>1298</v>
      </c>
      <c r="D1736" s="68">
        <v>236</v>
      </c>
      <c r="E1736" s="41" t="s">
        <v>1267</v>
      </c>
      <c r="F1736" s="235">
        <v>22.38</v>
      </c>
      <c r="G1736" s="235">
        <v>20</v>
      </c>
      <c r="H1736" s="78">
        <f t="shared" si="136"/>
        <v>20</v>
      </c>
      <c r="I1736" s="47">
        <f t="shared" si="137"/>
        <v>0</v>
      </c>
      <c r="J1736" s="139">
        <v>129570</v>
      </c>
      <c r="K1736" s="139">
        <v>107946</v>
      </c>
      <c r="L1736" s="54">
        <f t="shared" si="138"/>
        <v>108315</v>
      </c>
      <c r="M1736" s="54">
        <f t="shared" si="139"/>
        <v>369</v>
      </c>
      <c r="O1736" s="91">
        <f t="shared" si="135"/>
        <v>0</v>
      </c>
      <c r="P1736" s="122">
        <v>715236</v>
      </c>
      <c r="Q1736" s="71">
        <v>20</v>
      </c>
      <c r="R1736" s="71">
        <v>108315</v>
      </c>
      <c r="S1736" s="161"/>
    </row>
    <row r="1737" spans="1:19">
      <c r="A1737" s="170">
        <v>715249</v>
      </c>
      <c r="B1737" s="49">
        <v>715</v>
      </c>
      <c r="C1737" s="50" t="s">
        <v>1298</v>
      </c>
      <c r="D1737" s="68">
        <v>249</v>
      </c>
      <c r="E1737" s="41" t="s">
        <v>881</v>
      </c>
      <c r="F1737" s="235">
        <v>1</v>
      </c>
      <c r="G1737" s="235">
        <v>1</v>
      </c>
      <c r="H1737" s="78">
        <f t="shared" si="136"/>
        <v>1</v>
      </c>
      <c r="I1737" s="47">
        <f t="shared" si="137"/>
        <v>0</v>
      </c>
      <c r="J1737" s="139">
        <v>5000</v>
      </c>
      <c r="K1737" s="139">
        <v>5000</v>
      </c>
      <c r="L1737" s="54">
        <f t="shared" si="138"/>
        <v>5000</v>
      </c>
      <c r="M1737" s="54">
        <f t="shared" si="139"/>
        <v>0</v>
      </c>
      <c r="O1737" s="91">
        <f t="shared" si="135"/>
        <v>0</v>
      </c>
      <c r="P1737" s="122">
        <v>715249</v>
      </c>
      <c r="Q1737" s="71">
        <v>1</v>
      </c>
      <c r="R1737" s="71">
        <v>5000</v>
      </c>
      <c r="S1737" s="161"/>
    </row>
    <row r="1738" spans="1:19">
      <c r="A1738" s="51">
        <v>715603</v>
      </c>
      <c r="B1738" s="48">
        <v>715</v>
      </c>
      <c r="C1738" s="50" t="s">
        <v>1298</v>
      </c>
      <c r="D1738" s="68">
        <v>603</v>
      </c>
      <c r="E1738" s="41" t="s">
        <v>1290</v>
      </c>
      <c r="F1738" s="235">
        <v>3.49</v>
      </c>
      <c r="G1738" s="235">
        <v>6</v>
      </c>
      <c r="H1738" s="78">
        <f t="shared" si="136"/>
        <v>5.96</v>
      </c>
      <c r="I1738" s="47">
        <f t="shared" si="137"/>
        <v>-4.0000000000000036E-2</v>
      </c>
      <c r="J1738" s="139">
        <v>22991</v>
      </c>
      <c r="K1738" s="139">
        <v>34592</v>
      </c>
      <c r="L1738" s="54">
        <f t="shared" si="138"/>
        <v>31704</v>
      </c>
      <c r="M1738" s="54">
        <f t="shared" si="139"/>
        <v>-2888</v>
      </c>
      <c r="O1738" s="91">
        <f t="shared" si="135"/>
        <v>0</v>
      </c>
      <c r="P1738" s="122">
        <v>715603</v>
      </c>
      <c r="Q1738" s="71">
        <v>5.96</v>
      </c>
      <c r="R1738" s="71">
        <v>31704</v>
      </c>
      <c r="S1738" s="161"/>
    </row>
    <row r="1739" spans="1:19">
      <c r="A1739" s="51">
        <v>715635</v>
      </c>
      <c r="B1739" s="48">
        <v>715</v>
      </c>
      <c r="C1739" s="50" t="s">
        <v>1298</v>
      </c>
      <c r="D1739" s="50">
        <v>635</v>
      </c>
      <c r="E1739" s="41" t="s">
        <v>1291</v>
      </c>
      <c r="F1739" s="235">
        <v>5</v>
      </c>
      <c r="G1739" s="235">
        <v>6</v>
      </c>
      <c r="H1739" s="78">
        <f t="shared" si="136"/>
        <v>6</v>
      </c>
      <c r="I1739" s="47">
        <f t="shared" si="137"/>
        <v>0</v>
      </c>
      <c r="J1739" s="139">
        <v>25000</v>
      </c>
      <c r="K1739" s="139">
        <v>30000</v>
      </c>
      <c r="L1739" s="54">
        <f t="shared" si="138"/>
        <v>30000</v>
      </c>
      <c r="M1739" s="54">
        <f t="shared" si="139"/>
        <v>0</v>
      </c>
      <c r="O1739" s="91">
        <f t="shared" si="135"/>
        <v>0</v>
      </c>
      <c r="P1739" s="122">
        <v>715635</v>
      </c>
      <c r="Q1739" s="71">
        <v>6</v>
      </c>
      <c r="R1739" s="71">
        <v>30000</v>
      </c>
      <c r="S1739" s="161"/>
    </row>
    <row r="1740" spans="1:19">
      <c r="A1740" s="250">
        <v>717008</v>
      </c>
      <c r="B1740" s="149">
        <v>717</v>
      </c>
      <c r="C1740" s="183" t="s">
        <v>886</v>
      </c>
      <c r="D1740" s="184">
        <v>8</v>
      </c>
      <c r="E1740" s="41" t="s">
        <v>887</v>
      </c>
      <c r="F1740" s="235">
        <v>0.48</v>
      </c>
      <c r="G1740" s="235">
        <v>1</v>
      </c>
      <c r="H1740" s="78">
        <f t="shared" si="136"/>
        <v>0.14000000000000001</v>
      </c>
      <c r="I1740" s="47">
        <f t="shared" si="137"/>
        <v>-0.86</v>
      </c>
      <c r="J1740" s="139">
        <v>2400</v>
      </c>
      <c r="K1740" s="139">
        <v>5000</v>
      </c>
      <c r="L1740" s="54">
        <f t="shared" si="138"/>
        <v>700</v>
      </c>
      <c r="M1740" s="54">
        <f t="shared" si="139"/>
        <v>-4300</v>
      </c>
      <c r="O1740" s="91">
        <f t="shared" si="135"/>
        <v>0</v>
      </c>
      <c r="P1740" s="122">
        <v>717008</v>
      </c>
      <c r="Q1740" s="71">
        <v>0.14000000000000001</v>
      </c>
      <c r="R1740" s="71">
        <v>700</v>
      </c>
      <c r="S1740" s="161"/>
    </row>
    <row r="1741" spans="1:19">
      <c r="A1741" s="180">
        <v>717068</v>
      </c>
      <c r="B1741" s="86">
        <v>717</v>
      </c>
      <c r="C1741" s="182" t="s">
        <v>886</v>
      </c>
      <c r="D1741" s="182">
        <v>68</v>
      </c>
      <c r="E1741" s="41" t="s">
        <v>1338</v>
      </c>
      <c r="F1741" s="235">
        <v>3</v>
      </c>
      <c r="G1741" s="235">
        <v>3</v>
      </c>
      <c r="H1741" s="78">
        <f t="shared" si="136"/>
        <v>3</v>
      </c>
      <c r="I1741" s="47">
        <f t="shared" si="137"/>
        <v>0</v>
      </c>
      <c r="J1741" s="139">
        <v>32966</v>
      </c>
      <c r="K1741" s="139">
        <v>30605</v>
      </c>
      <c r="L1741" s="54">
        <f t="shared" si="138"/>
        <v>42507</v>
      </c>
      <c r="M1741" s="54">
        <f t="shared" si="139"/>
        <v>11902</v>
      </c>
      <c r="O1741" s="91">
        <f t="shared" si="135"/>
        <v>0</v>
      </c>
      <c r="P1741" s="122">
        <v>717068</v>
      </c>
      <c r="Q1741" s="71">
        <v>3</v>
      </c>
      <c r="R1741" s="71">
        <v>42507</v>
      </c>
      <c r="S1741" s="161"/>
    </row>
    <row r="1742" spans="1:19">
      <c r="A1742" s="213">
        <v>717074</v>
      </c>
      <c r="B1742" s="48">
        <v>717</v>
      </c>
      <c r="C1742" s="49" t="s">
        <v>886</v>
      </c>
      <c r="D1742" s="49">
        <v>74</v>
      </c>
      <c r="E1742" s="41" t="s">
        <v>1343</v>
      </c>
      <c r="F1742" s="235">
        <v>3</v>
      </c>
      <c r="G1742" s="235">
        <v>2</v>
      </c>
      <c r="H1742" s="78">
        <f t="shared" si="136"/>
        <v>3</v>
      </c>
      <c r="I1742" s="47">
        <f t="shared" si="137"/>
        <v>1</v>
      </c>
      <c r="J1742" s="139">
        <v>15000</v>
      </c>
      <c r="K1742" s="139">
        <v>14000</v>
      </c>
      <c r="L1742" s="54">
        <f t="shared" si="138"/>
        <v>18607</v>
      </c>
      <c r="M1742" s="54">
        <f t="shared" si="139"/>
        <v>4607</v>
      </c>
      <c r="O1742" s="91">
        <f t="shared" si="135"/>
        <v>0</v>
      </c>
      <c r="P1742" s="122">
        <v>717074</v>
      </c>
      <c r="Q1742" s="71">
        <v>3</v>
      </c>
      <c r="R1742" s="71">
        <v>18607</v>
      </c>
      <c r="S1742" s="161"/>
    </row>
    <row r="1743" spans="1:19">
      <c r="A1743" s="213">
        <v>717091</v>
      </c>
      <c r="B1743" s="49">
        <v>717</v>
      </c>
      <c r="C1743" s="49" t="s">
        <v>886</v>
      </c>
      <c r="D1743" s="49">
        <v>91</v>
      </c>
      <c r="E1743" s="41" t="s">
        <v>1356</v>
      </c>
      <c r="F1743" s="235">
        <v>1</v>
      </c>
      <c r="G1743" s="235">
        <v>0</v>
      </c>
      <c r="H1743" s="78">
        <f t="shared" si="136"/>
        <v>0</v>
      </c>
      <c r="I1743" s="47">
        <f t="shared" si="137"/>
        <v>0</v>
      </c>
      <c r="J1743" s="139">
        <v>5000</v>
      </c>
      <c r="K1743" s="139">
        <v>0</v>
      </c>
      <c r="L1743" s="54">
        <f t="shared" si="138"/>
        <v>0</v>
      </c>
      <c r="M1743" s="54">
        <f t="shared" si="139"/>
        <v>0</v>
      </c>
      <c r="N1743" s="148"/>
      <c r="O1743" s="91">
        <f t="shared" si="135"/>
        <v>0</v>
      </c>
      <c r="P1743" s="147">
        <v>717091</v>
      </c>
      <c r="Q1743" s="71"/>
      <c r="R1743" s="71"/>
      <c r="S1743" s="161"/>
    </row>
    <row r="1744" spans="1:19">
      <c r="A1744" s="51">
        <v>717114</v>
      </c>
      <c r="B1744" s="49">
        <v>717</v>
      </c>
      <c r="C1744" s="50" t="s">
        <v>886</v>
      </c>
      <c r="D1744" s="50">
        <v>114</v>
      </c>
      <c r="E1744" s="41" t="s">
        <v>815</v>
      </c>
      <c r="F1744" s="235">
        <v>36.239999999999995</v>
      </c>
      <c r="G1744" s="235">
        <v>38</v>
      </c>
      <c r="H1744" s="78">
        <f t="shared" si="136"/>
        <v>41.29</v>
      </c>
      <c r="I1744" s="47">
        <f t="shared" si="137"/>
        <v>3.2899999999999991</v>
      </c>
      <c r="J1744" s="139">
        <v>276944</v>
      </c>
      <c r="K1744" s="139">
        <v>250366</v>
      </c>
      <c r="L1744" s="54">
        <f t="shared" si="138"/>
        <v>374458</v>
      </c>
      <c r="M1744" s="54">
        <f t="shared" si="139"/>
        <v>124092</v>
      </c>
      <c r="O1744" s="91">
        <f t="shared" si="135"/>
        <v>0</v>
      </c>
      <c r="P1744" s="122">
        <v>717114</v>
      </c>
      <c r="Q1744" s="71">
        <v>41.29</v>
      </c>
      <c r="R1744" s="71">
        <v>374458</v>
      </c>
      <c r="S1744" s="161"/>
    </row>
    <row r="1745" spans="1:19">
      <c r="A1745" s="234">
        <v>717154</v>
      </c>
      <c r="B1745" s="149">
        <v>717</v>
      </c>
      <c r="C1745" s="183" t="s">
        <v>886</v>
      </c>
      <c r="D1745" s="184">
        <v>154</v>
      </c>
      <c r="E1745" s="41" t="s">
        <v>1387</v>
      </c>
      <c r="G1745" s="235">
        <v>1</v>
      </c>
      <c r="H1745" s="78">
        <f t="shared" si="136"/>
        <v>1</v>
      </c>
      <c r="I1745" s="47">
        <f t="shared" si="137"/>
        <v>0</v>
      </c>
      <c r="K1745" s="139">
        <v>5000</v>
      </c>
      <c r="L1745" s="54">
        <f t="shared" si="138"/>
        <v>5000</v>
      </c>
      <c r="M1745" s="54">
        <f t="shared" si="139"/>
        <v>0</v>
      </c>
      <c r="O1745" s="91">
        <f t="shared" si="135"/>
        <v>0</v>
      </c>
      <c r="P1745" s="122">
        <v>717154</v>
      </c>
      <c r="Q1745" s="71">
        <v>1</v>
      </c>
      <c r="R1745" s="71">
        <v>5000</v>
      </c>
      <c r="S1745" s="161"/>
    </row>
    <row r="1746" spans="1:19">
      <c r="A1746" s="120">
        <v>717161</v>
      </c>
      <c r="B1746" s="49">
        <v>717</v>
      </c>
      <c r="C1746" s="50" t="s">
        <v>886</v>
      </c>
      <c r="D1746" s="68">
        <v>161</v>
      </c>
      <c r="E1746" s="41" t="s">
        <v>816</v>
      </c>
      <c r="F1746" s="235">
        <v>0.18</v>
      </c>
      <c r="G1746" s="235">
        <v>0</v>
      </c>
      <c r="H1746" s="78">
        <f t="shared" si="136"/>
        <v>0</v>
      </c>
      <c r="I1746" s="47">
        <f t="shared" si="137"/>
        <v>0</v>
      </c>
      <c r="J1746" s="139">
        <v>900</v>
      </c>
      <c r="K1746" s="139">
        <v>0</v>
      </c>
      <c r="L1746" s="54">
        <f t="shared" si="138"/>
        <v>0</v>
      </c>
      <c r="M1746" s="54">
        <f t="shared" si="139"/>
        <v>0</v>
      </c>
      <c r="O1746" s="91">
        <f t="shared" si="135"/>
        <v>0</v>
      </c>
      <c r="P1746" s="147">
        <v>717161</v>
      </c>
      <c r="Q1746" s="71"/>
      <c r="R1746" s="71"/>
      <c r="S1746" s="161"/>
    </row>
    <row r="1747" spans="1:19">
      <c r="A1747" s="144">
        <v>717210</v>
      </c>
      <c r="B1747" s="149">
        <f>TRUNC(A1747,-3)/1000</f>
        <v>717</v>
      </c>
      <c r="C1747" s="183" t="str">
        <f>VLOOKUP(B1747,code437,2)</f>
        <v xml:space="preserve">MOHAWK TRAIL                 </v>
      </c>
      <c r="D1747" s="184">
        <f>A1747-B1747*1000</f>
        <v>210</v>
      </c>
      <c r="E1747" s="41" t="s">
        <v>888</v>
      </c>
      <c r="H1747" s="78">
        <f t="shared" si="136"/>
        <v>2</v>
      </c>
      <c r="I1747" s="47">
        <f t="shared" si="137"/>
        <v>2</v>
      </c>
      <c r="K1747" s="139"/>
      <c r="L1747" s="54">
        <f t="shared" si="138"/>
        <v>10000</v>
      </c>
      <c r="M1747" s="54">
        <f t="shared" si="139"/>
        <v>10000</v>
      </c>
      <c r="O1747" s="91">
        <f t="shared" si="135"/>
        <v>0</v>
      </c>
      <c r="P1747" s="122">
        <v>717210</v>
      </c>
      <c r="Q1747" s="71">
        <v>2</v>
      </c>
      <c r="R1747" s="71">
        <v>10000</v>
      </c>
      <c r="S1747" s="161"/>
    </row>
    <row r="1748" spans="1:19">
      <c r="A1748" s="212">
        <v>717236</v>
      </c>
      <c r="B1748" s="149">
        <v>717</v>
      </c>
      <c r="C1748" s="183" t="s">
        <v>886</v>
      </c>
      <c r="D1748" s="184">
        <v>236</v>
      </c>
      <c r="E1748" s="41" t="s">
        <v>1267</v>
      </c>
      <c r="F1748" s="235">
        <v>0.17</v>
      </c>
      <c r="G1748" s="235">
        <v>0</v>
      </c>
      <c r="H1748" s="78">
        <f t="shared" si="136"/>
        <v>0</v>
      </c>
      <c r="I1748" s="47">
        <f t="shared" si="137"/>
        <v>0</v>
      </c>
      <c r="J1748" s="139">
        <v>850</v>
      </c>
      <c r="K1748" s="139">
        <v>0</v>
      </c>
      <c r="L1748" s="54">
        <f t="shared" si="138"/>
        <v>0</v>
      </c>
      <c r="M1748" s="54">
        <f t="shared" si="139"/>
        <v>0</v>
      </c>
      <c r="O1748" s="91">
        <f t="shared" si="135"/>
        <v>0</v>
      </c>
      <c r="P1748" s="147">
        <v>717236</v>
      </c>
      <c r="Q1748" s="71"/>
      <c r="R1748" s="71"/>
      <c r="S1748" s="161"/>
    </row>
    <row r="1749" spans="1:19">
      <c r="A1749" s="145">
        <v>717340</v>
      </c>
      <c r="B1749" s="49">
        <v>717</v>
      </c>
      <c r="C1749" s="50" t="s">
        <v>886</v>
      </c>
      <c r="D1749" s="68">
        <v>340</v>
      </c>
      <c r="E1749" s="41" t="s">
        <v>909</v>
      </c>
      <c r="F1749" s="235">
        <v>0.44</v>
      </c>
      <c r="G1749" s="235">
        <v>0</v>
      </c>
      <c r="H1749" s="78">
        <f t="shared" si="136"/>
        <v>0</v>
      </c>
      <c r="I1749" s="47">
        <f t="shared" si="137"/>
        <v>0</v>
      </c>
      <c r="J1749" s="139">
        <v>4542</v>
      </c>
      <c r="K1749" s="139">
        <v>0</v>
      </c>
      <c r="L1749" s="54">
        <f t="shared" si="138"/>
        <v>0</v>
      </c>
      <c r="M1749" s="54">
        <f t="shared" si="139"/>
        <v>0</v>
      </c>
      <c r="O1749" s="91">
        <f t="shared" si="135"/>
        <v>0</v>
      </c>
      <c r="P1749" s="147">
        <v>717340</v>
      </c>
      <c r="Q1749" s="71"/>
      <c r="R1749" s="71"/>
      <c r="S1749" s="161"/>
    </row>
    <row r="1750" spans="1:19">
      <c r="A1750" s="234">
        <v>717349</v>
      </c>
      <c r="B1750" s="149">
        <v>717</v>
      </c>
      <c r="C1750" s="183" t="s">
        <v>886</v>
      </c>
      <c r="D1750" s="184">
        <v>349</v>
      </c>
      <c r="E1750" s="41" t="s">
        <v>518</v>
      </c>
      <c r="G1750" s="235">
        <v>2</v>
      </c>
      <c r="H1750" s="78">
        <f t="shared" si="136"/>
        <v>2</v>
      </c>
      <c r="I1750" s="47">
        <f t="shared" si="137"/>
        <v>0</v>
      </c>
      <c r="K1750" s="139">
        <v>10000</v>
      </c>
      <c r="L1750" s="54">
        <f t="shared" si="138"/>
        <v>10000</v>
      </c>
      <c r="M1750" s="54">
        <f t="shared" si="139"/>
        <v>0</v>
      </c>
      <c r="O1750" s="91">
        <f t="shared" si="135"/>
        <v>0</v>
      </c>
      <c r="P1750" s="122">
        <v>717349</v>
      </c>
      <c r="Q1750" s="71">
        <v>2</v>
      </c>
      <c r="R1750" s="71">
        <v>10000</v>
      </c>
      <c r="S1750" s="161"/>
    </row>
    <row r="1751" spans="1:19">
      <c r="A1751" s="144">
        <v>717603</v>
      </c>
      <c r="B1751" s="49">
        <v>717</v>
      </c>
      <c r="C1751" s="50" t="s">
        <v>886</v>
      </c>
      <c r="D1751" s="68">
        <v>603</v>
      </c>
      <c r="E1751" s="41" t="s">
        <v>1290</v>
      </c>
      <c r="F1751" s="235">
        <v>2</v>
      </c>
      <c r="G1751" s="235">
        <v>2</v>
      </c>
      <c r="H1751" s="78">
        <f t="shared" si="136"/>
        <v>2</v>
      </c>
      <c r="I1751" s="47">
        <f t="shared" si="137"/>
        <v>0</v>
      </c>
      <c r="J1751" s="139">
        <v>13099</v>
      </c>
      <c r="K1751" s="139">
        <v>13099</v>
      </c>
      <c r="L1751" s="54">
        <f t="shared" si="138"/>
        <v>15962</v>
      </c>
      <c r="M1751" s="54">
        <f t="shared" si="139"/>
        <v>2863</v>
      </c>
      <c r="O1751" s="91">
        <f t="shared" si="135"/>
        <v>0</v>
      </c>
      <c r="P1751" s="122">
        <v>717603</v>
      </c>
      <c r="Q1751" s="71">
        <v>2</v>
      </c>
      <c r="R1751" s="71">
        <v>15962</v>
      </c>
      <c r="S1751" s="161"/>
    </row>
    <row r="1752" spans="1:19">
      <c r="A1752" s="170">
        <v>717635</v>
      </c>
      <c r="B1752" s="48">
        <v>717</v>
      </c>
      <c r="C1752" s="50" t="s">
        <v>886</v>
      </c>
      <c r="D1752" s="50">
        <v>635</v>
      </c>
      <c r="E1752" s="41" t="s">
        <v>1291</v>
      </c>
      <c r="F1752" s="235">
        <v>3</v>
      </c>
      <c r="G1752" s="235">
        <v>8</v>
      </c>
      <c r="H1752" s="78">
        <f t="shared" si="136"/>
        <v>8</v>
      </c>
      <c r="I1752" s="47">
        <f t="shared" si="137"/>
        <v>0</v>
      </c>
      <c r="J1752" s="139">
        <v>15000</v>
      </c>
      <c r="K1752" s="139">
        <v>40000</v>
      </c>
      <c r="L1752" s="54">
        <f t="shared" si="138"/>
        <v>41930</v>
      </c>
      <c r="M1752" s="54">
        <f t="shared" si="139"/>
        <v>1930</v>
      </c>
      <c r="O1752" s="91">
        <f t="shared" si="135"/>
        <v>0</v>
      </c>
      <c r="P1752" s="122">
        <v>717635</v>
      </c>
      <c r="Q1752" s="71">
        <v>8</v>
      </c>
      <c r="R1752" s="71">
        <v>41930</v>
      </c>
      <c r="S1752" s="161"/>
    </row>
    <row r="1753" spans="1:19">
      <c r="A1753" s="51">
        <v>717670</v>
      </c>
      <c r="B1753" s="48">
        <v>717</v>
      </c>
      <c r="C1753" s="50" t="s">
        <v>886</v>
      </c>
      <c r="D1753" s="50">
        <v>670</v>
      </c>
      <c r="E1753" s="41" t="s">
        <v>524</v>
      </c>
      <c r="F1753" s="235">
        <v>2</v>
      </c>
      <c r="G1753" s="235">
        <v>2</v>
      </c>
      <c r="H1753" s="78">
        <f t="shared" si="136"/>
        <v>2</v>
      </c>
      <c r="I1753" s="47">
        <f t="shared" si="137"/>
        <v>0</v>
      </c>
      <c r="J1753" s="139">
        <v>15311</v>
      </c>
      <c r="K1753" s="139">
        <v>15311</v>
      </c>
      <c r="L1753" s="54">
        <f t="shared" si="138"/>
        <v>10000</v>
      </c>
      <c r="M1753" s="54">
        <f t="shared" si="139"/>
        <v>-5311</v>
      </c>
      <c r="O1753" s="91">
        <f t="shared" si="135"/>
        <v>0</v>
      </c>
      <c r="P1753" s="122">
        <v>717670</v>
      </c>
      <c r="Q1753" s="71">
        <v>2</v>
      </c>
      <c r="R1753" s="71">
        <v>10000</v>
      </c>
      <c r="S1753" s="161"/>
    </row>
    <row r="1754" spans="1:19">
      <c r="A1754" s="145">
        <v>717672</v>
      </c>
      <c r="B1754" s="49">
        <v>717</v>
      </c>
      <c r="C1754" s="50" t="s">
        <v>886</v>
      </c>
      <c r="D1754" s="68">
        <v>672</v>
      </c>
      <c r="E1754" s="41" t="s">
        <v>1297</v>
      </c>
      <c r="F1754" s="235">
        <v>1</v>
      </c>
      <c r="G1754" s="235">
        <v>1</v>
      </c>
      <c r="H1754" s="78">
        <f t="shared" si="136"/>
        <v>2</v>
      </c>
      <c r="I1754" s="47">
        <f t="shared" si="137"/>
        <v>1</v>
      </c>
      <c r="J1754" s="139">
        <v>5000</v>
      </c>
      <c r="K1754" s="139">
        <v>5000</v>
      </c>
      <c r="L1754" s="54">
        <f t="shared" si="138"/>
        <v>10657</v>
      </c>
      <c r="M1754" s="54">
        <f t="shared" si="139"/>
        <v>5657</v>
      </c>
      <c r="O1754" s="91">
        <f t="shared" si="135"/>
        <v>0</v>
      </c>
      <c r="P1754" s="122">
        <v>717672</v>
      </c>
      <c r="Q1754" s="71">
        <v>2</v>
      </c>
      <c r="R1754" s="71">
        <v>10657</v>
      </c>
      <c r="S1754" s="161"/>
    </row>
    <row r="1755" spans="1:19">
      <c r="A1755" s="175">
        <v>717674</v>
      </c>
      <c r="B1755" s="169">
        <v>717</v>
      </c>
      <c r="C1755" s="50" t="s">
        <v>886</v>
      </c>
      <c r="D1755" s="169">
        <v>674</v>
      </c>
      <c r="E1755" s="41" t="s">
        <v>806</v>
      </c>
      <c r="F1755" s="235">
        <v>7.97</v>
      </c>
      <c r="G1755" s="235">
        <v>7</v>
      </c>
      <c r="H1755" s="78">
        <f t="shared" si="136"/>
        <v>7</v>
      </c>
      <c r="I1755" s="47">
        <f t="shared" si="137"/>
        <v>0</v>
      </c>
      <c r="J1755" s="139">
        <v>45078</v>
      </c>
      <c r="K1755" s="139">
        <v>35000</v>
      </c>
      <c r="L1755" s="54">
        <f t="shared" si="138"/>
        <v>35000</v>
      </c>
      <c r="M1755" s="54">
        <f t="shared" si="139"/>
        <v>0</v>
      </c>
      <c r="O1755" s="91">
        <f t="shared" si="135"/>
        <v>0</v>
      </c>
      <c r="P1755" s="122">
        <v>717674</v>
      </c>
      <c r="Q1755" s="71">
        <v>7</v>
      </c>
      <c r="R1755" s="71">
        <v>35000</v>
      </c>
      <c r="S1755" s="161"/>
    </row>
    <row r="1756" spans="1:19">
      <c r="A1756" s="51">
        <v>717683</v>
      </c>
      <c r="B1756" s="48">
        <v>717</v>
      </c>
      <c r="C1756" s="50" t="s">
        <v>886</v>
      </c>
      <c r="D1756" s="68">
        <v>683</v>
      </c>
      <c r="E1756" s="41" t="s">
        <v>907</v>
      </c>
      <c r="F1756" s="235">
        <v>2</v>
      </c>
      <c r="G1756" s="235">
        <v>0</v>
      </c>
      <c r="H1756" s="78">
        <f t="shared" si="136"/>
        <v>0</v>
      </c>
      <c r="I1756" s="47">
        <f t="shared" si="137"/>
        <v>0</v>
      </c>
      <c r="J1756" s="139">
        <v>10000</v>
      </c>
      <c r="K1756" s="139">
        <v>0</v>
      </c>
      <c r="L1756" s="54">
        <f t="shared" si="138"/>
        <v>0</v>
      </c>
      <c r="M1756" s="54">
        <f t="shared" si="139"/>
        <v>0</v>
      </c>
      <c r="O1756" s="91">
        <f t="shared" si="135"/>
        <v>0</v>
      </c>
      <c r="P1756" s="147">
        <v>717683</v>
      </c>
      <c r="Q1756" s="71"/>
      <c r="R1756" s="71"/>
      <c r="S1756" s="161"/>
    </row>
    <row r="1757" spans="1:19">
      <c r="A1757" s="51">
        <v>717685</v>
      </c>
      <c r="B1757" s="48">
        <v>717</v>
      </c>
      <c r="C1757" s="50" t="s">
        <v>886</v>
      </c>
      <c r="D1757" s="50">
        <v>685</v>
      </c>
      <c r="E1757" s="41" t="s">
        <v>885</v>
      </c>
      <c r="F1757" s="235">
        <v>8.51</v>
      </c>
      <c r="G1757" s="235">
        <v>0</v>
      </c>
      <c r="H1757" s="78">
        <f t="shared" si="136"/>
        <v>12.91</v>
      </c>
      <c r="I1757" s="47">
        <f t="shared" si="137"/>
        <v>12.91</v>
      </c>
      <c r="J1757" s="139">
        <v>43383</v>
      </c>
      <c r="K1757" s="139">
        <v>0</v>
      </c>
      <c r="L1757" s="54">
        <f t="shared" si="138"/>
        <v>67122</v>
      </c>
      <c r="M1757" s="54">
        <f t="shared" si="139"/>
        <v>67122</v>
      </c>
      <c r="O1757" s="91">
        <f t="shared" si="135"/>
        <v>0</v>
      </c>
      <c r="P1757" s="122">
        <v>717685</v>
      </c>
      <c r="Q1757" s="71">
        <v>12.91</v>
      </c>
      <c r="R1757" s="71">
        <v>67122</v>
      </c>
      <c r="S1757" s="161"/>
    </row>
    <row r="1758" spans="1:19">
      <c r="A1758" s="51">
        <v>717750</v>
      </c>
      <c r="B1758" s="48">
        <v>717</v>
      </c>
      <c r="C1758" s="50" t="s">
        <v>886</v>
      </c>
      <c r="D1758" s="50">
        <v>750</v>
      </c>
      <c r="E1758" s="41" t="s">
        <v>529</v>
      </c>
      <c r="F1758" s="235">
        <v>1</v>
      </c>
      <c r="G1758" s="235">
        <v>3</v>
      </c>
      <c r="H1758" s="78">
        <f t="shared" si="136"/>
        <v>2.98</v>
      </c>
      <c r="I1758" s="47">
        <f t="shared" si="137"/>
        <v>-2.0000000000000018E-2</v>
      </c>
      <c r="J1758" s="139">
        <v>5000</v>
      </c>
      <c r="K1758" s="139">
        <v>15000</v>
      </c>
      <c r="L1758" s="54">
        <f t="shared" si="138"/>
        <v>18016</v>
      </c>
      <c r="M1758" s="54">
        <f t="shared" si="139"/>
        <v>3016</v>
      </c>
      <c r="O1758" s="91">
        <f t="shared" si="135"/>
        <v>0</v>
      </c>
      <c r="P1758" s="122">
        <v>717750</v>
      </c>
      <c r="Q1758" s="71">
        <v>2.98</v>
      </c>
      <c r="R1758" s="71">
        <v>18016</v>
      </c>
      <c r="S1758" s="161"/>
    </row>
    <row r="1759" spans="1:19">
      <c r="A1759" s="213">
        <v>717755</v>
      </c>
      <c r="B1759" s="49">
        <v>717</v>
      </c>
      <c r="C1759" s="49" t="s">
        <v>886</v>
      </c>
      <c r="D1759" s="49">
        <v>755</v>
      </c>
      <c r="E1759" s="41" t="s">
        <v>807</v>
      </c>
      <c r="F1759" s="235">
        <v>2</v>
      </c>
      <c r="G1759" s="235">
        <v>1</v>
      </c>
      <c r="H1759" s="78">
        <f t="shared" si="136"/>
        <v>1</v>
      </c>
      <c r="I1759" s="47">
        <f t="shared" si="137"/>
        <v>0</v>
      </c>
      <c r="J1759" s="139">
        <v>10000</v>
      </c>
      <c r="K1759" s="139">
        <v>5000</v>
      </c>
      <c r="L1759" s="54">
        <f t="shared" si="138"/>
        <v>5000</v>
      </c>
      <c r="M1759" s="54">
        <f t="shared" si="139"/>
        <v>0</v>
      </c>
      <c r="O1759" s="91">
        <f t="shared" si="135"/>
        <v>0</v>
      </c>
      <c r="P1759" s="122">
        <v>717755</v>
      </c>
      <c r="Q1759" s="71">
        <v>1</v>
      </c>
      <c r="R1759" s="71">
        <v>5000</v>
      </c>
      <c r="S1759" s="161"/>
    </row>
    <row r="1760" spans="1:19">
      <c r="A1760" s="234">
        <v>720097</v>
      </c>
      <c r="B1760" s="201">
        <v>720</v>
      </c>
      <c r="C1760" s="183" t="s">
        <v>854</v>
      </c>
      <c r="D1760" s="184">
        <v>97</v>
      </c>
      <c r="E1760" s="41" t="s">
        <v>846</v>
      </c>
      <c r="G1760" s="235">
        <v>1</v>
      </c>
      <c r="H1760" s="78">
        <f t="shared" si="136"/>
        <v>1</v>
      </c>
      <c r="I1760" s="47">
        <f t="shared" si="137"/>
        <v>0</v>
      </c>
      <c r="K1760" s="139">
        <v>5000</v>
      </c>
      <c r="L1760" s="54">
        <f t="shared" si="138"/>
        <v>5000</v>
      </c>
      <c r="M1760" s="54">
        <f t="shared" si="139"/>
        <v>0</v>
      </c>
      <c r="O1760" s="91">
        <f t="shared" si="135"/>
        <v>0</v>
      </c>
      <c r="P1760" s="122">
        <v>720097</v>
      </c>
      <c r="Q1760" s="71">
        <v>1</v>
      </c>
      <c r="R1760" s="71">
        <v>5000</v>
      </c>
      <c r="S1760" s="161"/>
    </row>
    <row r="1761" spans="1:19">
      <c r="A1761" s="51">
        <v>720103</v>
      </c>
      <c r="B1761" s="49">
        <v>720</v>
      </c>
      <c r="C1761" s="50" t="s">
        <v>854</v>
      </c>
      <c r="D1761" s="50">
        <v>103</v>
      </c>
      <c r="E1761" s="41" t="s">
        <v>804</v>
      </c>
      <c r="F1761" s="235">
        <v>35.99</v>
      </c>
      <c r="G1761" s="235">
        <v>54</v>
      </c>
      <c r="H1761" s="78">
        <f t="shared" si="136"/>
        <v>55.07</v>
      </c>
      <c r="I1761" s="47">
        <f t="shared" si="137"/>
        <v>1.0700000000000003</v>
      </c>
      <c r="J1761" s="139">
        <v>198732</v>
      </c>
      <c r="K1761" s="139">
        <v>295622</v>
      </c>
      <c r="L1761" s="54">
        <f t="shared" si="138"/>
        <v>343945</v>
      </c>
      <c r="M1761" s="54">
        <f t="shared" si="139"/>
        <v>48323</v>
      </c>
      <c r="O1761" s="91">
        <f t="shared" si="135"/>
        <v>0</v>
      </c>
      <c r="P1761" s="122">
        <v>720103</v>
      </c>
      <c r="Q1761" s="71">
        <v>55.07</v>
      </c>
      <c r="R1761" s="71">
        <v>343945</v>
      </c>
      <c r="S1761" s="161"/>
    </row>
    <row r="1762" spans="1:19">
      <c r="A1762" s="174">
        <v>720153</v>
      </c>
      <c r="B1762" s="169">
        <v>720</v>
      </c>
      <c r="C1762" s="50" t="s">
        <v>854</v>
      </c>
      <c r="D1762" s="169">
        <v>153</v>
      </c>
      <c r="E1762" s="41" t="s">
        <v>847</v>
      </c>
      <c r="F1762" s="235">
        <v>1</v>
      </c>
      <c r="G1762" s="235">
        <v>2</v>
      </c>
      <c r="H1762" s="78">
        <f t="shared" si="136"/>
        <v>2.12</v>
      </c>
      <c r="I1762" s="47">
        <f t="shared" si="137"/>
        <v>0.12000000000000011</v>
      </c>
      <c r="J1762" s="139">
        <v>10326</v>
      </c>
      <c r="K1762" s="139">
        <v>14000</v>
      </c>
      <c r="L1762" s="54">
        <f t="shared" si="138"/>
        <v>13903</v>
      </c>
      <c r="M1762" s="54">
        <f t="shared" si="139"/>
        <v>-97</v>
      </c>
      <c r="O1762" s="91">
        <f t="shared" si="135"/>
        <v>0</v>
      </c>
      <c r="P1762" s="122">
        <v>720153</v>
      </c>
      <c r="Q1762" s="71">
        <v>2.12</v>
      </c>
      <c r="R1762" s="71">
        <v>13903</v>
      </c>
      <c r="S1762" s="161"/>
    </row>
    <row r="1763" spans="1:19">
      <c r="A1763" s="145">
        <v>720223</v>
      </c>
      <c r="B1763" s="49">
        <v>720</v>
      </c>
      <c r="C1763" s="50" t="s">
        <v>854</v>
      </c>
      <c r="D1763" s="68">
        <v>223</v>
      </c>
      <c r="E1763" s="41" t="s">
        <v>1222</v>
      </c>
      <c r="F1763" s="235">
        <v>0.05</v>
      </c>
      <c r="G1763" s="235">
        <v>4</v>
      </c>
      <c r="H1763" s="78">
        <f t="shared" si="136"/>
        <v>4</v>
      </c>
      <c r="I1763" s="47">
        <f t="shared" si="137"/>
        <v>0</v>
      </c>
      <c r="J1763" s="139">
        <v>250</v>
      </c>
      <c r="K1763" s="139">
        <v>20000</v>
      </c>
      <c r="L1763" s="54">
        <f t="shared" si="138"/>
        <v>20000</v>
      </c>
      <c r="M1763" s="54">
        <f t="shared" si="139"/>
        <v>0</v>
      </c>
      <c r="O1763" s="91">
        <f t="shared" si="135"/>
        <v>0</v>
      </c>
      <c r="P1763" s="122">
        <v>720223</v>
      </c>
      <c r="Q1763" s="71">
        <v>4</v>
      </c>
      <c r="R1763" s="71">
        <v>20000</v>
      </c>
      <c r="S1763" s="161"/>
    </row>
    <row r="1764" spans="1:19">
      <c r="A1764" s="51">
        <v>720343</v>
      </c>
      <c r="B1764" s="49">
        <v>720</v>
      </c>
      <c r="C1764" s="50" t="s">
        <v>854</v>
      </c>
      <c r="D1764" s="50">
        <v>343</v>
      </c>
      <c r="E1764" s="41" t="s">
        <v>788</v>
      </c>
      <c r="F1764" s="235">
        <v>36.11</v>
      </c>
      <c r="G1764" s="235">
        <v>49</v>
      </c>
      <c r="H1764" s="78">
        <f t="shared" si="136"/>
        <v>46.09</v>
      </c>
      <c r="I1764" s="47">
        <f t="shared" si="137"/>
        <v>-2.9099999999999966</v>
      </c>
      <c r="J1764" s="139">
        <v>210145</v>
      </c>
      <c r="K1764" s="139">
        <v>288087</v>
      </c>
      <c r="L1764" s="54">
        <f t="shared" si="138"/>
        <v>286116</v>
      </c>
      <c r="M1764" s="54">
        <f t="shared" si="139"/>
        <v>-1971</v>
      </c>
      <c r="O1764" s="91">
        <f t="shared" si="135"/>
        <v>0</v>
      </c>
      <c r="P1764" s="122">
        <v>720343</v>
      </c>
      <c r="Q1764" s="71">
        <v>46.09</v>
      </c>
      <c r="R1764" s="71">
        <v>286116</v>
      </c>
      <c r="S1764" s="161"/>
    </row>
    <row r="1765" spans="1:19">
      <c r="A1765" s="144">
        <v>720348</v>
      </c>
      <c r="B1765" s="49">
        <v>720</v>
      </c>
      <c r="C1765" s="50" t="s">
        <v>854</v>
      </c>
      <c r="D1765" s="68">
        <v>348</v>
      </c>
      <c r="E1765" s="41" t="s">
        <v>857</v>
      </c>
      <c r="F1765" s="235">
        <v>0.73</v>
      </c>
      <c r="G1765" s="235">
        <v>0</v>
      </c>
      <c r="H1765" s="78">
        <f t="shared" si="136"/>
        <v>0</v>
      </c>
      <c r="I1765" s="47">
        <f t="shared" si="137"/>
        <v>0</v>
      </c>
      <c r="J1765" s="139">
        <v>5832</v>
      </c>
      <c r="K1765" s="139">
        <v>0</v>
      </c>
      <c r="L1765" s="54">
        <f t="shared" si="138"/>
        <v>0</v>
      </c>
      <c r="M1765" s="54">
        <f t="shared" si="139"/>
        <v>0</v>
      </c>
      <c r="O1765" s="91">
        <f t="shared" si="135"/>
        <v>0</v>
      </c>
      <c r="P1765" s="147">
        <v>720348</v>
      </c>
      <c r="Q1765" s="71"/>
      <c r="R1765" s="71"/>
      <c r="S1765" s="161"/>
    </row>
    <row r="1766" spans="1:19">
      <c r="A1766" s="175">
        <v>720610</v>
      </c>
      <c r="B1766" s="169">
        <v>720</v>
      </c>
      <c r="C1766" s="50" t="s">
        <v>854</v>
      </c>
      <c r="D1766" s="169">
        <v>610</v>
      </c>
      <c r="E1766" s="41" t="s">
        <v>852</v>
      </c>
      <c r="F1766" s="235">
        <v>2</v>
      </c>
      <c r="G1766" s="235">
        <v>2</v>
      </c>
      <c r="H1766" s="78">
        <f t="shared" si="136"/>
        <v>2</v>
      </c>
      <c r="I1766" s="47">
        <f t="shared" si="137"/>
        <v>0</v>
      </c>
      <c r="J1766" s="139">
        <v>10000</v>
      </c>
      <c r="K1766" s="139">
        <v>10000</v>
      </c>
      <c r="L1766" s="54">
        <f t="shared" si="138"/>
        <v>10000</v>
      </c>
      <c r="M1766" s="54">
        <f t="shared" si="139"/>
        <v>0</v>
      </c>
      <c r="O1766" s="91">
        <f t="shared" si="135"/>
        <v>0</v>
      </c>
      <c r="P1766" s="122">
        <v>720610</v>
      </c>
      <c r="Q1766" s="71">
        <v>2</v>
      </c>
      <c r="R1766" s="71">
        <v>10000</v>
      </c>
      <c r="S1766" s="161"/>
    </row>
    <row r="1767" spans="1:19">
      <c r="A1767" s="51">
        <v>720615</v>
      </c>
      <c r="B1767" s="49">
        <v>720</v>
      </c>
      <c r="C1767" s="50" t="s">
        <v>854</v>
      </c>
      <c r="D1767" s="68">
        <v>615</v>
      </c>
      <c r="E1767" s="41" t="s">
        <v>805</v>
      </c>
      <c r="F1767" s="235">
        <v>55.079999999999991</v>
      </c>
      <c r="G1767" s="235">
        <v>53</v>
      </c>
      <c r="H1767" s="78">
        <f t="shared" si="136"/>
        <v>53.800000000000004</v>
      </c>
      <c r="I1767" s="47">
        <f t="shared" si="137"/>
        <v>0.80000000000000426</v>
      </c>
      <c r="J1767" s="139">
        <v>316113</v>
      </c>
      <c r="K1767" s="139">
        <v>292522</v>
      </c>
      <c r="L1767" s="54">
        <f t="shared" si="138"/>
        <v>281486</v>
      </c>
      <c r="M1767" s="54">
        <f t="shared" si="139"/>
        <v>-11036</v>
      </c>
      <c r="O1767" s="91">
        <f t="shared" si="135"/>
        <v>0</v>
      </c>
      <c r="P1767" s="122">
        <v>720615</v>
      </c>
      <c r="Q1767" s="71">
        <v>53.800000000000004</v>
      </c>
      <c r="R1767" s="71">
        <v>281486</v>
      </c>
      <c r="S1767" s="161"/>
    </row>
    <row r="1768" spans="1:19">
      <c r="A1768" s="51">
        <v>720753</v>
      </c>
      <c r="B1768" s="49">
        <v>720</v>
      </c>
      <c r="C1768" s="50" t="s">
        <v>854</v>
      </c>
      <c r="D1768" s="50">
        <v>753</v>
      </c>
      <c r="E1768" s="41" t="s">
        <v>789</v>
      </c>
      <c r="F1768" s="235">
        <v>7.25</v>
      </c>
      <c r="G1768" s="235">
        <v>7</v>
      </c>
      <c r="H1768" s="78">
        <f t="shared" si="136"/>
        <v>6.88</v>
      </c>
      <c r="I1768" s="47">
        <f t="shared" si="137"/>
        <v>-0.12000000000000011</v>
      </c>
      <c r="J1768" s="139">
        <v>37714</v>
      </c>
      <c r="K1768" s="139">
        <v>35000</v>
      </c>
      <c r="L1768" s="54">
        <f t="shared" si="138"/>
        <v>34400</v>
      </c>
      <c r="M1768" s="54">
        <f t="shared" si="139"/>
        <v>-600</v>
      </c>
      <c r="O1768" s="91">
        <f t="shared" si="135"/>
        <v>0</v>
      </c>
      <c r="P1768" s="122">
        <v>720753</v>
      </c>
      <c r="Q1768" s="71">
        <v>6.88</v>
      </c>
      <c r="R1768" s="71">
        <v>34400</v>
      </c>
      <c r="S1768" s="161"/>
    </row>
    <row r="1769" spans="1:19">
      <c r="A1769" s="212">
        <v>720755</v>
      </c>
      <c r="B1769" s="149">
        <v>720</v>
      </c>
      <c r="C1769" s="183" t="s">
        <v>854</v>
      </c>
      <c r="D1769" s="184">
        <v>755</v>
      </c>
      <c r="E1769" s="41" t="s">
        <v>807</v>
      </c>
      <c r="F1769" s="235">
        <v>5</v>
      </c>
      <c r="G1769" s="235">
        <v>5</v>
      </c>
      <c r="H1769" s="78">
        <f t="shared" si="136"/>
        <v>5</v>
      </c>
      <c r="I1769" s="47">
        <f t="shared" si="137"/>
        <v>0</v>
      </c>
      <c r="J1769" s="139">
        <v>29051</v>
      </c>
      <c r="K1769" s="139">
        <v>29051</v>
      </c>
      <c r="L1769" s="54">
        <f t="shared" si="138"/>
        <v>36523</v>
      </c>
      <c r="M1769" s="54">
        <f t="shared" si="139"/>
        <v>7472</v>
      </c>
      <c r="O1769" s="91">
        <f t="shared" si="135"/>
        <v>0</v>
      </c>
      <c r="P1769" s="122">
        <v>720755</v>
      </c>
      <c r="Q1769" s="71">
        <v>5</v>
      </c>
      <c r="R1769" s="71">
        <v>36523</v>
      </c>
      <c r="S1769" s="161"/>
    </row>
    <row r="1770" spans="1:19">
      <c r="A1770" s="180">
        <v>720767</v>
      </c>
      <c r="B1770" s="86">
        <v>720</v>
      </c>
      <c r="C1770" s="182" t="s">
        <v>854</v>
      </c>
      <c r="D1770" s="182">
        <v>767</v>
      </c>
      <c r="E1770" s="41" t="s">
        <v>876</v>
      </c>
      <c r="F1770" s="235">
        <v>1</v>
      </c>
      <c r="G1770" s="235">
        <v>2</v>
      </c>
      <c r="H1770" s="78">
        <f t="shared" si="136"/>
        <v>2</v>
      </c>
      <c r="I1770" s="47">
        <f t="shared" si="137"/>
        <v>0</v>
      </c>
      <c r="J1770" s="139">
        <v>5000</v>
      </c>
      <c r="K1770" s="139">
        <v>10000</v>
      </c>
      <c r="L1770" s="54">
        <f t="shared" si="138"/>
        <v>10000</v>
      </c>
      <c r="M1770" s="54">
        <f t="shared" si="139"/>
        <v>0</v>
      </c>
      <c r="O1770" s="91">
        <f t="shared" si="135"/>
        <v>0</v>
      </c>
      <c r="P1770" s="122">
        <v>720767</v>
      </c>
      <c r="Q1770" s="71">
        <v>2</v>
      </c>
      <c r="R1770" s="71">
        <v>10000</v>
      </c>
      <c r="S1770" s="161"/>
    </row>
    <row r="1771" spans="1:19">
      <c r="A1771" s="234">
        <v>720775</v>
      </c>
      <c r="B1771" s="149">
        <v>720</v>
      </c>
      <c r="C1771" s="183" t="s">
        <v>854</v>
      </c>
      <c r="D1771" s="184">
        <v>775</v>
      </c>
      <c r="E1771" s="41" t="s">
        <v>856</v>
      </c>
      <c r="G1771" s="235">
        <v>1</v>
      </c>
      <c r="H1771" s="78">
        <f t="shared" si="136"/>
        <v>1</v>
      </c>
      <c r="I1771" s="47">
        <f t="shared" si="137"/>
        <v>0</v>
      </c>
      <c r="K1771" s="139">
        <v>5000</v>
      </c>
      <c r="L1771" s="54">
        <f t="shared" si="138"/>
        <v>5000</v>
      </c>
      <c r="M1771" s="54">
        <f t="shared" si="139"/>
        <v>0</v>
      </c>
      <c r="O1771" s="91">
        <f t="shared" si="135"/>
        <v>0</v>
      </c>
      <c r="P1771" s="122">
        <v>720775</v>
      </c>
      <c r="Q1771" s="71">
        <v>1</v>
      </c>
      <c r="R1771" s="71">
        <v>5000</v>
      </c>
      <c r="S1771" s="161"/>
    </row>
    <row r="1772" spans="1:19">
      <c r="A1772" s="212">
        <v>720832</v>
      </c>
      <c r="B1772" s="149">
        <v>720</v>
      </c>
      <c r="C1772" s="183" t="s">
        <v>854</v>
      </c>
      <c r="D1772" s="184">
        <v>832</v>
      </c>
      <c r="E1772" s="41" t="s">
        <v>1301</v>
      </c>
      <c r="F1772" s="235">
        <v>6</v>
      </c>
      <c r="G1772" s="235">
        <v>4</v>
      </c>
      <c r="H1772" s="78">
        <f t="shared" si="136"/>
        <v>6.7200000000000006</v>
      </c>
      <c r="I1772" s="47">
        <f t="shared" si="137"/>
        <v>2.7200000000000006</v>
      </c>
      <c r="J1772" s="139">
        <v>39640</v>
      </c>
      <c r="K1772" s="139">
        <v>29138</v>
      </c>
      <c r="L1772" s="54">
        <f t="shared" si="138"/>
        <v>43228</v>
      </c>
      <c r="M1772" s="54">
        <f t="shared" si="139"/>
        <v>14090</v>
      </c>
      <c r="O1772" s="91">
        <f t="shared" si="135"/>
        <v>0</v>
      </c>
      <c r="P1772" s="122">
        <v>720832</v>
      </c>
      <c r="Q1772" s="71">
        <v>6.7200000000000006</v>
      </c>
      <c r="R1772" s="71">
        <v>43228</v>
      </c>
      <c r="S1772" s="161"/>
    </row>
    <row r="1773" spans="1:19">
      <c r="A1773" s="51">
        <v>725056</v>
      </c>
      <c r="B1773" s="48">
        <v>725</v>
      </c>
      <c r="C1773" s="50" t="s">
        <v>571</v>
      </c>
      <c r="D1773" s="68">
        <v>56</v>
      </c>
      <c r="E1773" s="41" t="s">
        <v>784</v>
      </c>
      <c r="F1773" s="235">
        <v>2</v>
      </c>
      <c r="G1773" s="235">
        <v>2</v>
      </c>
      <c r="H1773" s="78">
        <f t="shared" si="136"/>
        <v>2</v>
      </c>
      <c r="I1773" s="47">
        <f t="shared" si="137"/>
        <v>0</v>
      </c>
      <c r="J1773" s="139">
        <v>12802</v>
      </c>
      <c r="K1773" s="139">
        <v>12802</v>
      </c>
      <c r="L1773" s="54">
        <f t="shared" si="138"/>
        <v>12354</v>
      </c>
      <c r="M1773" s="54">
        <f t="shared" si="139"/>
        <v>-448</v>
      </c>
      <c r="O1773" s="91">
        <f t="shared" si="135"/>
        <v>0</v>
      </c>
      <c r="P1773" s="122">
        <v>725056</v>
      </c>
      <c r="Q1773" s="71">
        <v>2</v>
      </c>
      <c r="R1773" s="71">
        <v>12354</v>
      </c>
      <c r="S1773" s="161"/>
    </row>
    <row r="1774" spans="1:19">
      <c r="A1774" s="51">
        <v>725064</v>
      </c>
      <c r="B1774" s="48">
        <v>725</v>
      </c>
      <c r="C1774" s="50" t="s">
        <v>571</v>
      </c>
      <c r="D1774" s="68">
        <v>64</v>
      </c>
      <c r="E1774" s="41" t="s">
        <v>844</v>
      </c>
      <c r="F1774" s="235">
        <v>51.55</v>
      </c>
      <c r="G1774" s="235">
        <v>48</v>
      </c>
      <c r="H1774" s="78">
        <f t="shared" si="136"/>
        <v>46</v>
      </c>
      <c r="I1774" s="47">
        <f t="shared" si="137"/>
        <v>-2</v>
      </c>
      <c r="J1774" s="139">
        <v>278736</v>
      </c>
      <c r="K1774" s="139">
        <v>251820</v>
      </c>
      <c r="L1774" s="54">
        <f t="shared" si="138"/>
        <v>245829</v>
      </c>
      <c r="M1774" s="54">
        <f t="shared" si="139"/>
        <v>-5991</v>
      </c>
      <c r="O1774" s="91">
        <f t="shared" si="135"/>
        <v>0</v>
      </c>
      <c r="P1774" s="122">
        <v>725064</v>
      </c>
      <c r="Q1774" s="71">
        <v>46</v>
      </c>
      <c r="R1774" s="71">
        <v>245829</v>
      </c>
      <c r="S1774" s="161"/>
    </row>
    <row r="1775" spans="1:19">
      <c r="A1775" s="174">
        <v>725097</v>
      </c>
      <c r="B1775" s="68">
        <v>725</v>
      </c>
      <c r="C1775" s="50" t="s">
        <v>571</v>
      </c>
      <c r="D1775" s="68">
        <v>97</v>
      </c>
      <c r="E1775" s="41" t="s">
        <v>846</v>
      </c>
      <c r="F1775" s="235">
        <v>7</v>
      </c>
      <c r="G1775" s="235">
        <v>3</v>
      </c>
      <c r="H1775" s="78">
        <f t="shared" si="136"/>
        <v>4</v>
      </c>
      <c r="I1775" s="47">
        <f t="shared" si="137"/>
        <v>1</v>
      </c>
      <c r="J1775" s="139">
        <v>41325</v>
      </c>
      <c r="K1775" s="139">
        <v>15000</v>
      </c>
      <c r="L1775" s="54">
        <f t="shared" si="138"/>
        <v>20000</v>
      </c>
      <c r="M1775" s="54">
        <f t="shared" si="139"/>
        <v>5000</v>
      </c>
      <c r="O1775" s="91">
        <f t="shared" si="135"/>
        <v>0</v>
      </c>
      <c r="P1775" s="122">
        <v>725097</v>
      </c>
      <c r="Q1775" s="71">
        <v>4</v>
      </c>
      <c r="R1775" s="71">
        <v>20000</v>
      </c>
      <c r="S1775" s="161"/>
    </row>
    <row r="1776" spans="1:19">
      <c r="A1776" s="171">
        <v>725125</v>
      </c>
      <c r="B1776" s="48">
        <v>725</v>
      </c>
      <c r="C1776" s="50" t="s">
        <v>571</v>
      </c>
      <c r="D1776" s="50">
        <v>125</v>
      </c>
      <c r="E1776" s="41" t="s">
        <v>1268</v>
      </c>
      <c r="F1776" s="235">
        <v>3</v>
      </c>
      <c r="G1776" s="235">
        <v>1</v>
      </c>
      <c r="H1776" s="78">
        <f t="shared" si="136"/>
        <v>1</v>
      </c>
      <c r="I1776" s="47">
        <f t="shared" si="137"/>
        <v>0</v>
      </c>
      <c r="J1776" s="139">
        <v>17553</v>
      </c>
      <c r="K1776" s="139">
        <v>5000</v>
      </c>
      <c r="L1776" s="54">
        <f t="shared" si="138"/>
        <v>5000</v>
      </c>
      <c r="M1776" s="54">
        <f t="shared" si="139"/>
        <v>0</v>
      </c>
      <c r="O1776" s="91">
        <f t="shared" si="135"/>
        <v>0</v>
      </c>
      <c r="P1776" s="122">
        <v>725125</v>
      </c>
      <c r="Q1776" s="71">
        <v>1</v>
      </c>
      <c r="R1776" s="71">
        <v>5000</v>
      </c>
      <c r="S1776" s="161"/>
    </row>
    <row r="1777" spans="1:19">
      <c r="A1777" s="51">
        <v>725141</v>
      </c>
      <c r="B1777" s="49">
        <v>725</v>
      </c>
      <c r="C1777" s="50" t="s">
        <v>571</v>
      </c>
      <c r="D1777" s="50">
        <v>141</v>
      </c>
      <c r="E1777" s="41" t="s">
        <v>563</v>
      </c>
      <c r="F1777" s="235">
        <v>6.65</v>
      </c>
      <c r="G1777" s="235">
        <v>4</v>
      </c>
      <c r="H1777" s="78">
        <f t="shared" si="136"/>
        <v>4</v>
      </c>
      <c r="I1777" s="47">
        <f t="shared" si="137"/>
        <v>0</v>
      </c>
      <c r="J1777" s="139">
        <v>34172</v>
      </c>
      <c r="K1777" s="139">
        <v>20922</v>
      </c>
      <c r="L1777" s="54">
        <f t="shared" si="138"/>
        <v>22329</v>
      </c>
      <c r="M1777" s="54">
        <f t="shared" si="139"/>
        <v>1407</v>
      </c>
      <c r="O1777" s="91">
        <f t="shared" si="135"/>
        <v>0</v>
      </c>
      <c r="P1777" s="122">
        <v>725141</v>
      </c>
      <c r="Q1777" s="71">
        <v>4</v>
      </c>
      <c r="R1777" s="71">
        <v>22329</v>
      </c>
      <c r="S1777" s="161"/>
    </row>
    <row r="1778" spans="1:19">
      <c r="A1778" s="51">
        <v>725153</v>
      </c>
      <c r="B1778" s="49">
        <v>725</v>
      </c>
      <c r="C1778" s="50" t="s">
        <v>571</v>
      </c>
      <c r="D1778" s="50">
        <v>153</v>
      </c>
      <c r="E1778" s="41" t="s">
        <v>847</v>
      </c>
      <c r="F1778" s="235">
        <v>57.4</v>
      </c>
      <c r="G1778" s="235">
        <v>49</v>
      </c>
      <c r="H1778" s="78">
        <f t="shared" si="136"/>
        <v>48.37</v>
      </c>
      <c r="I1778" s="47">
        <f t="shared" si="137"/>
        <v>-0.63000000000000256</v>
      </c>
      <c r="J1778" s="139">
        <v>295079</v>
      </c>
      <c r="K1778" s="139">
        <v>259404</v>
      </c>
      <c r="L1778" s="54">
        <f t="shared" si="138"/>
        <v>254970</v>
      </c>
      <c r="M1778" s="54">
        <f t="shared" si="139"/>
        <v>-4434</v>
      </c>
      <c r="O1778" s="91">
        <f t="shared" si="135"/>
        <v>0</v>
      </c>
      <c r="P1778" s="122">
        <v>725153</v>
      </c>
      <c r="Q1778" s="71">
        <v>48.37</v>
      </c>
      <c r="R1778" s="71">
        <v>254970</v>
      </c>
      <c r="S1778" s="161"/>
    </row>
    <row r="1779" spans="1:19">
      <c r="A1779" s="175">
        <v>725158</v>
      </c>
      <c r="B1779" s="169">
        <v>725</v>
      </c>
      <c r="C1779" s="50" t="s">
        <v>571</v>
      </c>
      <c r="D1779" s="169">
        <v>158</v>
      </c>
      <c r="E1779" s="41" t="s">
        <v>564</v>
      </c>
      <c r="F1779" s="235">
        <v>1</v>
      </c>
      <c r="G1779" s="235">
        <v>1</v>
      </c>
      <c r="H1779" s="78">
        <f t="shared" si="136"/>
        <v>1</v>
      </c>
      <c r="I1779" s="47">
        <f t="shared" si="137"/>
        <v>0</v>
      </c>
      <c r="J1779" s="139">
        <v>10178</v>
      </c>
      <c r="K1779" s="139">
        <v>10178</v>
      </c>
      <c r="L1779" s="54">
        <f t="shared" si="138"/>
        <v>13959</v>
      </c>
      <c r="M1779" s="54">
        <f t="shared" si="139"/>
        <v>3781</v>
      </c>
      <c r="O1779" s="91">
        <f t="shared" si="135"/>
        <v>0</v>
      </c>
      <c r="P1779" s="122">
        <v>725158</v>
      </c>
      <c r="Q1779" s="71">
        <v>1</v>
      </c>
      <c r="R1779" s="71">
        <v>13959</v>
      </c>
      <c r="S1779" s="161"/>
    </row>
    <row r="1780" spans="1:19">
      <c r="A1780" s="51">
        <v>725162</v>
      </c>
      <c r="B1780" s="48">
        <v>725</v>
      </c>
      <c r="C1780" s="50" t="s">
        <v>571</v>
      </c>
      <c r="D1780" s="50">
        <v>162</v>
      </c>
      <c r="E1780" s="41" t="s">
        <v>848</v>
      </c>
      <c r="F1780" s="235">
        <v>6</v>
      </c>
      <c r="G1780" s="235">
        <v>4</v>
      </c>
      <c r="H1780" s="78">
        <f t="shared" si="136"/>
        <v>4</v>
      </c>
      <c r="I1780" s="47">
        <f t="shared" si="137"/>
        <v>0</v>
      </c>
      <c r="J1780" s="139">
        <v>31811</v>
      </c>
      <c r="K1780" s="139">
        <v>21811</v>
      </c>
      <c r="L1780" s="54">
        <f t="shared" si="138"/>
        <v>21515</v>
      </c>
      <c r="M1780" s="54">
        <f t="shared" si="139"/>
        <v>-296</v>
      </c>
      <c r="O1780" s="91">
        <f t="shared" si="135"/>
        <v>0</v>
      </c>
      <c r="P1780" s="122">
        <v>725162</v>
      </c>
      <c r="Q1780" s="71">
        <v>4</v>
      </c>
      <c r="R1780" s="71">
        <v>21515</v>
      </c>
      <c r="S1780" s="161"/>
    </row>
    <row r="1781" spans="1:19">
      <c r="A1781" s="171">
        <v>725170</v>
      </c>
      <c r="B1781" s="48">
        <v>725</v>
      </c>
      <c r="C1781" s="50" t="s">
        <v>571</v>
      </c>
      <c r="D1781" s="68">
        <v>170</v>
      </c>
      <c r="E1781" s="41" t="s">
        <v>566</v>
      </c>
      <c r="F1781" s="235">
        <v>1</v>
      </c>
      <c r="G1781" s="235">
        <v>1</v>
      </c>
      <c r="H1781" s="78">
        <f t="shared" si="136"/>
        <v>1</v>
      </c>
      <c r="I1781" s="47">
        <f t="shared" si="137"/>
        <v>0</v>
      </c>
      <c r="J1781" s="139">
        <v>5000</v>
      </c>
      <c r="K1781" s="139">
        <v>5000</v>
      </c>
      <c r="L1781" s="54">
        <f t="shared" si="138"/>
        <v>5524</v>
      </c>
      <c r="M1781" s="54">
        <f t="shared" si="139"/>
        <v>524</v>
      </c>
      <c r="O1781" s="91">
        <f t="shared" si="135"/>
        <v>0</v>
      </c>
      <c r="P1781" s="122">
        <v>725170</v>
      </c>
      <c r="Q1781" s="71">
        <v>1</v>
      </c>
      <c r="R1781" s="71">
        <v>5524</v>
      </c>
      <c r="S1781" s="161"/>
    </row>
    <row r="1782" spans="1:19">
      <c r="A1782" s="51">
        <v>725174</v>
      </c>
      <c r="B1782" s="48">
        <v>725</v>
      </c>
      <c r="C1782" s="50" t="s">
        <v>571</v>
      </c>
      <c r="D1782" s="50">
        <v>174</v>
      </c>
      <c r="E1782" s="41" t="s">
        <v>567</v>
      </c>
      <c r="F1782" s="235">
        <v>2</v>
      </c>
      <c r="G1782" s="235">
        <v>0</v>
      </c>
      <c r="H1782" s="78">
        <f t="shared" si="136"/>
        <v>0</v>
      </c>
      <c r="I1782" s="47">
        <f t="shared" si="137"/>
        <v>0</v>
      </c>
      <c r="J1782" s="139">
        <v>10000</v>
      </c>
      <c r="K1782" s="139">
        <v>0</v>
      </c>
      <c r="L1782" s="54">
        <f t="shared" si="138"/>
        <v>0</v>
      </c>
      <c r="M1782" s="54">
        <f t="shared" si="139"/>
        <v>0</v>
      </c>
      <c r="O1782" s="91">
        <f t="shared" si="135"/>
        <v>0</v>
      </c>
      <c r="P1782" s="147">
        <v>725174</v>
      </c>
      <c r="Q1782" s="71"/>
      <c r="R1782" s="71"/>
      <c r="S1782" s="161"/>
    </row>
    <row r="1783" spans="1:19">
      <c r="A1783" s="144">
        <v>725274</v>
      </c>
      <c r="B1783" s="149">
        <f>TRUNC(A1783,-3)/1000</f>
        <v>725</v>
      </c>
      <c r="C1783" s="183" t="str">
        <f>VLOOKUP(B1783,code437,2)</f>
        <v xml:space="preserve">NASHOBA                      </v>
      </c>
      <c r="D1783" s="184">
        <f>A1783-B1783*1000</f>
        <v>274</v>
      </c>
      <c r="E1783" s="41" t="s">
        <v>932</v>
      </c>
      <c r="H1783" s="78">
        <f t="shared" si="136"/>
        <v>1</v>
      </c>
      <c r="I1783" s="47">
        <f t="shared" si="137"/>
        <v>1</v>
      </c>
      <c r="K1783" s="139"/>
      <c r="L1783" s="54">
        <f t="shared" si="138"/>
        <v>5000</v>
      </c>
      <c r="M1783" s="54">
        <f t="shared" si="139"/>
        <v>5000</v>
      </c>
      <c r="O1783" s="91">
        <f t="shared" si="135"/>
        <v>0</v>
      </c>
      <c r="P1783" s="122">
        <v>725274</v>
      </c>
      <c r="Q1783" s="71">
        <v>1</v>
      </c>
      <c r="R1783" s="71">
        <v>5000</v>
      </c>
      <c r="S1783" s="161"/>
    </row>
    <row r="1784" spans="1:19">
      <c r="A1784" s="170">
        <v>725322</v>
      </c>
      <c r="B1784" s="48">
        <v>725</v>
      </c>
      <c r="C1784" s="50" t="s">
        <v>571</v>
      </c>
      <c r="D1784" s="68">
        <v>322</v>
      </c>
      <c r="E1784" s="41" t="s">
        <v>787</v>
      </c>
      <c r="F1784" s="235">
        <v>1</v>
      </c>
      <c r="G1784" s="235">
        <v>1</v>
      </c>
      <c r="H1784" s="78">
        <f t="shared" si="136"/>
        <v>0</v>
      </c>
      <c r="I1784" s="47">
        <f t="shared" si="137"/>
        <v>-1</v>
      </c>
      <c r="J1784" s="139">
        <v>5000</v>
      </c>
      <c r="K1784" s="139">
        <v>5000</v>
      </c>
      <c r="L1784" s="54">
        <f t="shared" si="138"/>
        <v>0</v>
      </c>
      <c r="M1784" s="54">
        <f t="shared" si="139"/>
        <v>-5000</v>
      </c>
      <c r="O1784" s="91">
        <f t="shared" si="135"/>
        <v>0</v>
      </c>
      <c r="P1784" s="147">
        <v>725322</v>
      </c>
      <c r="Q1784" s="71"/>
      <c r="R1784" s="71"/>
      <c r="S1784" s="161"/>
    </row>
    <row r="1785" spans="1:19">
      <c r="A1785" s="173">
        <v>725348</v>
      </c>
      <c r="B1785" s="164">
        <v>725</v>
      </c>
      <c r="C1785" s="50" t="s">
        <v>571</v>
      </c>
      <c r="D1785" s="50">
        <v>348</v>
      </c>
      <c r="E1785" s="41" t="s">
        <v>857</v>
      </c>
      <c r="F1785" s="235">
        <v>1</v>
      </c>
      <c r="G1785" s="235">
        <v>1</v>
      </c>
      <c r="H1785" s="78">
        <f t="shared" si="136"/>
        <v>1</v>
      </c>
      <c r="I1785" s="47">
        <f t="shared" si="137"/>
        <v>0</v>
      </c>
      <c r="J1785" s="139">
        <v>5000</v>
      </c>
      <c r="K1785" s="139">
        <v>5000</v>
      </c>
      <c r="L1785" s="54">
        <f t="shared" si="138"/>
        <v>5000</v>
      </c>
      <c r="M1785" s="54">
        <f t="shared" si="139"/>
        <v>0</v>
      </c>
      <c r="O1785" s="91">
        <f t="shared" si="135"/>
        <v>0</v>
      </c>
      <c r="P1785" s="122">
        <v>725348</v>
      </c>
      <c r="Q1785" s="71">
        <v>1</v>
      </c>
      <c r="R1785" s="71">
        <v>5000</v>
      </c>
      <c r="S1785" s="161"/>
    </row>
    <row r="1786" spans="1:19">
      <c r="A1786" s="120">
        <v>725610</v>
      </c>
      <c r="B1786" s="49">
        <v>725</v>
      </c>
      <c r="C1786" s="50" t="s">
        <v>571</v>
      </c>
      <c r="D1786" s="68">
        <v>610</v>
      </c>
      <c r="E1786" s="41" t="s">
        <v>852</v>
      </c>
      <c r="F1786" s="235">
        <v>1</v>
      </c>
      <c r="G1786" s="235">
        <v>1</v>
      </c>
      <c r="H1786" s="78">
        <f t="shared" si="136"/>
        <v>1</v>
      </c>
      <c r="I1786" s="47">
        <f t="shared" si="137"/>
        <v>0</v>
      </c>
      <c r="J1786" s="139">
        <v>5000</v>
      </c>
      <c r="K1786" s="139">
        <v>5000</v>
      </c>
      <c r="L1786" s="54">
        <f t="shared" si="138"/>
        <v>5000</v>
      </c>
      <c r="M1786" s="54">
        <f t="shared" si="139"/>
        <v>0</v>
      </c>
      <c r="O1786" s="91">
        <f t="shared" si="135"/>
        <v>0</v>
      </c>
      <c r="P1786" s="122">
        <v>725610</v>
      </c>
      <c r="Q1786" s="71">
        <v>1</v>
      </c>
      <c r="R1786" s="71">
        <v>5000</v>
      </c>
      <c r="S1786" s="161"/>
    </row>
    <row r="1787" spans="1:19">
      <c r="A1787" s="120">
        <v>725616</v>
      </c>
      <c r="B1787" s="49">
        <v>725</v>
      </c>
      <c r="C1787" s="50" t="s">
        <v>571</v>
      </c>
      <c r="D1787" s="68">
        <v>616</v>
      </c>
      <c r="E1787" s="41" t="s">
        <v>1513</v>
      </c>
      <c r="F1787" s="235">
        <v>1</v>
      </c>
      <c r="G1787" s="235">
        <v>1</v>
      </c>
      <c r="H1787" s="78">
        <f t="shared" si="136"/>
        <v>1</v>
      </c>
      <c r="I1787" s="47">
        <f t="shared" si="137"/>
        <v>0</v>
      </c>
      <c r="J1787" s="139">
        <v>5000</v>
      </c>
      <c r="K1787" s="139">
        <v>5000</v>
      </c>
      <c r="L1787" s="54">
        <f t="shared" si="138"/>
        <v>5000</v>
      </c>
      <c r="M1787" s="54">
        <f t="shared" si="139"/>
        <v>0</v>
      </c>
      <c r="O1787" s="91">
        <f t="shared" si="135"/>
        <v>0</v>
      </c>
      <c r="P1787" s="122">
        <v>725616</v>
      </c>
      <c r="Q1787" s="71">
        <v>1</v>
      </c>
      <c r="R1787" s="71">
        <v>5000</v>
      </c>
      <c r="S1787" s="161"/>
    </row>
    <row r="1788" spans="1:19">
      <c r="A1788" s="51">
        <v>725620</v>
      </c>
      <c r="B1788" s="48">
        <v>725</v>
      </c>
      <c r="C1788" s="50" t="s">
        <v>571</v>
      </c>
      <c r="D1788" s="68">
        <v>620</v>
      </c>
      <c r="E1788" s="41" t="s">
        <v>1271</v>
      </c>
      <c r="F1788" s="235">
        <v>18</v>
      </c>
      <c r="G1788" s="235">
        <v>15</v>
      </c>
      <c r="H1788" s="78">
        <f t="shared" si="136"/>
        <v>15</v>
      </c>
      <c r="I1788" s="47">
        <f t="shared" si="137"/>
        <v>0</v>
      </c>
      <c r="J1788" s="139">
        <v>90000</v>
      </c>
      <c r="K1788" s="139">
        <v>75000</v>
      </c>
      <c r="L1788" s="54">
        <f t="shared" si="138"/>
        <v>75000</v>
      </c>
      <c r="M1788" s="54">
        <f t="shared" si="139"/>
        <v>0</v>
      </c>
      <c r="O1788" s="91">
        <f t="shared" si="135"/>
        <v>0</v>
      </c>
      <c r="P1788" s="122">
        <v>725620</v>
      </c>
      <c r="Q1788" s="71">
        <v>15</v>
      </c>
      <c r="R1788" s="71">
        <v>75000</v>
      </c>
      <c r="S1788" s="161"/>
    </row>
    <row r="1789" spans="1:19">
      <c r="A1789" s="170">
        <v>725720</v>
      </c>
      <c r="B1789" s="48">
        <v>725</v>
      </c>
      <c r="C1789" s="50" t="s">
        <v>571</v>
      </c>
      <c r="D1789" s="68">
        <v>720</v>
      </c>
      <c r="E1789" s="41" t="s">
        <v>854</v>
      </c>
      <c r="F1789" s="235">
        <v>3</v>
      </c>
      <c r="G1789" s="235">
        <v>3</v>
      </c>
      <c r="H1789" s="78">
        <f t="shared" si="136"/>
        <v>3</v>
      </c>
      <c r="I1789" s="47">
        <f t="shared" si="137"/>
        <v>0</v>
      </c>
      <c r="J1789" s="139">
        <v>15000</v>
      </c>
      <c r="K1789" s="139">
        <v>19000</v>
      </c>
      <c r="L1789" s="54">
        <f t="shared" si="138"/>
        <v>18674</v>
      </c>
      <c r="M1789" s="54">
        <f t="shared" si="139"/>
        <v>-326</v>
      </c>
      <c r="O1789" s="91">
        <f t="shared" si="135"/>
        <v>0</v>
      </c>
      <c r="P1789" s="122">
        <v>725720</v>
      </c>
      <c r="Q1789" s="71">
        <v>3</v>
      </c>
      <c r="R1789" s="71">
        <v>18674</v>
      </c>
      <c r="S1789" s="161"/>
    </row>
    <row r="1790" spans="1:19">
      <c r="A1790" s="175">
        <v>725775</v>
      </c>
      <c r="B1790" s="169">
        <v>725</v>
      </c>
      <c r="C1790" s="50" t="s">
        <v>571</v>
      </c>
      <c r="D1790" s="169">
        <v>775</v>
      </c>
      <c r="E1790" s="41" t="s">
        <v>856</v>
      </c>
      <c r="F1790" s="235">
        <v>4</v>
      </c>
      <c r="G1790" s="235">
        <v>1</v>
      </c>
      <c r="H1790" s="78">
        <f t="shared" si="136"/>
        <v>1</v>
      </c>
      <c r="I1790" s="47">
        <f t="shared" si="137"/>
        <v>0</v>
      </c>
      <c r="J1790" s="139">
        <v>20000</v>
      </c>
      <c r="K1790" s="139">
        <v>5000</v>
      </c>
      <c r="L1790" s="54">
        <f t="shared" si="138"/>
        <v>5000</v>
      </c>
      <c r="M1790" s="54">
        <f t="shared" si="139"/>
        <v>0</v>
      </c>
      <c r="O1790" s="91">
        <f t="shared" si="135"/>
        <v>0</v>
      </c>
      <c r="P1790" s="122">
        <v>725775</v>
      </c>
      <c r="Q1790" s="71">
        <v>1</v>
      </c>
      <c r="R1790" s="71">
        <v>5000</v>
      </c>
      <c r="S1790" s="161"/>
    </row>
    <row r="1791" spans="1:19">
      <c r="A1791" s="51">
        <v>728223</v>
      </c>
      <c r="B1791" s="48">
        <v>728</v>
      </c>
      <c r="C1791" s="50" t="s">
        <v>879</v>
      </c>
      <c r="D1791" s="50">
        <v>223</v>
      </c>
      <c r="E1791" s="41" t="s">
        <v>1222</v>
      </c>
      <c r="F1791" s="235">
        <v>9.89</v>
      </c>
      <c r="G1791" s="235">
        <v>10</v>
      </c>
      <c r="H1791" s="78">
        <f t="shared" si="136"/>
        <v>12.159999999999998</v>
      </c>
      <c r="I1791" s="47">
        <f t="shared" si="137"/>
        <v>2.1599999999999984</v>
      </c>
      <c r="J1791" s="139">
        <v>51253</v>
      </c>
      <c r="K1791" s="139">
        <v>51803</v>
      </c>
      <c r="L1791" s="54">
        <f t="shared" si="138"/>
        <v>69537</v>
      </c>
      <c r="M1791" s="54">
        <f t="shared" si="139"/>
        <v>17734</v>
      </c>
      <c r="O1791" s="91">
        <f t="shared" si="135"/>
        <v>0</v>
      </c>
      <c r="P1791" s="122">
        <v>728223</v>
      </c>
      <c r="Q1791" s="71">
        <v>12.159999999999998</v>
      </c>
      <c r="R1791" s="71">
        <v>69537</v>
      </c>
      <c r="S1791" s="161"/>
    </row>
    <row r="1792" spans="1:19">
      <c r="A1792" s="180">
        <v>728234</v>
      </c>
      <c r="B1792" s="86">
        <v>728</v>
      </c>
      <c r="C1792" s="182" t="s">
        <v>879</v>
      </c>
      <c r="D1792" s="182">
        <v>234</v>
      </c>
      <c r="E1792" s="41" t="s">
        <v>878</v>
      </c>
      <c r="F1792" s="235">
        <v>4</v>
      </c>
      <c r="G1792" s="235">
        <v>4</v>
      </c>
      <c r="H1792" s="78">
        <f t="shared" si="136"/>
        <v>4</v>
      </c>
      <c r="I1792" s="47">
        <f t="shared" si="137"/>
        <v>0</v>
      </c>
      <c r="J1792" s="139">
        <v>20000</v>
      </c>
      <c r="K1792" s="139">
        <v>20000</v>
      </c>
      <c r="L1792" s="54">
        <f t="shared" si="138"/>
        <v>20000</v>
      </c>
      <c r="M1792" s="54">
        <f t="shared" si="139"/>
        <v>0</v>
      </c>
      <c r="O1792" s="91">
        <f t="shared" si="135"/>
        <v>0</v>
      </c>
      <c r="P1792" s="122">
        <v>728234</v>
      </c>
      <c r="Q1792" s="71">
        <v>4</v>
      </c>
      <c r="R1792" s="71">
        <v>20000</v>
      </c>
      <c r="S1792" s="161"/>
    </row>
    <row r="1793" spans="1:19">
      <c r="A1793" s="51">
        <v>728615</v>
      </c>
      <c r="B1793" s="49">
        <v>728</v>
      </c>
      <c r="C1793" s="50" t="s">
        <v>879</v>
      </c>
      <c r="D1793" s="68">
        <v>615</v>
      </c>
      <c r="E1793" s="41" t="s">
        <v>805</v>
      </c>
      <c r="F1793" s="235">
        <v>11</v>
      </c>
      <c r="G1793" s="235">
        <v>9</v>
      </c>
      <c r="H1793" s="78">
        <f t="shared" si="136"/>
        <v>10</v>
      </c>
      <c r="I1793" s="47">
        <f t="shared" si="137"/>
        <v>1</v>
      </c>
      <c r="J1793" s="139">
        <v>65516</v>
      </c>
      <c r="K1793" s="139">
        <v>45000</v>
      </c>
      <c r="L1793" s="54">
        <f t="shared" si="138"/>
        <v>50000</v>
      </c>
      <c r="M1793" s="54">
        <f t="shared" si="139"/>
        <v>5000</v>
      </c>
      <c r="O1793" s="91">
        <f t="shared" si="135"/>
        <v>0</v>
      </c>
      <c r="P1793" s="122">
        <v>728615</v>
      </c>
      <c r="Q1793" s="71">
        <v>10</v>
      </c>
      <c r="R1793" s="71">
        <v>50000</v>
      </c>
      <c r="S1793" s="161"/>
    </row>
    <row r="1794" spans="1:19">
      <c r="A1794" s="180">
        <v>728720</v>
      </c>
      <c r="B1794" s="86">
        <v>728</v>
      </c>
      <c r="C1794" s="182" t="s">
        <v>879</v>
      </c>
      <c r="D1794" s="182">
        <v>720</v>
      </c>
      <c r="E1794" s="41" t="s">
        <v>854</v>
      </c>
      <c r="F1794" s="235">
        <v>1</v>
      </c>
      <c r="G1794" s="235">
        <v>0</v>
      </c>
      <c r="H1794" s="78">
        <f t="shared" si="136"/>
        <v>0.8</v>
      </c>
      <c r="I1794" s="47">
        <f t="shared" si="137"/>
        <v>0.8</v>
      </c>
      <c r="J1794" s="139">
        <v>5000</v>
      </c>
      <c r="K1794" s="139">
        <v>0</v>
      </c>
      <c r="L1794" s="54">
        <f t="shared" si="138"/>
        <v>4000</v>
      </c>
      <c r="M1794" s="54">
        <f t="shared" si="139"/>
        <v>4000</v>
      </c>
      <c r="O1794" s="91">
        <f t="shared" si="135"/>
        <v>0</v>
      </c>
      <c r="P1794" s="122">
        <v>728720</v>
      </c>
      <c r="Q1794" s="71">
        <v>0.8</v>
      </c>
      <c r="R1794" s="71">
        <v>4000</v>
      </c>
      <c r="S1794" s="161"/>
    </row>
    <row r="1795" spans="1:19">
      <c r="A1795" s="212">
        <v>728750</v>
      </c>
      <c r="B1795" s="149">
        <v>728</v>
      </c>
      <c r="C1795" s="183" t="s">
        <v>879</v>
      </c>
      <c r="D1795" s="184">
        <v>750</v>
      </c>
      <c r="E1795" s="41" t="s">
        <v>529</v>
      </c>
      <c r="F1795" s="235">
        <v>0.51</v>
      </c>
      <c r="G1795" s="235">
        <v>0</v>
      </c>
      <c r="H1795" s="78">
        <f t="shared" si="136"/>
        <v>0</v>
      </c>
      <c r="I1795" s="47">
        <f t="shared" si="137"/>
        <v>0</v>
      </c>
      <c r="J1795" s="139">
        <v>2550</v>
      </c>
      <c r="K1795" s="139">
        <v>0</v>
      </c>
      <c r="L1795" s="54">
        <f t="shared" si="138"/>
        <v>0</v>
      </c>
      <c r="M1795" s="54">
        <f t="shared" si="139"/>
        <v>0</v>
      </c>
      <c r="O1795" s="91">
        <f t="shared" si="135"/>
        <v>0</v>
      </c>
      <c r="P1795" s="147">
        <v>728750</v>
      </c>
      <c r="Q1795" s="71"/>
      <c r="R1795" s="71"/>
      <c r="S1795" s="161"/>
    </row>
    <row r="1796" spans="1:19">
      <c r="A1796" s="144">
        <v>735056</v>
      </c>
      <c r="B1796" s="149">
        <f>TRUNC(A1796,-3)/1000</f>
        <v>735</v>
      </c>
      <c r="C1796" s="183" t="str">
        <f>VLOOKUP(B1796,code437,2)</f>
        <v xml:space="preserve">NORTH MIDDLESEX              </v>
      </c>
      <c r="D1796" s="184">
        <f>A1796-B1796*1000</f>
        <v>56</v>
      </c>
      <c r="E1796" s="41" t="s">
        <v>784</v>
      </c>
      <c r="H1796" s="78">
        <f t="shared" si="136"/>
        <v>0.45</v>
      </c>
      <c r="I1796" s="47">
        <f t="shared" si="137"/>
        <v>0.45</v>
      </c>
      <c r="K1796" s="139"/>
      <c r="L1796" s="54">
        <f t="shared" si="138"/>
        <v>2250</v>
      </c>
      <c r="M1796" s="54">
        <f t="shared" si="139"/>
        <v>2250</v>
      </c>
      <c r="O1796" s="91">
        <f t="shared" si="135"/>
        <v>0</v>
      </c>
      <c r="P1796" s="122">
        <v>735056</v>
      </c>
      <c r="Q1796" s="71">
        <v>0.45</v>
      </c>
      <c r="R1796" s="71">
        <v>2250</v>
      </c>
      <c r="S1796" s="161"/>
    </row>
    <row r="1797" spans="1:19">
      <c r="A1797" s="51">
        <v>735097</v>
      </c>
      <c r="B1797" s="48">
        <v>735</v>
      </c>
      <c r="C1797" s="50" t="s">
        <v>855</v>
      </c>
      <c r="D1797" s="50">
        <v>97</v>
      </c>
      <c r="E1797" s="41" t="s">
        <v>846</v>
      </c>
      <c r="F1797" s="235">
        <v>40.339999999999996</v>
      </c>
      <c r="G1797" s="235">
        <v>53</v>
      </c>
      <c r="H1797" s="78">
        <f t="shared" si="136"/>
        <v>56.21</v>
      </c>
      <c r="I1797" s="47">
        <f t="shared" si="137"/>
        <v>3.2100000000000009</v>
      </c>
      <c r="J1797" s="139">
        <v>227893</v>
      </c>
      <c r="K1797" s="139">
        <v>297932</v>
      </c>
      <c r="L1797" s="54">
        <f t="shared" si="138"/>
        <v>327149</v>
      </c>
      <c r="M1797" s="54">
        <f t="shared" si="139"/>
        <v>29217</v>
      </c>
      <c r="O1797" s="91">
        <f t="shared" ref="O1797:O1860" si="140">P1797-A1797</f>
        <v>0</v>
      </c>
      <c r="P1797" s="122">
        <v>735097</v>
      </c>
      <c r="Q1797" s="71">
        <v>56.21</v>
      </c>
      <c r="R1797" s="71">
        <v>327149</v>
      </c>
      <c r="S1797" s="161"/>
    </row>
    <row r="1798" spans="1:19">
      <c r="A1798" s="170">
        <v>735103</v>
      </c>
      <c r="B1798" s="48">
        <v>735</v>
      </c>
      <c r="C1798" s="50" t="s">
        <v>855</v>
      </c>
      <c r="D1798" s="50">
        <v>103</v>
      </c>
      <c r="E1798" s="41" t="s">
        <v>804</v>
      </c>
      <c r="F1798" s="235">
        <v>3.77</v>
      </c>
      <c r="G1798" s="235">
        <v>4</v>
      </c>
      <c r="H1798" s="78">
        <f t="shared" ref="H1798:H1861" si="141">Q1798</f>
        <v>4.4000000000000004</v>
      </c>
      <c r="I1798" s="47">
        <f t="shared" ref="I1798:I1861" si="142">H1798-G1798</f>
        <v>0.40000000000000036</v>
      </c>
      <c r="J1798" s="139">
        <v>18850</v>
      </c>
      <c r="K1798" s="139">
        <v>24000</v>
      </c>
      <c r="L1798" s="54">
        <f t="shared" ref="L1798:L1861" si="143">R1798</f>
        <v>22000</v>
      </c>
      <c r="M1798" s="54">
        <f t="shared" ref="M1798:M1861" si="144">L1798-K1798</f>
        <v>-2000</v>
      </c>
      <c r="O1798" s="91">
        <f t="shared" si="140"/>
        <v>0</v>
      </c>
      <c r="P1798" s="122">
        <v>735103</v>
      </c>
      <c r="Q1798" s="71">
        <v>4.4000000000000004</v>
      </c>
      <c r="R1798" s="71">
        <v>22000</v>
      </c>
      <c r="S1798" s="161"/>
    </row>
    <row r="1799" spans="1:19">
      <c r="A1799" s="212">
        <v>735125</v>
      </c>
      <c r="B1799" s="149">
        <v>735</v>
      </c>
      <c r="C1799" s="183" t="s">
        <v>855</v>
      </c>
      <c r="D1799" s="184">
        <v>125</v>
      </c>
      <c r="E1799" s="41" t="s">
        <v>1268</v>
      </c>
      <c r="F1799" s="235">
        <v>1</v>
      </c>
      <c r="G1799" s="235">
        <v>0</v>
      </c>
      <c r="H1799" s="78">
        <f t="shared" si="141"/>
        <v>0</v>
      </c>
      <c r="I1799" s="47">
        <f t="shared" si="142"/>
        <v>0</v>
      </c>
      <c r="J1799" s="139">
        <v>8761</v>
      </c>
      <c r="K1799" s="139">
        <v>0</v>
      </c>
      <c r="L1799" s="54">
        <f t="shared" si="143"/>
        <v>0</v>
      </c>
      <c r="M1799" s="54">
        <f t="shared" si="144"/>
        <v>0</v>
      </c>
      <c r="O1799" s="91">
        <f t="shared" si="140"/>
        <v>0</v>
      </c>
      <c r="P1799" s="147">
        <v>735125</v>
      </c>
      <c r="Q1799" s="71"/>
      <c r="R1799" s="71"/>
      <c r="S1799" s="161"/>
    </row>
    <row r="1800" spans="1:19">
      <c r="A1800" s="145">
        <v>735153</v>
      </c>
      <c r="B1800" s="49">
        <v>735</v>
      </c>
      <c r="C1800" s="50" t="s">
        <v>855</v>
      </c>
      <c r="D1800" s="68">
        <v>153</v>
      </c>
      <c r="E1800" s="41" t="s">
        <v>847</v>
      </c>
      <c r="F1800" s="235">
        <v>5.7</v>
      </c>
      <c r="G1800" s="235">
        <v>2</v>
      </c>
      <c r="H1800" s="78">
        <f t="shared" si="141"/>
        <v>2</v>
      </c>
      <c r="I1800" s="47">
        <f t="shared" si="142"/>
        <v>0</v>
      </c>
      <c r="J1800" s="139">
        <v>37845</v>
      </c>
      <c r="K1800" s="139">
        <v>10000</v>
      </c>
      <c r="L1800" s="54">
        <f t="shared" si="143"/>
        <v>10000</v>
      </c>
      <c r="M1800" s="54">
        <f t="shared" si="144"/>
        <v>0</v>
      </c>
      <c r="O1800" s="91">
        <f t="shared" si="140"/>
        <v>0</v>
      </c>
      <c r="P1800" s="122">
        <v>735153</v>
      </c>
      <c r="Q1800" s="71">
        <v>2</v>
      </c>
      <c r="R1800" s="71">
        <v>10000</v>
      </c>
      <c r="S1800" s="161"/>
    </row>
    <row r="1801" spans="1:19">
      <c r="A1801" s="250">
        <v>735158</v>
      </c>
      <c r="B1801" s="149">
        <v>735</v>
      </c>
      <c r="C1801" s="183" t="s">
        <v>855</v>
      </c>
      <c r="D1801" s="184">
        <v>158</v>
      </c>
      <c r="E1801" s="41" t="s">
        <v>564</v>
      </c>
      <c r="F1801" s="235">
        <v>1.18</v>
      </c>
      <c r="G1801" s="235">
        <v>0</v>
      </c>
      <c r="H1801" s="78">
        <f t="shared" si="141"/>
        <v>0</v>
      </c>
      <c r="I1801" s="47">
        <f t="shared" si="142"/>
        <v>0</v>
      </c>
      <c r="J1801" s="139">
        <v>5900</v>
      </c>
      <c r="K1801" s="139">
        <v>0</v>
      </c>
      <c r="L1801" s="54">
        <f t="shared" si="143"/>
        <v>0</v>
      </c>
      <c r="M1801" s="54">
        <f t="shared" si="144"/>
        <v>0</v>
      </c>
      <c r="O1801" s="91">
        <f t="shared" si="140"/>
        <v>0</v>
      </c>
      <c r="P1801" s="147">
        <v>735158</v>
      </c>
      <c r="S1801" s="161"/>
    </row>
    <row r="1802" spans="1:19">
      <c r="A1802" s="180">
        <v>735160</v>
      </c>
      <c r="B1802" s="86">
        <v>735</v>
      </c>
      <c r="C1802" s="182" t="s">
        <v>855</v>
      </c>
      <c r="D1802" s="182">
        <v>160</v>
      </c>
      <c r="E1802" s="41" t="s">
        <v>582</v>
      </c>
      <c r="F1802" s="235">
        <v>2</v>
      </c>
      <c r="G1802" s="235">
        <v>2</v>
      </c>
      <c r="H1802" s="78">
        <f t="shared" si="141"/>
        <v>2</v>
      </c>
      <c r="I1802" s="47">
        <f t="shared" si="142"/>
        <v>0</v>
      </c>
      <c r="J1802" s="139">
        <v>10000</v>
      </c>
      <c r="K1802" s="139">
        <v>10000</v>
      </c>
      <c r="L1802" s="54">
        <f t="shared" si="143"/>
        <v>10000</v>
      </c>
      <c r="M1802" s="54">
        <f t="shared" si="144"/>
        <v>0</v>
      </c>
      <c r="O1802" s="91">
        <f t="shared" si="140"/>
        <v>0</v>
      </c>
      <c r="P1802" s="122">
        <v>735160</v>
      </c>
      <c r="Q1802" s="71">
        <v>2</v>
      </c>
      <c r="R1802" s="71">
        <v>10000</v>
      </c>
      <c r="S1802" s="161"/>
    </row>
    <row r="1803" spans="1:19">
      <c r="A1803" s="51">
        <v>735162</v>
      </c>
      <c r="B1803" s="49">
        <v>735</v>
      </c>
      <c r="C1803" s="50" t="s">
        <v>855</v>
      </c>
      <c r="D1803" s="68">
        <v>162</v>
      </c>
      <c r="E1803" s="41" t="s">
        <v>848</v>
      </c>
      <c r="F1803" s="235">
        <v>8.4</v>
      </c>
      <c r="G1803" s="235">
        <v>8</v>
      </c>
      <c r="H1803" s="78">
        <f t="shared" si="141"/>
        <v>8</v>
      </c>
      <c r="I1803" s="47">
        <f t="shared" si="142"/>
        <v>0</v>
      </c>
      <c r="J1803" s="139">
        <v>58599</v>
      </c>
      <c r="K1803" s="139">
        <v>45872</v>
      </c>
      <c r="L1803" s="54">
        <f t="shared" si="143"/>
        <v>40000</v>
      </c>
      <c r="M1803" s="54">
        <f t="shared" si="144"/>
        <v>-5872</v>
      </c>
      <c r="O1803" s="91">
        <f t="shared" si="140"/>
        <v>0</v>
      </c>
      <c r="P1803" s="122">
        <v>735162</v>
      </c>
      <c r="Q1803" s="71">
        <v>8</v>
      </c>
      <c r="R1803" s="71">
        <v>40000</v>
      </c>
      <c r="S1803" s="161"/>
    </row>
    <row r="1804" spans="1:19">
      <c r="A1804" s="234">
        <v>735301</v>
      </c>
      <c r="B1804" s="149">
        <v>735</v>
      </c>
      <c r="C1804" s="183" t="s">
        <v>855</v>
      </c>
      <c r="D1804" s="184">
        <v>301</v>
      </c>
      <c r="E1804" s="41" t="s">
        <v>569</v>
      </c>
      <c r="G1804" s="235">
        <v>1</v>
      </c>
      <c r="H1804" s="78">
        <f t="shared" si="141"/>
        <v>1</v>
      </c>
      <c r="I1804" s="47">
        <f t="shared" si="142"/>
        <v>0</v>
      </c>
      <c r="K1804" s="139">
        <v>5000</v>
      </c>
      <c r="L1804" s="54">
        <f t="shared" si="143"/>
        <v>5000</v>
      </c>
      <c r="M1804" s="54">
        <f t="shared" si="144"/>
        <v>0</v>
      </c>
      <c r="O1804" s="91">
        <f t="shared" si="140"/>
        <v>0</v>
      </c>
      <c r="P1804" s="122">
        <v>735301</v>
      </c>
      <c r="Q1804" s="71">
        <v>1</v>
      </c>
      <c r="R1804" s="71">
        <v>5000</v>
      </c>
      <c r="S1804" s="161"/>
    </row>
    <row r="1805" spans="1:19">
      <c r="A1805" s="144">
        <v>735343</v>
      </c>
      <c r="B1805" s="49">
        <v>735</v>
      </c>
      <c r="C1805" s="50" t="s">
        <v>855</v>
      </c>
      <c r="D1805" s="68">
        <v>343</v>
      </c>
      <c r="E1805" s="41" t="s">
        <v>788</v>
      </c>
      <c r="F1805" s="235">
        <v>2</v>
      </c>
      <c r="G1805" s="235">
        <v>1</v>
      </c>
      <c r="H1805" s="78">
        <f t="shared" si="141"/>
        <v>1</v>
      </c>
      <c r="I1805" s="47">
        <f t="shared" si="142"/>
        <v>0</v>
      </c>
      <c r="J1805" s="139">
        <v>10000</v>
      </c>
      <c r="K1805" s="139">
        <v>5000</v>
      </c>
      <c r="L1805" s="54">
        <f t="shared" si="143"/>
        <v>5000</v>
      </c>
      <c r="M1805" s="54">
        <f t="shared" si="144"/>
        <v>0</v>
      </c>
      <c r="O1805" s="91">
        <f t="shared" si="140"/>
        <v>0</v>
      </c>
      <c r="P1805" s="122">
        <v>735343</v>
      </c>
      <c r="Q1805" s="71">
        <v>1</v>
      </c>
      <c r="R1805" s="71">
        <v>5000</v>
      </c>
      <c r="S1805" s="161"/>
    </row>
    <row r="1806" spans="1:19">
      <c r="A1806" s="171">
        <v>735610</v>
      </c>
      <c r="B1806" s="48">
        <v>735</v>
      </c>
      <c r="C1806" s="50" t="s">
        <v>855</v>
      </c>
      <c r="D1806" s="68">
        <v>610</v>
      </c>
      <c r="E1806" s="41" t="s">
        <v>852</v>
      </c>
      <c r="F1806" s="235">
        <v>5.4899999999999993</v>
      </c>
      <c r="G1806" s="235">
        <v>7</v>
      </c>
      <c r="H1806" s="78">
        <f t="shared" si="141"/>
        <v>7</v>
      </c>
      <c r="I1806" s="47">
        <f t="shared" si="142"/>
        <v>0</v>
      </c>
      <c r="J1806" s="139">
        <v>27450</v>
      </c>
      <c r="K1806" s="139">
        <v>35000</v>
      </c>
      <c r="L1806" s="54">
        <f t="shared" si="143"/>
        <v>41165</v>
      </c>
      <c r="M1806" s="54">
        <f t="shared" si="144"/>
        <v>6165</v>
      </c>
      <c r="O1806" s="91">
        <f t="shared" si="140"/>
        <v>0</v>
      </c>
      <c r="P1806" s="122">
        <v>735610</v>
      </c>
      <c r="Q1806" s="71">
        <v>7</v>
      </c>
      <c r="R1806" s="71">
        <v>41165</v>
      </c>
      <c r="S1806" s="161"/>
    </row>
    <row r="1807" spans="1:19">
      <c r="A1807" s="120">
        <v>735616</v>
      </c>
      <c r="B1807" s="49">
        <v>735</v>
      </c>
      <c r="C1807" s="50" t="s">
        <v>855</v>
      </c>
      <c r="D1807" s="68">
        <v>616</v>
      </c>
      <c r="E1807" s="41" t="s">
        <v>1513</v>
      </c>
      <c r="F1807" s="235">
        <v>3.9699999999999998</v>
      </c>
      <c r="G1807" s="235">
        <v>1</v>
      </c>
      <c r="H1807" s="78">
        <f t="shared" si="141"/>
        <v>1</v>
      </c>
      <c r="I1807" s="47">
        <f t="shared" si="142"/>
        <v>0</v>
      </c>
      <c r="J1807" s="139">
        <v>40432</v>
      </c>
      <c r="K1807" s="139">
        <v>14233</v>
      </c>
      <c r="L1807" s="54">
        <f t="shared" si="143"/>
        <v>5000</v>
      </c>
      <c r="M1807" s="54">
        <f t="shared" si="144"/>
        <v>-9233</v>
      </c>
      <c r="O1807" s="91">
        <f t="shared" si="140"/>
        <v>0</v>
      </c>
      <c r="P1807" s="122">
        <v>735616</v>
      </c>
      <c r="Q1807" s="71">
        <v>1</v>
      </c>
      <c r="R1807" s="71">
        <v>5000</v>
      </c>
      <c r="S1807" s="161"/>
    </row>
    <row r="1808" spans="1:19">
      <c r="A1808" s="51">
        <v>735673</v>
      </c>
      <c r="B1808" s="48">
        <v>735</v>
      </c>
      <c r="C1808" s="50" t="s">
        <v>855</v>
      </c>
      <c r="D1808" s="68">
        <v>673</v>
      </c>
      <c r="E1808" s="41" t="s">
        <v>853</v>
      </c>
      <c r="F1808" s="235">
        <v>3</v>
      </c>
      <c r="G1808" s="235">
        <v>4</v>
      </c>
      <c r="H1808" s="78">
        <f t="shared" si="141"/>
        <v>4</v>
      </c>
      <c r="I1808" s="47">
        <f t="shared" si="142"/>
        <v>0</v>
      </c>
      <c r="J1808" s="139">
        <v>15000</v>
      </c>
      <c r="K1808" s="139">
        <v>20000</v>
      </c>
      <c r="L1808" s="54">
        <f t="shared" si="143"/>
        <v>23809</v>
      </c>
      <c r="M1808" s="54">
        <f t="shared" si="144"/>
        <v>3809</v>
      </c>
      <c r="O1808" s="91">
        <f t="shared" si="140"/>
        <v>0</v>
      </c>
      <c r="P1808" s="122">
        <v>735673</v>
      </c>
      <c r="Q1808" s="71">
        <v>4</v>
      </c>
      <c r="R1808" s="71">
        <v>23809</v>
      </c>
      <c r="S1808" s="161"/>
    </row>
    <row r="1809" spans="1:19">
      <c r="A1809" s="170">
        <v>740003</v>
      </c>
      <c r="B1809" s="49">
        <v>740</v>
      </c>
      <c r="C1809" s="50" t="s">
        <v>906</v>
      </c>
      <c r="D1809" s="68">
        <v>3</v>
      </c>
      <c r="E1809" s="41" t="s">
        <v>1310</v>
      </c>
      <c r="F1809" s="235">
        <v>9.84</v>
      </c>
      <c r="G1809" s="235">
        <v>12</v>
      </c>
      <c r="H1809" s="78">
        <f t="shared" si="141"/>
        <v>13</v>
      </c>
      <c r="I1809" s="47">
        <f t="shared" si="142"/>
        <v>1</v>
      </c>
      <c r="J1809" s="139">
        <v>49200</v>
      </c>
      <c r="K1809" s="139">
        <v>60000</v>
      </c>
      <c r="L1809" s="54">
        <f t="shared" si="143"/>
        <v>65000</v>
      </c>
      <c r="M1809" s="54">
        <f t="shared" si="144"/>
        <v>5000</v>
      </c>
      <c r="O1809" s="91">
        <f t="shared" si="140"/>
        <v>0</v>
      </c>
      <c r="P1809" s="122">
        <v>740003</v>
      </c>
      <c r="Q1809" s="71">
        <v>13</v>
      </c>
      <c r="R1809" s="71">
        <v>65000</v>
      </c>
      <c r="S1809" s="161"/>
    </row>
    <row r="1810" spans="1:19">
      <c r="A1810" s="120">
        <v>740052</v>
      </c>
      <c r="B1810" s="49">
        <v>740</v>
      </c>
      <c r="C1810" s="50" t="s">
        <v>906</v>
      </c>
      <c r="D1810" s="68">
        <v>52</v>
      </c>
      <c r="E1810" s="41" t="s">
        <v>863</v>
      </c>
      <c r="F1810" s="235">
        <v>1</v>
      </c>
      <c r="G1810" s="235">
        <v>0</v>
      </c>
      <c r="H1810" s="78">
        <f t="shared" si="141"/>
        <v>0</v>
      </c>
      <c r="I1810" s="47">
        <f t="shared" si="142"/>
        <v>0</v>
      </c>
      <c r="J1810" s="139">
        <v>5000</v>
      </c>
      <c r="K1810" s="139">
        <v>0</v>
      </c>
      <c r="L1810" s="54">
        <f t="shared" si="143"/>
        <v>0</v>
      </c>
      <c r="M1810" s="54">
        <f t="shared" si="144"/>
        <v>0</v>
      </c>
      <c r="O1810" s="91">
        <f t="shared" si="140"/>
        <v>0</v>
      </c>
      <c r="P1810" s="147">
        <v>740052</v>
      </c>
      <c r="Q1810" s="71"/>
      <c r="R1810" s="71"/>
      <c r="S1810" s="161"/>
    </row>
    <row r="1811" spans="1:19">
      <c r="A1811" s="170">
        <v>740094</v>
      </c>
      <c r="B1811" s="49">
        <v>740</v>
      </c>
      <c r="C1811" s="50" t="s">
        <v>906</v>
      </c>
      <c r="D1811" s="68">
        <v>94</v>
      </c>
      <c r="E1811" s="41" t="s">
        <v>1357</v>
      </c>
      <c r="F1811" s="235">
        <v>8.83</v>
      </c>
      <c r="G1811" s="235">
        <v>10</v>
      </c>
      <c r="H1811" s="78">
        <f t="shared" si="141"/>
        <v>10.81</v>
      </c>
      <c r="I1811" s="47">
        <f t="shared" si="142"/>
        <v>0.8100000000000005</v>
      </c>
      <c r="J1811" s="139">
        <v>51096</v>
      </c>
      <c r="K1811" s="139">
        <v>56946</v>
      </c>
      <c r="L1811" s="54">
        <f t="shared" si="143"/>
        <v>59601</v>
      </c>
      <c r="M1811" s="54">
        <f t="shared" si="144"/>
        <v>2655</v>
      </c>
      <c r="O1811" s="91">
        <f t="shared" si="140"/>
        <v>0</v>
      </c>
      <c r="P1811" s="122">
        <v>740094</v>
      </c>
      <c r="Q1811" s="71">
        <v>10.81</v>
      </c>
      <c r="R1811" s="71">
        <v>59601</v>
      </c>
      <c r="S1811" s="161"/>
    </row>
    <row r="1812" spans="1:19">
      <c r="A1812" s="212">
        <v>740095</v>
      </c>
      <c r="B1812" s="149">
        <v>740</v>
      </c>
      <c r="C1812" s="183" t="s">
        <v>906</v>
      </c>
      <c r="D1812" s="184">
        <v>95</v>
      </c>
      <c r="E1812" s="41" t="s">
        <v>892</v>
      </c>
      <c r="F1812" s="235">
        <v>1</v>
      </c>
      <c r="G1812" s="235">
        <v>1</v>
      </c>
      <c r="H1812" s="78">
        <f t="shared" si="141"/>
        <v>1</v>
      </c>
      <c r="I1812" s="47">
        <f t="shared" si="142"/>
        <v>0</v>
      </c>
      <c r="J1812" s="139">
        <v>5000</v>
      </c>
      <c r="K1812" s="139">
        <v>5000</v>
      </c>
      <c r="L1812" s="54">
        <f t="shared" si="143"/>
        <v>5000</v>
      </c>
      <c r="M1812" s="54">
        <f t="shared" si="144"/>
        <v>0</v>
      </c>
      <c r="O1812" s="91">
        <f t="shared" si="140"/>
        <v>0</v>
      </c>
      <c r="P1812" s="122">
        <v>740095</v>
      </c>
      <c r="Q1812" s="71">
        <v>1</v>
      </c>
      <c r="R1812" s="71">
        <v>5000</v>
      </c>
      <c r="S1812" s="161"/>
    </row>
    <row r="1813" spans="1:19">
      <c r="A1813" s="170">
        <v>740182</v>
      </c>
      <c r="B1813" s="49">
        <v>740</v>
      </c>
      <c r="C1813" s="50" t="s">
        <v>906</v>
      </c>
      <c r="D1813" s="68">
        <v>182</v>
      </c>
      <c r="E1813" s="41" t="s">
        <v>1306</v>
      </c>
      <c r="F1813" s="235">
        <v>5</v>
      </c>
      <c r="G1813" s="235">
        <v>3</v>
      </c>
      <c r="H1813" s="78">
        <f t="shared" si="141"/>
        <v>3</v>
      </c>
      <c r="I1813" s="47">
        <f t="shared" si="142"/>
        <v>0</v>
      </c>
      <c r="J1813" s="139">
        <v>25000</v>
      </c>
      <c r="K1813" s="139">
        <v>15000</v>
      </c>
      <c r="L1813" s="54">
        <f t="shared" si="143"/>
        <v>15000</v>
      </c>
      <c r="M1813" s="54">
        <f t="shared" si="144"/>
        <v>0</v>
      </c>
      <c r="O1813" s="91">
        <f t="shared" si="140"/>
        <v>0</v>
      </c>
      <c r="P1813" s="122">
        <v>740182</v>
      </c>
      <c r="Q1813" s="71">
        <v>3</v>
      </c>
      <c r="R1813" s="71">
        <v>15000</v>
      </c>
      <c r="S1813" s="161"/>
    </row>
    <row r="1814" spans="1:19">
      <c r="A1814" s="170">
        <v>740201</v>
      </c>
      <c r="B1814" s="49">
        <v>740</v>
      </c>
      <c r="C1814" s="50" t="s">
        <v>906</v>
      </c>
      <c r="D1814" s="68">
        <v>201</v>
      </c>
      <c r="E1814" s="41" t="s">
        <v>950</v>
      </c>
      <c r="F1814" s="235">
        <v>11.01</v>
      </c>
      <c r="G1814" s="235">
        <v>8</v>
      </c>
      <c r="H1814" s="78">
        <f t="shared" si="141"/>
        <v>10</v>
      </c>
      <c r="I1814" s="47">
        <f t="shared" si="142"/>
        <v>2</v>
      </c>
      <c r="J1814" s="139">
        <v>59779</v>
      </c>
      <c r="K1814" s="139">
        <v>40000</v>
      </c>
      <c r="L1814" s="54">
        <f t="shared" si="143"/>
        <v>54030</v>
      </c>
      <c r="M1814" s="54">
        <f t="shared" si="144"/>
        <v>14030</v>
      </c>
      <c r="O1814" s="91">
        <f t="shared" si="140"/>
        <v>0</v>
      </c>
      <c r="P1814" s="122">
        <v>740201</v>
      </c>
      <c r="Q1814" s="71">
        <v>10</v>
      </c>
      <c r="R1814" s="71">
        <v>54030</v>
      </c>
      <c r="S1814" s="161"/>
    </row>
    <row r="1815" spans="1:19">
      <c r="A1815" s="170">
        <v>740310</v>
      </c>
      <c r="B1815" s="49">
        <v>740</v>
      </c>
      <c r="C1815" s="50" t="s">
        <v>906</v>
      </c>
      <c r="D1815" s="68">
        <v>310</v>
      </c>
      <c r="E1815" s="41" t="s">
        <v>901</v>
      </c>
      <c r="F1815" s="235">
        <v>38.99</v>
      </c>
      <c r="G1815" s="235">
        <v>32</v>
      </c>
      <c r="H1815" s="78">
        <f t="shared" si="141"/>
        <v>32.39</v>
      </c>
      <c r="I1815" s="47">
        <f t="shared" si="142"/>
        <v>0.39000000000000057</v>
      </c>
      <c r="J1815" s="139">
        <v>206179</v>
      </c>
      <c r="K1815" s="139">
        <v>174210</v>
      </c>
      <c r="L1815" s="54">
        <f t="shared" si="143"/>
        <v>168745</v>
      </c>
      <c r="M1815" s="54">
        <f t="shared" si="144"/>
        <v>-5465</v>
      </c>
      <c r="O1815" s="91">
        <f t="shared" si="140"/>
        <v>0</v>
      </c>
      <c r="P1815" s="122">
        <v>740310</v>
      </c>
      <c r="Q1815" s="71">
        <v>32.39</v>
      </c>
      <c r="R1815" s="71">
        <v>168745</v>
      </c>
      <c r="S1815" s="161"/>
    </row>
    <row r="1816" spans="1:19">
      <c r="A1816" s="170">
        <v>740331</v>
      </c>
      <c r="B1816" s="49">
        <v>740</v>
      </c>
      <c r="C1816" s="50" t="s">
        <v>906</v>
      </c>
      <c r="D1816" s="68">
        <v>331</v>
      </c>
      <c r="E1816" s="41" t="s">
        <v>509</v>
      </c>
      <c r="F1816" s="235">
        <v>2.83</v>
      </c>
      <c r="G1816" s="235">
        <v>1</v>
      </c>
      <c r="H1816" s="78">
        <f t="shared" si="141"/>
        <v>0.65</v>
      </c>
      <c r="I1816" s="47">
        <f t="shared" si="142"/>
        <v>-0.35</v>
      </c>
      <c r="J1816" s="139">
        <v>19392</v>
      </c>
      <c r="K1816" s="139">
        <v>10242</v>
      </c>
      <c r="L1816" s="54">
        <f t="shared" si="143"/>
        <v>3940</v>
      </c>
      <c r="M1816" s="54">
        <f t="shared" si="144"/>
        <v>-6302</v>
      </c>
      <c r="O1816" s="91">
        <f t="shared" si="140"/>
        <v>0</v>
      </c>
      <c r="P1816" s="122">
        <v>740331</v>
      </c>
      <c r="Q1816" s="71">
        <v>0.65</v>
      </c>
      <c r="R1816" s="71">
        <v>3940</v>
      </c>
      <c r="S1816" s="161"/>
    </row>
    <row r="1817" spans="1:19">
      <c r="A1817" s="180">
        <v>740625</v>
      </c>
      <c r="B1817" s="86">
        <v>740</v>
      </c>
      <c r="C1817" s="182" t="s">
        <v>906</v>
      </c>
      <c r="D1817" s="182">
        <v>625</v>
      </c>
      <c r="E1817" s="41" t="s">
        <v>842</v>
      </c>
      <c r="F1817" s="235">
        <v>1</v>
      </c>
      <c r="G1817" s="235">
        <v>0</v>
      </c>
      <c r="H1817" s="78">
        <f t="shared" si="141"/>
        <v>0</v>
      </c>
      <c r="I1817" s="47">
        <f t="shared" si="142"/>
        <v>0</v>
      </c>
      <c r="J1817" s="139">
        <v>5000</v>
      </c>
      <c r="K1817" s="139">
        <v>0</v>
      </c>
      <c r="L1817" s="54">
        <f t="shared" si="143"/>
        <v>0</v>
      </c>
      <c r="M1817" s="54">
        <f t="shared" si="144"/>
        <v>0</v>
      </c>
      <c r="O1817" s="91">
        <f t="shared" si="140"/>
        <v>0</v>
      </c>
      <c r="P1817" s="147">
        <v>740625</v>
      </c>
      <c r="Q1817" s="71"/>
      <c r="R1817" s="71"/>
      <c r="S1817" s="161"/>
    </row>
    <row r="1818" spans="1:19">
      <c r="A1818" s="145">
        <v>740665</v>
      </c>
      <c r="B1818" s="48">
        <v>740</v>
      </c>
      <c r="C1818" s="50" t="s">
        <v>906</v>
      </c>
      <c r="D1818" s="68">
        <v>665</v>
      </c>
      <c r="E1818" s="41" t="s">
        <v>866</v>
      </c>
      <c r="F1818" s="235">
        <v>3</v>
      </c>
      <c r="G1818" s="235">
        <v>3</v>
      </c>
      <c r="H1818" s="78">
        <f t="shared" si="141"/>
        <v>2</v>
      </c>
      <c r="I1818" s="47">
        <f t="shared" si="142"/>
        <v>-1</v>
      </c>
      <c r="J1818" s="139">
        <v>15000</v>
      </c>
      <c r="K1818" s="139">
        <v>15000</v>
      </c>
      <c r="L1818" s="54">
        <f t="shared" si="143"/>
        <v>10000</v>
      </c>
      <c r="M1818" s="54">
        <f t="shared" si="144"/>
        <v>-5000</v>
      </c>
      <c r="O1818" s="91">
        <f t="shared" si="140"/>
        <v>0</v>
      </c>
      <c r="P1818" s="122">
        <v>740665</v>
      </c>
      <c r="Q1818" s="71">
        <v>2</v>
      </c>
      <c r="R1818" s="71">
        <v>10000</v>
      </c>
      <c r="S1818" s="161"/>
    </row>
    <row r="1819" spans="1:19">
      <c r="A1819" s="170">
        <v>745007</v>
      </c>
      <c r="B1819" s="49">
        <v>745</v>
      </c>
      <c r="C1819" s="50" t="s">
        <v>823</v>
      </c>
      <c r="D1819" s="50">
        <v>7</v>
      </c>
      <c r="E1819" s="41" t="s">
        <v>578</v>
      </c>
      <c r="F1819" s="235">
        <v>5</v>
      </c>
      <c r="G1819" s="235">
        <v>5</v>
      </c>
      <c r="H1819" s="78">
        <f t="shared" si="141"/>
        <v>5</v>
      </c>
      <c r="I1819" s="47">
        <f t="shared" si="142"/>
        <v>0</v>
      </c>
      <c r="J1819" s="139">
        <v>25000</v>
      </c>
      <c r="K1819" s="139">
        <v>25000</v>
      </c>
      <c r="L1819" s="54">
        <f t="shared" si="143"/>
        <v>25000</v>
      </c>
      <c r="M1819" s="54">
        <f t="shared" si="144"/>
        <v>0</v>
      </c>
      <c r="O1819" s="91">
        <f t="shared" si="140"/>
        <v>0</v>
      </c>
      <c r="P1819" s="122">
        <v>745007</v>
      </c>
      <c r="Q1819" s="71">
        <v>5</v>
      </c>
      <c r="R1819" s="71">
        <v>25000</v>
      </c>
      <c r="S1819" s="161"/>
    </row>
    <row r="1820" spans="1:19">
      <c r="A1820" s="180">
        <v>745030</v>
      </c>
      <c r="B1820" s="86">
        <v>745</v>
      </c>
      <c r="C1820" s="182" t="s">
        <v>823</v>
      </c>
      <c r="D1820" s="182">
        <v>30</v>
      </c>
      <c r="E1820" s="41" t="s">
        <v>858</v>
      </c>
      <c r="F1820" s="235">
        <v>1</v>
      </c>
      <c r="G1820" s="235">
        <v>0</v>
      </c>
      <c r="H1820" s="78">
        <f t="shared" si="141"/>
        <v>0</v>
      </c>
      <c r="I1820" s="47">
        <f t="shared" si="142"/>
        <v>0</v>
      </c>
      <c r="J1820" s="139">
        <v>5000</v>
      </c>
      <c r="K1820" s="139">
        <v>0</v>
      </c>
      <c r="L1820" s="54">
        <f t="shared" si="143"/>
        <v>0</v>
      </c>
      <c r="M1820" s="54">
        <f t="shared" si="144"/>
        <v>0</v>
      </c>
      <c r="O1820" s="91">
        <f t="shared" si="140"/>
        <v>0</v>
      </c>
      <c r="P1820" s="147">
        <v>745030</v>
      </c>
      <c r="Q1820" s="71"/>
      <c r="R1820" s="71"/>
      <c r="S1820" s="161"/>
    </row>
    <row r="1821" spans="1:19">
      <c r="A1821" s="234">
        <v>745079</v>
      </c>
      <c r="B1821" s="149">
        <v>745</v>
      </c>
      <c r="C1821" s="183" t="s">
        <v>823</v>
      </c>
      <c r="D1821" s="184">
        <v>79</v>
      </c>
      <c r="E1821" s="41" t="s">
        <v>785</v>
      </c>
      <c r="G1821" s="235">
        <v>1</v>
      </c>
      <c r="H1821" s="78">
        <f t="shared" si="141"/>
        <v>0</v>
      </c>
      <c r="I1821" s="47">
        <f t="shared" si="142"/>
        <v>-1</v>
      </c>
      <c r="K1821" s="139">
        <v>9000</v>
      </c>
      <c r="L1821" s="54">
        <f t="shared" si="143"/>
        <v>0</v>
      </c>
      <c r="M1821" s="54">
        <f t="shared" si="144"/>
        <v>-9000</v>
      </c>
      <c r="O1821" s="91">
        <f t="shared" si="140"/>
        <v>0</v>
      </c>
      <c r="P1821" s="147">
        <v>745079</v>
      </c>
      <c r="Q1821" s="71"/>
      <c r="R1821" s="71"/>
      <c r="S1821" s="161"/>
    </row>
    <row r="1822" spans="1:19">
      <c r="A1822" s="51">
        <v>745105</v>
      </c>
      <c r="B1822" s="49">
        <v>745</v>
      </c>
      <c r="C1822" s="50" t="s">
        <v>823</v>
      </c>
      <c r="D1822" s="50">
        <v>105</v>
      </c>
      <c r="E1822" s="41" t="s">
        <v>579</v>
      </c>
      <c r="F1822" s="235">
        <v>1</v>
      </c>
      <c r="G1822" s="235">
        <v>0</v>
      </c>
      <c r="H1822" s="78">
        <f t="shared" si="141"/>
        <v>0</v>
      </c>
      <c r="I1822" s="47">
        <f t="shared" si="142"/>
        <v>0</v>
      </c>
      <c r="J1822" s="139">
        <v>5000</v>
      </c>
      <c r="K1822" s="139">
        <v>0</v>
      </c>
      <c r="L1822" s="54">
        <f t="shared" si="143"/>
        <v>0</v>
      </c>
      <c r="M1822" s="54">
        <f t="shared" si="144"/>
        <v>0</v>
      </c>
      <c r="O1822" s="91">
        <f t="shared" si="140"/>
        <v>0</v>
      </c>
      <c r="P1822" s="147">
        <v>745105</v>
      </c>
      <c r="Q1822" s="71"/>
      <c r="R1822" s="71"/>
      <c r="S1822" s="161"/>
    </row>
    <row r="1823" spans="1:19">
      <c r="A1823" s="51">
        <v>745128</v>
      </c>
      <c r="B1823" s="49">
        <v>745</v>
      </c>
      <c r="C1823" s="50" t="s">
        <v>823</v>
      </c>
      <c r="D1823" s="50">
        <v>128</v>
      </c>
      <c r="E1823" s="41" t="s">
        <v>580</v>
      </c>
      <c r="F1823" s="235">
        <v>112.37</v>
      </c>
      <c r="G1823" s="235">
        <v>99.5</v>
      </c>
      <c r="H1823" s="78">
        <f t="shared" si="141"/>
        <v>99</v>
      </c>
      <c r="I1823" s="47">
        <f t="shared" si="142"/>
        <v>-0.5</v>
      </c>
      <c r="J1823" s="139">
        <v>601671</v>
      </c>
      <c r="K1823" s="139">
        <v>539369</v>
      </c>
      <c r="L1823" s="54">
        <f t="shared" si="143"/>
        <v>552068</v>
      </c>
      <c r="M1823" s="54">
        <f t="shared" si="144"/>
        <v>12699</v>
      </c>
      <c r="O1823" s="91">
        <f t="shared" si="140"/>
        <v>0</v>
      </c>
      <c r="P1823" s="122">
        <v>745128</v>
      </c>
      <c r="Q1823" s="71">
        <v>99</v>
      </c>
      <c r="R1823" s="71">
        <v>552068</v>
      </c>
      <c r="S1823" s="161"/>
    </row>
    <row r="1824" spans="1:19">
      <c r="A1824" s="171">
        <v>745204</v>
      </c>
      <c r="B1824" s="48">
        <v>745</v>
      </c>
      <c r="C1824" s="50" t="s">
        <v>823</v>
      </c>
      <c r="D1824" s="50">
        <v>204</v>
      </c>
      <c r="E1824" s="41" t="s">
        <v>821</v>
      </c>
      <c r="F1824" s="235">
        <v>5</v>
      </c>
      <c r="G1824" s="235">
        <v>3</v>
      </c>
      <c r="H1824" s="78">
        <f t="shared" si="141"/>
        <v>2.54</v>
      </c>
      <c r="I1824" s="47">
        <f t="shared" si="142"/>
        <v>-0.45999999999999996</v>
      </c>
      <c r="J1824" s="139">
        <v>25000</v>
      </c>
      <c r="K1824" s="139">
        <v>15000</v>
      </c>
      <c r="L1824" s="54">
        <f t="shared" si="143"/>
        <v>12700</v>
      </c>
      <c r="M1824" s="54">
        <f t="shared" si="144"/>
        <v>-2300</v>
      </c>
      <c r="O1824" s="91">
        <f t="shared" si="140"/>
        <v>0</v>
      </c>
      <c r="P1824" s="122">
        <v>745204</v>
      </c>
      <c r="Q1824" s="71">
        <v>2.54</v>
      </c>
      <c r="R1824" s="71">
        <v>12700</v>
      </c>
      <c r="S1824" s="161"/>
    </row>
    <row r="1825" spans="1:19">
      <c r="A1825" s="212">
        <v>745258</v>
      </c>
      <c r="B1825" s="149">
        <v>745</v>
      </c>
      <c r="C1825" s="183" t="s">
        <v>823</v>
      </c>
      <c r="D1825" s="184">
        <v>258</v>
      </c>
      <c r="E1825" s="41" t="s">
        <v>771</v>
      </c>
      <c r="F1825" s="235">
        <v>0.18</v>
      </c>
      <c r="G1825" s="235">
        <v>0</v>
      </c>
      <c r="H1825" s="78">
        <f t="shared" si="141"/>
        <v>0</v>
      </c>
      <c r="I1825" s="47">
        <f t="shared" si="142"/>
        <v>0</v>
      </c>
      <c r="J1825" s="139">
        <v>900</v>
      </c>
      <c r="K1825" s="139">
        <v>0</v>
      </c>
      <c r="L1825" s="54">
        <f t="shared" si="143"/>
        <v>0</v>
      </c>
      <c r="M1825" s="54">
        <f t="shared" si="144"/>
        <v>0</v>
      </c>
      <c r="O1825" s="91">
        <f t="shared" si="140"/>
        <v>0</v>
      </c>
      <c r="P1825" s="147">
        <v>745258</v>
      </c>
      <c r="Q1825" s="71"/>
      <c r="R1825" s="71"/>
      <c r="S1825" s="161"/>
    </row>
    <row r="1826" spans="1:19">
      <c r="A1826" s="174">
        <v>745773</v>
      </c>
      <c r="B1826" s="169">
        <v>745</v>
      </c>
      <c r="C1826" s="50" t="s">
        <v>823</v>
      </c>
      <c r="D1826" s="169">
        <v>773</v>
      </c>
      <c r="E1826" s="41" t="s">
        <v>824</v>
      </c>
      <c r="F1826" s="235">
        <v>2</v>
      </c>
      <c r="G1826" s="235">
        <v>2</v>
      </c>
      <c r="H1826" s="78">
        <f t="shared" si="141"/>
        <v>2</v>
      </c>
      <c r="I1826" s="47">
        <f t="shared" si="142"/>
        <v>0</v>
      </c>
      <c r="J1826" s="139">
        <v>10000</v>
      </c>
      <c r="K1826" s="139">
        <v>10000</v>
      </c>
      <c r="L1826" s="54">
        <f t="shared" si="143"/>
        <v>10000</v>
      </c>
      <c r="M1826" s="54">
        <f t="shared" si="144"/>
        <v>0</v>
      </c>
      <c r="O1826" s="91">
        <f t="shared" si="140"/>
        <v>0</v>
      </c>
      <c r="P1826" s="122">
        <v>745773</v>
      </c>
      <c r="Q1826" s="71">
        <v>2</v>
      </c>
      <c r="R1826" s="71">
        <v>10000</v>
      </c>
      <c r="S1826" s="161"/>
    </row>
    <row r="1827" spans="1:19">
      <c r="A1827" s="180">
        <v>750008</v>
      </c>
      <c r="B1827" s="86">
        <v>750</v>
      </c>
      <c r="C1827" s="182" t="s">
        <v>529</v>
      </c>
      <c r="D1827" s="182">
        <v>8</v>
      </c>
      <c r="E1827" s="41" t="s">
        <v>887</v>
      </c>
      <c r="F1827" s="235">
        <v>0.72</v>
      </c>
      <c r="G1827" s="235">
        <v>0</v>
      </c>
      <c r="H1827" s="78">
        <f t="shared" si="141"/>
        <v>0</v>
      </c>
      <c r="I1827" s="47">
        <f t="shared" si="142"/>
        <v>0</v>
      </c>
      <c r="J1827" s="139">
        <v>3600</v>
      </c>
      <c r="K1827" s="139">
        <v>0</v>
      </c>
      <c r="L1827" s="54">
        <f t="shared" si="143"/>
        <v>0</v>
      </c>
      <c r="M1827" s="54">
        <f t="shared" si="144"/>
        <v>0</v>
      </c>
      <c r="O1827" s="91">
        <f t="shared" si="140"/>
        <v>0</v>
      </c>
      <c r="P1827" s="147">
        <v>750008</v>
      </c>
      <c r="Q1827" s="71"/>
      <c r="R1827" s="71"/>
      <c r="S1827" s="161"/>
    </row>
    <row r="1828" spans="1:19">
      <c r="A1828" s="213">
        <v>750074</v>
      </c>
      <c r="B1828" s="49">
        <v>750</v>
      </c>
      <c r="C1828" s="49" t="s">
        <v>529</v>
      </c>
      <c r="D1828" s="49">
        <v>74</v>
      </c>
      <c r="E1828" s="41" t="s">
        <v>1343</v>
      </c>
      <c r="F1828" s="235">
        <v>1</v>
      </c>
      <c r="G1828" s="235">
        <v>0</v>
      </c>
      <c r="H1828" s="78">
        <f t="shared" si="141"/>
        <v>1</v>
      </c>
      <c r="I1828" s="47">
        <f t="shared" si="142"/>
        <v>1</v>
      </c>
      <c r="J1828" s="139">
        <v>10358</v>
      </c>
      <c r="K1828" s="139">
        <v>0</v>
      </c>
      <c r="L1828" s="54">
        <f t="shared" si="143"/>
        <v>9696</v>
      </c>
      <c r="M1828" s="54">
        <f t="shared" si="144"/>
        <v>9696</v>
      </c>
      <c r="O1828" s="91">
        <f t="shared" si="140"/>
        <v>0</v>
      </c>
      <c r="P1828" s="122">
        <v>750074</v>
      </c>
      <c r="Q1828" s="71">
        <v>1</v>
      </c>
      <c r="R1828" s="71">
        <v>9696</v>
      </c>
      <c r="S1828" s="161"/>
    </row>
    <row r="1829" spans="1:19">
      <c r="A1829" s="51">
        <v>750091</v>
      </c>
      <c r="B1829" s="49">
        <v>750</v>
      </c>
      <c r="C1829" s="50" t="s">
        <v>529</v>
      </c>
      <c r="D1829" s="50">
        <v>91</v>
      </c>
      <c r="E1829" s="41" t="s">
        <v>1356</v>
      </c>
      <c r="F1829" s="235">
        <v>20.529999999999998</v>
      </c>
      <c r="G1829" s="235">
        <v>17</v>
      </c>
      <c r="H1829" s="78">
        <f t="shared" si="141"/>
        <v>17</v>
      </c>
      <c r="I1829" s="47">
        <f t="shared" si="142"/>
        <v>0</v>
      </c>
      <c r="J1829" s="139">
        <v>140384</v>
      </c>
      <c r="K1829" s="139">
        <v>91431</v>
      </c>
      <c r="L1829" s="54">
        <f t="shared" si="143"/>
        <v>86572</v>
      </c>
      <c r="M1829" s="54">
        <f t="shared" si="144"/>
        <v>-4859</v>
      </c>
      <c r="O1829" s="91">
        <f t="shared" si="140"/>
        <v>0</v>
      </c>
      <c r="P1829" s="122">
        <v>750091</v>
      </c>
      <c r="Q1829" s="71">
        <v>17</v>
      </c>
      <c r="R1829" s="71">
        <v>86572</v>
      </c>
      <c r="S1829" s="161"/>
    </row>
    <row r="1830" spans="1:19">
      <c r="A1830" s="51">
        <v>750114</v>
      </c>
      <c r="B1830" s="48">
        <v>750</v>
      </c>
      <c r="C1830" s="50" t="s">
        <v>529</v>
      </c>
      <c r="D1830" s="50">
        <v>114</v>
      </c>
      <c r="E1830" s="41" t="s">
        <v>815</v>
      </c>
      <c r="F1830" s="235">
        <v>81.679999999999978</v>
      </c>
      <c r="G1830" s="235">
        <v>76</v>
      </c>
      <c r="H1830" s="78">
        <f t="shared" si="141"/>
        <v>73.34</v>
      </c>
      <c r="I1830" s="47">
        <f t="shared" si="142"/>
        <v>-2.6599999999999966</v>
      </c>
      <c r="J1830" s="139">
        <v>478444</v>
      </c>
      <c r="K1830" s="139">
        <v>442203</v>
      </c>
      <c r="L1830" s="54">
        <f t="shared" si="143"/>
        <v>422092</v>
      </c>
      <c r="M1830" s="54">
        <f t="shared" si="144"/>
        <v>-20111</v>
      </c>
      <c r="O1830" s="91">
        <f t="shared" si="140"/>
        <v>0</v>
      </c>
      <c r="P1830" s="122">
        <v>750114</v>
      </c>
      <c r="Q1830" s="71">
        <v>73.34</v>
      </c>
      <c r="R1830" s="71">
        <v>422092</v>
      </c>
      <c r="S1830" s="161"/>
    </row>
    <row r="1831" spans="1:19">
      <c r="A1831" s="120">
        <v>750154</v>
      </c>
      <c r="B1831" s="49">
        <v>750</v>
      </c>
      <c r="C1831" s="50" t="s">
        <v>529</v>
      </c>
      <c r="D1831" s="68">
        <v>154</v>
      </c>
      <c r="E1831" s="41" t="s">
        <v>1387</v>
      </c>
      <c r="F1831" s="235">
        <v>1</v>
      </c>
      <c r="G1831" s="235">
        <v>1</v>
      </c>
      <c r="H1831" s="78">
        <f t="shared" si="141"/>
        <v>1</v>
      </c>
      <c r="I1831" s="47">
        <f t="shared" si="142"/>
        <v>0</v>
      </c>
      <c r="J1831" s="139">
        <v>5000</v>
      </c>
      <c r="K1831" s="139">
        <v>5000</v>
      </c>
      <c r="L1831" s="54">
        <f t="shared" si="143"/>
        <v>5000</v>
      </c>
      <c r="M1831" s="54">
        <f t="shared" si="144"/>
        <v>0</v>
      </c>
      <c r="O1831" s="91">
        <f t="shared" si="140"/>
        <v>0</v>
      </c>
      <c r="P1831" s="122">
        <v>750154</v>
      </c>
      <c r="Q1831" s="71">
        <v>1</v>
      </c>
      <c r="R1831" s="71">
        <v>5000</v>
      </c>
      <c r="S1831" s="161"/>
    </row>
    <row r="1832" spans="1:19">
      <c r="A1832" s="51">
        <v>750223</v>
      </c>
      <c r="B1832" s="48">
        <v>750</v>
      </c>
      <c r="C1832" s="50" t="s">
        <v>529</v>
      </c>
      <c r="D1832" s="68">
        <v>223</v>
      </c>
      <c r="E1832" s="41" t="s">
        <v>1222</v>
      </c>
      <c r="F1832" s="235">
        <v>15.170000000000002</v>
      </c>
      <c r="G1832" s="235">
        <v>14</v>
      </c>
      <c r="H1832" s="78">
        <f t="shared" si="141"/>
        <v>12.57</v>
      </c>
      <c r="I1832" s="47">
        <f t="shared" si="142"/>
        <v>-1.4299999999999997</v>
      </c>
      <c r="J1832" s="139">
        <v>125467</v>
      </c>
      <c r="K1832" s="139">
        <v>81416</v>
      </c>
      <c r="L1832" s="54">
        <f t="shared" si="143"/>
        <v>68928</v>
      </c>
      <c r="M1832" s="54">
        <f t="shared" si="144"/>
        <v>-12488</v>
      </c>
      <c r="O1832" s="91">
        <f t="shared" si="140"/>
        <v>0</v>
      </c>
      <c r="P1832" s="122">
        <v>750223</v>
      </c>
      <c r="Q1832" s="71">
        <v>12.57</v>
      </c>
      <c r="R1832" s="71">
        <v>68928</v>
      </c>
      <c r="S1832" s="161"/>
    </row>
    <row r="1833" spans="1:19">
      <c r="A1833" s="212">
        <v>750230</v>
      </c>
      <c r="B1833" s="149">
        <v>750</v>
      </c>
      <c r="C1833" s="183" t="s">
        <v>529</v>
      </c>
      <c r="D1833" s="184">
        <v>230</v>
      </c>
      <c r="E1833" s="41" t="s">
        <v>1225</v>
      </c>
      <c r="F1833" s="235">
        <v>1</v>
      </c>
      <c r="G1833" s="235">
        <v>1</v>
      </c>
      <c r="H1833" s="78">
        <f t="shared" si="141"/>
        <v>1</v>
      </c>
      <c r="I1833" s="47">
        <f t="shared" si="142"/>
        <v>0</v>
      </c>
      <c r="J1833" s="139">
        <v>5000</v>
      </c>
      <c r="K1833" s="139">
        <v>5000</v>
      </c>
      <c r="L1833" s="54">
        <f t="shared" si="143"/>
        <v>5000</v>
      </c>
      <c r="M1833" s="54">
        <f t="shared" si="144"/>
        <v>0</v>
      </c>
      <c r="O1833" s="91">
        <f t="shared" si="140"/>
        <v>0</v>
      </c>
      <c r="P1833" s="122">
        <v>750230</v>
      </c>
      <c r="Q1833" s="71">
        <v>1</v>
      </c>
      <c r="R1833" s="71">
        <v>5000</v>
      </c>
      <c r="S1833" s="161"/>
    </row>
    <row r="1834" spans="1:19">
      <c r="A1834" s="212">
        <v>750253</v>
      </c>
      <c r="B1834" s="149">
        <v>750</v>
      </c>
      <c r="C1834" s="183" t="s">
        <v>529</v>
      </c>
      <c r="D1834" s="184">
        <v>253</v>
      </c>
      <c r="E1834" s="41" t="s">
        <v>884</v>
      </c>
      <c r="F1834" s="235">
        <v>1</v>
      </c>
      <c r="G1834" s="235">
        <v>2</v>
      </c>
      <c r="H1834" s="78">
        <f t="shared" si="141"/>
        <v>2</v>
      </c>
      <c r="I1834" s="47">
        <f t="shared" si="142"/>
        <v>0</v>
      </c>
      <c r="J1834" s="139">
        <v>5000</v>
      </c>
      <c r="K1834" s="139">
        <v>10000</v>
      </c>
      <c r="L1834" s="54">
        <f t="shared" si="143"/>
        <v>10000</v>
      </c>
      <c r="M1834" s="54">
        <f t="shared" si="144"/>
        <v>0</v>
      </c>
      <c r="O1834" s="91">
        <f t="shared" si="140"/>
        <v>0</v>
      </c>
      <c r="P1834" s="122">
        <v>750253</v>
      </c>
      <c r="Q1834" s="71">
        <v>2</v>
      </c>
      <c r="R1834" s="71">
        <v>10000</v>
      </c>
      <c r="S1834" s="161"/>
    </row>
    <row r="1835" spans="1:19">
      <c r="A1835" s="174">
        <v>750605</v>
      </c>
      <c r="B1835" s="169">
        <v>750</v>
      </c>
      <c r="C1835" s="50" t="s">
        <v>529</v>
      </c>
      <c r="D1835" s="169">
        <v>605</v>
      </c>
      <c r="E1835" s="41" t="s">
        <v>521</v>
      </c>
      <c r="F1835" s="235">
        <v>1</v>
      </c>
      <c r="G1835" s="235">
        <v>1</v>
      </c>
      <c r="H1835" s="78">
        <f t="shared" si="141"/>
        <v>1</v>
      </c>
      <c r="I1835" s="47">
        <f t="shared" si="142"/>
        <v>0</v>
      </c>
      <c r="J1835" s="139">
        <v>5000</v>
      </c>
      <c r="K1835" s="139">
        <v>5000</v>
      </c>
      <c r="L1835" s="54">
        <f t="shared" si="143"/>
        <v>5000</v>
      </c>
      <c r="M1835" s="54">
        <f t="shared" si="144"/>
        <v>0</v>
      </c>
      <c r="O1835" s="91">
        <f t="shared" si="140"/>
        <v>0</v>
      </c>
      <c r="P1835" s="122">
        <v>750605</v>
      </c>
      <c r="Q1835" s="71">
        <v>1</v>
      </c>
      <c r="R1835" s="71">
        <v>5000</v>
      </c>
      <c r="S1835" s="161"/>
    </row>
    <row r="1836" spans="1:19">
      <c r="A1836" s="51">
        <v>750615</v>
      </c>
      <c r="B1836" s="49">
        <v>750</v>
      </c>
      <c r="C1836" s="50" t="s">
        <v>529</v>
      </c>
      <c r="D1836" s="50">
        <v>615</v>
      </c>
      <c r="E1836" s="41" t="s">
        <v>805</v>
      </c>
      <c r="F1836" s="235">
        <v>6</v>
      </c>
      <c r="G1836" s="235">
        <v>9</v>
      </c>
      <c r="H1836" s="78">
        <f t="shared" si="141"/>
        <v>10.45</v>
      </c>
      <c r="I1836" s="47">
        <f t="shared" si="142"/>
        <v>1.4499999999999993</v>
      </c>
      <c r="J1836" s="139">
        <v>30000</v>
      </c>
      <c r="K1836" s="139">
        <v>45000</v>
      </c>
      <c r="L1836" s="54">
        <f t="shared" si="143"/>
        <v>52250</v>
      </c>
      <c r="M1836" s="54">
        <f t="shared" si="144"/>
        <v>7250</v>
      </c>
      <c r="O1836" s="91">
        <f t="shared" si="140"/>
        <v>0</v>
      </c>
      <c r="P1836" s="122">
        <v>750615</v>
      </c>
      <c r="Q1836" s="71">
        <v>10.45</v>
      </c>
      <c r="R1836" s="71">
        <v>52250</v>
      </c>
      <c r="S1836" s="161"/>
    </row>
    <row r="1837" spans="1:19">
      <c r="A1837" s="234">
        <v>750670</v>
      </c>
      <c r="B1837" s="149">
        <v>750</v>
      </c>
      <c r="C1837" s="183" t="s">
        <v>529</v>
      </c>
      <c r="D1837" s="184">
        <v>670</v>
      </c>
      <c r="E1837" s="41" t="s">
        <v>524</v>
      </c>
      <c r="G1837" s="235">
        <v>2</v>
      </c>
      <c r="H1837" s="78">
        <f t="shared" si="141"/>
        <v>2</v>
      </c>
      <c r="I1837" s="47">
        <f t="shared" si="142"/>
        <v>0</v>
      </c>
      <c r="K1837" s="139">
        <v>10000</v>
      </c>
      <c r="L1837" s="54">
        <f t="shared" si="143"/>
        <v>10000</v>
      </c>
      <c r="M1837" s="54">
        <f t="shared" si="144"/>
        <v>0</v>
      </c>
      <c r="O1837" s="91">
        <f t="shared" si="140"/>
        <v>0</v>
      </c>
      <c r="P1837" s="122">
        <v>750670</v>
      </c>
      <c r="Q1837" s="71">
        <v>2</v>
      </c>
      <c r="R1837" s="71">
        <v>10000</v>
      </c>
      <c r="S1837" s="161"/>
    </row>
    <row r="1838" spans="1:19">
      <c r="A1838" s="51">
        <v>750674</v>
      </c>
      <c r="B1838" s="49">
        <v>750</v>
      </c>
      <c r="C1838" s="50" t="s">
        <v>529</v>
      </c>
      <c r="D1838" s="50">
        <v>674</v>
      </c>
      <c r="E1838" s="41" t="s">
        <v>806</v>
      </c>
      <c r="F1838" s="235">
        <v>39.01</v>
      </c>
      <c r="G1838" s="235">
        <v>29</v>
      </c>
      <c r="H1838" s="78">
        <f t="shared" si="141"/>
        <v>29.53</v>
      </c>
      <c r="I1838" s="47">
        <f t="shared" si="142"/>
        <v>0.53000000000000114</v>
      </c>
      <c r="J1838" s="139">
        <v>227731</v>
      </c>
      <c r="K1838" s="139">
        <v>181681</v>
      </c>
      <c r="L1838" s="54">
        <f t="shared" si="143"/>
        <v>172735</v>
      </c>
      <c r="M1838" s="54">
        <f t="shared" si="144"/>
        <v>-8946</v>
      </c>
      <c r="O1838" s="91">
        <f t="shared" si="140"/>
        <v>0</v>
      </c>
      <c r="P1838" s="122">
        <v>750674</v>
      </c>
      <c r="Q1838" s="71">
        <v>29.53</v>
      </c>
      <c r="R1838" s="71">
        <v>172735</v>
      </c>
      <c r="S1838" s="161"/>
    </row>
    <row r="1839" spans="1:19">
      <c r="A1839" s="51">
        <v>750717</v>
      </c>
      <c r="B1839" s="49">
        <v>750</v>
      </c>
      <c r="C1839" s="50" t="s">
        <v>529</v>
      </c>
      <c r="D1839" s="68">
        <v>717</v>
      </c>
      <c r="E1839" s="41" t="s">
        <v>886</v>
      </c>
      <c r="F1839" s="235">
        <v>1</v>
      </c>
      <c r="G1839" s="235">
        <v>1</v>
      </c>
      <c r="H1839" s="78">
        <f t="shared" si="141"/>
        <v>0.11</v>
      </c>
      <c r="I1839" s="47">
        <f t="shared" si="142"/>
        <v>-0.89</v>
      </c>
      <c r="J1839" s="139">
        <v>5000</v>
      </c>
      <c r="K1839" s="139">
        <v>5000</v>
      </c>
      <c r="L1839" s="54">
        <f t="shared" si="143"/>
        <v>550</v>
      </c>
      <c r="M1839" s="54">
        <f t="shared" si="144"/>
        <v>-4450</v>
      </c>
      <c r="O1839" s="91">
        <f t="shared" si="140"/>
        <v>0</v>
      </c>
      <c r="P1839" s="122">
        <v>750717</v>
      </c>
      <c r="Q1839" s="71">
        <v>0.11</v>
      </c>
      <c r="R1839" s="71">
        <v>550</v>
      </c>
      <c r="S1839" s="161"/>
    </row>
    <row r="1840" spans="1:19">
      <c r="A1840" s="51">
        <v>750755</v>
      </c>
      <c r="B1840" s="49">
        <v>750</v>
      </c>
      <c r="C1840" s="50" t="s">
        <v>529</v>
      </c>
      <c r="D1840" s="68">
        <v>755</v>
      </c>
      <c r="E1840" s="41" t="s">
        <v>807</v>
      </c>
      <c r="F1840" s="235">
        <v>2</v>
      </c>
      <c r="G1840" s="235">
        <v>1</v>
      </c>
      <c r="H1840" s="78">
        <f t="shared" si="141"/>
        <v>1.85</v>
      </c>
      <c r="I1840" s="47">
        <f t="shared" si="142"/>
        <v>0.85000000000000009</v>
      </c>
      <c r="J1840" s="139">
        <v>10000</v>
      </c>
      <c r="K1840" s="139">
        <v>5000</v>
      </c>
      <c r="L1840" s="54">
        <f t="shared" si="143"/>
        <v>9250</v>
      </c>
      <c r="M1840" s="54">
        <f t="shared" si="144"/>
        <v>4250</v>
      </c>
      <c r="O1840" s="91">
        <f t="shared" si="140"/>
        <v>0</v>
      </c>
      <c r="P1840" s="122">
        <v>750755</v>
      </c>
      <c r="Q1840" s="71">
        <v>1.85</v>
      </c>
      <c r="R1840" s="71">
        <v>9250</v>
      </c>
      <c r="S1840" s="161"/>
    </row>
    <row r="1841" spans="1:19">
      <c r="A1841" s="212">
        <v>753017</v>
      </c>
      <c r="B1841" s="149">
        <v>753</v>
      </c>
      <c r="C1841" s="183" t="s">
        <v>789</v>
      </c>
      <c r="D1841" s="184">
        <v>17</v>
      </c>
      <c r="E1841" s="41" t="s">
        <v>1274</v>
      </c>
      <c r="F1841" s="235">
        <v>1</v>
      </c>
      <c r="G1841" s="235">
        <v>0</v>
      </c>
      <c r="H1841" s="78">
        <f t="shared" si="141"/>
        <v>0</v>
      </c>
      <c r="I1841" s="47">
        <f t="shared" si="142"/>
        <v>0</v>
      </c>
      <c r="J1841" s="139">
        <v>5000</v>
      </c>
      <c r="K1841" s="139">
        <v>0</v>
      </c>
      <c r="L1841" s="54">
        <f t="shared" si="143"/>
        <v>0</v>
      </c>
      <c r="M1841" s="54">
        <f t="shared" si="144"/>
        <v>0</v>
      </c>
      <c r="O1841" s="91">
        <f t="shared" si="140"/>
        <v>0</v>
      </c>
      <c r="P1841" s="147">
        <v>753017</v>
      </c>
      <c r="Q1841" s="71"/>
      <c r="R1841" s="71"/>
      <c r="S1841" s="161"/>
    </row>
    <row r="1842" spans="1:19">
      <c r="A1842" s="250">
        <v>753025</v>
      </c>
      <c r="B1842" s="149">
        <v>753</v>
      </c>
      <c r="C1842" s="183" t="s">
        <v>789</v>
      </c>
      <c r="D1842" s="184">
        <v>25</v>
      </c>
      <c r="E1842" s="41" t="s">
        <v>792</v>
      </c>
      <c r="F1842" s="235">
        <v>0.51</v>
      </c>
      <c r="G1842" s="235">
        <v>0</v>
      </c>
      <c r="H1842" s="78">
        <f t="shared" si="141"/>
        <v>0</v>
      </c>
      <c r="I1842" s="47">
        <f t="shared" si="142"/>
        <v>0</v>
      </c>
      <c r="J1842" s="139">
        <v>2550</v>
      </c>
      <c r="K1842" s="139">
        <v>0</v>
      </c>
      <c r="L1842" s="54">
        <f t="shared" si="143"/>
        <v>0</v>
      </c>
      <c r="M1842" s="54">
        <f t="shared" si="144"/>
        <v>0</v>
      </c>
      <c r="O1842" s="91">
        <f t="shared" si="140"/>
        <v>0</v>
      </c>
      <c r="P1842" s="147">
        <v>753025</v>
      </c>
      <c r="Q1842" s="71"/>
      <c r="R1842" s="71"/>
      <c r="S1842" s="161"/>
    </row>
    <row r="1843" spans="1:19">
      <c r="A1843" s="213">
        <v>753064</v>
      </c>
      <c r="B1843" s="49">
        <v>753</v>
      </c>
      <c r="C1843" s="49" t="s">
        <v>789</v>
      </c>
      <c r="D1843" s="49">
        <v>64</v>
      </c>
      <c r="E1843" s="41" t="s">
        <v>844</v>
      </c>
      <c r="F1843" s="235">
        <v>1</v>
      </c>
      <c r="G1843" s="235">
        <v>0</v>
      </c>
      <c r="H1843" s="78">
        <f t="shared" si="141"/>
        <v>0</v>
      </c>
      <c r="I1843" s="47">
        <f t="shared" si="142"/>
        <v>0</v>
      </c>
      <c r="J1843" s="139">
        <v>5000</v>
      </c>
      <c r="K1843" s="139">
        <v>0</v>
      </c>
      <c r="L1843" s="54">
        <f t="shared" si="143"/>
        <v>0</v>
      </c>
      <c r="M1843" s="54">
        <f t="shared" si="144"/>
        <v>0</v>
      </c>
      <c r="O1843" s="91">
        <f t="shared" si="140"/>
        <v>0</v>
      </c>
      <c r="P1843" s="147">
        <v>753064</v>
      </c>
      <c r="S1843" s="161"/>
    </row>
    <row r="1844" spans="1:19">
      <c r="A1844" s="145">
        <v>753097</v>
      </c>
      <c r="B1844" s="49">
        <v>753</v>
      </c>
      <c r="C1844" s="50" t="s">
        <v>789</v>
      </c>
      <c r="D1844" s="68">
        <v>97</v>
      </c>
      <c r="E1844" s="41" t="s">
        <v>846</v>
      </c>
      <c r="F1844" s="235">
        <v>1</v>
      </c>
      <c r="G1844" s="235">
        <v>5</v>
      </c>
      <c r="H1844" s="78">
        <f t="shared" si="141"/>
        <v>4.3599999999999994</v>
      </c>
      <c r="I1844" s="47">
        <f t="shared" si="142"/>
        <v>-0.64000000000000057</v>
      </c>
      <c r="J1844" s="139">
        <v>7030</v>
      </c>
      <c r="K1844" s="139">
        <v>25000</v>
      </c>
      <c r="L1844" s="54">
        <f t="shared" si="143"/>
        <v>21800</v>
      </c>
      <c r="M1844" s="54">
        <f t="shared" si="144"/>
        <v>-3200</v>
      </c>
      <c r="O1844" s="91">
        <f t="shared" si="140"/>
        <v>0</v>
      </c>
      <c r="P1844" s="122">
        <v>753097</v>
      </c>
      <c r="Q1844" s="71">
        <v>4.3599999999999994</v>
      </c>
      <c r="R1844" s="71">
        <v>21800</v>
      </c>
      <c r="S1844" s="161"/>
    </row>
    <row r="1845" spans="1:19">
      <c r="A1845" s="51">
        <v>753103</v>
      </c>
      <c r="B1845" s="49">
        <v>753</v>
      </c>
      <c r="C1845" s="50" t="s">
        <v>789</v>
      </c>
      <c r="D1845" s="50">
        <v>103</v>
      </c>
      <c r="E1845" s="41" t="s">
        <v>804</v>
      </c>
      <c r="F1845" s="235">
        <v>22.330000000000002</v>
      </c>
      <c r="G1845" s="235">
        <v>35</v>
      </c>
      <c r="H1845" s="78">
        <f t="shared" si="141"/>
        <v>33.769999999999996</v>
      </c>
      <c r="I1845" s="47">
        <f t="shared" si="142"/>
        <v>-1.230000000000004</v>
      </c>
      <c r="J1845" s="139">
        <v>122022</v>
      </c>
      <c r="K1845" s="139">
        <v>186089</v>
      </c>
      <c r="L1845" s="54">
        <f t="shared" si="143"/>
        <v>199889</v>
      </c>
      <c r="M1845" s="54">
        <f t="shared" si="144"/>
        <v>13800</v>
      </c>
      <c r="O1845" s="91">
        <f t="shared" si="140"/>
        <v>0</v>
      </c>
      <c r="P1845" s="122">
        <v>753103</v>
      </c>
      <c r="Q1845" s="71">
        <v>33.769999999999996</v>
      </c>
      <c r="R1845" s="71">
        <v>199889</v>
      </c>
      <c r="S1845" s="161"/>
    </row>
    <row r="1846" spans="1:19">
      <c r="A1846" s="212">
        <v>753110</v>
      </c>
      <c r="B1846" s="149">
        <v>753</v>
      </c>
      <c r="C1846" s="183" t="s">
        <v>789</v>
      </c>
      <c r="D1846" s="184">
        <v>110</v>
      </c>
      <c r="E1846" s="41" t="s">
        <v>793</v>
      </c>
      <c r="F1846" s="235">
        <v>1.17</v>
      </c>
      <c r="G1846" s="235">
        <v>0</v>
      </c>
      <c r="H1846" s="78">
        <f t="shared" si="141"/>
        <v>0</v>
      </c>
      <c r="I1846" s="47">
        <f t="shared" si="142"/>
        <v>0</v>
      </c>
      <c r="J1846" s="139">
        <v>5850</v>
      </c>
      <c r="K1846" s="139">
        <v>0</v>
      </c>
      <c r="L1846" s="54">
        <f t="shared" si="143"/>
        <v>0</v>
      </c>
      <c r="M1846" s="54">
        <f t="shared" si="144"/>
        <v>0</v>
      </c>
      <c r="O1846" s="91">
        <f t="shared" si="140"/>
        <v>0</v>
      </c>
      <c r="P1846" s="147">
        <v>753110</v>
      </c>
      <c r="Q1846" s="71"/>
      <c r="R1846" s="71"/>
      <c r="S1846" s="161"/>
    </row>
    <row r="1847" spans="1:19">
      <c r="A1847" s="180">
        <v>753141</v>
      </c>
      <c r="B1847" s="86">
        <v>753</v>
      </c>
      <c r="C1847" s="182" t="s">
        <v>789</v>
      </c>
      <c r="D1847" s="182">
        <v>141</v>
      </c>
      <c r="E1847" s="41" t="s">
        <v>563</v>
      </c>
      <c r="F1847" s="235">
        <v>1</v>
      </c>
      <c r="G1847" s="235">
        <v>0</v>
      </c>
      <c r="H1847" s="78">
        <f t="shared" si="141"/>
        <v>0</v>
      </c>
      <c r="I1847" s="47">
        <f t="shared" si="142"/>
        <v>0</v>
      </c>
      <c r="J1847" s="139">
        <v>5000</v>
      </c>
      <c r="K1847" s="139">
        <v>0</v>
      </c>
      <c r="L1847" s="54">
        <f t="shared" si="143"/>
        <v>0</v>
      </c>
      <c r="M1847" s="54">
        <f t="shared" si="144"/>
        <v>0</v>
      </c>
      <c r="O1847" s="91">
        <f t="shared" si="140"/>
        <v>0</v>
      </c>
      <c r="P1847" s="147">
        <v>753141</v>
      </c>
      <c r="Q1847" s="71"/>
      <c r="R1847" s="71"/>
      <c r="S1847" s="161"/>
    </row>
    <row r="1848" spans="1:19">
      <c r="A1848" s="173">
        <v>753153</v>
      </c>
      <c r="B1848" s="164">
        <v>753</v>
      </c>
      <c r="C1848" s="50" t="s">
        <v>789</v>
      </c>
      <c r="D1848" s="68">
        <v>153</v>
      </c>
      <c r="E1848" s="41" t="s">
        <v>847</v>
      </c>
      <c r="F1848" s="235">
        <v>1</v>
      </c>
      <c r="G1848" s="235">
        <v>0</v>
      </c>
      <c r="H1848" s="78">
        <f t="shared" si="141"/>
        <v>0</v>
      </c>
      <c r="I1848" s="47">
        <f t="shared" si="142"/>
        <v>0</v>
      </c>
      <c r="J1848" s="139">
        <v>5000</v>
      </c>
      <c r="K1848" s="139">
        <v>0</v>
      </c>
      <c r="L1848" s="54">
        <f t="shared" si="143"/>
        <v>0</v>
      </c>
      <c r="M1848" s="54">
        <f t="shared" si="144"/>
        <v>0</v>
      </c>
      <c r="O1848" s="91">
        <f t="shared" si="140"/>
        <v>0</v>
      </c>
      <c r="P1848" s="147">
        <v>753153</v>
      </c>
      <c r="Q1848" s="71"/>
      <c r="R1848" s="71"/>
      <c r="S1848" s="161"/>
    </row>
    <row r="1849" spans="1:19">
      <c r="A1849" s="212">
        <v>753170</v>
      </c>
      <c r="B1849" s="149">
        <v>753</v>
      </c>
      <c r="C1849" s="183" t="s">
        <v>789</v>
      </c>
      <c r="D1849" s="184">
        <v>170</v>
      </c>
      <c r="E1849" s="41" t="s">
        <v>566</v>
      </c>
      <c r="F1849" s="235">
        <v>1.51</v>
      </c>
      <c r="G1849" s="235">
        <v>0</v>
      </c>
      <c r="H1849" s="78">
        <f t="shared" si="141"/>
        <v>0</v>
      </c>
      <c r="I1849" s="47">
        <f t="shared" si="142"/>
        <v>0</v>
      </c>
      <c r="J1849" s="139">
        <v>7550</v>
      </c>
      <c r="K1849" s="139">
        <v>0</v>
      </c>
      <c r="L1849" s="54">
        <f t="shared" si="143"/>
        <v>0</v>
      </c>
      <c r="M1849" s="54">
        <f t="shared" si="144"/>
        <v>0</v>
      </c>
      <c r="O1849" s="91">
        <f t="shared" si="140"/>
        <v>0</v>
      </c>
      <c r="P1849" s="147">
        <v>753170</v>
      </c>
      <c r="Q1849" s="71"/>
      <c r="R1849" s="71"/>
      <c r="S1849" s="161"/>
    </row>
    <row r="1850" spans="1:19">
      <c r="A1850" s="213">
        <v>753214</v>
      </c>
      <c r="B1850" s="49">
        <v>753</v>
      </c>
      <c r="C1850" s="49" t="s">
        <v>789</v>
      </c>
      <c r="D1850" s="49">
        <v>214</v>
      </c>
      <c r="E1850" s="41" t="s">
        <v>796</v>
      </c>
      <c r="F1850" s="235">
        <v>0.38</v>
      </c>
      <c r="G1850" s="235">
        <v>0</v>
      </c>
      <c r="H1850" s="78">
        <f t="shared" si="141"/>
        <v>0</v>
      </c>
      <c r="I1850" s="47">
        <f t="shared" si="142"/>
        <v>0</v>
      </c>
      <c r="J1850" s="139">
        <v>1900</v>
      </c>
      <c r="K1850" s="139">
        <v>0</v>
      </c>
      <c r="L1850" s="54">
        <f t="shared" si="143"/>
        <v>0</v>
      </c>
      <c r="M1850" s="54">
        <f t="shared" si="144"/>
        <v>0</v>
      </c>
      <c r="O1850" s="91">
        <f t="shared" si="140"/>
        <v>0</v>
      </c>
      <c r="P1850" s="147">
        <v>753214</v>
      </c>
      <c r="Q1850" s="71"/>
      <c r="R1850" s="71"/>
      <c r="S1850" s="161"/>
    </row>
    <row r="1851" spans="1:19">
      <c r="A1851" s="51">
        <v>753215</v>
      </c>
      <c r="B1851" s="49">
        <v>753</v>
      </c>
      <c r="C1851" s="50" t="s">
        <v>789</v>
      </c>
      <c r="D1851" s="50">
        <v>215</v>
      </c>
      <c r="E1851" s="41" t="s">
        <v>874</v>
      </c>
      <c r="F1851" s="235">
        <v>49.81</v>
      </c>
      <c r="G1851" s="235">
        <v>49</v>
      </c>
      <c r="H1851" s="78">
        <f t="shared" si="141"/>
        <v>51.06</v>
      </c>
      <c r="I1851" s="47">
        <f t="shared" si="142"/>
        <v>2.0600000000000023</v>
      </c>
      <c r="J1851" s="139">
        <v>270962</v>
      </c>
      <c r="K1851" s="139">
        <v>257390</v>
      </c>
      <c r="L1851" s="54">
        <f t="shared" si="143"/>
        <v>283027</v>
      </c>
      <c r="M1851" s="54">
        <f t="shared" si="144"/>
        <v>25637</v>
      </c>
      <c r="O1851" s="91">
        <f t="shared" si="140"/>
        <v>0</v>
      </c>
      <c r="P1851" s="122">
        <v>753215</v>
      </c>
      <c r="Q1851" s="71">
        <v>51.06</v>
      </c>
      <c r="R1851" s="71">
        <v>283027</v>
      </c>
      <c r="S1851" s="161"/>
    </row>
    <row r="1852" spans="1:19">
      <c r="A1852" s="250">
        <v>753226</v>
      </c>
      <c r="B1852" s="149">
        <v>753</v>
      </c>
      <c r="C1852" s="183" t="s">
        <v>789</v>
      </c>
      <c r="D1852" s="184">
        <v>226</v>
      </c>
      <c r="E1852" s="41" t="s">
        <v>797</v>
      </c>
      <c r="F1852" s="235">
        <v>0.51</v>
      </c>
      <c r="G1852" s="235">
        <v>0</v>
      </c>
      <c r="H1852" s="78">
        <f t="shared" si="141"/>
        <v>0</v>
      </c>
      <c r="I1852" s="47">
        <f t="shared" si="142"/>
        <v>0</v>
      </c>
      <c r="J1852" s="139">
        <v>2550</v>
      </c>
      <c r="K1852" s="139">
        <v>0</v>
      </c>
      <c r="L1852" s="54">
        <f t="shared" si="143"/>
        <v>0</v>
      </c>
      <c r="M1852" s="54">
        <f t="shared" si="144"/>
        <v>0</v>
      </c>
      <c r="O1852" s="91">
        <f t="shared" si="140"/>
        <v>0</v>
      </c>
      <c r="P1852" s="147">
        <v>753226</v>
      </c>
      <c r="Q1852" s="71"/>
      <c r="R1852" s="71"/>
      <c r="S1852" s="161"/>
    </row>
    <row r="1853" spans="1:19">
      <c r="A1853" s="213">
        <v>753227</v>
      </c>
      <c r="B1853" s="49">
        <v>753</v>
      </c>
      <c r="C1853" s="49" t="s">
        <v>789</v>
      </c>
      <c r="D1853" s="49">
        <v>227</v>
      </c>
      <c r="E1853" s="41" t="s">
        <v>900</v>
      </c>
      <c r="F1853" s="235">
        <v>2</v>
      </c>
      <c r="G1853" s="235">
        <v>2</v>
      </c>
      <c r="H1853" s="78">
        <f t="shared" si="141"/>
        <v>2</v>
      </c>
      <c r="I1853" s="47">
        <f t="shared" si="142"/>
        <v>0</v>
      </c>
      <c r="J1853" s="139">
        <v>10000</v>
      </c>
      <c r="K1853" s="139">
        <v>10000</v>
      </c>
      <c r="L1853" s="54">
        <f t="shared" si="143"/>
        <v>10000</v>
      </c>
      <c r="M1853" s="54">
        <f t="shared" si="144"/>
        <v>0</v>
      </c>
      <c r="O1853" s="91">
        <f t="shared" si="140"/>
        <v>0</v>
      </c>
      <c r="P1853" s="122">
        <v>753227</v>
      </c>
      <c r="Q1853" s="71">
        <v>2</v>
      </c>
      <c r="R1853" s="71">
        <v>10000</v>
      </c>
      <c r="S1853" s="161"/>
    </row>
    <row r="1854" spans="1:19">
      <c r="A1854" s="51">
        <v>753234</v>
      </c>
      <c r="B1854" s="49">
        <v>753</v>
      </c>
      <c r="C1854" s="50" t="s">
        <v>789</v>
      </c>
      <c r="D1854" s="68">
        <v>234</v>
      </c>
      <c r="E1854" s="41" t="s">
        <v>878</v>
      </c>
      <c r="F1854" s="235">
        <v>5</v>
      </c>
      <c r="G1854" s="235">
        <v>3</v>
      </c>
      <c r="H1854" s="78">
        <f t="shared" si="141"/>
        <v>3</v>
      </c>
      <c r="I1854" s="47">
        <f t="shared" si="142"/>
        <v>0</v>
      </c>
      <c r="J1854" s="139">
        <v>25000</v>
      </c>
      <c r="K1854" s="139">
        <v>15000</v>
      </c>
      <c r="L1854" s="54">
        <f t="shared" si="143"/>
        <v>15000</v>
      </c>
      <c r="M1854" s="54">
        <f t="shared" si="144"/>
        <v>0</v>
      </c>
      <c r="O1854" s="91">
        <f t="shared" si="140"/>
        <v>0</v>
      </c>
      <c r="P1854" s="122">
        <v>753234</v>
      </c>
      <c r="Q1854" s="71">
        <v>3</v>
      </c>
      <c r="R1854" s="71">
        <v>15000</v>
      </c>
      <c r="S1854" s="161"/>
    </row>
    <row r="1855" spans="1:19">
      <c r="A1855" s="250">
        <v>753271</v>
      </c>
      <c r="B1855" s="149">
        <v>753</v>
      </c>
      <c r="C1855" s="183" t="s">
        <v>789</v>
      </c>
      <c r="D1855" s="184">
        <v>271</v>
      </c>
      <c r="E1855" s="41" t="s">
        <v>1285</v>
      </c>
      <c r="F1855" s="235">
        <v>0.51</v>
      </c>
      <c r="G1855" s="235">
        <v>0</v>
      </c>
      <c r="H1855" s="78">
        <f t="shared" si="141"/>
        <v>0</v>
      </c>
      <c r="I1855" s="47">
        <f t="shared" si="142"/>
        <v>0</v>
      </c>
      <c r="J1855" s="139">
        <v>2550</v>
      </c>
      <c r="K1855" s="139">
        <v>0</v>
      </c>
      <c r="L1855" s="54">
        <f t="shared" si="143"/>
        <v>0</v>
      </c>
      <c r="M1855" s="54">
        <f t="shared" si="144"/>
        <v>0</v>
      </c>
      <c r="O1855" s="91">
        <f t="shared" si="140"/>
        <v>0</v>
      </c>
      <c r="P1855" s="147">
        <v>753271</v>
      </c>
      <c r="Q1855" s="71"/>
      <c r="R1855" s="71"/>
      <c r="S1855" s="161"/>
    </row>
    <row r="1856" spans="1:19">
      <c r="A1856" s="180">
        <v>753277</v>
      </c>
      <c r="B1856" s="86">
        <v>753</v>
      </c>
      <c r="C1856" s="182" t="s">
        <v>789</v>
      </c>
      <c r="D1856" s="182">
        <v>277</v>
      </c>
      <c r="E1856" s="41" t="s">
        <v>869</v>
      </c>
      <c r="F1856" s="235">
        <v>1.02</v>
      </c>
      <c r="G1856" s="235">
        <v>0</v>
      </c>
      <c r="H1856" s="78">
        <f t="shared" si="141"/>
        <v>0</v>
      </c>
      <c r="I1856" s="47">
        <f t="shared" si="142"/>
        <v>0</v>
      </c>
      <c r="J1856" s="139">
        <v>5100</v>
      </c>
      <c r="K1856" s="139">
        <v>0</v>
      </c>
      <c r="L1856" s="54">
        <f t="shared" si="143"/>
        <v>0</v>
      </c>
      <c r="M1856" s="54">
        <f t="shared" si="144"/>
        <v>0</v>
      </c>
      <c r="O1856" s="91">
        <f t="shared" si="140"/>
        <v>0</v>
      </c>
      <c r="P1856" s="147">
        <v>753277</v>
      </c>
      <c r="Q1856" s="71"/>
      <c r="R1856" s="71"/>
      <c r="S1856" s="161"/>
    </row>
    <row r="1857" spans="1:19">
      <c r="A1857" s="180">
        <v>753290</v>
      </c>
      <c r="B1857" s="86">
        <v>753</v>
      </c>
      <c r="C1857" s="182" t="s">
        <v>789</v>
      </c>
      <c r="D1857" s="182">
        <v>290</v>
      </c>
      <c r="E1857" s="41" t="s">
        <v>798</v>
      </c>
      <c r="F1857" s="235">
        <v>2.88</v>
      </c>
      <c r="G1857" s="235">
        <v>0</v>
      </c>
      <c r="H1857" s="78">
        <f t="shared" si="141"/>
        <v>0</v>
      </c>
      <c r="I1857" s="47">
        <f t="shared" si="142"/>
        <v>0</v>
      </c>
      <c r="J1857" s="139">
        <v>14400</v>
      </c>
      <c r="K1857" s="139">
        <v>0</v>
      </c>
      <c r="L1857" s="54">
        <f t="shared" si="143"/>
        <v>0</v>
      </c>
      <c r="M1857" s="54">
        <f t="shared" si="144"/>
        <v>0</v>
      </c>
      <c r="O1857" s="91">
        <f t="shared" si="140"/>
        <v>0</v>
      </c>
      <c r="P1857" s="147">
        <v>753290</v>
      </c>
      <c r="Q1857" s="71"/>
      <c r="R1857" s="71"/>
      <c r="S1857" s="161"/>
    </row>
    <row r="1858" spans="1:19">
      <c r="A1858" s="51">
        <v>753309</v>
      </c>
      <c r="B1858" s="48">
        <v>753</v>
      </c>
      <c r="C1858" s="50" t="s">
        <v>789</v>
      </c>
      <c r="D1858" s="68">
        <v>309</v>
      </c>
      <c r="E1858" s="41" t="s">
        <v>818</v>
      </c>
      <c r="F1858" s="235">
        <v>76.3</v>
      </c>
      <c r="G1858" s="235">
        <v>85</v>
      </c>
      <c r="H1858" s="78">
        <f t="shared" si="141"/>
        <v>83.33</v>
      </c>
      <c r="I1858" s="47">
        <f t="shared" si="142"/>
        <v>-1.6700000000000017</v>
      </c>
      <c r="J1858" s="139">
        <v>471806</v>
      </c>
      <c r="K1858" s="139">
        <v>489329</v>
      </c>
      <c r="L1858" s="54">
        <f t="shared" si="143"/>
        <v>494683</v>
      </c>
      <c r="M1858" s="54">
        <f t="shared" si="144"/>
        <v>5354</v>
      </c>
      <c r="O1858" s="91">
        <f t="shared" si="140"/>
        <v>0</v>
      </c>
      <c r="P1858" s="122">
        <v>753309</v>
      </c>
      <c r="Q1858" s="71">
        <v>83.33</v>
      </c>
      <c r="R1858" s="71">
        <v>494683</v>
      </c>
      <c r="S1858" s="161"/>
    </row>
    <row r="1859" spans="1:19">
      <c r="A1859" s="212">
        <v>753316</v>
      </c>
      <c r="B1859" s="149">
        <v>753</v>
      </c>
      <c r="C1859" s="183" t="s">
        <v>789</v>
      </c>
      <c r="D1859" s="184">
        <v>316</v>
      </c>
      <c r="E1859" s="41" t="s">
        <v>870</v>
      </c>
      <c r="F1859" s="235">
        <v>1.65</v>
      </c>
      <c r="G1859" s="235">
        <v>0</v>
      </c>
      <c r="H1859" s="78">
        <f t="shared" si="141"/>
        <v>0</v>
      </c>
      <c r="I1859" s="47">
        <f t="shared" si="142"/>
        <v>0</v>
      </c>
      <c r="J1859" s="139">
        <v>8250</v>
      </c>
      <c r="K1859" s="139">
        <v>0</v>
      </c>
      <c r="L1859" s="54">
        <f t="shared" si="143"/>
        <v>0</v>
      </c>
      <c r="M1859" s="54">
        <f t="shared" si="144"/>
        <v>0</v>
      </c>
      <c r="O1859" s="91">
        <f t="shared" si="140"/>
        <v>0</v>
      </c>
      <c r="P1859" s="147">
        <v>753316</v>
      </c>
      <c r="Q1859" s="71"/>
      <c r="R1859" s="71"/>
      <c r="S1859" s="161"/>
    </row>
    <row r="1860" spans="1:19">
      <c r="A1860" s="212">
        <v>753322</v>
      </c>
      <c r="B1860" s="149">
        <v>753</v>
      </c>
      <c r="C1860" s="183" t="s">
        <v>789</v>
      </c>
      <c r="D1860" s="184">
        <v>322</v>
      </c>
      <c r="E1860" s="41" t="s">
        <v>787</v>
      </c>
      <c r="F1860" s="235">
        <v>1</v>
      </c>
      <c r="G1860" s="235">
        <v>0</v>
      </c>
      <c r="H1860" s="78">
        <f t="shared" si="141"/>
        <v>0</v>
      </c>
      <c r="I1860" s="47">
        <f t="shared" si="142"/>
        <v>0</v>
      </c>
      <c r="J1860" s="139">
        <v>5000</v>
      </c>
      <c r="K1860" s="139">
        <v>0</v>
      </c>
      <c r="L1860" s="54">
        <f t="shared" si="143"/>
        <v>0</v>
      </c>
      <c r="M1860" s="54">
        <f t="shared" si="144"/>
        <v>0</v>
      </c>
      <c r="O1860" s="91">
        <f t="shared" si="140"/>
        <v>0</v>
      </c>
      <c r="P1860" s="147">
        <v>753322</v>
      </c>
      <c r="Q1860" s="71"/>
      <c r="R1860" s="71"/>
      <c r="S1860" s="161"/>
    </row>
    <row r="1861" spans="1:19">
      <c r="A1861" s="173">
        <v>753348</v>
      </c>
      <c r="B1861" s="164">
        <v>753</v>
      </c>
      <c r="C1861" s="50" t="s">
        <v>789</v>
      </c>
      <c r="D1861" s="50">
        <v>348</v>
      </c>
      <c r="E1861" s="41" t="s">
        <v>857</v>
      </c>
      <c r="F1861" s="235">
        <v>10.489999999999998</v>
      </c>
      <c r="G1861" s="235">
        <v>2</v>
      </c>
      <c r="H1861" s="78">
        <f t="shared" si="141"/>
        <v>1.3599999999999999</v>
      </c>
      <c r="I1861" s="47">
        <f t="shared" si="142"/>
        <v>-0.64000000000000012</v>
      </c>
      <c r="J1861" s="139">
        <v>52450</v>
      </c>
      <c r="K1861" s="139">
        <v>10000</v>
      </c>
      <c r="L1861" s="54">
        <f t="shared" si="143"/>
        <v>6800</v>
      </c>
      <c r="M1861" s="54">
        <f t="shared" si="144"/>
        <v>-3200</v>
      </c>
      <c r="O1861" s="91">
        <f t="shared" ref="O1861:O1924" si="145">P1861-A1861</f>
        <v>0</v>
      </c>
      <c r="P1861" s="122">
        <v>753348</v>
      </c>
      <c r="Q1861" s="71">
        <v>1.3599999999999999</v>
      </c>
      <c r="R1861" s="71">
        <v>6800</v>
      </c>
      <c r="S1861" s="161"/>
    </row>
    <row r="1862" spans="1:19">
      <c r="A1862" s="51">
        <v>753610</v>
      </c>
      <c r="B1862" s="49">
        <v>753</v>
      </c>
      <c r="C1862" s="49" t="s">
        <v>721</v>
      </c>
      <c r="D1862" s="49">
        <v>610</v>
      </c>
      <c r="E1862" s="41" t="s">
        <v>852</v>
      </c>
      <c r="F1862" s="235">
        <v>0.75</v>
      </c>
      <c r="G1862" s="235">
        <v>0</v>
      </c>
      <c r="H1862" s="78">
        <f t="shared" ref="H1862:H1925" si="146">Q1862</f>
        <v>0.12</v>
      </c>
      <c r="I1862" s="47">
        <f t="shared" ref="I1862:I1925" si="147">H1862-G1862</f>
        <v>0.12</v>
      </c>
      <c r="J1862" s="139">
        <v>3750</v>
      </c>
      <c r="K1862" s="139">
        <v>0</v>
      </c>
      <c r="L1862" s="54">
        <f t="shared" ref="L1862:L1925" si="148">R1862</f>
        <v>600</v>
      </c>
      <c r="M1862" s="54">
        <f t="shared" ref="M1862:M1925" si="149">L1862-K1862</f>
        <v>600</v>
      </c>
      <c r="O1862" s="91">
        <f t="shared" si="145"/>
        <v>0</v>
      </c>
      <c r="P1862" s="122">
        <v>753610</v>
      </c>
      <c r="Q1862" s="71">
        <v>0.12</v>
      </c>
      <c r="R1862" s="71">
        <v>600</v>
      </c>
      <c r="S1862" s="161"/>
    </row>
    <row r="1863" spans="1:19">
      <c r="A1863" s="51">
        <v>753615</v>
      </c>
      <c r="B1863" s="48">
        <v>753</v>
      </c>
      <c r="C1863" s="50" t="s">
        <v>789</v>
      </c>
      <c r="D1863" s="50">
        <v>615</v>
      </c>
      <c r="E1863" s="41" t="s">
        <v>805</v>
      </c>
      <c r="F1863" s="235">
        <v>41.79</v>
      </c>
      <c r="G1863" s="235">
        <v>41</v>
      </c>
      <c r="H1863" s="78">
        <f t="shared" si="146"/>
        <v>39.99</v>
      </c>
      <c r="I1863" s="47">
        <f t="shared" si="147"/>
        <v>-1.009999999999998</v>
      </c>
      <c r="J1863" s="139">
        <v>258471</v>
      </c>
      <c r="K1863" s="139">
        <v>254521</v>
      </c>
      <c r="L1863" s="54">
        <f t="shared" si="148"/>
        <v>251143</v>
      </c>
      <c r="M1863" s="54">
        <f t="shared" si="149"/>
        <v>-3378</v>
      </c>
      <c r="O1863" s="91">
        <f t="shared" si="145"/>
        <v>0</v>
      </c>
      <c r="P1863" s="122">
        <v>753615</v>
      </c>
      <c r="Q1863" s="71">
        <v>39.99</v>
      </c>
      <c r="R1863" s="71">
        <v>251143</v>
      </c>
      <c r="S1863" s="161"/>
    </row>
    <row r="1864" spans="1:19">
      <c r="A1864" s="212">
        <v>753658</v>
      </c>
      <c r="B1864" s="149">
        <v>753</v>
      </c>
      <c r="C1864" s="183" t="s">
        <v>789</v>
      </c>
      <c r="D1864" s="184">
        <v>658</v>
      </c>
      <c r="E1864" s="41" t="s">
        <v>875</v>
      </c>
      <c r="F1864" s="235">
        <v>1.81</v>
      </c>
      <c r="G1864" s="235">
        <v>1</v>
      </c>
      <c r="H1864" s="78">
        <f t="shared" si="146"/>
        <v>0.32</v>
      </c>
      <c r="I1864" s="47">
        <f t="shared" si="147"/>
        <v>-0.67999999999999994</v>
      </c>
      <c r="J1864" s="139">
        <v>9050</v>
      </c>
      <c r="K1864" s="139">
        <v>5000</v>
      </c>
      <c r="L1864" s="54">
        <f t="shared" si="148"/>
        <v>1600</v>
      </c>
      <c r="M1864" s="54">
        <f t="shared" si="149"/>
        <v>-3400</v>
      </c>
      <c r="O1864" s="91">
        <f t="shared" si="145"/>
        <v>0</v>
      </c>
      <c r="P1864" s="122">
        <v>753658</v>
      </c>
      <c r="Q1864" s="71">
        <v>0.32</v>
      </c>
      <c r="R1864" s="71">
        <v>1600</v>
      </c>
      <c r="S1864" s="161"/>
    </row>
    <row r="1865" spans="1:19">
      <c r="A1865" s="51">
        <v>753720</v>
      </c>
      <c r="B1865" s="48">
        <v>753</v>
      </c>
      <c r="C1865" s="50" t="s">
        <v>789</v>
      </c>
      <c r="D1865" s="50">
        <v>720</v>
      </c>
      <c r="E1865" s="41" t="s">
        <v>854</v>
      </c>
      <c r="F1865" s="235">
        <v>28.68</v>
      </c>
      <c r="G1865" s="235">
        <v>34</v>
      </c>
      <c r="H1865" s="78">
        <f t="shared" si="146"/>
        <v>34.51</v>
      </c>
      <c r="I1865" s="47">
        <f t="shared" si="147"/>
        <v>0.50999999999999801</v>
      </c>
      <c r="J1865" s="139">
        <v>150346</v>
      </c>
      <c r="K1865" s="139">
        <v>188660</v>
      </c>
      <c r="L1865" s="54">
        <f t="shared" si="148"/>
        <v>189156</v>
      </c>
      <c r="M1865" s="54">
        <f t="shared" si="149"/>
        <v>496</v>
      </c>
      <c r="O1865" s="91">
        <f t="shared" si="145"/>
        <v>0</v>
      </c>
      <c r="P1865" s="122">
        <v>753720</v>
      </c>
      <c r="Q1865" s="71">
        <v>34.51</v>
      </c>
      <c r="R1865" s="71">
        <v>189156</v>
      </c>
      <c r="S1865" s="161"/>
    </row>
    <row r="1866" spans="1:19">
      <c r="A1866" s="145">
        <v>753725</v>
      </c>
      <c r="B1866" s="49">
        <v>753</v>
      </c>
      <c r="C1866" s="50" t="s">
        <v>789</v>
      </c>
      <c r="D1866" s="68">
        <v>725</v>
      </c>
      <c r="E1866" s="41" t="s">
        <v>571</v>
      </c>
      <c r="F1866" s="235">
        <v>1</v>
      </c>
      <c r="G1866" s="235">
        <v>0</v>
      </c>
      <c r="H1866" s="78">
        <f t="shared" si="146"/>
        <v>0</v>
      </c>
      <c r="I1866" s="47">
        <f t="shared" si="147"/>
        <v>0</v>
      </c>
      <c r="J1866" s="139">
        <v>5000</v>
      </c>
      <c r="K1866" s="139">
        <v>0</v>
      </c>
      <c r="L1866" s="54">
        <f t="shared" si="148"/>
        <v>0</v>
      </c>
      <c r="M1866" s="54">
        <f t="shared" si="149"/>
        <v>0</v>
      </c>
      <c r="O1866" s="91">
        <f t="shared" si="145"/>
        <v>0</v>
      </c>
      <c r="P1866" s="147">
        <v>753725</v>
      </c>
      <c r="Q1866" s="71"/>
      <c r="R1866" s="71"/>
      <c r="S1866" s="161"/>
    </row>
    <row r="1867" spans="1:19">
      <c r="A1867" s="51">
        <v>753755</v>
      </c>
      <c r="B1867" s="48">
        <v>753</v>
      </c>
      <c r="C1867" s="50" t="s">
        <v>789</v>
      </c>
      <c r="D1867" s="50">
        <v>755</v>
      </c>
      <c r="E1867" s="41" t="s">
        <v>807</v>
      </c>
      <c r="F1867" s="235">
        <v>31</v>
      </c>
      <c r="G1867" s="235">
        <v>23</v>
      </c>
      <c r="H1867" s="78">
        <f t="shared" si="146"/>
        <v>23</v>
      </c>
      <c r="I1867" s="47">
        <f t="shared" si="147"/>
        <v>0</v>
      </c>
      <c r="J1867" s="139">
        <v>161513</v>
      </c>
      <c r="K1867" s="139">
        <v>118992</v>
      </c>
      <c r="L1867" s="54">
        <f t="shared" si="148"/>
        <v>118968</v>
      </c>
      <c r="M1867" s="54">
        <f t="shared" si="149"/>
        <v>-24</v>
      </c>
      <c r="O1867" s="91">
        <f t="shared" si="145"/>
        <v>0</v>
      </c>
      <c r="P1867" s="122">
        <v>753755</v>
      </c>
      <c r="Q1867" s="71">
        <v>23</v>
      </c>
      <c r="R1867" s="71">
        <v>118968</v>
      </c>
      <c r="S1867" s="161"/>
    </row>
    <row r="1868" spans="1:19">
      <c r="A1868" s="51">
        <v>753767</v>
      </c>
      <c r="B1868" s="48">
        <v>753</v>
      </c>
      <c r="C1868" s="50" t="s">
        <v>789</v>
      </c>
      <c r="D1868" s="50">
        <v>767</v>
      </c>
      <c r="E1868" s="41" t="s">
        <v>876</v>
      </c>
      <c r="F1868" s="235">
        <v>18.459999999999997</v>
      </c>
      <c r="G1868" s="235">
        <v>21</v>
      </c>
      <c r="H1868" s="78">
        <f t="shared" si="146"/>
        <v>21.31</v>
      </c>
      <c r="I1868" s="47">
        <f t="shared" si="147"/>
        <v>0.30999999999999872</v>
      </c>
      <c r="J1868" s="139">
        <v>101417</v>
      </c>
      <c r="K1868" s="139">
        <v>118117</v>
      </c>
      <c r="L1868" s="54">
        <f t="shared" si="148"/>
        <v>115420</v>
      </c>
      <c r="M1868" s="54">
        <f t="shared" si="149"/>
        <v>-2697</v>
      </c>
      <c r="O1868" s="91">
        <f t="shared" si="145"/>
        <v>0</v>
      </c>
      <c r="P1868" s="122">
        <v>753767</v>
      </c>
      <c r="Q1868" s="71">
        <v>21.31</v>
      </c>
      <c r="R1868" s="71">
        <v>115420</v>
      </c>
      <c r="S1868" s="161"/>
    </row>
    <row r="1869" spans="1:19">
      <c r="A1869" s="180">
        <v>753770</v>
      </c>
      <c r="B1869" s="86">
        <v>753</v>
      </c>
      <c r="C1869" s="182" t="s">
        <v>789</v>
      </c>
      <c r="D1869" s="182">
        <v>770</v>
      </c>
      <c r="E1869" s="41" t="s">
        <v>877</v>
      </c>
      <c r="F1869" s="235">
        <v>2.38</v>
      </c>
      <c r="G1869" s="235">
        <v>1</v>
      </c>
      <c r="H1869" s="78">
        <f t="shared" si="146"/>
        <v>0.61</v>
      </c>
      <c r="I1869" s="47">
        <f t="shared" si="147"/>
        <v>-0.39</v>
      </c>
      <c r="J1869" s="139">
        <v>11900</v>
      </c>
      <c r="K1869" s="139">
        <v>9000</v>
      </c>
      <c r="L1869" s="54">
        <f t="shared" si="148"/>
        <v>4999</v>
      </c>
      <c r="M1869" s="54">
        <f t="shared" si="149"/>
        <v>-4001</v>
      </c>
      <c r="O1869" s="91">
        <f t="shared" si="145"/>
        <v>0</v>
      </c>
      <c r="P1869" s="122">
        <v>753770</v>
      </c>
      <c r="Q1869" s="71">
        <v>0.61</v>
      </c>
      <c r="R1869" s="71">
        <v>4999</v>
      </c>
      <c r="S1869" s="161"/>
    </row>
    <row r="1870" spans="1:19">
      <c r="A1870" s="51">
        <v>753775</v>
      </c>
      <c r="B1870" s="48">
        <v>753</v>
      </c>
      <c r="C1870" s="50" t="s">
        <v>789</v>
      </c>
      <c r="D1870" s="68">
        <v>775</v>
      </c>
      <c r="E1870" s="41" t="s">
        <v>856</v>
      </c>
      <c r="F1870" s="235">
        <v>28.24</v>
      </c>
      <c r="G1870" s="235">
        <v>10</v>
      </c>
      <c r="H1870" s="78">
        <f t="shared" si="146"/>
        <v>11.56</v>
      </c>
      <c r="I1870" s="47">
        <f t="shared" si="147"/>
        <v>1.5600000000000005</v>
      </c>
      <c r="J1870" s="139">
        <v>141200</v>
      </c>
      <c r="K1870" s="139">
        <v>50000</v>
      </c>
      <c r="L1870" s="54">
        <f t="shared" si="148"/>
        <v>73306</v>
      </c>
      <c r="M1870" s="54">
        <f t="shared" si="149"/>
        <v>23306</v>
      </c>
      <c r="O1870" s="91">
        <f t="shared" si="145"/>
        <v>0</v>
      </c>
      <c r="P1870" s="122">
        <v>753775</v>
      </c>
      <c r="Q1870" s="71">
        <v>11.56</v>
      </c>
      <c r="R1870" s="71">
        <v>73306</v>
      </c>
      <c r="S1870" s="161"/>
    </row>
    <row r="1871" spans="1:19">
      <c r="A1871" s="51">
        <v>753778</v>
      </c>
      <c r="B1871" s="48">
        <v>753</v>
      </c>
      <c r="C1871" s="50" t="s">
        <v>789</v>
      </c>
      <c r="D1871" s="68">
        <v>778</v>
      </c>
      <c r="E1871" s="41" t="s">
        <v>1286</v>
      </c>
      <c r="F1871" s="235">
        <v>9.67</v>
      </c>
      <c r="G1871" s="235">
        <v>19</v>
      </c>
      <c r="H1871" s="78">
        <f t="shared" si="146"/>
        <v>14.960000000000003</v>
      </c>
      <c r="I1871" s="47">
        <f t="shared" si="147"/>
        <v>-4.0399999999999974</v>
      </c>
      <c r="J1871" s="139">
        <v>48350</v>
      </c>
      <c r="K1871" s="139">
        <v>95000</v>
      </c>
      <c r="L1871" s="54">
        <f t="shared" si="148"/>
        <v>75338</v>
      </c>
      <c r="M1871" s="54">
        <f t="shared" si="149"/>
        <v>-19662</v>
      </c>
      <c r="N1871" s="148"/>
      <c r="O1871" s="91">
        <f t="shared" si="145"/>
        <v>0</v>
      </c>
      <c r="P1871" s="122">
        <v>753778</v>
      </c>
      <c r="Q1871" s="71">
        <v>14.960000000000003</v>
      </c>
      <c r="R1871" s="71">
        <v>75338</v>
      </c>
      <c r="S1871" s="161"/>
    </row>
    <row r="1872" spans="1:19">
      <c r="A1872" s="180">
        <v>755064</v>
      </c>
      <c r="B1872" s="86">
        <v>755</v>
      </c>
      <c r="C1872" s="182" t="s">
        <v>807</v>
      </c>
      <c r="D1872" s="182">
        <v>64</v>
      </c>
      <c r="E1872" s="41" t="s">
        <v>844</v>
      </c>
      <c r="F1872" s="235">
        <v>2</v>
      </c>
      <c r="G1872" s="235">
        <v>2</v>
      </c>
      <c r="H1872" s="78">
        <f t="shared" si="146"/>
        <v>2</v>
      </c>
      <c r="I1872" s="47">
        <f t="shared" si="147"/>
        <v>0</v>
      </c>
      <c r="J1872" s="139">
        <v>10000</v>
      </c>
      <c r="K1872" s="139">
        <v>10000</v>
      </c>
      <c r="L1872" s="54">
        <f t="shared" si="148"/>
        <v>10000</v>
      </c>
      <c r="M1872" s="54">
        <f t="shared" si="149"/>
        <v>0</v>
      </c>
      <c r="O1872" s="91">
        <f t="shared" si="145"/>
        <v>0</v>
      </c>
      <c r="P1872" s="122">
        <v>755064</v>
      </c>
      <c r="Q1872" s="71">
        <v>2</v>
      </c>
      <c r="R1872" s="71">
        <v>10000</v>
      </c>
      <c r="S1872" s="161"/>
    </row>
    <row r="1873" spans="1:19">
      <c r="A1873" s="180">
        <v>755091</v>
      </c>
      <c r="B1873" s="86">
        <v>755</v>
      </c>
      <c r="C1873" s="182" t="s">
        <v>807</v>
      </c>
      <c r="D1873" s="182">
        <v>91</v>
      </c>
      <c r="E1873" s="41" t="s">
        <v>1356</v>
      </c>
      <c r="F1873" s="235">
        <v>2</v>
      </c>
      <c r="G1873" s="235">
        <v>2</v>
      </c>
      <c r="H1873" s="78">
        <f t="shared" si="146"/>
        <v>2</v>
      </c>
      <c r="I1873" s="47">
        <f t="shared" si="147"/>
        <v>0</v>
      </c>
      <c r="J1873" s="139">
        <v>10000</v>
      </c>
      <c r="K1873" s="139">
        <v>10000</v>
      </c>
      <c r="L1873" s="54">
        <f t="shared" si="148"/>
        <v>10000</v>
      </c>
      <c r="M1873" s="54">
        <f t="shared" si="149"/>
        <v>0</v>
      </c>
      <c r="O1873" s="91">
        <f t="shared" si="145"/>
        <v>0</v>
      </c>
      <c r="P1873" s="122">
        <v>755091</v>
      </c>
      <c r="Q1873" s="71">
        <v>2</v>
      </c>
      <c r="R1873" s="71">
        <v>10000</v>
      </c>
      <c r="S1873" s="161"/>
    </row>
    <row r="1874" spans="1:19">
      <c r="A1874" s="174">
        <v>755097</v>
      </c>
      <c r="B1874" s="68">
        <v>755</v>
      </c>
      <c r="C1874" s="50" t="s">
        <v>807</v>
      </c>
      <c r="D1874" s="68">
        <v>97</v>
      </c>
      <c r="E1874" s="41" t="s">
        <v>846</v>
      </c>
      <c r="F1874" s="235">
        <v>13.290000000000001</v>
      </c>
      <c r="G1874" s="235">
        <v>14</v>
      </c>
      <c r="H1874" s="78">
        <f t="shared" si="146"/>
        <v>13.76</v>
      </c>
      <c r="I1874" s="47">
        <f t="shared" si="147"/>
        <v>-0.24000000000000021</v>
      </c>
      <c r="J1874" s="139">
        <v>66450</v>
      </c>
      <c r="K1874" s="139">
        <v>70000</v>
      </c>
      <c r="L1874" s="54">
        <f t="shared" si="148"/>
        <v>68800</v>
      </c>
      <c r="M1874" s="54">
        <f t="shared" si="149"/>
        <v>-1200</v>
      </c>
      <c r="O1874" s="91">
        <f t="shared" si="145"/>
        <v>0</v>
      </c>
      <c r="P1874" s="122">
        <v>755097</v>
      </c>
      <c r="Q1874" s="71">
        <v>13.76</v>
      </c>
      <c r="R1874" s="71">
        <v>68800</v>
      </c>
      <c r="S1874" s="161"/>
    </row>
    <row r="1875" spans="1:19">
      <c r="A1875" s="172">
        <v>755103</v>
      </c>
      <c r="B1875" s="82">
        <v>755</v>
      </c>
      <c r="C1875" s="50" t="s">
        <v>807</v>
      </c>
      <c r="D1875" s="68">
        <v>103</v>
      </c>
      <c r="E1875" s="41" t="s">
        <v>804</v>
      </c>
      <c r="F1875" s="235">
        <v>11.78</v>
      </c>
      <c r="G1875" s="235">
        <v>15</v>
      </c>
      <c r="H1875" s="78">
        <f t="shared" si="146"/>
        <v>15.17</v>
      </c>
      <c r="I1875" s="47">
        <f t="shared" si="147"/>
        <v>0.16999999999999993</v>
      </c>
      <c r="J1875" s="139">
        <v>58900</v>
      </c>
      <c r="K1875" s="139">
        <v>75000</v>
      </c>
      <c r="L1875" s="54">
        <f t="shared" si="148"/>
        <v>75850</v>
      </c>
      <c r="M1875" s="54">
        <f t="shared" si="149"/>
        <v>850</v>
      </c>
      <c r="O1875" s="91">
        <f t="shared" si="145"/>
        <v>0</v>
      </c>
      <c r="P1875" s="122">
        <v>755103</v>
      </c>
      <c r="Q1875" s="71">
        <v>15.17</v>
      </c>
      <c r="R1875" s="71">
        <v>75850</v>
      </c>
      <c r="S1875" s="161"/>
    </row>
    <row r="1876" spans="1:19">
      <c r="A1876" s="144">
        <v>755114</v>
      </c>
      <c r="B1876" s="149">
        <f>TRUNC(A1876,-3)/1000</f>
        <v>755</v>
      </c>
      <c r="C1876" s="183" t="str">
        <f>VLOOKUP(B1876,code437,2)</f>
        <v xml:space="preserve">RALPH C MAHAR                </v>
      </c>
      <c r="D1876" s="184">
        <f>A1876-B1876*1000</f>
        <v>114</v>
      </c>
      <c r="E1876" s="41" t="s">
        <v>815</v>
      </c>
      <c r="H1876" s="78">
        <f t="shared" si="146"/>
        <v>0.51</v>
      </c>
      <c r="I1876" s="47">
        <f t="shared" si="147"/>
        <v>0.51</v>
      </c>
      <c r="K1876" s="139"/>
      <c r="L1876" s="54">
        <f t="shared" si="148"/>
        <v>30082</v>
      </c>
      <c r="M1876" s="54">
        <f t="shared" si="149"/>
        <v>30082</v>
      </c>
      <c r="O1876" s="91">
        <f t="shared" si="145"/>
        <v>0</v>
      </c>
      <c r="P1876" s="122">
        <v>755114</v>
      </c>
      <c r="Q1876" s="71">
        <v>0.51</v>
      </c>
      <c r="R1876" s="71">
        <v>30082</v>
      </c>
      <c r="S1876" s="161"/>
    </row>
    <row r="1877" spans="1:19">
      <c r="A1877" s="171">
        <v>755153</v>
      </c>
      <c r="B1877" s="48">
        <v>755</v>
      </c>
      <c r="C1877" s="50" t="s">
        <v>807</v>
      </c>
      <c r="D1877" s="68">
        <v>153</v>
      </c>
      <c r="E1877" s="41" t="s">
        <v>847</v>
      </c>
      <c r="F1877" s="235">
        <v>15.98</v>
      </c>
      <c r="G1877" s="235">
        <v>20</v>
      </c>
      <c r="H1877" s="78">
        <f t="shared" si="146"/>
        <v>20.09</v>
      </c>
      <c r="I1877" s="47">
        <f t="shared" si="147"/>
        <v>8.9999999999999858E-2</v>
      </c>
      <c r="J1877" s="139">
        <v>79900</v>
      </c>
      <c r="K1877" s="139">
        <v>100000</v>
      </c>
      <c r="L1877" s="54">
        <f t="shared" si="148"/>
        <v>100450</v>
      </c>
      <c r="M1877" s="54">
        <f t="shared" si="149"/>
        <v>450</v>
      </c>
      <c r="O1877" s="91">
        <f t="shared" si="145"/>
        <v>0</v>
      </c>
      <c r="P1877" s="122">
        <v>755153</v>
      </c>
      <c r="Q1877" s="71">
        <v>20.09</v>
      </c>
      <c r="R1877" s="71">
        <v>100450</v>
      </c>
      <c r="S1877" s="161"/>
    </row>
    <row r="1878" spans="1:19">
      <c r="A1878" s="212">
        <v>755158</v>
      </c>
      <c r="B1878" s="149">
        <v>755</v>
      </c>
      <c r="C1878" s="183" t="s">
        <v>807</v>
      </c>
      <c r="D1878" s="184">
        <v>158</v>
      </c>
      <c r="E1878" s="41" t="s">
        <v>564</v>
      </c>
      <c r="F1878" s="235">
        <v>1</v>
      </c>
      <c r="G1878" s="235">
        <v>1</v>
      </c>
      <c r="H1878" s="78">
        <f t="shared" si="146"/>
        <v>1</v>
      </c>
      <c r="I1878" s="47">
        <f t="shared" si="147"/>
        <v>0</v>
      </c>
      <c r="J1878" s="139">
        <v>5000</v>
      </c>
      <c r="K1878" s="139">
        <v>12000</v>
      </c>
      <c r="L1878" s="54">
        <f t="shared" si="148"/>
        <v>22934</v>
      </c>
      <c r="M1878" s="54">
        <f t="shared" si="149"/>
        <v>10934</v>
      </c>
      <c r="O1878" s="91">
        <f t="shared" si="145"/>
        <v>0</v>
      </c>
      <c r="P1878" s="122">
        <v>755158</v>
      </c>
      <c r="Q1878" s="71">
        <v>1</v>
      </c>
      <c r="R1878" s="71">
        <v>22934</v>
      </c>
      <c r="S1878" s="161"/>
    </row>
    <row r="1879" spans="1:19">
      <c r="A1879" s="212">
        <v>755160</v>
      </c>
      <c r="B1879" s="149">
        <v>755</v>
      </c>
      <c r="C1879" s="183" t="s">
        <v>807</v>
      </c>
      <c r="D1879" s="184">
        <v>160</v>
      </c>
      <c r="E1879" s="41" t="s">
        <v>582</v>
      </c>
      <c r="F1879" s="235">
        <v>0.38</v>
      </c>
      <c r="G1879" s="235">
        <v>0</v>
      </c>
      <c r="H1879" s="78">
        <f t="shared" si="146"/>
        <v>0</v>
      </c>
      <c r="I1879" s="47">
        <f t="shared" si="147"/>
        <v>0</v>
      </c>
      <c r="J1879" s="139">
        <v>1900</v>
      </c>
      <c r="K1879" s="139">
        <v>0</v>
      </c>
      <c r="L1879" s="54">
        <f t="shared" si="148"/>
        <v>0</v>
      </c>
      <c r="M1879" s="54">
        <f t="shared" si="149"/>
        <v>0</v>
      </c>
      <c r="O1879" s="91">
        <f t="shared" si="145"/>
        <v>0</v>
      </c>
      <c r="P1879" s="147">
        <v>755160</v>
      </c>
      <c r="Q1879" s="71"/>
      <c r="R1879" s="71"/>
      <c r="S1879" s="161"/>
    </row>
    <row r="1880" spans="1:19">
      <c r="A1880" s="171">
        <v>755162</v>
      </c>
      <c r="B1880" s="49">
        <v>755</v>
      </c>
      <c r="C1880" s="50" t="s">
        <v>807</v>
      </c>
      <c r="D1880" s="68">
        <v>162</v>
      </c>
      <c r="E1880" s="41" t="s">
        <v>848</v>
      </c>
      <c r="F1880" s="235">
        <v>1.51</v>
      </c>
      <c r="G1880" s="235">
        <v>3</v>
      </c>
      <c r="H1880" s="78">
        <f t="shared" si="146"/>
        <v>3.51</v>
      </c>
      <c r="I1880" s="47">
        <f t="shared" si="147"/>
        <v>0.50999999999999979</v>
      </c>
      <c r="J1880" s="139">
        <v>7550</v>
      </c>
      <c r="K1880" s="139">
        <v>15000</v>
      </c>
      <c r="L1880" s="54">
        <f t="shared" si="148"/>
        <v>17550</v>
      </c>
      <c r="M1880" s="54">
        <f t="shared" si="149"/>
        <v>2550</v>
      </c>
      <c r="O1880" s="91">
        <f t="shared" si="145"/>
        <v>0</v>
      </c>
      <c r="P1880" s="122">
        <v>755162</v>
      </c>
      <c r="Q1880" s="71">
        <v>3.51</v>
      </c>
      <c r="R1880" s="71">
        <v>17550</v>
      </c>
      <c r="S1880" s="161"/>
    </row>
    <row r="1881" spans="1:19">
      <c r="A1881" s="234">
        <v>755181</v>
      </c>
      <c r="B1881" s="149">
        <v>755</v>
      </c>
      <c r="C1881" s="183" t="s">
        <v>807</v>
      </c>
      <c r="D1881" s="184">
        <v>181</v>
      </c>
      <c r="E1881" s="41" t="s">
        <v>583</v>
      </c>
      <c r="G1881" s="235">
        <v>1</v>
      </c>
      <c r="H1881" s="78">
        <f t="shared" si="146"/>
        <v>1</v>
      </c>
      <c r="I1881" s="47">
        <f t="shared" si="147"/>
        <v>0</v>
      </c>
      <c r="K1881" s="139">
        <v>5000</v>
      </c>
      <c r="L1881" s="54">
        <f t="shared" si="148"/>
        <v>5000</v>
      </c>
      <c r="M1881" s="54">
        <f t="shared" si="149"/>
        <v>0</v>
      </c>
      <c r="O1881" s="91">
        <f t="shared" si="145"/>
        <v>0</v>
      </c>
      <c r="P1881" s="122">
        <v>755181</v>
      </c>
      <c r="Q1881" s="71">
        <v>1</v>
      </c>
      <c r="R1881" s="71">
        <v>5000</v>
      </c>
      <c r="S1881" s="161"/>
    </row>
    <row r="1882" spans="1:19">
      <c r="A1882" s="234">
        <v>755215</v>
      </c>
      <c r="B1882" s="149">
        <v>755</v>
      </c>
      <c r="C1882" s="183" t="s">
        <v>807</v>
      </c>
      <c r="D1882" s="184">
        <v>215</v>
      </c>
      <c r="E1882" s="41" t="s">
        <v>874</v>
      </c>
      <c r="G1882" s="235">
        <v>1</v>
      </c>
      <c r="H1882" s="78">
        <f t="shared" si="146"/>
        <v>1</v>
      </c>
      <c r="I1882" s="47">
        <f t="shared" si="147"/>
        <v>0</v>
      </c>
      <c r="K1882" s="139">
        <v>5000</v>
      </c>
      <c r="L1882" s="54">
        <f t="shared" si="148"/>
        <v>5000</v>
      </c>
      <c r="M1882" s="54">
        <f t="shared" si="149"/>
        <v>0</v>
      </c>
      <c r="O1882" s="91">
        <f t="shared" si="145"/>
        <v>0</v>
      </c>
      <c r="P1882" s="122">
        <v>755215</v>
      </c>
      <c r="Q1882" s="71">
        <v>1</v>
      </c>
      <c r="R1882" s="71">
        <v>5000</v>
      </c>
      <c r="S1882" s="161"/>
    </row>
    <row r="1883" spans="1:19">
      <c r="A1883" s="120">
        <v>755271</v>
      </c>
      <c r="B1883" s="49">
        <v>755</v>
      </c>
      <c r="C1883" s="50" t="s">
        <v>807</v>
      </c>
      <c r="D1883" s="68">
        <v>271</v>
      </c>
      <c r="E1883" s="41" t="s">
        <v>1285</v>
      </c>
      <c r="F1883" s="235">
        <v>1</v>
      </c>
      <c r="G1883" s="235">
        <v>1</v>
      </c>
      <c r="H1883" s="78">
        <f t="shared" si="146"/>
        <v>1</v>
      </c>
      <c r="I1883" s="47">
        <f t="shared" si="147"/>
        <v>0</v>
      </c>
      <c r="J1883" s="139">
        <v>5000</v>
      </c>
      <c r="K1883" s="139">
        <v>5000</v>
      </c>
      <c r="L1883" s="54">
        <f t="shared" si="148"/>
        <v>5000</v>
      </c>
      <c r="M1883" s="54">
        <f t="shared" si="149"/>
        <v>0</v>
      </c>
      <c r="O1883" s="91">
        <f t="shared" si="145"/>
        <v>0</v>
      </c>
      <c r="P1883" s="122">
        <v>755271</v>
      </c>
      <c r="Q1883" s="71">
        <v>1</v>
      </c>
      <c r="R1883" s="71">
        <v>5000</v>
      </c>
      <c r="S1883" s="161"/>
    </row>
    <row r="1884" spans="1:19">
      <c r="A1884" s="234">
        <v>755316</v>
      </c>
      <c r="B1884" s="149">
        <v>755</v>
      </c>
      <c r="C1884" s="183" t="s">
        <v>807</v>
      </c>
      <c r="D1884" s="184">
        <v>316</v>
      </c>
      <c r="E1884" s="41" t="s">
        <v>870</v>
      </c>
      <c r="G1884" s="235">
        <v>1</v>
      </c>
      <c r="H1884" s="78">
        <f t="shared" si="146"/>
        <v>1.51</v>
      </c>
      <c r="I1884" s="47">
        <f t="shared" si="147"/>
        <v>0.51</v>
      </c>
      <c r="K1884" s="139">
        <v>5000</v>
      </c>
      <c r="L1884" s="54">
        <f t="shared" si="148"/>
        <v>7550</v>
      </c>
      <c r="M1884" s="54">
        <f t="shared" si="149"/>
        <v>2550</v>
      </c>
      <c r="O1884" s="91">
        <f t="shared" si="145"/>
        <v>0</v>
      </c>
      <c r="P1884" s="122">
        <v>755316</v>
      </c>
      <c r="Q1884" s="71">
        <v>1.51</v>
      </c>
      <c r="R1884" s="71">
        <v>7550</v>
      </c>
      <c r="S1884" s="161"/>
    </row>
    <row r="1885" spans="1:19">
      <c r="A1885" s="234">
        <v>755317</v>
      </c>
      <c r="B1885" s="149">
        <v>755</v>
      </c>
      <c r="C1885" s="183" t="s">
        <v>807</v>
      </c>
      <c r="D1885" s="184">
        <v>317</v>
      </c>
      <c r="E1885" s="41" t="s">
        <v>499</v>
      </c>
      <c r="G1885" s="235">
        <v>1</v>
      </c>
      <c r="H1885" s="78">
        <f t="shared" si="146"/>
        <v>0.11</v>
      </c>
      <c r="I1885" s="47">
        <f t="shared" si="147"/>
        <v>-0.89</v>
      </c>
      <c r="K1885" s="139">
        <v>5000</v>
      </c>
      <c r="L1885" s="54">
        <f t="shared" si="148"/>
        <v>550</v>
      </c>
      <c r="M1885" s="54">
        <f t="shared" si="149"/>
        <v>-4450</v>
      </c>
      <c r="O1885" s="91">
        <f t="shared" si="145"/>
        <v>0</v>
      </c>
      <c r="P1885" s="122">
        <v>755317</v>
      </c>
      <c r="Q1885" s="71">
        <v>0.11</v>
      </c>
      <c r="R1885" s="71">
        <v>550</v>
      </c>
      <c r="S1885" s="161"/>
    </row>
    <row r="1886" spans="1:19">
      <c r="A1886" s="171">
        <v>755343</v>
      </c>
      <c r="B1886" s="48">
        <v>755</v>
      </c>
      <c r="C1886" s="50" t="s">
        <v>807</v>
      </c>
      <c r="D1886" s="50">
        <v>343</v>
      </c>
      <c r="E1886" s="41" t="s">
        <v>788</v>
      </c>
      <c r="F1886" s="235">
        <v>8.120000000000001</v>
      </c>
      <c r="G1886" s="235">
        <v>8</v>
      </c>
      <c r="H1886" s="78">
        <f t="shared" si="146"/>
        <v>8</v>
      </c>
      <c r="I1886" s="47">
        <f t="shared" si="147"/>
        <v>0</v>
      </c>
      <c r="J1886" s="139">
        <v>40600</v>
      </c>
      <c r="K1886" s="139">
        <v>40000</v>
      </c>
      <c r="L1886" s="54">
        <f t="shared" si="148"/>
        <v>40000</v>
      </c>
      <c r="M1886" s="54">
        <f t="shared" si="149"/>
        <v>0</v>
      </c>
      <c r="O1886" s="91">
        <f t="shared" si="145"/>
        <v>0</v>
      </c>
      <c r="P1886" s="122">
        <v>755343</v>
      </c>
      <c r="Q1886" s="71">
        <v>8</v>
      </c>
      <c r="R1886" s="71">
        <v>40000</v>
      </c>
      <c r="S1886" s="161"/>
    </row>
    <row r="1887" spans="1:19">
      <c r="A1887" s="212">
        <v>755348</v>
      </c>
      <c r="B1887" s="149">
        <v>755</v>
      </c>
      <c r="C1887" s="183" t="s">
        <v>807</v>
      </c>
      <c r="D1887" s="184">
        <v>348</v>
      </c>
      <c r="E1887" s="41" t="s">
        <v>857</v>
      </c>
      <c r="F1887" s="235">
        <v>1.51</v>
      </c>
      <c r="G1887" s="235">
        <v>3</v>
      </c>
      <c r="H1887" s="78">
        <f t="shared" si="146"/>
        <v>3</v>
      </c>
      <c r="I1887" s="47">
        <f t="shared" si="147"/>
        <v>0</v>
      </c>
      <c r="J1887" s="139">
        <v>7550</v>
      </c>
      <c r="K1887" s="139">
        <v>15000</v>
      </c>
      <c r="L1887" s="54">
        <f t="shared" si="148"/>
        <v>15000</v>
      </c>
      <c r="M1887" s="54">
        <f t="shared" si="149"/>
        <v>0</v>
      </c>
      <c r="O1887" s="91">
        <f t="shared" si="145"/>
        <v>0</v>
      </c>
      <c r="P1887" s="122">
        <v>755348</v>
      </c>
      <c r="Q1887" s="71">
        <v>3</v>
      </c>
      <c r="R1887" s="71">
        <v>15000</v>
      </c>
      <c r="S1887" s="161"/>
    </row>
    <row r="1888" spans="1:19">
      <c r="A1888" s="144">
        <v>755600</v>
      </c>
      <c r="B1888" s="149">
        <f>TRUNC(A1888,-3)/1000</f>
        <v>755</v>
      </c>
      <c r="C1888" s="183" t="str">
        <f>VLOOKUP(B1888,code437,2)</f>
        <v xml:space="preserve">RALPH C MAHAR                </v>
      </c>
      <c r="D1888" s="184">
        <f>A1888-B1888*1000</f>
        <v>600</v>
      </c>
      <c r="E1888" s="41" t="s">
        <v>851</v>
      </c>
      <c r="H1888" s="78">
        <f t="shared" si="146"/>
        <v>0.51</v>
      </c>
      <c r="I1888" s="47">
        <f t="shared" si="147"/>
        <v>0.51</v>
      </c>
      <c r="K1888" s="139"/>
      <c r="L1888" s="54">
        <f t="shared" si="148"/>
        <v>2550</v>
      </c>
      <c r="M1888" s="54">
        <f t="shared" si="149"/>
        <v>2550</v>
      </c>
      <c r="O1888" s="91">
        <f t="shared" si="145"/>
        <v>0</v>
      </c>
      <c r="P1888" s="122">
        <v>755600</v>
      </c>
      <c r="Q1888" s="71">
        <v>0.51</v>
      </c>
      <c r="R1888" s="71">
        <v>2550</v>
      </c>
      <c r="S1888" s="161"/>
    </row>
    <row r="1889" spans="1:19">
      <c r="A1889" s="170">
        <v>755605</v>
      </c>
      <c r="B1889" s="49">
        <v>755</v>
      </c>
      <c r="C1889" s="50" t="s">
        <v>807</v>
      </c>
      <c r="D1889" s="68">
        <v>605</v>
      </c>
      <c r="E1889" s="41" t="s">
        <v>521</v>
      </c>
      <c r="F1889" s="235">
        <v>1</v>
      </c>
      <c r="G1889" s="235">
        <v>0</v>
      </c>
      <c r="H1889" s="78">
        <f t="shared" si="146"/>
        <v>0</v>
      </c>
      <c r="I1889" s="47">
        <f t="shared" si="147"/>
        <v>0</v>
      </c>
      <c r="J1889" s="139">
        <v>5000</v>
      </c>
      <c r="K1889" s="139">
        <v>0</v>
      </c>
      <c r="L1889" s="54">
        <f t="shared" si="148"/>
        <v>0</v>
      </c>
      <c r="M1889" s="54">
        <f t="shared" si="149"/>
        <v>0</v>
      </c>
      <c r="O1889" s="91">
        <f t="shared" si="145"/>
        <v>0</v>
      </c>
      <c r="P1889" s="147">
        <v>755605</v>
      </c>
      <c r="Q1889" s="71"/>
      <c r="R1889" s="71"/>
      <c r="S1889" s="161"/>
    </row>
    <row r="1890" spans="1:19">
      <c r="A1890" s="170">
        <v>755610</v>
      </c>
      <c r="B1890" s="48">
        <v>755</v>
      </c>
      <c r="C1890" s="50" t="s">
        <v>807</v>
      </c>
      <c r="D1890" s="68">
        <v>610</v>
      </c>
      <c r="E1890" s="41" t="s">
        <v>852</v>
      </c>
      <c r="F1890" s="235">
        <v>6.7799999999999994</v>
      </c>
      <c r="G1890" s="235">
        <v>9</v>
      </c>
      <c r="H1890" s="78">
        <f t="shared" si="146"/>
        <v>9.51</v>
      </c>
      <c r="I1890" s="47">
        <f t="shared" si="147"/>
        <v>0.50999999999999979</v>
      </c>
      <c r="J1890" s="139">
        <v>33900</v>
      </c>
      <c r="K1890" s="139">
        <v>45000</v>
      </c>
      <c r="L1890" s="54">
        <f t="shared" si="148"/>
        <v>47550</v>
      </c>
      <c r="M1890" s="54">
        <f t="shared" si="149"/>
        <v>2550</v>
      </c>
      <c r="O1890" s="91">
        <f t="shared" si="145"/>
        <v>0</v>
      </c>
      <c r="P1890" s="122">
        <v>755610</v>
      </c>
      <c r="Q1890" s="71">
        <v>9.51</v>
      </c>
      <c r="R1890" s="71">
        <v>47550</v>
      </c>
      <c r="S1890" s="161"/>
    </row>
    <row r="1891" spans="1:19">
      <c r="A1891" s="51">
        <v>755615</v>
      </c>
      <c r="B1891" s="48">
        <v>755</v>
      </c>
      <c r="C1891" s="50" t="s">
        <v>807</v>
      </c>
      <c r="D1891" s="68">
        <v>615</v>
      </c>
      <c r="E1891" s="41" t="s">
        <v>805</v>
      </c>
      <c r="F1891" s="235">
        <v>123</v>
      </c>
      <c r="G1891" s="235">
        <v>111</v>
      </c>
      <c r="H1891" s="78">
        <f t="shared" si="146"/>
        <v>116.53999999999998</v>
      </c>
      <c r="I1891" s="47">
        <f t="shared" si="147"/>
        <v>5.5399999999999778</v>
      </c>
      <c r="J1891" s="139">
        <v>710985</v>
      </c>
      <c r="K1891" s="139">
        <v>666039</v>
      </c>
      <c r="L1891" s="54">
        <f t="shared" si="148"/>
        <v>726042</v>
      </c>
      <c r="M1891" s="54">
        <f t="shared" si="149"/>
        <v>60003</v>
      </c>
      <c r="O1891" s="91">
        <f t="shared" si="145"/>
        <v>0</v>
      </c>
      <c r="P1891" s="122">
        <v>755615</v>
      </c>
      <c r="Q1891" s="71">
        <v>116.53999999999998</v>
      </c>
      <c r="R1891" s="71">
        <v>726042</v>
      </c>
      <c r="S1891" s="161"/>
    </row>
    <row r="1892" spans="1:19">
      <c r="A1892" s="234">
        <v>755616</v>
      </c>
      <c r="B1892" s="149">
        <v>755</v>
      </c>
      <c r="C1892" s="183" t="s">
        <v>807</v>
      </c>
      <c r="D1892" s="184">
        <v>616</v>
      </c>
      <c r="E1892" s="41" t="s">
        <v>1513</v>
      </c>
      <c r="G1892" s="235">
        <v>2</v>
      </c>
      <c r="H1892" s="78">
        <f t="shared" si="146"/>
        <v>2</v>
      </c>
      <c r="I1892" s="47">
        <f t="shared" si="147"/>
        <v>0</v>
      </c>
      <c r="K1892" s="139">
        <v>10000</v>
      </c>
      <c r="L1892" s="54">
        <f t="shared" si="148"/>
        <v>10000</v>
      </c>
      <c r="M1892" s="54">
        <f t="shared" si="149"/>
        <v>0</v>
      </c>
      <c r="O1892" s="91">
        <f t="shared" si="145"/>
        <v>0</v>
      </c>
      <c r="P1892" s="122">
        <v>755616</v>
      </c>
      <c r="Q1892" s="71">
        <v>2</v>
      </c>
      <c r="R1892" s="71">
        <v>10000</v>
      </c>
      <c r="S1892" s="161"/>
    </row>
    <row r="1893" spans="1:19">
      <c r="A1893" s="180">
        <v>755622</v>
      </c>
      <c r="B1893" s="86">
        <v>755</v>
      </c>
      <c r="C1893" s="182" t="s">
        <v>807</v>
      </c>
      <c r="D1893" s="182">
        <v>622</v>
      </c>
      <c r="E1893" s="41" t="s">
        <v>800</v>
      </c>
      <c r="F1893" s="235">
        <v>1</v>
      </c>
      <c r="G1893" s="235">
        <v>0</v>
      </c>
      <c r="H1893" s="78">
        <f t="shared" si="146"/>
        <v>0</v>
      </c>
      <c r="I1893" s="47">
        <f t="shared" si="147"/>
        <v>0</v>
      </c>
      <c r="J1893" s="139">
        <v>5000</v>
      </c>
      <c r="K1893" s="139">
        <v>0</v>
      </c>
      <c r="L1893" s="54">
        <f t="shared" si="148"/>
        <v>0</v>
      </c>
      <c r="M1893" s="54">
        <f t="shared" si="149"/>
        <v>0</v>
      </c>
      <c r="O1893" s="91">
        <f t="shared" si="145"/>
        <v>0</v>
      </c>
      <c r="P1893" s="147">
        <v>755622</v>
      </c>
      <c r="Q1893" s="71"/>
      <c r="R1893" s="71"/>
      <c r="S1893" s="161"/>
    </row>
    <row r="1894" spans="1:19">
      <c r="A1894" s="212">
        <v>755673</v>
      </c>
      <c r="B1894" s="149">
        <v>755</v>
      </c>
      <c r="C1894" s="183" t="s">
        <v>807</v>
      </c>
      <c r="D1894" s="184">
        <v>673</v>
      </c>
      <c r="E1894" s="41" t="s">
        <v>853</v>
      </c>
      <c r="F1894" s="235">
        <v>1</v>
      </c>
      <c r="G1894" s="235">
        <v>1</v>
      </c>
      <c r="H1894" s="78">
        <f t="shared" si="146"/>
        <v>1</v>
      </c>
      <c r="I1894" s="47">
        <f t="shared" si="147"/>
        <v>0</v>
      </c>
      <c r="J1894" s="139">
        <v>5000</v>
      </c>
      <c r="K1894" s="139">
        <v>5000</v>
      </c>
      <c r="L1894" s="54">
        <f t="shared" si="148"/>
        <v>5000</v>
      </c>
      <c r="M1894" s="54">
        <f t="shared" si="149"/>
        <v>0</v>
      </c>
      <c r="O1894" s="91">
        <f t="shared" si="145"/>
        <v>0</v>
      </c>
      <c r="P1894" s="122">
        <v>755673</v>
      </c>
      <c r="Q1894" s="71">
        <v>1</v>
      </c>
      <c r="R1894" s="71">
        <v>5000</v>
      </c>
      <c r="S1894" s="161"/>
    </row>
    <row r="1895" spans="1:19">
      <c r="A1895" s="174">
        <v>755720</v>
      </c>
      <c r="B1895" s="68">
        <v>755</v>
      </c>
      <c r="C1895" s="50" t="s">
        <v>807</v>
      </c>
      <c r="D1895" s="50">
        <v>720</v>
      </c>
      <c r="E1895" s="41" t="s">
        <v>854</v>
      </c>
      <c r="F1895" s="235">
        <v>10.64</v>
      </c>
      <c r="G1895" s="235">
        <v>11</v>
      </c>
      <c r="H1895" s="78">
        <f t="shared" si="146"/>
        <v>13.54</v>
      </c>
      <c r="I1895" s="47">
        <f t="shared" si="147"/>
        <v>2.5399999999999991</v>
      </c>
      <c r="J1895" s="139">
        <v>90045</v>
      </c>
      <c r="K1895" s="139">
        <v>77445</v>
      </c>
      <c r="L1895" s="54">
        <f t="shared" si="148"/>
        <v>85970</v>
      </c>
      <c r="M1895" s="54">
        <f t="shared" si="149"/>
        <v>8525</v>
      </c>
      <c r="O1895" s="91">
        <f t="shared" si="145"/>
        <v>0</v>
      </c>
      <c r="P1895" s="122">
        <v>755720</v>
      </c>
      <c r="Q1895" s="71">
        <v>13.54</v>
      </c>
      <c r="R1895" s="71">
        <v>85970</v>
      </c>
      <c r="S1895" s="161"/>
    </row>
    <row r="1896" spans="1:19">
      <c r="A1896" s="171">
        <v>755725</v>
      </c>
      <c r="B1896" s="48">
        <v>755</v>
      </c>
      <c r="C1896" s="50" t="s">
        <v>807</v>
      </c>
      <c r="D1896" s="50">
        <v>725</v>
      </c>
      <c r="E1896" s="41" t="s">
        <v>571</v>
      </c>
      <c r="F1896" s="235">
        <v>5.14</v>
      </c>
      <c r="G1896" s="235">
        <v>6</v>
      </c>
      <c r="H1896" s="78">
        <f t="shared" si="146"/>
        <v>6.54</v>
      </c>
      <c r="I1896" s="47">
        <f t="shared" si="147"/>
        <v>0.54</v>
      </c>
      <c r="J1896" s="139">
        <v>25700</v>
      </c>
      <c r="K1896" s="139">
        <v>30000</v>
      </c>
      <c r="L1896" s="54">
        <f t="shared" si="148"/>
        <v>32700</v>
      </c>
      <c r="M1896" s="54">
        <f t="shared" si="149"/>
        <v>2700</v>
      </c>
      <c r="O1896" s="91">
        <f t="shared" si="145"/>
        <v>0</v>
      </c>
      <c r="P1896" s="122">
        <v>755725</v>
      </c>
      <c r="Q1896" s="71">
        <v>6.54</v>
      </c>
      <c r="R1896" s="71">
        <v>32700</v>
      </c>
      <c r="S1896" s="161"/>
    </row>
    <row r="1897" spans="1:19">
      <c r="A1897" s="170">
        <v>755735</v>
      </c>
      <c r="B1897" s="48">
        <v>755</v>
      </c>
      <c r="C1897" s="50" t="s">
        <v>807</v>
      </c>
      <c r="D1897" s="68">
        <v>735</v>
      </c>
      <c r="E1897" s="41" t="s">
        <v>855</v>
      </c>
      <c r="F1897" s="235">
        <v>1.93</v>
      </c>
      <c r="G1897" s="235">
        <v>1</v>
      </c>
      <c r="H1897" s="78">
        <f t="shared" si="146"/>
        <v>2.02</v>
      </c>
      <c r="I1897" s="47">
        <f t="shared" si="147"/>
        <v>1.02</v>
      </c>
      <c r="J1897" s="139">
        <v>9650</v>
      </c>
      <c r="K1897" s="139">
        <v>5000</v>
      </c>
      <c r="L1897" s="54">
        <f t="shared" si="148"/>
        <v>10100</v>
      </c>
      <c r="M1897" s="54">
        <f t="shared" si="149"/>
        <v>5100</v>
      </c>
      <c r="O1897" s="91">
        <f t="shared" si="145"/>
        <v>0</v>
      </c>
      <c r="P1897" s="122">
        <v>755735</v>
      </c>
      <c r="Q1897" s="71">
        <v>2.02</v>
      </c>
      <c r="R1897" s="71">
        <v>10100</v>
      </c>
      <c r="S1897" s="161"/>
    </row>
    <row r="1898" spans="1:19">
      <c r="A1898" s="175">
        <v>755750</v>
      </c>
      <c r="B1898" s="169">
        <v>755</v>
      </c>
      <c r="C1898" s="50" t="s">
        <v>807</v>
      </c>
      <c r="D1898" s="169">
        <v>750</v>
      </c>
      <c r="E1898" s="41" t="s">
        <v>529</v>
      </c>
      <c r="F1898" s="235">
        <v>3.86</v>
      </c>
      <c r="G1898" s="235">
        <v>3</v>
      </c>
      <c r="H1898" s="78">
        <f t="shared" si="146"/>
        <v>3</v>
      </c>
      <c r="I1898" s="47">
        <f t="shared" si="147"/>
        <v>0</v>
      </c>
      <c r="J1898" s="139">
        <v>21010</v>
      </c>
      <c r="K1898" s="139">
        <v>16710</v>
      </c>
      <c r="L1898" s="54">
        <f t="shared" si="148"/>
        <v>16084</v>
      </c>
      <c r="M1898" s="54">
        <f t="shared" si="149"/>
        <v>-626</v>
      </c>
      <c r="O1898" s="91">
        <f t="shared" si="145"/>
        <v>0</v>
      </c>
      <c r="P1898" s="122">
        <v>755750</v>
      </c>
      <c r="Q1898" s="71">
        <v>3</v>
      </c>
      <c r="R1898" s="71">
        <v>16084</v>
      </c>
      <c r="S1898" s="161"/>
    </row>
    <row r="1899" spans="1:19">
      <c r="A1899" s="170">
        <v>755753</v>
      </c>
      <c r="B1899" s="49">
        <v>755</v>
      </c>
      <c r="C1899" s="50" t="s">
        <v>807</v>
      </c>
      <c r="D1899" s="68">
        <v>753</v>
      </c>
      <c r="E1899" s="41" t="s">
        <v>789</v>
      </c>
      <c r="F1899" s="235">
        <v>6.28</v>
      </c>
      <c r="G1899" s="235">
        <v>13</v>
      </c>
      <c r="H1899" s="78">
        <f t="shared" si="146"/>
        <v>13.34</v>
      </c>
      <c r="I1899" s="47">
        <f t="shared" si="147"/>
        <v>0.33999999999999986</v>
      </c>
      <c r="J1899" s="139">
        <v>45747</v>
      </c>
      <c r="K1899" s="139">
        <v>74463</v>
      </c>
      <c r="L1899" s="54">
        <f t="shared" si="148"/>
        <v>72955</v>
      </c>
      <c r="M1899" s="54">
        <f t="shared" si="149"/>
        <v>-1508</v>
      </c>
      <c r="O1899" s="91">
        <f t="shared" si="145"/>
        <v>0</v>
      </c>
      <c r="P1899" s="122">
        <v>755753</v>
      </c>
      <c r="Q1899" s="71">
        <v>13.34</v>
      </c>
      <c r="R1899" s="71">
        <v>72955</v>
      </c>
      <c r="S1899" s="161"/>
    </row>
    <row r="1900" spans="1:19">
      <c r="A1900" s="176">
        <v>755775</v>
      </c>
      <c r="B1900" s="48">
        <v>755</v>
      </c>
      <c r="C1900" s="50" t="s">
        <v>807</v>
      </c>
      <c r="D1900" s="50">
        <v>775</v>
      </c>
      <c r="E1900" s="41" t="s">
        <v>856</v>
      </c>
      <c r="F1900" s="235">
        <v>3.16</v>
      </c>
      <c r="G1900" s="235">
        <v>4</v>
      </c>
      <c r="H1900" s="78">
        <f t="shared" si="146"/>
        <v>4</v>
      </c>
      <c r="I1900" s="47">
        <f t="shared" si="147"/>
        <v>0</v>
      </c>
      <c r="J1900" s="139">
        <v>15800</v>
      </c>
      <c r="K1900" s="139">
        <v>20000</v>
      </c>
      <c r="L1900" s="54">
        <f t="shared" si="148"/>
        <v>20000</v>
      </c>
      <c r="M1900" s="54">
        <f t="shared" si="149"/>
        <v>0</v>
      </c>
      <c r="O1900" s="91">
        <f t="shared" si="145"/>
        <v>0</v>
      </c>
      <c r="P1900" s="122">
        <v>755775</v>
      </c>
      <c r="Q1900" s="71">
        <v>4</v>
      </c>
      <c r="R1900" s="71">
        <v>20000</v>
      </c>
      <c r="S1900" s="161"/>
    </row>
    <row r="1901" spans="1:19">
      <c r="A1901" s="212">
        <v>763095</v>
      </c>
      <c r="B1901" s="149">
        <v>763</v>
      </c>
      <c r="C1901" s="183" t="s">
        <v>1514</v>
      </c>
      <c r="D1901" s="184">
        <v>95</v>
      </c>
      <c r="E1901" s="41" t="s">
        <v>892</v>
      </c>
      <c r="F1901" s="235">
        <v>13.270000000000001</v>
      </c>
      <c r="G1901" s="235">
        <v>24</v>
      </c>
      <c r="H1901" s="78">
        <f t="shared" si="146"/>
        <v>23.76</v>
      </c>
      <c r="I1901" s="47">
        <f t="shared" si="147"/>
        <v>-0.23999999999999844</v>
      </c>
      <c r="J1901" s="139">
        <v>98174</v>
      </c>
      <c r="K1901" s="139">
        <v>145410</v>
      </c>
      <c r="L1901" s="54">
        <f t="shared" si="148"/>
        <v>148727</v>
      </c>
      <c r="M1901" s="54">
        <f t="shared" si="149"/>
        <v>3317</v>
      </c>
      <c r="O1901" s="91">
        <f t="shared" si="145"/>
        <v>0</v>
      </c>
      <c r="P1901" s="122">
        <v>763095</v>
      </c>
      <c r="Q1901" s="71">
        <v>23.76</v>
      </c>
      <c r="R1901" s="71">
        <v>148727</v>
      </c>
      <c r="S1901" s="161"/>
    </row>
    <row r="1902" spans="1:19">
      <c r="A1902" s="144">
        <v>763102</v>
      </c>
      <c r="B1902" s="149">
        <f>TRUNC(A1902,-3)/1000</f>
        <v>763</v>
      </c>
      <c r="C1902" s="183" t="str">
        <f>VLOOKUP(B1902,code437,2)</f>
        <v>SOMERSET BERKLEY</v>
      </c>
      <c r="D1902" s="184">
        <f>A1902-B1902*1000</f>
        <v>102</v>
      </c>
      <c r="E1902" s="41" t="s">
        <v>893</v>
      </c>
      <c r="H1902" s="78">
        <f t="shared" si="146"/>
        <v>1</v>
      </c>
      <c r="I1902" s="47">
        <f t="shared" si="147"/>
        <v>1</v>
      </c>
      <c r="K1902" s="139"/>
      <c r="L1902" s="54">
        <f t="shared" si="148"/>
        <v>5000</v>
      </c>
      <c r="M1902" s="54">
        <f t="shared" si="149"/>
        <v>5000</v>
      </c>
      <c r="O1902" s="91">
        <f t="shared" si="145"/>
        <v>0</v>
      </c>
      <c r="P1902" s="122">
        <v>763102</v>
      </c>
      <c r="Q1902" s="71">
        <v>1</v>
      </c>
      <c r="R1902" s="71">
        <v>5000</v>
      </c>
      <c r="S1902" s="161"/>
    </row>
    <row r="1903" spans="1:19">
      <c r="A1903" s="144">
        <v>763201</v>
      </c>
      <c r="B1903" s="149">
        <f>TRUNC(A1903,-3)/1000</f>
        <v>763</v>
      </c>
      <c r="C1903" s="183" t="str">
        <f>VLOOKUP(B1903,code437,2)</f>
        <v>SOMERSET BERKLEY</v>
      </c>
      <c r="D1903" s="184">
        <f>A1903-B1903*1000</f>
        <v>201</v>
      </c>
      <c r="E1903" s="41" t="s">
        <v>950</v>
      </c>
      <c r="H1903" s="78">
        <f t="shared" si="146"/>
        <v>0.53</v>
      </c>
      <c r="I1903" s="47">
        <f t="shared" si="147"/>
        <v>0.53</v>
      </c>
      <c r="K1903" s="139"/>
      <c r="L1903" s="54">
        <f t="shared" si="148"/>
        <v>2650</v>
      </c>
      <c r="M1903" s="54">
        <f t="shared" si="149"/>
        <v>2650</v>
      </c>
      <c r="O1903" s="91">
        <f t="shared" si="145"/>
        <v>0</v>
      </c>
      <c r="P1903" s="122">
        <v>763201</v>
      </c>
      <c r="Q1903" s="71">
        <v>0.53</v>
      </c>
      <c r="R1903" s="71">
        <v>2650</v>
      </c>
      <c r="S1903" s="161"/>
    </row>
    <row r="1904" spans="1:19">
      <c r="A1904" s="212">
        <v>763292</v>
      </c>
      <c r="B1904" s="149">
        <v>763</v>
      </c>
      <c r="C1904" s="183" t="s">
        <v>1514</v>
      </c>
      <c r="D1904" s="184">
        <v>292</v>
      </c>
      <c r="E1904" s="41" t="s">
        <v>1260</v>
      </c>
      <c r="F1904" s="235">
        <v>1.7200000000000002</v>
      </c>
      <c r="G1904" s="235">
        <v>7</v>
      </c>
      <c r="H1904" s="78">
        <f t="shared" si="146"/>
        <v>7</v>
      </c>
      <c r="I1904" s="47">
        <f t="shared" si="147"/>
        <v>0</v>
      </c>
      <c r="J1904" s="139">
        <v>8600</v>
      </c>
      <c r="K1904" s="139">
        <v>39000</v>
      </c>
      <c r="L1904" s="54">
        <f t="shared" si="148"/>
        <v>37179</v>
      </c>
      <c r="M1904" s="54">
        <f t="shared" si="149"/>
        <v>-1821</v>
      </c>
      <c r="O1904" s="91">
        <f t="shared" si="145"/>
        <v>0</v>
      </c>
      <c r="P1904" s="122">
        <v>763292</v>
      </c>
      <c r="Q1904" s="71">
        <v>7</v>
      </c>
      <c r="R1904" s="71">
        <v>37179</v>
      </c>
      <c r="S1904" s="161"/>
    </row>
    <row r="1905" spans="1:19">
      <c r="A1905" s="212">
        <v>763293</v>
      </c>
      <c r="B1905" s="149">
        <v>763</v>
      </c>
      <c r="C1905" s="183" t="s">
        <v>1514</v>
      </c>
      <c r="D1905" s="184">
        <v>293</v>
      </c>
      <c r="E1905" s="41" t="s">
        <v>840</v>
      </c>
      <c r="F1905" s="235">
        <v>2.86</v>
      </c>
      <c r="G1905" s="235">
        <v>5</v>
      </c>
      <c r="H1905" s="78">
        <f t="shared" si="146"/>
        <v>3.46</v>
      </c>
      <c r="I1905" s="47">
        <f t="shared" si="147"/>
        <v>-1.54</v>
      </c>
      <c r="J1905" s="139">
        <v>19087</v>
      </c>
      <c r="K1905" s="139">
        <v>29787</v>
      </c>
      <c r="L1905" s="54">
        <f t="shared" si="148"/>
        <v>24627</v>
      </c>
      <c r="M1905" s="54">
        <f t="shared" si="149"/>
        <v>-5160</v>
      </c>
      <c r="O1905" s="91">
        <f t="shared" si="145"/>
        <v>0</v>
      </c>
      <c r="P1905" s="122">
        <v>763293</v>
      </c>
      <c r="Q1905" s="71">
        <v>3.46</v>
      </c>
      <c r="R1905" s="71">
        <v>24627</v>
      </c>
      <c r="S1905" s="161"/>
    </row>
    <row r="1906" spans="1:19">
      <c r="A1906" s="250">
        <v>763331</v>
      </c>
      <c r="B1906" s="149">
        <v>763</v>
      </c>
      <c r="C1906" s="183" t="s">
        <v>1514</v>
      </c>
      <c r="D1906" s="184">
        <v>331</v>
      </c>
      <c r="E1906" s="41" t="s">
        <v>509</v>
      </c>
      <c r="F1906" s="235">
        <v>0.54</v>
      </c>
      <c r="G1906" s="235">
        <v>3</v>
      </c>
      <c r="H1906" s="78">
        <f t="shared" si="146"/>
        <v>2.1100000000000003</v>
      </c>
      <c r="I1906" s="47">
        <f t="shared" si="147"/>
        <v>-0.88999999999999968</v>
      </c>
      <c r="J1906" s="139">
        <v>2700</v>
      </c>
      <c r="K1906" s="139">
        <v>15000</v>
      </c>
      <c r="L1906" s="54">
        <f t="shared" si="148"/>
        <v>10550</v>
      </c>
      <c r="M1906" s="54">
        <f t="shared" si="149"/>
        <v>-4450</v>
      </c>
      <c r="O1906" s="91">
        <f t="shared" si="145"/>
        <v>0</v>
      </c>
      <c r="P1906" s="122">
        <v>763331</v>
      </c>
      <c r="Q1906" s="71">
        <v>2.1100000000000003</v>
      </c>
      <c r="R1906" s="71">
        <v>10550</v>
      </c>
      <c r="S1906" s="161"/>
    </row>
    <row r="1907" spans="1:19">
      <c r="A1907" s="212">
        <v>763650</v>
      </c>
      <c r="B1907" s="149">
        <v>763</v>
      </c>
      <c r="C1907" s="183" t="s">
        <v>1514</v>
      </c>
      <c r="D1907" s="184">
        <v>650</v>
      </c>
      <c r="E1907" s="41" t="s">
        <v>896</v>
      </c>
      <c r="F1907" s="235">
        <v>3.13</v>
      </c>
      <c r="G1907" s="235">
        <v>5</v>
      </c>
      <c r="H1907" s="78">
        <f t="shared" si="146"/>
        <v>5.59</v>
      </c>
      <c r="I1907" s="47">
        <f t="shared" si="147"/>
        <v>0.58999999999999986</v>
      </c>
      <c r="J1907" s="139">
        <v>15650</v>
      </c>
      <c r="K1907" s="139">
        <v>25000</v>
      </c>
      <c r="L1907" s="54">
        <f t="shared" si="148"/>
        <v>27950</v>
      </c>
      <c r="M1907" s="54">
        <f t="shared" si="149"/>
        <v>2950</v>
      </c>
      <c r="O1907" s="91">
        <f t="shared" si="145"/>
        <v>0</v>
      </c>
      <c r="P1907" s="122">
        <v>763650</v>
      </c>
      <c r="Q1907" s="71">
        <v>5.59</v>
      </c>
      <c r="R1907" s="71">
        <v>27950</v>
      </c>
      <c r="S1907" s="161"/>
    </row>
    <row r="1908" spans="1:19">
      <c r="A1908" s="212">
        <v>763665</v>
      </c>
      <c r="B1908" s="149">
        <v>763</v>
      </c>
      <c r="C1908" s="183" t="s">
        <v>1514</v>
      </c>
      <c r="D1908" s="184">
        <v>665</v>
      </c>
      <c r="E1908" s="41" t="s">
        <v>866</v>
      </c>
      <c r="F1908" s="235">
        <v>2</v>
      </c>
      <c r="G1908" s="235">
        <v>4</v>
      </c>
      <c r="H1908" s="78">
        <f t="shared" si="146"/>
        <v>3.41</v>
      </c>
      <c r="I1908" s="47">
        <f t="shared" si="147"/>
        <v>-0.58999999999999986</v>
      </c>
      <c r="J1908" s="139">
        <v>20660</v>
      </c>
      <c r="K1908" s="139">
        <v>20000</v>
      </c>
      <c r="L1908" s="54">
        <f t="shared" si="148"/>
        <v>17050</v>
      </c>
      <c r="M1908" s="54">
        <f t="shared" si="149"/>
        <v>-2950</v>
      </c>
      <c r="O1908" s="91">
        <f t="shared" si="145"/>
        <v>0</v>
      </c>
      <c r="P1908" s="122">
        <v>763665</v>
      </c>
      <c r="Q1908" s="71">
        <v>3.41</v>
      </c>
      <c r="R1908" s="71">
        <v>17050</v>
      </c>
      <c r="S1908" s="161"/>
    </row>
    <row r="1909" spans="1:19">
      <c r="A1909" s="234">
        <v>763810</v>
      </c>
      <c r="B1909" s="149">
        <v>763</v>
      </c>
      <c r="C1909" s="183" t="s">
        <v>1514</v>
      </c>
      <c r="D1909" s="184">
        <v>810</v>
      </c>
      <c r="E1909" s="41" t="s">
        <v>536</v>
      </c>
      <c r="G1909" s="235">
        <v>1</v>
      </c>
      <c r="H1909" s="78">
        <f t="shared" si="146"/>
        <v>1</v>
      </c>
      <c r="I1909" s="47">
        <f t="shared" si="147"/>
        <v>0</v>
      </c>
      <c r="K1909" s="139">
        <v>5000</v>
      </c>
      <c r="L1909" s="54">
        <f t="shared" si="148"/>
        <v>5000</v>
      </c>
      <c r="M1909" s="54">
        <f t="shared" si="149"/>
        <v>0</v>
      </c>
      <c r="O1909" s="91">
        <f t="shared" si="145"/>
        <v>0</v>
      </c>
      <c r="P1909" s="122">
        <v>763810</v>
      </c>
      <c r="Q1909" s="71">
        <v>1</v>
      </c>
      <c r="R1909" s="71">
        <v>5000</v>
      </c>
      <c r="S1909" s="161"/>
    </row>
    <row r="1910" spans="1:19">
      <c r="A1910" s="234">
        <v>763821</v>
      </c>
      <c r="B1910" s="149">
        <v>763</v>
      </c>
      <c r="C1910" s="183" t="s">
        <v>1514</v>
      </c>
      <c r="D1910" s="184">
        <v>821</v>
      </c>
      <c r="E1910" s="41" t="s">
        <v>525</v>
      </c>
      <c r="G1910" s="235">
        <v>4</v>
      </c>
      <c r="H1910" s="78">
        <f t="shared" si="146"/>
        <v>3</v>
      </c>
      <c r="I1910" s="47">
        <f t="shared" si="147"/>
        <v>-1</v>
      </c>
      <c r="K1910" s="139">
        <v>20000</v>
      </c>
      <c r="L1910" s="54">
        <f t="shared" si="148"/>
        <v>15000</v>
      </c>
      <c r="M1910" s="54">
        <f t="shared" si="149"/>
        <v>-5000</v>
      </c>
      <c r="O1910" s="91">
        <f t="shared" si="145"/>
        <v>0</v>
      </c>
      <c r="P1910" s="122">
        <v>763821</v>
      </c>
      <c r="Q1910" s="71">
        <v>3</v>
      </c>
      <c r="R1910" s="71">
        <v>15000</v>
      </c>
      <c r="S1910" s="161"/>
    </row>
    <row r="1911" spans="1:19">
      <c r="A1911" s="212">
        <v>765005</v>
      </c>
      <c r="B1911" s="149">
        <v>765</v>
      </c>
      <c r="C1911" s="183" t="s">
        <v>1299</v>
      </c>
      <c r="D1911" s="184">
        <v>5</v>
      </c>
      <c r="E1911" s="41" t="s">
        <v>572</v>
      </c>
      <c r="F1911" s="235">
        <v>1.82</v>
      </c>
      <c r="G1911" s="235">
        <v>1</v>
      </c>
      <c r="H1911" s="78">
        <f t="shared" si="146"/>
        <v>1</v>
      </c>
      <c r="I1911" s="47">
        <f t="shared" si="147"/>
        <v>0</v>
      </c>
      <c r="J1911" s="139">
        <v>9100</v>
      </c>
      <c r="K1911" s="139">
        <v>5000</v>
      </c>
      <c r="L1911" s="54">
        <f t="shared" si="148"/>
        <v>5000</v>
      </c>
      <c r="M1911" s="54">
        <f t="shared" si="149"/>
        <v>0</v>
      </c>
      <c r="O1911" s="91">
        <f t="shared" si="145"/>
        <v>0</v>
      </c>
      <c r="P1911" s="122">
        <v>765005</v>
      </c>
      <c r="Q1911" s="71">
        <v>1</v>
      </c>
      <c r="R1911" s="71">
        <v>5000</v>
      </c>
      <c r="S1911" s="161"/>
    </row>
    <row r="1912" spans="1:19">
      <c r="A1912" s="180">
        <v>765150</v>
      </c>
      <c r="B1912" s="86">
        <v>765</v>
      </c>
      <c r="C1912" s="182" t="s">
        <v>1299</v>
      </c>
      <c r="D1912" s="182">
        <v>150</v>
      </c>
      <c r="E1912" s="41" t="s">
        <v>1292</v>
      </c>
      <c r="F1912" s="235">
        <v>2.33</v>
      </c>
      <c r="G1912" s="235">
        <v>3</v>
      </c>
      <c r="H1912" s="78">
        <f t="shared" si="146"/>
        <v>3</v>
      </c>
      <c r="I1912" s="47">
        <f t="shared" si="147"/>
        <v>0</v>
      </c>
      <c r="J1912" s="139">
        <v>11650</v>
      </c>
      <c r="K1912" s="139">
        <v>15000</v>
      </c>
      <c r="L1912" s="54">
        <f t="shared" si="148"/>
        <v>15000</v>
      </c>
      <c r="M1912" s="54">
        <f t="shared" si="149"/>
        <v>0</v>
      </c>
      <c r="O1912" s="91">
        <f t="shared" si="145"/>
        <v>0</v>
      </c>
      <c r="P1912" s="122">
        <v>765150</v>
      </c>
      <c r="Q1912" s="71">
        <v>3</v>
      </c>
      <c r="R1912" s="71">
        <v>15000</v>
      </c>
    </row>
    <row r="1913" spans="1:19">
      <c r="A1913" s="212">
        <v>765152</v>
      </c>
      <c r="B1913" s="149">
        <v>765</v>
      </c>
      <c r="C1913" s="183" t="s">
        <v>1299</v>
      </c>
      <c r="D1913" s="184">
        <v>152</v>
      </c>
      <c r="E1913" s="41" t="s">
        <v>1294</v>
      </c>
      <c r="F1913" s="235">
        <v>1</v>
      </c>
      <c r="G1913" s="235">
        <v>0</v>
      </c>
      <c r="H1913" s="78">
        <f t="shared" si="146"/>
        <v>0</v>
      </c>
      <c r="I1913" s="47">
        <f t="shared" si="147"/>
        <v>0</v>
      </c>
      <c r="J1913" s="139">
        <v>5000</v>
      </c>
      <c r="K1913" s="139">
        <v>0</v>
      </c>
      <c r="L1913" s="54">
        <f t="shared" si="148"/>
        <v>0</v>
      </c>
      <c r="M1913" s="54">
        <f t="shared" si="149"/>
        <v>0</v>
      </c>
      <c r="O1913" s="91">
        <f t="shared" si="145"/>
        <v>0</v>
      </c>
      <c r="P1913" s="147">
        <v>765152</v>
      </c>
      <c r="Q1913" s="71"/>
      <c r="R1913" s="71"/>
    </row>
    <row r="1914" spans="1:19">
      <c r="A1914" s="174">
        <v>765209</v>
      </c>
      <c r="B1914" s="68">
        <v>765</v>
      </c>
      <c r="C1914" s="50" t="s">
        <v>1299</v>
      </c>
      <c r="D1914" s="50">
        <v>209</v>
      </c>
      <c r="E1914" s="41" t="s">
        <v>1266</v>
      </c>
      <c r="F1914" s="235">
        <v>4</v>
      </c>
      <c r="G1914" s="235">
        <v>4</v>
      </c>
      <c r="H1914" s="78">
        <f t="shared" si="146"/>
        <v>4</v>
      </c>
      <c r="I1914" s="47">
        <f t="shared" si="147"/>
        <v>0</v>
      </c>
      <c r="J1914" s="139">
        <v>23879</v>
      </c>
      <c r="K1914" s="139">
        <v>23879</v>
      </c>
      <c r="L1914" s="54">
        <f t="shared" si="148"/>
        <v>26124</v>
      </c>
      <c r="M1914" s="54">
        <f t="shared" si="149"/>
        <v>2245</v>
      </c>
      <c r="O1914" s="91">
        <f t="shared" si="145"/>
        <v>0</v>
      </c>
      <c r="P1914" s="122">
        <v>765209</v>
      </c>
      <c r="Q1914" s="71">
        <v>4</v>
      </c>
      <c r="R1914" s="71">
        <v>26124</v>
      </c>
    </row>
    <row r="1915" spans="1:19">
      <c r="A1915" s="145">
        <v>765236</v>
      </c>
      <c r="B1915" s="49">
        <v>765</v>
      </c>
      <c r="C1915" s="50" t="s">
        <v>1299</v>
      </c>
      <c r="D1915" s="68">
        <v>236</v>
      </c>
      <c r="E1915" s="41" t="s">
        <v>1267</v>
      </c>
      <c r="F1915" s="235">
        <v>2.13</v>
      </c>
      <c r="G1915" s="235">
        <v>1</v>
      </c>
      <c r="H1915" s="78">
        <f t="shared" si="146"/>
        <v>1</v>
      </c>
      <c r="I1915" s="47">
        <f t="shared" si="147"/>
        <v>0</v>
      </c>
      <c r="J1915" s="139">
        <v>10650</v>
      </c>
      <c r="K1915" s="139">
        <v>5000</v>
      </c>
      <c r="L1915" s="54">
        <f t="shared" si="148"/>
        <v>5000</v>
      </c>
      <c r="M1915" s="54">
        <f t="shared" si="149"/>
        <v>0</v>
      </c>
      <c r="O1915" s="91">
        <f t="shared" si="145"/>
        <v>0</v>
      </c>
      <c r="P1915" s="122">
        <v>765236</v>
      </c>
      <c r="Q1915" s="71">
        <v>1</v>
      </c>
      <c r="R1915" s="71">
        <v>5000</v>
      </c>
    </row>
    <row r="1916" spans="1:19">
      <c r="A1916" s="234">
        <v>765302</v>
      </c>
      <c r="B1916" s="149">
        <v>765</v>
      </c>
      <c r="C1916" s="183" t="s">
        <v>1299</v>
      </c>
      <c r="D1916" s="184">
        <v>302</v>
      </c>
      <c r="E1916" s="41" t="s">
        <v>1300</v>
      </c>
      <c r="G1916" s="235">
        <v>1</v>
      </c>
      <c r="H1916" s="78">
        <f t="shared" si="146"/>
        <v>1</v>
      </c>
      <c r="I1916" s="47">
        <f t="shared" si="147"/>
        <v>0</v>
      </c>
      <c r="K1916" s="139">
        <v>5000</v>
      </c>
      <c r="L1916" s="54">
        <f t="shared" si="148"/>
        <v>5000</v>
      </c>
      <c r="M1916" s="54">
        <f t="shared" si="149"/>
        <v>0</v>
      </c>
      <c r="O1916" s="91">
        <f t="shared" si="145"/>
        <v>0</v>
      </c>
      <c r="P1916" s="122">
        <v>765302</v>
      </c>
      <c r="Q1916" s="71">
        <v>1</v>
      </c>
      <c r="R1916" s="71">
        <v>5000</v>
      </c>
    </row>
    <row r="1917" spans="1:19">
      <c r="A1917" s="51">
        <v>765618</v>
      </c>
      <c r="B1917" s="48">
        <v>765</v>
      </c>
      <c r="C1917" s="50" t="s">
        <v>1299</v>
      </c>
      <c r="D1917" s="68">
        <v>618</v>
      </c>
      <c r="E1917" s="41" t="s">
        <v>1295</v>
      </c>
      <c r="F1917" s="235">
        <v>76.97999999999999</v>
      </c>
      <c r="G1917" s="235">
        <v>71</v>
      </c>
      <c r="H1917" s="78">
        <f t="shared" si="146"/>
        <v>76.13</v>
      </c>
      <c r="I1917" s="47">
        <f t="shared" si="147"/>
        <v>5.1299999999999955</v>
      </c>
      <c r="J1917" s="139">
        <v>435102</v>
      </c>
      <c r="K1917" s="139">
        <v>417146</v>
      </c>
      <c r="L1917" s="54">
        <f t="shared" si="148"/>
        <v>444996</v>
      </c>
      <c r="M1917" s="54">
        <f t="shared" si="149"/>
        <v>27850</v>
      </c>
      <c r="O1917" s="91">
        <f t="shared" si="145"/>
        <v>0</v>
      </c>
      <c r="P1917" s="122">
        <v>765618</v>
      </c>
      <c r="Q1917" s="71">
        <v>76.13</v>
      </c>
      <c r="R1917" s="71">
        <v>444996</v>
      </c>
    </row>
    <row r="1918" spans="1:19">
      <c r="A1918" s="51">
        <v>765635</v>
      </c>
      <c r="B1918" s="49">
        <v>765</v>
      </c>
      <c r="C1918" s="50" t="s">
        <v>1299</v>
      </c>
      <c r="D1918" s="68">
        <v>635</v>
      </c>
      <c r="E1918" s="41" t="s">
        <v>1291</v>
      </c>
      <c r="F1918" s="235">
        <v>4</v>
      </c>
      <c r="G1918" s="235">
        <v>4</v>
      </c>
      <c r="H1918" s="78">
        <f t="shared" si="146"/>
        <v>3.4</v>
      </c>
      <c r="I1918" s="47">
        <f t="shared" si="147"/>
        <v>-0.60000000000000009</v>
      </c>
      <c r="J1918" s="139">
        <v>28288</v>
      </c>
      <c r="K1918" s="139">
        <v>28288</v>
      </c>
      <c r="L1918" s="54">
        <f t="shared" si="148"/>
        <v>25761</v>
      </c>
      <c r="M1918" s="54">
        <f t="shared" si="149"/>
        <v>-2527</v>
      </c>
      <c r="O1918" s="91">
        <f t="shared" si="145"/>
        <v>0</v>
      </c>
      <c r="P1918" s="122">
        <v>765635</v>
      </c>
      <c r="Q1918" s="71">
        <v>3.4</v>
      </c>
      <c r="R1918" s="71">
        <v>25761</v>
      </c>
    </row>
    <row r="1919" spans="1:19">
      <c r="A1919" s="51">
        <v>765662</v>
      </c>
      <c r="B1919" s="49">
        <v>765</v>
      </c>
      <c r="C1919" s="50" t="s">
        <v>1299</v>
      </c>
      <c r="D1919" s="50">
        <v>662</v>
      </c>
      <c r="E1919" s="41" t="s">
        <v>1296</v>
      </c>
      <c r="F1919" s="235">
        <v>31.33</v>
      </c>
      <c r="G1919" s="235">
        <v>30</v>
      </c>
      <c r="H1919" s="78">
        <f t="shared" si="146"/>
        <v>29</v>
      </c>
      <c r="I1919" s="47">
        <f t="shared" si="147"/>
        <v>-1</v>
      </c>
      <c r="J1919" s="139">
        <v>166101</v>
      </c>
      <c r="K1919" s="139">
        <v>159451</v>
      </c>
      <c r="L1919" s="54">
        <f t="shared" si="148"/>
        <v>159437</v>
      </c>
      <c r="M1919" s="54">
        <f t="shared" si="149"/>
        <v>-14</v>
      </c>
      <c r="O1919" s="91">
        <f t="shared" si="145"/>
        <v>0</v>
      </c>
      <c r="P1919" s="122">
        <v>765662</v>
      </c>
      <c r="Q1919" s="71">
        <v>29</v>
      </c>
      <c r="R1919" s="71">
        <v>159437</v>
      </c>
    </row>
    <row r="1920" spans="1:19">
      <c r="A1920" s="234">
        <v>765766</v>
      </c>
      <c r="B1920" s="149">
        <v>765</v>
      </c>
      <c r="C1920" s="183" t="s">
        <v>1299</v>
      </c>
      <c r="D1920" s="184">
        <v>766</v>
      </c>
      <c r="E1920" s="41" t="s">
        <v>908</v>
      </c>
      <c r="G1920" s="235">
        <v>3</v>
      </c>
      <c r="H1920" s="78">
        <f t="shared" si="146"/>
        <v>3</v>
      </c>
      <c r="I1920" s="47">
        <f t="shared" si="147"/>
        <v>0</v>
      </c>
      <c r="K1920" s="139">
        <v>15000</v>
      </c>
      <c r="L1920" s="54">
        <f t="shared" si="148"/>
        <v>28481</v>
      </c>
      <c r="M1920" s="54">
        <f t="shared" si="149"/>
        <v>13481</v>
      </c>
      <c r="O1920" s="91">
        <f t="shared" si="145"/>
        <v>0</v>
      </c>
      <c r="P1920" s="122">
        <v>765766</v>
      </c>
      <c r="Q1920" s="71">
        <v>3</v>
      </c>
      <c r="R1920" s="71">
        <v>28481</v>
      </c>
    </row>
    <row r="1921" spans="1:18">
      <c r="A1921" s="51">
        <v>766005</v>
      </c>
      <c r="B1921" s="49">
        <v>766</v>
      </c>
      <c r="C1921" s="50" t="s">
        <v>908</v>
      </c>
      <c r="D1921" s="68">
        <v>5</v>
      </c>
      <c r="E1921" s="41" t="s">
        <v>572</v>
      </c>
      <c r="F1921" s="235">
        <v>16</v>
      </c>
      <c r="G1921" s="235">
        <v>22</v>
      </c>
      <c r="H1921" s="78">
        <f t="shared" si="146"/>
        <v>22.4</v>
      </c>
      <c r="I1921" s="47">
        <f t="shared" si="147"/>
        <v>0.39999999999999858</v>
      </c>
      <c r="J1921" s="139">
        <v>92383</v>
      </c>
      <c r="K1921" s="139">
        <v>147995</v>
      </c>
      <c r="L1921" s="54">
        <f t="shared" si="148"/>
        <v>144105</v>
      </c>
      <c r="M1921" s="54">
        <f t="shared" si="149"/>
        <v>-3890</v>
      </c>
      <c r="O1921" s="91">
        <f t="shared" si="145"/>
        <v>0</v>
      </c>
      <c r="P1921" s="122">
        <v>766005</v>
      </c>
      <c r="Q1921" s="71">
        <v>22.4</v>
      </c>
      <c r="R1921" s="71">
        <v>144105</v>
      </c>
    </row>
    <row r="1922" spans="1:18">
      <c r="A1922" s="234">
        <v>766061</v>
      </c>
      <c r="B1922" s="201">
        <v>766</v>
      </c>
      <c r="C1922" s="183" t="s">
        <v>908</v>
      </c>
      <c r="D1922" s="184">
        <v>61</v>
      </c>
      <c r="E1922" s="41" t="s">
        <v>573</v>
      </c>
      <c r="G1922" s="235">
        <v>1</v>
      </c>
      <c r="H1922" s="78">
        <f t="shared" si="146"/>
        <v>0</v>
      </c>
      <c r="I1922" s="47">
        <f t="shared" si="147"/>
        <v>-1</v>
      </c>
      <c r="K1922" s="139">
        <v>5000</v>
      </c>
      <c r="L1922" s="54">
        <f t="shared" si="148"/>
        <v>0</v>
      </c>
      <c r="M1922" s="54">
        <f t="shared" si="149"/>
        <v>-5000</v>
      </c>
      <c r="O1922" s="91">
        <f t="shared" si="145"/>
        <v>0</v>
      </c>
      <c r="P1922" s="147">
        <v>766061</v>
      </c>
      <c r="Q1922" s="71"/>
      <c r="R1922" s="71"/>
    </row>
    <row r="1923" spans="1:18">
      <c r="A1923" s="234">
        <v>766111</v>
      </c>
      <c r="B1923" s="149">
        <v>766</v>
      </c>
      <c r="C1923" s="183" t="s">
        <v>908</v>
      </c>
      <c r="D1923" s="184">
        <v>111</v>
      </c>
      <c r="E1923" s="41" t="s">
        <v>812</v>
      </c>
      <c r="G1923" s="235">
        <v>1</v>
      </c>
      <c r="H1923" s="78">
        <f t="shared" si="146"/>
        <v>0</v>
      </c>
      <c r="I1923" s="47">
        <f t="shared" si="147"/>
        <v>-1</v>
      </c>
      <c r="K1923" s="139">
        <v>5000</v>
      </c>
      <c r="L1923" s="54">
        <f t="shared" si="148"/>
        <v>0</v>
      </c>
      <c r="M1923" s="54">
        <f t="shared" si="149"/>
        <v>-5000</v>
      </c>
      <c r="O1923" s="91">
        <f t="shared" si="145"/>
        <v>0</v>
      </c>
      <c r="P1923" s="147">
        <v>766111</v>
      </c>
      <c r="Q1923" s="71"/>
      <c r="R1923" s="71"/>
    </row>
    <row r="1924" spans="1:18">
      <c r="A1924" s="212">
        <v>766210</v>
      </c>
      <c r="B1924" s="149">
        <v>766</v>
      </c>
      <c r="C1924" s="183" t="s">
        <v>908</v>
      </c>
      <c r="D1924" s="184">
        <v>210</v>
      </c>
      <c r="E1924" s="41" t="s">
        <v>888</v>
      </c>
      <c r="F1924" s="235">
        <v>1</v>
      </c>
      <c r="G1924" s="235">
        <v>0</v>
      </c>
      <c r="H1924" s="78">
        <f t="shared" si="146"/>
        <v>0</v>
      </c>
      <c r="I1924" s="47">
        <f t="shared" si="147"/>
        <v>0</v>
      </c>
      <c r="J1924" s="139">
        <v>5000</v>
      </c>
      <c r="K1924" s="139">
        <v>0</v>
      </c>
      <c r="L1924" s="54">
        <f t="shared" si="148"/>
        <v>0</v>
      </c>
      <c r="M1924" s="54">
        <f t="shared" si="149"/>
        <v>0</v>
      </c>
      <c r="O1924" s="91">
        <f t="shared" si="145"/>
        <v>0</v>
      </c>
      <c r="P1924" s="147">
        <v>766210</v>
      </c>
      <c r="Q1924" s="71"/>
      <c r="R1924" s="71"/>
    </row>
    <row r="1925" spans="1:18">
      <c r="A1925" s="48">
        <v>766281</v>
      </c>
      <c r="B1925" s="48">
        <v>766</v>
      </c>
      <c r="C1925" s="50" t="s">
        <v>908</v>
      </c>
      <c r="D1925" s="50">
        <v>281</v>
      </c>
      <c r="E1925" s="41" t="s">
        <v>575</v>
      </c>
      <c r="F1925" s="235">
        <v>25.75</v>
      </c>
      <c r="G1925" s="235">
        <v>30</v>
      </c>
      <c r="H1925" s="78">
        <f t="shared" si="146"/>
        <v>30.38</v>
      </c>
      <c r="I1925" s="47">
        <f t="shared" si="147"/>
        <v>0.37999999999999901</v>
      </c>
      <c r="J1925" s="139">
        <v>159501</v>
      </c>
      <c r="K1925" s="139">
        <v>156503</v>
      </c>
      <c r="L1925" s="54">
        <f t="shared" si="148"/>
        <v>161519</v>
      </c>
      <c r="M1925" s="54">
        <f t="shared" si="149"/>
        <v>5016</v>
      </c>
      <c r="O1925" s="91">
        <f t="shared" ref="O1925:O1988" si="150">P1925-A1925</f>
        <v>0</v>
      </c>
      <c r="P1925" s="122">
        <v>766281</v>
      </c>
      <c r="Q1925" s="71">
        <v>30.38</v>
      </c>
      <c r="R1925" s="71">
        <v>161519</v>
      </c>
    </row>
    <row r="1926" spans="1:18">
      <c r="A1926" s="48">
        <v>766325</v>
      </c>
      <c r="B1926" s="49">
        <v>766</v>
      </c>
      <c r="C1926" s="50" t="s">
        <v>908</v>
      </c>
      <c r="D1926" s="68">
        <v>325</v>
      </c>
      <c r="E1926" s="41" t="s">
        <v>576</v>
      </c>
      <c r="F1926" s="235">
        <v>47.639999999999993</v>
      </c>
      <c r="G1926" s="235">
        <v>59</v>
      </c>
      <c r="H1926" s="78">
        <f t="shared" ref="H1926:H1989" si="151">Q1926</f>
        <v>63.28</v>
      </c>
      <c r="I1926" s="47">
        <f t="shared" ref="I1926:I1989" si="152">H1926-G1926</f>
        <v>4.2800000000000011</v>
      </c>
      <c r="J1926" s="139">
        <v>272573</v>
      </c>
      <c r="K1926" s="139">
        <v>313697</v>
      </c>
      <c r="L1926" s="54">
        <f t="shared" ref="L1926:L1989" si="153">R1926</f>
        <v>343472</v>
      </c>
      <c r="M1926" s="54">
        <f t="shared" ref="M1926:M1989" si="154">L1926-K1926</f>
        <v>29775</v>
      </c>
      <c r="O1926" s="91">
        <f t="shared" si="150"/>
        <v>0</v>
      </c>
      <c r="P1926" s="122">
        <v>766325</v>
      </c>
      <c r="Q1926" s="71">
        <v>63.28</v>
      </c>
      <c r="R1926" s="71">
        <v>343472</v>
      </c>
    </row>
    <row r="1927" spans="1:18">
      <c r="A1927" s="167">
        <v>766332</v>
      </c>
      <c r="B1927" s="49">
        <v>766</v>
      </c>
      <c r="C1927" s="50" t="s">
        <v>908</v>
      </c>
      <c r="D1927" s="50">
        <v>332</v>
      </c>
      <c r="E1927" s="41" t="s">
        <v>577</v>
      </c>
      <c r="F1927" s="235">
        <v>7.2</v>
      </c>
      <c r="G1927" s="235">
        <v>6</v>
      </c>
      <c r="H1927" s="78">
        <f t="shared" si="151"/>
        <v>6</v>
      </c>
      <c r="I1927" s="47">
        <f t="shared" si="152"/>
        <v>0</v>
      </c>
      <c r="J1927" s="139">
        <v>36000</v>
      </c>
      <c r="K1927" s="139">
        <v>30000</v>
      </c>
      <c r="L1927" s="54">
        <f t="shared" si="153"/>
        <v>30000</v>
      </c>
      <c r="M1927" s="54">
        <f t="shared" si="154"/>
        <v>0</v>
      </c>
      <c r="O1927" s="91">
        <f t="shared" si="150"/>
        <v>0</v>
      </c>
      <c r="P1927" s="122">
        <v>766332</v>
      </c>
      <c r="Q1927" s="71">
        <v>6</v>
      </c>
      <c r="R1927" s="71">
        <v>30000</v>
      </c>
    </row>
    <row r="1928" spans="1:18">
      <c r="A1928" s="168">
        <v>766672</v>
      </c>
      <c r="B1928" s="68">
        <v>766</v>
      </c>
      <c r="C1928" s="50" t="s">
        <v>908</v>
      </c>
      <c r="D1928" s="68">
        <v>672</v>
      </c>
      <c r="E1928" s="41" t="s">
        <v>1297</v>
      </c>
      <c r="F1928" s="235">
        <v>4</v>
      </c>
      <c r="G1928" s="235">
        <v>5</v>
      </c>
      <c r="H1928" s="78">
        <f t="shared" si="151"/>
        <v>5</v>
      </c>
      <c r="I1928" s="47">
        <f t="shared" si="152"/>
        <v>0</v>
      </c>
      <c r="J1928" s="139">
        <v>20000</v>
      </c>
      <c r="K1928" s="139">
        <v>25000</v>
      </c>
      <c r="L1928" s="54">
        <f t="shared" si="153"/>
        <v>25000</v>
      </c>
      <c r="M1928" s="54">
        <f t="shared" si="154"/>
        <v>0</v>
      </c>
      <c r="O1928" s="91">
        <f t="shared" si="150"/>
        <v>0</v>
      </c>
      <c r="P1928" s="122">
        <v>766672</v>
      </c>
      <c r="Q1928" s="71">
        <v>5</v>
      </c>
      <c r="R1928" s="71">
        <v>25000</v>
      </c>
    </row>
    <row r="1929" spans="1:18">
      <c r="A1929" s="123">
        <v>766683</v>
      </c>
      <c r="B1929" s="49">
        <v>766</v>
      </c>
      <c r="C1929" s="50" t="s">
        <v>908</v>
      </c>
      <c r="D1929" s="68">
        <v>683</v>
      </c>
      <c r="E1929" s="41" t="s">
        <v>907</v>
      </c>
      <c r="F1929" s="235">
        <v>1</v>
      </c>
      <c r="G1929" s="235">
        <v>0</v>
      </c>
      <c r="H1929" s="78">
        <f t="shared" si="151"/>
        <v>0</v>
      </c>
      <c r="I1929" s="47">
        <f t="shared" si="152"/>
        <v>0</v>
      </c>
      <c r="J1929" s="139">
        <v>5000</v>
      </c>
      <c r="K1929" s="139">
        <v>0</v>
      </c>
      <c r="L1929" s="54">
        <f t="shared" si="153"/>
        <v>0</v>
      </c>
      <c r="M1929" s="54">
        <f t="shared" si="154"/>
        <v>0</v>
      </c>
      <c r="O1929" s="91">
        <f t="shared" si="150"/>
        <v>0</v>
      </c>
      <c r="P1929" s="147">
        <v>766683</v>
      </c>
      <c r="Q1929" s="71"/>
      <c r="R1929" s="71"/>
    </row>
    <row r="1930" spans="1:18">
      <c r="A1930" s="172">
        <v>767017</v>
      </c>
      <c r="B1930">
        <v>767</v>
      </c>
      <c r="C1930" s="50" t="s">
        <v>876</v>
      </c>
      <c r="D1930" s="50">
        <v>17</v>
      </c>
      <c r="E1930" s="41" t="s">
        <v>1274</v>
      </c>
      <c r="F1930" s="235">
        <v>0.36</v>
      </c>
      <c r="G1930" s="235">
        <v>1</v>
      </c>
      <c r="H1930" s="78">
        <f t="shared" si="151"/>
        <v>0.82</v>
      </c>
      <c r="I1930" s="47">
        <f t="shared" si="152"/>
        <v>-0.18000000000000005</v>
      </c>
      <c r="J1930" s="139">
        <v>1800</v>
      </c>
      <c r="K1930" s="139">
        <v>5000</v>
      </c>
      <c r="L1930" s="54">
        <f t="shared" si="153"/>
        <v>4100</v>
      </c>
      <c r="M1930" s="54">
        <f t="shared" si="154"/>
        <v>-900</v>
      </c>
      <c r="O1930" s="91">
        <f t="shared" si="150"/>
        <v>0</v>
      </c>
      <c r="P1930" s="122">
        <v>767017</v>
      </c>
      <c r="Q1930" s="71">
        <v>0.82</v>
      </c>
      <c r="R1930" s="71">
        <v>4100</v>
      </c>
    </row>
    <row r="1931" spans="1:18">
      <c r="A1931" s="51">
        <v>767045</v>
      </c>
      <c r="B1931" s="49">
        <v>767</v>
      </c>
      <c r="C1931" s="50" t="s">
        <v>876</v>
      </c>
      <c r="D1931" s="68">
        <v>45</v>
      </c>
      <c r="E1931" s="41" t="s">
        <v>898</v>
      </c>
      <c r="F1931" s="235">
        <v>1</v>
      </c>
      <c r="G1931" s="235">
        <v>1</v>
      </c>
      <c r="H1931" s="78">
        <f t="shared" si="151"/>
        <v>1.01</v>
      </c>
      <c r="I1931" s="47">
        <f t="shared" si="152"/>
        <v>1.0000000000000009E-2</v>
      </c>
      <c r="J1931" s="139">
        <v>8277</v>
      </c>
      <c r="K1931" s="139">
        <v>5000</v>
      </c>
      <c r="L1931" s="54">
        <f t="shared" si="153"/>
        <v>11105</v>
      </c>
      <c r="M1931" s="54">
        <f t="shared" si="154"/>
        <v>6105</v>
      </c>
      <c r="O1931" s="91">
        <f t="shared" si="150"/>
        <v>0</v>
      </c>
      <c r="P1931" s="122">
        <v>767045</v>
      </c>
      <c r="Q1931" s="71">
        <v>1.01</v>
      </c>
      <c r="R1931" s="71">
        <v>11105</v>
      </c>
    </row>
    <row r="1932" spans="1:18">
      <c r="A1932" s="51">
        <v>767151</v>
      </c>
      <c r="B1932" s="48">
        <v>767</v>
      </c>
      <c r="C1932" s="50" t="s">
        <v>876</v>
      </c>
      <c r="D1932" s="68">
        <v>151</v>
      </c>
      <c r="E1932" s="41" t="s">
        <v>921</v>
      </c>
      <c r="F1932" s="235">
        <v>5.1599999999999993</v>
      </c>
      <c r="G1932" s="235">
        <v>3</v>
      </c>
      <c r="H1932" s="78">
        <f t="shared" si="151"/>
        <v>3.3200000000000003</v>
      </c>
      <c r="I1932" s="47">
        <f t="shared" si="152"/>
        <v>0.32000000000000028</v>
      </c>
      <c r="J1932" s="139">
        <v>29273</v>
      </c>
      <c r="K1932" s="139">
        <v>18473</v>
      </c>
      <c r="L1932" s="54">
        <f t="shared" si="153"/>
        <v>21450</v>
      </c>
      <c r="M1932" s="54">
        <f t="shared" si="154"/>
        <v>2977</v>
      </c>
      <c r="O1932" s="91">
        <f t="shared" si="150"/>
        <v>0</v>
      </c>
      <c r="P1932" s="122">
        <v>767151</v>
      </c>
      <c r="Q1932" s="71">
        <v>3.3200000000000003</v>
      </c>
      <c r="R1932" s="71">
        <v>21450</v>
      </c>
    </row>
    <row r="1933" spans="1:18">
      <c r="A1933" s="51">
        <v>767215</v>
      </c>
      <c r="B1933" s="48">
        <v>767</v>
      </c>
      <c r="C1933" s="50" t="s">
        <v>876</v>
      </c>
      <c r="D1933" s="68">
        <v>215</v>
      </c>
      <c r="E1933" s="41" t="s">
        <v>874</v>
      </c>
      <c r="F1933" s="235">
        <v>19.59</v>
      </c>
      <c r="G1933" s="235">
        <v>11</v>
      </c>
      <c r="H1933" s="78">
        <f t="shared" si="151"/>
        <v>11.730000000000002</v>
      </c>
      <c r="I1933" s="47">
        <f t="shared" si="152"/>
        <v>0.7300000000000022</v>
      </c>
      <c r="J1933" s="139">
        <v>143307</v>
      </c>
      <c r="K1933" s="139">
        <v>96887</v>
      </c>
      <c r="L1933" s="54">
        <f t="shared" si="153"/>
        <v>90626</v>
      </c>
      <c r="M1933" s="54">
        <f t="shared" si="154"/>
        <v>-6261</v>
      </c>
      <c r="O1933" s="91">
        <f t="shared" si="150"/>
        <v>0</v>
      </c>
      <c r="P1933" s="122">
        <v>767215</v>
      </c>
      <c r="Q1933" s="71">
        <v>11.730000000000002</v>
      </c>
      <c r="R1933" s="71">
        <v>90626</v>
      </c>
    </row>
    <row r="1934" spans="1:18">
      <c r="A1934" s="234">
        <v>767226</v>
      </c>
      <c r="B1934" s="149">
        <v>767</v>
      </c>
      <c r="C1934" s="183" t="s">
        <v>876</v>
      </c>
      <c r="D1934" s="184">
        <v>226</v>
      </c>
      <c r="E1934" s="41" t="s">
        <v>797</v>
      </c>
      <c r="G1934" s="235">
        <v>2</v>
      </c>
      <c r="H1934" s="78">
        <f t="shared" si="151"/>
        <v>1</v>
      </c>
      <c r="I1934" s="47">
        <f t="shared" si="152"/>
        <v>-1</v>
      </c>
      <c r="K1934" s="139">
        <v>10000</v>
      </c>
      <c r="L1934" s="54">
        <f t="shared" si="153"/>
        <v>5000</v>
      </c>
      <c r="M1934" s="54">
        <f t="shared" si="154"/>
        <v>-5000</v>
      </c>
      <c r="O1934" s="91">
        <f t="shared" si="150"/>
        <v>0</v>
      </c>
      <c r="P1934" s="122">
        <v>767226</v>
      </c>
      <c r="Q1934" s="71">
        <v>1</v>
      </c>
      <c r="R1934" s="71">
        <v>5000</v>
      </c>
    </row>
    <row r="1935" spans="1:18">
      <c r="A1935" s="51">
        <v>767277</v>
      </c>
      <c r="B1935" s="48">
        <v>767</v>
      </c>
      <c r="C1935" s="50" t="s">
        <v>876</v>
      </c>
      <c r="D1935" s="50">
        <v>277</v>
      </c>
      <c r="E1935" s="41" t="s">
        <v>869</v>
      </c>
      <c r="F1935" s="235">
        <v>7.54</v>
      </c>
      <c r="G1935" s="235">
        <v>6</v>
      </c>
      <c r="H1935" s="78">
        <f t="shared" si="151"/>
        <v>6.88</v>
      </c>
      <c r="I1935" s="47">
        <f t="shared" si="152"/>
        <v>0.87999999999999989</v>
      </c>
      <c r="J1935" s="139">
        <v>37700</v>
      </c>
      <c r="K1935" s="139">
        <v>34000</v>
      </c>
      <c r="L1935" s="54">
        <f t="shared" si="153"/>
        <v>34536</v>
      </c>
      <c r="M1935" s="54">
        <f t="shared" si="154"/>
        <v>536</v>
      </c>
      <c r="O1935" s="91">
        <f t="shared" si="150"/>
        <v>0</v>
      </c>
      <c r="P1935" s="122">
        <v>767277</v>
      </c>
      <c r="Q1935" s="71">
        <v>6.88</v>
      </c>
      <c r="R1935" s="71">
        <v>34536</v>
      </c>
    </row>
    <row r="1936" spans="1:18">
      <c r="A1936" s="234">
        <v>767322</v>
      </c>
      <c r="B1936" s="149">
        <v>767</v>
      </c>
      <c r="C1936" s="183" t="s">
        <v>876</v>
      </c>
      <c r="D1936" s="184">
        <v>322</v>
      </c>
      <c r="E1936" s="41" t="s">
        <v>787</v>
      </c>
      <c r="G1936" s="235">
        <v>1</v>
      </c>
      <c r="H1936" s="78">
        <f t="shared" si="151"/>
        <v>1</v>
      </c>
      <c r="I1936" s="47">
        <f t="shared" si="152"/>
        <v>0</v>
      </c>
      <c r="K1936" s="139">
        <v>5000</v>
      </c>
      <c r="L1936" s="54">
        <f t="shared" si="153"/>
        <v>5000</v>
      </c>
      <c r="M1936" s="54">
        <f t="shared" si="154"/>
        <v>0</v>
      </c>
      <c r="O1936" s="91">
        <f t="shared" si="150"/>
        <v>0</v>
      </c>
      <c r="P1936" s="122">
        <v>767322</v>
      </c>
      <c r="Q1936" s="71">
        <v>1</v>
      </c>
      <c r="R1936" s="71">
        <v>5000</v>
      </c>
    </row>
    <row r="1937" spans="1:18">
      <c r="A1937" s="51">
        <v>767348</v>
      </c>
      <c r="B1937" s="49">
        <v>767</v>
      </c>
      <c r="C1937" s="50" t="s">
        <v>876</v>
      </c>
      <c r="D1937" s="50">
        <v>348</v>
      </c>
      <c r="E1937" s="41" t="s">
        <v>857</v>
      </c>
      <c r="F1937" s="235">
        <v>5.5</v>
      </c>
      <c r="G1937" s="235">
        <v>6</v>
      </c>
      <c r="H1937" s="78">
        <f t="shared" si="151"/>
        <v>6.72</v>
      </c>
      <c r="I1937" s="47">
        <f t="shared" si="152"/>
        <v>0.71999999999999975</v>
      </c>
      <c r="J1937" s="139">
        <v>31276</v>
      </c>
      <c r="K1937" s="139">
        <v>31852</v>
      </c>
      <c r="L1937" s="54">
        <f t="shared" si="153"/>
        <v>36136</v>
      </c>
      <c r="M1937" s="54">
        <f t="shared" si="154"/>
        <v>4284</v>
      </c>
      <c r="O1937" s="91">
        <f t="shared" si="150"/>
        <v>0</v>
      </c>
      <c r="P1937" s="122">
        <v>767348</v>
      </c>
      <c r="Q1937" s="71">
        <v>6.72</v>
      </c>
      <c r="R1937" s="71">
        <v>36136</v>
      </c>
    </row>
    <row r="1938" spans="1:18">
      <c r="A1938" s="212">
        <v>767610</v>
      </c>
      <c r="B1938" s="149">
        <v>767</v>
      </c>
      <c r="C1938" s="183" t="s">
        <v>876</v>
      </c>
      <c r="D1938" s="184">
        <v>610</v>
      </c>
      <c r="E1938" s="41" t="s">
        <v>852</v>
      </c>
      <c r="F1938" s="235">
        <v>2</v>
      </c>
      <c r="G1938" s="235">
        <v>2</v>
      </c>
      <c r="H1938" s="78">
        <f t="shared" si="151"/>
        <v>0.4</v>
      </c>
      <c r="I1938" s="47">
        <f t="shared" si="152"/>
        <v>-1.6</v>
      </c>
      <c r="J1938" s="139">
        <v>10000</v>
      </c>
      <c r="K1938" s="139">
        <v>10000</v>
      </c>
      <c r="L1938" s="54">
        <f t="shared" si="153"/>
        <v>2000</v>
      </c>
      <c r="M1938" s="54">
        <f t="shared" si="154"/>
        <v>-8000</v>
      </c>
      <c r="O1938" s="91">
        <f t="shared" si="150"/>
        <v>0</v>
      </c>
      <c r="P1938" s="122">
        <v>767610</v>
      </c>
      <c r="Q1938" s="71">
        <v>0.4</v>
      </c>
      <c r="R1938" s="71">
        <v>2000</v>
      </c>
    </row>
    <row r="1939" spans="1:18">
      <c r="A1939" s="175">
        <v>767658</v>
      </c>
      <c r="B1939" s="169">
        <v>767</v>
      </c>
      <c r="C1939" s="50" t="s">
        <v>876</v>
      </c>
      <c r="D1939" s="169">
        <v>658</v>
      </c>
      <c r="E1939" s="41" t="s">
        <v>875</v>
      </c>
      <c r="F1939" s="235">
        <v>2.7500000000000004</v>
      </c>
      <c r="G1939" s="235">
        <v>2</v>
      </c>
      <c r="H1939" s="78">
        <f t="shared" si="151"/>
        <v>3</v>
      </c>
      <c r="I1939" s="47">
        <f t="shared" si="152"/>
        <v>1</v>
      </c>
      <c r="J1939" s="139">
        <v>16109</v>
      </c>
      <c r="K1939" s="139">
        <v>10000</v>
      </c>
      <c r="L1939" s="54">
        <f t="shared" si="153"/>
        <v>15000</v>
      </c>
      <c r="M1939" s="54">
        <f t="shared" si="154"/>
        <v>5000</v>
      </c>
      <c r="O1939" s="91">
        <f t="shared" si="150"/>
        <v>0</v>
      </c>
      <c r="P1939" s="122">
        <v>767658</v>
      </c>
      <c r="Q1939" s="71">
        <v>3</v>
      </c>
      <c r="R1939" s="71">
        <v>15000</v>
      </c>
    </row>
    <row r="1940" spans="1:18">
      <c r="A1940" s="51">
        <v>767753</v>
      </c>
      <c r="B1940" s="48">
        <v>767</v>
      </c>
      <c r="C1940" s="50" t="s">
        <v>876</v>
      </c>
      <c r="D1940" s="68">
        <v>753</v>
      </c>
      <c r="E1940" s="41" t="s">
        <v>789</v>
      </c>
      <c r="F1940" s="235">
        <v>3.2899999999999996</v>
      </c>
      <c r="G1940" s="235">
        <v>2</v>
      </c>
      <c r="H1940" s="78">
        <f t="shared" si="151"/>
        <v>2.84</v>
      </c>
      <c r="I1940" s="47">
        <f t="shared" si="152"/>
        <v>0.83999999999999986</v>
      </c>
      <c r="J1940" s="139">
        <v>17290</v>
      </c>
      <c r="K1940" s="139">
        <v>10000</v>
      </c>
      <c r="L1940" s="54">
        <f t="shared" si="153"/>
        <v>15696</v>
      </c>
      <c r="M1940" s="54">
        <f t="shared" si="154"/>
        <v>5696</v>
      </c>
      <c r="O1940" s="91">
        <f t="shared" si="150"/>
        <v>0</v>
      </c>
      <c r="P1940" s="122">
        <v>767753</v>
      </c>
      <c r="Q1940" s="71">
        <v>2.84</v>
      </c>
      <c r="R1940" s="71">
        <v>15696</v>
      </c>
    </row>
    <row r="1941" spans="1:18">
      <c r="A1941" s="51">
        <v>767770</v>
      </c>
      <c r="B1941" s="48">
        <v>767</v>
      </c>
      <c r="C1941" s="50" t="s">
        <v>876</v>
      </c>
      <c r="D1941" s="50">
        <v>770</v>
      </c>
      <c r="E1941" s="41" t="s">
        <v>877</v>
      </c>
      <c r="F1941" s="235">
        <v>3</v>
      </c>
      <c r="G1941" s="235">
        <v>1</v>
      </c>
      <c r="H1941" s="78">
        <f t="shared" si="151"/>
        <v>0</v>
      </c>
      <c r="I1941" s="47">
        <f t="shared" si="152"/>
        <v>-1</v>
      </c>
      <c r="J1941" s="139">
        <v>15000</v>
      </c>
      <c r="K1941" s="139">
        <v>5000</v>
      </c>
      <c r="L1941" s="54">
        <f t="shared" si="153"/>
        <v>0</v>
      </c>
      <c r="M1941" s="54">
        <f t="shared" si="154"/>
        <v>-5000</v>
      </c>
      <c r="O1941" s="91">
        <f t="shared" si="150"/>
        <v>0</v>
      </c>
      <c r="P1941" s="147">
        <v>767770</v>
      </c>
      <c r="Q1941" s="71"/>
      <c r="R1941" s="71"/>
    </row>
    <row r="1942" spans="1:18">
      <c r="A1942" s="234">
        <v>767775</v>
      </c>
      <c r="B1942" s="149">
        <v>767</v>
      </c>
      <c r="C1942" s="183" t="s">
        <v>876</v>
      </c>
      <c r="D1942" s="184">
        <v>775</v>
      </c>
      <c r="E1942" s="41" t="s">
        <v>856</v>
      </c>
      <c r="G1942" s="235">
        <v>1</v>
      </c>
      <c r="H1942" s="78">
        <f t="shared" si="151"/>
        <v>0.91</v>
      </c>
      <c r="I1942" s="47">
        <f t="shared" si="152"/>
        <v>-8.9999999999999969E-2</v>
      </c>
      <c r="K1942" s="139">
        <v>5000</v>
      </c>
      <c r="L1942" s="54">
        <f t="shared" si="153"/>
        <v>4550</v>
      </c>
      <c r="M1942" s="54">
        <f t="shared" si="154"/>
        <v>-450</v>
      </c>
      <c r="O1942" s="91">
        <f t="shared" si="150"/>
        <v>0</v>
      </c>
      <c r="P1942" s="122">
        <v>767775</v>
      </c>
      <c r="Q1942" s="71">
        <v>0.91</v>
      </c>
      <c r="R1942" s="71">
        <v>4550</v>
      </c>
    </row>
    <row r="1943" spans="1:18">
      <c r="A1943" s="51">
        <v>767778</v>
      </c>
      <c r="B1943" s="48">
        <v>767</v>
      </c>
      <c r="C1943" s="50" t="s">
        <v>876</v>
      </c>
      <c r="D1943" s="50">
        <v>778</v>
      </c>
      <c r="E1943" s="41" t="s">
        <v>1286</v>
      </c>
      <c r="F1943" s="235">
        <v>2.3200000000000003</v>
      </c>
      <c r="G1943" s="235">
        <v>1.5</v>
      </c>
      <c r="H1943" s="78">
        <f t="shared" si="151"/>
        <v>2.0300000000000002</v>
      </c>
      <c r="I1943" s="47">
        <f t="shared" si="152"/>
        <v>0.53000000000000025</v>
      </c>
      <c r="J1943" s="139">
        <v>13075</v>
      </c>
      <c r="K1943" s="139">
        <v>10975</v>
      </c>
      <c r="L1943" s="54">
        <f t="shared" si="153"/>
        <v>19636</v>
      </c>
      <c r="M1943" s="54">
        <f t="shared" si="154"/>
        <v>8661</v>
      </c>
      <c r="O1943" s="91">
        <f t="shared" si="150"/>
        <v>0</v>
      </c>
      <c r="P1943" s="122">
        <v>767778</v>
      </c>
      <c r="Q1943" s="71">
        <v>2.0300000000000002</v>
      </c>
      <c r="R1943" s="71">
        <v>19636</v>
      </c>
    </row>
    <row r="1944" spans="1:18">
      <c r="A1944" s="234">
        <v>767832</v>
      </c>
      <c r="B1944" s="149">
        <v>767</v>
      </c>
      <c r="C1944" s="183" t="s">
        <v>876</v>
      </c>
      <c r="D1944" s="184">
        <v>832</v>
      </c>
      <c r="E1944" s="41" t="s">
        <v>1301</v>
      </c>
      <c r="G1944" s="235">
        <v>1</v>
      </c>
      <c r="H1944" s="78">
        <f t="shared" si="151"/>
        <v>1.54</v>
      </c>
      <c r="I1944" s="47">
        <f t="shared" si="152"/>
        <v>0.54</v>
      </c>
      <c r="K1944" s="139">
        <v>9000</v>
      </c>
      <c r="L1944" s="54">
        <f t="shared" si="153"/>
        <v>9651</v>
      </c>
      <c r="M1944" s="54">
        <f t="shared" si="154"/>
        <v>651</v>
      </c>
      <c r="O1944" s="91">
        <f t="shared" si="150"/>
        <v>0</v>
      </c>
      <c r="P1944" s="122">
        <v>767832</v>
      </c>
      <c r="Q1944" s="71">
        <v>1.54</v>
      </c>
      <c r="R1944" s="71">
        <v>9651</v>
      </c>
    </row>
    <row r="1945" spans="1:18">
      <c r="A1945" s="175">
        <v>767876</v>
      </c>
      <c r="B1945" s="169">
        <v>767</v>
      </c>
      <c r="C1945" s="50" t="s">
        <v>876</v>
      </c>
      <c r="D1945" s="169">
        <v>876</v>
      </c>
      <c r="E1945" s="41" t="s">
        <v>535</v>
      </c>
      <c r="F1945" s="235">
        <v>2</v>
      </c>
      <c r="G1945" s="235">
        <v>1</v>
      </c>
      <c r="H1945" s="78">
        <f t="shared" si="151"/>
        <v>1</v>
      </c>
      <c r="I1945" s="47">
        <f t="shared" si="152"/>
        <v>0</v>
      </c>
      <c r="J1945" s="139">
        <v>10000</v>
      </c>
      <c r="K1945" s="139">
        <v>5000</v>
      </c>
      <c r="L1945" s="54">
        <f t="shared" si="153"/>
        <v>5000</v>
      </c>
      <c r="M1945" s="54">
        <f t="shared" si="154"/>
        <v>0</v>
      </c>
      <c r="O1945" s="91">
        <f t="shared" si="150"/>
        <v>0</v>
      </c>
      <c r="P1945" s="122">
        <v>767876</v>
      </c>
      <c r="Q1945" s="71">
        <v>1</v>
      </c>
      <c r="R1945" s="71">
        <v>5000</v>
      </c>
    </row>
    <row r="1946" spans="1:18">
      <c r="A1946" s="170">
        <v>770084</v>
      </c>
      <c r="B1946" s="48">
        <v>770</v>
      </c>
      <c r="C1946" s="50" t="s">
        <v>877</v>
      </c>
      <c r="D1946" s="50">
        <v>84</v>
      </c>
      <c r="E1946" s="41" t="s">
        <v>1351</v>
      </c>
      <c r="F1946" s="235">
        <v>5</v>
      </c>
      <c r="G1946" s="235">
        <v>6</v>
      </c>
      <c r="H1946" s="78">
        <f t="shared" si="151"/>
        <v>5</v>
      </c>
      <c r="I1946" s="47">
        <f t="shared" si="152"/>
        <v>-1</v>
      </c>
      <c r="J1946" s="139">
        <v>25000</v>
      </c>
      <c r="K1946" s="139">
        <v>30000</v>
      </c>
      <c r="L1946" s="54">
        <f t="shared" si="153"/>
        <v>25000</v>
      </c>
      <c r="M1946" s="54">
        <f t="shared" si="154"/>
        <v>-5000</v>
      </c>
      <c r="O1946" s="91">
        <f t="shared" si="150"/>
        <v>0</v>
      </c>
      <c r="P1946" s="122">
        <v>770084</v>
      </c>
      <c r="Q1946" s="71">
        <v>5</v>
      </c>
      <c r="R1946" s="71">
        <v>25000</v>
      </c>
    </row>
    <row r="1947" spans="1:18">
      <c r="A1947" s="51">
        <v>770151</v>
      </c>
      <c r="B1947" s="49">
        <v>770</v>
      </c>
      <c r="C1947" s="50" t="s">
        <v>877</v>
      </c>
      <c r="D1947" s="68">
        <v>151</v>
      </c>
      <c r="E1947" s="41" t="s">
        <v>921</v>
      </c>
      <c r="F1947" s="235">
        <v>2.6</v>
      </c>
      <c r="G1947" s="235">
        <v>1</v>
      </c>
      <c r="H1947" s="78">
        <f t="shared" si="151"/>
        <v>1</v>
      </c>
      <c r="I1947" s="47">
        <f t="shared" si="152"/>
        <v>0</v>
      </c>
      <c r="J1947" s="139">
        <v>13000</v>
      </c>
      <c r="K1947" s="139">
        <v>5000</v>
      </c>
      <c r="L1947" s="54">
        <f t="shared" si="153"/>
        <v>5000</v>
      </c>
      <c r="M1947" s="54">
        <f t="shared" si="154"/>
        <v>0</v>
      </c>
      <c r="O1947" s="91">
        <f t="shared" si="150"/>
        <v>0</v>
      </c>
      <c r="P1947" s="122">
        <v>770151</v>
      </c>
      <c r="Q1947" s="71">
        <v>1</v>
      </c>
      <c r="R1947" s="71">
        <v>5000</v>
      </c>
    </row>
    <row r="1948" spans="1:18">
      <c r="A1948" s="171">
        <v>770191</v>
      </c>
      <c r="B1948" s="49">
        <v>770</v>
      </c>
      <c r="C1948" s="50" t="s">
        <v>877</v>
      </c>
      <c r="D1948" s="50">
        <v>191</v>
      </c>
      <c r="E1948" s="41" t="s">
        <v>899</v>
      </c>
      <c r="F1948" s="235">
        <v>5</v>
      </c>
      <c r="G1948" s="235">
        <v>4</v>
      </c>
      <c r="H1948" s="78">
        <f t="shared" si="151"/>
        <v>4</v>
      </c>
      <c r="I1948" s="47">
        <f t="shared" si="152"/>
        <v>0</v>
      </c>
      <c r="J1948" s="139">
        <v>30387</v>
      </c>
      <c r="K1948" s="139">
        <v>25387</v>
      </c>
      <c r="L1948" s="54">
        <f t="shared" si="153"/>
        <v>27251</v>
      </c>
      <c r="M1948" s="54">
        <f t="shared" si="154"/>
        <v>1864</v>
      </c>
      <c r="O1948" s="91">
        <f t="shared" si="150"/>
        <v>0</v>
      </c>
      <c r="P1948" s="122">
        <v>770191</v>
      </c>
      <c r="Q1948" s="71">
        <v>4</v>
      </c>
      <c r="R1948" s="71">
        <v>27251</v>
      </c>
    </row>
    <row r="1949" spans="1:18">
      <c r="A1949" s="51">
        <v>770215</v>
      </c>
      <c r="B1949" s="49">
        <v>770</v>
      </c>
      <c r="C1949" s="50" t="s">
        <v>877</v>
      </c>
      <c r="D1949" s="50">
        <v>215</v>
      </c>
      <c r="E1949" s="41" t="s">
        <v>874</v>
      </c>
      <c r="F1949" s="235">
        <v>8</v>
      </c>
      <c r="G1949" s="235">
        <v>9</v>
      </c>
      <c r="H1949" s="78">
        <f t="shared" si="151"/>
        <v>11.14</v>
      </c>
      <c r="I1949" s="47">
        <f t="shared" si="152"/>
        <v>2.1400000000000006</v>
      </c>
      <c r="J1949" s="139">
        <v>40000</v>
      </c>
      <c r="K1949" s="139">
        <v>53000</v>
      </c>
      <c r="L1949" s="54">
        <f t="shared" si="153"/>
        <v>79346</v>
      </c>
      <c r="M1949" s="54">
        <f t="shared" si="154"/>
        <v>26346</v>
      </c>
      <c r="O1949" s="91">
        <f t="shared" si="150"/>
        <v>0</v>
      </c>
      <c r="P1949" s="122">
        <v>770215</v>
      </c>
      <c r="Q1949" s="71">
        <v>11.14</v>
      </c>
      <c r="R1949" s="71">
        <v>79346</v>
      </c>
    </row>
    <row r="1950" spans="1:18">
      <c r="A1950" s="175">
        <v>770226</v>
      </c>
      <c r="B1950" s="169">
        <v>770</v>
      </c>
      <c r="C1950" s="50" t="s">
        <v>877</v>
      </c>
      <c r="D1950" s="169">
        <v>226</v>
      </c>
      <c r="E1950" s="41" t="s">
        <v>797</v>
      </c>
      <c r="F1950" s="235">
        <v>1</v>
      </c>
      <c r="G1950" s="235">
        <v>1</v>
      </c>
      <c r="H1950" s="78">
        <f t="shared" si="151"/>
        <v>1</v>
      </c>
      <c r="I1950" s="47">
        <f t="shared" si="152"/>
        <v>0</v>
      </c>
      <c r="J1950" s="139">
        <v>5000</v>
      </c>
      <c r="K1950" s="139">
        <v>5000</v>
      </c>
      <c r="L1950" s="54">
        <f t="shared" si="153"/>
        <v>5000</v>
      </c>
      <c r="M1950" s="54">
        <f t="shared" si="154"/>
        <v>0</v>
      </c>
      <c r="O1950" s="91">
        <f t="shared" si="150"/>
        <v>0</v>
      </c>
      <c r="P1950" s="122">
        <v>770226</v>
      </c>
      <c r="Q1950" s="71">
        <v>1</v>
      </c>
      <c r="R1950" s="71">
        <v>5000</v>
      </c>
    </row>
    <row r="1951" spans="1:18">
      <c r="A1951" s="51">
        <v>770227</v>
      </c>
      <c r="B1951" s="49">
        <v>770</v>
      </c>
      <c r="C1951" s="50" t="s">
        <v>877</v>
      </c>
      <c r="D1951" s="68">
        <v>227</v>
      </c>
      <c r="E1951" s="41" t="s">
        <v>900</v>
      </c>
      <c r="F1951" s="235">
        <v>2</v>
      </c>
      <c r="G1951" s="235">
        <v>3</v>
      </c>
      <c r="H1951" s="78">
        <f t="shared" si="151"/>
        <v>3</v>
      </c>
      <c r="I1951" s="47">
        <f t="shared" si="152"/>
        <v>0</v>
      </c>
      <c r="J1951" s="139">
        <v>10000</v>
      </c>
      <c r="K1951" s="139">
        <v>15000</v>
      </c>
      <c r="L1951" s="54">
        <f t="shared" si="153"/>
        <v>15000</v>
      </c>
      <c r="M1951" s="54">
        <f t="shared" si="154"/>
        <v>0</v>
      </c>
      <c r="O1951" s="91">
        <f t="shared" si="150"/>
        <v>0</v>
      </c>
      <c r="P1951" s="122">
        <v>770227</v>
      </c>
      <c r="Q1951" s="71">
        <v>3</v>
      </c>
      <c r="R1951" s="71">
        <v>15000</v>
      </c>
    </row>
    <row r="1952" spans="1:18">
      <c r="A1952" s="51">
        <v>770277</v>
      </c>
      <c r="B1952" s="48">
        <v>770</v>
      </c>
      <c r="C1952" s="50" t="s">
        <v>877</v>
      </c>
      <c r="D1952" s="68">
        <v>277</v>
      </c>
      <c r="E1952" s="41" t="s">
        <v>869</v>
      </c>
      <c r="F1952" s="235">
        <v>23.4</v>
      </c>
      <c r="G1952" s="235">
        <v>20</v>
      </c>
      <c r="H1952" s="78">
        <f t="shared" si="151"/>
        <v>21.15</v>
      </c>
      <c r="I1952" s="47">
        <f t="shared" si="152"/>
        <v>1.1499999999999986</v>
      </c>
      <c r="J1952" s="139">
        <v>132207</v>
      </c>
      <c r="K1952" s="139">
        <v>133669</v>
      </c>
      <c r="L1952" s="54">
        <f t="shared" si="153"/>
        <v>138239</v>
      </c>
      <c r="M1952" s="54">
        <f t="shared" si="154"/>
        <v>4570</v>
      </c>
      <c r="O1952" s="91">
        <f t="shared" si="150"/>
        <v>0</v>
      </c>
      <c r="P1952" s="122">
        <v>770277</v>
      </c>
      <c r="Q1952" s="71">
        <v>21.15</v>
      </c>
      <c r="R1952" s="71">
        <v>138239</v>
      </c>
    </row>
    <row r="1953" spans="1:18">
      <c r="A1953" s="213">
        <v>770309</v>
      </c>
      <c r="B1953" s="49">
        <v>770</v>
      </c>
      <c r="C1953" s="49" t="s">
        <v>877</v>
      </c>
      <c r="D1953" s="49">
        <v>309</v>
      </c>
      <c r="E1953" s="41" t="s">
        <v>818</v>
      </c>
      <c r="F1953" s="235">
        <v>2</v>
      </c>
      <c r="G1953" s="235">
        <v>1</v>
      </c>
      <c r="H1953" s="78">
        <f t="shared" si="151"/>
        <v>0</v>
      </c>
      <c r="I1953" s="47">
        <f t="shared" si="152"/>
        <v>-1</v>
      </c>
      <c r="J1953" s="139">
        <v>35402</v>
      </c>
      <c r="K1953" s="139">
        <v>5000</v>
      </c>
      <c r="L1953" s="54">
        <f t="shared" si="153"/>
        <v>0</v>
      </c>
      <c r="M1953" s="54">
        <f t="shared" si="154"/>
        <v>-5000</v>
      </c>
      <c r="O1953" s="91">
        <f t="shared" si="150"/>
        <v>0</v>
      </c>
      <c r="P1953" s="147">
        <v>770309</v>
      </c>
      <c r="Q1953" s="71"/>
      <c r="R1953" s="71"/>
    </row>
    <row r="1954" spans="1:18">
      <c r="A1954" s="175">
        <v>770324</v>
      </c>
      <c r="B1954" s="169">
        <v>770</v>
      </c>
      <c r="C1954" s="50" t="s">
        <v>877</v>
      </c>
      <c r="D1954" s="169">
        <v>324</v>
      </c>
      <c r="E1954" s="41" t="s">
        <v>503</v>
      </c>
      <c r="F1954" s="235">
        <v>8.33</v>
      </c>
      <c r="G1954" s="235">
        <v>6</v>
      </c>
      <c r="H1954" s="78">
        <f t="shared" si="151"/>
        <v>6</v>
      </c>
      <c r="I1954" s="47">
        <f t="shared" si="152"/>
        <v>0</v>
      </c>
      <c r="J1954" s="139">
        <v>48896</v>
      </c>
      <c r="K1954" s="139">
        <v>37246</v>
      </c>
      <c r="L1954" s="54">
        <f t="shared" si="153"/>
        <v>36053</v>
      </c>
      <c r="M1954" s="54">
        <f t="shared" si="154"/>
        <v>-1193</v>
      </c>
      <c r="O1954" s="91">
        <f t="shared" si="150"/>
        <v>0</v>
      </c>
      <c r="P1954" s="122">
        <v>770324</v>
      </c>
      <c r="Q1954" s="71">
        <v>6</v>
      </c>
      <c r="R1954" s="71">
        <v>36053</v>
      </c>
    </row>
    <row r="1955" spans="1:18">
      <c r="A1955" s="234">
        <v>770348</v>
      </c>
      <c r="B1955" s="149">
        <v>770</v>
      </c>
      <c r="C1955" s="183" t="s">
        <v>877</v>
      </c>
      <c r="D1955" s="184">
        <v>348</v>
      </c>
      <c r="E1955" s="41" t="s">
        <v>857</v>
      </c>
      <c r="G1955" s="235">
        <v>1</v>
      </c>
      <c r="H1955" s="78">
        <f t="shared" si="151"/>
        <v>1</v>
      </c>
      <c r="I1955" s="47">
        <f t="shared" si="152"/>
        <v>0</v>
      </c>
      <c r="K1955" s="139">
        <v>9000</v>
      </c>
      <c r="L1955" s="54">
        <f t="shared" si="153"/>
        <v>8704</v>
      </c>
      <c r="M1955" s="54">
        <f t="shared" si="154"/>
        <v>-296</v>
      </c>
      <c r="O1955" s="91">
        <f t="shared" si="150"/>
        <v>0</v>
      </c>
      <c r="P1955" s="122">
        <v>770348</v>
      </c>
      <c r="Q1955" s="71">
        <v>1</v>
      </c>
      <c r="R1955" s="71">
        <v>8704</v>
      </c>
    </row>
    <row r="1956" spans="1:18">
      <c r="A1956" s="170">
        <v>770658</v>
      </c>
      <c r="B1956" s="49">
        <v>770</v>
      </c>
      <c r="C1956" s="50" t="s">
        <v>877</v>
      </c>
      <c r="D1956" s="68">
        <v>658</v>
      </c>
      <c r="E1956" s="41" t="s">
        <v>875</v>
      </c>
      <c r="F1956" s="235">
        <v>3</v>
      </c>
      <c r="G1956" s="235">
        <v>4</v>
      </c>
      <c r="H1956" s="78">
        <f t="shared" si="151"/>
        <v>4</v>
      </c>
      <c r="I1956" s="47">
        <f t="shared" si="152"/>
        <v>0</v>
      </c>
      <c r="J1956" s="139">
        <v>19173</v>
      </c>
      <c r="K1956" s="139">
        <v>20000</v>
      </c>
      <c r="L1956" s="54">
        <f t="shared" si="153"/>
        <v>20000</v>
      </c>
      <c r="M1956" s="54">
        <f t="shared" si="154"/>
        <v>0</v>
      </c>
      <c r="O1956" s="91">
        <f t="shared" si="150"/>
        <v>0</v>
      </c>
      <c r="P1956" s="122">
        <v>770658</v>
      </c>
      <c r="Q1956" s="71">
        <v>4</v>
      </c>
      <c r="R1956" s="71">
        <v>20000</v>
      </c>
    </row>
    <row r="1957" spans="1:18">
      <c r="A1957" s="51">
        <v>770767</v>
      </c>
      <c r="B1957" s="48">
        <v>770</v>
      </c>
      <c r="C1957" s="50" t="s">
        <v>877</v>
      </c>
      <c r="D1957" s="50">
        <v>767</v>
      </c>
      <c r="E1957" s="41" t="s">
        <v>876</v>
      </c>
      <c r="F1957" s="235">
        <v>30.72</v>
      </c>
      <c r="G1957" s="235">
        <v>33</v>
      </c>
      <c r="H1957" s="78">
        <f t="shared" si="151"/>
        <v>33</v>
      </c>
      <c r="I1957" s="47">
        <f t="shared" si="152"/>
        <v>0</v>
      </c>
      <c r="J1957" s="139">
        <v>171826</v>
      </c>
      <c r="K1957" s="139">
        <v>178235</v>
      </c>
      <c r="L1957" s="54">
        <f t="shared" si="153"/>
        <v>190576</v>
      </c>
      <c r="M1957" s="54">
        <f t="shared" si="154"/>
        <v>12341</v>
      </c>
      <c r="O1957" s="91">
        <f t="shared" si="150"/>
        <v>0</v>
      </c>
      <c r="P1957" s="122">
        <v>770767</v>
      </c>
      <c r="Q1957" s="71">
        <v>33</v>
      </c>
      <c r="R1957" s="71">
        <v>190576</v>
      </c>
    </row>
    <row r="1958" spans="1:18">
      <c r="A1958" s="51">
        <v>770778</v>
      </c>
      <c r="B1958" s="49">
        <v>770</v>
      </c>
      <c r="C1958" s="50" t="s">
        <v>877</v>
      </c>
      <c r="D1958" s="50">
        <v>778</v>
      </c>
      <c r="E1958" s="41" t="s">
        <v>1286</v>
      </c>
      <c r="F1958" s="235">
        <v>41.809999999999995</v>
      </c>
      <c r="G1958" s="235">
        <v>34</v>
      </c>
      <c r="H1958" s="78">
        <f t="shared" si="151"/>
        <v>33.44</v>
      </c>
      <c r="I1958" s="47">
        <f t="shared" si="152"/>
        <v>-0.56000000000000227</v>
      </c>
      <c r="J1958" s="139">
        <v>227820</v>
      </c>
      <c r="K1958" s="139">
        <v>192770</v>
      </c>
      <c r="L1958" s="54">
        <f t="shared" si="153"/>
        <v>184863</v>
      </c>
      <c r="M1958" s="54">
        <f t="shared" si="154"/>
        <v>-7907</v>
      </c>
      <c r="O1958" s="91">
        <f t="shared" si="150"/>
        <v>0</v>
      </c>
      <c r="P1958" s="122">
        <v>770778</v>
      </c>
      <c r="Q1958" s="71">
        <v>33.44</v>
      </c>
      <c r="R1958" s="71">
        <v>184863</v>
      </c>
    </row>
    <row r="1959" spans="1:18">
      <c r="A1959" s="135">
        <v>770860</v>
      </c>
      <c r="B1959" s="49">
        <v>770</v>
      </c>
      <c r="C1959" s="50" t="s">
        <v>877</v>
      </c>
      <c r="D1959" s="68">
        <v>860</v>
      </c>
      <c r="E1959" s="41" t="s">
        <v>1307</v>
      </c>
      <c r="F1959" s="235">
        <v>7</v>
      </c>
      <c r="G1959" s="235">
        <v>7</v>
      </c>
      <c r="H1959" s="78">
        <f t="shared" si="151"/>
        <v>7</v>
      </c>
      <c r="I1959" s="47">
        <f t="shared" si="152"/>
        <v>0</v>
      </c>
      <c r="J1959" s="139">
        <v>41376</v>
      </c>
      <c r="K1959" s="139">
        <v>38131</v>
      </c>
      <c r="L1959" s="54">
        <f t="shared" si="153"/>
        <v>35000</v>
      </c>
      <c r="M1959" s="54">
        <f t="shared" si="154"/>
        <v>-3131</v>
      </c>
      <c r="O1959" s="91">
        <f t="shared" si="150"/>
        <v>0</v>
      </c>
      <c r="P1959" s="122">
        <v>770860</v>
      </c>
      <c r="Q1959" s="71">
        <v>7</v>
      </c>
      <c r="R1959" s="71">
        <v>35000</v>
      </c>
    </row>
    <row r="1960" spans="1:18">
      <c r="A1960" s="175">
        <v>770876</v>
      </c>
      <c r="B1960" s="48">
        <v>770</v>
      </c>
      <c r="C1960" s="50" t="s">
        <v>877</v>
      </c>
      <c r="D1960" s="50">
        <v>876</v>
      </c>
      <c r="E1960" s="41" t="s">
        <v>535</v>
      </c>
      <c r="F1960" s="235">
        <v>22.37</v>
      </c>
      <c r="G1960" s="235">
        <v>25</v>
      </c>
      <c r="H1960" s="78">
        <f t="shared" si="151"/>
        <v>27.04</v>
      </c>
      <c r="I1960" s="47">
        <f t="shared" si="152"/>
        <v>2.0399999999999991</v>
      </c>
      <c r="J1960" s="139">
        <v>132011</v>
      </c>
      <c r="K1960" s="139">
        <v>155155</v>
      </c>
      <c r="L1960" s="54">
        <f t="shared" si="153"/>
        <v>163155</v>
      </c>
      <c r="M1960" s="54">
        <f t="shared" si="154"/>
        <v>8000</v>
      </c>
      <c r="O1960" s="91">
        <f t="shared" si="150"/>
        <v>0</v>
      </c>
      <c r="P1960" s="122">
        <v>770876</v>
      </c>
      <c r="Q1960" s="71">
        <v>27.04</v>
      </c>
      <c r="R1960" s="71">
        <v>163155</v>
      </c>
    </row>
    <row r="1961" spans="1:18">
      <c r="A1961" s="51">
        <v>773007</v>
      </c>
      <c r="B1961" s="48">
        <v>773</v>
      </c>
      <c r="C1961" s="50" t="s">
        <v>824</v>
      </c>
      <c r="D1961" s="50">
        <v>7</v>
      </c>
      <c r="E1961" s="41" t="s">
        <v>578</v>
      </c>
      <c r="F1961" s="235">
        <v>48.22</v>
      </c>
      <c r="G1961" s="235">
        <v>39</v>
      </c>
      <c r="H1961" s="78">
        <f t="shared" si="151"/>
        <v>38.01</v>
      </c>
      <c r="I1961" s="47">
        <f t="shared" si="152"/>
        <v>-0.99000000000000199</v>
      </c>
      <c r="J1961" s="139">
        <v>352395</v>
      </c>
      <c r="K1961" s="139">
        <v>228610</v>
      </c>
      <c r="L1961" s="54">
        <f t="shared" si="153"/>
        <v>221630</v>
      </c>
      <c r="M1961" s="54">
        <f t="shared" si="154"/>
        <v>-6980</v>
      </c>
      <c r="O1961" s="91">
        <f t="shared" si="150"/>
        <v>0</v>
      </c>
      <c r="P1961" s="122">
        <v>773007</v>
      </c>
      <c r="Q1961" s="71">
        <v>38.01</v>
      </c>
      <c r="R1961" s="71">
        <v>221630</v>
      </c>
    </row>
    <row r="1962" spans="1:18">
      <c r="A1962" s="234">
        <v>773009</v>
      </c>
      <c r="B1962" s="149">
        <v>773</v>
      </c>
      <c r="C1962" s="183" t="s">
        <v>824</v>
      </c>
      <c r="D1962" s="184">
        <v>9</v>
      </c>
      <c r="E1962" s="41" t="s">
        <v>808</v>
      </c>
      <c r="G1962" s="235">
        <v>1</v>
      </c>
      <c r="H1962" s="78">
        <f t="shared" si="151"/>
        <v>1</v>
      </c>
      <c r="I1962" s="47">
        <f t="shared" si="152"/>
        <v>0</v>
      </c>
      <c r="K1962" s="139">
        <v>5000</v>
      </c>
      <c r="L1962" s="54">
        <f t="shared" si="153"/>
        <v>5000</v>
      </c>
      <c r="M1962" s="54">
        <f t="shared" si="154"/>
        <v>0</v>
      </c>
      <c r="O1962" s="91">
        <f t="shared" si="150"/>
        <v>0</v>
      </c>
      <c r="P1962" s="122">
        <v>773009</v>
      </c>
      <c r="Q1962" s="71">
        <v>1</v>
      </c>
      <c r="R1962" s="71">
        <v>5000</v>
      </c>
    </row>
    <row r="1963" spans="1:18">
      <c r="A1963" s="172">
        <v>773071</v>
      </c>
      <c r="B1963">
        <v>773</v>
      </c>
      <c r="C1963" s="50" t="s">
        <v>824</v>
      </c>
      <c r="D1963" s="50">
        <v>71</v>
      </c>
      <c r="E1963" s="41" t="s">
        <v>859</v>
      </c>
      <c r="F1963" s="235">
        <v>4</v>
      </c>
      <c r="G1963" s="235">
        <v>3</v>
      </c>
      <c r="H1963" s="78">
        <f t="shared" si="151"/>
        <v>3</v>
      </c>
      <c r="I1963" s="47">
        <f t="shared" si="152"/>
        <v>0</v>
      </c>
      <c r="J1963" s="139">
        <v>20000</v>
      </c>
      <c r="K1963" s="139">
        <v>15000</v>
      </c>
      <c r="L1963" s="54">
        <f t="shared" si="153"/>
        <v>15000</v>
      </c>
      <c r="M1963" s="54">
        <f t="shared" si="154"/>
        <v>0</v>
      </c>
      <c r="O1963" s="91">
        <f t="shared" si="150"/>
        <v>0</v>
      </c>
      <c r="P1963" s="122">
        <v>773071</v>
      </c>
      <c r="Q1963" s="71">
        <v>3</v>
      </c>
      <c r="R1963" s="71">
        <v>15000</v>
      </c>
    </row>
    <row r="1964" spans="1:18">
      <c r="A1964" s="51">
        <v>773105</v>
      </c>
      <c r="B1964" s="48">
        <v>773</v>
      </c>
      <c r="C1964" s="50" t="s">
        <v>824</v>
      </c>
      <c r="D1964" s="68">
        <v>105</v>
      </c>
      <c r="E1964" s="41" t="s">
        <v>579</v>
      </c>
      <c r="F1964" s="235">
        <v>13</v>
      </c>
      <c r="G1964" s="235">
        <v>9</v>
      </c>
      <c r="H1964" s="78">
        <f t="shared" si="151"/>
        <v>9.42</v>
      </c>
      <c r="I1964" s="47">
        <f t="shared" si="152"/>
        <v>0.41999999999999993</v>
      </c>
      <c r="J1964" s="139">
        <v>109741</v>
      </c>
      <c r="K1964" s="139">
        <v>84741</v>
      </c>
      <c r="L1964" s="54">
        <f t="shared" si="153"/>
        <v>110856</v>
      </c>
      <c r="M1964" s="54">
        <f t="shared" si="154"/>
        <v>26115</v>
      </c>
      <c r="O1964" s="91">
        <f t="shared" si="150"/>
        <v>0</v>
      </c>
      <c r="P1964" s="122">
        <v>773105</v>
      </c>
      <c r="Q1964" s="71">
        <v>9.42</v>
      </c>
      <c r="R1964" s="71">
        <v>110856</v>
      </c>
    </row>
    <row r="1965" spans="1:18">
      <c r="A1965" s="51">
        <v>773128</v>
      </c>
      <c r="B1965" s="48">
        <v>773</v>
      </c>
      <c r="C1965" s="50" t="s">
        <v>824</v>
      </c>
      <c r="D1965" s="50">
        <v>128</v>
      </c>
      <c r="E1965" s="41" t="s">
        <v>580</v>
      </c>
      <c r="F1965" s="235">
        <v>42.44</v>
      </c>
      <c r="G1965" s="235">
        <v>39.5</v>
      </c>
      <c r="H1965" s="78">
        <f t="shared" si="151"/>
        <v>38.879999999999995</v>
      </c>
      <c r="I1965" s="47">
        <f t="shared" si="152"/>
        <v>-0.62000000000000455</v>
      </c>
      <c r="J1965" s="139">
        <v>270171</v>
      </c>
      <c r="K1965" s="139">
        <v>255471</v>
      </c>
      <c r="L1965" s="54">
        <f t="shared" si="153"/>
        <v>236590</v>
      </c>
      <c r="M1965" s="54">
        <f t="shared" si="154"/>
        <v>-18881</v>
      </c>
      <c r="O1965" s="91">
        <f t="shared" si="150"/>
        <v>0</v>
      </c>
      <c r="P1965" s="122">
        <v>773128</v>
      </c>
      <c r="Q1965" s="71">
        <v>38.879999999999995</v>
      </c>
      <c r="R1965" s="71">
        <v>236590</v>
      </c>
    </row>
    <row r="1966" spans="1:18">
      <c r="A1966" s="51">
        <v>773144</v>
      </c>
      <c r="B1966" s="49">
        <v>773</v>
      </c>
      <c r="C1966" s="50" t="s">
        <v>824</v>
      </c>
      <c r="D1966" s="50">
        <v>144</v>
      </c>
      <c r="E1966" s="41" t="s">
        <v>861</v>
      </c>
      <c r="F1966" s="235">
        <v>9.66</v>
      </c>
      <c r="G1966" s="235">
        <v>6</v>
      </c>
      <c r="H1966" s="78">
        <f t="shared" si="151"/>
        <v>5.2</v>
      </c>
      <c r="I1966" s="47">
        <f t="shared" si="152"/>
        <v>-0.79999999999999982</v>
      </c>
      <c r="J1966" s="139">
        <v>54601</v>
      </c>
      <c r="K1966" s="139">
        <v>36301</v>
      </c>
      <c r="L1966" s="54">
        <f t="shared" si="153"/>
        <v>30118</v>
      </c>
      <c r="M1966" s="54">
        <f t="shared" si="154"/>
        <v>-6183</v>
      </c>
      <c r="O1966" s="91">
        <f t="shared" si="150"/>
        <v>0</v>
      </c>
      <c r="P1966" s="122">
        <v>773144</v>
      </c>
      <c r="Q1966" s="71">
        <v>5.2</v>
      </c>
      <c r="R1966" s="71">
        <v>30118</v>
      </c>
    </row>
    <row r="1967" spans="1:18">
      <c r="A1967" s="174">
        <v>773149</v>
      </c>
      <c r="B1967" s="169">
        <v>773</v>
      </c>
      <c r="C1967" s="50" t="s">
        <v>824</v>
      </c>
      <c r="D1967" s="169">
        <v>149</v>
      </c>
      <c r="E1967" s="41" t="s">
        <v>581</v>
      </c>
      <c r="F1967" s="235">
        <v>6</v>
      </c>
      <c r="G1967" s="235">
        <v>7</v>
      </c>
      <c r="H1967" s="78">
        <f t="shared" si="151"/>
        <v>6.47</v>
      </c>
      <c r="I1967" s="47">
        <f t="shared" si="152"/>
        <v>-0.53000000000000025</v>
      </c>
      <c r="J1967" s="139">
        <v>55049</v>
      </c>
      <c r="K1967" s="139">
        <v>60049</v>
      </c>
      <c r="L1967" s="54">
        <f t="shared" si="153"/>
        <v>63699</v>
      </c>
      <c r="M1967" s="54">
        <f t="shared" si="154"/>
        <v>3650</v>
      </c>
      <c r="O1967" s="91">
        <f t="shared" si="150"/>
        <v>0</v>
      </c>
      <c r="P1967" s="122">
        <v>773149</v>
      </c>
      <c r="Q1967" s="71">
        <v>6.47</v>
      </c>
      <c r="R1967" s="71">
        <v>63699</v>
      </c>
    </row>
    <row r="1968" spans="1:18">
      <c r="A1968" s="51">
        <v>773181</v>
      </c>
      <c r="B1968" s="48">
        <v>773</v>
      </c>
      <c r="C1968" s="50" t="s">
        <v>824</v>
      </c>
      <c r="D1968" s="68">
        <v>181</v>
      </c>
      <c r="E1968" s="41" t="s">
        <v>583</v>
      </c>
      <c r="F1968" s="235">
        <v>1</v>
      </c>
      <c r="G1968" s="235">
        <v>2</v>
      </c>
      <c r="H1968" s="78">
        <f t="shared" si="151"/>
        <v>1.26</v>
      </c>
      <c r="I1968" s="47">
        <f t="shared" si="152"/>
        <v>-0.74</v>
      </c>
      <c r="J1968" s="139">
        <v>5000</v>
      </c>
      <c r="K1968" s="139">
        <v>10000</v>
      </c>
      <c r="L1968" s="54">
        <f t="shared" si="153"/>
        <v>6300</v>
      </c>
      <c r="M1968" s="54">
        <f t="shared" si="154"/>
        <v>-3700</v>
      </c>
      <c r="O1968" s="91">
        <f t="shared" si="150"/>
        <v>0</v>
      </c>
      <c r="P1968" s="122">
        <v>773181</v>
      </c>
      <c r="Q1968" s="71">
        <v>1.26</v>
      </c>
      <c r="R1968" s="71">
        <v>6300</v>
      </c>
    </row>
    <row r="1969" spans="1:18">
      <c r="A1969" s="51">
        <v>773204</v>
      </c>
      <c r="B1969" s="48">
        <v>773</v>
      </c>
      <c r="C1969" s="50" t="s">
        <v>824</v>
      </c>
      <c r="D1969" s="68">
        <v>204</v>
      </c>
      <c r="E1969" s="41" t="s">
        <v>821</v>
      </c>
      <c r="F1969" s="235">
        <v>39.450000000000003</v>
      </c>
      <c r="G1969" s="235">
        <v>35</v>
      </c>
      <c r="H1969" s="78">
        <f t="shared" si="151"/>
        <v>35.090000000000003</v>
      </c>
      <c r="I1969" s="47">
        <f t="shared" si="152"/>
        <v>9.0000000000003411E-2</v>
      </c>
      <c r="J1969" s="139">
        <v>253755</v>
      </c>
      <c r="K1969" s="139">
        <v>230138</v>
      </c>
      <c r="L1969" s="54">
        <f t="shared" si="153"/>
        <v>216932</v>
      </c>
      <c r="M1969" s="54">
        <f t="shared" si="154"/>
        <v>-13206</v>
      </c>
      <c r="O1969" s="91">
        <f t="shared" si="150"/>
        <v>0</v>
      </c>
      <c r="P1969" s="122">
        <v>773204</v>
      </c>
      <c r="Q1969" s="71">
        <v>35.090000000000003</v>
      </c>
      <c r="R1969" s="71">
        <v>216932</v>
      </c>
    </row>
    <row r="1970" spans="1:18">
      <c r="A1970" s="180">
        <v>773229</v>
      </c>
      <c r="B1970" s="182">
        <v>773</v>
      </c>
      <c r="C1970" s="182" t="s">
        <v>824</v>
      </c>
      <c r="D1970" s="182">
        <v>229</v>
      </c>
      <c r="E1970" s="41" t="s">
        <v>770</v>
      </c>
      <c r="F1970" s="235">
        <v>3</v>
      </c>
      <c r="G1970" s="235">
        <v>3</v>
      </c>
      <c r="H1970" s="78">
        <f t="shared" si="151"/>
        <v>3</v>
      </c>
      <c r="I1970" s="47">
        <f t="shared" si="152"/>
        <v>0</v>
      </c>
      <c r="J1970" s="139">
        <v>15000</v>
      </c>
      <c r="K1970" s="139">
        <v>15000</v>
      </c>
      <c r="L1970" s="54">
        <f t="shared" si="153"/>
        <v>15000</v>
      </c>
      <c r="M1970" s="54">
        <f t="shared" si="154"/>
        <v>0</v>
      </c>
      <c r="O1970" s="91">
        <f t="shared" si="150"/>
        <v>0</v>
      </c>
      <c r="P1970" s="122">
        <v>773229</v>
      </c>
      <c r="Q1970" s="71">
        <v>3</v>
      </c>
      <c r="R1970" s="71">
        <v>15000</v>
      </c>
    </row>
    <row r="1971" spans="1:18">
      <c r="A1971" s="234">
        <v>773258</v>
      </c>
      <c r="B1971" s="149">
        <v>773</v>
      </c>
      <c r="C1971" s="183" t="s">
        <v>824</v>
      </c>
      <c r="D1971" s="184">
        <v>258</v>
      </c>
      <c r="E1971" s="41" t="s">
        <v>771</v>
      </c>
      <c r="G1971" s="235">
        <v>1</v>
      </c>
      <c r="H1971" s="78">
        <f t="shared" si="151"/>
        <v>0</v>
      </c>
      <c r="I1971" s="47">
        <f t="shared" si="152"/>
        <v>-1</v>
      </c>
      <c r="K1971" s="139">
        <v>5000</v>
      </c>
      <c r="L1971" s="54">
        <f t="shared" si="153"/>
        <v>0</v>
      </c>
      <c r="M1971" s="54">
        <f t="shared" si="154"/>
        <v>-5000</v>
      </c>
      <c r="O1971" s="91">
        <f t="shared" si="150"/>
        <v>0</v>
      </c>
      <c r="P1971" s="147">
        <v>773258</v>
      </c>
      <c r="Q1971" s="71"/>
      <c r="R1971" s="71"/>
    </row>
    <row r="1972" spans="1:18">
      <c r="A1972" s="234">
        <v>773262</v>
      </c>
      <c r="B1972" s="149">
        <v>773</v>
      </c>
      <c r="C1972" s="183" t="s">
        <v>824</v>
      </c>
      <c r="D1972" s="184">
        <v>262</v>
      </c>
      <c r="E1972" s="41" t="s">
        <v>822</v>
      </c>
      <c r="G1972" s="235">
        <v>1</v>
      </c>
      <c r="H1972" s="78">
        <f t="shared" si="151"/>
        <v>0.71</v>
      </c>
      <c r="I1972" s="47">
        <f t="shared" si="152"/>
        <v>-0.29000000000000004</v>
      </c>
      <c r="K1972" s="139">
        <v>5000</v>
      </c>
      <c r="L1972" s="54">
        <f t="shared" si="153"/>
        <v>3550</v>
      </c>
      <c r="M1972" s="54">
        <f t="shared" si="154"/>
        <v>-1450</v>
      </c>
      <c r="O1972" s="91">
        <f t="shared" si="150"/>
        <v>0</v>
      </c>
      <c r="P1972" s="122">
        <v>773262</v>
      </c>
      <c r="Q1972" s="71">
        <v>0.71</v>
      </c>
      <c r="R1972" s="71">
        <v>3550</v>
      </c>
    </row>
    <row r="1973" spans="1:18">
      <c r="A1973" s="250">
        <v>773298</v>
      </c>
      <c r="B1973" s="149">
        <v>773</v>
      </c>
      <c r="C1973" s="183" t="s">
        <v>824</v>
      </c>
      <c r="D1973" s="184">
        <v>298</v>
      </c>
      <c r="E1973" s="41" t="s">
        <v>927</v>
      </c>
      <c r="F1973" s="235">
        <v>0.71</v>
      </c>
      <c r="G1973" s="235">
        <v>0</v>
      </c>
      <c r="H1973" s="78">
        <f t="shared" si="151"/>
        <v>0</v>
      </c>
      <c r="I1973" s="47">
        <f t="shared" si="152"/>
        <v>0</v>
      </c>
      <c r="J1973" s="139">
        <v>3550</v>
      </c>
      <c r="K1973" s="139">
        <v>0</v>
      </c>
      <c r="L1973" s="54">
        <f t="shared" si="153"/>
        <v>0</v>
      </c>
      <c r="M1973" s="54">
        <f t="shared" si="154"/>
        <v>0</v>
      </c>
      <c r="O1973" s="91">
        <f t="shared" si="150"/>
        <v>0</v>
      </c>
      <c r="P1973" s="147">
        <v>773298</v>
      </c>
      <c r="Q1973" s="71"/>
      <c r="R1973" s="71"/>
    </row>
    <row r="1974" spans="1:18">
      <c r="A1974" s="212">
        <v>773675</v>
      </c>
      <c r="B1974" s="149">
        <v>773</v>
      </c>
      <c r="C1974" s="183" t="s">
        <v>824</v>
      </c>
      <c r="D1974" s="184">
        <v>675</v>
      </c>
      <c r="E1974" s="41" t="s">
        <v>774</v>
      </c>
      <c r="F1974" s="235">
        <v>2.3200000000000003</v>
      </c>
      <c r="G1974" s="235">
        <v>3</v>
      </c>
      <c r="H1974" s="78">
        <f t="shared" si="151"/>
        <v>3</v>
      </c>
      <c r="I1974" s="47">
        <f t="shared" si="152"/>
        <v>0</v>
      </c>
      <c r="J1974" s="139">
        <v>11600</v>
      </c>
      <c r="K1974" s="139">
        <v>15000</v>
      </c>
      <c r="L1974" s="54">
        <f t="shared" si="153"/>
        <v>15000</v>
      </c>
      <c r="M1974" s="54">
        <f t="shared" si="154"/>
        <v>0</v>
      </c>
      <c r="O1974" s="91">
        <f t="shared" si="150"/>
        <v>0</v>
      </c>
      <c r="P1974" s="122">
        <v>773675</v>
      </c>
      <c r="Q1974" s="71">
        <v>3</v>
      </c>
      <c r="R1974" s="71">
        <v>15000</v>
      </c>
    </row>
    <row r="1975" spans="1:18">
      <c r="A1975" s="51">
        <v>773745</v>
      </c>
      <c r="B1975" s="49">
        <v>773</v>
      </c>
      <c r="C1975" s="50" t="s">
        <v>824</v>
      </c>
      <c r="D1975" s="68">
        <v>745</v>
      </c>
      <c r="E1975" s="41" t="s">
        <v>823</v>
      </c>
      <c r="F1975" s="235">
        <v>11.73</v>
      </c>
      <c r="G1975" s="235">
        <v>14</v>
      </c>
      <c r="H1975" s="78">
        <f t="shared" si="151"/>
        <v>11.3</v>
      </c>
      <c r="I1975" s="47">
        <f t="shared" si="152"/>
        <v>-2.6999999999999993</v>
      </c>
      <c r="J1975" s="139">
        <v>58650</v>
      </c>
      <c r="K1975" s="139">
        <v>70000</v>
      </c>
      <c r="L1975" s="54">
        <f t="shared" si="153"/>
        <v>56500</v>
      </c>
      <c r="M1975" s="54">
        <f t="shared" si="154"/>
        <v>-13500</v>
      </c>
      <c r="O1975" s="91">
        <f t="shared" si="150"/>
        <v>0</v>
      </c>
      <c r="P1975" s="122">
        <v>773745</v>
      </c>
      <c r="Q1975" s="71">
        <v>11.3</v>
      </c>
      <c r="R1975" s="71">
        <v>56500</v>
      </c>
    </row>
    <row r="1976" spans="1:18">
      <c r="A1976" s="51">
        <v>774089</v>
      </c>
      <c r="B1976" s="48">
        <v>774</v>
      </c>
      <c r="C1976" s="50" t="s">
        <v>540</v>
      </c>
      <c r="D1976" s="68">
        <v>89</v>
      </c>
      <c r="E1976" s="41" t="s">
        <v>1353</v>
      </c>
      <c r="F1976" s="235">
        <v>17</v>
      </c>
      <c r="G1976" s="235">
        <v>17</v>
      </c>
      <c r="H1976" s="78">
        <f t="shared" si="151"/>
        <v>19</v>
      </c>
      <c r="I1976" s="47">
        <f t="shared" si="152"/>
        <v>2</v>
      </c>
      <c r="J1976" s="139">
        <v>99295</v>
      </c>
      <c r="K1976" s="139">
        <v>107233</v>
      </c>
      <c r="L1976" s="54">
        <f t="shared" si="153"/>
        <v>117183</v>
      </c>
      <c r="M1976" s="54">
        <f t="shared" si="154"/>
        <v>9950</v>
      </c>
      <c r="O1976" s="91">
        <f t="shared" si="150"/>
        <v>0</v>
      </c>
      <c r="P1976" s="122">
        <v>774089</v>
      </c>
      <c r="Q1976" s="71">
        <v>19</v>
      </c>
      <c r="R1976" s="71">
        <v>117183</v>
      </c>
    </row>
    <row r="1977" spans="1:18">
      <c r="A1977" s="51">
        <v>774221</v>
      </c>
      <c r="B1977" s="49">
        <v>774</v>
      </c>
      <c r="C1977" s="50" t="s">
        <v>540</v>
      </c>
      <c r="D1977" s="50">
        <v>221</v>
      </c>
      <c r="E1977" s="41" t="s">
        <v>1220</v>
      </c>
      <c r="F1977" s="235">
        <v>10</v>
      </c>
      <c r="G1977" s="235">
        <v>14</v>
      </c>
      <c r="H1977" s="78">
        <f t="shared" si="151"/>
        <v>13</v>
      </c>
      <c r="I1977" s="47">
        <f t="shared" si="152"/>
        <v>-1</v>
      </c>
      <c r="J1977" s="139">
        <v>68615</v>
      </c>
      <c r="K1977" s="139">
        <v>100615</v>
      </c>
      <c r="L1977" s="54">
        <f t="shared" si="153"/>
        <v>117438</v>
      </c>
      <c r="M1977" s="54">
        <f t="shared" si="154"/>
        <v>16823</v>
      </c>
      <c r="O1977" s="91">
        <f t="shared" si="150"/>
        <v>0</v>
      </c>
      <c r="P1977" s="122">
        <v>774221</v>
      </c>
      <c r="Q1977" s="71">
        <v>13</v>
      </c>
      <c r="R1977" s="71">
        <v>117438</v>
      </c>
    </row>
    <row r="1978" spans="1:18">
      <c r="A1978" s="51">
        <v>774296</v>
      </c>
      <c r="B1978" s="49">
        <v>774</v>
      </c>
      <c r="C1978" s="50" t="s">
        <v>540</v>
      </c>
      <c r="D1978" s="68">
        <v>296</v>
      </c>
      <c r="E1978" s="41" t="s">
        <v>1262</v>
      </c>
      <c r="F1978" s="235">
        <v>24</v>
      </c>
      <c r="G1978" s="235">
        <v>26</v>
      </c>
      <c r="H1978" s="78">
        <f t="shared" si="151"/>
        <v>24</v>
      </c>
      <c r="I1978" s="47">
        <f t="shared" si="152"/>
        <v>-2</v>
      </c>
      <c r="J1978" s="139">
        <v>148085</v>
      </c>
      <c r="K1978" s="139">
        <v>152191</v>
      </c>
      <c r="L1978" s="54">
        <f t="shared" si="153"/>
        <v>142297</v>
      </c>
      <c r="M1978" s="54">
        <f t="shared" si="154"/>
        <v>-9894</v>
      </c>
      <c r="O1978" s="91">
        <f t="shared" si="150"/>
        <v>0</v>
      </c>
      <c r="P1978" s="122">
        <v>774296</v>
      </c>
      <c r="Q1978" s="71">
        <v>24</v>
      </c>
      <c r="R1978" s="71">
        <v>142297</v>
      </c>
    </row>
    <row r="1979" spans="1:18">
      <c r="A1979" s="170">
        <v>775017</v>
      </c>
      <c r="B1979" s="48">
        <v>775</v>
      </c>
      <c r="C1979" s="50" t="s">
        <v>856</v>
      </c>
      <c r="D1979" s="68">
        <v>17</v>
      </c>
      <c r="E1979" s="41" t="s">
        <v>1274</v>
      </c>
      <c r="F1979" s="235">
        <v>2</v>
      </c>
      <c r="G1979" s="235">
        <v>1</v>
      </c>
      <c r="H1979" s="78">
        <f t="shared" si="151"/>
        <v>1</v>
      </c>
      <c r="I1979" s="47">
        <f t="shared" si="152"/>
        <v>0</v>
      </c>
      <c r="J1979" s="139">
        <v>10000</v>
      </c>
      <c r="K1979" s="139">
        <v>5000</v>
      </c>
      <c r="L1979" s="54">
        <f t="shared" si="153"/>
        <v>5000</v>
      </c>
      <c r="M1979" s="54">
        <f t="shared" si="154"/>
        <v>0</v>
      </c>
      <c r="O1979" s="91">
        <f t="shared" si="150"/>
        <v>0</v>
      </c>
      <c r="P1979" s="122">
        <v>775017</v>
      </c>
      <c r="Q1979" s="71">
        <v>1</v>
      </c>
      <c r="R1979" s="71">
        <v>5000</v>
      </c>
    </row>
    <row r="1980" spans="1:18">
      <c r="A1980" s="145">
        <v>775064</v>
      </c>
      <c r="B1980" s="49">
        <v>775</v>
      </c>
      <c r="C1980" s="50" t="s">
        <v>856</v>
      </c>
      <c r="D1980" s="68">
        <v>64</v>
      </c>
      <c r="E1980" s="41" t="s">
        <v>844</v>
      </c>
      <c r="F1980" s="235">
        <v>2</v>
      </c>
      <c r="G1980" s="235">
        <v>2</v>
      </c>
      <c r="H1980" s="78">
        <f t="shared" si="151"/>
        <v>2</v>
      </c>
      <c r="I1980" s="47">
        <f t="shared" si="152"/>
        <v>0</v>
      </c>
      <c r="J1980" s="139">
        <v>10000</v>
      </c>
      <c r="K1980" s="139">
        <v>10000</v>
      </c>
      <c r="L1980" s="54">
        <f t="shared" si="153"/>
        <v>10000</v>
      </c>
      <c r="M1980" s="54">
        <f t="shared" si="154"/>
        <v>0</v>
      </c>
      <c r="O1980" s="91">
        <f t="shared" si="150"/>
        <v>0</v>
      </c>
      <c r="P1980" s="122">
        <v>775064</v>
      </c>
      <c r="Q1980" s="71">
        <v>2</v>
      </c>
      <c r="R1980" s="71">
        <v>10000</v>
      </c>
    </row>
    <row r="1981" spans="1:18">
      <c r="A1981" s="51">
        <v>775097</v>
      </c>
      <c r="B1981" s="49">
        <v>775</v>
      </c>
      <c r="C1981" s="50" t="s">
        <v>856</v>
      </c>
      <c r="D1981" s="68">
        <v>97</v>
      </c>
      <c r="E1981" s="41" t="s">
        <v>846</v>
      </c>
      <c r="F1981" s="235">
        <v>26</v>
      </c>
      <c r="G1981" s="235">
        <v>24</v>
      </c>
      <c r="H1981" s="78">
        <f t="shared" si="151"/>
        <v>22</v>
      </c>
      <c r="I1981" s="47">
        <f t="shared" si="152"/>
        <v>-2</v>
      </c>
      <c r="J1981" s="139">
        <v>137337</v>
      </c>
      <c r="K1981" s="139">
        <v>131337</v>
      </c>
      <c r="L1981" s="54">
        <f t="shared" si="153"/>
        <v>118788</v>
      </c>
      <c r="M1981" s="54">
        <f t="shared" si="154"/>
        <v>-12549</v>
      </c>
      <c r="O1981" s="91">
        <f t="shared" si="150"/>
        <v>0</v>
      </c>
      <c r="P1981" s="122">
        <v>775097</v>
      </c>
      <c r="Q1981" s="71">
        <v>22</v>
      </c>
      <c r="R1981" s="71">
        <v>118788</v>
      </c>
    </row>
    <row r="1982" spans="1:18">
      <c r="A1982" s="170">
        <v>775103</v>
      </c>
      <c r="B1982" s="49">
        <v>775</v>
      </c>
      <c r="C1982" s="50" t="s">
        <v>856</v>
      </c>
      <c r="D1982" s="68">
        <v>103</v>
      </c>
      <c r="E1982" s="41" t="s">
        <v>804</v>
      </c>
      <c r="F1982" s="235">
        <v>5</v>
      </c>
      <c r="G1982" s="235">
        <v>6</v>
      </c>
      <c r="H1982" s="78">
        <f t="shared" si="151"/>
        <v>6</v>
      </c>
      <c r="I1982" s="47">
        <f t="shared" si="152"/>
        <v>0</v>
      </c>
      <c r="J1982" s="139">
        <v>25000</v>
      </c>
      <c r="K1982" s="139">
        <v>30000</v>
      </c>
      <c r="L1982" s="54">
        <f t="shared" si="153"/>
        <v>30000</v>
      </c>
      <c r="M1982" s="54">
        <f t="shared" si="154"/>
        <v>0</v>
      </c>
      <c r="O1982" s="91">
        <f t="shared" si="150"/>
        <v>0</v>
      </c>
      <c r="P1982" s="122">
        <v>775103</v>
      </c>
      <c r="Q1982" s="71">
        <v>6</v>
      </c>
      <c r="R1982" s="71">
        <v>30000</v>
      </c>
    </row>
    <row r="1983" spans="1:18">
      <c r="A1983" s="175">
        <v>775151</v>
      </c>
      <c r="B1983" s="169">
        <v>775</v>
      </c>
      <c r="C1983" s="50" t="s">
        <v>856</v>
      </c>
      <c r="D1983" s="169">
        <v>151</v>
      </c>
      <c r="E1983" s="41" t="s">
        <v>921</v>
      </c>
      <c r="F1983" s="235">
        <v>3</v>
      </c>
      <c r="G1983" s="235">
        <v>2</v>
      </c>
      <c r="H1983" s="78">
        <f t="shared" si="151"/>
        <v>2</v>
      </c>
      <c r="I1983" s="47">
        <f t="shared" si="152"/>
        <v>0</v>
      </c>
      <c r="J1983" s="139">
        <v>15000</v>
      </c>
      <c r="K1983" s="139">
        <v>10000</v>
      </c>
      <c r="L1983" s="54">
        <f t="shared" si="153"/>
        <v>10000</v>
      </c>
      <c r="M1983" s="54">
        <f t="shared" si="154"/>
        <v>0</v>
      </c>
      <c r="O1983" s="91">
        <f t="shared" si="150"/>
        <v>0</v>
      </c>
      <c r="P1983" s="122">
        <v>775151</v>
      </c>
      <c r="Q1983" s="71">
        <v>2</v>
      </c>
      <c r="R1983" s="71">
        <v>10000</v>
      </c>
    </row>
    <row r="1984" spans="1:18">
      <c r="A1984" s="174">
        <v>775153</v>
      </c>
      <c r="B1984" s="68">
        <v>775</v>
      </c>
      <c r="C1984" s="50" t="s">
        <v>856</v>
      </c>
      <c r="D1984" s="68">
        <v>153</v>
      </c>
      <c r="E1984" s="41" t="s">
        <v>847</v>
      </c>
      <c r="F1984" s="235">
        <v>15</v>
      </c>
      <c r="G1984" s="235">
        <v>13</v>
      </c>
      <c r="H1984" s="78">
        <f t="shared" si="151"/>
        <v>12</v>
      </c>
      <c r="I1984" s="47">
        <f t="shared" si="152"/>
        <v>-1</v>
      </c>
      <c r="J1984" s="139">
        <v>91455</v>
      </c>
      <c r="K1984" s="139">
        <v>81455</v>
      </c>
      <c r="L1984" s="54">
        <f t="shared" si="153"/>
        <v>72876</v>
      </c>
      <c r="M1984" s="54">
        <f t="shared" si="154"/>
        <v>-8579</v>
      </c>
      <c r="O1984" s="91">
        <f t="shared" si="150"/>
        <v>0</v>
      </c>
      <c r="P1984" s="122">
        <v>775153</v>
      </c>
      <c r="Q1984" s="71">
        <v>12</v>
      </c>
      <c r="R1984" s="71">
        <v>72876</v>
      </c>
    </row>
    <row r="1985" spans="1:18">
      <c r="A1985" s="135">
        <v>775214</v>
      </c>
      <c r="B1985" s="49">
        <v>775</v>
      </c>
      <c r="C1985" s="50" t="s">
        <v>856</v>
      </c>
      <c r="D1985" s="68">
        <v>214</v>
      </c>
      <c r="E1985" s="41" t="s">
        <v>796</v>
      </c>
      <c r="F1985" s="235">
        <v>1</v>
      </c>
      <c r="G1985" s="235">
        <v>1</v>
      </c>
      <c r="H1985" s="78">
        <f t="shared" si="151"/>
        <v>1</v>
      </c>
      <c r="I1985" s="47">
        <f t="shared" si="152"/>
        <v>0</v>
      </c>
      <c r="J1985" s="139">
        <v>5000</v>
      </c>
      <c r="K1985" s="139">
        <v>5000</v>
      </c>
      <c r="L1985" s="54">
        <f t="shared" si="153"/>
        <v>5000</v>
      </c>
      <c r="M1985" s="54">
        <f t="shared" si="154"/>
        <v>0</v>
      </c>
      <c r="O1985" s="91">
        <f t="shared" si="150"/>
        <v>0</v>
      </c>
      <c r="P1985" s="122">
        <v>775214</v>
      </c>
      <c r="Q1985" s="71">
        <v>1</v>
      </c>
      <c r="R1985" s="71">
        <v>5000</v>
      </c>
    </row>
    <row r="1986" spans="1:18">
      <c r="A1986" s="145">
        <v>775215</v>
      </c>
      <c r="B1986" s="49">
        <v>775</v>
      </c>
      <c r="C1986" s="50" t="s">
        <v>856</v>
      </c>
      <c r="D1986" s="68">
        <v>215</v>
      </c>
      <c r="E1986" s="41" t="s">
        <v>874</v>
      </c>
      <c r="F1986" s="235">
        <v>1</v>
      </c>
      <c r="G1986" s="235">
        <v>0</v>
      </c>
      <c r="H1986" s="78">
        <f t="shared" si="151"/>
        <v>0</v>
      </c>
      <c r="I1986" s="47">
        <f t="shared" si="152"/>
        <v>0</v>
      </c>
      <c r="J1986" s="139">
        <v>5000</v>
      </c>
      <c r="K1986" s="139">
        <v>0</v>
      </c>
      <c r="L1986" s="54">
        <f t="shared" si="153"/>
        <v>0</v>
      </c>
      <c r="M1986" s="54">
        <f t="shared" si="154"/>
        <v>0</v>
      </c>
      <c r="O1986" s="91">
        <f t="shared" si="150"/>
        <v>0</v>
      </c>
      <c r="P1986" s="147">
        <v>775215</v>
      </c>
      <c r="Q1986" s="71"/>
      <c r="R1986" s="71"/>
    </row>
    <row r="1987" spans="1:18">
      <c r="A1987" s="250">
        <v>775271</v>
      </c>
      <c r="B1987" s="149">
        <v>775</v>
      </c>
      <c r="C1987" s="183" t="s">
        <v>856</v>
      </c>
      <c r="D1987" s="184">
        <v>271</v>
      </c>
      <c r="E1987" s="41" t="s">
        <v>1285</v>
      </c>
      <c r="F1987" s="235">
        <v>1</v>
      </c>
      <c r="G1987" s="235">
        <v>0</v>
      </c>
      <c r="H1987" s="78">
        <f t="shared" si="151"/>
        <v>0</v>
      </c>
      <c r="I1987" s="47">
        <f t="shared" si="152"/>
        <v>0</v>
      </c>
      <c r="J1987" s="139">
        <v>5000</v>
      </c>
      <c r="K1987" s="139">
        <v>0</v>
      </c>
      <c r="L1987" s="54">
        <f t="shared" si="153"/>
        <v>0</v>
      </c>
      <c r="M1987" s="54">
        <f t="shared" si="154"/>
        <v>0</v>
      </c>
      <c r="O1987" s="91">
        <f t="shared" si="150"/>
        <v>0</v>
      </c>
      <c r="P1987" s="147">
        <v>775271</v>
      </c>
      <c r="Q1987" s="71"/>
      <c r="R1987" s="71"/>
    </row>
    <row r="1988" spans="1:18">
      <c r="A1988" s="174">
        <v>775322</v>
      </c>
      <c r="B1988" s="68">
        <v>775</v>
      </c>
      <c r="C1988" s="50" t="s">
        <v>856</v>
      </c>
      <c r="D1988" s="68">
        <v>322</v>
      </c>
      <c r="E1988" s="41" t="s">
        <v>787</v>
      </c>
      <c r="F1988" s="235">
        <v>9</v>
      </c>
      <c r="G1988" s="235">
        <v>8</v>
      </c>
      <c r="H1988" s="78">
        <f t="shared" si="151"/>
        <v>9</v>
      </c>
      <c r="I1988" s="47">
        <f t="shared" si="152"/>
        <v>1</v>
      </c>
      <c r="J1988" s="139">
        <v>57464</v>
      </c>
      <c r="K1988" s="139">
        <v>52464</v>
      </c>
      <c r="L1988" s="54">
        <f t="shared" si="153"/>
        <v>58666</v>
      </c>
      <c r="M1988" s="54">
        <f t="shared" si="154"/>
        <v>6202</v>
      </c>
      <c r="O1988" s="91">
        <f t="shared" si="150"/>
        <v>0</v>
      </c>
      <c r="P1988" s="122">
        <v>775322</v>
      </c>
      <c r="Q1988" s="71">
        <v>9</v>
      </c>
      <c r="R1988" s="71">
        <v>58666</v>
      </c>
    </row>
    <row r="1989" spans="1:18">
      <c r="A1989" s="51">
        <v>775348</v>
      </c>
      <c r="B1989" s="49">
        <v>775</v>
      </c>
      <c r="C1989" s="50" t="s">
        <v>856</v>
      </c>
      <c r="D1989" s="50">
        <v>348</v>
      </c>
      <c r="E1989" s="41" t="s">
        <v>857</v>
      </c>
      <c r="F1989" s="235">
        <v>88.839999999999989</v>
      </c>
      <c r="G1989" s="235">
        <v>76</v>
      </c>
      <c r="H1989" s="78">
        <f t="shared" si="151"/>
        <v>76</v>
      </c>
      <c r="I1989" s="47">
        <f t="shared" si="152"/>
        <v>0</v>
      </c>
      <c r="J1989" s="139">
        <v>456410</v>
      </c>
      <c r="K1989" s="139">
        <v>406946</v>
      </c>
      <c r="L1989" s="54">
        <f t="shared" si="153"/>
        <v>401553</v>
      </c>
      <c r="M1989" s="54">
        <f t="shared" si="154"/>
        <v>-5393</v>
      </c>
      <c r="O1989" s="91">
        <f t="shared" ref="O1989:O2050" si="155">P1989-A1989</f>
        <v>0</v>
      </c>
      <c r="P1989" s="122">
        <v>775348</v>
      </c>
      <c r="Q1989" s="71">
        <v>76</v>
      </c>
      <c r="R1989" s="71">
        <v>401553</v>
      </c>
    </row>
    <row r="1990" spans="1:18">
      <c r="A1990" s="172">
        <v>775610</v>
      </c>
      <c r="B1990">
        <v>775</v>
      </c>
      <c r="C1990" s="50" t="s">
        <v>856</v>
      </c>
      <c r="D1990" s="68">
        <v>610</v>
      </c>
      <c r="E1990" s="41" t="s">
        <v>852</v>
      </c>
      <c r="F1990" s="235">
        <v>7</v>
      </c>
      <c r="G1990" s="235">
        <v>7</v>
      </c>
      <c r="H1990" s="78">
        <f t="shared" ref="H1990:H2051" si="156">Q1990</f>
        <v>7</v>
      </c>
      <c r="I1990" s="47">
        <f t="shared" ref="I1990:I2051" si="157">H1990-G1990</f>
        <v>0</v>
      </c>
      <c r="J1990" s="139">
        <v>35000</v>
      </c>
      <c r="K1990" s="139">
        <v>35000</v>
      </c>
      <c r="L1990" s="54">
        <f t="shared" ref="L1990:L2051" si="158">R1990</f>
        <v>35000</v>
      </c>
      <c r="M1990" s="54">
        <f t="shared" ref="M1990:M2051" si="159">L1990-K1990</f>
        <v>0</v>
      </c>
      <c r="O1990" s="91">
        <f t="shared" si="155"/>
        <v>0</v>
      </c>
      <c r="P1990" s="122">
        <v>775610</v>
      </c>
      <c r="Q1990" s="71">
        <v>7</v>
      </c>
      <c r="R1990" s="71">
        <v>35000</v>
      </c>
    </row>
    <row r="1991" spans="1:18">
      <c r="A1991" s="174">
        <v>775720</v>
      </c>
      <c r="B1991" s="68">
        <v>775</v>
      </c>
      <c r="C1991" s="50" t="s">
        <v>856</v>
      </c>
      <c r="D1991" s="50">
        <v>720</v>
      </c>
      <c r="E1991" s="41" t="s">
        <v>854</v>
      </c>
      <c r="F1991" s="235">
        <v>3</v>
      </c>
      <c r="G1991" s="235">
        <v>3</v>
      </c>
      <c r="H1991" s="78">
        <f t="shared" si="156"/>
        <v>3</v>
      </c>
      <c r="I1991" s="47">
        <f t="shared" si="157"/>
        <v>0</v>
      </c>
      <c r="J1991" s="139">
        <v>15000</v>
      </c>
      <c r="K1991" s="139">
        <v>15000</v>
      </c>
      <c r="L1991" s="54">
        <f t="shared" si="158"/>
        <v>15000</v>
      </c>
      <c r="M1991" s="54">
        <f t="shared" si="159"/>
        <v>0</v>
      </c>
      <c r="O1991" s="91">
        <f t="shared" si="155"/>
        <v>0</v>
      </c>
      <c r="P1991" s="122">
        <v>775720</v>
      </c>
      <c r="Q1991" s="71">
        <v>3</v>
      </c>
      <c r="R1991" s="71">
        <v>15000</v>
      </c>
    </row>
    <row r="1992" spans="1:18">
      <c r="A1992" s="51">
        <v>775753</v>
      </c>
      <c r="B1992" s="49">
        <v>775</v>
      </c>
      <c r="C1992" s="50" t="s">
        <v>856</v>
      </c>
      <c r="D1992" s="68">
        <v>753</v>
      </c>
      <c r="E1992" s="41" t="s">
        <v>789</v>
      </c>
      <c r="F1992" s="235">
        <v>19</v>
      </c>
      <c r="G1992" s="235">
        <v>17</v>
      </c>
      <c r="H1992" s="78">
        <f t="shared" si="156"/>
        <v>17</v>
      </c>
      <c r="I1992" s="47">
        <f t="shared" si="157"/>
        <v>0</v>
      </c>
      <c r="J1992" s="139">
        <v>95000</v>
      </c>
      <c r="K1992" s="139">
        <v>93000</v>
      </c>
      <c r="L1992" s="54">
        <f t="shared" si="158"/>
        <v>170906</v>
      </c>
      <c r="M1992" s="54">
        <f t="shared" si="159"/>
        <v>77906</v>
      </c>
      <c r="O1992" s="91">
        <f t="shared" si="155"/>
        <v>0</v>
      </c>
      <c r="P1992" s="122">
        <v>775753</v>
      </c>
      <c r="Q1992" s="71">
        <v>17</v>
      </c>
      <c r="R1992" s="71">
        <v>170906</v>
      </c>
    </row>
    <row r="1993" spans="1:18">
      <c r="A1993" s="175">
        <v>775767</v>
      </c>
      <c r="B1993" s="49">
        <v>775</v>
      </c>
      <c r="C1993" s="50" t="s">
        <v>856</v>
      </c>
      <c r="D1993" s="50">
        <v>767</v>
      </c>
      <c r="E1993" s="41" t="s">
        <v>876</v>
      </c>
      <c r="F1993" s="235">
        <v>21</v>
      </c>
      <c r="G1993" s="235">
        <v>16</v>
      </c>
      <c r="H1993" s="78">
        <f t="shared" si="156"/>
        <v>16</v>
      </c>
      <c r="I1993" s="47">
        <f t="shared" si="157"/>
        <v>0</v>
      </c>
      <c r="J1993" s="139">
        <v>106220</v>
      </c>
      <c r="K1993" s="139">
        <v>80000</v>
      </c>
      <c r="L1993" s="54">
        <f t="shared" si="158"/>
        <v>80000</v>
      </c>
      <c r="M1993" s="54">
        <f t="shared" si="159"/>
        <v>0</v>
      </c>
      <c r="O1993" s="91">
        <f t="shared" si="155"/>
        <v>0</v>
      </c>
      <c r="P1993" s="122">
        <v>775767</v>
      </c>
      <c r="Q1993" s="71">
        <v>16</v>
      </c>
      <c r="R1993" s="71">
        <v>80000</v>
      </c>
    </row>
    <row r="1994" spans="1:18">
      <c r="A1994" s="144">
        <v>778024</v>
      </c>
      <c r="B1994" s="149">
        <f>TRUNC(A1994,-3)/1000</f>
        <v>778</v>
      </c>
      <c r="C1994" s="183" t="str">
        <f>VLOOKUP(B1994,code437,2)</f>
        <v>QUABOAG</v>
      </c>
      <c r="D1994" s="184">
        <f>A1994-B1994*1000</f>
        <v>24</v>
      </c>
      <c r="E1994" s="41" t="s">
        <v>813</v>
      </c>
      <c r="H1994" s="78">
        <f t="shared" si="156"/>
        <v>2</v>
      </c>
      <c r="I1994" s="47">
        <f t="shared" si="157"/>
        <v>2</v>
      </c>
      <c r="K1994" s="139"/>
      <c r="L1994" s="54">
        <f t="shared" si="158"/>
        <v>10000</v>
      </c>
      <c r="M1994" s="54">
        <f t="shared" si="159"/>
        <v>10000</v>
      </c>
      <c r="O1994" s="91">
        <f t="shared" si="155"/>
        <v>0</v>
      </c>
      <c r="P1994" s="122">
        <v>778024</v>
      </c>
      <c r="Q1994" s="71">
        <v>2</v>
      </c>
      <c r="R1994" s="71">
        <v>10000</v>
      </c>
    </row>
    <row r="1995" spans="1:18">
      <c r="A1995" s="144">
        <v>778043</v>
      </c>
      <c r="B1995" s="49">
        <v>778</v>
      </c>
      <c r="C1995" s="50" t="s">
        <v>1286</v>
      </c>
      <c r="D1995" s="68">
        <v>43</v>
      </c>
      <c r="E1995" s="41" t="s">
        <v>1325</v>
      </c>
      <c r="F1995" s="235">
        <v>4</v>
      </c>
      <c r="G1995" s="235">
        <v>3</v>
      </c>
      <c r="H1995" s="78">
        <f t="shared" si="156"/>
        <v>3.98</v>
      </c>
      <c r="I1995" s="47">
        <f t="shared" si="157"/>
        <v>0.98</v>
      </c>
      <c r="J1995" s="139">
        <v>54508</v>
      </c>
      <c r="K1995" s="139">
        <v>49508</v>
      </c>
      <c r="L1995" s="54">
        <f t="shared" si="158"/>
        <v>45494</v>
      </c>
      <c r="M1995" s="54">
        <f t="shared" si="159"/>
        <v>-4014</v>
      </c>
      <c r="O1995" s="91">
        <f t="shared" si="155"/>
        <v>0</v>
      </c>
      <c r="P1995" s="122">
        <v>778043</v>
      </c>
      <c r="Q1995" s="71">
        <v>3.98</v>
      </c>
      <c r="R1995" s="71">
        <v>45494</v>
      </c>
    </row>
    <row r="1996" spans="1:18">
      <c r="A1996" s="180">
        <v>778086</v>
      </c>
      <c r="B1996" s="86">
        <v>778</v>
      </c>
      <c r="C1996" s="182" t="s">
        <v>1286</v>
      </c>
      <c r="D1996" s="182">
        <v>86</v>
      </c>
      <c r="E1996" s="41" t="s">
        <v>814</v>
      </c>
      <c r="F1996" s="235">
        <v>1</v>
      </c>
      <c r="G1996" s="235">
        <v>1</v>
      </c>
      <c r="H1996" s="78">
        <f t="shared" si="156"/>
        <v>0</v>
      </c>
      <c r="I1996" s="47">
        <f t="shared" si="157"/>
        <v>-1</v>
      </c>
      <c r="J1996" s="139">
        <v>5000</v>
      </c>
      <c r="K1996" s="139">
        <v>5000</v>
      </c>
      <c r="L1996" s="54">
        <f t="shared" si="158"/>
        <v>0</v>
      </c>
      <c r="M1996" s="54">
        <f t="shared" si="159"/>
        <v>-5000</v>
      </c>
      <c r="O1996" s="91">
        <f t="shared" si="155"/>
        <v>0</v>
      </c>
      <c r="P1996" s="147">
        <v>778086</v>
      </c>
      <c r="Q1996" s="71"/>
      <c r="R1996" s="71"/>
    </row>
    <row r="1997" spans="1:18">
      <c r="A1997" s="144">
        <v>778191</v>
      </c>
      <c r="B1997" s="49">
        <v>778</v>
      </c>
      <c r="C1997" s="50" t="s">
        <v>1286</v>
      </c>
      <c r="D1997" s="68">
        <v>191</v>
      </c>
      <c r="E1997" s="41" t="s">
        <v>899</v>
      </c>
      <c r="F1997" s="235">
        <v>0.21</v>
      </c>
      <c r="G1997" s="235">
        <v>0</v>
      </c>
      <c r="H1997" s="78">
        <f t="shared" si="156"/>
        <v>0</v>
      </c>
      <c r="I1997" s="47">
        <f t="shared" si="157"/>
        <v>0</v>
      </c>
      <c r="J1997" s="139">
        <v>1050</v>
      </c>
      <c r="K1997" s="139">
        <v>0</v>
      </c>
      <c r="L1997" s="54">
        <f t="shared" si="158"/>
        <v>0</v>
      </c>
      <c r="M1997" s="54">
        <f t="shared" si="159"/>
        <v>0</v>
      </c>
      <c r="O1997" s="91">
        <f t="shared" si="155"/>
        <v>0</v>
      </c>
      <c r="P1997" s="147">
        <v>778191</v>
      </c>
      <c r="Q1997" s="71"/>
      <c r="R1997" s="71"/>
    </row>
    <row r="1998" spans="1:18">
      <c r="A1998" s="144">
        <v>778210</v>
      </c>
      <c r="B1998" s="149">
        <f>TRUNC(A1998,-3)/1000</f>
        <v>778</v>
      </c>
      <c r="C1998" s="183" t="str">
        <f>VLOOKUP(B1998,code437,2)</f>
        <v>QUABOAG</v>
      </c>
      <c r="D1998" s="184">
        <f>A1998-B1998*1000</f>
        <v>210</v>
      </c>
      <c r="E1998" s="41" t="s">
        <v>888</v>
      </c>
      <c r="H1998" s="78">
        <f t="shared" si="156"/>
        <v>1</v>
      </c>
      <c r="I1998" s="47">
        <f t="shared" si="157"/>
        <v>1</v>
      </c>
      <c r="K1998" s="139"/>
      <c r="L1998" s="54">
        <f t="shared" si="158"/>
        <v>5000</v>
      </c>
      <c r="M1998" s="54">
        <f t="shared" si="159"/>
        <v>5000</v>
      </c>
      <c r="O1998" s="91">
        <f t="shared" si="155"/>
        <v>0</v>
      </c>
      <c r="P1998" s="122">
        <v>778210</v>
      </c>
      <c r="Q1998" s="71">
        <v>1</v>
      </c>
      <c r="R1998" s="71">
        <v>5000</v>
      </c>
    </row>
    <row r="1999" spans="1:18">
      <c r="A1999" s="51">
        <v>778215</v>
      </c>
      <c r="B1999" s="49">
        <v>778</v>
      </c>
      <c r="C1999" s="50" t="s">
        <v>1286</v>
      </c>
      <c r="D1999" s="68">
        <v>215</v>
      </c>
      <c r="E1999" s="41" t="s">
        <v>874</v>
      </c>
      <c r="F1999" s="235">
        <v>20.189999999999998</v>
      </c>
      <c r="G1999" s="235">
        <v>20</v>
      </c>
      <c r="H1999" s="78">
        <f t="shared" si="156"/>
        <v>18.18</v>
      </c>
      <c r="I1999" s="47">
        <f t="shared" si="157"/>
        <v>-1.8200000000000003</v>
      </c>
      <c r="J1999" s="139">
        <v>102372</v>
      </c>
      <c r="K1999" s="139">
        <v>104557</v>
      </c>
      <c r="L1999" s="54">
        <f t="shared" si="158"/>
        <v>91890</v>
      </c>
      <c r="M1999" s="54">
        <f t="shared" si="159"/>
        <v>-12667</v>
      </c>
      <c r="O1999" s="91">
        <f t="shared" si="155"/>
        <v>0</v>
      </c>
      <c r="P1999" s="122">
        <v>778215</v>
      </c>
      <c r="Q1999" s="71">
        <v>18.18</v>
      </c>
      <c r="R1999" s="71">
        <v>91890</v>
      </c>
    </row>
    <row r="2000" spans="1:18">
      <c r="A2000" s="177">
        <v>778227</v>
      </c>
      <c r="B2000" s="49">
        <v>778</v>
      </c>
      <c r="C2000" s="50" t="s">
        <v>1286</v>
      </c>
      <c r="D2000" s="50">
        <v>227</v>
      </c>
      <c r="E2000" s="41" t="s">
        <v>900</v>
      </c>
      <c r="F2000" s="235">
        <v>13.55</v>
      </c>
      <c r="G2000" s="235">
        <v>7</v>
      </c>
      <c r="H2000" s="78">
        <f t="shared" si="156"/>
        <v>8</v>
      </c>
      <c r="I2000" s="47">
        <f t="shared" si="157"/>
        <v>1</v>
      </c>
      <c r="J2000" s="139">
        <v>70941</v>
      </c>
      <c r="K2000" s="139">
        <v>35000</v>
      </c>
      <c r="L2000" s="54">
        <f t="shared" si="158"/>
        <v>40000</v>
      </c>
      <c r="M2000" s="54">
        <f t="shared" si="159"/>
        <v>5000</v>
      </c>
      <c r="O2000" s="91">
        <f t="shared" si="155"/>
        <v>0</v>
      </c>
      <c r="P2000" s="122">
        <v>778227</v>
      </c>
      <c r="Q2000" s="71">
        <v>8</v>
      </c>
      <c r="R2000" s="71">
        <v>40000</v>
      </c>
    </row>
    <row r="2001" spans="1:18">
      <c r="A2001" s="175">
        <v>778277</v>
      </c>
      <c r="B2001" s="169">
        <v>778</v>
      </c>
      <c r="C2001" s="50" t="s">
        <v>1286</v>
      </c>
      <c r="D2001" s="169">
        <v>277</v>
      </c>
      <c r="E2001" s="41" t="s">
        <v>869</v>
      </c>
      <c r="F2001" s="235">
        <v>93.15</v>
      </c>
      <c r="G2001" s="235">
        <v>111</v>
      </c>
      <c r="H2001" s="78">
        <f t="shared" si="156"/>
        <v>110.93</v>
      </c>
      <c r="I2001" s="47">
        <f t="shared" si="157"/>
        <v>-6.9999999999993179E-2</v>
      </c>
      <c r="J2001" s="139">
        <v>502466</v>
      </c>
      <c r="K2001" s="139">
        <v>599628</v>
      </c>
      <c r="L2001" s="54">
        <f t="shared" si="158"/>
        <v>585569</v>
      </c>
      <c r="M2001" s="54">
        <f t="shared" si="159"/>
        <v>-14059</v>
      </c>
      <c r="O2001" s="91">
        <f t="shared" si="155"/>
        <v>0</v>
      </c>
      <c r="P2001" s="122">
        <v>778277</v>
      </c>
      <c r="Q2001" s="71">
        <v>110.93</v>
      </c>
      <c r="R2001" s="71">
        <v>585569</v>
      </c>
    </row>
    <row r="2002" spans="1:18">
      <c r="A2002" s="171">
        <v>778281</v>
      </c>
      <c r="B2002" s="49">
        <v>778</v>
      </c>
      <c r="C2002" s="50" t="s">
        <v>1286</v>
      </c>
      <c r="D2002" s="50">
        <v>281</v>
      </c>
      <c r="E2002" s="41" t="s">
        <v>575</v>
      </c>
      <c r="F2002" s="235">
        <v>1.54</v>
      </c>
      <c r="G2002" s="235">
        <v>1</v>
      </c>
      <c r="H2002" s="78">
        <f t="shared" si="156"/>
        <v>0</v>
      </c>
      <c r="I2002" s="47">
        <f t="shared" si="157"/>
        <v>-1</v>
      </c>
      <c r="J2002" s="139">
        <v>7700</v>
      </c>
      <c r="K2002" s="139">
        <v>5000</v>
      </c>
      <c r="L2002" s="54">
        <f t="shared" si="158"/>
        <v>0</v>
      </c>
      <c r="M2002" s="54">
        <f t="shared" si="159"/>
        <v>-5000</v>
      </c>
      <c r="O2002" s="91">
        <f t="shared" si="155"/>
        <v>0</v>
      </c>
      <c r="P2002" s="147">
        <v>778281</v>
      </c>
      <c r="Q2002" s="71"/>
      <c r="R2002" s="71"/>
    </row>
    <row r="2003" spans="1:18">
      <c r="A2003" s="213">
        <v>778287</v>
      </c>
      <c r="B2003" s="49">
        <v>778</v>
      </c>
      <c r="C2003" s="49" t="s">
        <v>1286</v>
      </c>
      <c r="D2003" s="49">
        <v>287</v>
      </c>
      <c r="E2003" s="41" t="s">
        <v>1257</v>
      </c>
      <c r="F2003" s="235">
        <v>0.31</v>
      </c>
      <c r="G2003" s="235">
        <v>0</v>
      </c>
      <c r="H2003" s="78">
        <f t="shared" si="156"/>
        <v>0</v>
      </c>
      <c r="I2003" s="47">
        <f t="shared" si="157"/>
        <v>0</v>
      </c>
      <c r="J2003" s="139">
        <v>1550</v>
      </c>
      <c r="K2003" s="139">
        <v>0</v>
      </c>
      <c r="L2003" s="54">
        <f t="shared" si="158"/>
        <v>0</v>
      </c>
      <c r="M2003" s="54">
        <f t="shared" si="159"/>
        <v>0</v>
      </c>
      <c r="O2003" s="91">
        <f t="shared" si="155"/>
        <v>0</v>
      </c>
      <c r="P2003" s="147">
        <v>778287</v>
      </c>
      <c r="Q2003" s="71"/>
      <c r="R2003" s="71"/>
    </row>
    <row r="2004" spans="1:18">
      <c r="A2004" s="51">
        <v>778309</v>
      </c>
      <c r="B2004" s="49">
        <v>778</v>
      </c>
      <c r="C2004" s="50" t="s">
        <v>1286</v>
      </c>
      <c r="D2004" s="68">
        <v>309</v>
      </c>
      <c r="E2004" s="41" t="s">
        <v>818</v>
      </c>
      <c r="F2004" s="235">
        <v>29.31</v>
      </c>
      <c r="G2004" s="235">
        <v>27</v>
      </c>
      <c r="H2004" s="78">
        <f t="shared" si="156"/>
        <v>26.240000000000002</v>
      </c>
      <c r="I2004" s="47">
        <f t="shared" si="157"/>
        <v>-0.75999999999999801</v>
      </c>
      <c r="J2004" s="139">
        <v>154006</v>
      </c>
      <c r="K2004" s="139">
        <v>138449</v>
      </c>
      <c r="L2004" s="54">
        <f t="shared" si="158"/>
        <v>136737</v>
      </c>
      <c r="M2004" s="54">
        <f t="shared" si="159"/>
        <v>-1712</v>
      </c>
      <c r="O2004" s="91">
        <f t="shared" si="155"/>
        <v>0</v>
      </c>
      <c r="P2004" s="122">
        <v>778309</v>
      </c>
      <c r="Q2004" s="71">
        <v>26.240000000000002</v>
      </c>
      <c r="R2004" s="71">
        <v>136737</v>
      </c>
    </row>
    <row r="2005" spans="1:18">
      <c r="A2005" s="250">
        <v>778348</v>
      </c>
      <c r="B2005" s="201">
        <v>778</v>
      </c>
      <c r="C2005" s="183" t="s">
        <v>1286</v>
      </c>
      <c r="D2005" s="184">
        <v>348</v>
      </c>
      <c r="E2005" s="41" t="s">
        <v>857</v>
      </c>
      <c r="F2005" s="235">
        <v>0.87</v>
      </c>
      <c r="G2005" s="235">
        <v>1</v>
      </c>
      <c r="H2005" s="78">
        <f t="shared" si="156"/>
        <v>0.68</v>
      </c>
      <c r="I2005" s="47">
        <f t="shared" si="157"/>
        <v>-0.31999999999999995</v>
      </c>
      <c r="J2005" s="139">
        <v>4350</v>
      </c>
      <c r="K2005" s="139">
        <v>5000</v>
      </c>
      <c r="L2005" s="54">
        <f t="shared" si="158"/>
        <v>3400</v>
      </c>
      <c r="M2005" s="54">
        <f t="shared" si="159"/>
        <v>-1600</v>
      </c>
      <c r="O2005" s="91">
        <f t="shared" si="155"/>
        <v>0</v>
      </c>
      <c r="P2005" s="122">
        <v>778348</v>
      </c>
      <c r="Q2005" s="71">
        <v>0.68</v>
      </c>
      <c r="R2005" s="71">
        <v>3400</v>
      </c>
    </row>
    <row r="2006" spans="1:18">
      <c r="A2006" s="170">
        <v>778658</v>
      </c>
      <c r="B2006" s="48">
        <v>778</v>
      </c>
      <c r="C2006" s="50" t="s">
        <v>1286</v>
      </c>
      <c r="D2006" s="68">
        <v>658</v>
      </c>
      <c r="E2006" s="41" t="s">
        <v>875</v>
      </c>
      <c r="F2006" s="235">
        <v>5</v>
      </c>
      <c r="G2006" s="235">
        <v>6</v>
      </c>
      <c r="H2006" s="78">
        <f t="shared" si="156"/>
        <v>6.77</v>
      </c>
      <c r="I2006" s="47">
        <f t="shared" si="157"/>
        <v>0.76999999999999957</v>
      </c>
      <c r="J2006" s="139">
        <v>25878</v>
      </c>
      <c r="K2006" s="139">
        <v>30878</v>
      </c>
      <c r="L2006" s="54">
        <f t="shared" si="158"/>
        <v>33996</v>
      </c>
      <c r="M2006" s="54">
        <f t="shared" si="159"/>
        <v>3118</v>
      </c>
      <c r="O2006" s="91">
        <f t="shared" si="155"/>
        <v>0</v>
      </c>
      <c r="P2006" s="122">
        <v>778658</v>
      </c>
      <c r="Q2006" s="71">
        <v>6.77</v>
      </c>
      <c r="R2006" s="71">
        <v>33996</v>
      </c>
    </row>
    <row r="2007" spans="1:18">
      <c r="A2007" s="51">
        <v>778753</v>
      </c>
      <c r="B2007" s="49">
        <v>778</v>
      </c>
      <c r="C2007" s="50" t="s">
        <v>1286</v>
      </c>
      <c r="D2007" s="50">
        <v>753</v>
      </c>
      <c r="E2007" s="41" t="s">
        <v>789</v>
      </c>
      <c r="F2007" s="235">
        <v>2</v>
      </c>
      <c r="G2007" s="235">
        <v>1</v>
      </c>
      <c r="H2007" s="78">
        <f t="shared" si="156"/>
        <v>2.34</v>
      </c>
      <c r="I2007" s="47">
        <f t="shared" si="157"/>
        <v>1.3399999999999999</v>
      </c>
      <c r="J2007" s="139">
        <v>10429</v>
      </c>
      <c r="K2007" s="139">
        <v>9000</v>
      </c>
      <c r="L2007" s="54">
        <f t="shared" si="158"/>
        <v>13912</v>
      </c>
      <c r="M2007" s="54">
        <f t="shared" si="159"/>
        <v>4912</v>
      </c>
      <c r="O2007" s="91">
        <f t="shared" si="155"/>
        <v>0</v>
      </c>
      <c r="P2007" s="122">
        <v>778753</v>
      </c>
      <c r="Q2007" s="71">
        <v>2.34</v>
      </c>
      <c r="R2007" s="71">
        <v>13912</v>
      </c>
    </row>
    <row r="2008" spans="1:18">
      <c r="A2008" s="170">
        <v>778767</v>
      </c>
      <c r="B2008" s="49">
        <v>778</v>
      </c>
      <c r="C2008" s="50" t="s">
        <v>1286</v>
      </c>
      <c r="D2008" s="68">
        <v>767</v>
      </c>
      <c r="E2008" s="41" t="s">
        <v>876</v>
      </c>
      <c r="F2008" s="235">
        <v>4.92</v>
      </c>
      <c r="G2008" s="235">
        <v>6</v>
      </c>
      <c r="H2008" s="78">
        <f t="shared" si="156"/>
        <v>6</v>
      </c>
      <c r="I2008" s="47">
        <f t="shared" si="157"/>
        <v>0</v>
      </c>
      <c r="J2008" s="139">
        <v>24600</v>
      </c>
      <c r="K2008" s="139">
        <v>30000</v>
      </c>
      <c r="L2008" s="54">
        <f t="shared" si="158"/>
        <v>31086</v>
      </c>
      <c r="M2008" s="54">
        <f t="shared" si="159"/>
        <v>1086</v>
      </c>
      <c r="O2008" s="91">
        <f t="shared" si="155"/>
        <v>0</v>
      </c>
      <c r="P2008" s="122">
        <v>778767</v>
      </c>
      <c r="Q2008" s="71">
        <v>6</v>
      </c>
      <c r="R2008" s="71">
        <v>31086</v>
      </c>
    </row>
    <row r="2009" spans="1:18">
      <c r="A2009" s="51">
        <v>778770</v>
      </c>
      <c r="B2009" s="49">
        <v>778</v>
      </c>
      <c r="C2009" s="50" t="s">
        <v>1286</v>
      </c>
      <c r="D2009" s="50">
        <v>770</v>
      </c>
      <c r="E2009" s="41" t="s">
        <v>877</v>
      </c>
      <c r="F2009" s="235">
        <v>10.210000000000001</v>
      </c>
      <c r="G2009" s="235">
        <v>5</v>
      </c>
      <c r="H2009" s="78">
        <f t="shared" si="156"/>
        <v>7.2200000000000006</v>
      </c>
      <c r="I2009" s="47">
        <f t="shared" si="157"/>
        <v>2.2200000000000006</v>
      </c>
      <c r="J2009" s="139">
        <v>66180</v>
      </c>
      <c r="K2009" s="139">
        <v>35929</v>
      </c>
      <c r="L2009" s="54">
        <f t="shared" si="158"/>
        <v>38817</v>
      </c>
      <c r="M2009" s="54">
        <f t="shared" si="159"/>
        <v>2888</v>
      </c>
      <c r="O2009" s="91">
        <f t="shared" si="155"/>
        <v>0</v>
      </c>
      <c r="P2009" s="122">
        <v>778770</v>
      </c>
      <c r="Q2009" s="71">
        <v>7.2200000000000006</v>
      </c>
      <c r="R2009" s="71">
        <v>38817</v>
      </c>
    </row>
    <row r="2010" spans="1:18">
      <c r="A2010" s="212">
        <v>780001</v>
      </c>
      <c r="B2010" s="149">
        <v>780</v>
      </c>
      <c r="C2010" s="183" t="s">
        <v>534</v>
      </c>
      <c r="D2010" s="184">
        <v>1</v>
      </c>
      <c r="E2010" s="41" t="s">
        <v>890</v>
      </c>
      <c r="F2010" s="235">
        <v>5</v>
      </c>
      <c r="G2010" s="235">
        <v>12</v>
      </c>
      <c r="H2010" s="78">
        <f t="shared" si="156"/>
        <v>12</v>
      </c>
      <c r="I2010" s="47">
        <f t="shared" si="157"/>
        <v>0</v>
      </c>
      <c r="J2010" s="139">
        <v>25000</v>
      </c>
      <c r="K2010" s="139">
        <v>68000</v>
      </c>
      <c r="L2010" s="54">
        <f t="shared" si="158"/>
        <v>75739</v>
      </c>
      <c r="M2010" s="54">
        <f t="shared" si="159"/>
        <v>7739</v>
      </c>
      <c r="O2010" s="91">
        <f t="shared" si="155"/>
        <v>0</v>
      </c>
      <c r="P2010" s="122">
        <v>780001</v>
      </c>
      <c r="Q2010" s="71">
        <v>12</v>
      </c>
      <c r="R2010" s="71">
        <v>75739</v>
      </c>
    </row>
    <row r="2011" spans="1:18">
      <c r="A2011" s="234">
        <v>780035</v>
      </c>
      <c r="B2011" s="149">
        <v>780</v>
      </c>
      <c r="C2011" s="183" t="s">
        <v>534</v>
      </c>
      <c r="D2011" s="184">
        <v>35</v>
      </c>
      <c r="E2011" s="41" t="s">
        <v>833</v>
      </c>
      <c r="G2011" s="235">
        <v>1</v>
      </c>
      <c r="H2011" s="78">
        <f t="shared" si="156"/>
        <v>1</v>
      </c>
      <c r="I2011" s="47">
        <f t="shared" si="157"/>
        <v>0</v>
      </c>
      <c r="K2011" s="139">
        <v>5000</v>
      </c>
      <c r="L2011" s="54">
        <f t="shared" si="158"/>
        <v>5000</v>
      </c>
      <c r="M2011" s="54">
        <f t="shared" si="159"/>
        <v>0</v>
      </c>
      <c r="O2011" s="91">
        <f t="shared" si="155"/>
        <v>0</v>
      </c>
      <c r="P2011" s="122">
        <v>780035</v>
      </c>
      <c r="Q2011" s="71">
        <v>1</v>
      </c>
      <c r="R2011" s="71">
        <v>5000</v>
      </c>
    </row>
    <row r="2012" spans="1:18">
      <c r="A2012" s="180">
        <v>780044</v>
      </c>
      <c r="B2012" s="86">
        <v>780</v>
      </c>
      <c r="C2012" s="182" t="s">
        <v>534</v>
      </c>
      <c r="D2012" s="182">
        <v>44</v>
      </c>
      <c r="E2012" s="41" t="s">
        <v>835</v>
      </c>
      <c r="F2012" s="235">
        <v>3</v>
      </c>
      <c r="G2012" s="235">
        <v>4</v>
      </c>
      <c r="H2012" s="78">
        <f t="shared" si="156"/>
        <v>3</v>
      </c>
      <c r="I2012" s="47">
        <f t="shared" si="157"/>
        <v>-1</v>
      </c>
      <c r="J2012" s="139">
        <v>15000</v>
      </c>
      <c r="K2012" s="139">
        <v>24000</v>
      </c>
      <c r="L2012" s="54">
        <f t="shared" si="158"/>
        <v>15000</v>
      </c>
      <c r="M2012" s="54">
        <f t="shared" si="159"/>
        <v>-9000</v>
      </c>
      <c r="O2012" s="91">
        <f t="shared" si="155"/>
        <v>0</v>
      </c>
      <c r="P2012" s="122">
        <v>780044</v>
      </c>
      <c r="Q2012" s="71">
        <v>3</v>
      </c>
      <c r="R2012" s="71">
        <v>15000</v>
      </c>
    </row>
    <row r="2013" spans="1:18">
      <c r="A2013" s="212">
        <v>780052</v>
      </c>
      <c r="B2013" s="149">
        <v>780</v>
      </c>
      <c r="C2013" s="183" t="s">
        <v>534</v>
      </c>
      <c r="D2013" s="184">
        <v>52</v>
      </c>
      <c r="E2013" s="41" t="s">
        <v>863</v>
      </c>
      <c r="F2013" s="235">
        <v>1</v>
      </c>
      <c r="G2013" s="235">
        <v>0</v>
      </c>
      <c r="H2013" s="78">
        <f t="shared" si="156"/>
        <v>0</v>
      </c>
      <c r="I2013" s="47">
        <f t="shared" si="157"/>
        <v>0</v>
      </c>
      <c r="J2013" s="139">
        <v>5000</v>
      </c>
      <c r="K2013" s="139">
        <v>0</v>
      </c>
      <c r="L2013" s="54">
        <f t="shared" si="158"/>
        <v>0</v>
      </c>
      <c r="M2013" s="54">
        <f t="shared" si="159"/>
        <v>0</v>
      </c>
      <c r="O2013" s="91">
        <f t="shared" si="155"/>
        <v>0</v>
      </c>
      <c r="P2013" s="147">
        <v>780052</v>
      </c>
    </row>
    <row r="2014" spans="1:18">
      <c r="A2014" s="213">
        <v>780083</v>
      </c>
      <c r="B2014" s="49">
        <v>780</v>
      </c>
      <c r="C2014" s="49" t="s">
        <v>534</v>
      </c>
      <c r="D2014" s="49">
        <v>83</v>
      </c>
      <c r="E2014" s="41" t="s">
        <v>1350</v>
      </c>
      <c r="F2014" s="235">
        <v>1.7</v>
      </c>
      <c r="G2014" s="235">
        <v>5</v>
      </c>
      <c r="H2014" s="78">
        <f t="shared" si="156"/>
        <v>5</v>
      </c>
      <c r="I2014" s="47">
        <f t="shared" si="157"/>
        <v>0</v>
      </c>
      <c r="J2014" s="139">
        <v>8500</v>
      </c>
      <c r="K2014" s="139">
        <v>29000</v>
      </c>
      <c r="L2014" s="54">
        <f t="shared" si="158"/>
        <v>31894</v>
      </c>
      <c r="M2014" s="54">
        <f t="shared" si="159"/>
        <v>2894</v>
      </c>
      <c r="O2014" s="91">
        <f t="shared" si="155"/>
        <v>0</v>
      </c>
      <c r="P2014" s="122">
        <v>780083</v>
      </c>
      <c r="Q2014" s="71">
        <v>5</v>
      </c>
      <c r="R2014" s="71">
        <v>31894</v>
      </c>
    </row>
    <row r="2015" spans="1:18">
      <c r="A2015" s="234">
        <v>780122</v>
      </c>
      <c r="B2015" s="149">
        <v>780</v>
      </c>
      <c r="C2015" s="183" t="s">
        <v>534</v>
      </c>
      <c r="D2015" s="184">
        <v>122</v>
      </c>
      <c r="E2015" s="41" t="s">
        <v>1372</v>
      </c>
      <c r="G2015" s="235">
        <v>1</v>
      </c>
      <c r="H2015" s="78">
        <f t="shared" si="156"/>
        <v>1</v>
      </c>
      <c r="I2015" s="47">
        <f t="shared" si="157"/>
        <v>0</v>
      </c>
      <c r="K2015" s="139">
        <v>5000</v>
      </c>
      <c r="L2015" s="54">
        <f t="shared" si="158"/>
        <v>5000</v>
      </c>
      <c r="M2015" s="54">
        <f t="shared" si="159"/>
        <v>0</v>
      </c>
      <c r="O2015" s="91">
        <f t="shared" si="155"/>
        <v>0</v>
      </c>
      <c r="P2015" s="122">
        <v>780122</v>
      </c>
      <c r="Q2015" s="71">
        <v>1</v>
      </c>
      <c r="R2015" s="71">
        <v>5000</v>
      </c>
    </row>
    <row r="2016" spans="1:18">
      <c r="A2016" s="212">
        <v>780175</v>
      </c>
      <c r="B2016" s="149">
        <v>780</v>
      </c>
      <c r="C2016" s="183" t="s">
        <v>534</v>
      </c>
      <c r="D2016" s="184">
        <v>175</v>
      </c>
      <c r="E2016" s="41" t="s">
        <v>1276</v>
      </c>
      <c r="F2016" s="235">
        <v>1</v>
      </c>
      <c r="G2016" s="235">
        <v>0</v>
      </c>
      <c r="H2016" s="78">
        <f t="shared" si="156"/>
        <v>0</v>
      </c>
      <c r="I2016" s="47">
        <f t="shared" si="157"/>
        <v>0</v>
      </c>
      <c r="J2016" s="139">
        <v>5000</v>
      </c>
      <c r="K2016" s="139">
        <v>0</v>
      </c>
      <c r="L2016" s="54">
        <f t="shared" si="158"/>
        <v>0</v>
      </c>
      <c r="M2016" s="54">
        <f t="shared" si="159"/>
        <v>0</v>
      </c>
      <c r="O2016" s="91">
        <f t="shared" si="155"/>
        <v>0</v>
      </c>
      <c r="P2016" s="147">
        <v>780175</v>
      </c>
      <c r="Q2016" s="71"/>
      <c r="R2016" s="71"/>
    </row>
    <row r="2017" spans="1:18">
      <c r="A2017" s="212">
        <v>780182</v>
      </c>
      <c r="B2017" s="149">
        <v>780</v>
      </c>
      <c r="C2017" s="183" t="s">
        <v>534</v>
      </c>
      <c r="D2017" s="184">
        <v>182</v>
      </c>
      <c r="E2017" s="41" t="s">
        <v>1306</v>
      </c>
      <c r="F2017" s="235">
        <v>1</v>
      </c>
      <c r="G2017" s="235">
        <v>1</v>
      </c>
      <c r="H2017" s="78">
        <f t="shared" si="156"/>
        <v>1</v>
      </c>
      <c r="I2017" s="47">
        <f t="shared" si="157"/>
        <v>0</v>
      </c>
      <c r="J2017" s="139">
        <v>5000</v>
      </c>
      <c r="K2017" s="139">
        <v>9000</v>
      </c>
      <c r="L2017" s="54">
        <f t="shared" si="158"/>
        <v>13696</v>
      </c>
      <c r="M2017" s="54">
        <f t="shared" si="159"/>
        <v>4696</v>
      </c>
      <c r="O2017" s="91">
        <f t="shared" si="155"/>
        <v>0</v>
      </c>
      <c r="P2017" s="122">
        <v>780182</v>
      </c>
      <c r="Q2017" s="71">
        <v>1</v>
      </c>
      <c r="R2017" s="71">
        <v>13696</v>
      </c>
    </row>
    <row r="2018" spans="1:18">
      <c r="A2018" s="212">
        <v>780218</v>
      </c>
      <c r="B2018" s="149">
        <v>780</v>
      </c>
      <c r="C2018" s="183" t="s">
        <v>534</v>
      </c>
      <c r="D2018" s="184">
        <v>218</v>
      </c>
      <c r="E2018" s="41" t="s">
        <v>1218</v>
      </c>
      <c r="F2018" s="235">
        <v>1</v>
      </c>
      <c r="G2018" s="235">
        <v>1</v>
      </c>
      <c r="H2018" s="78">
        <f t="shared" si="156"/>
        <v>1</v>
      </c>
      <c r="I2018" s="47">
        <f t="shared" si="157"/>
        <v>0</v>
      </c>
      <c r="J2018" s="139">
        <v>5000</v>
      </c>
      <c r="K2018" s="139">
        <v>5000</v>
      </c>
      <c r="L2018" s="54">
        <f t="shared" si="158"/>
        <v>5000</v>
      </c>
      <c r="M2018" s="54">
        <f t="shared" si="159"/>
        <v>0</v>
      </c>
      <c r="O2018" s="91">
        <f t="shared" si="155"/>
        <v>0</v>
      </c>
      <c r="P2018" s="122">
        <v>780218</v>
      </c>
      <c r="Q2018" s="71">
        <v>1</v>
      </c>
      <c r="R2018" s="71">
        <v>5000</v>
      </c>
    </row>
    <row r="2019" spans="1:18">
      <c r="A2019" s="213">
        <v>780239</v>
      </c>
      <c r="B2019" s="49">
        <v>780</v>
      </c>
      <c r="C2019" s="49" t="s">
        <v>534</v>
      </c>
      <c r="D2019" s="49">
        <v>239</v>
      </c>
      <c r="E2019" s="41" t="s">
        <v>904</v>
      </c>
      <c r="F2019" s="235">
        <v>1</v>
      </c>
      <c r="G2019" s="235">
        <v>0</v>
      </c>
      <c r="H2019" s="78">
        <f t="shared" si="156"/>
        <v>0</v>
      </c>
      <c r="I2019" s="47">
        <f t="shared" si="157"/>
        <v>0</v>
      </c>
      <c r="J2019" s="139">
        <v>5000</v>
      </c>
      <c r="K2019" s="139">
        <v>0</v>
      </c>
      <c r="L2019" s="54">
        <f t="shared" si="158"/>
        <v>0</v>
      </c>
      <c r="M2019" s="54">
        <f t="shared" si="159"/>
        <v>0</v>
      </c>
      <c r="O2019" s="91">
        <f t="shared" si="155"/>
        <v>0</v>
      </c>
      <c r="P2019" s="147">
        <v>780239</v>
      </c>
    </row>
    <row r="2020" spans="1:18">
      <c r="A2020" s="234">
        <v>780244</v>
      </c>
      <c r="B2020" s="201">
        <v>780</v>
      </c>
      <c r="C2020" s="183" t="s">
        <v>534</v>
      </c>
      <c r="D2020" s="184">
        <v>244</v>
      </c>
      <c r="E2020" s="41" t="s">
        <v>838</v>
      </c>
      <c r="G2020" s="235">
        <v>1</v>
      </c>
      <c r="H2020" s="78">
        <f t="shared" si="156"/>
        <v>1</v>
      </c>
      <c r="I2020" s="47">
        <f t="shared" si="157"/>
        <v>0</v>
      </c>
      <c r="K2020" s="139">
        <v>9000</v>
      </c>
      <c r="L2020" s="54">
        <f t="shared" si="158"/>
        <v>5854</v>
      </c>
      <c r="M2020" s="54">
        <f t="shared" si="159"/>
        <v>-3146</v>
      </c>
      <c r="O2020" s="91">
        <f t="shared" si="155"/>
        <v>0</v>
      </c>
      <c r="P2020" s="122">
        <v>780244</v>
      </c>
      <c r="Q2020" s="71">
        <v>1</v>
      </c>
      <c r="R2020" s="71">
        <v>5854</v>
      </c>
    </row>
    <row r="2021" spans="1:18">
      <c r="A2021" s="234">
        <v>780251</v>
      </c>
      <c r="B2021" s="149">
        <v>780</v>
      </c>
      <c r="C2021" s="183" t="s">
        <v>534</v>
      </c>
      <c r="D2021" s="184">
        <v>251</v>
      </c>
      <c r="E2021" s="41" t="s">
        <v>1238</v>
      </c>
      <c r="G2021" s="235">
        <v>1</v>
      </c>
      <c r="H2021" s="78">
        <f t="shared" si="156"/>
        <v>0.48</v>
      </c>
      <c r="I2021" s="47">
        <f t="shared" si="157"/>
        <v>-0.52</v>
      </c>
      <c r="K2021" s="139">
        <v>5000</v>
      </c>
      <c r="L2021" s="54">
        <f t="shared" si="158"/>
        <v>2400</v>
      </c>
      <c r="M2021" s="54">
        <f t="shared" si="159"/>
        <v>-2600</v>
      </c>
      <c r="O2021" s="91">
        <f t="shared" si="155"/>
        <v>0</v>
      </c>
      <c r="P2021" s="122">
        <v>780251</v>
      </c>
      <c r="Q2021" s="71">
        <v>0.48</v>
      </c>
      <c r="R2021" s="71">
        <v>2400</v>
      </c>
    </row>
    <row r="2022" spans="1:18">
      <c r="A2022" s="234">
        <v>780336</v>
      </c>
      <c r="B2022" s="149">
        <v>780</v>
      </c>
      <c r="C2022" s="183" t="s">
        <v>534</v>
      </c>
      <c r="D2022" s="184">
        <v>336</v>
      </c>
      <c r="E2022" s="41" t="s">
        <v>841</v>
      </c>
      <c r="G2022" s="235">
        <v>1</v>
      </c>
      <c r="H2022" s="78">
        <f t="shared" si="156"/>
        <v>1</v>
      </c>
      <c r="I2022" s="47">
        <f t="shared" si="157"/>
        <v>0</v>
      </c>
      <c r="K2022" s="139">
        <v>5000</v>
      </c>
      <c r="L2022" s="54">
        <f t="shared" si="158"/>
        <v>5000</v>
      </c>
      <c r="M2022" s="54">
        <f t="shared" si="159"/>
        <v>0</v>
      </c>
      <c r="O2022" s="91">
        <f t="shared" si="155"/>
        <v>0</v>
      </c>
      <c r="P2022" s="122">
        <v>780336</v>
      </c>
      <c r="Q2022" s="71">
        <v>1</v>
      </c>
      <c r="R2022" s="71">
        <v>5000</v>
      </c>
    </row>
    <row r="2023" spans="1:18">
      <c r="A2023" s="234">
        <v>780625</v>
      </c>
      <c r="B2023" s="149">
        <v>780</v>
      </c>
      <c r="C2023" s="183" t="s">
        <v>534</v>
      </c>
      <c r="D2023" s="184">
        <v>625</v>
      </c>
      <c r="E2023" s="41" t="s">
        <v>842</v>
      </c>
      <c r="G2023" s="235">
        <v>1</v>
      </c>
      <c r="H2023" s="78">
        <f t="shared" si="156"/>
        <v>1</v>
      </c>
      <c r="I2023" s="47">
        <f t="shared" si="157"/>
        <v>0</v>
      </c>
      <c r="K2023" s="139">
        <v>5000</v>
      </c>
      <c r="L2023" s="54">
        <f t="shared" si="158"/>
        <v>5000</v>
      </c>
      <c r="M2023" s="54">
        <f t="shared" si="159"/>
        <v>0</v>
      </c>
      <c r="O2023" s="91">
        <f t="shared" si="155"/>
        <v>0</v>
      </c>
      <c r="P2023" s="122">
        <v>780625</v>
      </c>
      <c r="Q2023" s="71">
        <v>1</v>
      </c>
      <c r="R2023" s="71">
        <v>5000</v>
      </c>
    </row>
    <row r="2024" spans="1:18">
      <c r="A2024" s="180">
        <v>780760</v>
      </c>
      <c r="B2024" s="86">
        <v>780</v>
      </c>
      <c r="C2024" s="182" t="s">
        <v>534</v>
      </c>
      <c r="D2024" s="182">
        <v>760</v>
      </c>
      <c r="E2024" s="41" t="s">
        <v>530</v>
      </c>
      <c r="F2024" s="235">
        <v>1</v>
      </c>
      <c r="G2024" s="235">
        <v>2</v>
      </c>
      <c r="H2024" s="78">
        <f t="shared" si="156"/>
        <v>2.2800000000000002</v>
      </c>
      <c r="I2024" s="47">
        <f t="shared" si="157"/>
        <v>0.28000000000000025</v>
      </c>
      <c r="J2024" s="139">
        <v>5000</v>
      </c>
      <c r="K2024" s="139">
        <v>10000</v>
      </c>
      <c r="L2024" s="54">
        <f t="shared" si="158"/>
        <v>16490</v>
      </c>
      <c r="M2024" s="54">
        <f t="shared" si="159"/>
        <v>6490</v>
      </c>
      <c r="O2024" s="91">
        <f t="shared" si="155"/>
        <v>0</v>
      </c>
      <c r="P2024" s="122">
        <v>780760</v>
      </c>
      <c r="Q2024" s="71">
        <v>2.2800000000000002</v>
      </c>
      <c r="R2024" s="71">
        <v>16490</v>
      </c>
    </row>
    <row r="2025" spans="1:18">
      <c r="A2025" s="212">
        <v>817163</v>
      </c>
      <c r="B2025" s="149">
        <v>817</v>
      </c>
      <c r="C2025" s="183" t="s">
        <v>1619</v>
      </c>
      <c r="D2025" s="184">
        <v>163</v>
      </c>
      <c r="E2025" s="41" t="s">
        <v>862</v>
      </c>
      <c r="F2025" s="235">
        <v>1</v>
      </c>
      <c r="G2025" s="235">
        <v>1</v>
      </c>
      <c r="H2025" s="78">
        <f t="shared" si="156"/>
        <v>1</v>
      </c>
      <c r="I2025" s="47">
        <f t="shared" si="157"/>
        <v>0</v>
      </c>
      <c r="J2025" s="139">
        <v>5000</v>
      </c>
      <c r="K2025" s="139">
        <v>5000</v>
      </c>
      <c r="L2025" s="54">
        <f t="shared" si="158"/>
        <v>5000</v>
      </c>
      <c r="M2025" s="54">
        <f t="shared" si="159"/>
        <v>0</v>
      </c>
      <c r="O2025" s="91">
        <f t="shared" si="155"/>
        <v>0</v>
      </c>
      <c r="P2025" s="122">
        <v>817163</v>
      </c>
      <c r="Q2025" s="71">
        <v>1</v>
      </c>
      <c r="R2025" s="71">
        <v>5000</v>
      </c>
    </row>
    <row r="2026" spans="1:18">
      <c r="A2026" s="212">
        <v>817885</v>
      </c>
      <c r="B2026" s="149">
        <v>817</v>
      </c>
      <c r="C2026" s="183" t="s">
        <v>1619</v>
      </c>
      <c r="D2026" s="184">
        <v>885</v>
      </c>
      <c r="E2026" s="41" t="s">
        <v>942</v>
      </c>
      <c r="F2026" s="235">
        <v>1</v>
      </c>
      <c r="G2026" s="235">
        <v>0</v>
      </c>
      <c r="H2026" s="78">
        <f t="shared" si="156"/>
        <v>0</v>
      </c>
      <c r="I2026" s="47">
        <f t="shared" si="157"/>
        <v>0</v>
      </c>
      <c r="J2026" s="139">
        <v>5000</v>
      </c>
      <c r="K2026" s="139">
        <v>0</v>
      </c>
      <c r="L2026" s="54">
        <f t="shared" si="158"/>
        <v>0</v>
      </c>
      <c r="M2026" s="54">
        <f t="shared" si="159"/>
        <v>0</v>
      </c>
      <c r="O2026" s="91">
        <f t="shared" si="155"/>
        <v>0</v>
      </c>
      <c r="P2026" s="147">
        <v>817885</v>
      </c>
      <c r="Q2026" s="71"/>
      <c r="R2026" s="71"/>
    </row>
    <row r="2027" spans="1:18">
      <c r="A2027" s="180">
        <v>823828</v>
      </c>
      <c r="B2027" s="86">
        <v>823</v>
      </c>
      <c r="C2027" s="182" t="s">
        <v>928</v>
      </c>
      <c r="D2027" s="182">
        <v>828</v>
      </c>
      <c r="E2027" s="41" t="s">
        <v>929</v>
      </c>
      <c r="F2027" s="235">
        <v>1</v>
      </c>
      <c r="G2027" s="235">
        <v>1</v>
      </c>
      <c r="H2027" s="78">
        <f t="shared" si="156"/>
        <v>1.41</v>
      </c>
      <c r="I2027" s="47">
        <f t="shared" si="157"/>
        <v>0.40999999999999992</v>
      </c>
      <c r="J2027" s="139">
        <v>5000</v>
      </c>
      <c r="K2027" s="139">
        <v>5000</v>
      </c>
      <c r="L2027" s="54">
        <f t="shared" si="158"/>
        <v>7050</v>
      </c>
      <c r="M2027" s="54">
        <f t="shared" si="159"/>
        <v>2050</v>
      </c>
      <c r="O2027" s="91">
        <f t="shared" si="155"/>
        <v>0</v>
      </c>
      <c r="P2027" s="122">
        <v>823828</v>
      </c>
      <c r="Q2027" s="71">
        <v>1.41</v>
      </c>
      <c r="R2027" s="71">
        <v>7050</v>
      </c>
    </row>
    <row r="2028" spans="1:18">
      <c r="A2028" s="51">
        <v>823885</v>
      </c>
      <c r="B2028" s="49">
        <v>823</v>
      </c>
      <c r="C2028" s="50" t="s">
        <v>928</v>
      </c>
      <c r="D2028" s="50">
        <v>885</v>
      </c>
      <c r="E2028" s="41" t="s">
        <v>942</v>
      </c>
      <c r="F2028" s="235">
        <v>4.5</v>
      </c>
      <c r="G2028" s="235">
        <v>4</v>
      </c>
      <c r="H2028" s="78">
        <f t="shared" si="156"/>
        <v>4.8099999999999996</v>
      </c>
      <c r="I2028" s="47">
        <f t="shared" si="157"/>
        <v>0.80999999999999961</v>
      </c>
      <c r="J2028" s="139">
        <v>22500</v>
      </c>
      <c r="K2028" s="139">
        <v>24000</v>
      </c>
      <c r="L2028" s="54">
        <f t="shared" si="158"/>
        <v>24941</v>
      </c>
      <c r="M2028" s="54">
        <f t="shared" si="159"/>
        <v>941</v>
      </c>
      <c r="O2028" s="91">
        <f t="shared" si="155"/>
        <v>0</v>
      </c>
      <c r="P2028" s="122">
        <v>823885</v>
      </c>
      <c r="Q2028" s="71">
        <v>4.8099999999999996</v>
      </c>
      <c r="R2028" s="71">
        <v>24941</v>
      </c>
    </row>
    <row r="2029" spans="1:18">
      <c r="A2029" s="170">
        <v>828852</v>
      </c>
      <c r="B2029" s="48">
        <v>828</v>
      </c>
      <c r="C2029" s="50" t="s">
        <v>929</v>
      </c>
      <c r="D2029" s="68">
        <v>852</v>
      </c>
      <c r="E2029" s="41" t="s">
        <v>930</v>
      </c>
      <c r="F2029" s="235">
        <v>3</v>
      </c>
      <c r="G2029" s="235">
        <v>2</v>
      </c>
      <c r="H2029" s="78">
        <f t="shared" si="156"/>
        <v>0</v>
      </c>
      <c r="I2029" s="47">
        <f t="shared" si="157"/>
        <v>-2</v>
      </c>
      <c r="J2029" s="139">
        <v>19232</v>
      </c>
      <c r="K2029" s="139">
        <v>14232</v>
      </c>
      <c r="L2029" s="54">
        <f t="shared" si="158"/>
        <v>0</v>
      </c>
      <c r="M2029" s="54">
        <f t="shared" si="159"/>
        <v>-14232</v>
      </c>
      <c r="O2029" s="91">
        <f t="shared" si="155"/>
        <v>0</v>
      </c>
      <c r="P2029" s="147">
        <v>828852</v>
      </c>
      <c r="Q2029" s="71"/>
      <c r="R2029" s="71"/>
    </row>
    <row r="2030" spans="1:18">
      <c r="A2030" s="212">
        <v>828885</v>
      </c>
      <c r="B2030" s="149">
        <v>828</v>
      </c>
      <c r="C2030" s="183" t="s">
        <v>929</v>
      </c>
      <c r="D2030" s="184">
        <v>885</v>
      </c>
      <c r="E2030" s="41" t="s">
        <v>942</v>
      </c>
      <c r="F2030" s="235">
        <v>0.36</v>
      </c>
      <c r="G2030" s="235">
        <v>0</v>
      </c>
      <c r="H2030" s="78">
        <f t="shared" si="156"/>
        <v>0</v>
      </c>
      <c r="I2030" s="47">
        <f t="shared" si="157"/>
        <v>0</v>
      </c>
      <c r="J2030" s="139">
        <v>5838</v>
      </c>
      <c r="K2030" s="139">
        <v>0</v>
      </c>
      <c r="L2030" s="54">
        <f t="shared" si="158"/>
        <v>0</v>
      </c>
      <c r="M2030" s="54">
        <f t="shared" si="159"/>
        <v>0</v>
      </c>
      <c r="O2030" s="91">
        <f t="shared" si="155"/>
        <v>0</v>
      </c>
      <c r="P2030" s="147">
        <v>828885</v>
      </c>
      <c r="Q2030" s="71"/>
      <c r="R2030" s="71"/>
    </row>
    <row r="2031" spans="1:18">
      <c r="A2031" s="174">
        <v>832064</v>
      </c>
      <c r="B2031" s="68">
        <v>832</v>
      </c>
      <c r="C2031" s="50" t="s">
        <v>1301</v>
      </c>
      <c r="D2031" s="50">
        <v>64</v>
      </c>
      <c r="E2031" s="41" t="s">
        <v>844</v>
      </c>
      <c r="F2031" s="235">
        <v>1.06</v>
      </c>
      <c r="G2031" s="235">
        <v>1</v>
      </c>
      <c r="H2031" s="78">
        <f t="shared" si="156"/>
        <v>1</v>
      </c>
      <c r="I2031" s="47">
        <f t="shared" si="157"/>
        <v>0</v>
      </c>
      <c r="J2031" s="139">
        <v>5300</v>
      </c>
      <c r="K2031" s="139">
        <v>5000</v>
      </c>
      <c r="L2031" s="54">
        <f t="shared" si="158"/>
        <v>5000</v>
      </c>
      <c r="M2031" s="54">
        <f t="shared" si="159"/>
        <v>0</v>
      </c>
      <c r="O2031" s="91">
        <f t="shared" si="155"/>
        <v>0</v>
      </c>
      <c r="P2031" s="122">
        <v>832064</v>
      </c>
      <c r="Q2031" s="71">
        <v>1</v>
      </c>
      <c r="R2031" s="71">
        <v>5000</v>
      </c>
    </row>
    <row r="2032" spans="1:18">
      <c r="A2032" s="51">
        <v>832153</v>
      </c>
      <c r="B2032" s="49">
        <v>832</v>
      </c>
      <c r="C2032" s="50" t="s">
        <v>1301</v>
      </c>
      <c r="D2032" s="68">
        <v>153</v>
      </c>
      <c r="E2032" s="41" t="s">
        <v>847</v>
      </c>
      <c r="F2032" s="235">
        <v>16.909999999999997</v>
      </c>
      <c r="G2032" s="235">
        <v>16</v>
      </c>
      <c r="H2032" s="78">
        <f t="shared" si="156"/>
        <v>16.350000000000001</v>
      </c>
      <c r="I2032" s="47">
        <f t="shared" si="157"/>
        <v>0.35000000000000142</v>
      </c>
      <c r="J2032" s="139">
        <v>89338</v>
      </c>
      <c r="K2032" s="139">
        <v>83121</v>
      </c>
      <c r="L2032" s="54">
        <f t="shared" si="158"/>
        <v>84594</v>
      </c>
      <c r="M2032" s="54">
        <f t="shared" si="159"/>
        <v>1473</v>
      </c>
      <c r="O2032" s="91">
        <f t="shared" si="155"/>
        <v>0</v>
      </c>
      <c r="P2032" s="122">
        <v>832153</v>
      </c>
      <c r="Q2032" s="71">
        <v>16.350000000000001</v>
      </c>
      <c r="R2032" s="71">
        <v>84594</v>
      </c>
    </row>
    <row r="2033" spans="1:18">
      <c r="A2033" s="51">
        <v>832348</v>
      </c>
      <c r="B2033" s="49">
        <v>832</v>
      </c>
      <c r="C2033" s="50" t="s">
        <v>1301</v>
      </c>
      <c r="D2033" s="50">
        <v>348</v>
      </c>
      <c r="E2033" s="41" t="s">
        <v>857</v>
      </c>
      <c r="F2033" s="235">
        <v>2.04</v>
      </c>
      <c r="G2033" s="235">
        <v>0</v>
      </c>
      <c r="H2033" s="78">
        <f t="shared" si="156"/>
        <v>0.41</v>
      </c>
      <c r="I2033" s="47">
        <f t="shared" si="157"/>
        <v>0.41</v>
      </c>
      <c r="J2033" s="139">
        <v>10200</v>
      </c>
      <c r="K2033" s="139">
        <v>0</v>
      </c>
      <c r="L2033" s="54">
        <f t="shared" si="158"/>
        <v>2050</v>
      </c>
      <c r="M2033" s="54">
        <f t="shared" si="159"/>
        <v>2050</v>
      </c>
      <c r="O2033" s="91">
        <f t="shared" si="155"/>
        <v>0</v>
      </c>
      <c r="P2033" s="122">
        <v>832348</v>
      </c>
      <c r="Q2033" s="71">
        <v>0.41</v>
      </c>
      <c r="R2033" s="71">
        <v>2050</v>
      </c>
    </row>
    <row r="2034" spans="1:18">
      <c r="A2034" s="51">
        <v>832818</v>
      </c>
      <c r="B2034" s="49">
        <v>832</v>
      </c>
      <c r="C2034" s="50" t="s">
        <v>1301</v>
      </c>
      <c r="D2034" s="50">
        <v>818</v>
      </c>
      <c r="E2034" s="41" t="s">
        <v>938</v>
      </c>
      <c r="F2034" s="235">
        <v>1.38</v>
      </c>
      <c r="G2034" s="235">
        <v>2</v>
      </c>
      <c r="H2034" s="78">
        <f t="shared" si="156"/>
        <v>1.52</v>
      </c>
      <c r="I2034" s="47">
        <f t="shared" si="157"/>
        <v>-0.48</v>
      </c>
      <c r="J2034" s="139">
        <v>6900</v>
      </c>
      <c r="K2034" s="139">
        <v>10000</v>
      </c>
      <c r="L2034" s="54">
        <f t="shared" si="158"/>
        <v>7600</v>
      </c>
      <c r="M2034" s="54">
        <f t="shared" si="159"/>
        <v>-2400</v>
      </c>
      <c r="O2034" s="91">
        <f t="shared" si="155"/>
        <v>0</v>
      </c>
      <c r="P2034" s="122">
        <v>832818</v>
      </c>
      <c r="Q2034" s="71">
        <v>1.52</v>
      </c>
      <c r="R2034" s="71">
        <v>7600</v>
      </c>
    </row>
    <row r="2035" spans="1:18">
      <c r="A2035" s="212">
        <v>832830</v>
      </c>
      <c r="B2035" s="149">
        <v>832</v>
      </c>
      <c r="C2035" s="183" t="s">
        <v>1301</v>
      </c>
      <c r="D2035" s="184">
        <v>830</v>
      </c>
      <c r="E2035" s="41" t="s">
        <v>931</v>
      </c>
      <c r="F2035" s="235">
        <v>0.83</v>
      </c>
      <c r="G2035" s="235">
        <v>0</v>
      </c>
      <c r="H2035" s="78">
        <f t="shared" si="156"/>
        <v>0</v>
      </c>
      <c r="I2035" s="47">
        <f t="shared" si="157"/>
        <v>0</v>
      </c>
      <c r="J2035" s="139">
        <v>4150</v>
      </c>
      <c r="K2035" s="139">
        <v>0</v>
      </c>
      <c r="L2035" s="54">
        <f t="shared" si="158"/>
        <v>0</v>
      </c>
      <c r="M2035" s="54">
        <f t="shared" si="159"/>
        <v>0</v>
      </c>
      <c r="O2035" s="91">
        <f t="shared" si="155"/>
        <v>0</v>
      </c>
      <c r="P2035" s="147">
        <v>832830</v>
      </c>
      <c r="Q2035" s="71"/>
      <c r="R2035" s="71"/>
    </row>
    <row r="2036" spans="1:18">
      <c r="A2036" s="174">
        <v>832852</v>
      </c>
      <c r="B2036" s="68">
        <v>832</v>
      </c>
      <c r="C2036" s="50" t="s">
        <v>1301</v>
      </c>
      <c r="D2036" s="50">
        <v>852</v>
      </c>
      <c r="E2036" s="41" t="s">
        <v>930</v>
      </c>
      <c r="F2036" s="235">
        <v>1.81</v>
      </c>
      <c r="G2036" s="235">
        <v>1</v>
      </c>
      <c r="H2036" s="78">
        <f t="shared" si="156"/>
        <v>1</v>
      </c>
      <c r="I2036" s="47">
        <f t="shared" si="157"/>
        <v>0</v>
      </c>
      <c r="J2036" s="139">
        <v>9050</v>
      </c>
      <c r="K2036" s="139">
        <v>9000</v>
      </c>
      <c r="L2036" s="54">
        <f t="shared" si="158"/>
        <v>5241</v>
      </c>
      <c r="M2036" s="54">
        <f t="shared" si="159"/>
        <v>-3759</v>
      </c>
      <c r="O2036" s="91">
        <f t="shared" si="155"/>
        <v>0</v>
      </c>
      <c r="P2036" s="122">
        <v>832852</v>
      </c>
      <c r="Q2036" s="71">
        <v>1</v>
      </c>
      <c r="R2036" s="71">
        <v>5241</v>
      </c>
    </row>
    <row r="2037" spans="1:18">
      <c r="A2037" s="180">
        <v>832876</v>
      </c>
      <c r="B2037" s="86">
        <v>832</v>
      </c>
      <c r="C2037" s="182" t="s">
        <v>1301</v>
      </c>
      <c r="D2037" s="182">
        <v>876</v>
      </c>
      <c r="E2037" s="41" t="s">
        <v>535</v>
      </c>
      <c r="F2037" s="235">
        <v>0.81</v>
      </c>
      <c r="G2037" s="235">
        <v>0</v>
      </c>
      <c r="H2037" s="78">
        <f t="shared" si="156"/>
        <v>0.81</v>
      </c>
      <c r="I2037" s="47">
        <f t="shared" si="157"/>
        <v>0.81</v>
      </c>
      <c r="J2037" s="139">
        <v>4050</v>
      </c>
      <c r="K2037" s="139">
        <v>0</v>
      </c>
      <c r="L2037" s="54">
        <f t="shared" si="158"/>
        <v>5076</v>
      </c>
      <c r="M2037" s="54">
        <f t="shared" si="159"/>
        <v>5076</v>
      </c>
      <c r="O2037" s="91">
        <f t="shared" si="155"/>
        <v>0</v>
      </c>
      <c r="P2037" s="122">
        <v>832876</v>
      </c>
      <c r="Q2037" s="71">
        <v>0.81</v>
      </c>
      <c r="R2037" s="71">
        <v>5076</v>
      </c>
    </row>
    <row r="2038" spans="1:18">
      <c r="A2038" s="51">
        <v>852153</v>
      </c>
      <c r="B2038" s="48">
        <v>852</v>
      </c>
      <c r="C2038" s="50" t="s">
        <v>930</v>
      </c>
      <c r="D2038" s="50">
        <v>153</v>
      </c>
      <c r="E2038" s="41" t="s">
        <v>847</v>
      </c>
      <c r="F2038" s="235">
        <v>4</v>
      </c>
      <c r="G2038" s="235">
        <v>2</v>
      </c>
      <c r="H2038" s="78">
        <f t="shared" si="156"/>
        <v>2.7</v>
      </c>
      <c r="I2038" s="47">
        <f t="shared" si="157"/>
        <v>0.70000000000000018</v>
      </c>
      <c r="J2038" s="139">
        <v>22416</v>
      </c>
      <c r="K2038" s="139">
        <v>14645</v>
      </c>
      <c r="L2038" s="54">
        <f t="shared" si="158"/>
        <v>16349</v>
      </c>
      <c r="M2038" s="54">
        <f t="shared" si="159"/>
        <v>1704</v>
      </c>
      <c r="O2038" s="91">
        <f t="shared" si="155"/>
        <v>0</v>
      </c>
      <c r="P2038" s="122">
        <v>852153</v>
      </c>
      <c r="Q2038" s="71">
        <v>2.7</v>
      </c>
      <c r="R2038" s="71">
        <v>16349</v>
      </c>
    </row>
    <row r="2039" spans="1:18">
      <c r="A2039" s="145">
        <v>852801</v>
      </c>
      <c r="B2039" s="49">
        <v>852</v>
      </c>
      <c r="C2039" s="50" t="s">
        <v>930</v>
      </c>
      <c r="D2039" s="68">
        <v>801</v>
      </c>
      <c r="E2039" s="41" t="s">
        <v>933</v>
      </c>
      <c r="F2039" s="235">
        <v>1</v>
      </c>
      <c r="G2039" s="235">
        <v>0</v>
      </c>
      <c r="H2039" s="78">
        <f t="shared" si="156"/>
        <v>0</v>
      </c>
      <c r="I2039" s="47">
        <f t="shared" si="157"/>
        <v>0</v>
      </c>
      <c r="J2039" s="139">
        <v>5000</v>
      </c>
      <c r="K2039" s="139">
        <v>0</v>
      </c>
      <c r="L2039" s="54">
        <f t="shared" si="158"/>
        <v>0</v>
      </c>
      <c r="M2039" s="54">
        <f t="shared" si="159"/>
        <v>0</v>
      </c>
      <c r="O2039" s="91">
        <f t="shared" si="155"/>
        <v>0</v>
      </c>
      <c r="P2039" s="147">
        <v>852801</v>
      </c>
      <c r="Q2039" s="71"/>
      <c r="R2039" s="71"/>
    </row>
    <row r="2040" spans="1:18">
      <c r="A2040" s="212">
        <v>852810</v>
      </c>
      <c r="B2040" s="201">
        <v>852</v>
      </c>
      <c r="C2040" s="183" t="s">
        <v>930</v>
      </c>
      <c r="D2040" s="184">
        <v>810</v>
      </c>
      <c r="E2040" s="41" t="s">
        <v>536</v>
      </c>
      <c r="F2040" s="235">
        <v>0.76</v>
      </c>
      <c r="G2040" s="235">
        <v>0</v>
      </c>
      <c r="H2040" s="78">
        <f t="shared" si="156"/>
        <v>0</v>
      </c>
      <c r="I2040" s="47">
        <f t="shared" si="157"/>
        <v>0</v>
      </c>
      <c r="J2040" s="139">
        <v>3800</v>
      </c>
      <c r="K2040" s="139">
        <v>0</v>
      </c>
      <c r="L2040" s="54">
        <f t="shared" si="158"/>
        <v>0</v>
      </c>
      <c r="M2040" s="54">
        <f t="shared" si="159"/>
        <v>0</v>
      </c>
      <c r="O2040" s="91">
        <f t="shared" si="155"/>
        <v>0</v>
      </c>
      <c r="P2040" s="147">
        <v>852810</v>
      </c>
      <c r="Q2040" s="71"/>
      <c r="R2040" s="71"/>
    </row>
    <row r="2041" spans="1:18">
      <c r="A2041" s="51">
        <v>852823</v>
      </c>
      <c r="B2041" s="49">
        <v>852</v>
      </c>
      <c r="C2041" s="50" t="s">
        <v>930</v>
      </c>
      <c r="D2041" s="50">
        <v>823</v>
      </c>
      <c r="E2041" s="41" t="s">
        <v>928</v>
      </c>
      <c r="F2041" s="235">
        <v>1.79</v>
      </c>
      <c r="G2041" s="235">
        <v>4</v>
      </c>
      <c r="H2041" s="78">
        <f t="shared" si="156"/>
        <v>4</v>
      </c>
      <c r="I2041" s="47">
        <f t="shared" si="157"/>
        <v>0</v>
      </c>
      <c r="J2041" s="139">
        <v>9898</v>
      </c>
      <c r="K2041" s="139">
        <v>20948</v>
      </c>
      <c r="L2041" s="54">
        <f t="shared" si="158"/>
        <v>20911</v>
      </c>
      <c r="M2041" s="54">
        <f t="shared" si="159"/>
        <v>-37</v>
      </c>
      <c r="O2041" s="91">
        <f t="shared" si="155"/>
        <v>0</v>
      </c>
      <c r="P2041" s="122">
        <v>852823</v>
      </c>
      <c r="Q2041" s="71">
        <v>4</v>
      </c>
      <c r="R2041" s="71">
        <v>20911</v>
      </c>
    </row>
    <row r="2042" spans="1:18">
      <c r="A2042" s="51">
        <v>852828</v>
      </c>
      <c r="B2042" s="49">
        <v>852</v>
      </c>
      <c r="C2042" s="50" t="s">
        <v>930</v>
      </c>
      <c r="D2042" s="50">
        <v>828</v>
      </c>
      <c r="E2042" s="41" t="s">
        <v>929</v>
      </c>
      <c r="F2042" s="235">
        <v>26.8</v>
      </c>
      <c r="G2042" s="235">
        <v>25</v>
      </c>
      <c r="H2042" s="78">
        <f t="shared" si="156"/>
        <v>23.92</v>
      </c>
      <c r="I2042" s="47">
        <f t="shared" si="157"/>
        <v>-1.0799999999999983</v>
      </c>
      <c r="J2042" s="139">
        <v>141589</v>
      </c>
      <c r="K2042" s="139">
        <v>134425</v>
      </c>
      <c r="L2042" s="54">
        <f t="shared" si="158"/>
        <v>126150</v>
      </c>
      <c r="M2042" s="54">
        <f t="shared" si="159"/>
        <v>-8275</v>
      </c>
      <c r="O2042" s="91">
        <f t="shared" si="155"/>
        <v>0</v>
      </c>
      <c r="P2042" s="122">
        <v>852828</v>
      </c>
      <c r="Q2042" s="71">
        <v>23.92</v>
      </c>
      <c r="R2042" s="71">
        <v>126150</v>
      </c>
    </row>
    <row r="2043" spans="1:18">
      <c r="A2043" s="212">
        <v>852830</v>
      </c>
      <c r="B2043" s="149">
        <v>852</v>
      </c>
      <c r="C2043" s="183" t="s">
        <v>930</v>
      </c>
      <c r="D2043" s="184">
        <v>830</v>
      </c>
      <c r="E2043" s="41" t="s">
        <v>931</v>
      </c>
      <c r="F2043" s="235">
        <v>1</v>
      </c>
      <c r="G2043" s="235">
        <v>1</v>
      </c>
      <c r="H2043" s="78">
        <f t="shared" si="156"/>
        <v>1.62</v>
      </c>
      <c r="I2043" s="47">
        <f t="shared" si="157"/>
        <v>0.62000000000000011</v>
      </c>
      <c r="J2043" s="139">
        <v>5000</v>
      </c>
      <c r="K2043" s="139">
        <v>5000</v>
      </c>
      <c r="L2043" s="54">
        <f t="shared" si="158"/>
        <v>8100</v>
      </c>
      <c r="M2043" s="54">
        <f t="shared" si="159"/>
        <v>3100</v>
      </c>
      <c r="O2043" s="91">
        <f t="shared" si="155"/>
        <v>0</v>
      </c>
      <c r="P2043" s="122">
        <v>852830</v>
      </c>
      <c r="Q2043" s="71">
        <v>1.62</v>
      </c>
      <c r="R2043" s="71">
        <v>8100</v>
      </c>
    </row>
    <row r="2044" spans="1:18">
      <c r="A2044" s="51">
        <v>852832</v>
      </c>
      <c r="B2044" s="49">
        <v>852</v>
      </c>
      <c r="C2044" s="50" t="s">
        <v>930</v>
      </c>
      <c r="D2044" s="68">
        <v>832</v>
      </c>
      <c r="E2044" s="41" t="s">
        <v>1301</v>
      </c>
      <c r="F2044" s="235">
        <v>12.2</v>
      </c>
      <c r="G2044" s="235">
        <v>11</v>
      </c>
      <c r="H2044" s="78">
        <f t="shared" si="156"/>
        <v>12.64</v>
      </c>
      <c r="I2044" s="47">
        <f t="shared" si="157"/>
        <v>1.6400000000000006</v>
      </c>
      <c r="J2044" s="139">
        <v>68354</v>
      </c>
      <c r="K2044" s="139">
        <v>65453</v>
      </c>
      <c r="L2044" s="54">
        <f t="shared" si="158"/>
        <v>68689</v>
      </c>
      <c r="M2044" s="54">
        <f t="shared" si="159"/>
        <v>3236</v>
      </c>
      <c r="O2044" s="91">
        <f t="shared" si="155"/>
        <v>0</v>
      </c>
      <c r="P2044" s="122">
        <v>852832</v>
      </c>
      <c r="Q2044" s="71">
        <v>12.64</v>
      </c>
      <c r="R2044" s="71">
        <v>68689</v>
      </c>
    </row>
    <row r="2045" spans="1:18">
      <c r="A2045" s="51">
        <v>852871</v>
      </c>
      <c r="B2045" s="49">
        <v>852</v>
      </c>
      <c r="C2045" s="50" t="s">
        <v>930</v>
      </c>
      <c r="D2045" s="50">
        <v>871</v>
      </c>
      <c r="E2045" s="41" t="s">
        <v>936</v>
      </c>
      <c r="F2045" s="235">
        <v>20.47</v>
      </c>
      <c r="G2045" s="235">
        <v>17</v>
      </c>
      <c r="H2045" s="78">
        <f t="shared" si="156"/>
        <v>17.63</v>
      </c>
      <c r="I2045" s="47">
        <f t="shared" si="157"/>
        <v>0.62999999999999901</v>
      </c>
      <c r="J2045" s="139">
        <v>109192</v>
      </c>
      <c r="K2045" s="139">
        <v>95477</v>
      </c>
      <c r="L2045" s="54">
        <f t="shared" si="158"/>
        <v>95527</v>
      </c>
      <c r="M2045" s="54">
        <f t="shared" si="159"/>
        <v>50</v>
      </c>
      <c r="O2045" s="91">
        <f t="shared" si="155"/>
        <v>0</v>
      </c>
      <c r="P2045" s="122">
        <v>852871</v>
      </c>
      <c r="Q2045" s="71">
        <v>17.63</v>
      </c>
      <c r="R2045" s="71">
        <v>95527</v>
      </c>
    </row>
    <row r="2046" spans="1:18">
      <c r="A2046" s="51">
        <v>853035</v>
      </c>
      <c r="B2046" s="49">
        <v>853</v>
      </c>
      <c r="C2046" s="50" t="s">
        <v>935</v>
      </c>
      <c r="D2046" s="50">
        <v>35</v>
      </c>
      <c r="E2046" s="41" t="s">
        <v>833</v>
      </c>
      <c r="F2046" s="235">
        <v>4.6099999999999994</v>
      </c>
      <c r="G2046" s="235">
        <v>3</v>
      </c>
      <c r="H2046" s="78">
        <f t="shared" si="156"/>
        <v>2.2400000000000002</v>
      </c>
      <c r="I2046" s="47">
        <f t="shared" si="157"/>
        <v>-0.75999999999999979</v>
      </c>
      <c r="J2046" s="139">
        <v>30785</v>
      </c>
      <c r="K2046" s="139">
        <v>22735</v>
      </c>
      <c r="L2046" s="54">
        <f t="shared" si="158"/>
        <v>13205</v>
      </c>
      <c r="M2046" s="54">
        <f t="shared" si="159"/>
        <v>-9530</v>
      </c>
      <c r="O2046" s="91">
        <f t="shared" si="155"/>
        <v>0</v>
      </c>
      <c r="P2046" s="122">
        <v>853035</v>
      </c>
      <c r="Q2046" s="71">
        <v>2.2400000000000002</v>
      </c>
      <c r="R2046" s="71">
        <v>13205</v>
      </c>
    </row>
    <row r="2047" spans="1:18">
      <c r="A2047" s="51">
        <v>853093</v>
      </c>
      <c r="B2047" s="48">
        <v>853</v>
      </c>
      <c r="C2047" s="50" t="s">
        <v>935</v>
      </c>
      <c r="D2047" s="68">
        <v>93</v>
      </c>
      <c r="E2047" s="41" t="s">
        <v>940</v>
      </c>
      <c r="F2047" s="235">
        <v>12.86</v>
      </c>
      <c r="G2047" s="235">
        <v>11</v>
      </c>
      <c r="H2047" s="78">
        <f t="shared" si="156"/>
        <v>11</v>
      </c>
      <c r="I2047" s="47">
        <f t="shared" si="157"/>
        <v>0</v>
      </c>
      <c r="J2047" s="139">
        <v>74108</v>
      </c>
      <c r="K2047" s="139">
        <v>63098</v>
      </c>
      <c r="L2047" s="54">
        <f t="shared" si="158"/>
        <v>60468</v>
      </c>
      <c r="M2047" s="54">
        <f t="shared" si="159"/>
        <v>-2630</v>
      </c>
      <c r="O2047" s="91">
        <f t="shared" si="155"/>
        <v>0</v>
      </c>
      <c r="P2047" s="122">
        <v>853093</v>
      </c>
      <c r="Q2047" s="71">
        <v>11</v>
      </c>
      <c r="R2047" s="71">
        <v>60468</v>
      </c>
    </row>
    <row r="2048" spans="1:18">
      <c r="A2048" s="51">
        <v>853163</v>
      </c>
      <c r="B2048" s="49">
        <v>853</v>
      </c>
      <c r="C2048" s="50" t="s">
        <v>935</v>
      </c>
      <c r="D2048" s="68">
        <v>163</v>
      </c>
      <c r="E2048" s="41" t="s">
        <v>862</v>
      </c>
      <c r="F2048" s="235">
        <v>6.15</v>
      </c>
      <c r="G2048" s="235">
        <v>8</v>
      </c>
      <c r="H2048" s="78">
        <f t="shared" si="156"/>
        <v>8</v>
      </c>
      <c r="I2048" s="47">
        <f t="shared" si="157"/>
        <v>0</v>
      </c>
      <c r="J2048" s="139">
        <v>39014</v>
      </c>
      <c r="K2048" s="139">
        <v>52264</v>
      </c>
      <c r="L2048" s="54">
        <f t="shared" si="158"/>
        <v>46408</v>
      </c>
      <c r="M2048" s="54">
        <f t="shared" si="159"/>
        <v>-5856</v>
      </c>
      <c r="O2048" s="91">
        <f t="shared" si="155"/>
        <v>0</v>
      </c>
      <c r="P2048" s="122">
        <v>853163</v>
      </c>
      <c r="Q2048" s="71">
        <v>8</v>
      </c>
      <c r="R2048" s="71">
        <v>46408</v>
      </c>
    </row>
    <row r="2049" spans="1:18">
      <c r="A2049" s="212">
        <v>853308</v>
      </c>
      <c r="B2049" s="149">
        <v>853</v>
      </c>
      <c r="C2049" s="183" t="s">
        <v>935</v>
      </c>
      <c r="D2049" s="184">
        <v>308</v>
      </c>
      <c r="E2049" s="41" t="s">
        <v>1302</v>
      </c>
      <c r="F2049" s="235">
        <v>1.02</v>
      </c>
      <c r="G2049" s="235">
        <v>0</v>
      </c>
      <c r="H2049" s="78">
        <f t="shared" si="156"/>
        <v>0</v>
      </c>
      <c r="I2049" s="47">
        <f t="shared" si="157"/>
        <v>0</v>
      </c>
      <c r="J2049" s="139">
        <v>5100</v>
      </c>
      <c r="K2049" s="139">
        <v>0</v>
      </c>
      <c r="L2049" s="54">
        <f t="shared" si="158"/>
        <v>0</v>
      </c>
      <c r="M2049" s="54">
        <f t="shared" si="159"/>
        <v>0</v>
      </c>
      <c r="O2049" s="91">
        <f t="shared" si="155"/>
        <v>0</v>
      </c>
      <c r="P2049" s="147">
        <v>853308</v>
      </c>
    </row>
    <row r="2050" spans="1:18">
      <c r="A2050" s="213">
        <v>853806</v>
      </c>
      <c r="B2050" s="49">
        <v>853</v>
      </c>
      <c r="C2050" s="49" t="s">
        <v>935</v>
      </c>
      <c r="D2050" s="49">
        <v>806</v>
      </c>
      <c r="E2050" s="41" t="s">
        <v>523</v>
      </c>
      <c r="F2050" s="235">
        <v>1</v>
      </c>
      <c r="G2050" s="235">
        <v>0</v>
      </c>
      <c r="H2050" s="78">
        <f t="shared" si="156"/>
        <v>0</v>
      </c>
      <c r="I2050" s="47">
        <f t="shared" si="157"/>
        <v>0</v>
      </c>
      <c r="J2050" s="139">
        <v>5000</v>
      </c>
      <c r="K2050" s="139">
        <v>0</v>
      </c>
      <c r="L2050" s="54">
        <f t="shared" si="158"/>
        <v>0</v>
      </c>
      <c r="M2050" s="54">
        <f t="shared" si="159"/>
        <v>0</v>
      </c>
      <c r="O2050" s="91">
        <f t="shared" si="155"/>
        <v>0</v>
      </c>
      <c r="P2050" s="147">
        <v>853806</v>
      </c>
      <c r="Q2050" s="71"/>
      <c r="R2050" s="71"/>
    </row>
    <row r="2051" spans="1:18">
      <c r="A2051" s="212">
        <v>853817</v>
      </c>
      <c r="B2051" s="149">
        <v>853</v>
      </c>
      <c r="C2051" s="183" t="s">
        <v>935</v>
      </c>
      <c r="D2051" s="184">
        <v>817</v>
      </c>
      <c r="E2051" s="41" t="s">
        <v>1619</v>
      </c>
      <c r="F2051" s="235">
        <v>6.09</v>
      </c>
      <c r="G2051" s="235">
        <v>5</v>
      </c>
      <c r="H2051" s="78">
        <f t="shared" si="156"/>
        <v>5</v>
      </c>
      <c r="I2051" s="47">
        <f t="shared" si="157"/>
        <v>0</v>
      </c>
      <c r="J2051" s="139">
        <v>33756</v>
      </c>
      <c r="K2051" s="139">
        <v>31264</v>
      </c>
      <c r="L2051" s="54">
        <f t="shared" si="158"/>
        <v>29098</v>
      </c>
      <c r="M2051" s="54">
        <f t="shared" si="159"/>
        <v>-2166</v>
      </c>
      <c r="O2051" s="91">
        <f t="shared" ref="O2051:O2114" si="160">P2051-A2051</f>
        <v>0</v>
      </c>
      <c r="P2051" s="122">
        <v>853817</v>
      </c>
      <c r="Q2051" s="71">
        <v>5</v>
      </c>
      <c r="R2051" s="71">
        <v>29098</v>
      </c>
    </row>
    <row r="2052" spans="1:18">
      <c r="A2052" s="180">
        <v>853823</v>
      </c>
      <c r="B2052" s="86">
        <v>853</v>
      </c>
      <c r="C2052" s="182" t="s">
        <v>935</v>
      </c>
      <c r="D2052" s="182">
        <v>823</v>
      </c>
      <c r="E2052" s="41" t="s">
        <v>928</v>
      </c>
      <c r="F2052" s="235">
        <v>3.36</v>
      </c>
      <c r="G2052" s="235">
        <v>1</v>
      </c>
      <c r="H2052" s="78">
        <f t="shared" ref="H2052:H2115" si="161">Q2052</f>
        <v>1</v>
      </c>
      <c r="I2052" s="47">
        <f t="shared" ref="I2052:I2115" si="162">H2052-G2052</f>
        <v>0</v>
      </c>
      <c r="J2052" s="139">
        <v>17099</v>
      </c>
      <c r="K2052" s="139">
        <v>5000</v>
      </c>
      <c r="L2052" s="54">
        <f t="shared" ref="L2052:L2115" si="163">R2052</f>
        <v>5000</v>
      </c>
      <c r="M2052" s="54">
        <f t="shared" ref="M2052:M2115" si="164">L2052-K2052</f>
        <v>0</v>
      </c>
      <c r="O2052" s="91">
        <f t="shared" si="160"/>
        <v>0</v>
      </c>
      <c r="P2052" s="122">
        <v>853823</v>
      </c>
      <c r="Q2052" s="71">
        <v>1</v>
      </c>
      <c r="R2052" s="71">
        <v>5000</v>
      </c>
    </row>
    <row r="2053" spans="1:18">
      <c r="A2053" s="212">
        <v>853871</v>
      </c>
      <c r="B2053" s="149">
        <v>853</v>
      </c>
      <c r="C2053" s="183" t="s">
        <v>935</v>
      </c>
      <c r="D2053" s="184">
        <v>871</v>
      </c>
      <c r="E2053" s="41" t="s">
        <v>936</v>
      </c>
      <c r="F2053" s="235">
        <v>0.51</v>
      </c>
      <c r="G2053" s="235">
        <v>1</v>
      </c>
      <c r="H2053" s="78">
        <f t="shared" si="161"/>
        <v>0.59</v>
      </c>
      <c r="I2053" s="47">
        <f t="shared" si="162"/>
        <v>-0.41000000000000003</v>
      </c>
      <c r="J2053" s="139">
        <v>8574</v>
      </c>
      <c r="K2053" s="139">
        <v>9000</v>
      </c>
      <c r="L2053" s="54">
        <f t="shared" si="163"/>
        <v>3924</v>
      </c>
      <c r="M2053" s="54">
        <f t="shared" si="164"/>
        <v>-5076</v>
      </c>
      <c r="O2053" s="91">
        <f t="shared" si="160"/>
        <v>0</v>
      </c>
      <c r="P2053" s="122">
        <v>853871</v>
      </c>
      <c r="Q2053" s="71">
        <v>0.59</v>
      </c>
      <c r="R2053" s="71">
        <v>3924</v>
      </c>
    </row>
    <row r="2054" spans="1:18">
      <c r="A2054" s="180">
        <v>853872</v>
      </c>
      <c r="B2054" s="86">
        <v>853</v>
      </c>
      <c r="C2054" s="182" t="s">
        <v>935</v>
      </c>
      <c r="D2054" s="182">
        <v>872</v>
      </c>
      <c r="E2054" s="41" t="s">
        <v>532</v>
      </c>
      <c r="F2054" s="235">
        <v>1</v>
      </c>
      <c r="G2054" s="235">
        <v>1</v>
      </c>
      <c r="H2054" s="78">
        <f t="shared" si="161"/>
        <v>1</v>
      </c>
      <c r="I2054" s="47">
        <f t="shared" si="162"/>
        <v>0</v>
      </c>
      <c r="J2054" s="139">
        <v>5000</v>
      </c>
      <c r="K2054" s="139">
        <v>5000</v>
      </c>
      <c r="L2054" s="54">
        <f t="shared" si="163"/>
        <v>5000</v>
      </c>
      <c r="M2054" s="54">
        <f t="shared" si="164"/>
        <v>0</v>
      </c>
      <c r="O2054" s="91">
        <f t="shared" si="160"/>
        <v>0</v>
      </c>
      <c r="P2054" s="122">
        <v>853872</v>
      </c>
      <c r="Q2054" s="71">
        <v>1</v>
      </c>
      <c r="R2054" s="71">
        <v>5000</v>
      </c>
    </row>
    <row r="2055" spans="1:18">
      <c r="A2055" s="144">
        <v>860061</v>
      </c>
      <c r="B2055" s="149">
        <v>860</v>
      </c>
      <c r="C2055" s="183" t="s">
        <v>1307</v>
      </c>
      <c r="D2055" s="184">
        <v>61</v>
      </c>
      <c r="E2055" s="41" t="s">
        <v>573</v>
      </c>
      <c r="F2055" s="235">
        <v>0.4</v>
      </c>
      <c r="G2055" s="235">
        <v>1</v>
      </c>
      <c r="H2055" s="78">
        <f t="shared" si="161"/>
        <v>2</v>
      </c>
      <c r="I2055" s="47">
        <f t="shared" si="162"/>
        <v>1</v>
      </c>
      <c r="J2055" s="139">
        <v>2000</v>
      </c>
      <c r="K2055" s="139">
        <v>5000</v>
      </c>
      <c r="L2055" s="54">
        <f t="shared" si="163"/>
        <v>10000</v>
      </c>
      <c r="M2055" s="54">
        <f t="shared" si="164"/>
        <v>5000</v>
      </c>
      <c r="O2055" s="91">
        <f t="shared" si="160"/>
        <v>0</v>
      </c>
      <c r="P2055" s="122">
        <v>860061</v>
      </c>
      <c r="Q2055" s="71">
        <v>2</v>
      </c>
      <c r="R2055" s="71">
        <v>10000</v>
      </c>
    </row>
    <row r="2056" spans="1:18">
      <c r="A2056" s="51">
        <v>860161</v>
      </c>
      <c r="B2056" s="49">
        <v>860</v>
      </c>
      <c r="C2056" s="50" t="s">
        <v>1307</v>
      </c>
      <c r="D2056" s="50">
        <v>161</v>
      </c>
      <c r="E2056" s="41" t="s">
        <v>816</v>
      </c>
      <c r="F2056" s="235">
        <v>13</v>
      </c>
      <c r="G2056" s="235">
        <v>15</v>
      </c>
      <c r="H2056" s="78">
        <f t="shared" si="161"/>
        <v>15</v>
      </c>
      <c r="I2056" s="47">
        <f t="shared" si="162"/>
        <v>0</v>
      </c>
      <c r="J2056" s="139">
        <v>70221</v>
      </c>
      <c r="K2056" s="139">
        <v>87221</v>
      </c>
      <c r="L2056" s="54">
        <f t="shared" si="163"/>
        <v>86235</v>
      </c>
      <c r="M2056" s="54">
        <f t="shared" si="164"/>
        <v>-986</v>
      </c>
      <c r="O2056" s="91">
        <f t="shared" si="160"/>
        <v>0</v>
      </c>
      <c r="P2056" s="122">
        <v>860161</v>
      </c>
      <c r="Q2056" s="71">
        <v>15</v>
      </c>
      <c r="R2056" s="71">
        <v>86235</v>
      </c>
    </row>
    <row r="2057" spans="1:18">
      <c r="A2057" s="180">
        <v>860278</v>
      </c>
      <c r="B2057" s="86">
        <v>860</v>
      </c>
      <c r="C2057" s="182" t="s">
        <v>1307</v>
      </c>
      <c r="D2057" s="182">
        <v>278</v>
      </c>
      <c r="E2057" s="41" t="s">
        <v>817</v>
      </c>
      <c r="F2057" s="235">
        <v>1</v>
      </c>
      <c r="G2057" s="235">
        <v>2</v>
      </c>
      <c r="H2057" s="78">
        <f t="shared" si="161"/>
        <v>1</v>
      </c>
      <c r="I2057" s="47">
        <f t="shared" si="162"/>
        <v>-1</v>
      </c>
      <c r="J2057" s="139">
        <v>5000</v>
      </c>
      <c r="K2057" s="139">
        <v>14000</v>
      </c>
      <c r="L2057" s="54">
        <f t="shared" si="163"/>
        <v>5000</v>
      </c>
      <c r="M2057" s="54">
        <f t="shared" si="164"/>
        <v>-9000</v>
      </c>
      <c r="O2057" s="91">
        <f t="shared" si="160"/>
        <v>0</v>
      </c>
      <c r="P2057" s="122">
        <v>860278</v>
      </c>
      <c r="Q2057" s="71">
        <v>1</v>
      </c>
      <c r="R2057" s="71">
        <v>5000</v>
      </c>
    </row>
    <row r="2058" spans="1:18">
      <c r="A2058" s="51">
        <v>860281</v>
      </c>
      <c r="B2058" s="49">
        <v>860</v>
      </c>
      <c r="C2058" s="50" t="s">
        <v>1307</v>
      </c>
      <c r="D2058" s="68">
        <v>281</v>
      </c>
      <c r="E2058" s="41" t="s">
        <v>575</v>
      </c>
      <c r="F2058" s="235">
        <v>0.53</v>
      </c>
      <c r="G2058" s="235">
        <v>5</v>
      </c>
      <c r="H2058" s="78">
        <f t="shared" si="161"/>
        <v>4.68</v>
      </c>
      <c r="I2058" s="47">
        <f t="shared" si="162"/>
        <v>-0.32000000000000028</v>
      </c>
      <c r="J2058" s="139">
        <v>4574</v>
      </c>
      <c r="K2058" s="139">
        <v>29000</v>
      </c>
      <c r="L2058" s="54">
        <f t="shared" si="163"/>
        <v>23884</v>
      </c>
      <c r="M2058" s="54">
        <f t="shared" si="164"/>
        <v>-5116</v>
      </c>
      <c r="O2058" s="91">
        <f t="shared" si="160"/>
        <v>0</v>
      </c>
      <c r="P2058" s="122">
        <v>860281</v>
      </c>
      <c r="Q2058" s="71">
        <v>4.68</v>
      </c>
      <c r="R2058" s="71">
        <v>23884</v>
      </c>
    </row>
    <row r="2059" spans="1:18">
      <c r="A2059" s="234">
        <v>860324</v>
      </c>
      <c r="B2059" s="149">
        <v>860</v>
      </c>
      <c r="C2059" s="183" t="s">
        <v>1307</v>
      </c>
      <c r="D2059" s="184">
        <v>324</v>
      </c>
      <c r="E2059" s="41" t="s">
        <v>503</v>
      </c>
      <c r="G2059" s="235">
        <v>4</v>
      </c>
      <c r="H2059" s="78">
        <f t="shared" si="161"/>
        <v>5.0500000000000007</v>
      </c>
      <c r="I2059" s="47">
        <f t="shared" si="162"/>
        <v>1.0500000000000007</v>
      </c>
      <c r="K2059" s="139">
        <v>20000</v>
      </c>
      <c r="L2059" s="54">
        <f t="shared" si="163"/>
        <v>25250</v>
      </c>
      <c r="M2059" s="54">
        <f t="shared" si="164"/>
        <v>5250</v>
      </c>
      <c r="O2059" s="91">
        <f t="shared" si="160"/>
        <v>0</v>
      </c>
      <c r="P2059" s="122">
        <v>860324</v>
      </c>
      <c r="Q2059" s="71">
        <v>5.0500000000000007</v>
      </c>
      <c r="R2059" s="71">
        <v>25250</v>
      </c>
    </row>
    <row r="2060" spans="1:18">
      <c r="A2060" s="145">
        <v>860770</v>
      </c>
      <c r="B2060" s="48">
        <v>860</v>
      </c>
      <c r="C2060" s="50" t="s">
        <v>1307</v>
      </c>
      <c r="D2060" s="68">
        <v>770</v>
      </c>
      <c r="E2060" s="41" t="s">
        <v>877</v>
      </c>
      <c r="F2060" s="235">
        <v>5.6099999999999994</v>
      </c>
      <c r="G2060" s="235">
        <v>5</v>
      </c>
      <c r="H2060" s="78">
        <f t="shared" si="161"/>
        <v>4.33</v>
      </c>
      <c r="I2060" s="47">
        <f t="shared" si="162"/>
        <v>-0.66999999999999993</v>
      </c>
      <c r="J2060" s="139">
        <v>32630</v>
      </c>
      <c r="K2060" s="139">
        <v>29580</v>
      </c>
      <c r="L2060" s="54">
        <f t="shared" si="163"/>
        <v>24789</v>
      </c>
      <c r="M2060" s="54">
        <f t="shared" si="164"/>
        <v>-4791</v>
      </c>
      <c r="O2060" s="91">
        <f t="shared" si="160"/>
        <v>0</v>
      </c>
      <c r="P2060" s="122">
        <v>860770</v>
      </c>
      <c r="Q2060" s="71">
        <v>4.33</v>
      </c>
      <c r="R2060" s="71">
        <v>24789</v>
      </c>
    </row>
    <row r="2061" spans="1:18">
      <c r="A2061" s="212">
        <v>860818</v>
      </c>
      <c r="B2061" s="149">
        <v>860</v>
      </c>
      <c r="C2061" s="183" t="s">
        <v>1307</v>
      </c>
      <c r="D2061" s="184">
        <v>818</v>
      </c>
      <c r="E2061" s="41" t="s">
        <v>938</v>
      </c>
      <c r="F2061" s="235">
        <v>1</v>
      </c>
      <c r="G2061" s="235">
        <v>0</v>
      </c>
      <c r="H2061" s="78">
        <f t="shared" si="161"/>
        <v>0</v>
      </c>
      <c r="I2061" s="47">
        <f t="shared" si="162"/>
        <v>0</v>
      </c>
      <c r="J2061" s="139">
        <v>5000</v>
      </c>
      <c r="K2061" s="139">
        <v>0</v>
      </c>
      <c r="L2061" s="54">
        <f t="shared" si="163"/>
        <v>0</v>
      </c>
      <c r="M2061" s="54">
        <f t="shared" si="164"/>
        <v>0</v>
      </c>
      <c r="O2061" s="91">
        <f t="shared" si="160"/>
        <v>0</v>
      </c>
      <c r="P2061" s="147">
        <v>860818</v>
      </c>
      <c r="Q2061" s="71"/>
      <c r="R2061" s="71"/>
    </row>
    <row r="2062" spans="1:18">
      <c r="A2062" s="51">
        <v>860832</v>
      </c>
      <c r="B2062" s="49">
        <v>860</v>
      </c>
      <c r="C2062" s="50" t="s">
        <v>1307</v>
      </c>
      <c r="D2062" s="68">
        <v>832</v>
      </c>
      <c r="E2062" s="41" t="s">
        <v>1301</v>
      </c>
      <c r="F2062" s="235">
        <v>1</v>
      </c>
      <c r="G2062" s="235">
        <v>0</v>
      </c>
      <c r="H2062" s="78">
        <f t="shared" si="161"/>
        <v>0</v>
      </c>
      <c r="I2062" s="47">
        <f t="shared" si="162"/>
        <v>0</v>
      </c>
      <c r="J2062" s="139">
        <v>7656</v>
      </c>
      <c r="K2062" s="139">
        <v>0</v>
      </c>
      <c r="L2062" s="54">
        <f t="shared" si="163"/>
        <v>0</v>
      </c>
      <c r="M2062" s="54">
        <f t="shared" si="164"/>
        <v>0</v>
      </c>
      <c r="O2062" s="91">
        <f t="shared" si="160"/>
        <v>0</v>
      </c>
      <c r="P2062" s="147">
        <v>860832</v>
      </c>
      <c r="Q2062" s="71"/>
      <c r="R2062" s="71"/>
    </row>
    <row r="2063" spans="1:18">
      <c r="A2063" s="234">
        <v>860876</v>
      </c>
      <c r="B2063" s="149">
        <v>860</v>
      </c>
      <c r="C2063" s="183" t="s">
        <v>1307</v>
      </c>
      <c r="D2063" s="184">
        <v>876</v>
      </c>
      <c r="E2063" s="41" t="s">
        <v>535</v>
      </c>
      <c r="G2063" s="235">
        <v>2</v>
      </c>
      <c r="H2063" s="78">
        <f t="shared" si="161"/>
        <v>1.6400000000000001</v>
      </c>
      <c r="I2063" s="47">
        <f t="shared" si="162"/>
        <v>-0.35999999999999988</v>
      </c>
      <c r="K2063" s="139">
        <v>10000</v>
      </c>
      <c r="L2063" s="54">
        <f t="shared" si="163"/>
        <v>8200</v>
      </c>
      <c r="M2063" s="54">
        <f t="shared" si="164"/>
        <v>-1800</v>
      </c>
      <c r="O2063" s="91">
        <f t="shared" si="160"/>
        <v>0</v>
      </c>
      <c r="P2063" s="122">
        <v>860876</v>
      </c>
      <c r="Q2063" s="71">
        <v>1.6400000000000001</v>
      </c>
      <c r="R2063" s="71">
        <v>8200</v>
      </c>
    </row>
    <row r="2064" spans="1:18">
      <c r="A2064" s="212">
        <v>885817</v>
      </c>
      <c r="B2064" s="149">
        <v>885</v>
      </c>
      <c r="C2064" s="183" t="s">
        <v>942</v>
      </c>
      <c r="D2064" s="184">
        <v>817</v>
      </c>
      <c r="E2064" s="41" t="s">
        <v>1619</v>
      </c>
      <c r="F2064" s="235">
        <v>2</v>
      </c>
      <c r="G2064" s="235">
        <v>3</v>
      </c>
      <c r="H2064" s="78">
        <f t="shared" si="161"/>
        <v>3</v>
      </c>
      <c r="I2064" s="47">
        <f t="shared" si="162"/>
        <v>0</v>
      </c>
      <c r="J2064" s="139">
        <v>11475</v>
      </c>
      <c r="K2064" s="139">
        <v>16475</v>
      </c>
      <c r="L2064" s="54">
        <f t="shared" si="163"/>
        <v>16723</v>
      </c>
      <c r="M2064" s="54">
        <f t="shared" si="164"/>
        <v>248</v>
      </c>
      <c r="O2064" s="91">
        <f t="shared" si="160"/>
        <v>0</v>
      </c>
      <c r="P2064" s="122">
        <v>885817</v>
      </c>
      <c r="Q2064" s="71">
        <v>3</v>
      </c>
      <c r="R2064" s="71">
        <v>16723</v>
      </c>
    </row>
    <row r="2065" spans="1:18">
      <c r="A2065" s="51">
        <v>885823</v>
      </c>
      <c r="B2065" s="49">
        <v>885</v>
      </c>
      <c r="C2065" s="50" t="s">
        <v>942</v>
      </c>
      <c r="D2065" s="68">
        <v>823</v>
      </c>
      <c r="E2065" s="41" t="s">
        <v>928</v>
      </c>
      <c r="F2065" s="235">
        <v>137.66999999999999</v>
      </c>
      <c r="G2065" s="235">
        <v>112</v>
      </c>
      <c r="H2065" s="78">
        <f t="shared" si="161"/>
        <v>110.58</v>
      </c>
      <c r="I2065" s="47">
        <f t="shared" si="162"/>
        <v>-1.4200000000000017</v>
      </c>
      <c r="J2065" s="139">
        <v>737961</v>
      </c>
      <c r="K2065" s="139">
        <v>616193</v>
      </c>
      <c r="L2065" s="54">
        <f t="shared" si="163"/>
        <v>605592</v>
      </c>
      <c r="M2065" s="54">
        <f t="shared" si="164"/>
        <v>-10601</v>
      </c>
      <c r="O2065" s="91">
        <f t="shared" si="160"/>
        <v>0</v>
      </c>
      <c r="P2065" s="122">
        <v>885823</v>
      </c>
      <c r="Q2065" s="71">
        <v>110.58</v>
      </c>
      <c r="R2065" s="71">
        <v>605592</v>
      </c>
    </row>
    <row r="2066" spans="1:18">
      <c r="A2066" s="234">
        <v>885853</v>
      </c>
      <c r="B2066" s="149">
        <v>885</v>
      </c>
      <c r="C2066" s="183" t="s">
        <v>942</v>
      </c>
      <c r="D2066" s="184">
        <v>853</v>
      </c>
      <c r="E2066" s="41" t="s">
        <v>935</v>
      </c>
      <c r="G2066" s="235">
        <v>1</v>
      </c>
      <c r="H2066" s="78">
        <f t="shared" si="161"/>
        <v>1</v>
      </c>
      <c r="I2066" s="47">
        <f t="shared" si="162"/>
        <v>0</v>
      </c>
      <c r="K2066" s="139">
        <v>9000</v>
      </c>
      <c r="L2066" s="54">
        <f t="shared" si="163"/>
        <v>5748</v>
      </c>
      <c r="M2066" s="54">
        <f t="shared" si="164"/>
        <v>-3252</v>
      </c>
      <c r="O2066" s="91">
        <f t="shared" si="160"/>
        <v>0</v>
      </c>
      <c r="P2066" s="122">
        <v>885853</v>
      </c>
      <c r="Q2066" s="71">
        <v>1</v>
      </c>
      <c r="R2066" s="71">
        <v>5748</v>
      </c>
    </row>
    <row r="2067" spans="1:18">
      <c r="A2067" s="180">
        <v>3901001</v>
      </c>
      <c r="B2067" s="86">
        <v>3901</v>
      </c>
      <c r="C2067" s="182" t="s">
        <v>5</v>
      </c>
      <c r="D2067" s="182">
        <v>1</v>
      </c>
      <c r="E2067" s="41" t="s">
        <v>890</v>
      </c>
      <c r="F2067" s="235">
        <v>6.2299999999999995</v>
      </c>
      <c r="G2067" s="235">
        <v>3</v>
      </c>
      <c r="H2067" s="78">
        <f t="shared" si="161"/>
        <v>3</v>
      </c>
      <c r="I2067" s="47">
        <f t="shared" si="162"/>
        <v>0</v>
      </c>
      <c r="J2067" s="139">
        <v>41799</v>
      </c>
      <c r="K2067" s="139">
        <v>20100</v>
      </c>
      <c r="L2067" s="54">
        <f t="shared" si="163"/>
        <v>20100</v>
      </c>
      <c r="M2067" s="54">
        <f t="shared" si="164"/>
        <v>0</v>
      </c>
      <c r="O2067" s="91">
        <f t="shared" si="160"/>
        <v>0</v>
      </c>
      <c r="P2067" s="122">
        <v>3901001</v>
      </c>
      <c r="Q2067" s="71">
        <v>3</v>
      </c>
      <c r="R2067" s="71">
        <v>20100</v>
      </c>
    </row>
    <row r="2068" spans="1:18">
      <c r="A2068" s="180">
        <v>3901005</v>
      </c>
      <c r="B2068" s="86">
        <v>3901</v>
      </c>
      <c r="C2068" s="182" t="s">
        <v>5</v>
      </c>
      <c r="D2068" s="182">
        <v>5</v>
      </c>
      <c r="E2068" s="41" t="s">
        <v>572</v>
      </c>
      <c r="F2068" s="235">
        <v>4</v>
      </c>
      <c r="G2068" s="235">
        <v>3</v>
      </c>
      <c r="H2068" s="78">
        <f t="shared" si="161"/>
        <v>3</v>
      </c>
      <c r="I2068" s="47">
        <f t="shared" si="162"/>
        <v>0</v>
      </c>
      <c r="J2068" s="139">
        <v>26800</v>
      </c>
      <c r="K2068" s="139">
        <v>20100</v>
      </c>
      <c r="L2068" s="54">
        <f t="shared" si="163"/>
        <v>20100</v>
      </c>
      <c r="M2068" s="54">
        <f t="shared" si="164"/>
        <v>0</v>
      </c>
      <c r="O2068" s="91">
        <f t="shared" si="160"/>
        <v>0</v>
      </c>
      <c r="P2068" s="122">
        <v>3901005</v>
      </c>
      <c r="Q2068" s="71">
        <v>3</v>
      </c>
      <c r="R2068" s="71">
        <v>20100</v>
      </c>
    </row>
    <row r="2069" spans="1:18">
      <c r="A2069" s="212">
        <v>3901007</v>
      </c>
      <c r="B2069" s="149">
        <v>3901</v>
      </c>
      <c r="C2069" s="183" t="s">
        <v>491</v>
      </c>
      <c r="D2069" s="184">
        <v>7</v>
      </c>
      <c r="E2069" s="41" t="s">
        <v>578</v>
      </c>
      <c r="F2069" s="235">
        <v>1.98</v>
      </c>
      <c r="G2069" s="235">
        <v>2</v>
      </c>
      <c r="H2069" s="78">
        <f t="shared" si="161"/>
        <v>1.3599999999999999</v>
      </c>
      <c r="I2069" s="47">
        <f t="shared" si="162"/>
        <v>-0.64000000000000012</v>
      </c>
      <c r="J2069" s="139">
        <v>14400</v>
      </c>
      <c r="K2069" s="139">
        <v>21532</v>
      </c>
      <c r="L2069" s="54">
        <f t="shared" si="163"/>
        <v>11555</v>
      </c>
      <c r="M2069" s="54">
        <f t="shared" si="164"/>
        <v>-9977</v>
      </c>
      <c r="O2069" s="91">
        <f t="shared" si="160"/>
        <v>0</v>
      </c>
      <c r="P2069" s="122">
        <v>3901007</v>
      </c>
      <c r="Q2069" s="71">
        <v>1.3599999999999999</v>
      </c>
      <c r="R2069" s="71">
        <v>11555</v>
      </c>
    </row>
    <row r="2070" spans="1:18">
      <c r="A2070" s="212">
        <v>3901008</v>
      </c>
      <c r="B2070" s="149">
        <v>3901</v>
      </c>
      <c r="C2070" s="183" t="s">
        <v>491</v>
      </c>
      <c r="D2070" s="184">
        <v>8</v>
      </c>
      <c r="E2070" s="41" t="s">
        <v>887</v>
      </c>
      <c r="F2070" s="235">
        <v>0.47</v>
      </c>
      <c r="G2070" s="235">
        <v>0</v>
      </c>
      <c r="H2070" s="78">
        <f t="shared" si="161"/>
        <v>0</v>
      </c>
      <c r="I2070" s="47">
        <f t="shared" si="162"/>
        <v>0</v>
      </c>
      <c r="J2070" s="139">
        <v>3189</v>
      </c>
      <c r="K2070" s="139">
        <v>0</v>
      </c>
      <c r="L2070" s="54">
        <f t="shared" si="163"/>
        <v>0</v>
      </c>
      <c r="M2070" s="54">
        <f t="shared" si="164"/>
        <v>0</v>
      </c>
      <c r="O2070" s="91">
        <f t="shared" si="160"/>
        <v>0</v>
      </c>
      <c r="P2070" s="147">
        <v>3901008</v>
      </c>
      <c r="Q2070" s="71"/>
      <c r="R2070" s="71"/>
    </row>
    <row r="2071" spans="1:18">
      <c r="A2071" s="212">
        <v>3901009</v>
      </c>
      <c r="B2071" s="149">
        <v>3901</v>
      </c>
      <c r="C2071" s="183" t="s">
        <v>491</v>
      </c>
      <c r="D2071" s="184">
        <v>9</v>
      </c>
      <c r="E2071" s="41" t="s">
        <v>808</v>
      </c>
      <c r="F2071" s="235">
        <v>1.51</v>
      </c>
      <c r="G2071" s="235">
        <v>1</v>
      </c>
      <c r="H2071" s="78">
        <f t="shared" si="161"/>
        <v>1</v>
      </c>
      <c r="I2071" s="47">
        <f t="shared" si="162"/>
        <v>0</v>
      </c>
      <c r="J2071" s="139">
        <v>10154</v>
      </c>
      <c r="K2071" s="139">
        <v>6700</v>
      </c>
      <c r="L2071" s="54">
        <f t="shared" si="163"/>
        <v>6700</v>
      </c>
      <c r="M2071" s="54">
        <f t="shared" si="164"/>
        <v>0</v>
      </c>
      <c r="O2071" s="91">
        <f t="shared" si="160"/>
        <v>0</v>
      </c>
      <c r="P2071" s="122">
        <v>3901009</v>
      </c>
      <c r="Q2071" s="71">
        <v>1</v>
      </c>
      <c r="R2071" s="71">
        <v>6700</v>
      </c>
    </row>
    <row r="2072" spans="1:18">
      <c r="A2072" s="250">
        <v>3901010</v>
      </c>
      <c r="B2072" s="201">
        <v>3901</v>
      </c>
      <c r="C2072" s="183" t="s">
        <v>491</v>
      </c>
      <c r="D2072" s="184">
        <v>10</v>
      </c>
      <c r="E2072" s="41" t="s">
        <v>1305</v>
      </c>
      <c r="F2072" s="235">
        <v>0.48</v>
      </c>
      <c r="G2072" s="235">
        <v>2</v>
      </c>
      <c r="H2072" s="78">
        <f t="shared" si="161"/>
        <v>1.18</v>
      </c>
      <c r="I2072" s="47">
        <f t="shared" si="162"/>
        <v>-0.82000000000000006</v>
      </c>
      <c r="J2072" s="139">
        <v>3255</v>
      </c>
      <c r="K2072" s="139">
        <v>21400</v>
      </c>
      <c r="L2072" s="54">
        <f t="shared" si="163"/>
        <v>9563</v>
      </c>
      <c r="M2072" s="54">
        <f t="shared" si="164"/>
        <v>-11837</v>
      </c>
      <c r="O2072" s="91">
        <f t="shared" si="160"/>
        <v>0</v>
      </c>
      <c r="P2072" s="122">
        <v>3901010</v>
      </c>
      <c r="Q2072" s="71">
        <v>1.18</v>
      </c>
      <c r="R2072" s="71">
        <v>9563</v>
      </c>
    </row>
    <row r="2073" spans="1:18">
      <c r="A2073" s="212">
        <v>3901014</v>
      </c>
      <c r="B2073" s="149">
        <v>3901</v>
      </c>
      <c r="C2073" s="183" t="s">
        <v>491</v>
      </c>
      <c r="D2073" s="184">
        <v>14</v>
      </c>
      <c r="E2073" s="41" t="s">
        <v>825</v>
      </c>
      <c r="F2073" s="235">
        <v>1</v>
      </c>
      <c r="G2073" s="235">
        <v>0</v>
      </c>
      <c r="H2073" s="78">
        <f t="shared" si="161"/>
        <v>0</v>
      </c>
      <c r="I2073" s="47">
        <f t="shared" si="162"/>
        <v>0</v>
      </c>
      <c r="J2073" s="139">
        <v>6700</v>
      </c>
      <c r="K2073" s="139">
        <v>0</v>
      </c>
      <c r="L2073" s="54">
        <f t="shared" si="163"/>
        <v>0</v>
      </c>
      <c r="M2073" s="54">
        <f t="shared" si="164"/>
        <v>0</v>
      </c>
      <c r="O2073" s="91">
        <f t="shared" si="160"/>
        <v>0</v>
      </c>
      <c r="P2073" s="147">
        <v>3901014</v>
      </c>
      <c r="Q2073" s="71"/>
      <c r="R2073" s="71"/>
    </row>
    <row r="2074" spans="1:18">
      <c r="A2074" s="180">
        <v>3901016</v>
      </c>
      <c r="B2074" s="86">
        <v>3901</v>
      </c>
      <c r="C2074" s="182" t="s">
        <v>5</v>
      </c>
      <c r="D2074" s="182">
        <v>16</v>
      </c>
      <c r="E2074" s="41" t="s">
        <v>1317</v>
      </c>
      <c r="F2074" s="235">
        <v>3.23</v>
      </c>
      <c r="G2074" s="235">
        <v>7</v>
      </c>
      <c r="H2074" s="78">
        <f t="shared" si="161"/>
        <v>7.85</v>
      </c>
      <c r="I2074" s="47">
        <f t="shared" si="162"/>
        <v>0.84999999999999964</v>
      </c>
      <c r="J2074" s="139">
        <v>22379</v>
      </c>
      <c r="K2074" s="139">
        <v>53900</v>
      </c>
      <c r="L2074" s="54">
        <f t="shared" si="163"/>
        <v>53025</v>
      </c>
      <c r="M2074" s="54">
        <f t="shared" si="164"/>
        <v>-875</v>
      </c>
      <c r="O2074" s="91">
        <f t="shared" si="160"/>
        <v>0</v>
      </c>
      <c r="P2074" s="122">
        <v>3901016</v>
      </c>
      <c r="Q2074" s="71">
        <v>7.85</v>
      </c>
      <c r="R2074" s="71">
        <v>53025</v>
      </c>
    </row>
    <row r="2075" spans="1:18">
      <c r="A2075" s="180">
        <v>3901017</v>
      </c>
      <c r="B2075" s="86">
        <v>3901</v>
      </c>
      <c r="C2075" s="182" t="s">
        <v>5</v>
      </c>
      <c r="D2075" s="182">
        <v>17</v>
      </c>
      <c r="E2075" s="41" t="s">
        <v>1274</v>
      </c>
      <c r="F2075" s="235">
        <v>3.2199999999999998</v>
      </c>
      <c r="G2075" s="235">
        <v>3</v>
      </c>
      <c r="H2075" s="78">
        <f t="shared" si="161"/>
        <v>1.7599999999999998</v>
      </c>
      <c r="I2075" s="47">
        <f t="shared" si="162"/>
        <v>-1.2400000000000002</v>
      </c>
      <c r="J2075" s="139">
        <v>22842</v>
      </c>
      <c r="K2075" s="139">
        <v>20100</v>
      </c>
      <c r="L2075" s="54">
        <f t="shared" si="163"/>
        <v>11886</v>
      </c>
      <c r="M2075" s="54">
        <f t="shared" si="164"/>
        <v>-8214</v>
      </c>
      <c r="O2075" s="91">
        <f t="shared" si="160"/>
        <v>0</v>
      </c>
      <c r="P2075" s="122">
        <v>3901017</v>
      </c>
      <c r="Q2075" s="71">
        <v>1.7599999999999998</v>
      </c>
      <c r="R2075" s="71">
        <v>11886</v>
      </c>
    </row>
    <row r="2076" spans="1:18">
      <c r="A2076" s="180">
        <v>3901020</v>
      </c>
      <c r="B2076" s="86">
        <v>3901</v>
      </c>
      <c r="C2076" s="182" t="s">
        <v>5</v>
      </c>
      <c r="D2076" s="182">
        <v>20</v>
      </c>
      <c r="E2076" s="41" t="s">
        <v>776</v>
      </c>
      <c r="F2076" s="235">
        <v>4.2299999999999995</v>
      </c>
      <c r="G2076" s="235">
        <v>7</v>
      </c>
      <c r="H2076" s="78">
        <f t="shared" si="161"/>
        <v>7.65</v>
      </c>
      <c r="I2076" s="47">
        <f t="shared" si="162"/>
        <v>0.65000000000000036</v>
      </c>
      <c r="J2076" s="139">
        <v>28825</v>
      </c>
      <c r="K2076" s="139">
        <v>46900</v>
      </c>
      <c r="L2076" s="54">
        <f t="shared" si="163"/>
        <v>51642</v>
      </c>
      <c r="M2076" s="54">
        <f t="shared" si="164"/>
        <v>4742</v>
      </c>
      <c r="O2076" s="91">
        <f t="shared" si="160"/>
        <v>0</v>
      </c>
      <c r="P2076" s="122">
        <v>3901020</v>
      </c>
      <c r="Q2076" s="71">
        <v>7.65</v>
      </c>
      <c r="R2076" s="71">
        <v>51642</v>
      </c>
    </row>
    <row r="2077" spans="1:18">
      <c r="A2077" s="234">
        <v>3901023</v>
      </c>
      <c r="B2077" s="149">
        <v>3901</v>
      </c>
      <c r="C2077" s="183" t="s">
        <v>491</v>
      </c>
      <c r="D2077" s="184">
        <v>23</v>
      </c>
      <c r="E2077" s="41" t="s">
        <v>843</v>
      </c>
      <c r="G2077" s="235">
        <v>2</v>
      </c>
      <c r="H2077" s="78">
        <f t="shared" si="161"/>
        <v>2</v>
      </c>
      <c r="I2077" s="47">
        <f t="shared" si="162"/>
        <v>0</v>
      </c>
      <c r="K2077" s="139">
        <v>13400</v>
      </c>
      <c r="L2077" s="54">
        <f t="shared" si="163"/>
        <v>13400</v>
      </c>
      <c r="M2077" s="54">
        <f t="shared" si="164"/>
        <v>0</v>
      </c>
      <c r="O2077" s="91">
        <f t="shared" si="160"/>
        <v>0</v>
      </c>
      <c r="P2077" s="122">
        <v>3901023</v>
      </c>
      <c r="Q2077" s="71">
        <v>2</v>
      </c>
      <c r="R2077" s="71">
        <v>13400</v>
      </c>
    </row>
    <row r="2078" spans="1:18">
      <c r="A2078" s="180">
        <v>3901024</v>
      </c>
      <c r="B2078" s="86">
        <v>3901</v>
      </c>
      <c r="C2078" s="182" t="s">
        <v>5</v>
      </c>
      <c r="D2078" s="182">
        <v>24</v>
      </c>
      <c r="E2078" s="41" t="s">
        <v>813</v>
      </c>
      <c r="F2078" s="235">
        <v>0.28000000000000003</v>
      </c>
      <c r="G2078" s="235">
        <v>1</v>
      </c>
      <c r="H2078" s="78">
        <f t="shared" si="161"/>
        <v>0.13</v>
      </c>
      <c r="I2078" s="47">
        <f t="shared" si="162"/>
        <v>-0.87</v>
      </c>
      <c r="J2078" s="139">
        <v>2504</v>
      </c>
      <c r="K2078" s="139">
        <v>6700</v>
      </c>
      <c r="L2078" s="54">
        <f t="shared" si="163"/>
        <v>936</v>
      </c>
      <c r="M2078" s="54">
        <f t="shared" si="164"/>
        <v>-5764</v>
      </c>
      <c r="O2078" s="91">
        <f t="shared" si="160"/>
        <v>0</v>
      </c>
      <c r="P2078" s="122">
        <v>3901024</v>
      </c>
      <c r="Q2078" s="71">
        <v>0.13</v>
      </c>
      <c r="R2078" s="71">
        <v>936</v>
      </c>
    </row>
    <row r="2079" spans="1:18">
      <c r="A2079" s="180">
        <v>3901025</v>
      </c>
      <c r="B2079" s="86">
        <v>3901</v>
      </c>
      <c r="C2079" s="182" t="s">
        <v>5</v>
      </c>
      <c r="D2079" s="182">
        <v>25</v>
      </c>
      <c r="E2079" s="41" t="s">
        <v>792</v>
      </c>
      <c r="F2079" s="235">
        <v>3</v>
      </c>
      <c r="G2079" s="235">
        <v>0</v>
      </c>
      <c r="H2079" s="78">
        <f t="shared" si="161"/>
        <v>0</v>
      </c>
      <c r="I2079" s="47">
        <f t="shared" si="162"/>
        <v>0</v>
      </c>
      <c r="J2079" s="139">
        <v>21706</v>
      </c>
      <c r="K2079" s="139">
        <v>0</v>
      </c>
      <c r="L2079" s="54">
        <f t="shared" si="163"/>
        <v>0</v>
      </c>
      <c r="M2079" s="54">
        <f t="shared" si="164"/>
        <v>0</v>
      </c>
      <c r="O2079" s="91">
        <f t="shared" si="160"/>
        <v>0</v>
      </c>
      <c r="P2079" s="147">
        <v>3901025</v>
      </c>
    </row>
    <row r="2080" spans="1:18">
      <c r="A2080" s="180">
        <v>3901030</v>
      </c>
      <c r="B2080" s="86">
        <v>3901</v>
      </c>
      <c r="C2080" s="182" t="s">
        <v>5</v>
      </c>
      <c r="D2080" s="182">
        <v>30</v>
      </c>
      <c r="E2080" s="41" t="s">
        <v>858</v>
      </c>
      <c r="F2080" s="235">
        <v>9.57</v>
      </c>
      <c r="G2080" s="235">
        <v>7</v>
      </c>
      <c r="H2080" s="78">
        <f t="shared" si="161"/>
        <v>5.8599999999999994</v>
      </c>
      <c r="I2080" s="47">
        <f t="shared" si="162"/>
        <v>-1.1400000000000006</v>
      </c>
      <c r="J2080" s="139">
        <v>64152</v>
      </c>
      <c r="K2080" s="139">
        <v>46900</v>
      </c>
      <c r="L2080" s="54">
        <f t="shared" si="163"/>
        <v>39274</v>
      </c>
      <c r="M2080" s="54">
        <f t="shared" si="164"/>
        <v>-7626</v>
      </c>
      <c r="O2080" s="91">
        <f t="shared" si="160"/>
        <v>0</v>
      </c>
      <c r="P2080" s="122">
        <v>3901030</v>
      </c>
      <c r="Q2080" s="71">
        <v>5.8599999999999994</v>
      </c>
      <c r="R2080" s="71">
        <v>39274</v>
      </c>
    </row>
    <row r="2081" spans="1:18">
      <c r="A2081" s="212">
        <v>3901031</v>
      </c>
      <c r="B2081" s="149">
        <v>3901</v>
      </c>
      <c r="C2081" s="183" t="s">
        <v>491</v>
      </c>
      <c r="D2081" s="184">
        <v>31</v>
      </c>
      <c r="E2081" s="41" t="s">
        <v>912</v>
      </c>
      <c r="F2081" s="235">
        <v>3.65</v>
      </c>
      <c r="G2081" s="235">
        <v>3</v>
      </c>
      <c r="H2081" s="78">
        <f t="shared" si="161"/>
        <v>4.5500000000000007</v>
      </c>
      <c r="I2081" s="47">
        <f t="shared" si="162"/>
        <v>1.5500000000000007</v>
      </c>
      <c r="J2081" s="139">
        <v>24557</v>
      </c>
      <c r="K2081" s="139">
        <v>24100</v>
      </c>
      <c r="L2081" s="54">
        <f t="shared" si="163"/>
        <v>36349</v>
      </c>
      <c r="M2081" s="54">
        <f t="shared" si="164"/>
        <v>12249</v>
      </c>
      <c r="O2081" s="91">
        <f t="shared" si="160"/>
        <v>0</v>
      </c>
      <c r="P2081" s="122">
        <v>3901031</v>
      </c>
      <c r="Q2081" s="71">
        <v>4.5500000000000007</v>
      </c>
      <c r="R2081" s="71">
        <v>36349</v>
      </c>
    </row>
    <row r="2082" spans="1:18">
      <c r="A2082" s="180">
        <v>3901035</v>
      </c>
      <c r="B2082" s="86">
        <v>3901</v>
      </c>
      <c r="C2082" s="182" t="s">
        <v>5</v>
      </c>
      <c r="D2082" s="182">
        <v>35</v>
      </c>
      <c r="E2082" s="41" t="s">
        <v>833</v>
      </c>
      <c r="F2082" s="235">
        <v>29.940000000000005</v>
      </c>
      <c r="G2082" s="235">
        <v>29</v>
      </c>
      <c r="H2082" s="78">
        <f t="shared" si="161"/>
        <v>28.250000000000004</v>
      </c>
      <c r="I2082" s="47">
        <f t="shared" si="162"/>
        <v>-0.74999999999999645</v>
      </c>
      <c r="J2082" s="139">
        <v>205436</v>
      </c>
      <c r="K2082" s="139">
        <v>208986</v>
      </c>
      <c r="L2082" s="54">
        <f t="shared" si="163"/>
        <v>198832</v>
      </c>
      <c r="M2082" s="54">
        <f t="shared" si="164"/>
        <v>-10154</v>
      </c>
      <c r="O2082" s="91">
        <f t="shared" si="160"/>
        <v>0</v>
      </c>
      <c r="P2082" s="122">
        <v>3901035</v>
      </c>
      <c r="Q2082" s="71">
        <v>28.250000000000004</v>
      </c>
      <c r="R2082" s="71">
        <v>198832</v>
      </c>
    </row>
    <row r="2083" spans="1:18">
      <c r="A2083" s="180">
        <v>3901036</v>
      </c>
      <c r="B2083" s="86">
        <v>3901</v>
      </c>
      <c r="C2083" s="182" t="s">
        <v>5</v>
      </c>
      <c r="D2083" s="182">
        <v>36</v>
      </c>
      <c r="E2083" s="41" t="s">
        <v>902</v>
      </c>
      <c r="F2083" s="235">
        <v>3.51</v>
      </c>
      <c r="G2083" s="235">
        <v>1</v>
      </c>
      <c r="H2083" s="78">
        <f t="shared" si="161"/>
        <v>0.81</v>
      </c>
      <c r="I2083" s="47">
        <f t="shared" si="162"/>
        <v>-0.18999999999999995</v>
      </c>
      <c r="J2083" s="139">
        <v>23632</v>
      </c>
      <c r="K2083" s="139">
        <v>6700</v>
      </c>
      <c r="L2083" s="54">
        <f t="shared" si="163"/>
        <v>5441</v>
      </c>
      <c r="M2083" s="54">
        <f t="shared" si="164"/>
        <v>-1259</v>
      </c>
      <c r="O2083" s="91">
        <f t="shared" si="160"/>
        <v>0</v>
      </c>
      <c r="P2083" s="122">
        <v>3901036</v>
      </c>
      <c r="Q2083" s="71">
        <v>0.81</v>
      </c>
      <c r="R2083" s="71">
        <v>5441</v>
      </c>
    </row>
    <row r="2084" spans="1:18">
      <c r="A2084" s="180">
        <v>3901038</v>
      </c>
      <c r="B2084" s="86">
        <v>3901</v>
      </c>
      <c r="C2084" s="182" t="s">
        <v>5</v>
      </c>
      <c r="D2084" s="182">
        <v>38</v>
      </c>
      <c r="E2084" s="41" t="s">
        <v>809</v>
      </c>
      <c r="F2084" s="235">
        <v>1</v>
      </c>
      <c r="G2084" s="235">
        <v>1</v>
      </c>
      <c r="H2084" s="78">
        <f t="shared" si="161"/>
        <v>1</v>
      </c>
      <c r="I2084" s="47">
        <f t="shared" si="162"/>
        <v>0</v>
      </c>
      <c r="J2084" s="139">
        <v>6700</v>
      </c>
      <c r="K2084" s="139">
        <v>6700</v>
      </c>
      <c r="L2084" s="54">
        <f t="shared" si="163"/>
        <v>6700</v>
      </c>
      <c r="M2084" s="54">
        <f t="shared" si="164"/>
        <v>0</v>
      </c>
      <c r="O2084" s="91">
        <f t="shared" si="160"/>
        <v>0</v>
      </c>
      <c r="P2084" s="122">
        <v>3901038</v>
      </c>
      <c r="Q2084" s="71">
        <v>1</v>
      </c>
      <c r="R2084" s="71">
        <v>6700</v>
      </c>
    </row>
    <row r="2085" spans="1:18">
      <c r="A2085" s="212">
        <v>3901039</v>
      </c>
      <c r="B2085" s="149">
        <v>3901</v>
      </c>
      <c r="C2085" s="183" t="s">
        <v>491</v>
      </c>
      <c r="D2085" s="184">
        <v>39</v>
      </c>
      <c r="E2085" s="41" t="s">
        <v>786</v>
      </c>
      <c r="F2085" s="235">
        <v>1.92</v>
      </c>
      <c r="G2085" s="235">
        <v>0</v>
      </c>
      <c r="H2085" s="78">
        <f t="shared" si="161"/>
        <v>0</v>
      </c>
      <c r="I2085" s="47">
        <f t="shared" si="162"/>
        <v>0</v>
      </c>
      <c r="J2085" s="139">
        <v>12870</v>
      </c>
      <c r="K2085" s="139">
        <v>0</v>
      </c>
      <c r="L2085" s="54">
        <f t="shared" si="163"/>
        <v>0</v>
      </c>
      <c r="M2085" s="54">
        <f t="shared" si="164"/>
        <v>0</v>
      </c>
      <c r="O2085" s="91">
        <f t="shared" si="160"/>
        <v>0</v>
      </c>
      <c r="P2085" s="147">
        <v>3901039</v>
      </c>
      <c r="Q2085" s="71"/>
      <c r="R2085" s="71"/>
    </row>
    <row r="2086" spans="1:18">
      <c r="A2086" s="180">
        <v>3901040</v>
      </c>
      <c r="B2086" s="86">
        <v>3901</v>
      </c>
      <c r="C2086" s="182" t="s">
        <v>5</v>
      </c>
      <c r="D2086" s="182">
        <v>40</v>
      </c>
      <c r="E2086" s="41" t="s">
        <v>834</v>
      </c>
      <c r="F2086" s="235">
        <v>2.66</v>
      </c>
      <c r="G2086" s="235">
        <v>1</v>
      </c>
      <c r="H2086" s="78">
        <f t="shared" si="161"/>
        <v>1.76</v>
      </c>
      <c r="I2086" s="47">
        <f t="shared" si="162"/>
        <v>0.76</v>
      </c>
      <c r="J2086" s="139">
        <v>17848</v>
      </c>
      <c r="K2086" s="139">
        <v>6700</v>
      </c>
      <c r="L2086" s="54">
        <f t="shared" si="163"/>
        <v>11810</v>
      </c>
      <c r="M2086" s="54">
        <f t="shared" si="164"/>
        <v>5110</v>
      </c>
      <c r="O2086" s="91">
        <f t="shared" si="160"/>
        <v>0</v>
      </c>
      <c r="P2086" s="122">
        <v>3901040</v>
      </c>
      <c r="Q2086" s="71">
        <v>1.76</v>
      </c>
      <c r="R2086" s="71">
        <v>11810</v>
      </c>
    </row>
    <row r="2087" spans="1:18">
      <c r="A2087" s="180">
        <v>3901044</v>
      </c>
      <c r="B2087" s="86">
        <v>3901</v>
      </c>
      <c r="C2087" s="182" t="s">
        <v>5</v>
      </c>
      <c r="D2087" s="182">
        <v>44</v>
      </c>
      <c r="E2087" s="41" t="s">
        <v>835</v>
      </c>
      <c r="F2087" s="235">
        <v>16.22</v>
      </c>
      <c r="G2087" s="235">
        <v>11</v>
      </c>
      <c r="H2087" s="78">
        <f t="shared" si="161"/>
        <v>10.25</v>
      </c>
      <c r="I2087" s="47">
        <f t="shared" si="162"/>
        <v>-0.75</v>
      </c>
      <c r="J2087" s="139">
        <v>108808</v>
      </c>
      <c r="K2087" s="139">
        <v>73700</v>
      </c>
      <c r="L2087" s="54">
        <f t="shared" si="163"/>
        <v>69089</v>
      </c>
      <c r="M2087" s="54">
        <f t="shared" si="164"/>
        <v>-4611</v>
      </c>
      <c r="N2087" s="148"/>
      <c r="O2087" s="91">
        <f t="shared" si="160"/>
        <v>0</v>
      </c>
      <c r="P2087" s="122">
        <v>3901044</v>
      </c>
      <c r="Q2087" s="71">
        <v>10.25</v>
      </c>
      <c r="R2087" s="71">
        <v>69089</v>
      </c>
    </row>
    <row r="2088" spans="1:18">
      <c r="A2088" s="212">
        <v>3901048</v>
      </c>
      <c r="B2088" s="149">
        <v>3901</v>
      </c>
      <c r="C2088" s="183" t="s">
        <v>491</v>
      </c>
      <c r="D2088" s="184">
        <v>48</v>
      </c>
      <c r="E2088" s="41" t="s">
        <v>1328</v>
      </c>
      <c r="F2088" s="235">
        <v>1</v>
      </c>
      <c r="G2088" s="235">
        <v>0</v>
      </c>
      <c r="H2088" s="78">
        <f t="shared" si="161"/>
        <v>0</v>
      </c>
      <c r="I2088" s="47">
        <f t="shared" si="162"/>
        <v>0</v>
      </c>
      <c r="J2088" s="139">
        <v>6700</v>
      </c>
      <c r="K2088" s="139">
        <v>0</v>
      </c>
      <c r="L2088" s="54">
        <f t="shared" si="163"/>
        <v>0</v>
      </c>
      <c r="M2088" s="54">
        <f t="shared" si="164"/>
        <v>0</v>
      </c>
      <c r="O2088" s="91">
        <f t="shared" si="160"/>
        <v>0</v>
      </c>
      <c r="P2088" s="147">
        <v>3901048</v>
      </c>
      <c r="Q2088" s="71"/>
      <c r="R2088" s="71"/>
    </row>
    <row r="2089" spans="1:18">
      <c r="A2089" s="180">
        <v>3901049</v>
      </c>
      <c r="B2089" s="86">
        <v>3901</v>
      </c>
      <c r="C2089" s="182" t="s">
        <v>5</v>
      </c>
      <c r="D2089" s="182">
        <v>49</v>
      </c>
      <c r="E2089" s="41" t="s">
        <v>562</v>
      </c>
      <c r="F2089" s="235">
        <v>2</v>
      </c>
      <c r="G2089" s="235">
        <v>2</v>
      </c>
      <c r="H2089" s="78">
        <f t="shared" si="161"/>
        <v>2</v>
      </c>
      <c r="I2089" s="47">
        <f t="shared" si="162"/>
        <v>0</v>
      </c>
      <c r="J2089" s="139">
        <v>13400</v>
      </c>
      <c r="K2089" s="139">
        <v>13400</v>
      </c>
      <c r="L2089" s="54">
        <f t="shared" si="163"/>
        <v>13400</v>
      </c>
      <c r="M2089" s="54">
        <f t="shared" si="164"/>
        <v>0</v>
      </c>
      <c r="O2089" s="91">
        <f t="shared" si="160"/>
        <v>0</v>
      </c>
      <c r="P2089" s="122">
        <v>3901049</v>
      </c>
      <c r="Q2089" s="71">
        <v>2</v>
      </c>
      <c r="R2089" s="71">
        <v>13400</v>
      </c>
    </row>
    <row r="2090" spans="1:18">
      <c r="A2090" s="180">
        <v>3901052</v>
      </c>
      <c r="B2090" s="86">
        <v>3901</v>
      </c>
      <c r="C2090" s="182" t="s">
        <v>5</v>
      </c>
      <c r="D2090" s="182">
        <v>52</v>
      </c>
      <c r="E2090" s="41" t="s">
        <v>863</v>
      </c>
      <c r="F2090" s="235">
        <v>3.21</v>
      </c>
      <c r="G2090" s="235">
        <v>3</v>
      </c>
      <c r="H2090" s="78">
        <f t="shared" si="161"/>
        <v>2.31</v>
      </c>
      <c r="I2090" s="47">
        <f t="shared" si="162"/>
        <v>-0.69</v>
      </c>
      <c r="J2090" s="139">
        <v>21566</v>
      </c>
      <c r="K2090" s="139">
        <v>20100</v>
      </c>
      <c r="L2090" s="54">
        <f t="shared" si="163"/>
        <v>15529</v>
      </c>
      <c r="M2090" s="54">
        <f t="shared" si="164"/>
        <v>-4571</v>
      </c>
      <c r="O2090" s="91">
        <f t="shared" si="160"/>
        <v>0</v>
      </c>
      <c r="P2090" s="122">
        <v>3901052</v>
      </c>
      <c r="Q2090" s="71">
        <v>2.31</v>
      </c>
      <c r="R2090" s="71">
        <v>15529</v>
      </c>
    </row>
    <row r="2091" spans="1:18">
      <c r="A2091" s="180">
        <v>3901056</v>
      </c>
      <c r="B2091" s="86">
        <v>3901</v>
      </c>
      <c r="C2091" s="182" t="s">
        <v>5</v>
      </c>
      <c r="D2091" s="182">
        <v>56</v>
      </c>
      <c r="E2091" s="41" t="s">
        <v>784</v>
      </c>
      <c r="F2091" s="235">
        <v>1.48</v>
      </c>
      <c r="G2091" s="235">
        <v>3</v>
      </c>
      <c r="H2091" s="78">
        <f t="shared" si="161"/>
        <v>2.46</v>
      </c>
      <c r="I2091" s="47">
        <f t="shared" si="162"/>
        <v>-0.54</v>
      </c>
      <c r="J2091" s="139">
        <v>9955</v>
      </c>
      <c r="K2091" s="139">
        <v>20100</v>
      </c>
      <c r="L2091" s="54">
        <f t="shared" si="163"/>
        <v>16523</v>
      </c>
      <c r="M2091" s="54">
        <f t="shared" si="164"/>
        <v>-3577</v>
      </c>
      <c r="O2091" s="91">
        <f t="shared" si="160"/>
        <v>0</v>
      </c>
      <c r="P2091" s="122">
        <v>3901056</v>
      </c>
      <c r="Q2091" s="71">
        <v>2.46</v>
      </c>
      <c r="R2091" s="71">
        <v>16523</v>
      </c>
    </row>
    <row r="2092" spans="1:18">
      <c r="A2092" s="180">
        <v>3901057</v>
      </c>
      <c r="B2092" s="86">
        <v>3901</v>
      </c>
      <c r="C2092" s="182" t="s">
        <v>5</v>
      </c>
      <c r="D2092" s="182">
        <v>57</v>
      </c>
      <c r="E2092" s="41" t="s">
        <v>1331</v>
      </c>
      <c r="F2092" s="235">
        <v>2.7800000000000002</v>
      </c>
      <c r="G2092" s="235">
        <v>6</v>
      </c>
      <c r="H2092" s="78">
        <f t="shared" si="161"/>
        <v>6.09</v>
      </c>
      <c r="I2092" s="47">
        <f t="shared" si="162"/>
        <v>8.9999999999999858E-2</v>
      </c>
      <c r="J2092" s="139">
        <v>18642</v>
      </c>
      <c r="K2092" s="139">
        <v>40200</v>
      </c>
      <c r="L2092" s="54">
        <f t="shared" si="163"/>
        <v>40872</v>
      </c>
      <c r="M2092" s="54">
        <f t="shared" si="164"/>
        <v>672</v>
      </c>
      <c r="O2092" s="91">
        <f t="shared" si="160"/>
        <v>0</v>
      </c>
      <c r="P2092" s="122">
        <v>3901057</v>
      </c>
      <c r="Q2092" s="71">
        <v>6.09</v>
      </c>
      <c r="R2092" s="71">
        <v>40872</v>
      </c>
    </row>
    <row r="2093" spans="1:18">
      <c r="A2093" s="180">
        <v>3901061</v>
      </c>
      <c r="B2093" s="86">
        <v>3901</v>
      </c>
      <c r="C2093" s="182" t="s">
        <v>5</v>
      </c>
      <c r="D2093" s="182">
        <v>61</v>
      </c>
      <c r="E2093" s="41" t="s">
        <v>573</v>
      </c>
      <c r="F2093" s="235">
        <v>6</v>
      </c>
      <c r="G2093" s="235">
        <v>12</v>
      </c>
      <c r="H2093" s="78">
        <f t="shared" si="161"/>
        <v>13.66</v>
      </c>
      <c r="I2093" s="47">
        <f t="shared" si="162"/>
        <v>1.6600000000000001</v>
      </c>
      <c r="J2093" s="139">
        <v>40200</v>
      </c>
      <c r="K2093" s="139">
        <v>84400</v>
      </c>
      <c r="L2093" s="54">
        <f t="shared" si="163"/>
        <v>95278</v>
      </c>
      <c r="M2093" s="54">
        <f t="shared" si="164"/>
        <v>10878</v>
      </c>
      <c r="O2093" s="91">
        <f t="shared" si="160"/>
        <v>0</v>
      </c>
      <c r="P2093" s="122">
        <v>3901061</v>
      </c>
      <c r="Q2093" s="71">
        <v>13.66</v>
      </c>
      <c r="R2093" s="71">
        <v>95278</v>
      </c>
    </row>
    <row r="2094" spans="1:18">
      <c r="A2094" s="180">
        <v>3901064</v>
      </c>
      <c r="B2094" s="86">
        <v>3901</v>
      </c>
      <c r="C2094" s="182" t="s">
        <v>5</v>
      </c>
      <c r="D2094" s="182">
        <v>64</v>
      </c>
      <c r="E2094" s="41" t="s">
        <v>844</v>
      </c>
      <c r="F2094" s="235">
        <v>7</v>
      </c>
      <c r="G2094" s="235">
        <v>4</v>
      </c>
      <c r="H2094" s="78">
        <f t="shared" si="161"/>
        <v>2.61</v>
      </c>
      <c r="I2094" s="47">
        <f t="shared" si="162"/>
        <v>-1.3900000000000001</v>
      </c>
      <c r="J2094" s="139">
        <v>46900</v>
      </c>
      <c r="K2094" s="139">
        <v>26800</v>
      </c>
      <c r="L2094" s="54">
        <f t="shared" si="163"/>
        <v>17666</v>
      </c>
      <c r="M2094" s="54">
        <f t="shared" si="164"/>
        <v>-9134</v>
      </c>
      <c r="O2094" s="91">
        <f t="shared" si="160"/>
        <v>0</v>
      </c>
      <c r="P2094" s="122">
        <v>3901064</v>
      </c>
      <c r="Q2094" s="71">
        <v>2.61</v>
      </c>
      <c r="R2094" s="71">
        <v>17666</v>
      </c>
    </row>
    <row r="2095" spans="1:18">
      <c r="A2095" s="212">
        <v>3901071</v>
      </c>
      <c r="B2095" s="149">
        <v>3901</v>
      </c>
      <c r="C2095" s="183" t="s">
        <v>491</v>
      </c>
      <c r="D2095" s="184">
        <v>71</v>
      </c>
      <c r="E2095" s="41" t="s">
        <v>859</v>
      </c>
      <c r="F2095" s="235">
        <v>0.99</v>
      </c>
      <c r="G2095" s="235">
        <v>1</v>
      </c>
      <c r="H2095" s="78">
        <f t="shared" si="161"/>
        <v>1</v>
      </c>
      <c r="I2095" s="47">
        <f t="shared" si="162"/>
        <v>0</v>
      </c>
      <c r="J2095" s="139">
        <v>6634</v>
      </c>
      <c r="K2095" s="139">
        <v>6700</v>
      </c>
      <c r="L2095" s="54">
        <f t="shared" si="163"/>
        <v>6700</v>
      </c>
      <c r="M2095" s="54">
        <f t="shared" si="164"/>
        <v>0</v>
      </c>
      <c r="O2095" s="91">
        <f t="shared" si="160"/>
        <v>0</v>
      </c>
      <c r="P2095" s="122">
        <v>3901071</v>
      </c>
      <c r="Q2095" s="71">
        <v>1</v>
      </c>
      <c r="R2095" s="71">
        <v>6700</v>
      </c>
    </row>
    <row r="2096" spans="1:18">
      <c r="A2096" s="213">
        <v>3901072</v>
      </c>
      <c r="B2096" s="49">
        <v>3901</v>
      </c>
      <c r="C2096" s="49" t="s">
        <v>1609</v>
      </c>
      <c r="D2096" s="49">
        <v>72</v>
      </c>
      <c r="E2096" s="41" t="s">
        <v>1341</v>
      </c>
      <c r="F2096" s="235">
        <v>2</v>
      </c>
      <c r="G2096" s="235">
        <v>2</v>
      </c>
      <c r="H2096" s="78">
        <f t="shared" si="161"/>
        <v>1.47</v>
      </c>
      <c r="I2096" s="47">
        <f t="shared" si="162"/>
        <v>-0.53</v>
      </c>
      <c r="J2096" s="139">
        <v>13400</v>
      </c>
      <c r="K2096" s="139">
        <v>13400</v>
      </c>
      <c r="L2096" s="54">
        <f t="shared" si="163"/>
        <v>9889</v>
      </c>
      <c r="M2096" s="54">
        <f t="shared" si="164"/>
        <v>-3511</v>
      </c>
      <c r="O2096" s="91">
        <f t="shared" si="160"/>
        <v>0</v>
      </c>
      <c r="P2096" s="122">
        <v>3901072</v>
      </c>
      <c r="Q2096" s="71">
        <v>1.47</v>
      </c>
      <c r="R2096" s="71">
        <v>9889</v>
      </c>
    </row>
    <row r="2097" spans="1:18">
      <c r="A2097" s="180">
        <v>3901073</v>
      </c>
      <c r="B2097" s="86">
        <v>3901</v>
      </c>
      <c r="C2097" s="182" t="s">
        <v>5</v>
      </c>
      <c r="D2097" s="182">
        <v>73</v>
      </c>
      <c r="E2097" s="41" t="s">
        <v>1342</v>
      </c>
      <c r="F2097" s="235">
        <v>1.46</v>
      </c>
      <c r="G2097" s="235">
        <v>1</v>
      </c>
      <c r="H2097" s="78">
        <f t="shared" si="161"/>
        <v>1</v>
      </c>
      <c r="I2097" s="47">
        <f t="shared" si="162"/>
        <v>0</v>
      </c>
      <c r="J2097" s="139">
        <v>9898</v>
      </c>
      <c r="K2097" s="139">
        <v>6700</v>
      </c>
      <c r="L2097" s="54">
        <f t="shared" si="163"/>
        <v>6700</v>
      </c>
      <c r="M2097" s="54">
        <f t="shared" si="164"/>
        <v>0</v>
      </c>
      <c r="O2097" s="91">
        <f t="shared" si="160"/>
        <v>0</v>
      </c>
      <c r="P2097" s="122">
        <v>3901073</v>
      </c>
      <c r="Q2097" s="71">
        <v>1</v>
      </c>
      <c r="R2097" s="71">
        <v>6700</v>
      </c>
    </row>
    <row r="2098" spans="1:18">
      <c r="A2098" s="234">
        <v>3901074</v>
      </c>
      <c r="B2098" s="149">
        <v>3901</v>
      </c>
      <c r="C2098" s="183" t="s">
        <v>491</v>
      </c>
      <c r="D2098" s="184">
        <v>74</v>
      </c>
      <c r="E2098" s="41" t="s">
        <v>1343</v>
      </c>
      <c r="G2098" s="235">
        <v>3</v>
      </c>
      <c r="H2098" s="78">
        <f t="shared" si="161"/>
        <v>2.98</v>
      </c>
      <c r="I2098" s="47">
        <f t="shared" si="162"/>
        <v>-2.0000000000000018E-2</v>
      </c>
      <c r="K2098" s="139">
        <v>20100</v>
      </c>
      <c r="L2098" s="54">
        <f t="shared" si="163"/>
        <v>19968</v>
      </c>
      <c r="M2098" s="54">
        <f t="shared" si="164"/>
        <v>-132</v>
      </c>
      <c r="O2098" s="91">
        <f t="shared" si="160"/>
        <v>0</v>
      </c>
      <c r="P2098" s="122">
        <v>3901074</v>
      </c>
      <c r="Q2098" s="71">
        <v>2.98</v>
      </c>
      <c r="R2098" s="71">
        <v>19968</v>
      </c>
    </row>
    <row r="2099" spans="1:18">
      <c r="A2099" s="180">
        <v>3901077</v>
      </c>
      <c r="B2099" s="86">
        <v>3901</v>
      </c>
      <c r="C2099" s="182" t="s">
        <v>5</v>
      </c>
      <c r="D2099" s="182">
        <v>77</v>
      </c>
      <c r="E2099" s="41" t="s">
        <v>791</v>
      </c>
      <c r="F2099" s="235">
        <v>3</v>
      </c>
      <c r="G2099" s="235">
        <v>2</v>
      </c>
      <c r="H2099" s="78">
        <f t="shared" si="161"/>
        <v>4</v>
      </c>
      <c r="I2099" s="47">
        <f t="shared" si="162"/>
        <v>2</v>
      </c>
      <c r="J2099" s="139">
        <v>20100</v>
      </c>
      <c r="K2099" s="139">
        <v>13400</v>
      </c>
      <c r="L2099" s="54">
        <f t="shared" si="163"/>
        <v>27724</v>
      </c>
      <c r="M2099" s="54">
        <f t="shared" si="164"/>
        <v>14324</v>
      </c>
      <c r="O2099" s="91">
        <f t="shared" si="160"/>
        <v>0</v>
      </c>
      <c r="P2099" s="122">
        <v>3901077</v>
      </c>
      <c r="Q2099" s="71">
        <v>4</v>
      </c>
      <c r="R2099" s="71">
        <v>27724</v>
      </c>
    </row>
    <row r="2100" spans="1:18">
      <c r="A2100" s="180">
        <v>3901079</v>
      </c>
      <c r="B2100" s="86">
        <v>3901</v>
      </c>
      <c r="C2100" s="182" t="s">
        <v>5</v>
      </c>
      <c r="D2100" s="182">
        <v>79</v>
      </c>
      <c r="E2100" s="41" t="s">
        <v>785</v>
      </c>
      <c r="F2100" s="235">
        <v>1</v>
      </c>
      <c r="G2100" s="235">
        <v>4</v>
      </c>
      <c r="H2100" s="78">
        <f t="shared" si="161"/>
        <v>4.57</v>
      </c>
      <c r="I2100" s="47">
        <f t="shared" si="162"/>
        <v>0.57000000000000028</v>
      </c>
      <c r="J2100" s="139">
        <v>6700</v>
      </c>
      <c r="K2100" s="139">
        <v>26800</v>
      </c>
      <c r="L2100" s="54">
        <f t="shared" si="163"/>
        <v>30956</v>
      </c>
      <c r="M2100" s="54">
        <f t="shared" si="164"/>
        <v>4156</v>
      </c>
      <c r="O2100" s="91">
        <f t="shared" si="160"/>
        <v>0</v>
      </c>
      <c r="P2100" s="122">
        <v>3901079</v>
      </c>
      <c r="Q2100" s="71">
        <v>4.57</v>
      </c>
      <c r="R2100" s="71">
        <v>30956</v>
      </c>
    </row>
    <row r="2101" spans="1:18">
      <c r="A2101" s="180">
        <v>3901083</v>
      </c>
      <c r="B2101" s="86">
        <v>3901</v>
      </c>
      <c r="C2101" s="182" t="s">
        <v>5</v>
      </c>
      <c r="D2101" s="182">
        <v>83</v>
      </c>
      <c r="E2101" s="41" t="s">
        <v>1350</v>
      </c>
      <c r="F2101" s="235">
        <v>3</v>
      </c>
      <c r="G2101" s="235">
        <v>0</v>
      </c>
      <c r="H2101" s="78">
        <f t="shared" si="161"/>
        <v>0</v>
      </c>
      <c r="I2101" s="47">
        <f t="shared" si="162"/>
        <v>0</v>
      </c>
      <c r="J2101" s="139">
        <v>20100</v>
      </c>
      <c r="K2101" s="139">
        <v>0</v>
      </c>
      <c r="L2101" s="54">
        <f t="shared" si="163"/>
        <v>0</v>
      </c>
      <c r="M2101" s="54">
        <f t="shared" si="164"/>
        <v>0</v>
      </c>
      <c r="O2101" s="91">
        <f t="shared" si="160"/>
        <v>0</v>
      </c>
      <c r="P2101" s="147">
        <v>3901083</v>
      </c>
      <c r="Q2101" s="71"/>
      <c r="R2101" s="71"/>
    </row>
    <row r="2102" spans="1:18">
      <c r="A2102" s="180">
        <v>3901086</v>
      </c>
      <c r="B2102" s="86">
        <v>3901</v>
      </c>
      <c r="C2102" s="182" t="s">
        <v>5</v>
      </c>
      <c r="D2102" s="182">
        <v>86</v>
      </c>
      <c r="E2102" s="41" t="s">
        <v>814</v>
      </c>
      <c r="F2102" s="235">
        <v>2.96</v>
      </c>
      <c r="G2102" s="235">
        <v>2</v>
      </c>
      <c r="H2102" s="78">
        <f t="shared" si="161"/>
        <v>2.68</v>
      </c>
      <c r="I2102" s="47">
        <f t="shared" si="162"/>
        <v>0.68000000000000016</v>
      </c>
      <c r="J2102" s="139">
        <v>19835</v>
      </c>
      <c r="K2102" s="139">
        <v>13400</v>
      </c>
      <c r="L2102" s="54">
        <f t="shared" si="163"/>
        <v>17980</v>
      </c>
      <c r="M2102" s="54">
        <f t="shared" si="164"/>
        <v>4580</v>
      </c>
      <c r="O2102" s="91">
        <f t="shared" si="160"/>
        <v>0</v>
      </c>
      <c r="P2102" s="122">
        <v>3901086</v>
      </c>
      <c r="Q2102" s="71">
        <v>2.68</v>
      </c>
      <c r="R2102" s="71">
        <v>17980</v>
      </c>
    </row>
    <row r="2103" spans="1:18">
      <c r="A2103" s="180">
        <v>3901087</v>
      </c>
      <c r="B2103" s="86">
        <v>3901</v>
      </c>
      <c r="C2103" s="182" t="s">
        <v>5</v>
      </c>
      <c r="D2103" s="86">
        <v>87</v>
      </c>
      <c r="E2103" s="41" t="s">
        <v>801</v>
      </c>
      <c r="F2103" s="235">
        <v>3</v>
      </c>
      <c r="G2103" s="235">
        <v>2</v>
      </c>
      <c r="H2103" s="78">
        <f t="shared" si="161"/>
        <v>1.4</v>
      </c>
      <c r="I2103" s="47">
        <f t="shared" si="162"/>
        <v>-0.60000000000000009</v>
      </c>
      <c r="J2103" s="139">
        <v>20133</v>
      </c>
      <c r="K2103" s="139">
        <v>13400</v>
      </c>
      <c r="L2103" s="54">
        <f t="shared" si="163"/>
        <v>9425</v>
      </c>
      <c r="M2103" s="54">
        <f t="shared" si="164"/>
        <v>-3975</v>
      </c>
      <c r="O2103" s="91">
        <f t="shared" si="160"/>
        <v>0</v>
      </c>
      <c r="P2103" s="122">
        <v>3901087</v>
      </c>
      <c r="Q2103" s="71">
        <v>1.4</v>
      </c>
      <c r="R2103" s="71">
        <v>9425</v>
      </c>
    </row>
    <row r="2104" spans="1:18">
      <c r="A2104" s="180">
        <v>3901088</v>
      </c>
      <c r="B2104" s="86">
        <v>3901</v>
      </c>
      <c r="C2104" s="182" t="s">
        <v>5</v>
      </c>
      <c r="D2104" s="182">
        <v>88</v>
      </c>
      <c r="E2104" s="41" t="s">
        <v>1352</v>
      </c>
      <c r="F2104" s="235">
        <v>3</v>
      </c>
      <c r="G2104" s="235">
        <v>1</v>
      </c>
      <c r="H2104" s="78">
        <f t="shared" si="161"/>
        <v>1</v>
      </c>
      <c r="I2104" s="47">
        <f t="shared" si="162"/>
        <v>0</v>
      </c>
      <c r="J2104" s="139">
        <v>20921</v>
      </c>
      <c r="K2104" s="139">
        <v>7521</v>
      </c>
      <c r="L2104" s="54">
        <f t="shared" si="163"/>
        <v>7926</v>
      </c>
      <c r="M2104" s="54">
        <f t="shared" si="164"/>
        <v>405</v>
      </c>
      <c r="O2104" s="91">
        <f t="shared" si="160"/>
        <v>0</v>
      </c>
      <c r="P2104" s="122">
        <v>3901088</v>
      </c>
      <c r="Q2104" s="71">
        <v>1</v>
      </c>
      <c r="R2104" s="71">
        <v>7926</v>
      </c>
    </row>
    <row r="2105" spans="1:18">
      <c r="A2105" s="234">
        <v>3901093</v>
      </c>
      <c r="B2105" s="149">
        <v>3901</v>
      </c>
      <c r="C2105" s="183" t="s">
        <v>491</v>
      </c>
      <c r="D2105" s="184">
        <v>93</v>
      </c>
      <c r="E2105" s="41" t="s">
        <v>940</v>
      </c>
      <c r="G2105" s="235">
        <v>2</v>
      </c>
      <c r="H2105" s="78">
        <f t="shared" si="161"/>
        <v>1.96</v>
      </c>
      <c r="I2105" s="47">
        <f t="shared" si="162"/>
        <v>-4.0000000000000036E-2</v>
      </c>
      <c r="K2105" s="139">
        <v>13400</v>
      </c>
      <c r="L2105" s="54">
        <f t="shared" si="163"/>
        <v>13136</v>
      </c>
      <c r="M2105" s="54">
        <f t="shared" si="164"/>
        <v>-264</v>
      </c>
      <c r="O2105" s="91">
        <f t="shared" si="160"/>
        <v>0</v>
      </c>
      <c r="P2105" s="122">
        <v>3901093</v>
      </c>
      <c r="Q2105" s="71">
        <v>1.96</v>
      </c>
      <c r="R2105" s="71">
        <v>13136</v>
      </c>
    </row>
    <row r="2106" spans="1:18">
      <c r="A2106" s="180">
        <v>3901094</v>
      </c>
      <c r="B2106" s="86">
        <v>3901</v>
      </c>
      <c r="C2106" s="182" t="s">
        <v>5</v>
      </c>
      <c r="D2106" s="182">
        <v>94</v>
      </c>
      <c r="E2106" s="41" t="s">
        <v>1357</v>
      </c>
      <c r="F2106" s="235">
        <v>0.11</v>
      </c>
      <c r="G2106" s="235">
        <v>0</v>
      </c>
      <c r="H2106" s="78">
        <f t="shared" si="161"/>
        <v>0</v>
      </c>
      <c r="I2106" s="47">
        <f t="shared" si="162"/>
        <v>0</v>
      </c>
      <c r="J2106" s="139">
        <v>804</v>
      </c>
      <c r="K2106" s="139">
        <v>0</v>
      </c>
      <c r="L2106" s="54">
        <f t="shared" si="163"/>
        <v>0</v>
      </c>
      <c r="M2106" s="54">
        <f t="shared" si="164"/>
        <v>0</v>
      </c>
      <c r="O2106" s="91">
        <f t="shared" si="160"/>
        <v>0</v>
      </c>
      <c r="P2106" s="147">
        <v>3901094</v>
      </c>
      <c r="Q2106" s="71"/>
      <c r="R2106" s="71"/>
    </row>
    <row r="2107" spans="1:18">
      <c r="A2107" s="180">
        <v>3901095</v>
      </c>
      <c r="B2107" s="86">
        <v>3901</v>
      </c>
      <c r="C2107" s="182" t="s">
        <v>5</v>
      </c>
      <c r="D2107" s="182">
        <v>95</v>
      </c>
      <c r="E2107" s="41" t="s">
        <v>892</v>
      </c>
      <c r="F2107" s="235">
        <v>13.799999999999997</v>
      </c>
      <c r="G2107" s="235">
        <v>13</v>
      </c>
      <c r="H2107" s="78">
        <f t="shared" si="161"/>
        <v>12.940000000000001</v>
      </c>
      <c r="I2107" s="47">
        <f t="shared" si="162"/>
        <v>-5.9999999999998721E-2</v>
      </c>
      <c r="J2107" s="139">
        <v>98310</v>
      </c>
      <c r="K2107" s="139">
        <v>92865</v>
      </c>
      <c r="L2107" s="54">
        <f t="shared" si="163"/>
        <v>91169</v>
      </c>
      <c r="M2107" s="54">
        <f t="shared" si="164"/>
        <v>-1696</v>
      </c>
      <c r="O2107" s="91">
        <f t="shared" si="160"/>
        <v>0</v>
      </c>
      <c r="P2107" s="122">
        <v>3901095</v>
      </c>
      <c r="Q2107" s="71">
        <v>12.940000000000001</v>
      </c>
      <c r="R2107" s="71">
        <v>91169</v>
      </c>
    </row>
    <row r="2108" spans="1:18">
      <c r="A2108" s="180">
        <v>3901096</v>
      </c>
      <c r="B2108" s="86">
        <v>3901</v>
      </c>
      <c r="C2108" s="182" t="s">
        <v>5</v>
      </c>
      <c r="D2108" s="182">
        <v>96</v>
      </c>
      <c r="E2108" s="41" t="s">
        <v>865</v>
      </c>
      <c r="F2108" s="235">
        <v>1.1000000000000001</v>
      </c>
      <c r="G2108" s="235">
        <v>1</v>
      </c>
      <c r="H2108" s="78">
        <f t="shared" si="161"/>
        <v>1.74</v>
      </c>
      <c r="I2108" s="47">
        <f t="shared" si="162"/>
        <v>0.74</v>
      </c>
      <c r="J2108" s="139">
        <v>7438</v>
      </c>
      <c r="K2108" s="139">
        <v>6700</v>
      </c>
      <c r="L2108" s="54">
        <f t="shared" si="163"/>
        <v>11678</v>
      </c>
      <c r="M2108" s="54">
        <f t="shared" si="164"/>
        <v>4978</v>
      </c>
      <c r="O2108" s="91">
        <f t="shared" si="160"/>
        <v>0</v>
      </c>
      <c r="P2108" s="122">
        <v>3901096</v>
      </c>
      <c r="Q2108" s="71">
        <v>1.74</v>
      </c>
      <c r="R2108" s="71">
        <v>11678</v>
      </c>
    </row>
    <row r="2109" spans="1:18">
      <c r="A2109" s="180">
        <v>3901097</v>
      </c>
      <c r="B2109" s="86">
        <v>3901</v>
      </c>
      <c r="C2109" s="182" t="s">
        <v>5</v>
      </c>
      <c r="D2109" s="182">
        <v>97</v>
      </c>
      <c r="E2109" s="41" t="s">
        <v>846</v>
      </c>
      <c r="F2109" s="235">
        <v>6.1899999999999995</v>
      </c>
      <c r="G2109" s="235">
        <v>5</v>
      </c>
      <c r="H2109" s="78">
        <f t="shared" si="161"/>
        <v>6.09</v>
      </c>
      <c r="I2109" s="47">
        <f t="shared" si="162"/>
        <v>1.0899999999999999</v>
      </c>
      <c r="J2109" s="139">
        <v>45829</v>
      </c>
      <c r="K2109" s="139">
        <v>36844</v>
      </c>
      <c r="L2109" s="54">
        <f t="shared" si="163"/>
        <v>44983</v>
      </c>
      <c r="M2109" s="54">
        <f t="shared" si="164"/>
        <v>8139</v>
      </c>
      <c r="O2109" s="91">
        <f t="shared" si="160"/>
        <v>0</v>
      </c>
      <c r="P2109" s="122">
        <v>3901097</v>
      </c>
      <c r="Q2109" s="71">
        <v>6.09</v>
      </c>
      <c r="R2109" s="71">
        <v>44983</v>
      </c>
    </row>
    <row r="2110" spans="1:18">
      <c r="A2110" s="234">
        <v>3901099</v>
      </c>
      <c r="B2110" s="149">
        <v>3901</v>
      </c>
      <c r="C2110" s="183" t="s">
        <v>491</v>
      </c>
      <c r="D2110" s="184">
        <v>99</v>
      </c>
      <c r="E2110" s="41" t="s">
        <v>1359</v>
      </c>
      <c r="G2110" s="235">
        <v>1</v>
      </c>
      <c r="H2110" s="78">
        <f t="shared" si="161"/>
        <v>1</v>
      </c>
      <c r="I2110" s="47">
        <f t="shared" si="162"/>
        <v>0</v>
      </c>
      <c r="K2110" s="139">
        <v>6700</v>
      </c>
      <c r="L2110" s="54">
        <f t="shared" si="163"/>
        <v>6700</v>
      </c>
      <c r="M2110" s="54">
        <f t="shared" si="164"/>
        <v>0</v>
      </c>
      <c r="O2110" s="91">
        <f t="shared" si="160"/>
        <v>0</v>
      </c>
      <c r="P2110" s="122">
        <v>3901099</v>
      </c>
      <c r="Q2110" s="71">
        <v>1</v>
      </c>
      <c r="R2110" s="71">
        <v>6700</v>
      </c>
    </row>
    <row r="2111" spans="1:18">
      <c r="A2111" s="180">
        <v>3901100</v>
      </c>
      <c r="B2111" s="86">
        <v>3901</v>
      </c>
      <c r="C2111" s="182" t="s">
        <v>5</v>
      </c>
      <c r="D2111" s="182">
        <v>100</v>
      </c>
      <c r="E2111" s="41" t="s">
        <v>826</v>
      </c>
      <c r="F2111" s="235">
        <v>1</v>
      </c>
      <c r="G2111" s="235">
        <v>2</v>
      </c>
      <c r="H2111" s="78">
        <f t="shared" si="161"/>
        <v>1.22</v>
      </c>
      <c r="I2111" s="47">
        <f t="shared" si="162"/>
        <v>-0.78</v>
      </c>
      <c r="J2111" s="139">
        <v>6700</v>
      </c>
      <c r="K2111" s="139">
        <v>13400</v>
      </c>
      <c r="L2111" s="54">
        <f t="shared" si="163"/>
        <v>8233</v>
      </c>
      <c r="M2111" s="54">
        <f t="shared" si="164"/>
        <v>-5167</v>
      </c>
      <c r="O2111" s="91">
        <f t="shared" si="160"/>
        <v>0</v>
      </c>
      <c r="P2111" s="122">
        <v>3901100</v>
      </c>
      <c r="Q2111" s="71">
        <v>1.22</v>
      </c>
      <c r="R2111" s="71">
        <v>8233</v>
      </c>
    </row>
    <row r="2112" spans="1:18">
      <c r="A2112" s="234">
        <v>3901101</v>
      </c>
      <c r="B2112" s="149">
        <v>3901</v>
      </c>
      <c r="C2112" s="183" t="s">
        <v>491</v>
      </c>
      <c r="D2112" s="184">
        <v>101</v>
      </c>
      <c r="E2112" s="41" t="s">
        <v>1275</v>
      </c>
      <c r="G2112" s="235">
        <v>2</v>
      </c>
      <c r="H2112" s="78">
        <f t="shared" si="161"/>
        <v>2</v>
      </c>
      <c r="I2112" s="47">
        <f t="shared" si="162"/>
        <v>0</v>
      </c>
      <c r="K2112" s="139">
        <v>17400</v>
      </c>
      <c r="L2112" s="54">
        <f t="shared" si="163"/>
        <v>13779</v>
      </c>
      <c r="M2112" s="54">
        <f t="shared" si="164"/>
        <v>-3621</v>
      </c>
      <c r="O2112" s="91">
        <f t="shared" si="160"/>
        <v>0</v>
      </c>
      <c r="P2112" s="122">
        <v>3901101</v>
      </c>
      <c r="Q2112" s="71">
        <v>2</v>
      </c>
      <c r="R2112" s="71">
        <v>13779</v>
      </c>
    </row>
    <row r="2113" spans="1:18">
      <c r="A2113" s="180">
        <v>3901103</v>
      </c>
      <c r="B2113" s="86">
        <v>3901</v>
      </c>
      <c r="C2113" s="182" t="s">
        <v>5</v>
      </c>
      <c r="D2113" s="182">
        <v>103</v>
      </c>
      <c r="E2113" s="41" t="s">
        <v>804</v>
      </c>
      <c r="F2113" s="235">
        <v>4.9399999999999995</v>
      </c>
      <c r="G2113" s="235">
        <v>8</v>
      </c>
      <c r="H2113" s="78">
        <f t="shared" si="161"/>
        <v>7.3</v>
      </c>
      <c r="I2113" s="47">
        <f t="shared" si="162"/>
        <v>-0.70000000000000018</v>
      </c>
      <c r="J2113" s="139">
        <v>33469</v>
      </c>
      <c r="K2113" s="139">
        <v>73600</v>
      </c>
      <c r="L2113" s="54">
        <f t="shared" si="163"/>
        <v>50959</v>
      </c>
      <c r="M2113" s="54">
        <f t="shared" si="164"/>
        <v>-22641</v>
      </c>
      <c r="O2113" s="91">
        <f t="shared" si="160"/>
        <v>0</v>
      </c>
      <c r="P2113" s="122">
        <v>3901103</v>
      </c>
      <c r="Q2113" s="71">
        <v>7.3</v>
      </c>
      <c r="R2113" s="71">
        <v>50959</v>
      </c>
    </row>
    <row r="2114" spans="1:18">
      <c r="A2114" s="212">
        <v>3901107</v>
      </c>
      <c r="B2114" s="149">
        <v>3901</v>
      </c>
      <c r="C2114" s="183" t="s">
        <v>491</v>
      </c>
      <c r="D2114" s="184">
        <v>107</v>
      </c>
      <c r="E2114" s="41" t="s">
        <v>860</v>
      </c>
      <c r="F2114" s="235">
        <v>1.7</v>
      </c>
      <c r="G2114" s="235">
        <v>1</v>
      </c>
      <c r="H2114" s="78">
        <f t="shared" si="161"/>
        <v>1</v>
      </c>
      <c r="I2114" s="47">
        <f t="shared" si="162"/>
        <v>0</v>
      </c>
      <c r="J2114" s="139">
        <v>12726</v>
      </c>
      <c r="K2114" s="139">
        <v>6700</v>
      </c>
      <c r="L2114" s="54">
        <f t="shared" si="163"/>
        <v>6700</v>
      </c>
      <c r="M2114" s="54">
        <f t="shared" si="164"/>
        <v>0</v>
      </c>
      <c r="O2114" s="91">
        <f t="shared" si="160"/>
        <v>0</v>
      </c>
      <c r="P2114" s="122">
        <v>3901107</v>
      </c>
      <c r="Q2114" s="71">
        <v>1</v>
      </c>
      <c r="R2114" s="71">
        <v>6700</v>
      </c>
    </row>
    <row r="2115" spans="1:18">
      <c r="A2115" s="180">
        <v>3901110</v>
      </c>
      <c r="B2115" s="86">
        <v>3901</v>
      </c>
      <c r="C2115" s="182" t="s">
        <v>5</v>
      </c>
      <c r="D2115" s="182">
        <v>110</v>
      </c>
      <c r="E2115" s="41" t="s">
        <v>793</v>
      </c>
      <c r="F2115" s="235">
        <v>1.47</v>
      </c>
      <c r="G2115" s="235">
        <v>3</v>
      </c>
      <c r="H2115" s="78">
        <f t="shared" si="161"/>
        <v>2.92</v>
      </c>
      <c r="I2115" s="47">
        <f t="shared" si="162"/>
        <v>-8.0000000000000071E-2</v>
      </c>
      <c r="J2115" s="139">
        <v>10823</v>
      </c>
      <c r="K2115" s="139">
        <v>24100</v>
      </c>
      <c r="L2115" s="54">
        <f t="shared" si="163"/>
        <v>20909</v>
      </c>
      <c r="M2115" s="54">
        <f t="shared" si="164"/>
        <v>-3191</v>
      </c>
      <c r="O2115" s="91">
        <f t="shared" ref="O2115:O2178" si="165">P2115-A2115</f>
        <v>0</v>
      </c>
      <c r="P2115" s="122">
        <v>3901110</v>
      </c>
      <c r="Q2115" s="71">
        <v>2.92</v>
      </c>
      <c r="R2115" s="71">
        <v>20909</v>
      </c>
    </row>
    <row r="2116" spans="1:18">
      <c r="A2116" s="180">
        <v>3901114</v>
      </c>
      <c r="B2116" s="86">
        <v>3901</v>
      </c>
      <c r="C2116" s="182" t="s">
        <v>5</v>
      </c>
      <c r="D2116" s="182">
        <v>114</v>
      </c>
      <c r="E2116" s="41" t="s">
        <v>815</v>
      </c>
      <c r="F2116" s="235">
        <v>17.32</v>
      </c>
      <c r="G2116" s="235">
        <v>18</v>
      </c>
      <c r="H2116" s="78">
        <f t="shared" ref="H2116:H2179" si="166">Q2116</f>
        <v>16.66</v>
      </c>
      <c r="I2116" s="47">
        <f t="shared" ref="I2116:I2179" si="167">H2116-G2116</f>
        <v>-1.3399999999999999</v>
      </c>
      <c r="J2116" s="139">
        <v>125521</v>
      </c>
      <c r="K2116" s="139">
        <v>173004</v>
      </c>
      <c r="L2116" s="54">
        <f t="shared" ref="L2116:L2179" si="168">R2116</f>
        <v>126089</v>
      </c>
      <c r="M2116" s="54">
        <f t="shared" ref="M2116:M2179" si="169">L2116-K2116</f>
        <v>-46915</v>
      </c>
      <c r="O2116" s="91">
        <f t="shared" si="165"/>
        <v>0</v>
      </c>
      <c r="P2116" s="122">
        <v>3901114</v>
      </c>
      <c r="Q2116" s="71">
        <v>16.66</v>
      </c>
      <c r="R2116" s="71">
        <v>126089</v>
      </c>
    </row>
    <row r="2117" spans="1:18">
      <c r="A2117" s="180">
        <v>3901127</v>
      </c>
      <c r="B2117" s="86">
        <v>3901</v>
      </c>
      <c r="C2117" s="182" t="s">
        <v>5</v>
      </c>
      <c r="D2117" s="182">
        <v>127</v>
      </c>
      <c r="E2117" s="41" t="s">
        <v>1375</v>
      </c>
      <c r="F2117" s="235">
        <v>5</v>
      </c>
      <c r="G2117" s="235">
        <v>6</v>
      </c>
      <c r="H2117" s="78">
        <f t="shared" si="166"/>
        <v>6</v>
      </c>
      <c r="I2117" s="47">
        <f t="shared" si="167"/>
        <v>0</v>
      </c>
      <c r="J2117" s="139">
        <v>33500</v>
      </c>
      <c r="K2117" s="139">
        <v>40200</v>
      </c>
      <c r="L2117" s="54">
        <f t="shared" si="168"/>
        <v>40200</v>
      </c>
      <c r="M2117" s="54">
        <f t="shared" si="169"/>
        <v>0</v>
      </c>
      <c r="O2117" s="91">
        <f t="shared" si="165"/>
        <v>0</v>
      </c>
      <c r="P2117" s="122">
        <v>3901127</v>
      </c>
      <c r="Q2117" s="71">
        <v>6</v>
      </c>
      <c r="R2117" s="71">
        <v>40200</v>
      </c>
    </row>
    <row r="2118" spans="1:18">
      <c r="A2118" s="180">
        <v>3901128</v>
      </c>
      <c r="B2118" s="86">
        <v>3901</v>
      </c>
      <c r="C2118" s="182" t="s">
        <v>5</v>
      </c>
      <c r="D2118" s="182">
        <v>128</v>
      </c>
      <c r="E2118" s="41" t="s">
        <v>580</v>
      </c>
      <c r="F2118" s="235">
        <v>5.65</v>
      </c>
      <c r="G2118" s="235">
        <v>5</v>
      </c>
      <c r="H2118" s="78">
        <f t="shared" si="166"/>
        <v>4.92</v>
      </c>
      <c r="I2118" s="47">
        <f t="shared" si="167"/>
        <v>-8.0000000000000071E-2</v>
      </c>
      <c r="J2118" s="139">
        <v>37957</v>
      </c>
      <c r="K2118" s="139">
        <v>33500</v>
      </c>
      <c r="L2118" s="54">
        <f t="shared" si="168"/>
        <v>33046</v>
      </c>
      <c r="M2118" s="54">
        <f t="shared" si="169"/>
        <v>-454</v>
      </c>
      <c r="O2118" s="91">
        <f t="shared" si="165"/>
        <v>0</v>
      </c>
      <c r="P2118" s="122">
        <v>3901128</v>
      </c>
      <c r="Q2118" s="71">
        <v>4.92</v>
      </c>
      <c r="R2118" s="71">
        <v>33046</v>
      </c>
    </row>
    <row r="2119" spans="1:18">
      <c r="A2119" s="144">
        <v>3901131</v>
      </c>
      <c r="B2119" s="149">
        <f>TRUNC(A2119,-3)/1000</f>
        <v>3901</v>
      </c>
      <c r="C2119" s="183" t="str">
        <f>VLOOKUP(B2119,code437,2)</f>
        <v>MA VIRTUAL ACADEMY</v>
      </c>
      <c r="D2119" s="184">
        <f>A2119-B2119*1000</f>
        <v>131</v>
      </c>
      <c r="E2119" s="41" t="s">
        <v>1378</v>
      </c>
      <c r="H2119" s="78">
        <f t="shared" si="166"/>
        <v>0.52</v>
      </c>
      <c r="I2119" s="47">
        <f t="shared" si="167"/>
        <v>0.52</v>
      </c>
      <c r="K2119" s="139"/>
      <c r="L2119" s="54">
        <f t="shared" si="168"/>
        <v>3520</v>
      </c>
      <c r="M2119" s="54">
        <f t="shared" si="169"/>
        <v>3520</v>
      </c>
      <c r="O2119" s="91">
        <f t="shared" si="165"/>
        <v>0</v>
      </c>
      <c r="P2119" s="122">
        <v>3901131</v>
      </c>
      <c r="Q2119" s="71">
        <v>0.52</v>
      </c>
      <c r="R2119" s="71">
        <v>3520</v>
      </c>
    </row>
    <row r="2120" spans="1:18">
      <c r="A2120" s="180">
        <v>3901133</v>
      </c>
      <c r="B2120" s="86">
        <v>3901</v>
      </c>
      <c r="C2120" s="182" t="s">
        <v>5</v>
      </c>
      <c r="D2120" s="182">
        <v>133</v>
      </c>
      <c r="E2120" s="41" t="s">
        <v>836</v>
      </c>
      <c r="F2120" s="235">
        <v>4.96</v>
      </c>
      <c r="G2120" s="235">
        <v>4</v>
      </c>
      <c r="H2120" s="78">
        <f t="shared" si="166"/>
        <v>4.66</v>
      </c>
      <c r="I2120" s="47">
        <f t="shared" si="167"/>
        <v>0.66000000000000014</v>
      </c>
      <c r="J2120" s="139">
        <v>33838</v>
      </c>
      <c r="K2120" s="139">
        <v>26800</v>
      </c>
      <c r="L2120" s="54">
        <f t="shared" si="168"/>
        <v>31248</v>
      </c>
      <c r="M2120" s="54">
        <f t="shared" si="169"/>
        <v>4448</v>
      </c>
      <c r="O2120" s="91">
        <f t="shared" si="165"/>
        <v>0</v>
      </c>
      <c r="P2120" s="122">
        <v>3901133</v>
      </c>
      <c r="Q2120" s="71">
        <v>4.66</v>
      </c>
      <c r="R2120" s="71">
        <v>31248</v>
      </c>
    </row>
    <row r="2121" spans="1:18">
      <c r="A2121" s="180">
        <v>3901136</v>
      </c>
      <c r="B2121" s="86">
        <v>3901</v>
      </c>
      <c r="C2121" s="182" t="s">
        <v>5</v>
      </c>
      <c r="D2121" s="182">
        <v>136</v>
      </c>
      <c r="E2121" s="41" t="s">
        <v>827</v>
      </c>
      <c r="F2121" s="235">
        <v>0.61</v>
      </c>
      <c r="G2121" s="235">
        <v>0</v>
      </c>
      <c r="H2121" s="78">
        <f t="shared" si="166"/>
        <v>0</v>
      </c>
      <c r="I2121" s="47">
        <f t="shared" si="167"/>
        <v>0</v>
      </c>
      <c r="J2121" s="139">
        <v>4191</v>
      </c>
      <c r="K2121" s="139">
        <v>0</v>
      </c>
      <c r="L2121" s="54">
        <f t="shared" si="168"/>
        <v>0</v>
      </c>
      <c r="M2121" s="54">
        <f t="shared" si="169"/>
        <v>0</v>
      </c>
      <c r="O2121" s="91">
        <f t="shared" si="165"/>
        <v>0</v>
      </c>
      <c r="P2121" s="147">
        <v>3901136</v>
      </c>
      <c r="Q2121" s="71"/>
      <c r="R2121" s="71"/>
    </row>
    <row r="2122" spans="1:18">
      <c r="A2122" s="180">
        <v>3901137</v>
      </c>
      <c r="B2122" s="86">
        <v>3901</v>
      </c>
      <c r="C2122" s="182" t="s">
        <v>5</v>
      </c>
      <c r="D2122" s="182">
        <v>137</v>
      </c>
      <c r="E2122" s="41" t="s">
        <v>574</v>
      </c>
      <c r="F2122" s="235">
        <v>3.68</v>
      </c>
      <c r="G2122" s="235">
        <v>5</v>
      </c>
      <c r="H2122" s="78">
        <f t="shared" si="166"/>
        <v>6.13</v>
      </c>
      <c r="I2122" s="47">
        <f t="shared" si="167"/>
        <v>1.1299999999999999</v>
      </c>
      <c r="J2122" s="139">
        <v>29638</v>
      </c>
      <c r="K2122" s="139">
        <v>38307</v>
      </c>
      <c r="L2122" s="54">
        <f t="shared" si="168"/>
        <v>44670</v>
      </c>
      <c r="M2122" s="54">
        <f t="shared" si="169"/>
        <v>6363</v>
      </c>
      <c r="O2122" s="91">
        <f t="shared" si="165"/>
        <v>0</v>
      </c>
      <c r="P2122" s="122">
        <v>3901137</v>
      </c>
      <c r="Q2122" s="71">
        <v>6.13</v>
      </c>
      <c r="R2122" s="71">
        <v>44670</v>
      </c>
    </row>
    <row r="2123" spans="1:18">
      <c r="A2123" s="180">
        <v>3901138</v>
      </c>
      <c r="B2123" s="86">
        <v>3901</v>
      </c>
      <c r="C2123" s="182" t="s">
        <v>5</v>
      </c>
      <c r="D2123" s="182">
        <v>138</v>
      </c>
      <c r="E2123" s="41" t="s">
        <v>794</v>
      </c>
      <c r="F2123" s="235">
        <v>0.49</v>
      </c>
      <c r="G2123" s="235">
        <v>2</v>
      </c>
      <c r="H2123" s="78">
        <f t="shared" si="166"/>
        <v>2</v>
      </c>
      <c r="I2123" s="47">
        <f t="shared" si="167"/>
        <v>0</v>
      </c>
      <c r="J2123" s="139">
        <v>3471</v>
      </c>
      <c r="K2123" s="139">
        <v>20400</v>
      </c>
      <c r="L2123" s="54">
        <f t="shared" si="168"/>
        <v>17266</v>
      </c>
      <c r="M2123" s="54">
        <f t="shared" si="169"/>
        <v>-3134</v>
      </c>
      <c r="O2123" s="91">
        <f t="shared" si="165"/>
        <v>0</v>
      </c>
      <c r="P2123" s="122">
        <v>3901138</v>
      </c>
      <c r="Q2123" s="71">
        <v>2</v>
      </c>
      <c r="R2123" s="71">
        <v>17266</v>
      </c>
    </row>
    <row r="2124" spans="1:18">
      <c r="A2124" s="144">
        <v>3901141</v>
      </c>
      <c r="B2124" s="149">
        <f>TRUNC(A2124,-3)/1000</f>
        <v>3901</v>
      </c>
      <c r="C2124" s="183" t="str">
        <f>VLOOKUP(B2124,code437,2)</f>
        <v>MA VIRTUAL ACADEMY</v>
      </c>
      <c r="D2124" s="184">
        <f>A2124-B2124*1000</f>
        <v>141</v>
      </c>
      <c r="E2124" s="41" t="s">
        <v>563</v>
      </c>
      <c r="H2124" s="78">
        <f t="shared" si="166"/>
        <v>1</v>
      </c>
      <c r="I2124" s="47">
        <f t="shared" si="167"/>
        <v>1</v>
      </c>
      <c r="K2124" s="139"/>
      <c r="L2124" s="54">
        <f t="shared" si="168"/>
        <v>6700</v>
      </c>
      <c r="M2124" s="54">
        <f t="shared" si="169"/>
        <v>6700</v>
      </c>
      <c r="O2124" s="91">
        <f t="shared" si="165"/>
        <v>0</v>
      </c>
      <c r="P2124" s="122">
        <v>3901141</v>
      </c>
      <c r="Q2124" s="71">
        <v>1</v>
      </c>
      <c r="R2124" s="71">
        <v>6700</v>
      </c>
    </row>
    <row r="2125" spans="1:18">
      <c r="A2125" s="180">
        <v>3901142</v>
      </c>
      <c r="B2125" s="182">
        <v>3901</v>
      </c>
      <c r="C2125" s="182" t="s">
        <v>5</v>
      </c>
      <c r="D2125" s="182">
        <v>142</v>
      </c>
      <c r="E2125" s="41" t="s">
        <v>1383</v>
      </c>
      <c r="F2125" s="235">
        <v>1.8099999999999998</v>
      </c>
      <c r="G2125" s="235">
        <v>2</v>
      </c>
      <c r="H2125" s="78">
        <f t="shared" si="166"/>
        <v>1.87</v>
      </c>
      <c r="I2125" s="47">
        <f t="shared" si="167"/>
        <v>-0.12999999999999989</v>
      </c>
      <c r="J2125" s="139">
        <v>12217</v>
      </c>
      <c r="K2125" s="139">
        <v>17400</v>
      </c>
      <c r="L2125" s="54">
        <f t="shared" si="168"/>
        <v>15930</v>
      </c>
      <c r="M2125" s="54">
        <f t="shared" si="169"/>
        <v>-1470</v>
      </c>
      <c r="O2125" s="91">
        <f t="shared" si="165"/>
        <v>0</v>
      </c>
      <c r="P2125" s="122">
        <v>3901142</v>
      </c>
      <c r="Q2125" s="71">
        <v>1.87</v>
      </c>
      <c r="R2125" s="71">
        <v>15930</v>
      </c>
    </row>
    <row r="2126" spans="1:18">
      <c r="A2126" s="180">
        <v>3901149</v>
      </c>
      <c r="B2126" s="86">
        <v>3901</v>
      </c>
      <c r="C2126" s="182" t="s">
        <v>5</v>
      </c>
      <c r="D2126" s="182">
        <v>149</v>
      </c>
      <c r="E2126" s="41" t="s">
        <v>581</v>
      </c>
      <c r="F2126" s="235">
        <v>6.2399999999999984</v>
      </c>
      <c r="G2126" s="235">
        <v>6</v>
      </c>
      <c r="H2126" s="78">
        <f t="shared" si="166"/>
        <v>6.74</v>
      </c>
      <c r="I2126" s="47">
        <f t="shared" si="167"/>
        <v>0.74000000000000021</v>
      </c>
      <c r="J2126" s="139">
        <v>45654</v>
      </c>
      <c r="K2126" s="139">
        <v>43838</v>
      </c>
      <c r="L2126" s="54">
        <f t="shared" si="168"/>
        <v>49586</v>
      </c>
      <c r="M2126" s="54">
        <f t="shared" si="169"/>
        <v>5748</v>
      </c>
      <c r="O2126" s="91">
        <f t="shared" si="165"/>
        <v>0</v>
      </c>
      <c r="P2126" s="122">
        <v>3901149</v>
      </c>
      <c r="Q2126" s="71">
        <v>6.74</v>
      </c>
      <c r="R2126" s="71">
        <v>49586</v>
      </c>
    </row>
    <row r="2127" spans="1:18">
      <c r="A2127" s="180">
        <v>3901153</v>
      </c>
      <c r="B2127" s="86">
        <v>3901</v>
      </c>
      <c r="C2127" s="182" t="s">
        <v>5</v>
      </c>
      <c r="D2127" s="182">
        <v>153</v>
      </c>
      <c r="E2127" s="41" t="s">
        <v>847</v>
      </c>
      <c r="F2127" s="235">
        <v>9.2899999999999991</v>
      </c>
      <c r="G2127" s="235">
        <v>4</v>
      </c>
      <c r="H2127" s="78">
        <f t="shared" si="166"/>
        <v>3.98</v>
      </c>
      <c r="I2127" s="47">
        <f t="shared" si="167"/>
        <v>-2.0000000000000018E-2</v>
      </c>
      <c r="J2127" s="139">
        <v>66721</v>
      </c>
      <c r="K2127" s="139">
        <v>36753</v>
      </c>
      <c r="L2127" s="54">
        <f t="shared" si="168"/>
        <v>28252</v>
      </c>
      <c r="M2127" s="54">
        <f t="shared" si="169"/>
        <v>-8501</v>
      </c>
      <c r="O2127" s="91">
        <f t="shared" si="165"/>
        <v>0</v>
      </c>
      <c r="P2127" s="122">
        <v>3901153</v>
      </c>
      <c r="Q2127" s="71">
        <v>3.98</v>
      </c>
      <c r="R2127" s="71">
        <v>28252</v>
      </c>
    </row>
    <row r="2128" spans="1:18">
      <c r="A2128" s="234">
        <v>3901155</v>
      </c>
      <c r="B2128" s="149">
        <v>3901</v>
      </c>
      <c r="C2128" s="183" t="s">
        <v>491</v>
      </c>
      <c r="D2128" s="184">
        <v>155</v>
      </c>
      <c r="E2128" s="41" t="s">
        <v>913</v>
      </c>
      <c r="G2128" s="235">
        <v>1</v>
      </c>
      <c r="H2128" s="78">
        <f t="shared" si="166"/>
        <v>1</v>
      </c>
      <c r="I2128" s="47">
        <f t="shared" si="167"/>
        <v>0</v>
      </c>
      <c r="K2128" s="139">
        <v>6700</v>
      </c>
      <c r="L2128" s="54">
        <f t="shared" si="168"/>
        <v>6700</v>
      </c>
      <c r="M2128" s="54">
        <f t="shared" si="169"/>
        <v>0</v>
      </c>
      <c r="O2128" s="91">
        <f t="shared" si="165"/>
        <v>0</v>
      </c>
      <c r="P2128" s="122">
        <v>3901155</v>
      </c>
      <c r="Q2128" s="71">
        <v>1</v>
      </c>
      <c r="R2128" s="71">
        <v>6700</v>
      </c>
    </row>
    <row r="2129" spans="1:18">
      <c r="A2129" s="180">
        <v>3901157</v>
      </c>
      <c r="B2129" s="86">
        <v>3901</v>
      </c>
      <c r="C2129" s="182" t="s">
        <v>5</v>
      </c>
      <c r="D2129" s="182">
        <v>157</v>
      </c>
      <c r="E2129" s="41" t="s">
        <v>919</v>
      </c>
      <c r="F2129" s="235">
        <v>0.42</v>
      </c>
      <c r="G2129" s="235">
        <v>3</v>
      </c>
      <c r="H2129" s="78">
        <f t="shared" si="166"/>
        <v>2.2200000000000002</v>
      </c>
      <c r="I2129" s="47">
        <f t="shared" si="167"/>
        <v>-0.7799999999999998</v>
      </c>
      <c r="J2129" s="139">
        <v>2858</v>
      </c>
      <c r="K2129" s="139">
        <v>20100</v>
      </c>
      <c r="L2129" s="54">
        <f t="shared" si="168"/>
        <v>14933</v>
      </c>
      <c r="M2129" s="54">
        <f t="shared" si="169"/>
        <v>-5167</v>
      </c>
      <c r="O2129" s="91">
        <f t="shared" si="165"/>
        <v>0</v>
      </c>
      <c r="P2129" s="122">
        <v>3901157</v>
      </c>
      <c r="Q2129" s="71">
        <v>2.2200000000000002</v>
      </c>
      <c r="R2129" s="71">
        <v>14933</v>
      </c>
    </row>
    <row r="2130" spans="1:18">
      <c r="A2130" s="180">
        <v>3901158</v>
      </c>
      <c r="B2130" s="86">
        <v>3901</v>
      </c>
      <c r="C2130" s="182" t="s">
        <v>5</v>
      </c>
      <c r="D2130" s="182">
        <v>158</v>
      </c>
      <c r="E2130" s="41" t="s">
        <v>564</v>
      </c>
      <c r="F2130" s="235">
        <v>1.22</v>
      </c>
      <c r="G2130" s="235">
        <v>1</v>
      </c>
      <c r="H2130" s="78">
        <f t="shared" si="166"/>
        <v>1</v>
      </c>
      <c r="I2130" s="47">
        <f t="shared" si="167"/>
        <v>0</v>
      </c>
      <c r="J2130" s="139">
        <v>8308</v>
      </c>
      <c r="K2130" s="139">
        <v>6700</v>
      </c>
      <c r="L2130" s="54">
        <f t="shared" si="168"/>
        <v>6700</v>
      </c>
      <c r="M2130" s="54">
        <f t="shared" si="169"/>
        <v>0</v>
      </c>
      <c r="O2130" s="91">
        <f t="shared" si="165"/>
        <v>0</v>
      </c>
      <c r="P2130" s="122">
        <v>3901158</v>
      </c>
      <c r="Q2130" s="71">
        <v>1</v>
      </c>
      <c r="R2130" s="71">
        <v>6700</v>
      </c>
    </row>
    <row r="2131" spans="1:18">
      <c r="A2131" s="180">
        <v>3901160</v>
      </c>
      <c r="B2131" s="86">
        <v>3901</v>
      </c>
      <c r="C2131" s="182" t="s">
        <v>5</v>
      </c>
      <c r="D2131" s="182">
        <v>160</v>
      </c>
      <c r="E2131" s="41" t="s">
        <v>582</v>
      </c>
      <c r="F2131" s="235">
        <v>12.07</v>
      </c>
      <c r="G2131" s="235">
        <v>12</v>
      </c>
      <c r="H2131" s="78">
        <f t="shared" si="166"/>
        <v>11.459999999999999</v>
      </c>
      <c r="I2131" s="47">
        <f t="shared" si="167"/>
        <v>-0.54000000000000092</v>
      </c>
      <c r="J2131" s="139">
        <v>83870</v>
      </c>
      <c r="K2131" s="139">
        <v>86228</v>
      </c>
      <c r="L2131" s="54">
        <f t="shared" si="168"/>
        <v>83872</v>
      </c>
      <c r="M2131" s="54">
        <f t="shared" si="169"/>
        <v>-2356</v>
      </c>
      <c r="O2131" s="91">
        <f t="shared" si="165"/>
        <v>0</v>
      </c>
      <c r="P2131" s="122">
        <v>3901160</v>
      </c>
      <c r="Q2131" s="71">
        <v>11.459999999999999</v>
      </c>
      <c r="R2131" s="71">
        <v>83872</v>
      </c>
    </row>
    <row r="2132" spans="1:18">
      <c r="A2132" s="180">
        <v>3901161</v>
      </c>
      <c r="B2132" s="86">
        <v>3901</v>
      </c>
      <c r="C2132" s="182" t="s">
        <v>5</v>
      </c>
      <c r="D2132" s="182">
        <v>161</v>
      </c>
      <c r="E2132" s="41" t="s">
        <v>816</v>
      </c>
      <c r="F2132" s="235">
        <v>1.31</v>
      </c>
      <c r="G2132" s="235">
        <v>1</v>
      </c>
      <c r="H2132" s="78">
        <f t="shared" si="166"/>
        <v>1</v>
      </c>
      <c r="I2132" s="47">
        <f t="shared" si="167"/>
        <v>0</v>
      </c>
      <c r="J2132" s="139">
        <v>8829</v>
      </c>
      <c r="K2132" s="139">
        <v>6700</v>
      </c>
      <c r="L2132" s="54">
        <f t="shared" si="168"/>
        <v>6700</v>
      </c>
      <c r="M2132" s="54">
        <f t="shared" si="169"/>
        <v>0</v>
      </c>
      <c r="O2132" s="91">
        <f t="shared" si="165"/>
        <v>0</v>
      </c>
      <c r="P2132" s="122">
        <v>3901161</v>
      </c>
      <c r="Q2132" s="71">
        <v>1</v>
      </c>
      <c r="R2132" s="71">
        <v>6700</v>
      </c>
    </row>
    <row r="2133" spans="1:18">
      <c r="A2133" s="212">
        <v>3901162</v>
      </c>
      <c r="B2133" s="149">
        <v>3901</v>
      </c>
      <c r="C2133" s="183" t="s">
        <v>491</v>
      </c>
      <c r="D2133" s="184">
        <v>162</v>
      </c>
      <c r="E2133" s="41" t="s">
        <v>848</v>
      </c>
      <c r="F2133" s="235">
        <v>1</v>
      </c>
      <c r="G2133" s="235">
        <v>1</v>
      </c>
      <c r="H2133" s="78">
        <f t="shared" si="166"/>
        <v>1.54</v>
      </c>
      <c r="I2133" s="47">
        <f t="shared" si="167"/>
        <v>0.54</v>
      </c>
      <c r="J2133" s="139">
        <v>6700</v>
      </c>
      <c r="K2133" s="139">
        <v>6700</v>
      </c>
      <c r="L2133" s="54">
        <f t="shared" si="168"/>
        <v>10353</v>
      </c>
      <c r="M2133" s="54">
        <f t="shared" si="169"/>
        <v>3653</v>
      </c>
      <c r="O2133" s="91">
        <f t="shared" si="165"/>
        <v>0</v>
      </c>
      <c r="P2133" s="122">
        <v>3901162</v>
      </c>
      <c r="Q2133" s="71">
        <v>1.54</v>
      </c>
      <c r="R2133" s="71">
        <v>10353</v>
      </c>
    </row>
    <row r="2134" spans="1:18">
      <c r="A2134" s="180">
        <v>3901163</v>
      </c>
      <c r="B2134" s="182">
        <v>3901</v>
      </c>
      <c r="C2134" s="182" t="s">
        <v>5</v>
      </c>
      <c r="D2134" s="182">
        <v>163</v>
      </c>
      <c r="E2134" s="41" t="s">
        <v>862</v>
      </c>
      <c r="F2134" s="235">
        <v>11.620000000000001</v>
      </c>
      <c r="G2134" s="235">
        <v>11</v>
      </c>
      <c r="H2134" s="78">
        <f t="shared" si="166"/>
        <v>12.540000000000001</v>
      </c>
      <c r="I2134" s="47">
        <f t="shared" si="167"/>
        <v>1.5400000000000009</v>
      </c>
      <c r="J2134" s="139">
        <v>77883</v>
      </c>
      <c r="K2134" s="139">
        <v>77700</v>
      </c>
      <c r="L2134" s="54">
        <f t="shared" si="168"/>
        <v>85005</v>
      </c>
      <c r="M2134" s="54">
        <f t="shared" si="169"/>
        <v>7305</v>
      </c>
      <c r="O2134" s="91">
        <f t="shared" si="165"/>
        <v>0</v>
      </c>
      <c r="P2134" s="244">
        <v>3901163</v>
      </c>
      <c r="Q2134" s="71">
        <v>12.540000000000001</v>
      </c>
      <c r="R2134" s="71">
        <v>85005</v>
      </c>
    </row>
    <row r="2135" spans="1:18">
      <c r="A2135" s="212">
        <v>3901165</v>
      </c>
      <c r="B2135" s="149">
        <v>3901</v>
      </c>
      <c r="C2135" s="183" t="s">
        <v>491</v>
      </c>
      <c r="D2135" s="184">
        <v>165</v>
      </c>
      <c r="E2135" s="41" t="s">
        <v>565</v>
      </c>
      <c r="F2135" s="235">
        <v>3.89</v>
      </c>
      <c r="G2135" s="235">
        <v>2</v>
      </c>
      <c r="H2135" s="78">
        <f t="shared" si="166"/>
        <v>3.56</v>
      </c>
      <c r="I2135" s="47">
        <f t="shared" si="167"/>
        <v>1.56</v>
      </c>
      <c r="J2135" s="139">
        <v>26071</v>
      </c>
      <c r="K2135" s="139">
        <v>17400</v>
      </c>
      <c r="L2135" s="54">
        <f t="shared" si="168"/>
        <v>25404</v>
      </c>
      <c r="M2135" s="54">
        <f t="shared" si="169"/>
        <v>8004</v>
      </c>
      <c r="O2135" s="91">
        <f t="shared" si="165"/>
        <v>0</v>
      </c>
      <c r="P2135" s="244">
        <v>3901165</v>
      </c>
      <c r="Q2135" s="71">
        <v>3.56</v>
      </c>
      <c r="R2135" s="71">
        <v>25404</v>
      </c>
    </row>
    <row r="2136" spans="1:18">
      <c r="A2136" s="180">
        <v>3901167</v>
      </c>
      <c r="B2136" s="86">
        <v>3901</v>
      </c>
      <c r="C2136" s="182" t="s">
        <v>5</v>
      </c>
      <c r="D2136" s="182">
        <v>167</v>
      </c>
      <c r="E2136" s="41" t="s">
        <v>1390</v>
      </c>
      <c r="F2136" s="235">
        <v>2</v>
      </c>
      <c r="G2136" s="235">
        <v>3</v>
      </c>
      <c r="H2136" s="78">
        <f t="shared" si="166"/>
        <v>3</v>
      </c>
      <c r="I2136" s="47">
        <f t="shared" si="167"/>
        <v>0</v>
      </c>
      <c r="J2136" s="139">
        <v>13400</v>
      </c>
      <c r="K2136" s="139">
        <v>20100</v>
      </c>
      <c r="L2136" s="54">
        <f t="shared" si="168"/>
        <v>20100</v>
      </c>
      <c r="M2136" s="54">
        <f t="shared" si="169"/>
        <v>0</v>
      </c>
      <c r="O2136" s="91">
        <f t="shared" si="165"/>
        <v>0</v>
      </c>
      <c r="P2136" s="244">
        <v>3901167</v>
      </c>
      <c r="Q2136" s="71">
        <v>3</v>
      </c>
      <c r="R2136" s="71">
        <v>20100</v>
      </c>
    </row>
    <row r="2137" spans="1:18">
      <c r="A2137" s="234">
        <v>3901168</v>
      </c>
      <c r="B2137" s="149">
        <v>3901</v>
      </c>
      <c r="C2137" s="183" t="s">
        <v>491</v>
      </c>
      <c r="D2137" s="184">
        <v>168</v>
      </c>
      <c r="E2137" s="41" t="s">
        <v>790</v>
      </c>
      <c r="G2137" s="235">
        <v>2</v>
      </c>
      <c r="H2137" s="78">
        <f t="shared" si="166"/>
        <v>2</v>
      </c>
      <c r="I2137" s="47">
        <f t="shared" si="167"/>
        <v>0</v>
      </c>
      <c r="K2137" s="139">
        <v>13400</v>
      </c>
      <c r="L2137" s="54">
        <f t="shared" si="168"/>
        <v>13400</v>
      </c>
      <c r="M2137" s="54">
        <f t="shared" si="169"/>
        <v>0</v>
      </c>
      <c r="O2137" s="91">
        <f t="shared" si="165"/>
        <v>0</v>
      </c>
      <c r="P2137" s="244">
        <v>3901168</v>
      </c>
      <c r="Q2137" s="71">
        <v>2</v>
      </c>
      <c r="R2137" s="71">
        <v>13400</v>
      </c>
    </row>
    <row r="2138" spans="1:18">
      <c r="A2138" s="212">
        <v>3901169</v>
      </c>
      <c r="B2138" s="149">
        <v>3901</v>
      </c>
      <c r="C2138" s="183" t="s">
        <v>491</v>
      </c>
      <c r="D2138" s="184">
        <v>169</v>
      </c>
      <c r="E2138" s="41" t="s">
        <v>1391</v>
      </c>
      <c r="F2138" s="235">
        <v>1</v>
      </c>
      <c r="G2138" s="235">
        <v>0</v>
      </c>
      <c r="H2138" s="78">
        <f t="shared" si="166"/>
        <v>0</v>
      </c>
      <c r="I2138" s="47">
        <f t="shared" si="167"/>
        <v>0</v>
      </c>
      <c r="J2138" s="139">
        <v>9670</v>
      </c>
      <c r="K2138" s="139">
        <v>0</v>
      </c>
      <c r="L2138" s="54">
        <f t="shared" si="168"/>
        <v>0</v>
      </c>
      <c r="M2138" s="54">
        <f t="shared" si="169"/>
        <v>0</v>
      </c>
      <c r="O2138" s="91">
        <f t="shared" si="165"/>
        <v>0</v>
      </c>
      <c r="P2138" s="144">
        <v>3901169</v>
      </c>
      <c r="Q2138" s="71"/>
      <c r="R2138" s="71"/>
    </row>
    <row r="2139" spans="1:18">
      <c r="A2139" s="180">
        <v>3901170</v>
      </c>
      <c r="B2139" s="86">
        <v>3901</v>
      </c>
      <c r="C2139" s="182" t="s">
        <v>5</v>
      </c>
      <c r="D2139" s="182">
        <v>170</v>
      </c>
      <c r="E2139" s="41" t="s">
        <v>566</v>
      </c>
      <c r="F2139" s="235">
        <v>5.09</v>
      </c>
      <c r="G2139" s="235">
        <v>5</v>
      </c>
      <c r="H2139" s="78">
        <f t="shared" si="166"/>
        <v>5.98</v>
      </c>
      <c r="I2139" s="47">
        <f t="shared" si="167"/>
        <v>0.98000000000000043</v>
      </c>
      <c r="J2139" s="139">
        <v>34172</v>
      </c>
      <c r="K2139" s="139">
        <v>33500</v>
      </c>
      <c r="L2139" s="54">
        <f t="shared" si="168"/>
        <v>40143</v>
      </c>
      <c r="M2139" s="54">
        <f t="shared" si="169"/>
        <v>6643</v>
      </c>
      <c r="O2139" s="91">
        <f t="shared" si="165"/>
        <v>0</v>
      </c>
      <c r="P2139" s="244">
        <v>3901170</v>
      </c>
      <c r="Q2139" s="71">
        <v>5.98</v>
      </c>
      <c r="R2139" s="71">
        <v>40143</v>
      </c>
    </row>
    <row r="2140" spans="1:18">
      <c r="A2140" s="212">
        <v>3901171</v>
      </c>
      <c r="B2140" s="149">
        <v>3901</v>
      </c>
      <c r="C2140" s="183" t="s">
        <v>491</v>
      </c>
      <c r="D2140" s="184">
        <v>171</v>
      </c>
      <c r="E2140" s="41" t="s">
        <v>1392</v>
      </c>
      <c r="F2140" s="235">
        <v>1.6</v>
      </c>
      <c r="G2140" s="235">
        <v>1</v>
      </c>
      <c r="H2140" s="78">
        <f t="shared" si="166"/>
        <v>1</v>
      </c>
      <c r="I2140" s="47">
        <f t="shared" si="167"/>
        <v>0</v>
      </c>
      <c r="J2140" s="139">
        <v>10751</v>
      </c>
      <c r="K2140" s="139">
        <v>6700</v>
      </c>
      <c r="L2140" s="54">
        <f t="shared" si="168"/>
        <v>6700</v>
      </c>
      <c r="M2140" s="54">
        <f t="shared" si="169"/>
        <v>0</v>
      </c>
      <c r="O2140" s="91">
        <f t="shared" si="165"/>
        <v>0</v>
      </c>
      <c r="P2140" s="244">
        <v>3901171</v>
      </c>
      <c r="Q2140" s="71">
        <v>1</v>
      </c>
      <c r="R2140" s="71">
        <v>6700</v>
      </c>
    </row>
    <row r="2141" spans="1:18">
      <c r="A2141" s="180">
        <v>3901172</v>
      </c>
      <c r="B2141" s="86">
        <v>3901</v>
      </c>
      <c r="C2141" s="182" t="s">
        <v>5</v>
      </c>
      <c r="D2141" s="182">
        <v>172</v>
      </c>
      <c r="E2141" s="41" t="s">
        <v>903</v>
      </c>
      <c r="F2141" s="235">
        <v>2</v>
      </c>
      <c r="G2141" s="235">
        <v>0</v>
      </c>
      <c r="H2141" s="78">
        <f t="shared" si="166"/>
        <v>0</v>
      </c>
      <c r="I2141" s="47">
        <f t="shared" si="167"/>
        <v>0</v>
      </c>
      <c r="J2141" s="139">
        <v>13400</v>
      </c>
      <c r="K2141" s="139">
        <v>0</v>
      </c>
      <c r="L2141" s="54">
        <f t="shared" si="168"/>
        <v>0</v>
      </c>
      <c r="M2141" s="54">
        <f t="shared" si="169"/>
        <v>0</v>
      </c>
      <c r="O2141" s="91">
        <f t="shared" si="165"/>
        <v>0</v>
      </c>
      <c r="P2141" s="144">
        <v>3901172</v>
      </c>
    </row>
    <row r="2142" spans="1:18">
      <c r="A2142" s="180">
        <v>3901176</v>
      </c>
      <c r="B2142" s="86">
        <v>3901</v>
      </c>
      <c r="C2142" s="182" t="s">
        <v>5</v>
      </c>
      <c r="D2142" s="182">
        <v>176</v>
      </c>
      <c r="E2142" s="41" t="s">
        <v>914</v>
      </c>
      <c r="F2142" s="235">
        <v>1</v>
      </c>
      <c r="G2142" s="235">
        <v>0</v>
      </c>
      <c r="H2142" s="78">
        <f t="shared" si="166"/>
        <v>0</v>
      </c>
      <c r="I2142" s="47">
        <f t="shared" si="167"/>
        <v>0</v>
      </c>
      <c r="J2142" s="139">
        <v>6700</v>
      </c>
      <c r="K2142" s="139">
        <v>0</v>
      </c>
      <c r="L2142" s="54">
        <f t="shared" si="168"/>
        <v>0</v>
      </c>
      <c r="M2142" s="54">
        <f t="shared" si="169"/>
        <v>0</v>
      </c>
      <c r="O2142" s="91">
        <f t="shared" si="165"/>
        <v>0</v>
      </c>
      <c r="P2142" s="144">
        <v>3901176</v>
      </c>
      <c r="Q2142" s="71"/>
      <c r="R2142" s="71"/>
    </row>
    <row r="2143" spans="1:18">
      <c r="A2143" s="234">
        <v>3901177</v>
      </c>
      <c r="B2143" s="149">
        <v>3901</v>
      </c>
      <c r="C2143" s="183" t="s">
        <v>491</v>
      </c>
      <c r="D2143" s="184">
        <v>177</v>
      </c>
      <c r="E2143" s="41" t="s">
        <v>1277</v>
      </c>
      <c r="G2143" s="235">
        <v>1</v>
      </c>
      <c r="H2143" s="78">
        <f t="shared" si="166"/>
        <v>0.89</v>
      </c>
      <c r="I2143" s="47">
        <f t="shared" si="167"/>
        <v>-0.10999999999999999</v>
      </c>
      <c r="K2143" s="139">
        <v>10700</v>
      </c>
      <c r="L2143" s="54">
        <f t="shared" si="168"/>
        <v>7370</v>
      </c>
      <c r="M2143" s="54">
        <f t="shared" si="169"/>
        <v>-3330</v>
      </c>
      <c r="O2143" s="91">
        <f t="shared" si="165"/>
        <v>0</v>
      </c>
      <c r="P2143" s="244">
        <v>3901177</v>
      </c>
      <c r="Q2143" s="71">
        <v>0.89</v>
      </c>
      <c r="R2143" s="71">
        <v>7370</v>
      </c>
    </row>
    <row r="2144" spans="1:18">
      <c r="A2144" s="212">
        <v>3901178</v>
      </c>
      <c r="B2144" s="149">
        <v>3901</v>
      </c>
      <c r="C2144" s="183" t="s">
        <v>491</v>
      </c>
      <c r="D2144" s="184">
        <v>178</v>
      </c>
      <c r="E2144" s="41" t="s">
        <v>880</v>
      </c>
      <c r="F2144" s="235">
        <v>1</v>
      </c>
      <c r="G2144" s="235">
        <v>2</v>
      </c>
      <c r="H2144" s="78">
        <f t="shared" si="166"/>
        <v>1.63</v>
      </c>
      <c r="I2144" s="47">
        <f t="shared" si="167"/>
        <v>-0.37000000000000011</v>
      </c>
      <c r="J2144" s="139">
        <v>8403</v>
      </c>
      <c r="K2144" s="139">
        <v>15103</v>
      </c>
      <c r="L2144" s="54">
        <f t="shared" si="168"/>
        <v>11851</v>
      </c>
      <c r="M2144" s="54">
        <f t="shared" si="169"/>
        <v>-3252</v>
      </c>
      <c r="O2144" s="91">
        <f t="shared" si="165"/>
        <v>0</v>
      </c>
      <c r="P2144" s="244">
        <v>3901178</v>
      </c>
      <c r="Q2144" s="71">
        <v>1.63</v>
      </c>
      <c r="R2144" s="71">
        <v>11851</v>
      </c>
    </row>
    <row r="2145" spans="1:18">
      <c r="A2145" s="180">
        <v>3901181</v>
      </c>
      <c r="B2145" s="86">
        <v>3901</v>
      </c>
      <c r="C2145" s="182" t="s">
        <v>5</v>
      </c>
      <c r="D2145" s="182">
        <v>181</v>
      </c>
      <c r="E2145" s="41" t="s">
        <v>583</v>
      </c>
      <c r="F2145" s="235">
        <v>4.91</v>
      </c>
      <c r="G2145" s="235">
        <v>3</v>
      </c>
      <c r="H2145" s="78">
        <f t="shared" si="166"/>
        <v>2.85</v>
      </c>
      <c r="I2145" s="47">
        <f t="shared" si="167"/>
        <v>-0.14999999999999991</v>
      </c>
      <c r="J2145" s="139">
        <v>34610</v>
      </c>
      <c r="K2145" s="139">
        <v>20100</v>
      </c>
      <c r="L2145" s="54">
        <f t="shared" si="168"/>
        <v>19106</v>
      </c>
      <c r="M2145" s="54">
        <f t="shared" si="169"/>
        <v>-994</v>
      </c>
      <c r="O2145" s="91">
        <f t="shared" si="165"/>
        <v>0</v>
      </c>
      <c r="P2145" s="244">
        <v>3901181</v>
      </c>
      <c r="Q2145" s="71">
        <v>2.85</v>
      </c>
      <c r="R2145" s="71">
        <v>19106</v>
      </c>
    </row>
    <row r="2146" spans="1:18">
      <c r="A2146" s="180">
        <v>3901182</v>
      </c>
      <c r="B2146" s="182">
        <v>3901</v>
      </c>
      <c r="C2146" s="182" t="s">
        <v>5</v>
      </c>
      <c r="D2146" s="182">
        <v>182</v>
      </c>
      <c r="E2146" s="41" t="s">
        <v>1306</v>
      </c>
      <c r="F2146" s="235">
        <v>2.39</v>
      </c>
      <c r="G2146" s="235">
        <v>5</v>
      </c>
      <c r="H2146" s="78">
        <f t="shared" si="166"/>
        <v>6.42</v>
      </c>
      <c r="I2146" s="47">
        <f t="shared" si="167"/>
        <v>1.42</v>
      </c>
      <c r="J2146" s="139">
        <v>16059</v>
      </c>
      <c r="K2146" s="139">
        <v>33500</v>
      </c>
      <c r="L2146" s="54">
        <f t="shared" si="168"/>
        <v>44451</v>
      </c>
      <c r="M2146" s="54">
        <f t="shared" si="169"/>
        <v>10951</v>
      </c>
      <c r="O2146" s="91">
        <f t="shared" si="165"/>
        <v>0</v>
      </c>
      <c r="P2146" s="244">
        <v>3901182</v>
      </c>
      <c r="Q2146" s="71">
        <v>6.42</v>
      </c>
      <c r="R2146" s="71">
        <v>44451</v>
      </c>
    </row>
    <row r="2147" spans="1:18">
      <c r="A2147" s="234">
        <v>3901184</v>
      </c>
      <c r="B2147" s="149">
        <v>3901</v>
      </c>
      <c r="C2147" s="183" t="s">
        <v>491</v>
      </c>
      <c r="D2147" s="184">
        <v>184</v>
      </c>
      <c r="E2147" s="41" t="s">
        <v>1397</v>
      </c>
      <c r="G2147" s="235">
        <v>1</v>
      </c>
      <c r="H2147" s="78">
        <f t="shared" si="166"/>
        <v>1</v>
      </c>
      <c r="I2147" s="47">
        <f t="shared" si="167"/>
        <v>0</v>
      </c>
      <c r="K2147" s="139">
        <v>6700</v>
      </c>
      <c r="L2147" s="54">
        <f t="shared" si="168"/>
        <v>6700</v>
      </c>
      <c r="M2147" s="54">
        <f t="shared" si="169"/>
        <v>0</v>
      </c>
      <c r="O2147" s="91">
        <f t="shared" si="165"/>
        <v>0</v>
      </c>
      <c r="P2147" s="244">
        <v>3901184</v>
      </c>
      <c r="Q2147" s="71">
        <v>1</v>
      </c>
      <c r="R2147" s="71">
        <v>6700</v>
      </c>
    </row>
    <row r="2148" spans="1:18">
      <c r="A2148" s="180">
        <v>3901185</v>
      </c>
      <c r="B2148" s="86">
        <v>3901</v>
      </c>
      <c r="C2148" s="182" t="s">
        <v>5</v>
      </c>
      <c r="D2148" s="182">
        <v>185</v>
      </c>
      <c r="E2148" s="41" t="s">
        <v>829</v>
      </c>
      <c r="F2148" s="235">
        <v>0.65</v>
      </c>
      <c r="G2148" s="235">
        <v>0</v>
      </c>
      <c r="H2148" s="78">
        <f t="shared" si="166"/>
        <v>0</v>
      </c>
      <c r="I2148" s="47">
        <f t="shared" si="167"/>
        <v>0</v>
      </c>
      <c r="J2148" s="139">
        <v>4457</v>
      </c>
      <c r="K2148" s="139">
        <v>0</v>
      </c>
      <c r="L2148" s="54">
        <f t="shared" si="168"/>
        <v>0</v>
      </c>
      <c r="M2148" s="54">
        <f t="shared" si="169"/>
        <v>0</v>
      </c>
      <c r="O2148" s="91">
        <f t="shared" si="165"/>
        <v>0</v>
      </c>
      <c r="P2148" s="144">
        <v>3901185</v>
      </c>
      <c r="Q2148" s="71"/>
      <c r="R2148" s="71"/>
    </row>
    <row r="2149" spans="1:18">
      <c r="A2149" s="180">
        <v>3901186</v>
      </c>
      <c r="B2149" s="86">
        <v>3901</v>
      </c>
      <c r="C2149" s="182" t="s">
        <v>5</v>
      </c>
      <c r="D2149" s="182">
        <v>186</v>
      </c>
      <c r="E2149" s="41" t="s">
        <v>873</v>
      </c>
      <c r="F2149" s="235">
        <v>2.2200000000000002</v>
      </c>
      <c r="G2149" s="235">
        <v>2</v>
      </c>
      <c r="H2149" s="78">
        <f t="shared" si="166"/>
        <v>2</v>
      </c>
      <c r="I2149" s="47">
        <f t="shared" si="167"/>
        <v>0</v>
      </c>
      <c r="J2149" s="139">
        <v>14933</v>
      </c>
      <c r="K2149" s="139">
        <v>13400</v>
      </c>
      <c r="L2149" s="54">
        <f t="shared" si="168"/>
        <v>13400</v>
      </c>
      <c r="M2149" s="54">
        <f t="shared" si="169"/>
        <v>0</v>
      </c>
      <c r="O2149" s="91">
        <f t="shared" si="165"/>
        <v>0</v>
      </c>
      <c r="P2149" s="244">
        <v>3901186</v>
      </c>
      <c r="Q2149" s="71">
        <v>2</v>
      </c>
      <c r="R2149" s="71">
        <v>13400</v>
      </c>
    </row>
    <row r="2150" spans="1:18">
      <c r="A2150" s="234">
        <v>3901187</v>
      </c>
      <c r="B2150" s="149">
        <v>3901</v>
      </c>
      <c r="C2150" s="183" t="s">
        <v>491</v>
      </c>
      <c r="D2150" s="184">
        <v>187</v>
      </c>
      <c r="E2150" s="41" t="s">
        <v>1278</v>
      </c>
      <c r="G2150" s="235">
        <v>2</v>
      </c>
      <c r="H2150" s="78">
        <f t="shared" si="166"/>
        <v>1.81</v>
      </c>
      <c r="I2150" s="47">
        <f t="shared" si="167"/>
        <v>-0.18999999999999995</v>
      </c>
      <c r="K2150" s="139">
        <v>13400</v>
      </c>
      <c r="L2150" s="54">
        <f t="shared" si="168"/>
        <v>12142</v>
      </c>
      <c r="M2150" s="54">
        <f t="shared" si="169"/>
        <v>-1258</v>
      </c>
      <c r="O2150" s="91">
        <f t="shared" si="165"/>
        <v>0</v>
      </c>
      <c r="P2150" s="244">
        <v>3901187</v>
      </c>
      <c r="Q2150" s="71">
        <v>1.81</v>
      </c>
      <c r="R2150" s="71">
        <v>12142</v>
      </c>
    </row>
    <row r="2151" spans="1:18">
      <c r="A2151" s="180">
        <v>3901189</v>
      </c>
      <c r="B2151" s="86">
        <v>3901</v>
      </c>
      <c r="C2151" s="182" t="s">
        <v>5</v>
      </c>
      <c r="D2151" s="182">
        <v>189</v>
      </c>
      <c r="E2151" s="41" t="s">
        <v>837</v>
      </c>
      <c r="F2151" s="235">
        <v>2.7</v>
      </c>
      <c r="G2151" s="235">
        <v>2</v>
      </c>
      <c r="H2151" s="78">
        <f t="shared" si="166"/>
        <v>2</v>
      </c>
      <c r="I2151" s="47">
        <f t="shared" si="167"/>
        <v>0</v>
      </c>
      <c r="J2151" s="139">
        <v>18188</v>
      </c>
      <c r="K2151" s="139">
        <v>13400</v>
      </c>
      <c r="L2151" s="54">
        <f t="shared" si="168"/>
        <v>13400</v>
      </c>
      <c r="M2151" s="54">
        <f t="shared" si="169"/>
        <v>0</v>
      </c>
      <c r="O2151" s="91">
        <f t="shared" si="165"/>
        <v>0</v>
      </c>
      <c r="P2151" s="244">
        <v>3901189</v>
      </c>
      <c r="Q2151" s="71">
        <v>2</v>
      </c>
      <c r="R2151" s="71">
        <v>13400</v>
      </c>
    </row>
    <row r="2152" spans="1:18">
      <c r="A2152" s="180">
        <v>3901191</v>
      </c>
      <c r="B2152" s="86">
        <v>3901</v>
      </c>
      <c r="C2152" s="182" t="s">
        <v>5</v>
      </c>
      <c r="D2152" s="182">
        <v>191</v>
      </c>
      <c r="E2152" s="41" t="s">
        <v>899</v>
      </c>
      <c r="F2152" s="235">
        <v>6.84</v>
      </c>
      <c r="G2152" s="235">
        <v>8</v>
      </c>
      <c r="H2152" s="78">
        <f t="shared" si="166"/>
        <v>6.6</v>
      </c>
      <c r="I2152" s="47">
        <f t="shared" si="167"/>
        <v>-1.4000000000000004</v>
      </c>
      <c r="J2152" s="139">
        <v>45840</v>
      </c>
      <c r="K2152" s="139">
        <v>53600</v>
      </c>
      <c r="L2152" s="54">
        <f t="shared" si="168"/>
        <v>44326</v>
      </c>
      <c r="M2152" s="54">
        <f t="shared" si="169"/>
        <v>-9274</v>
      </c>
      <c r="O2152" s="91">
        <f t="shared" si="165"/>
        <v>0</v>
      </c>
      <c r="P2152" s="244">
        <v>3901191</v>
      </c>
      <c r="Q2152" s="71">
        <v>6.6</v>
      </c>
      <c r="R2152" s="71">
        <v>44326</v>
      </c>
    </row>
    <row r="2153" spans="1:18">
      <c r="A2153" s="234">
        <v>3901197</v>
      </c>
      <c r="B2153" s="149">
        <v>3901</v>
      </c>
      <c r="C2153" s="183" t="s">
        <v>491</v>
      </c>
      <c r="D2153" s="184">
        <v>197</v>
      </c>
      <c r="E2153" s="41" t="s">
        <v>948</v>
      </c>
      <c r="G2153" s="235">
        <v>1</v>
      </c>
      <c r="H2153" s="78">
        <f t="shared" si="166"/>
        <v>0.55000000000000004</v>
      </c>
      <c r="I2153" s="47">
        <f t="shared" si="167"/>
        <v>-0.44999999999999996</v>
      </c>
      <c r="K2153" s="139">
        <v>6700</v>
      </c>
      <c r="L2153" s="54">
        <f t="shared" si="168"/>
        <v>3719</v>
      </c>
      <c r="M2153" s="54">
        <f t="shared" si="169"/>
        <v>-2981</v>
      </c>
      <c r="O2153" s="91">
        <f t="shared" si="165"/>
        <v>0</v>
      </c>
      <c r="P2153" s="244">
        <v>3901197</v>
      </c>
      <c r="Q2153" s="71">
        <v>0.55000000000000004</v>
      </c>
      <c r="R2153" s="71">
        <v>3719</v>
      </c>
    </row>
    <row r="2154" spans="1:18">
      <c r="A2154" s="180">
        <v>3901198</v>
      </c>
      <c r="B2154" s="86">
        <v>3901</v>
      </c>
      <c r="C2154" s="182" t="s">
        <v>5</v>
      </c>
      <c r="D2154" s="182">
        <v>198</v>
      </c>
      <c r="E2154" s="41" t="s">
        <v>830</v>
      </c>
      <c r="F2154" s="235">
        <v>3</v>
      </c>
      <c r="G2154" s="235">
        <v>2</v>
      </c>
      <c r="H2154" s="78">
        <f t="shared" si="166"/>
        <v>2.54</v>
      </c>
      <c r="I2154" s="47">
        <f t="shared" si="167"/>
        <v>0.54</v>
      </c>
      <c r="J2154" s="139">
        <v>20100</v>
      </c>
      <c r="K2154" s="139">
        <v>13400</v>
      </c>
      <c r="L2154" s="54">
        <f t="shared" si="168"/>
        <v>18146</v>
      </c>
      <c r="M2154" s="54">
        <f t="shared" si="169"/>
        <v>4746</v>
      </c>
      <c r="O2154" s="91">
        <f t="shared" si="165"/>
        <v>0</v>
      </c>
      <c r="P2154" s="244">
        <v>3901198</v>
      </c>
      <c r="Q2154" s="71">
        <v>2.54</v>
      </c>
      <c r="R2154" s="71">
        <v>18146</v>
      </c>
    </row>
    <row r="2155" spans="1:18">
      <c r="A2155" s="180">
        <v>3901201</v>
      </c>
      <c r="B2155" s="86">
        <v>3901</v>
      </c>
      <c r="C2155" s="182" t="s">
        <v>5</v>
      </c>
      <c r="D2155" s="182">
        <v>201</v>
      </c>
      <c r="E2155" s="41" t="s">
        <v>950</v>
      </c>
      <c r="F2155" s="235">
        <v>17.46</v>
      </c>
      <c r="G2155" s="235">
        <v>34</v>
      </c>
      <c r="H2155" s="78">
        <f t="shared" si="166"/>
        <v>32.380000000000003</v>
      </c>
      <c r="I2155" s="47">
        <f t="shared" si="167"/>
        <v>-1.6199999999999974</v>
      </c>
      <c r="J2155" s="139">
        <v>119946</v>
      </c>
      <c r="K2155" s="139">
        <v>250248</v>
      </c>
      <c r="L2155" s="54">
        <f t="shared" si="168"/>
        <v>223031</v>
      </c>
      <c r="M2155" s="54">
        <f t="shared" si="169"/>
        <v>-27217</v>
      </c>
      <c r="O2155" s="91">
        <f t="shared" si="165"/>
        <v>0</v>
      </c>
      <c r="P2155" s="244">
        <v>3901201</v>
      </c>
      <c r="Q2155" s="71">
        <v>32.380000000000003</v>
      </c>
      <c r="R2155" s="71">
        <v>223031</v>
      </c>
    </row>
    <row r="2156" spans="1:18">
      <c r="A2156" s="180">
        <v>3901204</v>
      </c>
      <c r="B2156" s="86">
        <v>3901</v>
      </c>
      <c r="C2156" s="182" t="s">
        <v>5</v>
      </c>
      <c r="D2156" s="182">
        <v>204</v>
      </c>
      <c r="E2156" s="41" t="s">
        <v>821</v>
      </c>
      <c r="F2156" s="235">
        <v>0.7</v>
      </c>
      <c r="G2156" s="235">
        <v>0</v>
      </c>
      <c r="H2156" s="78">
        <f t="shared" si="166"/>
        <v>0</v>
      </c>
      <c r="I2156" s="47">
        <f t="shared" si="167"/>
        <v>0</v>
      </c>
      <c r="J2156" s="139">
        <v>4713</v>
      </c>
      <c r="K2156" s="139">
        <v>0</v>
      </c>
      <c r="L2156" s="54">
        <f t="shared" si="168"/>
        <v>0</v>
      </c>
      <c r="M2156" s="54">
        <f t="shared" si="169"/>
        <v>0</v>
      </c>
      <c r="O2156" s="91">
        <f t="shared" si="165"/>
        <v>0</v>
      </c>
      <c r="P2156" s="144">
        <v>3901204</v>
      </c>
      <c r="Q2156" s="71"/>
      <c r="R2156" s="71"/>
    </row>
    <row r="2157" spans="1:18">
      <c r="A2157" s="250">
        <v>3901207</v>
      </c>
      <c r="B2157" s="149">
        <v>3901</v>
      </c>
      <c r="C2157" s="183" t="s">
        <v>491</v>
      </c>
      <c r="D2157" s="184">
        <v>207</v>
      </c>
      <c r="E2157" s="41" t="s">
        <v>568</v>
      </c>
      <c r="F2157" s="235">
        <v>7.0000000000000007E-2</v>
      </c>
      <c r="G2157" s="235">
        <v>2</v>
      </c>
      <c r="H2157" s="78">
        <f t="shared" si="166"/>
        <v>1.24</v>
      </c>
      <c r="I2157" s="47">
        <f t="shared" si="167"/>
        <v>-0.76</v>
      </c>
      <c r="J2157" s="139">
        <v>539</v>
      </c>
      <c r="K2157" s="139">
        <v>13400</v>
      </c>
      <c r="L2157" s="54">
        <f t="shared" si="168"/>
        <v>8365</v>
      </c>
      <c r="M2157" s="54">
        <f t="shared" si="169"/>
        <v>-5035</v>
      </c>
      <c r="O2157" s="91">
        <f t="shared" si="165"/>
        <v>0</v>
      </c>
      <c r="P2157" s="244">
        <v>3901207</v>
      </c>
      <c r="Q2157" s="71">
        <v>1.24</v>
      </c>
      <c r="R2157" s="71">
        <v>8365</v>
      </c>
    </row>
    <row r="2158" spans="1:18">
      <c r="A2158" s="212">
        <v>3901208</v>
      </c>
      <c r="B2158" s="149">
        <v>3901</v>
      </c>
      <c r="C2158" s="183" t="s">
        <v>491</v>
      </c>
      <c r="D2158" s="184">
        <v>208</v>
      </c>
      <c r="E2158" s="41" t="s">
        <v>795</v>
      </c>
      <c r="F2158" s="235">
        <v>1</v>
      </c>
      <c r="G2158" s="235">
        <v>1</v>
      </c>
      <c r="H2158" s="78">
        <f t="shared" si="166"/>
        <v>1</v>
      </c>
      <c r="I2158" s="47">
        <f t="shared" si="167"/>
        <v>0</v>
      </c>
      <c r="J2158" s="139">
        <v>6700</v>
      </c>
      <c r="K2158" s="139">
        <v>6700</v>
      </c>
      <c r="L2158" s="54">
        <f t="shared" si="168"/>
        <v>6700</v>
      </c>
      <c r="M2158" s="54">
        <f t="shared" si="169"/>
        <v>0</v>
      </c>
      <c r="O2158" s="91">
        <f t="shared" si="165"/>
        <v>0</v>
      </c>
      <c r="P2158" s="244">
        <v>3901208</v>
      </c>
      <c r="Q2158" s="71">
        <v>1</v>
      </c>
      <c r="R2158" s="71">
        <v>6700</v>
      </c>
    </row>
    <row r="2159" spans="1:18">
      <c r="A2159" s="180">
        <v>3901209</v>
      </c>
      <c r="B2159" s="86">
        <v>3901</v>
      </c>
      <c r="C2159" s="182" t="s">
        <v>5</v>
      </c>
      <c r="D2159" s="182">
        <v>209</v>
      </c>
      <c r="E2159" s="41" t="s">
        <v>1266</v>
      </c>
      <c r="F2159" s="235">
        <v>1.7</v>
      </c>
      <c r="G2159" s="235">
        <v>1</v>
      </c>
      <c r="H2159" s="78">
        <f t="shared" si="166"/>
        <v>1</v>
      </c>
      <c r="I2159" s="47">
        <f t="shared" si="167"/>
        <v>0</v>
      </c>
      <c r="J2159" s="139">
        <v>11413</v>
      </c>
      <c r="K2159" s="139">
        <v>6700</v>
      </c>
      <c r="L2159" s="54">
        <f t="shared" si="168"/>
        <v>6700</v>
      </c>
      <c r="M2159" s="54">
        <f t="shared" si="169"/>
        <v>0</v>
      </c>
      <c r="O2159" s="91">
        <f t="shared" si="165"/>
        <v>0</v>
      </c>
      <c r="P2159" s="244">
        <v>3901209</v>
      </c>
      <c r="Q2159" s="71">
        <v>1</v>
      </c>
      <c r="R2159" s="71">
        <v>6700</v>
      </c>
    </row>
    <row r="2160" spans="1:18">
      <c r="A2160" s="212">
        <v>3901210</v>
      </c>
      <c r="B2160" s="149">
        <v>3901</v>
      </c>
      <c r="C2160" s="183" t="s">
        <v>491</v>
      </c>
      <c r="D2160" s="184">
        <v>210</v>
      </c>
      <c r="E2160" s="41" t="s">
        <v>888</v>
      </c>
      <c r="F2160" s="235">
        <v>1</v>
      </c>
      <c r="G2160" s="235">
        <v>1</v>
      </c>
      <c r="H2160" s="78">
        <f t="shared" si="166"/>
        <v>1</v>
      </c>
      <c r="I2160" s="47">
        <f t="shared" si="167"/>
        <v>0</v>
      </c>
      <c r="J2160" s="139">
        <v>6700</v>
      </c>
      <c r="K2160" s="139">
        <v>6700</v>
      </c>
      <c r="L2160" s="54">
        <f t="shared" si="168"/>
        <v>6700</v>
      </c>
      <c r="M2160" s="54">
        <f t="shared" si="169"/>
        <v>0</v>
      </c>
      <c r="O2160" s="91">
        <f t="shared" si="165"/>
        <v>0</v>
      </c>
      <c r="P2160" s="244">
        <v>3901210</v>
      </c>
      <c r="Q2160" s="71">
        <v>1</v>
      </c>
      <c r="R2160" s="71">
        <v>6700</v>
      </c>
    </row>
    <row r="2161" spans="1:18">
      <c r="A2161" s="212">
        <v>3901212</v>
      </c>
      <c r="B2161" s="149">
        <v>3901</v>
      </c>
      <c r="C2161" s="183" t="s">
        <v>491</v>
      </c>
      <c r="D2161" s="184">
        <v>212</v>
      </c>
      <c r="E2161" s="41" t="s">
        <v>867</v>
      </c>
      <c r="F2161" s="235">
        <v>7</v>
      </c>
      <c r="G2161" s="235">
        <v>8</v>
      </c>
      <c r="H2161" s="78">
        <f t="shared" si="166"/>
        <v>8</v>
      </c>
      <c r="I2161" s="47">
        <f t="shared" si="167"/>
        <v>0</v>
      </c>
      <c r="J2161" s="139">
        <v>46900</v>
      </c>
      <c r="K2161" s="139">
        <v>53600</v>
      </c>
      <c r="L2161" s="54">
        <f t="shared" si="168"/>
        <v>53600</v>
      </c>
      <c r="M2161" s="54">
        <f t="shared" si="169"/>
        <v>0</v>
      </c>
      <c r="O2161" s="91">
        <f t="shared" si="165"/>
        <v>0</v>
      </c>
      <c r="P2161" s="244">
        <v>3901212</v>
      </c>
      <c r="Q2161" s="71">
        <v>8</v>
      </c>
      <c r="R2161" s="71">
        <v>53600</v>
      </c>
    </row>
    <row r="2162" spans="1:18">
      <c r="A2162" s="234">
        <v>3901213</v>
      </c>
      <c r="B2162" s="149">
        <v>3901</v>
      </c>
      <c r="C2162" s="183" t="s">
        <v>491</v>
      </c>
      <c r="D2162" s="184">
        <v>213</v>
      </c>
      <c r="E2162" s="41" t="s">
        <v>868</v>
      </c>
      <c r="G2162" s="235">
        <v>1</v>
      </c>
      <c r="H2162" s="78">
        <f t="shared" si="166"/>
        <v>0.98</v>
      </c>
      <c r="I2162" s="47">
        <f t="shared" si="167"/>
        <v>-2.0000000000000018E-2</v>
      </c>
      <c r="K2162" s="139">
        <v>6700</v>
      </c>
      <c r="L2162" s="54">
        <f t="shared" si="168"/>
        <v>6568</v>
      </c>
      <c r="M2162" s="54">
        <f t="shared" si="169"/>
        <v>-132</v>
      </c>
      <c r="O2162" s="91">
        <f t="shared" si="165"/>
        <v>0</v>
      </c>
      <c r="P2162" s="244">
        <v>3901213</v>
      </c>
      <c r="Q2162" s="71">
        <v>0.98</v>
      </c>
      <c r="R2162" s="71">
        <v>6568</v>
      </c>
    </row>
    <row r="2163" spans="1:18">
      <c r="A2163" s="180">
        <v>3901214</v>
      </c>
      <c r="B2163" s="86">
        <v>3901</v>
      </c>
      <c r="C2163" s="182" t="s">
        <v>5</v>
      </c>
      <c r="D2163" s="182">
        <v>214</v>
      </c>
      <c r="E2163" s="41" t="s">
        <v>796</v>
      </c>
      <c r="F2163" s="235">
        <v>1.44</v>
      </c>
      <c r="G2163" s="235">
        <v>2</v>
      </c>
      <c r="H2163" s="78">
        <f t="shared" si="166"/>
        <v>1.46</v>
      </c>
      <c r="I2163" s="47">
        <f t="shared" si="167"/>
        <v>-0.54</v>
      </c>
      <c r="J2163" s="139">
        <v>9881</v>
      </c>
      <c r="K2163" s="139">
        <v>13400</v>
      </c>
      <c r="L2163" s="54">
        <f t="shared" si="168"/>
        <v>9823</v>
      </c>
      <c r="M2163" s="54">
        <f t="shared" si="169"/>
        <v>-3577</v>
      </c>
      <c r="O2163" s="91">
        <f t="shared" si="165"/>
        <v>0</v>
      </c>
      <c r="P2163" s="244">
        <v>3901214</v>
      </c>
      <c r="Q2163" s="71">
        <v>1.46</v>
      </c>
      <c r="R2163" s="71">
        <v>9823</v>
      </c>
    </row>
    <row r="2164" spans="1:18">
      <c r="A2164" s="212">
        <v>3901215</v>
      </c>
      <c r="B2164" s="149">
        <v>3901</v>
      </c>
      <c r="C2164" s="183" t="s">
        <v>491</v>
      </c>
      <c r="D2164" s="184">
        <v>215</v>
      </c>
      <c r="E2164" s="41" t="s">
        <v>874</v>
      </c>
      <c r="F2164" s="235">
        <v>2</v>
      </c>
      <c r="G2164" s="235">
        <v>1</v>
      </c>
      <c r="H2164" s="78">
        <f t="shared" si="166"/>
        <v>1</v>
      </c>
      <c r="I2164" s="47">
        <f t="shared" si="167"/>
        <v>0</v>
      </c>
      <c r="J2164" s="139">
        <v>13732</v>
      </c>
      <c r="K2164" s="139">
        <v>6700</v>
      </c>
      <c r="L2164" s="54">
        <f t="shared" si="168"/>
        <v>6700</v>
      </c>
      <c r="M2164" s="54">
        <f t="shared" si="169"/>
        <v>0</v>
      </c>
      <c r="O2164" s="91">
        <f t="shared" si="165"/>
        <v>0</v>
      </c>
      <c r="P2164" s="244">
        <v>3901215</v>
      </c>
      <c r="Q2164" s="71">
        <v>1</v>
      </c>
      <c r="R2164" s="71">
        <v>6700</v>
      </c>
    </row>
    <row r="2165" spans="1:18">
      <c r="A2165" s="250">
        <v>3901217</v>
      </c>
      <c r="B2165" s="149">
        <v>3901</v>
      </c>
      <c r="C2165" s="183" t="s">
        <v>491</v>
      </c>
      <c r="D2165" s="184">
        <v>217</v>
      </c>
      <c r="E2165" s="41" t="s">
        <v>923</v>
      </c>
      <c r="F2165" s="235">
        <v>1</v>
      </c>
      <c r="G2165" s="235">
        <v>1</v>
      </c>
      <c r="H2165" s="78">
        <f t="shared" si="166"/>
        <v>0.98</v>
      </c>
      <c r="I2165" s="47">
        <f t="shared" si="167"/>
        <v>-2.0000000000000018E-2</v>
      </c>
      <c r="J2165" s="139">
        <v>6700</v>
      </c>
      <c r="K2165" s="139">
        <v>6700</v>
      </c>
      <c r="L2165" s="54">
        <f t="shared" si="168"/>
        <v>6568</v>
      </c>
      <c r="M2165" s="54">
        <f t="shared" si="169"/>
        <v>-132</v>
      </c>
      <c r="O2165" s="91">
        <f t="shared" si="165"/>
        <v>0</v>
      </c>
      <c r="P2165" s="244">
        <v>3901217</v>
      </c>
      <c r="Q2165" s="71">
        <v>0.98</v>
      </c>
      <c r="R2165" s="71">
        <v>6568</v>
      </c>
    </row>
    <row r="2166" spans="1:18">
      <c r="A2166" s="180">
        <v>3901218</v>
      </c>
      <c r="B2166" s="182">
        <v>3901</v>
      </c>
      <c r="C2166" s="182" t="s">
        <v>5</v>
      </c>
      <c r="D2166" s="182">
        <v>218</v>
      </c>
      <c r="E2166" s="41" t="s">
        <v>1218</v>
      </c>
      <c r="F2166" s="235">
        <v>6.7</v>
      </c>
      <c r="G2166" s="235">
        <v>4</v>
      </c>
      <c r="H2166" s="78">
        <f t="shared" si="166"/>
        <v>2.16</v>
      </c>
      <c r="I2166" s="47">
        <f t="shared" si="167"/>
        <v>-1.8399999999999999</v>
      </c>
      <c r="J2166" s="139">
        <v>48558</v>
      </c>
      <c r="K2166" s="139">
        <v>26800</v>
      </c>
      <c r="L2166" s="54">
        <f t="shared" si="168"/>
        <v>14610</v>
      </c>
      <c r="M2166" s="54">
        <f t="shared" si="169"/>
        <v>-12190</v>
      </c>
      <c r="O2166" s="91">
        <f t="shared" si="165"/>
        <v>0</v>
      </c>
      <c r="P2166" s="244">
        <v>3901218</v>
      </c>
      <c r="Q2166" s="71">
        <v>2.16</v>
      </c>
      <c r="R2166" s="71">
        <v>14610</v>
      </c>
    </row>
    <row r="2167" spans="1:18">
      <c r="A2167" s="180">
        <v>3901220</v>
      </c>
      <c r="B2167" s="86">
        <v>3901</v>
      </c>
      <c r="C2167" s="182" t="s">
        <v>5</v>
      </c>
      <c r="D2167" s="182">
        <v>220</v>
      </c>
      <c r="E2167" s="41" t="s">
        <v>872</v>
      </c>
      <c r="F2167" s="235">
        <v>2</v>
      </c>
      <c r="G2167" s="235">
        <v>3</v>
      </c>
      <c r="H2167" s="78">
        <f t="shared" si="166"/>
        <v>3</v>
      </c>
      <c r="I2167" s="47">
        <f t="shared" si="167"/>
        <v>0</v>
      </c>
      <c r="J2167" s="139">
        <v>18110</v>
      </c>
      <c r="K2167" s="139">
        <v>24810</v>
      </c>
      <c r="L2167" s="54">
        <f t="shared" si="168"/>
        <v>22529</v>
      </c>
      <c r="M2167" s="54">
        <f t="shared" si="169"/>
        <v>-2281</v>
      </c>
      <c r="O2167" s="91">
        <f t="shared" si="165"/>
        <v>0</v>
      </c>
      <c r="P2167" s="244">
        <v>3901220</v>
      </c>
      <c r="Q2167" s="71">
        <v>3</v>
      </c>
      <c r="R2167" s="71">
        <v>22529</v>
      </c>
    </row>
    <row r="2168" spans="1:18">
      <c r="A2168" s="180">
        <v>3901223</v>
      </c>
      <c r="B2168" s="86">
        <v>3901</v>
      </c>
      <c r="C2168" s="182" t="s">
        <v>5</v>
      </c>
      <c r="D2168" s="182">
        <v>223</v>
      </c>
      <c r="E2168" s="41" t="s">
        <v>1222</v>
      </c>
      <c r="F2168" s="235">
        <v>0.62</v>
      </c>
      <c r="G2168" s="235">
        <v>0</v>
      </c>
      <c r="H2168" s="78">
        <f t="shared" si="166"/>
        <v>0.16</v>
      </c>
      <c r="I2168" s="47">
        <f t="shared" si="167"/>
        <v>0.16</v>
      </c>
      <c r="J2168" s="139">
        <v>4183</v>
      </c>
      <c r="K2168" s="139">
        <v>0</v>
      </c>
      <c r="L2168" s="54">
        <f t="shared" si="168"/>
        <v>1135</v>
      </c>
      <c r="M2168" s="54">
        <f t="shared" si="169"/>
        <v>1135</v>
      </c>
      <c r="O2168" s="91">
        <f t="shared" si="165"/>
        <v>0</v>
      </c>
      <c r="P2168" s="244">
        <v>3901223</v>
      </c>
      <c r="Q2168" s="71">
        <v>0.16</v>
      </c>
      <c r="R2168" s="71">
        <v>1135</v>
      </c>
    </row>
    <row r="2169" spans="1:18">
      <c r="A2169" s="212">
        <v>3901224</v>
      </c>
      <c r="B2169" s="149">
        <v>3901</v>
      </c>
      <c r="C2169" s="183" t="s">
        <v>491</v>
      </c>
      <c r="D2169" s="184">
        <v>224</v>
      </c>
      <c r="E2169" s="41" t="s">
        <v>1223</v>
      </c>
      <c r="F2169" s="235">
        <v>1</v>
      </c>
      <c r="G2169" s="235">
        <v>0</v>
      </c>
      <c r="H2169" s="78">
        <f t="shared" si="166"/>
        <v>0</v>
      </c>
      <c r="I2169" s="47">
        <f t="shared" si="167"/>
        <v>0</v>
      </c>
      <c r="J2169" s="139">
        <v>6700</v>
      </c>
      <c r="K2169" s="139">
        <v>0</v>
      </c>
      <c r="L2169" s="54">
        <f t="shared" si="168"/>
        <v>0</v>
      </c>
      <c r="M2169" s="54">
        <f t="shared" si="169"/>
        <v>0</v>
      </c>
      <c r="O2169" s="91">
        <f t="shared" si="165"/>
        <v>0</v>
      </c>
      <c r="P2169" s="144">
        <v>3901224</v>
      </c>
      <c r="Q2169" s="71"/>
      <c r="R2169" s="71"/>
    </row>
    <row r="2170" spans="1:18">
      <c r="A2170" s="180">
        <v>3901226</v>
      </c>
      <c r="B2170" s="86">
        <v>3901</v>
      </c>
      <c r="C2170" s="182" t="s">
        <v>5</v>
      </c>
      <c r="D2170" s="182">
        <v>226</v>
      </c>
      <c r="E2170" s="41" t="s">
        <v>797</v>
      </c>
      <c r="F2170" s="235">
        <v>6</v>
      </c>
      <c r="G2170" s="235">
        <v>5</v>
      </c>
      <c r="H2170" s="78">
        <f t="shared" si="166"/>
        <v>3.9800000000000004</v>
      </c>
      <c r="I2170" s="47">
        <f t="shared" si="167"/>
        <v>-1.0199999999999996</v>
      </c>
      <c r="J2170" s="139">
        <v>42236</v>
      </c>
      <c r="K2170" s="139">
        <v>35536</v>
      </c>
      <c r="L2170" s="54">
        <f t="shared" si="168"/>
        <v>27916</v>
      </c>
      <c r="M2170" s="54">
        <f t="shared" si="169"/>
        <v>-7620</v>
      </c>
      <c r="O2170" s="91">
        <f t="shared" si="165"/>
        <v>0</v>
      </c>
      <c r="P2170" s="244">
        <v>3901226</v>
      </c>
      <c r="Q2170" s="71">
        <v>3.9800000000000004</v>
      </c>
      <c r="R2170" s="71">
        <v>27916</v>
      </c>
    </row>
    <row r="2171" spans="1:18">
      <c r="A2171" s="180">
        <v>3901227</v>
      </c>
      <c r="B2171" s="86">
        <v>3901</v>
      </c>
      <c r="C2171" s="182" t="s">
        <v>5</v>
      </c>
      <c r="D2171" s="182">
        <v>227</v>
      </c>
      <c r="E2171" s="41" t="s">
        <v>900</v>
      </c>
      <c r="F2171" s="235">
        <v>2.69</v>
      </c>
      <c r="G2171" s="235">
        <v>1</v>
      </c>
      <c r="H2171" s="78">
        <f t="shared" si="166"/>
        <v>1.3199999999999998</v>
      </c>
      <c r="I2171" s="47">
        <f t="shared" si="167"/>
        <v>0.31999999999999984</v>
      </c>
      <c r="J2171" s="139">
        <v>18046</v>
      </c>
      <c r="K2171" s="139">
        <v>6700</v>
      </c>
      <c r="L2171" s="54">
        <f t="shared" si="168"/>
        <v>8970</v>
      </c>
      <c r="M2171" s="54">
        <f t="shared" si="169"/>
        <v>2270</v>
      </c>
      <c r="O2171" s="91">
        <f t="shared" si="165"/>
        <v>0</v>
      </c>
      <c r="P2171" s="244">
        <v>3901227</v>
      </c>
      <c r="Q2171" s="71">
        <v>1.3199999999999998</v>
      </c>
      <c r="R2171" s="71">
        <v>8970</v>
      </c>
    </row>
    <row r="2172" spans="1:18">
      <c r="A2172" s="180">
        <v>3901229</v>
      </c>
      <c r="B2172" s="86">
        <v>3901</v>
      </c>
      <c r="C2172" s="182" t="s">
        <v>5</v>
      </c>
      <c r="D2172" s="182">
        <v>229</v>
      </c>
      <c r="E2172" s="41" t="s">
        <v>770</v>
      </c>
      <c r="F2172" s="235">
        <v>5.67</v>
      </c>
      <c r="G2172" s="235">
        <v>1</v>
      </c>
      <c r="H2172" s="78">
        <f t="shared" si="166"/>
        <v>0.28000000000000003</v>
      </c>
      <c r="I2172" s="47">
        <f t="shared" si="167"/>
        <v>-0.72</v>
      </c>
      <c r="J2172" s="139">
        <v>41113</v>
      </c>
      <c r="K2172" s="139">
        <v>6700</v>
      </c>
      <c r="L2172" s="54">
        <f t="shared" si="168"/>
        <v>1930</v>
      </c>
      <c r="M2172" s="54">
        <f t="shared" si="169"/>
        <v>-4770</v>
      </c>
      <c r="O2172" s="91">
        <f t="shared" si="165"/>
        <v>0</v>
      </c>
      <c r="P2172" s="244">
        <v>3901229</v>
      </c>
      <c r="Q2172" s="71">
        <v>0.28000000000000003</v>
      </c>
      <c r="R2172" s="71">
        <v>1930</v>
      </c>
    </row>
    <row r="2173" spans="1:18">
      <c r="A2173" s="212">
        <v>3901231</v>
      </c>
      <c r="B2173" s="149">
        <v>3901</v>
      </c>
      <c r="C2173" s="183" t="s">
        <v>491</v>
      </c>
      <c r="D2173" s="184">
        <v>231</v>
      </c>
      <c r="E2173" s="41" t="s">
        <v>1226</v>
      </c>
      <c r="F2173" s="235">
        <v>0.99</v>
      </c>
      <c r="G2173" s="235">
        <v>1</v>
      </c>
      <c r="H2173" s="78">
        <f t="shared" si="166"/>
        <v>1</v>
      </c>
      <c r="I2173" s="47">
        <f t="shared" si="167"/>
        <v>0</v>
      </c>
      <c r="J2173" s="139">
        <v>6634</v>
      </c>
      <c r="K2173" s="139">
        <v>6700</v>
      </c>
      <c r="L2173" s="54">
        <f t="shared" si="168"/>
        <v>6700</v>
      </c>
      <c r="M2173" s="54">
        <f t="shared" si="169"/>
        <v>0</v>
      </c>
      <c r="O2173" s="91">
        <f t="shared" si="165"/>
        <v>0</v>
      </c>
      <c r="P2173" s="244">
        <v>3901231</v>
      </c>
      <c r="Q2173" s="71">
        <v>1</v>
      </c>
      <c r="R2173" s="71">
        <v>6700</v>
      </c>
    </row>
    <row r="2174" spans="1:18">
      <c r="A2174" s="180">
        <v>3901236</v>
      </c>
      <c r="B2174" s="86">
        <v>3901</v>
      </c>
      <c r="C2174" s="182" t="s">
        <v>5</v>
      </c>
      <c r="D2174" s="182">
        <v>236</v>
      </c>
      <c r="E2174" s="41" t="s">
        <v>1267</v>
      </c>
      <c r="F2174" s="235">
        <v>7.419999999999999</v>
      </c>
      <c r="G2174" s="235">
        <v>6</v>
      </c>
      <c r="H2174" s="78">
        <f t="shared" si="166"/>
        <v>6.0699999999999994</v>
      </c>
      <c r="I2174" s="47">
        <f t="shared" si="167"/>
        <v>6.9999999999999396E-2</v>
      </c>
      <c r="J2174" s="139">
        <v>53400</v>
      </c>
      <c r="K2174" s="139">
        <v>47540</v>
      </c>
      <c r="L2174" s="54">
        <f t="shared" si="168"/>
        <v>44486</v>
      </c>
      <c r="M2174" s="54">
        <f t="shared" si="169"/>
        <v>-3054</v>
      </c>
      <c r="O2174" s="91">
        <f t="shared" si="165"/>
        <v>0</v>
      </c>
      <c r="P2174" s="244">
        <v>3901236</v>
      </c>
      <c r="Q2174" s="71">
        <v>6.0699999999999994</v>
      </c>
      <c r="R2174" s="71">
        <v>44486</v>
      </c>
    </row>
    <row r="2175" spans="1:18">
      <c r="A2175" s="180">
        <v>3901239</v>
      </c>
      <c r="B2175" s="86">
        <v>3901</v>
      </c>
      <c r="C2175" s="182" t="s">
        <v>5</v>
      </c>
      <c r="D2175" s="182">
        <v>239</v>
      </c>
      <c r="E2175" s="41" t="s">
        <v>904</v>
      </c>
      <c r="F2175" s="235">
        <v>0.06</v>
      </c>
      <c r="G2175" s="235">
        <v>2</v>
      </c>
      <c r="H2175" s="78">
        <f t="shared" si="166"/>
        <v>0.74</v>
      </c>
      <c r="I2175" s="47">
        <f t="shared" si="167"/>
        <v>-1.26</v>
      </c>
      <c r="J2175" s="139">
        <v>473</v>
      </c>
      <c r="K2175" s="139">
        <v>13400</v>
      </c>
      <c r="L2175" s="54">
        <f t="shared" si="168"/>
        <v>5052</v>
      </c>
      <c r="M2175" s="54">
        <f t="shared" si="169"/>
        <v>-8348</v>
      </c>
      <c r="O2175" s="91">
        <f t="shared" si="165"/>
        <v>0</v>
      </c>
      <c r="P2175" s="244">
        <v>3901239</v>
      </c>
      <c r="Q2175" s="71">
        <v>0.74</v>
      </c>
      <c r="R2175" s="71">
        <v>5052</v>
      </c>
    </row>
    <row r="2176" spans="1:18">
      <c r="A2176" s="144">
        <v>3901242</v>
      </c>
      <c r="B2176" s="149">
        <f>TRUNC(A2176,-3)/1000</f>
        <v>3901</v>
      </c>
      <c r="C2176" s="183" t="str">
        <f>VLOOKUP(B2176,code437,2)</f>
        <v>MA VIRTUAL ACADEMY</v>
      </c>
      <c r="D2176" s="184">
        <f>A2176-B2176*1000</f>
        <v>242</v>
      </c>
      <c r="E2176" s="41" t="s">
        <v>882</v>
      </c>
      <c r="H2176" s="78">
        <f t="shared" si="166"/>
        <v>0.62</v>
      </c>
      <c r="I2176" s="47">
        <f t="shared" si="167"/>
        <v>0.62</v>
      </c>
      <c r="K2176" s="139"/>
      <c r="L2176" s="54">
        <f t="shared" si="168"/>
        <v>4258</v>
      </c>
      <c r="M2176" s="54">
        <f t="shared" si="169"/>
        <v>4258</v>
      </c>
      <c r="O2176" s="91">
        <f t="shared" si="165"/>
        <v>0</v>
      </c>
      <c r="P2176" s="244">
        <v>3901242</v>
      </c>
      <c r="Q2176" s="71">
        <v>0.62</v>
      </c>
      <c r="R2176" s="71">
        <v>4258</v>
      </c>
    </row>
    <row r="2177" spans="1:18">
      <c r="A2177" s="180">
        <v>3901243</v>
      </c>
      <c r="B2177" s="86">
        <v>3901</v>
      </c>
      <c r="C2177" s="182" t="s">
        <v>5</v>
      </c>
      <c r="D2177" s="182">
        <v>243</v>
      </c>
      <c r="E2177" s="41" t="s">
        <v>1235</v>
      </c>
      <c r="F2177" s="235">
        <v>4.91</v>
      </c>
      <c r="G2177" s="235">
        <v>3</v>
      </c>
      <c r="H2177" s="78">
        <f t="shared" si="166"/>
        <v>4.6599999999999993</v>
      </c>
      <c r="I2177" s="47">
        <f t="shared" si="167"/>
        <v>1.6599999999999993</v>
      </c>
      <c r="J2177" s="139">
        <v>32904</v>
      </c>
      <c r="K2177" s="139">
        <v>27100</v>
      </c>
      <c r="L2177" s="54">
        <f t="shared" si="168"/>
        <v>33072</v>
      </c>
      <c r="M2177" s="54">
        <f t="shared" si="169"/>
        <v>5972</v>
      </c>
      <c r="O2177" s="91">
        <f t="shared" si="165"/>
        <v>0</v>
      </c>
      <c r="P2177" s="244">
        <v>3901243</v>
      </c>
      <c r="Q2177" s="71">
        <v>4.6599999999999993</v>
      </c>
      <c r="R2177" s="71">
        <v>33072</v>
      </c>
    </row>
    <row r="2178" spans="1:18">
      <c r="A2178" s="212">
        <v>3901244</v>
      </c>
      <c r="B2178" s="149">
        <v>3901</v>
      </c>
      <c r="C2178" s="183" t="s">
        <v>491</v>
      </c>
      <c r="D2178" s="184">
        <v>244</v>
      </c>
      <c r="E2178" s="41" t="s">
        <v>838</v>
      </c>
      <c r="F2178" s="235">
        <v>3.86</v>
      </c>
      <c r="G2178" s="235">
        <v>0</v>
      </c>
      <c r="H2178" s="78">
        <f t="shared" si="166"/>
        <v>1.34</v>
      </c>
      <c r="I2178" s="47">
        <f t="shared" si="167"/>
        <v>1.34</v>
      </c>
      <c r="J2178" s="139">
        <v>25873</v>
      </c>
      <c r="K2178" s="139">
        <v>0</v>
      </c>
      <c r="L2178" s="54">
        <f t="shared" si="168"/>
        <v>9028</v>
      </c>
      <c r="M2178" s="54">
        <f t="shared" si="169"/>
        <v>9028</v>
      </c>
      <c r="O2178" s="91">
        <f t="shared" si="165"/>
        <v>0</v>
      </c>
      <c r="P2178" s="244">
        <v>3901244</v>
      </c>
      <c r="Q2178" s="71">
        <v>1.34</v>
      </c>
      <c r="R2178" s="71">
        <v>9028</v>
      </c>
    </row>
    <row r="2179" spans="1:18">
      <c r="A2179" s="180">
        <v>3901246</v>
      </c>
      <c r="B2179" s="182">
        <v>3901</v>
      </c>
      <c r="C2179" s="182" t="s">
        <v>5</v>
      </c>
      <c r="D2179" s="182">
        <v>246</v>
      </c>
      <c r="E2179" s="41" t="s">
        <v>1273</v>
      </c>
      <c r="F2179" s="235">
        <v>2</v>
      </c>
      <c r="G2179" s="235">
        <v>4</v>
      </c>
      <c r="H2179" s="78">
        <f t="shared" si="166"/>
        <v>3.6</v>
      </c>
      <c r="I2179" s="47">
        <f t="shared" si="167"/>
        <v>-0.39999999999999991</v>
      </c>
      <c r="J2179" s="139">
        <v>13400</v>
      </c>
      <c r="K2179" s="139">
        <v>30800</v>
      </c>
      <c r="L2179" s="54">
        <f t="shared" si="168"/>
        <v>24809</v>
      </c>
      <c r="M2179" s="54">
        <f t="shared" si="169"/>
        <v>-5991</v>
      </c>
      <c r="O2179" s="91">
        <f t="shared" ref="O2179:O2242" si="170">P2179-A2179</f>
        <v>0</v>
      </c>
      <c r="P2179" s="244">
        <v>3901246</v>
      </c>
      <c r="Q2179" s="71">
        <v>3.6</v>
      </c>
      <c r="R2179" s="71">
        <v>24809</v>
      </c>
    </row>
    <row r="2180" spans="1:18">
      <c r="A2180" s="180">
        <v>3901248</v>
      </c>
      <c r="B2180" s="86">
        <v>3901</v>
      </c>
      <c r="C2180" s="182" t="s">
        <v>5</v>
      </c>
      <c r="D2180" s="182">
        <v>248</v>
      </c>
      <c r="E2180" s="41" t="s">
        <v>1304</v>
      </c>
      <c r="F2180" s="235">
        <v>3.27</v>
      </c>
      <c r="G2180" s="235">
        <v>3</v>
      </c>
      <c r="H2180" s="78">
        <f t="shared" ref="H2180:H2243" si="171">Q2180</f>
        <v>4.5999999999999996</v>
      </c>
      <c r="I2180" s="47">
        <f t="shared" ref="I2180:I2243" si="172">H2180-G2180</f>
        <v>1.5999999999999996</v>
      </c>
      <c r="J2180" s="139">
        <v>24288</v>
      </c>
      <c r="K2180" s="139">
        <v>22424</v>
      </c>
      <c r="L2180" s="54">
        <f t="shared" ref="L2180:L2243" si="173">R2180</f>
        <v>31578</v>
      </c>
      <c r="M2180" s="54">
        <f t="shared" ref="M2180:M2243" si="174">L2180-K2180</f>
        <v>9154</v>
      </c>
      <c r="O2180" s="91">
        <f t="shared" si="170"/>
        <v>0</v>
      </c>
      <c r="P2180" s="244">
        <v>3901248</v>
      </c>
      <c r="Q2180" s="71">
        <v>4.5999999999999996</v>
      </c>
      <c r="R2180" s="71">
        <v>31578</v>
      </c>
    </row>
    <row r="2181" spans="1:18">
      <c r="A2181" s="180">
        <v>3901251</v>
      </c>
      <c r="B2181" s="86">
        <v>3901</v>
      </c>
      <c r="C2181" s="182" t="s">
        <v>5</v>
      </c>
      <c r="D2181" s="182">
        <v>251</v>
      </c>
      <c r="E2181" s="41" t="s">
        <v>1238</v>
      </c>
      <c r="F2181" s="235">
        <v>2.7</v>
      </c>
      <c r="G2181" s="235">
        <v>4</v>
      </c>
      <c r="H2181" s="78">
        <f t="shared" si="171"/>
        <v>3.76</v>
      </c>
      <c r="I2181" s="47">
        <f t="shared" si="172"/>
        <v>-0.24000000000000021</v>
      </c>
      <c r="J2181" s="139">
        <v>20801</v>
      </c>
      <c r="K2181" s="139">
        <v>30800</v>
      </c>
      <c r="L2181" s="54">
        <f t="shared" si="173"/>
        <v>27314</v>
      </c>
      <c r="M2181" s="54">
        <f t="shared" si="174"/>
        <v>-3486</v>
      </c>
      <c r="O2181" s="91">
        <f t="shared" si="170"/>
        <v>0</v>
      </c>
      <c r="P2181" s="244">
        <v>3901251</v>
      </c>
      <c r="Q2181" s="71">
        <v>3.76</v>
      </c>
      <c r="R2181" s="71">
        <v>27314</v>
      </c>
    </row>
    <row r="2182" spans="1:18">
      <c r="A2182" s="180">
        <v>3901258</v>
      </c>
      <c r="B2182" s="86">
        <v>3901</v>
      </c>
      <c r="C2182" s="182" t="s">
        <v>5</v>
      </c>
      <c r="D2182" s="182">
        <v>258</v>
      </c>
      <c r="E2182" s="41" t="s">
        <v>771</v>
      </c>
      <c r="F2182" s="235">
        <v>4</v>
      </c>
      <c r="G2182" s="235">
        <v>3</v>
      </c>
      <c r="H2182" s="78">
        <f t="shared" si="171"/>
        <v>3.84</v>
      </c>
      <c r="I2182" s="47">
        <f t="shared" si="172"/>
        <v>0.83999999999999986</v>
      </c>
      <c r="J2182" s="139">
        <v>26800</v>
      </c>
      <c r="K2182" s="139">
        <v>20100</v>
      </c>
      <c r="L2182" s="54">
        <f t="shared" si="173"/>
        <v>25816</v>
      </c>
      <c r="M2182" s="54">
        <f t="shared" si="174"/>
        <v>5716</v>
      </c>
      <c r="O2182" s="91">
        <f t="shared" si="170"/>
        <v>0</v>
      </c>
      <c r="P2182" s="244">
        <v>3901258</v>
      </c>
      <c r="Q2182" s="71">
        <v>3.84</v>
      </c>
      <c r="R2182" s="71">
        <v>25816</v>
      </c>
    </row>
    <row r="2183" spans="1:18">
      <c r="A2183" s="180">
        <v>3901261</v>
      </c>
      <c r="B2183" s="86">
        <v>3901</v>
      </c>
      <c r="C2183" s="182" t="s">
        <v>5</v>
      </c>
      <c r="D2183" s="182">
        <v>261</v>
      </c>
      <c r="E2183" s="41" t="s">
        <v>780</v>
      </c>
      <c r="F2183" s="235">
        <v>0.1</v>
      </c>
      <c r="G2183" s="235">
        <v>2</v>
      </c>
      <c r="H2183" s="78">
        <f t="shared" si="171"/>
        <v>2</v>
      </c>
      <c r="I2183" s="47">
        <f t="shared" si="172"/>
        <v>0</v>
      </c>
      <c r="J2183" s="139">
        <v>852</v>
      </c>
      <c r="K2183" s="139">
        <v>13400</v>
      </c>
      <c r="L2183" s="54">
        <f t="shared" si="173"/>
        <v>13400</v>
      </c>
      <c r="M2183" s="54">
        <f t="shared" si="174"/>
        <v>0</v>
      </c>
      <c r="O2183" s="91">
        <f t="shared" si="170"/>
        <v>0</v>
      </c>
      <c r="P2183" s="244">
        <v>3901261</v>
      </c>
      <c r="Q2183" s="71">
        <v>2</v>
      </c>
      <c r="R2183" s="71">
        <v>13400</v>
      </c>
    </row>
    <row r="2184" spans="1:18">
      <c r="A2184" s="180">
        <v>3901262</v>
      </c>
      <c r="B2184" s="86">
        <v>3901</v>
      </c>
      <c r="C2184" s="182" t="s">
        <v>5</v>
      </c>
      <c r="D2184" s="182">
        <v>262</v>
      </c>
      <c r="E2184" s="41" t="s">
        <v>822</v>
      </c>
      <c r="F2184" s="235">
        <v>1.48</v>
      </c>
      <c r="G2184" s="235">
        <v>3</v>
      </c>
      <c r="H2184" s="78">
        <f t="shared" si="171"/>
        <v>2.98</v>
      </c>
      <c r="I2184" s="47">
        <f t="shared" si="172"/>
        <v>-2.0000000000000018E-2</v>
      </c>
      <c r="J2184" s="139">
        <v>10400</v>
      </c>
      <c r="K2184" s="139">
        <v>20100</v>
      </c>
      <c r="L2184" s="54">
        <f t="shared" si="173"/>
        <v>19968</v>
      </c>
      <c r="M2184" s="54">
        <f t="shared" si="174"/>
        <v>-132</v>
      </c>
      <c r="O2184" s="91">
        <f t="shared" si="170"/>
        <v>0</v>
      </c>
      <c r="P2184" s="244">
        <v>3901262</v>
      </c>
      <c r="Q2184" s="71">
        <v>2.98</v>
      </c>
      <c r="R2184" s="71">
        <v>19968</v>
      </c>
    </row>
    <row r="2185" spans="1:18">
      <c r="A2185" s="180">
        <v>3901264</v>
      </c>
      <c r="B2185" s="86">
        <v>3901</v>
      </c>
      <c r="C2185" s="182" t="s">
        <v>5</v>
      </c>
      <c r="D2185" s="182">
        <v>264</v>
      </c>
      <c r="E2185" s="41" t="s">
        <v>1245</v>
      </c>
      <c r="F2185" s="235">
        <v>1.7</v>
      </c>
      <c r="G2185" s="235">
        <v>0</v>
      </c>
      <c r="H2185" s="78">
        <f t="shared" si="171"/>
        <v>0</v>
      </c>
      <c r="I2185" s="47">
        <f t="shared" si="172"/>
        <v>0</v>
      </c>
      <c r="J2185" s="139">
        <v>11413</v>
      </c>
      <c r="K2185" s="139">
        <v>0</v>
      </c>
      <c r="L2185" s="54">
        <f t="shared" si="173"/>
        <v>0</v>
      </c>
      <c r="M2185" s="54">
        <f t="shared" si="174"/>
        <v>0</v>
      </c>
      <c r="O2185" s="91">
        <f t="shared" si="170"/>
        <v>0</v>
      </c>
      <c r="P2185" s="144">
        <v>3901264</v>
      </c>
      <c r="Q2185" s="71"/>
      <c r="R2185" s="71"/>
    </row>
    <row r="2186" spans="1:18">
      <c r="A2186" s="180">
        <v>3901265</v>
      </c>
      <c r="B2186" s="86">
        <v>3901</v>
      </c>
      <c r="C2186" s="182" t="s">
        <v>5</v>
      </c>
      <c r="D2186" s="182">
        <v>265</v>
      </c>
      <c r="E2186" s="41" t="s">
        <v>1246</v>
      </c>
      <c r="F2186" s="235">
        <v>2</v>
      </c>
      <c r="G2186" s="235">
        <v>1</v>
      </c>
      <c r="H2186" s="78">
        <f t="shared" si="171"/>
        <v>1</v>
      </c>
      <c r="I2186" s="47">
        <f t="shared" si="172"/>
        <v>0</v>
      </c>
      <c r="J2186" s="139">
        <v>13400</v>
      </c>
      <c r="K2186" s="139">
        <v>6700</v>
      </c>
      <c r="L2186" s="54">
        <f t="shared" si="173"/>
        <v>6700</v>
      </c>
      <c r="M2186" s="54">
        <f t="shared" si="174"/>
        <v>0</v>
      </c>
      <c r="O2186" s="91">
        <f t="shared" si="170"/>
        <v>0</v>
      </c>
      <c r="P2186" s="244">
        <v>3901265</v>
      </c>
      <c r="Q2186" s="71">
        <v>1</v>
      </c>
      <c r="R2186" s="71">
        <v>6700</v>
      </c>
    </row>
    <row r="2187" spans="1:18">
      <c r="A2187" s="212">
        <v>3901266</v>
      </c>
      <c r="B2187" s="149">
        <v>3901</v>
      </c>
      <c r="C2187" s="183" t="s">
        <v>491</v>
      </c>
      <c r="D2187" s="184">
        <v>266</v>
      </c>
      <c r="E2187" s="41" t="s">
        <v>1247</v>
      </c>
      <c r="F2187" s="235">
        <v>0.69</v>
      </c>
      <c r="G2187" s="235">
        <v>0</v>
      </c>
      <c r="H2187" s="78">
        <f t="shared" si="171"/>
        <v>0</v>
      </c>
      <c r="I2187" s="47">
        <f t="shared" si="172"/>
        <v>0</v>
      </c>
      <c r="J2187" s="139">
        <v>4646</v>
      </c>
      <c r="K2187" s="139">
        <v>0</v>
      </c>
      <c r="L2187" s="54">
        <f t="shared" si="173"/>
        <v>0</v>
      </c>
      <c r="M2187" s="54">
        <f t="shared" si="174"/>
        <v>0</v>
      </c>
      <c r="O2187" s="91">
        <f t="shared" si="170"/>
        <v>0</v>
      </c>
      <c r="P2187" s="144">
        <v>3901266</v>
      </c>
      <c r="Q2187" s="71"/>
      <c r="R2187" s="71"/>
    </row>
    <row r="2188" spans="1:18">
      <c r="A2188" s="180">
        <v>3901271</v>
      </c>
      <c r="B2188" s="86">
        <v>3901</v>
      </c>
      <c r="C2188" s="182" t="s">
        <v>5</v>
      </c>
      <c r="D2188" s="182">
        <v>271</v>
      </c>
      <c r="E2188" s="41" t="s">
        <v>1285</v>
      </c>
      <c r="F2188" s="235">
        <v>0.99</v>
      </c>
      <c r="G2188" s="235">
        <v>1</v>
      </c>
      <c r="H2188" s="78">
        <f t="shared" si="171"/>
        <v>0.28999999999999998</v>
      </c>
      <c r="I2188" s="47">
        <f t="shared" si="172"/>
        <v>-0.71</v>
      </c>
      <c r="J2188" s="139">
        <v>6634</v>
      </c>
      <c r="K2188" s="139">
        <v>6700</v>
      </c>
      <c r="L2188" s="54">
        <f t="shared" si="173"/>
        <v>1996</v>
      </c>
      <c r="M2188" s="54">
        <f t="shared" si="174"/>
        <v>-4704</v>
      </c>
      <c r="O2188" s="91">
        <f t="shared" si="170"/>
        <v>0</v>
      </c>
      <c r="P2188" s="244">
        <v>3901271</v>
      </c>
      <c r="Q2188" s="71">
        <v>0.28999999999999998</v>
      </c>
      <c r="R2188" s="71">
        <v>1996</v>
      </c>
    </row>
    <row r="2189" spans="1:18">
      <c r="A2189" s="180">
        <v>3901273</v>
      </c>
      <c r="B2189" s="86">
        <v>3901</v>
      </c>
      <c r="C2189" s="182" t="s">
        <v>5</v>
      </c>
      <c r="D2189" s="182">
        <v>273</v>
      </c>
      <c r="E2189" s="41" t="s">
        <v>895</v>
      </c>
      <c r="F2189" s="235">
        <v>0.28999999999999998</v>
      </c>
      <c r="G2189" s="235">
        <v>0</v>
      </c>
      <c r="H2189" s="78">
        <f t="shared" si="171"/>
        <v>0</v>
      </c>
      <c r="I2189" s="47">
        <f t="shared" si="172"/>
        <v>0</v>
      </c>
      <c r="J2189" s="139">
        <v>1996</v>
      </c>
      <c r="K2189" s="139">
        <v>0</v>
      </c>
      <c r="L2189" s="54">
        <f t="shared" si="173"/>
        <v>0</v>
      </c>
      <c r="M2189" s="54">
        <f t="shared" si="174"/>
        <v>0</v>
      </c>
      <c r="O2189" s="91">
        <f t="shared" si="170"/>
        <v>0</v>
      </c>
      <c r="P2189" s="144">
        <v>3901273</v>
      </c>
      <c r="Q2189" s="71"/>
      <c r="R2189" s="71"/>
    </row>
    <row r="2190" spans="1:18">
      <c r="A2190" s="180">
        <v>3901274</v>
      </c>
      <c r="B2190" s="86">
        <v>3901</v>
      </c>
      <c r="C2190" s="182" t="s">
        <v>5</v>
      </c>
      <c r="D2190" s="182">
        <v>274</v>
      </c>
      <c r="E2190" s="41" t="s">
        <v>932</v>
      </c>
      <c r="F2190" s="235">
        <v>1</v>
      </c>
      <c r="G2190" s="235">
        <v>2</v>
      </c>
      <c r="H2190" s="78">
        <f t="shared" si="171"/>
        <v>2</v>
      </c>
      <c r="I2190" s="47">
        <f t="shared" si="172"/>
        <v>0</v>
      </c>
      <c r="J2190" s="139">
        <v>6700</v>
      </c>
      <c r="K2190" s="139">
        <v>13400</v>
      </c>
      <c r="L2190" s="54">
        <f t="shared" si="173"/>
        <v>13400</v>
      </c>
      <c r="M2190" s="54">
        <f t="shared" si="174"/>
        <v>0</v>
      </c>
      <c r="O2190" s="91">
        <f t="shared" si="170"/>
        <v>0</v>
      </c>
      <c r="P2190" s="244">
        <v>3901274</v>
      </c>
      <c r="Q2190" s="71">
        <v>2</v>
      </c>
      <c r="R2190" s="71">
        <v>13400</v>
      </c>
    </row>
    <row r="2191" spans="1:18">
      <c r="A2191" s="212">
        <v>3901276</v>
      </c>
      <c r="B2191" s="149">
        <v>3901</v>
      </c>
      <c r="C2191" s="183" t="s">
        <v>491</v>
      </c>
      <c r="D2191" s="184">
        <v>276</v>
      </c>
      <c r="E2191" s="41" t="s">
        <v>831</v>
      </c>
      <c r="F2191" s="235">
        <v>3</v>
      </c>
      <c r="G2191" s="235">
        <v>3</v>
      </c>
      <c r="H2191" s="78">
        <f t="shared" si="171"/>
        <v>3</v>
      </c>
      <c r="I2191" s="47">
        <f t="shared" si="172"/>
        <v>0</v>
      </c>
      <c r="J2191" s="139">
        <v>20100</v>
      </c>
      <c r="K2191" s="139">
        <v>24100</v>
      </c>
      <c r="L2191" s="54">
        <f t="shared" si="173"/>
        <v>21917</v>
      </c>
      <c r="M2191" s="54">
        <f t="shared" si="174"/>
        <v>-2183</v>
      </c>
      <c r="O2191" s="91">
        <f t="shared" si="170"/>
        <v>0</v>
      </c>
      <c r="P2191" s="244">
        <v>3901276</v>
      </c>
      <c r="Q2191" s="71">
        <v>3</v>
      </c>
      <c r="R2191" s="71">
        <v>21917</v>
      </c>
    </row>
    <row r="2192" spans="1:18">
      <c r="A2192" s="180">
        <v>3901277</v>
      </c>
      <c r="B2192" s="86">
        <v>3901</v>
      </c>
      <c r="C2192" s="182" t="s">
        <v>5</v>
      </c>
      <c r="D2192" s="182">
        <v>277</v>
      </c>
      <c r="E2192" s="41" t="s">
        <v>869</v>
      </c>
      <c r="F2192" s="235">
        <v>3.94</v>
      </c>
      <c r="G2192" s="235">
        <v>9</v>
      </c>
      <c r="H2192" s="78">
        <f t="shared" si="171"/>
        <v>8.07</v>
      </c>
      <c r="I2192" s="47">
        <f t="shared" si="172"/>
        <v>-0.92999999999999972</v>
      </c>
      <c r="J2192" s="139">
        <v>26403</v>
      </c>
      <c r="K2192" s="139">
        <v>71300</v>
      </c>
      <c r="L2192" s="54">
        <f t="shared" si="173"/>
        <v>55908</v>
      </c>
      <c r="M2192" s="54">
        <f t="shared" si="174"/>
        <v>-15392</v>
      </c>
      <c r="O2192" s="91">
        <f t="shared" si="170"/>
        <v>0</v>
      </c>
      <c r="P2192" s="244">
        <v>3901277</v>
      </c>
      <c r="Q2192" s="71">
        <v>8.07</v>
      </c>
      <c r="R2192" s="71">
        <v>55908</v>
      </c>
    </row>
    <row r="2193" spans="1:18">
      <c r="A2193" s="180">
        <v>3901278</v>
      </c>
      <c r="B2193" s="86">
        <v>3901</v>
      </c>
      <c r="C2193" s="182" t="s">
        <v>5</v>
      </c>
      <c r="D2193" s="182">
        <v>278</v>
      </c>
      <c r="E2193" s="41" t="s">
        <v>817</v>
      </c>
      <c r="F2193" s="235">
        <v>4</v>
      </c>
      <c r="G2193" s="235">
        <v>4</v>
      </c>
      <c r="H2193" s="78">
        <f t="shared" si="171"/>
        <v>4.38</v>
      </c>
      <c r="I2193" s="47">
        <f t="shared" si="172"/>
        <v>0.37999999999999989</v>
      </c>
      <c r="J2193" s="139">
        <v>30178</v>
      </c>
      <c r="K2193" s="139">
        <v>34178</v>
      </c>
      <c r="L2193" s="54">
        <f t="shared" si="173"/>
        <v>31853</v>
      </c>
      <c r="M2193" s="54">
        <f t="shared" si="174"/>
        <v>-2325</v>
      </c>
      <c r="O2193" s="91">
        <f t="shared" si="170"/>
        <v>0</v>
      </c>
      <c r="P2193" s="244">
        <v>3901278</v>
      </c>
      <c r="Q2193" s="71">
        <v>4.38</v>
      </c>
      <c r="R2193" s="71">
        <v>31853</v>
      </c>
    </row>
    <row r="2194" spans="1:18">
      <c r="A2194" s="180">
        <v>3901281</v>
      </c>
      <c r="B2194" s="86">
        <v>3901</v>
      </c>
      <c r="C2194" s="182" t="s">
        <v>5</v>
      </c>
      <c r="D2194" s="182">
        <v>281</v>
      </c>
      <c r="E2194" s="41" t="s">
        <v>575</v>
      </c>
      <c r="F2194" s="235">
        <v>40.92</v>
      </c>
      <c r="G2194" s="235">
        <v>43</v>
      </c>
      <c r="H2194" s="78">
        <f t="shared" si="171"/>
        <v>42.15</v>
      </c>
      <c r="I2194" s="47">
        <f t="shared" si="172"/>
        <v>-0.85000000000000142</v>
      </c>
      <c r="J2194" s="139">
        <v>281595</v>
      </c>
      <c r="K2194" s="139">
        <v>319360</v>
      </c>
      <c r="L2194" s="54">
        <f t="shared" si="173"/>
        <v>302325</v>
      </c>
      <c r="M2194" s="54">
        <f t="shared" si="174"/>
        <v>-17035</v>
      </c>
      <c r="O2194" s="91">
        <f t="shared" si="170"/>
        <v>0</v>
      </c>
      <c r="P2194" s="244">
        <v>3901281</v>
      </c>
      <c r="Q2194" s="71">
        <v>42.15</v>
      </c>
      <c r="R2194" s="71">
        <v>302325</v>
      </c>
    </row>
    <row r="2195" spans="1:18">
      <c r="A2195" s="144">
        <v>3901284</v>
      </c>
      <c r="B2195" s="149">
        <f>TRUNC(A2195,-3)/1000</f>
        <v>3901</v>
      </c>
      <c r="C2195" s="183" t="str">
        <f>VLOOKUP(B2195,code437,2)</f>
        <v>MA VIRTUAL ACADEMY</v>
      </c>
      <c r="D2195" s="184">
        <f>A2195-B2195*1000</f>
        <v>284</v>
      </c>
      <c r="E2195" s="41" t="s">
        <v>772</v>
      </c>
      <c r="H2195" s="78">
        <f t="shared" si="171"/>
        <v>1.26</v>
      </c>
      <c r="I2195" s="47">
        <f t="shared" si="172"/>
        <v>1.26</v>
      </c>
      <c r="K2195" s="139"/>
      <c r="L2195" s="54">
        <f t="shared" si="173"/>
        <v>8498</v>
      </c>
      <c r="M2195" s="54">
        <f t="shared" si="174"/>
        <v>8498</v>
      </c>
      <c r="O2195" s="91">
        <f t="shared" si="170"/>
        <v>0</v>
      </c>
      <c r="P2195" s="244">
        <v>3901284</v>
      </c>
      <c r="Q2195" s="71">
        <v>1.26</v>
      </c>
      <c r="R2195" s="71">
        <v>8498</v>
      </c>
    </row>
    <row r="2196" spans="1:18">
      <c r="A2196" s="180">
        <v>3901285</v>
      </c>
      <c r="B2196" s="86">
        <v>3901</v>
      </c>
      <c r="C2196" s="182" t="s">
        <v>5</v>
      </c>
      <c r="D2196" s="182">
        <v>285</v>
      </c>
      <c r="E2196" s="41" t="s">
        <v>839</v>
      </c>
      <c r="F2196" s="235">
        <v>2</v>
      </c>
      <c r="G2196" s="235">
        <v>2</v>
      </c>
      <c r="H2196" s="78">
        <f t="shared" si="171"/>
        <v>2</v>
      </c>
      <c r="I2196" s="47">
        <f t="shared" si="172"/>
        <v>0</v>
      </c>
      <c r="J2196" s="139">
        <v>13400</v>
      </c>
      <c r="K2196" s="139">
        <v>17400</v>
      </c>
      <c r="L2196" s="54">
        <f t="shared" si="173"/>
        <v>14918</v>
      </c>
      <c r="M2196" s="54">
        <f t="shared" si="174"/>
        <v>-2482</v>
      </c>
      <c r="O2196" s="91">
        <f t="shared" si="170"/>
        <v>0</v>
      </c>
      <c r="P2196" s="244">
        <v>3901285</v>
      </c>
      <c r="Q2196" s="71">
        <v>2</v>
      </c>
      <c r="R2196" s="71">
        <v>14918</v>
      </c>
    </row>
    <row r="2197" spans="1:18">
      <c r="A2197" s="213">
        <v>3901287</v>
      </c>
      <c r="B2197" s="49">
        <v>3901</v>
      </c>
      <c r="C2197" s="49" t="s">
        <v>1609</v>
      </c>
      <c r="D2197" s="49">
        <v>287</v>
      </c>
      <c r="E2197" s="41" t="s">
        <v>1257</v>
      </c>
      <c r="F2197" s="235">
        <v>1</v>
      </c>
      <c r="G2197" s="235">
        <v>1</v>
      </c>
      <c r="H2197" s="78">
        <f t="shared" si="171"/>
        <v>1</v>
      </c>
      <c r="I2197" s="47">
        <f t="shared" si="172"/>
        <v>0</v>
      </c>
      <c r="J2197" s="139">
        <v>6700</v>
      </c>
      <c r="K2197" s="139">
        <v>13700</v>
      </c>
      <c r="L2197" s="54">
        <f t="shared" si="173"/>
        <v>20035</v>
      </c>
      <c r="M2197" s="54">
        <f t="shared" si="174"/>
        <v>6335</v>
      </c>
      <c r="O2197" s="91">
        <f t="shared" si="170"/>
        <v>0</v>
      </c>
      <c r="P2197" s="244">
        <v>3901287</v>
      </c>
      <c r="Q2197" s="71">
        <v>1</v>
      </c>
      <c r="R2197" s="71">
        <v>20035</v>
      </c>
    </row>
    <row r="2198" spans="1:18">
      <c r="A2198" s="180">
        <v>3901290</v>
      </c>
      <c r="B2198" s="86">
        <v>3901</v>
      </c>
      <c r="C2198" s="182" t="s">
        <v>5</v>
      </c>
      <c r="D2198" s="182">
        <v>290</v>
      </c>
      <c r="E2198" s="41" t="s">
        <v>798</v>
      </c>
      <c r="F2198" s="235">
        <v>1</v>
      </c>
      <c r="G2198" s="235">
        <v>1</v>
      </c>
      <c r="H2198" s="78">
        <f t="shared" si="171"/>
        <v>1</v>
      </c>
      <c r="I2198" s="47">
        <f t="shared" si="172"/>
        <v>0</v>
      </c>
      <c r="J2198" s="139">
        <v>6700</v>
      </c>
      <c r="K2198" s="139">
        <v>6700</v>
      </c>
      <c r="L2198" s="54">
        <f t="shared" si="173"/>
        <v>6700</v>
      </c>
      <c r="M2198" s="54">
        <f t="shared" si="174"/>
        <v>0</v>
      </c>
      <c r="O2198" s="91">
        <f t="shared" si="170"/>
        <v>0</v>
      </c>
      <c r="P2198" s="244">
        <v>3901290</v>
      </c>
      <c r="Q2198" s="71">
        <v>1</v>
      </c>
      <c r="R2198" s="71">
        <v>6700</v>
      </c>
    </row>
    <row r="2199" spans="1:18">
      <c r="A2199" s="180">
        <v>3901293</v>
      </c>
      <c r="B2199" s="86">
        <v>3901</v>
      </c>
      <c r="C2199" s="182" t="s">
        <v>5</v>
      </c>
      <c r="D2199" s="182">
        <v>293</v>
      </c>
      <c r="E2199" s="41" t="s">
        <v>840</v>
      </c>
      <c r="F2199" s="235">
        <v>4.8599999999999994</v>
      </c>
      <c r="G2199" s="235">
        <v>4</v>
      </c>
      <c r="H2199" s="78">
        <f t="shared" si="171"/>
        <v>5.1499999999999995</v>
      </c>
      <c r="I2199" s="47">
        <f t="shared" si="172"/>
        <v>1.1499999999999995</v>
      </c>
      <c r="J2199" s="139">
        <v>32999</v>
      </c>
      <c r="K2199" s="139">
        <v>33800</v>
      </c>
      <c r="L2199" s="54">
        <f t="shared" si="173"/>
        <v>38094</v>
      </c>
      <c r="M2199" s="54">
        <f t="shared" si="174"/>
        <v>4294</v>
      </c>
      <c r="O2199" s="91">
        <f t="shared" si="170"/>
        <v>0</v>
      </c>
      <c r="P2199" s="244">
        <v>3901293</v>
      </c>
      <c r="Q2199" s="71">
        <v>5.1499999999999995</v>
      </c>
      <c r="R2199" s="71">
        <v>38094</v>
      </c>
    </row>
    <row r="2200" spans="1:18">
      <c r="A2200" s="212">
        <v>3901295</v>
      </c>
      <c r="B2200" s="149">
        <v>3901</v>
      </c>
      <c r="C2200" s="183" t="s">
        <v>491</v>
      </c>
      <c r="D2200" s="184">
        <v>295</v>
      </c>
      <c r="E2200" s="41" t="s">
        <v>1280</v>
      </c>
      <c r="F2200" s="235">
        <v>1</v>
      </c>
      <c r="G2200" s="235">
        <v>0</v>
      </c>
      <c r="H2200" s="78">
        <f t="shared" si="171"/>
        <v>0</v>
      </c>
      <c r="I2200" s="47">
        <f t="shared" si="172"/>
        <v>0</v>
      </c>
      <c r="J2200" s="139">
        <v>6700</v>
      </c>
      <c r="K2200" s="139">
        <v>0</v>
      </c>
      <c r="L2200" s="54">
        <f t="shared" si="173"/>
        <v>0</v>
      </c>
      <c r="M2200" s="54">
        <f t="shared" si="174"/>
        <v>0</v>
      </c>
      <c r="O2200" s="91">
        <f t="shared" si="170"/>
        <v>0</v>
      </c>
      <c r="P2200" s="144">
        <v>3901295</v>
      </c>
      <c r="Q2200" s="71"/>
      <c r="R2200" s="71"/>
    </row>
    <row r="2201" spans="1:18">
      <c r="A2201" s="180">
        <v>3901301</v>
      </c>
      <c r="B2201" s="86">
        <v>3901</v>
      </c>
      <c r="C2201" s="182" t="s">
        <v>5</v>
      </c>
      <c r="D2201" s="182">
        <v>301</v>
      </c>
      <c r="E2201" s="41" t="s">
        <v>569</v>
      </c>
      <c r="F2201" s="235">
        <v>2.04</v>
      </c>
      <c r="G2201" s="235">
        <v>1</v>
      </c>
      <c r="H2201" s="78">
        <f t="shared" si="171"/>
        <v>1</v>
      </c>
      <c r="I2201" s="47">
        <f t="shared" si="172"/>
        <v>0</v>
      </c>
      <c r="J2201" s="139">
        <v>13740</v>
      </c>
      <c r="K2201" s="139">
        <v>6700</v>
      </c>
      <c r="L2201" s="54">
        <f t="shared" si="173"/>
        <v>6700</v>
      </c>
      <c r="M2201" s="54">
        <f t="shared" si="174"/>
        <v>0</v>
      </c>
      <c r="O2201" s="91">
        <f t="shared" si="170"/>
        <v>0</v>
      </c>
      <c r="P2201" s="244">
        <v>3901301</v>
      </c>
      <c r="Q2201" s="71">
        <v>1</v>
      </c>
      <c r="R2201" s="71">
        <v>6700</v>
      </c>
    </row>
    <row r="2202" spans="1:18">
      <c r="A2202" s="180">
        <v>3901304</v>
      </c>
      <c r="B2202" s="86">
        <v>3901</v>
      </c>
      <c r="C2202" s="182" t="s">
        <v>5</v>
      </c>
      <c r="D2202" s="182">
        <v>304</v>
      </c>
      <c r="E2202" s="41" t="s">
        <v>799</v>
      </c>
      <c r="F2202" s="235">
        <v>4</v>
      </c>
      <c r="G2202" s="235">
        <v>3</v>
      </c>
      <c r="H2202" s="78">
        <f t="shared" si="171"/>
        <v>1</v>
      </c>
      <c r="I2202" s="47">
        <f t="shared" si="172"/>
        <v>-2</v>
      </c>
      <c r="J2202" s="139">
        <v>26800</v>
      </c>
      <c r="K2202" s="139">
        <v>20100</v>
      </c>
      <c r="L2202" s="54">
        <f t="shared" si="173"/>
        <v>6700</v>
      </c>
      <c r="M2202" s="54">
        <f t="shared" si="174"/>
        <v>-13400</v>
      </c>
      <c r="O2202" s="91">
        <f t="shared" si="170"/>
        <v>0</v>
      </c>
      <c r="P2202" s="244">
        <v>3901304</v>
      </c>
      <c r="Q2202" s="71">
        <v>1</v>
      </c>
      <c r="R2202" s="71">
        <v>6700</v>
      </c>
    </row>
    <row r="2203" spans="1:18">
      <c r="A2203" s="144">
        <v>3901305</v>
      </c>
      <c r="B2203" s="149">
        <f>TRUNC(A2203,-3)/1000</f>
        <v>3901</v>
      </c>
      <c r="C2203" s="183" t="str">
        <f>VLOOKUP(B2203,code437,2)</f>
        <v>MA VIRTUAL ACADEMY</v>
      </c>
      <c r="D2203" s="184">
        <f>A2203-B2203*1000</f>
        <v>305</v>
      </c>
      <c r="E2203" s="41" t="s">
        <v>924</v>
      </c>
      <c r="H2203" s="78">
        <f t="shared" si="171"/>
        <v>3.24</v>
      </c>
      <c r="I2203" s="47">
        <f t="shared" si="172"/>
        <v>3.24</v>
      </c>
      <c r="K2203" s="139"/>
      <c r="L2203" s="54">
        <f t="shared" si="173"/>
        <v>21764</v>
      </c>
      <c r="M2203" s="54">
        <f t="shared" si="174"/>
        <v>21764</v>
      </c>
      <c r="O2203" s="91">
        <f t="shared" si="170"/>
        <v>0</v>
      </c>
      <c r="P2203" s="244">
        <v>3901305</v>
      </c>
      <c r="Q2203" s="71">
        <v>3.24</v>
      </c>
      <c r="R2203" s="71">
        <v>21764</v>
      </c>
    </row>
    <row r="2204" spans="1:18">
      <c r="A2204" s="180">
        <v>3901308</v>
      </c>
      <c r="B2204" s="86">
        <v>3901</v>
      </c>
      <c r="C2204" s="182" t="s">
        <v>5</v>
      </c>
      <c r="D2204" s="182">
        <v>308</v>
      </c>
      <c r="E2204" s="41" t="s">
        <v>1302</v>
      </c>
      <c r="F2204" s="235">
        <v>3</v>
      </c>
      <c r="G2204" s="235">
        <v>4</v>
      </c>
      <c r="H2204" s="78">
        <f t="shared" si="171"/>
        <v>4.5</v>
      </c>
      <c r="I2204" s="47">
        <f t="shared" si="172"/>
        <v>0.5</v>
      </c>
      <c r="J2204" s="139">
        <v>20100</v>
      </c>
      <c r="K2204" s="139">
        <v>26800</v>
      </c>
      <c r="L2204" s="54">
        <f t="shared" si="173"/>
        <v>30188</v>
      </c>
      <c r="M2204" s="54">
        <f t="shared" si="174"/>
        <v>3388</v>
      </c>
      <c r="O2204" s="91">
        <f t="shared" si="170"/>
        <v>0</v>
      </c>
      <c r="P2204" s="244">
        <v>3901308</v>
      </c>
      <c r="Q2204" s="71">
        <v>4.5</v>
      </c>
      <c r="R2204" s="71">
        <v>30188</v>
      </c>
    </row>
    <row r="2205" spans="1:18">
      <c r="A2205" s="180">
        <v>3901309</v>
      </c>
      <c r="B2205" s="86">
        <v>3901</v>
      </c>
      <c r="C2205" s="182" t="s">
        <v>5</v>
      </c>
      <c r="D2205" s="182">
        <v>309</v>
      </c>
      <c r="E2205" s="41" t="s">
        <v>818</v>
      </c>
      <c r="F2205" s="235">
        <v>8.2100000000000009</v>
      </c>
      <c r="G2205" s="235">
        <v>6</v>
      </c>
      <c r="H2205" s="78">
        <f t="shared" si="171"/>
        <v>5.29</v>
      </c>
      <c r="I2205" s="47">
        <f t="shared" si="172"/>
        <v>-0.71</v>
      </c>
      <c r="J2205" s="139">
        <v>55183</v>
      </c>
      <c r="K2205" s="139">
        <v>40200</v>
      </c>
      <c r="L2205" s="54">
        <f t="shared" si="173"/>
        <v>35497</v>
      </c>
      <c r="M2205" s="54">
        <f t="shared" si="174"/>
        <v>-4703</v>
      </c>
      <c r="O2205" s="91">
        <f t="shared" si="170"/>
        <v>0</v>
      </c>
      <c r="P2205" s="244">
        <v>3901309</v>
      </c>
      <c r="Q2205" s="71">
        <v>5.29</v>
      </c>
      <c r="R2205" s="71">
        <v>35497</v>
      </c>
    </row>
    <row r="2206" spans="1:18">
      <c r="A2206" s="212">
        <v>3901310</v>
      </c>
      <c r="B2206" s="149">
        <v>3901</v>
      </c>
      <c r="C2206" s="183" t="s">
        <v>491</v>
      </c>
      <c r="D2206" s="184">
        <v>310</v>
      </c>
      <c r="E2206" s="41" t="s">
        <v>901</v>
      </c>
      <c r="F2206" s="235">
        <v>2.8000000000000003</v>
      </c>
      <c r="G2206" s="235">
        <v>6</v>
      </c>
      <c r="H2206" s="78">
        <f t="shared" si="171"/>
        <v>7.16</v>
      </c>
      <c r="I2206" s="47">
        <f t="shared" si="172"/>
        <v>1.1600000000000001</v>
      </c>
      <c r="J2206" s="139">
        <v>19099</v>
      </c>
      <c r="K2206" s="139">
        <v>40200</v>
      </c>
      <c r="L2206" s="54">
        <f t="shared" si="173"/>
        <v>48379</v>
      </c>
      <c r="M2206" s="54">
        <f t="shared" si="174"/>
        <v>8179</v>
      </c>
      <c r="O2206" s="91">
        <f t="shared" si="170"/>
        <v>0</v>
      </c>
      <c r="P2206" s="244">
        <v>3901310</v>
      </c>
      <c r="Q2206" s="71">
        <v>7.16</v>
      </c>
      <c r="R2206" s="71">
        <v>48379</v>
      </c>
    </row>
    <row r="2207" spans="1:18">
      <c r="A2207" s="212">
        <v>3901314</v>
      </c>
      <c r="B2207" s="149">
        <v>3901</v>
      </c>
      <c r="C2207" s="183" t="s">
        <v>491</v>
      </c>
      <c r="D2207" s="184">
        <v>314</v>
      </c>
      <c r="E2207" s="41" t="s">
        <v>1287</v>
      </c>
      <c r="F2207" s="235">
        <v>2</v>
      </c>
      <c r="G2207" s="235">
        <v>3</v>
      </c>
      <c r="H2207" s="78">
        <f t="shared" si="171"/>
        <v>3</v>
      </c>
      <c r="I2207" s="47">
        <f t="shared" si="172"/>
        <v>0</v>
      </c>
      <c r="J2207" s="139">
        <v>13400</v>
      </c>
      <c r="K2207" s="139">
        <v>20100</v>
      </c>
      <c r="L2207" s="54">
        <f t="shared" si="173"/>
        <v>20100</v>
      </c>
      <c r="M2207" s="54">
        <f t="shared" si="174"/>
        <v>0</v>
      </c>
      <c r="O2207" s="91">
        <f t="shared" si="170"/>
        <v>0</v>
      </c>
      <c r="P2207" s="244">
        <v>3901314</v>
      </c>
      <c r="Q2207" s="71">
        <v>3</v>
      </c>
      <c r="R2207" s="71">
        <v>20100</v>
      </c>
    </row>
    <row r="2208" spans="1:18">
      <c r="A2208" s="212">
        <v>3901316</v>
      </c>
      <c r="B2208" s="149">
        <v>3901</v>
      </c>
      <c r="C2208" s="183" t="s">
        <v>491</v>
      </c>
      <c r="D2208" s="184">
        <v>316</v>
      </c>
      <c r="E2208" s="41" t="s">
        <v>870</v>
      </c>
      <c r="F2208" s="235">
        <v>1</v>
      </c>
      <c r="G2208" s="235">
        <v>3</v>
      </c>
      <c r="H2208" s="78">
        <f t="shared" si="171"/>
        <v>2.5099999999999998</v>
      </c>
      <c r="I2208" s="47">
        <f t="shared" si="172"/>
        <v>-0.49000000000000021</v>
      </c>
      <c r="J2208" s="139">
        <v>6700</v>
      </c>
      <c r="K2208" s="139">
        <v>24100</v>
      </c>
      <c r="L2208" s="54">
        <f t="shared" si="173"/>
        <v>20704</v>
      </c>
      <c r="M2208" s="54">
        <f t="shared" si="174"/>
        <v>-3396</v>
      </c>
      <c r="O2208" s="91">
        <f t="shared" si="170"/>
        <v>0</v>
      </c>
      <c r="P2208" s="244">
        <v>3901316</v>
      </c>
      <c r="Q2208" s="71">
        <v>2.5099999999999998</v>
      </c>
      <c r="R2208" s="71">
        <v>20704</v>
      </c>
    </row>
    <row r="2209" spans="1:18">
      <c r="A2209" s="212">
        <v>3901321</v>
      </c>
      <c r="B2209" s="149">
        <v>3901</v>
      </c>
      <c r="C2209" s="183" t="s">
        <v>491</v>
      </c>
      <c r="D2209" s="184">
        <v>321</v>
      </c>
      <c r="E2209" s="41" t="s">
        <v>850</v>
      </c>
      <c r="F2209" s="235">
        <v>0.27</v>
      </c>
      <c r="G2209" s="235">
        <v>0</v>
      </c>
      <c r="H2209" s="78">
        <f t="shared" si="171"/>
        <v>0</v>
      </c>
      <c r="I2209" s="47">
        <f t="shared" si="172"/>
        <v>0</v>
      </c>
      <c r="J2209" s="139">
        <v>1864</v>
      </c>
      <c r="K2209" s="139">
        <v>0</v>
      </c>
      <c r="L2209" s="54">
        <f t="shared" si="173"/>
        <v>0</v>
      </c>
      <c r="M2209" s="54">
        <f t="shared" si="174"/>
        <v>0</v>
      </c>
      <c r="O2209" s="91">
        <f t="shared" si="170"/>
        <v>0</v>
      </c>
      <c r="P2209" s="144">
        <v>3901321</v>
      </c>
      <c r="Q2209" s="71"/>
      <c r="R2209" s="71"/>
    </row>
    <row r="2210" spans="1:18">
      <c r="A2210" s="180">
        <v>3901322</v>
      </c>
      <c r="B2210" s="86">
        <v>3901</v>
      </c>
      <c r="C2210" s="182" t="s">
        <v>5</v>
      </c>
      <c r="D2210" s="182">
        <v>322</v>
      </c>
      <c r="E2210" s="41" t="s">
        <v>787</v>
      </c>
      <c r="F2210" s="235">
        <v>2</v>
      </c>
      <c r="G2210" s="235">
        <v>2</v>
      </c>
      <c r="H2210" s="78">
        <f t="shared" si="171"/>
        <v>2</v>
      </c>
      <c r="I2210" s="47">
        <f t="shared" si="172"/>
        <v>0</v>
      </c>
      <c r="J2210" s="139">
        <v>13400</v>
      </c>
      <c r="K2210" s="139">
        <v>13400</v>
      </c>
      <c r="L2210" s="54">
        <f t="shared" si="173"/>
        <v>13400</v>
      </c>
      <c r="M2210" s="54">
        <f t="shared" si="174"/>
        <v>0</v>
      </c>
      <c r="O2210" s="91">
        <f t="shared" si="170"/>
        <v>0</v>
      </c>
      <c r="P2210" s="244">
        <v>3901322</v>
      </c>
      <c r="Q2210" s="71">
        <v>2</v>
      </c>
      <c r="R2210" s="71">
        <v>13400</v>
      </c>
    </row>
    <row r="2211" spans="1:18">
      <c r="A2211" s="212">
        <v>3901323</v>
      </c>
      <c r="B2211" s="149">
        <v>3901</v>
      </c>
      <c r="C2211" s="183" t="s">
        <v>491</v>
      </c>
      <c r="D2211" s="184">
        <v>323</v>
      </c>
      <c r="E2211" s="41" t="s">
        <v>502</v>
      </c>
      <c r="F2211" s="235">
        <v>1.7200000000000002</v>
      </c>
      <c r="G2211" s="235">
        <v>0</v>
      </c>
      <c r="H2211" s="78">
        <f t="shared" si="171"/>
        <v>0</v>
      </c>
      <c r="I2211" s="47">
        <f t="shared" si="172"/>
        <v>0</v>
      </c>
      <c r="J2211" s="139">
        <v>11620</v>
      </c>
      <c r="K2211" s="139">
        <v>0</v>
      </c>
      <c r="L2211" s="54">
        <f t="shared" si="173"/>
        <v>0</v>
      </c>
      <c r="M2211" s="54">
        <f t="shared" si="174"/>
        <v>0</v>
      </c>
      <c r="O2211" s="91">
        <f t="shared" si="170"/>
        <v>0</v>
      </c>
      <c r="P2211" s="144">
        <v>3901323</v>
      </c>
      <c r="Q2211" s="71"/>
      <c r="R2211" s="71"/>
    </row>
    <row r="2212" spans="1:18">
      <c r="A2212" s="180">
        <v>3901325</v>
      </c>
      <c r="B2212" s="86">
        <v>3901</v>
      </c>
      <c r="C2212" s="182" t="s">
        <v>5</v>
      </c>
      <c r="D2212" s="182">
        <v>325</v>
      </c>
      <c r="E2212" s="41" t="s">
        <v>576</v>
      </c>
      <c r="F2212" s="235">
        <v>3.35</v>
      </c>
      <c r="G2212" s="235">
        <v>9</v>
      </c>
      <c r="H2212" s="78">
        <f t="shared" si="171"/>
        <v>9.07</v>
      </c>
      <c r="I2212" s="47">
        <f t="shared" si="172"/>
        <v>7.0000000000000284E-2</v>
      </c>
      <c r="J2212" s="139">
        <v>25692</v>
      </c>
      <c r="K2212" s="139">
        <v>66468</v>
      </c>
      <c r="L2212" s="54">
        <f t="shared" si="173"/>
        <v>67787</v>
      </c>
      <c r="M2212" s="54">
        <f t="shared" si="174"/>
        <v>1319</v>
      </c>
      <c r="O2212" s="91">
        <f t="shared" si="170"/>
        <v>0</v>
      </c>
      <c r="P2212" s="244">
        <v>3901325</v>
      </c>
      <c r="Q2212" s="71">
        <v>9.07</v>
      </c>
      <c r="R2212" s="71">
        <v>67787</v>
      </c>
    </row>
    <row r="2213" spans="1:18">
      <c r="A2213" s="234">
        <v>3901326</v>
      </c>
      <c r="B2213" s="149">
        <v>3901</v>
      </c>
      <c r="C2213" s="183" t="s">
        <v>491</v>
      </c>
      <c r="D2213" s="184">
        <v>326</v>
      </c>
      <c r="E2213" s="41" t="s">
        <v>570</v>
      </c>
      <c r="G2213" s="235">
        <v>1</v>
      </c>
      <c r="H2213" s="78">
        <f t="shared" si="171"/>
        <v>1</v>
      </c>
      <c r="I2213" s="47">
        <f t="shared" si="172"/>
        <v>0</v>
      </c>
      <c r="K2213" s="139">
        <v>6700</v>
      </c>
      <c r="L2213" s="54">
        <f t="shared" si="173"/>
        <v>6700</v>
      </c>
      <c r="M2213" s="54">
        <f t="shared" si="174"/>
        <v>0</v>
      </c>
      <c r="O2213" s="91">
        <f t="shared" si="170"/>
        <v>0</v>
      </c>
      <c r="P2213" s="244">
        <v>3901326</v>
      </c>
      <c r="Q2213" s="71">
        <v>1</v>
      </c>
      <c r="R2213" s="71">
        <v>6700</v>
      </c>
    </row>
    <row r="2214" spans="1:18">
      <c r="A2214" s="180">
        <v>3901332</v>
      </c>
      <c r="B2214" s="86">
        <v>3901</v>
      </c>
      <c r="C2214" s="182" t="s">
        <v>5</v>
      </c>
      <c r="D2214" s="182">
        <v>332</v>
      </c>
      <c r="E2214" s="41" t="s">
        <v>577</v>
      </c>
      <c r="F2214" s="235">
        <v>12.680000000000001</v>
      </c>
      <c r="G2214" s="235">
        <v>8</v>
      </c>
      <c r="H2214" s="78">
        <f t="shared" si="171"/>
        <v>8</v>
      </c>
      <c r="I2214" s="47">
        <f t="shared" si="172"/>
        <v>0</v>
      </c>
      <c r="J2214" s="139">
        <v>85131</v>
      </c>
      <c r="K2214" s="139">
        <v>57600</v>
      </c>
      <c r="L2214" s="54">
        <f t="shared" si="173"/>
        <v>54763</v>
      </c>
      <c r="M2214" s="54">
        <f t="shared" si="174"/>
        <v>-2837</v>
      </c>
      <c r="O2214" s="91">
        <f t="shared" si="170"/>
        <v>0</v>
      </c>
      <c r="P2214" s="244">
        <v>3901332</v>
      </c>
      <c r="Q2214" s="71">
        <v>8</v>
      </c>
      <c r="R2214" s="71">
        <v>54763</v>
      </c>
    </row>
    <row r="2215" spans="1:18">
      <c r="A2215" s="180">
        <v>3901336</v>
      </c>
      <c r="B2215" s="86">
        <v>3901</v>
      </c>
      <c r="C2215" s="182" t="s">
        <v>5</v>
      </c>
      <c r="D2215" s="182">
        <v>336</v>
      </c>
      <c r="E2215" s="41" t="s">
        <v>841</v>
      </c>
      <c r="F2215" s="235">
        <v>5.79</v>
      </c>
      <c r="G2215" s="235">
        <v>4</v>
      </c>
      <c r="H2215" s="78">
        <f t="shared" si="171"/>
        <v>4</v>
      </c>
      <c r="I2215" s="47">
        <f t="shared" si="172"/>
        <v>0</v>
      </c>
      <c r="J2215" s="139">
        <v>38884</v>
      </c>
      <c r="K2215" s="139">
        <v>26800</v>
      </c>
      <c r="L2215" s="54">
        <f t="shared" si="173"/>
        <v>26800</v>
      </c>
      <c r="M2215" s="54">
        <f t="shared" si="174"/>
        <v>0</v>
      </c>
      <c r="O2215" s="91">
        <f t="shared" si="170"/>
        <v>0</v>
      </c>
      <c r="P2215" s="244">
        <v>3901336</v>
      </c>
      <c r="Q2215" s="71">
        <v>4</v>
      </c>
      <c r="R2215" s="71">
        <v>26800</v>
      </c>
    </row>
    <row r="2216" spans="1:18">
      <c r="A2216" s="234">
        <v>3901342</v>
      </c>
      <c r="B2216" s="149">
        <v>3901</v>
      </c>
      <c r="C2216" s="183" t="s">
        <v>491</v>
      </c>
      <c r="D2216" s="184">
        <v>342</v>
      </c>
      <c r="E2216" s="41" t="s">
        <v>514</v>
      </c>
      <c r="G2216" s="235">
        <v>1</v>
      </c>
      <c r="H2216" s="78">
        <f t="shared" si="171"/>
        <v>0.92</v>
      </c>
      <c r="I2216" s="47">
        <f t="shared" si="172"/>
        <v>-7.999999999999996E-2</v>
      </c>
      <c r="K2216" s="139">
        <v>10700</v>
      </c>
      <c r="L2216" s="54">
        <f t="shared" si="173"/>
        <v>6906</v>
      </c>
      <c r="M2216" s="54">
        <f t="shared" si="174"/>
        <v>-3794</v>
      </c>
      <c r="O2216" s="91">
        <f t="shared" si="170"/>
        <v>0</v>
      </c>
      <c r="P2216" s="244">
        <v>3901342</v>
      </c>
      <c r="Q2216" s="71">
        <v>0.92</v>
      </c>
      <c r="R2216" s="71">
        <v>6906</v>
      </c>
    </row>
    <row r="2217" spans="1:18">
      <c r="A2217" s="180">
        <v>3901343</v>
      </c>
      <c r="B2217" s="182">
        <v>3901</v>
      </c>
      <c r="C2217" s="182" t="s">
        <v>5</v>
      </c>
      <c r="D2217" s="182">
        <v>343</v>
      </c>
      <c r="E2217" s="41" t="s">
        <v>788</v>
      </c>
      <c r="F2217" s="235">
        <v>5.98</v>
      </c>
      <c r="G2217" s="235">
        <v>3</v>
      </c>
      <c r="H2217" s="78">
        <f t="shared" si="171"/>
        <v>3.77</v>
      </c>
      <c r="I2217" s="47">
        <f t="shared" si="172"/>
        <v>0.77</v>
      </c>
      <c r="J2217" s="139">
        <v>43192</v>
      </c>
      <c r="K2217" s="139">
        <v>23224</v>
      </c>
      <c r="L2217" s="54">
        <f t="shared" si="173"/>
        <v>26572</v>
      </c>
      <c r="M2217" s="54">
        <f t="shared" si="174"/>
        <v>3348</v>
      </c>
      <c r="O2217" s="91">
        <f t="shared" si="170"/>
        <v>0</v>
      </c>
      <c r="P2217" s="244">
        <v>3901343</v>
      </c>
      <c r="Q2217" s="71">
        <v>3.77</v>
      </c>
      <c r="R2217" s="71">
        <v>26572</v>
      </c>
    </row>
    <row r="2218" spans="1:18">
      <c r="A2218" s="180">
        <v>3901344</v>
      </c>
      <c r="B2218" s="182">
        <v>3901</v>
      </c>
      <c r="C2218" s="182" t="s">
        <v>5</v>
      </c>
      <c r="D2218" s="182">
        <v>344</v>
      </c>
      <c r="E2218" s="41" t="s">
        <v>515</v>
      </c>
      <c r="F2218" s="235">
        <v>3</v>
      </c>
      <c r="G2218" s="235">
        <v>3</v>
      </c>
      <c r="H2218" s="78">
        <f t="shared" si="171"/>
        <v>3</v>
      </c>
      <c r="I2218" s="47">
        <f t="shared" si="172"/>
        <v>0</v>
      </c>
      <c r="J2218" s="139">
        <v>20100</v>
      </c>
      <c r="K2218" s="139">
        <v>20100</v>
      </c>
      <c r="L2218" s="54">
        <f t="shared" si="173"/>
        <v>20100</v>
      </c>
      <c r="M2218" s="54">
        <f t="shared" si="174"/>
        <v>0</v>
      </c>
      <c r="O2218" s="91">
        <f t="shared" si="170"/>
        <v>0</v>
      </c>
      <c r="P2218" s="244">
        <v>3901344</v>
      </c>
      <c r="Q2218" s="71">
        <v>3</v>
      </c>
      <c r="R2218" s="71">
        <v>20100</v>
      </c>
    </row>
    <row r="2219" spans="1:18">
      <c r="A2219" s="180">
        <v>3901346</v>
      </c>
      <c r="B2219" s="86">
        <v>3901</v>
      </c>
      <c r="C2219" s="182" t="s">
        <v>5</v>
      </c>
      <c r="D2219" s="182">
        <v>346</v>
      </c>
      <c r="E2219" s="41" t="s">
        <v>517</v>
      </c>
      <c r="F2219" s="235">
        <v>1</v>
      </c>
      <c r="G2219" s="235">
        <v>1</v>
      </c>
      <c r="H2219" s="78">
        <f t="shared" si="171"/>
        <v>1</v>
      </c>
      <c r="I2219" s="47">
        <f t="shared" si="172"/>
        <v>0</v>
      </c>
      <c r="J2219" s="139">
        <v>6700</v>
      </c>
      <c r="K2219" s="139">
        <v>6700</v>
      </c>
      <c r="L2219" s="54">
        <f t="shared" si="173"/>
        <v>6700</v>
      </c>
      <c r="M2219" s="54">
        <f t="shared" si="174"/>
        <v>0</v>
      </c>
      <c r="O2219" s="91">
        <f t="shared" si="170"/>
        <v>0</v>
      </c>
      <c r="P2219" s="244">
        <v>3901346</v>
      </c>
      <c r="Q2219" s="71">
        <v>1</v>
      </c>
      <c r="R2219" s="71">
        <v>6700</v>
      </c>
    </row>
    <row r="2220" spans="1:18">
      <c r="A2220" s="234">
        <v>3901347</v>
      </c>
      <c r="B2220" s="149">
        <v>3901</v>
      </c>
      <c r="C2220" s="183" t="s">
        <v>491</v>
      </c>
      <c r="D2220" s="184">
        <v>347</v>
      </c>
      <c r="E2220" s="41" t="s">
        <v>1270</v>
      </c>
      <c r="G2220" s="235">
        <v>1</v>
      </c>
      <c r="H2220" s="78">
        <f t="shared" si="171"/>
        <v>1.3800000000000001</v>
      </c>
      <c r="I2220" s="47">
        <f t="shared" si="172"/>
        <v>0.38000000000000012</v>
      </c>
      <c r="K2220" s="139">
        <v>6700</v>
      </c>
      <c r="L2220" s="54">
        <f t="shared" si="173"/>
        <v>9368</v>
      </c>
      <c r="M2220" s="54">
        <f t="shared" si="174"/>
        <v>2668</v>
      </c>
      <c r="O2220" s="91">
        <f t="shared" si="170"/>
        <v>0</v>
      </c>
      <c r="P2220" s="244">
        <v>3901347</v>
      </c>
      <c r="Q2220" s="71">
        <v>1.3800000000000001</v>
      </c>
      <c r="R2220" s="71">
        <v>9368</v>
      </c>
    </row>
    <row r="2221" spans="1:18">
      <c r="A2221" s="180">
        <v>3901348</v>
      </c>
      <c r="B2221" s="86">
        <v>3901</v>
      </c>
      <c r="C2221" s="182" t="s">
        <v>5</v>
      </c>
      <c r="D2221" s="182">
        <v>348</v>
      </c>
      <c r="E2221" s="41" t="s">
        <v>857</v>
      </c>
      <c r="F2221" s="235">
        <v>23</v>
      </c>
      <c r="G2221" s="235">
        <v>15</v>
      </c>
      <c r="H2221" s="78">
        <f t="shared" si="171"/>
        <v>14.07</v>
      </c>
      <c r="I2221" s="47">
        <f t="shared" si="172"/>
        <v>-0.92999999999999972</v>
      </c>
      <c r="J2221" s="139">
        <v>154653</v>
      </c>
      <c r="K2221" s="139">
        <v>100500</v>
      </c>
      <c r="L2221" s="54">
        <f t="shared" si="173"/>
        <v>94639</v>
      </c>
      <c r="M2221" s="54">
        <f t="shared" si="174"/>
        <v>-5861</v>
      </c>
      <c r="O2221" s="91">
        <f t="shared" si="170"/>
        <v>0</v>
      </c>
      <c r="P2221" s="244">
        <v>3901348</v>
      </c>
      <c r="Q2221" s="71">
        <v>14.07</v>
      </c>
      <c r="R2221" s="71">
        <v>94639</v>
      </c>
    </row>
    <row r="2222" spans="1:18">
      <c r="A2222" s="180">
        <v>3901600</v>
      </c>
      <c r="B2222" s="86">
        <v>3901</v>
      </c>
      <c r="C2222" s="182" t="s">
        <v>5</v>
      </c>
      <c r="D2222" s="182">
        <v>600</v>
      </c>
      <c r="E2222" s="41" t="s">
        <v>851</v>
      </c>
      <c r="F2222" s="235">
        <v>2</v>
      </c>
      <c r="G2222" s="235">
        <v>1</v>
      </c>
      <c r="H2222" s="78">
        <f t="shared" si="171"/>
        <v>1</v>
      </c>
      <c r="I2222" s="47">
        <f t="shared" si="172"/>
        <v>0</v>
      </c>
      <c r="J2222" s="139">
        <v>13400</v>
      </c>
      <c r="K2222" s="139">
        <v>6700</v>
      </c>
      <c r="L2222" s="54">
        <f t="shared" si="173"/>
        <v>6700</v>
      </c>
      <c r="M2222" s="54">
        <f t="shared" si="174"/>
        <v>0</v>
      </c>
      <c r="O2222" s="91">
        <f t="shared" si="170"/>
        <v>0</v>
      </c>
      <c r="P2222" s="244">
        <v>3901600</v>
      </c>
      <c r="Q2222" s="71">
        <v>1</v>
      </c>
      <c r="R2222" s="71">
        <v>6700</v>
      </c>
    </row>
    <row r="2223" spans="1:18">
      <c r="A2223" s="144">
        <v>3901603</v>
      </c>
      <c r="B2223" s="149">
        <f>TRUNC(A2223,-3)/1000</f>
        <v>3901</v>
      </c>
      <c r="C2223" s="183" t="str">
        <f>VLOOKUP(B2223,code437,2)</f>
        <v>MA VIRTUAL ACADEMY</v>
      </c>
      <c r="D2223" s="184">
        <f>A2223-B2223*1000</f>
        <v>603</v>
      </c>
      <c r="E2223" s="41" t="s">
        <v>1290</v>
      </c>
      <c r="H2223" s="78">
        <f t="shared" si="171"/>
        <v>0.51</v>
      </c>
      <c r="I2223" s="47">
        <f t="shared" si="172"/>
        <v>0.51</v>
      </c>
      <c r="K2223" s="139"/>
      <c r="L2223" s="54">
        <f t="shared" si="173"/>
        <v>4226</v>
      </c>
      <c r="M2223" s="54">
        <f t="shared" si="174"/>
        <v>4226</v>
      </c>
      <c r="O2223" s="91">
        <f t="shared" si="170"/>
        <v>0</v>
      </c>
      <c r="P2223" s="244">
        <v>3901603</v>
      </c>
      <c r="Q2223" s="71">
        <v>0.51</v>
      </c>
      <c r="R2223" s="71">
        <v>4226</v>
      </c>
    </row>
    <row r="2224" spans="1:18">
      <c r="A2224" s="180">
        <v>3901605</v>
      </c>
      <c r="B2224" s="86">
        <v>3901</v>
      </c>
      <c r="C2224" s="182" t="s">
        <v>5</v>
      </c>
      <c r="D2224" s="182">
        <v>605</v>
      </c>
      <c r="E2224" s="41" t="s">
        <v>521</v>
      </c>
      <c r="F2224" s="235">
        <v>2</v>
      </c>
      <c r="G2224" s="235">
        <v>2</v>
      </c>
      <c r="H2224" s="78">
        <f t="shared" si="171"/>
        <v>2.2999999999999998</v>
      </c>
      <c r="I2224" s="47">
        <f t="shared" si="172"/>
        <v>0.29999999999999982</v>
      </c>
      <c r="J2224" s="139">
        <v>13400</v>
      </c>
      <c r="K2224" s="139">
        <v>13400</v>
      </c>
      <c r="L2224" s="54">
        <f t="shared" si="173"/>
        <v>16313</v>
      </c>
      <c r="M2224" s="54">
        <f t="shared" si="174"/>
        <v>2913</v>
      </c>
      <c r="O2224" s="91">
        <f t="shared" si="170"/>
        <v>0</v>
      </c>
      <c r="P2224" s="244">
        <v>3901605</v>
      </c>
      <c r="Q2224" s="71">
        <v>2.2999999999999998</v>
      </c>
      <c r="R2224" s="71">
        <v>16313</v>
      </c>
    </row>
    <row r="2225" spans="1:18">
      <c r="A2225" s="180">
        <v>3901610</v>
      </c>
      <c r="B2225" s="86">
        <v>3901</v>
      </c>
      <c r="C2225" s="182" t="s">
        <v>5</v>
      </c>
      <c r="D2225" s="182">
        <v>610</v>
      </c>
      <c r="E2225" s="41" t="s">
        <v>852</v>
      </c>
      <c r="F2225" s="235">
        <v>1.22</v>
      </c>
      <c r="G2225" s="235">
        <v>1</v>
      </c>
      <c r="H2225" s="78">
        <f t="shared" si="171"/>
        <v>1</v>
      </c>
      <c r="I2225" s="47">
        <f t="shared" si="172"/>
        <v>0</v>
      </c>
      <c r="J2225" s="139">
        <v>9337</v>
      </c>
      <c r="K2225" s="139">
        <v>7439</v>
      </c>
      <c r="L2225" s="54">
        <f t="shared" si="173"/>
        <v>7488</v>
      </c>
      <c r="M2225" s="54">
        <f t="shared" si="174"/>
        <v>49</v>
      </c>
      <c r="O2225" s="91">
        <f t="shared" si="170"/>
        <v>0</v>
      </c>
      <c r="P2225" s="244">
        <v>3901610</v>
      </c>
      <c r="Q2225" s="71">
        <v>1</v>
      </c>
      <c r="R2225" s="71">
        <v>7488</v>
      </c>
    </row>
    <row r="2226" spans="1:18">
      <c r="A2226" s="180">
        <v>3901615</v>
      </c>
      <c r="B2226" s="86">
        <v>3901</v>
      </c>
      <c r="C2226" s="182" t="s">
        <v>5</v>
      </c>
      <c r="D2226" s="182">
        <v>615</v>
      </c>
      <c r="E2226" s="41" t="s">
        <v>805</v>
      </c>
      <c r="F2226" s="235">
        <v>8.14</v>
      </c>
      <c r="G2226" s="235">
        <v>11</v>
      </c>
      <c r="H2226" s="78">
        <f t="shared" si="171"/>
        <v>6.7600000000000007</v>
      </c>
      <c r="I2226" s="47">
        <f t="shared" si="172"/>
        <v>-4.2399999999999993</v>
      </c>
      <c r="J2226" s="139">
        <v>57562</v>
      </c>
      <c r="K2226" s="139">
        <v>76157</v>
      </c>
      <c r="L2226" s="54">
        <f t="shared" si="173"/>
        <v>49464</v>
      </c>
      <c r="M2226" s="54">
        <f t="shared" si="174"/>
        <v>-26693</v>
      </c>
      <c r="O2226" s="91">
        <f t="shared" si="170"/>
        <v>0</v>
      </c>
      <c r="P2226" s="244">
        <v>3901615</v>
      </c>
      <c r="Q2226" s="71">
        <v>6.7600000000000007</v>
      </c>
      <c r="R2226" s="71">
        <v>49464</v>
      </c>
    </row>
    <row r="2227" spans="1:18">
      <c r="A2227" s="180">
        <v>3901616</v>
      </c>
      <c r="B2227" s="86">
        <v>3901</v>
      </c>
      <c r="C2227" s="182" t="s">
        <v>5</v>
      </c>
      <c r="D2227" s="182">
        <v>616</v>
      </c>
      <c r="E2227" s="41" t="s">
        <v>1513</v>
      </c>
      <c r="F2227" s="235">
        <v>2</v>
      </c>
      <c r="G2227" s="235">
        <v>2</v>
      </c>
      <c r="H2227" s="78">
        <f t="shared" si="171"/>
        <v>2</v>
      </c>
      <c r="I2227" s="47">
        <f t="shared" si="172"/>
        <v>0</v>
      </c>
      <c r="J2227" s="139">
        <v>17967</v>
      </c>
      <c r="K2227" s="139">
        <v>13400</v>
      </c>
      <c r="L2227" s="54">
        <f t="shared" si="173"/>
        <v>13400</v>
      </c>
      <c r="M2227" s="54">
        <f t="shared" si="174"/>
        <v>0</v>
      </c>
      <c r="O2227" s="91">
        <f t="shared" si="170"/>
        <v>0</v>
      </c>
      <c r="P2227" s="244">
        <v>3901616</v>
      </c>
      <c r="Q2227" s="71">
        <v>2</v>
      </c>
      <c r="R2227" s="71">
        <v>13400</v>
      </c>
    </row>
    <row r="2228" spans="1:18">
      <c r="A2228" s="180">
        <v>3901618</v>
      </c>
      <c r="B2228" s="86">
        <v>3901</v>
      </c>
      <c r="C2228" s="182" t="s">
        <v>5</v>
      </c>
      <c r="D2228" s="182">
        <v>618</v>
      </c>
      <c r="E2228" s="41" t="s">
        <v>1295</v>
      </c>
      <c r="F2228" s="235">
        <v>1</v>
      </c>
      <c r="G2228" s="235">
        <v>0</v>
      </c>
      <c r="H2228" s="78">
        <f t="shared" si="171"/>
        <v>0</v>
      </c>
      <c r="I2228" s="47">
        <f t="shared" si="172"/>
        <v>0</v>
      </c>
      <c r="J2228" s="139">
        <v>6700</v>
      </c>
      <c r="K2228" s="139">
        <v>0</v>
      </c>
      <c r="L2228" s="54">
        <f t="shared" si="173"/>
        <v>0</v>
      </c>
      <c r="M2228" s="54">
        <f t="shared" si="174"/>
        <v>0</v>
      </c>
      <c r="O2228" s="91">
        <f t="shared" si="170"/>
        <v>0</v>
      </c>
      <c r="P2228" s="144">
        <v>3901618</v>
      </c>
      <c r="Q2228" s="71"/>
      <c r="R2228" s="71"/>
    </row>
    <row r="2229" spans="1:18">
      <c r="A2229" s="180">
        <v>3901625</v>
      </c>
      <c r="B2229" s="86">
        <v>3901</v>
      </c>
      <c r="C2229" s="182" t="s">
        <v>5</v>
      </c>
      <c r="D2229" s="182">
        <v>625</v>
      </c>
      <c r="E2229" s="41" t="s">
        <v>842</v>
      </c>
      <c r="F2229" s="235">
        <v>2.06</v>
      </c>
      <c r="G2229" s="235">
        <v>1</v>
      </c>
      <c r="H2229" s="78">
        <f t="shared" si="171"/>
        <v>1.42</v>
      </c>
      <c r="I2229" s="47">
        <f t="shared" si="172"/>
        <v>0.41999999999999993</v>
      </c>
      <c r="J2229" s="139">
        <v>21560</v>
      </c>
      <c r="K2229" s="139">
        <v>6700</v>
      </c>
      <c r="L2229" s="54">
        <f t="shared" si="173"/>
        <v>9558</v>
      </c>
      <c r="M2229" s="54">
        <f t="shared" si="174"/>
        <v>2858</v>
      </c>
      <c r="O2229" s="91">
        <f t="shared" si="170"/>
        <v>0</v>
      </c>
      <c r="P2229" s="244">
        <v>3901625</v>
      </c>
      <c r="Q2229" s="71">
        <v>1.42</v>
      </c>
      <c r="R2229" s="71">
        <v>9558</v>
      </c>
    </row>
    <row r="2230" spans="1:18">
      <c r="A2230" s="180">
        <v>3901635</v>
      </c>
      <c r="B2230" s="86">
        <v>3901</v>
      </c>
      <c r="C2230" s="182" t="s">
        <v>5</v>
      </c>
      <c r="D2230" s="182">
        <v>635</v>
      </c>
      <c r="E2230" s="41" t="s">
        <v>1291</v>
      </c>
      <c r="F2230" s="235">
        <v>3.15</v>
      </c>
      <c r="G2230" s="235">
        <v>2</v>
      </c>
      <c r="H2230" s="78">
        <f t="shared" si="171"/>
        <v>2</v>
      </c>
      <c r="I2230" s="47">
        <f t="shared" si="172"/>
        <v>0</v>
      </c>
      <c r="J2230" s="139">
        <v>23798</v>
      </c>
      <c r="K2230" s="139">
        <v>16028</v>
      </c>
      <c r="L2230" s="54">
        <f t="shared" si="173"/>
        <v>18492</v>
      </c>
      <c r="M2230" s="54">
        <f t="shared" si="174"/>
        <v>2464</v>
      </c>
      <c r="O2230" s="91">
        <f t="shared" si="170"/>
        <v>0</v>
      </c>
      <c r="P2230" s="244">
        <v>3901635</v>
      </c>
      <c r="Q2230" s="71">
        <v>2</v>
      </c>
      <c r="R2230" s="71">
        <v>18492</v>
      </c>
    </row>
    <row r="2231" spans="1:18">
      <c r="A2231" s="180">
        <v>3901645</v>
      </c>
      <c r="B2231" s="86">
        <v>3901</v>
      </c>
      <c r="C2231" s="182" t="s">
        <v>5</v>
      </c>
      <c r="D2231" s="182">
        <v>645</v>
      </c>
      <c r="E2231" s="41" t="s">
        <v>782</v>
      </c>
      <c r="F2231" s="235">
        <v>3</v>
      </c>
      <c r="G2231" s="235">
        <v>1</v>
      </c>
      <c r="H2231" s="78">
        <f t="shared" si="171"/>
        <v>1</v>
      </c>
      <c r="I2231" s="47">
        <f t="shared" si="172"/>
        <v>0</v>
      </c>
      <c r="J2231" s="139">
        <v>20702</v>
      </c>
      <c r="K2231" s="139">
        <v>6700</v>
      </c>
      <c r="L2231" s="54">
        <f t="shared" si="173"/>
        <v>6700</v>
      </c>
      <c r="M2231" s="54">
        <f t="shared" si="174"/>
        <v>0</v>
      </c>
      <c r="O2231" s="91">
        <f t="shared" si="170"/>
        <v>0</v>
      </c>
      <c r="P2231" s="244">
        <v>3901645</v>
      </c>
      <c r="Q2231" s="71">
        <v>1</v>
      </c>
      <c r="R2231" s="71">
        <v>6700</v>
      </c>
    </row>
    <row r="2232" spans="1:18">
      <c r="A2232" s="180">
        <v>3901650</v>
      </c>
      <c r="B2232" s="86">
        <v>3901</v>
      </c>
      <c r="C2232" s="182" t="s">
        <v>5</v>
      </c>
      <c r="D2232" s="182">
        <v>650</v>
      </c>
      <c r="E2232" s="41" t="s">
        <v>896</v>
      </c>
      <c r="F2232" s="235">
        <v>2.59</v>
      </c>
      <c r="G2232" s="235">
        <v>3</v>
      </c>
      <c r="H2232" s="78">
        <f t="shared" si="171"/>
        <v>3.74</v>
      </c>
      <c r="I2232" s="47">
        <f t="shared" si="172"/>
        <v>0.74000000000000021</v>
      </c>
      <c r="J2232" s="139">
        <v>17459</v>
      </c>
      <c r="K2232" s="139">
        <v>20100</v>
      </c>
      <c r="L2232" s="54">
        <f t="shared" si="173"/>
        <v>25078</v>
      </c>
      <c r="M2232" s="54">
        <f t="shared" si="174"/>
        <v>4978</v>
      </c>
      <c r="O2232" s="91">
        <f t="shared" si="170"/>
        <v>0</v>
      </c>
      <c r="P2232" s="244">
        <v>3901650</v>
      </c>
      <c r="Q2232" s="71">
        <v>3.74</v>
      </c>
      <c r="R2232" s="71">
        <v>25078</v>
      </c>
    </row>
    <row r="2233" spans="1:18">
      <c r="A2233" s="180">
        <v>3901655</v>
      </c>
      <c r="B2233" s="86">
        <v>3901</v>
      </c>
      <c r="C2233" s="182" t="s">
        <v>5</v>
      </c>
      <c r="D2233" s="182">
        <v>655</v>
      </c>
      <c r="E2233" s="41" t="s">
        <v>1282</v>
      </c>
      <c r="F2233" s="235">
        <v>3</v>
      </c>
      <c r="G2233" s="235">
        <v>1</v>
      </c>
      <c r="H2233" s="78">
        <f t="shared" si="171"/>
        <v>1</v>
      </c>
      <c r="I2233" s="47">
        <f t="shared" si="172"/>
        <v>0</v>
      </c>
      <c r="J2233" s="139">
        <v>20100</v>
      </c>
      <c r="K2233" s="139">
        <v>6700</v>
      </c>
      <c r="L2233" s="54">
        <f t="shared" si="173"/>
        <v>6700</v>
      </c>
      <c r="M2233" s="54">
        <f t="shared" si="174"/>
        <v>0</v>
      </c>
      <c r="O2233" s="91">
        <f t="shared" si="170"/>
        <v>0</v>
      </c>
      <c r="P2233" s="244">
        <v>3901655</v>
      </c>
      <c r="Q2233" s="71">
        <v>1</v>
      </c>
      <c r="R2233" s="71">
        <v>6700</v>
      </c>
    </row>
    <row r="2234" spans="1:18">
      <c r="A2234" s="180">
        <v>3901658</v>
      </c>
      <c r="B2234" s="86">
        <v>3901</v>
      </c>
      <c r="C2234" s="182" t="s">
        <v>5</v>
      </c>
      <c r="D2234" s="182">
        <v>658</v>
      </c>
      <c r="E2234" s="41" t="s">
        <v>875</v>
      </c>
      <c r="F2234" s="235">
        <v>2.17</v>
      </c>
      <c r="G2234" s="235">
        <v>3</v>
      </c>
      <c r="H2234" s="78">
        <f t="shared" si="171"/>
        <v>2.94</v>
      </c>
      <c r="I2234" s="47">
        <f t="shared" si="172"/>
        <v>-6.0000000000000053E-2</v>
      </c>
      <c r="J2234" s="139">
        <v>14705</v>
      </c>
      <c r="K2234" s="139">
        <v>20100</v>
      </c>
      <c r="L2234" s="54">
        <f t="shared" si="173"/>
        <v>19703</v>
      </c>
      <c r="M2234" s="54">
        <f t="shared" si="174"/>
        <v>-397</v>
      </c>
      <c r="O2234" s="91">
        <f t="shared" si="170"/>
        <v>0</v>
      </c>
      <c r="P2234" s="244">
        <v>3901658</v>
      </c>
      <c r="Q2234" s="71">
        <v>2.94</v>
      </c>
      <c r="R2234" s="71">
        <v>19703</v>
      </c>
    </row>
    <row r="2235" spans="1:18">
      <c r="A2235" s="212">
        <v>3901660</v>
      </c>
      <c r="B2235" s="149">
        <v>3901</v>
      </c>
      <c r="C2235" s="183" t="s">
        <v>491</v>
      </c>
      <c r="D2235" s="184">
        <v>660</v>
      </c>
      <c r="E2235" s="41" t="s">
        <v>783</v>
      </c>
      <c r="F2235" s="235">
        <v>1</v>
      </c>
      <c r="G2235" s="235">
        <v>0</v>
      </c>
      <c r="H2235" s="78">
        <f t="shared" si="171"/>
        <v>0.78</v>
      </c>
      <c r="I2235" s="47">
        <f t="shared" si="172"/>
        <v>0.78</v>
      </c>
      <c r="J2235" s="139">
        <v>6700</v>
      </c>
      <c r="K2235" s="139">
        <v>0</v>
      </c>
      <c r="L2235" s="54">
        <f t="shared" si="173"/>
        <v>5243</v>
      </c>
      <c r="M2235" s="54">
        <f t="shared" si="174"/>
        <v>5243</v>
      </c>
      <c r="O2235" s="91">
        <f t="shared" si="170"/>
        <v>0</v>
      </c>
      <c r="P2235" s="244">
        <v>3901660</v>
      </c>
      <c r="Q2235" s="71">
        <v>0.78</v>
      </c>
      <c r="R2235" s="71">
        <v>5243</v>
      </c>
    </row>
    <row r="2236" spans="1:18">
      <c r="A2236" s="180">
        <v>3901665</v>
      </c>
      <c r="B2236" s="86">
        <v>3901</v>
      </c>
      <c r="C2236" s="182" t="s">
        <v>5</v>
      </c>
      <c r="D2236" s="182">
        <v>665</v>
      </c>
      <c r="E2236" s="41" t="s">
        <v>866</v>
      </c>
      <c r="F2236" s="235">
        <v>3.94</v>
      </c>
      <c r="G2236" s="235">
        <v>2</v>
      </c>
      <c r="H2236" s="78">
        <f t="shared" si="171"/>
        <v>2</v>
      </c>
      <c r="I2236" s="47">
        <f t="shared" si="172"/>
        <v>0</v>
      </c>
      <c r="J2236" s="139">
        <v>26403</v>
      </c>
      <c r="K2236" s="139">
        <v>13400</v>
      </c>
      <c r="L2236" s="54">
        <f t="shared" si="173"/>
        <v>13400</v>
      </c>
      <c r="M2236" s="54">
        <f t="shared" si="174"/>
        <v>0</v>
      </c>
      <c r="O2236" s="91">
        <f t="shared" si="170"/>
        <v>0</v>
      </c>
      <c r="P2236" s="244">
        <v>3901665</v>
      </c>
      <c r="Q2236" s="71">
        <v>2</v>
      </c>
      <c r="R2236" s="71">
        <v>13400</v>
      </c>
    </row>
    <row r="2237" spans="1:18">
      <c r="A2237" s="180">
        <v>3901670</v>
      </c>
      <c r="B2237" s="86">
        <v>3901</v>
      </c>
      <c r="C2237" s="182" t="s">
        <v>5</v>
      </c>
      <c r="D2237" s="182">
        <v>670</v>
      </c>
      <c r="E2237" s="41" t="s">
        <v>524</v>
      </c>
      <c r="F2237" s="235">
        <v>1</v>
      </c>
      <c r="G2237" s="235">
        <v>0</v>
      </c>
      <c r="H2237" s="78">
        <f t="shared" si="171"/>
        <v>0</v>
      </c>
      <c r="I2237" s="47">
        <f t="shared" si="172"/>
        <v>0</v>
      </c>
      <c r="J2237" s="139">
        <v>6700</v>
      </c>
      <c r="K2237" s="139">
        <v>0</v>
      </c>
      <c r="L2237" s="54">
        <f t="shared" si="173"/>
        <v>0</v>
      </c>
      <c r="M2237" s="54">
        <f t="shared" si="174"/>
        <v>0</v>
      </c>
      <c r="O2237" s="91">
        <f t="shared" si="170"/>
        <v>0</v>
      </c>
      <c r="P2237" s="144">
        <v>3901670</v>
      </c>
      <c r="Q2237" s="71"/>
      <c r="R2237" s="71"/>
    </row>
    <row r="2238" spans="1:18">
      <c r="A2238" s="180">
        <v>3901672</v>
      </c>
      <c r="B2238" s="86">
        <v>3901</v>
      </c>
      <c r="C2238" s="182" t="s">
        <v>5</v>
      </c>
      <c r="D2238" s="182">
        <v>672</v>
      </c>
      <c r="E2238" s="41" t="s">
        <v>1297</v>
      </c>
      <c r="F2238" s="235">
        <v>1</v>
      </c>
      <c r="G2238" s="235">
        <v>1</v>
      </c>
      <c r="H2238" s="78">
        <f t="shared" si="171"/>
        <v>1</v>
      </c>
      <c r="I2238" s="47">
        <f t="shared" si="172"/>
        <v>0</v>
      </c>
      <c r="J2238" s="139">
        <v>6700</v>
      </c>
      <c r="K2238" s="139">
        <v>6700</v>
      </c>
      <c r="L2238" s="54">
        <f t="shared" si="173"/>
        <v>6700</v>
      </c>
      <c r="M2238" s="54">
        <f t="shared" si="174"/>
        <v>0</v>
      </c>
      <c r="O2238" s="91">
        <f t="shared" si="170"/>
        <v>0</v>
      </c>
      <c r="P2238" s="244">
        <v>3901672</v>
      </c>
      <c r="Q2238" s="71">
        <v>1</v>
      </c>
      <c r="R2238" s="71">
        <v>6700</v>
      </c>
    </row>
    <row r="2239" spans="1:18">
      <c r="A2239" s="180">
        <v>3901673</v>
      </c>
      <c r="B2239" s="182">
        <v>3901</v>
      </c>
      <c r="C2239" s="182" t="s">
        <v>5</v>
      </c>
      <c r="D2239" s="182">
        <v>673</v>
      </c>
      <c r="E2239" s="41" t="s">
        <v>853</v>
      </c>
      <c r="F2239" s="235">
        <v>1</v>
      </c>
      <c r="G2239" s="235">
        <v>1</v>
      </c>
      <c r="H2239" s="78">
        <f t="shared" si="171"/>
        <v>1</v>
      </c>
      <c r="I2239" s="47">
        <f t="shared" si="172"/>
        <v>0</v>
      </c>
      <c r="J2239" s="139">
        <v>6700</v>
      </c>
      <c r="K2239" s="139">
        <v>6700</v>
      </c>
      <c r="L2239" s="54">
        <f t="shared" si="173"/>
        <v>6700</v>
      </c>
      <c r="M2239" s="54">
        <f t="shared" si="174"/>
        <v>0</v>
      </c>
      <c r="O2239" s="91">
        <f t="shared" si="170"/>
        <v>0</v>
      </c>
      <c r="P2239" s="244">
        <v>3901673</v>
      </c>
      <c r="Q2239" s="71">
        <v>1</v>
      </c>
      <c r="R2239" s="71">
        <v>6700</v>
      </c>
    </row>
    <row r="2240" spans="1:18">
      <c r="A2240" s="234">
        <v>3901674</v>
      </c>
      <c r="B2240" s="149">
        <v>3901</v>
      </c>
      <c r="C2240" s="183" t="s">
        <v>491</v>
      </c>
      <c r="D2240" s="184">
        <v>674</v>
      </c>
      <c r="E2240" s="41" t="s">
        <v>806</v>
      </c>
      <c r="G2240" s="235">
        <v>1</v>
      </c>
      <c r="H2240" s="78">
        <f t="shared" si="171"/>
        <v>1</v>
      </c>
      <c r="I2240" s="47">
        <f t="shared" si="172"/>
        <v>0</v>
      </c>
      <c r="K2240" s="139">
        <v>6700</v>
      </c>
      <c r="L2240" s="54">
        <f t="shared" si="173"/>
        <v>6700</v>
      </c>
      <c r="M2240" s="54">
        <f t="shared" si="174"/>
        <v>0</v>
      </c>
      <c r="O2240" s="91">
        <f t="shared" si="170"/>
        <v>0</v>
      </c>
      <c r="P2240" s="244">
        <v>3901674</v>
      </c>
      <c r="Q2240" s="71">
        <v>1</v>
      </c>
      <c r="R2240" s="71">
        <v>6700</v>
      </c>
    </row>
    <row r="2241" spans="1:18">
      <c r="A2241" s="180">
        <v>3901675</v>
      </c>
      <c r="B2241" s="86">
        <v>3901</v>
      </c>
      <c r="C2241" s="182" t="s">
        <v>5</v>
      </c>
      <c r="D2241" s="182">
        <v>675</v>
      </c>
      <c r="E2241" s="41" t="s">
        <v>774</v>
      </c>
      <c r="F2241" s="235">
        <v>3</v>
      </c>
      <c r="G2241" s="235">
        <v>1</v>
      </c>
      <c r="H2241" s="78">
        <f t="shared" si="171"/>
        <v>1</v>
      </c>
      <c r="I2241" s="47">
        <f t="shared" si="172"/>
        <v>0</v>
      </c>
      <c r="J2241" s="139">
        <v>20100</v>
      </c>
      <c r="K2241" s="139">
        <v>6700</v>
      </c>
      <c r="L2241" s="54">
        <f t="shared" si="173"/>
        <v>6700</v>
      </c>
      <c r="M2241" s="54">
        <f t="shared" si="174"/>
        <v>0</v>
      </c>
      <c r="O2241" s="91">
        <f t="shared" si="170"/>
        <v>0</v>
      </c>
      <c r="P2241" s="244">
        <v>3901675</v>
      </c>
      <c r="Q2241" s="71">
        <v>1</v>
      </c>
      <c r="R2241" s="71">
        <v>6700</v>
      </c>
    </row>
    <row r="2242" spans="1:18">
      <c r="A2242" s="180">
        <v>3901680</v>
      </c>
      <c r="B2242" s="86">
        <v>3901</v>
      </c>
      <c r="C2242" s="182" t="s">
        <v>5</v>
      </c>
      <c r="D2242" s="182">
        <v>680</v>
      </c>
      <c r="E2242" s="41" t="s">
        <v>922</v>
      </c>
      <c r="F2242" s="235">
        <v>4.4000000000000004</v>
      </c>
      <c r="G2242" s="235">
        <v>1</v>
      </c>
      <c r="H2242" s="78">
        <f t="shared" si="171"/>
        <v>1</v>
      </c>
      <c r="I2242" s="47">
        <f t="shared" si="172"/>
        <v>0</v>
      </c>
      <c r="J2242" s="139">
        <v>29526</v>
      </c>
      <c r="K2242" s="139">
        <v>6700</v>
      </c>
      <c r="L2242" s="54">
        <f t="shared" si="173"/>
        <v>6700</v>
      </c>
      <c r="M2242" s="54">
        <f t="shared" si="174"/>
        <v>0</v>
      </c>
      <c r="O2242" s="91">
        <f t="shared" si="170"/>
        <v>0</v>
      </c>
      <c r="P2242" s="244">
        <v>3901680</v>
      </c>
      <c r="Q2242" s="71">
        <v>1</v>
      </c>
      <c r="R2242" s="71">
        <v>6700</v>
      </c>
    </row>
    <row r="2243" spans="1:18">
      <c r="A2243" s="180">
        <v>3901683</v>
      </c>
      <c r="B2243" s="86">
        <v>3901</v>
      </c>
      <c r="C2243" s="182" t="s">
        <v>5</v>
      </c>
      <c r="D2243" s="182">
        <v>683</v>
      </c>
      <c r="E2243" s="41" t="s">
        <v>907</v>
      </c>
      <c r="F2243" s="235">
        <v>5</v>
      </c>
      <c r="G2243" s="235">
        <v>6</v>
      </c>
      <c r="H2243" s="78">
        <f t="shared" si="171"/>
        <v>6</v>
      </c>
      <c r="I2243" s="47">
        <f t="shared" si="172"/>
        <v>0</v>
      </c>
      <c r="J2243" s="139">
        <v>33500</v>
      </c>
      <c r="K2243" s="139">
        <v>40200</v>
      </c>
      <c r="L2243" s="54">
        <f t="shared" si="173"/>
        <v>40200</v>
      </c>
      <c r="M2243" s="54">
        <f t="shared" si="174"/>
        <v>0</v>
      </c>
      <c r="O2243" s="91">
        <f t="shared" ref="O2243:O2306" si="175">P2243-A2243</f>
        <v>0</v>
      </c>
      <c r="P2243" s="244">
        <v>3901683</v>
      </c>
      <c r="Q2243" s="71">
        <v>6</v>
      </c>
      <c r="R2243" s="71">
        <v>40200</v>
      </c>
    </row>
    <row r="2244" spans="1:18">
      <c r="A2244" s="250">
        <v>3901690</v>
      </c>
      <c r="B2244" s="149">
        <v>3901</v>
      </c>
      <c r="C2244" s="183" t="s">
        <v>491</v>
      </c>
      <c r="D2244" s="184">
        <v>690</v>
      </c>
      <c r="E2244" s="41" t="s">
        <v>1283</v>
      </c>
      <c r="F2244" s="235">
        <v>0.06</v>
      </c>
      <c r="G2244" s="235">
        <v>2</v>
      </c>
      <c r="H2244" s="78">
        <f t="shared" ref="H2244:H2307" si="176">Q2244</f>
        <v>1.43</v>
      </c>
      <c r="I2244" s="47">
        <f t="shared" ref="I2244:I2307" si="177">H2244-G2244</f>
        <v>-0.57000000000000006</v>
      </c>
      <c r="J2244" s="139">
        <v>473</v>
      </c>
      <c r="K2244" s="139">
        <v>20400</v>
      </c>
      <c r="L2244" s="54">
        <f t="shared" ref="L2244:L2307" si="178">R2244</f>
        <v>10460</v>
      </c>
      <c r="M2244" s="54">
        <f t="shared" ref="M2244:M2307" si="179">L2244-K2244</f>
        <v>-9940</v>
      </c>
      <c r="O2244" s="91">
        <f t="shared" si="175"/>
        <v>0</v>
      </c>
      <c r="P2244" s="244">
        <v>3901690</v>
      </c>
      <c r="Q2244" s="71">
        <v>1.43</v>
      </c>
      <c r="R2244" s="71">
        <v>10460</v>
      </c>
    </row>
    <row r="2245" spans="1:18">
      <c r="A2245" s="212">
        <v>3901698</v>
      </c>
      <c r="B2245" s="149">
        <v>3901</v>
      </c>
      <c r="C2245" s="183" t="s">
        <v>491</v>
      </c>
      <c r="D2245" s="184">
        <v>698</v>
      </c>
      <c r="E2245" s="41" t="s">
        <v>551</v>
      </c>
      <c r="F2245" s="235">
        <v>1</v>
      </c>
      <c r="G2245" s="235">
        <v>0</v>
      </c>
      <c r="H2245" s="78">
        <f t="shared" si="176"/>
        <v>0</v>
      </c>
      <c r="I2245" s="47">
        <f t="shared" si="177"/>
        <v>0</v>
      </c>
      <c r="J2245" s="139">
        <v>6700</v>
      </c>
      <c r="K2245" s="139">
        <v>0</v>
      </c>
      <c r="L2245" s="54">
        <f t="shared" si="178"/>
        <v>0</v>
      </c>
      <c r="M2245" s="54">
        <f t="shared" si="179"/>
        <v>0</v>
      </c>
      <c r="O2245" s="91">
        <f t="shared" si="175"/>
        <v>0</v>
      </c>
      <c r="P2245" s="144">
        <v>3901698</v>
      </c>
      <c r="Q2245" s="71"/>
      <c r="R2245" s="71"/>
    </row>
    <row r="2246" spans="1:18">
      <c r="A2246" s="234">
        <v>3901700</v>
      </c>
      <c r="B2246" s="149">
        <v>3901</v>
      </c>
      <c r="C2246" s="183" t="s">
        <v>491</v>
      </c>
      <c r="D2246" s="184">
        <v>700</v>
      </c>
      <c r="E2246" s="41" t="s">
        <v>526</v>
      </c>
      <c r="G2246" s="235">
        <v>1</v>
      </c>
      <c r="H2246" s="78">
        <f t="shared" si="176"/>
        <v>1</v>
      </c>
      <c r="I2246" s="47">
        <f t="shared" si="177"/>
        <v>0</v>
      </c>
      <c r="K2246" s="139">
        <v>6700</v>
      </c>
      <c r="L2246" s="54">
        <f t="shared" si="178"/>
        <v>6700</v>
      </c>
      <c r="M2246" s="54">
        <f t="shared" si="179"/>
        <v>0</v>
      </c>
      <c r="O2246" s="91">
        <f t="shared" si="175"/>
        <v>0</v>
      </c>
      <c r="P2246" s="244">
        <v>3901700</v>
      </c>
      <c r="Q2246" s="71">
        <v>1</v>
      </c>
      <c r="R2246" s="71">
        <v>6700</v>
      </c>
    </row>
    <row r="2247" spans="1:18">
      <c r="A2247" s="212">
        <v>3901710</v>
      </c>
      <c r="B2247" s="149">
        <v>3901</v>
      </c>
      <c r="C2247" s="183" t="s">
        <v>491</v>
      </c>
      <c r="D2247" s="184">
        <v>710</v>
      </c>
      <c r="E2247" s="41" t="s">
        <v>1284</v>
      </c>
      <c r="F2247" s="235">
        <v>2</v>
      </c>
      <c r="G2247" s="235">
        <v>2</v>
      </c>
      <c r="H2247" s="78">
        <f t="shared" si="176"/>
        <v>1.34</v>
      </c>
      <c r="I2247" s="47">
        <f t="shared" si="177"/>
        <v>-0.65999999999999992</v>
      </c>
      <c r="J2247" s="139">
        <v>13400</v>
      </c>
      <c r="K2247" s="139">
        <v>13400</v>
      </c>
      <c r="L2247" s="54">
        <f t="shared" si="178"/>
        <v>9028</v>
      </c>
      <c r="M2247" s="54">
        <f t="shared" si="179"/>
        <v>-4372</v>
      </c>
      <c r="O2247" s="91">
        <f t="shared" si="175"/>
        <v>0</v>
      </c>
      <c r="P2247" s="244">
        <v>3901710</v>
      </c>
      <c r="Q2247" s="71">
        <v>1.34</v>
      </c>
      <c r="R2247" s="71">
        <v>9028</v>
      </c>
    </row>
    <row r="2248" spans="1:18">
      <c r="A2248" s="180">
        <v>3901712</v>
      </c>
      <c r="B2248" s="86">
        <v>3901</v>
      </c>
      <c r="C2248" s="182" t="s">
        <v>5</v>
      </c>
      <c r="D2248" s="182">
        <v>712</v>
      </c>
      <c r="E2248" s="41" t="s">
        <v>1601</v>
      </c>
      <c r="F2248" s="235">
        <v>1</v>
      </c>
      <c r="G2248" s="235">
        <v>2</v>
      </c>
      <c r="H2248" s="78">
        <f t="shared" si="176"/>
        <v>1.26</v>
      </c>
      <c r="I2248" s="47">
        <f t="shared" si="177"/>
        <v>-0.74</v>
      </c>
      <c r="J2248" s="139">
        <v>6700</v>
      </c>
      <c r="K2248" s="139">
        <v>17400</v>
      </c>
      <c r="L2248" s="54">
        <f t="shared" si="178"/>
        <v>8498</v>
      </c>
      <c r="M2248" s="54">
        <f t="shared" si="179"/>
        <v>-8902</v>
      </c>
      <c r="O2248" s="91">
        <f t="shared" si="175"/>
        <v>0</v>
      </c>
      <c r="P2248" s="244">
        <v>3901712</v>
      </c>
      <c r="Q2248" s="71">
        <v>1.26</v>
      </c>
      <c r="R2248" s="71">
        <v>8498</v>
      </c>
    </row>
    <row r="2249" spans="1:18">
      <c r="A2249" s="180">
        <v>3901715</v>
      </c>
      <c r="B2249" s="86">
        <v>3901</v>
      </c>
      <c r="C2249" s="182" t="s">
        <v>5</v>
      </c>
      <c r="D2249" s="182">
        <v>715</v>
      </c>
      <c r="E2249" s="41" t="s">
        <v>1298</v>
      </c>
      <c r="F2249" s="235">
        <v>2</v>
      </c>
      <c r="G2249" s="235">
        <v>1</v>
      </c>
      <c r="H2249" s="78">
        <f t="shared" si="176"/>
        <v>1</v>
      </c>
      <c r="I2249" s="47">
        <f t="shared" si="177"/>
        <v>0</v>
      </c>
      <c r="J2249" s="139">
        <v>13400</v>
      </c>
      <c r="K2249" s="139">
        <v>6700</v>
      </c>
      <c r="L2249" s="54">
        <f t="shared" si="178"/>
        <v>6700</v>
      </c>
      <c r="M2249" s="54">
        <f t="shared" si="179"/>
        <v>0</v>
      </c>
      <c r="O2249" s="91">
        <f t="shared" si="175"/>
        <v>0</v>
      </c>
      <c r="P2249" s="244">
        <v>3901715</v>
      </c>
      <c r="Q2249" s="71">
        <v>1</v>
      </c>
      <c r="R2249" s="71">
        <v>6700</v>
      </c>
    </row>
    <row r="2250" spans="1:18">
      <c r="A2250" s="180">
        <v>3901717</v>
      </c>
      <c r="B2250" s="86">
        <v>3901</v>
      </c>
      <c r="C2250" s="182" t="s">
        <v>5</v>
      </c>
      <c r="D2250" s="182">
        <v>717</v>
      </c>
      <c r="E2250" s="41" t="s">
        <v>886</v>
      </c>
      <c r="F2250" s="235">
        <v>2</v>
      </c>
      <c r="G2250" s="235">
        <v>3</v>
      </c>
      <c r="H2250" s="78">
        <f t="shared" si="176"/>
        <v>2.0300000000000002</v>
      </c>
      <c r="I2250" s="47">
        <f t="shared" si="177"/>
        <v>-0.96999999999999975</v>
      </c>
      <c r="J2250" s="139">
        <v>13400</v>
      </c>
      <c r="K2250" s="139">
        <v>24100</v>
      </c>
      <c r="L2250" s="54">
        <f t="shared" si="178"/>
        <v>15258</v>
      </c>
      <c r="M2250" s="54">
        <f t="shared" si="179"/>
        <v>-8842</v>
      </c>
      <c r="O2250" s="91">
        <f t="shared" si="175"/>
        <v>0</v>
      </c>
      <c r="P2250" s="244">
        <v>3901717</v>
      </c>
      <c r="Q2250" s="71">
        <v>2.0300000000000002</v>
      </c>
      <c r="R2250" s="71">
        <v>15258</v>
      </c>
    </row>
    <row r="2251" spans="1:18">
      <c r="A2251" s="180">
        <v>3901720</v>
      </c>
      <c r="B2251" s="86">
        <v>3901</v>
      </c>
      <c r="C2251" s="182" t="s">
        <v>5</v>
      </c>
      <c r="D2251" s="182">
        <v>720</v>
      </c>
      <c r="E2251" s="41" t="s">
        <v>854</v>
      </c>
      <c r="F2251" s="235">
        <v>0.25</v>
      </c>
      <c r="G2251" s="235">
        <v>0</v>
      </c>
      <c r="H2251" s="78">
        <f t="shared" si="176"/>
        <v>0</v>
      </c>
      <c r="I2251" s="47">
        <f t="shared" si="177"/>
        <v>0</v>
      </c>
      <c r="J2251" s="139">
        <v>1731</v>
      </c>
      <c r="K2251" s="139">
        <v>0</v>
      </c>
      <c r="L2251" s="54">
        <f t="shared" si="178"/>
        <v>0</v>
      </c>
      <c r="M2251" s="54">
        <f t="shared" si="179"/>
        <v>0</v>
      </c>
      <c r="O2251" s="91">
        <f t="shared" si="175"/>
        <v>0</v>
      </c>
      <c r="P2251" s="144">
        <v>3901720</v>
      </c>
      <c r="Q2251" s="71"/>
      <c r="R2251" s="71"/>
    </row>
    <row r="2252" spans="1:18">
      <c r="A2252" s="180">
        <v>3901725</v>
      </c>
      <c r="B2252" s="86">
        <v>3901</v>
      </c>
      <c r="C2252" s="182" t="s">
        <v>5</v>
      </c>
      <c r="D2252" s="182">
        <v>725</v>
      </c>
      <c r="E2252" s="41" t="s">
        <v>571</v>
      </c>
      <c r="F2252" s="235">
        <v>2.7800000000000002</v>
      </c>
      <c r="G2252" s="235">
        <v>0</v>
      </c>
      <c r="H2252" s="78">
        <f t="shared" si="176"/>
        <v>1.62</v>
      </c>
      <c r="I2252" s="47">
        <f t="shared" si="177"/>
        <v>1.62</v>
      </c>
      <c r="J2252" s="139">
        <v>18642</v>
      </c>
      <c r="K2252" s="139">
        <v>0</v>
      </c>
      <c r="L2252" s="54">
        <f t="shared" si="178"/>
        <v>10882</v>
      </c>
      <c r="M2252" s="54">
        <f t="shared" si="179"/>
        <v>10882</v>
      </c>
      <c r="O2252" s="91">
        <f t="shared" si="175"/>
        <v>0</v>
      </c>
      <c r="P2252" s="244">
        <v>3901725</v>
      </c>
      <c r="Q2252" s="71">
        <v>1.62</v>
      </c>
      <c r="R2252" s="71">
        <v>10882</v>
      </c>
    </row>
    <row r="2253" spans="1:18">
      <c r="A2253" s="180">
        <v>3901728</v>
      </c>
      <c r="B2253" s="86">
        <v>3901</v>
      </c>
      <c r="C2253" s="182" t="s">
        <v>5</v>
      </c>
      <c r="D2253" s="182">
        <v>728</v>
      </c>
      <c r="E2253" s="41" t="s">
        <v>879</v>
      </c>
      <c r="F2253" s="235">
        <v>1</v>
      </c>
      <c r="G2253" s="235">
        <v>0</v>
      </c>
      <c r="H2253" s="78">
        <f t="shared" si="176"/>
        <v>0</v>
      </c>
      <c r="I2253" s="47">
        <f t="shared" si="177"/>
        <v>0</v>
      </c>
      <c r="J2253" s="139">
        <v>6700</v>
      </c>
      <c r="K2253" s="139">
        <v>0</v>
      </c>
      <c r="L2253" s="54">
        <f t="shared" si="178"/>
        <v>0</v>
      </c>
      <c r="M2253" s="54">
        <f t="shared" si="179"/>
        <v>0</v>
      </c>
      <c r="O2253" s="91">
        <f t="shared" si="175"/>
        <v>0</v>
      </c>
      <c r="P2253" s="144">
        <v>3901728</v>
      </c>
      <c r="Q2253" s="71"/>
      <c r="R2253" s="71"/>
    </row>
    <row r="2254" spans="1:18">
      <c r="A2254" s="180">
        <v>3901730</v>
      </c>
      <c r="B2254" s="86">
        <v>3901</v>
      </c>
      <c r="C2254" s="182" t="s">
        <v>5</v>
      </c>
      <c r="D2254" s="182">
        <v>730</v>
      </c>
      <c r="E2254" s="41" t="s">
        <v>1289</v>
      </c>
      <c r="F2254" s="235">
        <v>0.47</v>
      </c>
      <c r="G2254" s="235">
        <v>1</v>
      </c>
      <c r="H2254" s="78">
        <f t="shared" si="176"/>
        <v>0.46</v>
      </c>
      <c r="I2254" s="47">
        <f t="shared" si="177"/>
        <v>-0.54</v>
      </c>
      <c r="J2254" s="139">
        <v>3189</v>
      </c>
      <c r="K2254" s="139">
        <v>6700</v>
      </c>
      <c r="L2254" s="54">
        <f t="shared" si="178"/>
        <v>3123</v>
      </c>
      <c r="M2254" s="54">
        <f t="shared" si="179"/>
        <v>-3577</v>
      </c>
      <c r="O2254" s="91">
        <f t="shared" si="175"/>
        <v>0</v>
      </c>
      <c r="P2254" s="244">
        <v>3901730</v>
      </c>
      <c r="Q2254" s="71">
        <v>0.46</v>
      </c>
      <c r="R2254" s="71">
        <v>3123</v>
      </c>
    </row>
    <row r="2255" spans="1:18">
      <c r="A2255" s="180">
        <v>3901735</v>
      </c>
      <c r="B2255" s="86">
        <v>3901</v>
      </c>
      <c r="C2255" s="182" t="s">
        <v>5</v>
      </c>
      <c r="D2255" s="182">
        <v>735</v>
      </c>
      <c r="E2255" s="41" t="s">
        <v>855</v>
      </c>
      <c r="F2255" s="235">
        <v>2.5499999999999998</v>
      </c>
      <c r="G2255" s="235">
        <v>5</v>
      </c>
      <c r="H2255" s="78">
        <f t="shared" si="176"/>
        <v>4.26</v>
      </c>
      <c r="I2255" s="47">
        <f t="shared" si="177"/>
        <v>-0.74000000000000021</v>
      </c>
      <c r="J2255" s="139">
        <v>17119</v>
      </c>
      <c r="K2255" s="139">
        <v>33500</v>
      </c>
      <c r="L2255" s="54">
        <f t="shared" si="178"/>
        <v>28598</v>
      </c>
      <c r="M2255" s="54">
        <f t="shared" si="179"/>
        <v>-4902</v>
      </c>
      <c r="O2255" s="91">
        <f t="shared" si="175"/>
        <v>0</v>
      </c>
      <c r="P2255" s="244">
        <v>3901735</v>
      </c>
      <c r="Q2255" s="71">
        <v>4.26</v>
      </c>
      <c r="R2255" s="71">
        <v>28598</v>
      </c>
    </row>
    <row r="2256" spans="1:18">
      <c r="A2256" s="234">
        <v>3901740</v>
      </c>
      <c r="B2256" s="149">
        <v>3901</v>
      </c>
      <c r="C2256" s="183" t="s">
        <v>491</v>
      </c>
      <c r="D2256" s="184">
        <v>740</v>
      </c>
      <c r="E2256" s="41" t="s">
        <v>906</v>
      </c>
      <c r="G2256" s="235">
        <v>1</v>
      </c>
      <c r="H2256" s="78">
        <f t="shared" si="176"/>
        <v>1</v>
      </c>
      <c r="I2256" s="47">
        <f t="shared" si="177"/>
        <v>0</v>
      </c>
      <c r="K2256" s="139">
        <v>9670</v>
      </c>
      <c r="L2256" s="54">
        <f t="shared" si="178"/>
        <v>7936</v>
      </c>
      <c r="M2256" s="54">
        <f t="shared" si="179"/>
        <v>-1734</v>
      </c>
      <c r="O2256" s="91">
        <f t="shared" si="175"/>
        <v>0</v>
      </c>
      <c r="P2256" s="244">
        <v>3901740</v>
      </c>
      <c r="Q2256" s="71">
        <v>1</v>
      </c>
      <c r="R2256" s="71">
        <v>7936</v>
      </c>
    </row>
    <row r="2257" spans="1:18">
      <c r="A2257" s="180">
        <v>3901745</v>
      </c>
      <c r="B2257" s="86">
        <v>3901</v>
      </c>
      <c r="C2257" s="182" t="s">
        <v>5</v>
      </c>
      <c r="D2257" s="182">
        <v>745</v>
      </c>
      <c r="E2257" s="41" t="s">
        <v>823</v>
      </c>
      <c r="F2257" s="235">
        <v>1.92</v>
      </c>
      <c r="G2257" s="235">
        <v>1</v>
      </c>
      <c r="H2257" s="78">
        <f t="shared" si="176"/>
        <v>1</v>
      </c>
      <c r="I2257" s="47">
        <f t="shared" si="177"/>
        <v>0</v>
      </c>
      <c r="J2257" s="139">
        <v>14715</v>
      </c>
      <c r="K2257" s="139">
        <v>8545</v>
      </c>
      <c r="L2257" s="54">
        <f t="shared" si="178"/>
        <v>8177</v>
      </c>
      <c r="M2257" s="54">
        <f t="shared" si="179"/>
        <v>-368</v>
      </c>
      <c r="O2257" s="91">
        <f t="shared" si="175"/>
        <v>0</v>
      </c>
      <c r="P2257" s="244">
        <v>3901745</v>
      </c>
      <c r="Q2257" s="71">
        <v>1</v>
      </c>
      <c r="R2257" s="71">
        <v>8177</v>
      </c>
    </row>
    <row r="2258" spans="1:18">
      <c r="A2258" s="212">
        <v>3901750</v>
      </c>
      <c r="B2258" s="149">
        <v>3901</v>
      </c>
      <c r="C2258" s="183" t="s">
        <v>491</v>
      </c>
      <c r="D2258" s="184">
        <v>750</v>
      </c>
      <c r="E2258" s="41" t="s">
        <v>529</v>
      </c>
      <c r="F2258" s="235">
        <v>1.52</v>
      </c>
      <c r="G2258" s="235">
        <v>1</v>
      </c>
      <c r="H2258" s="78">
        <f t="shared" si="176"/>
        <v>1</v>
      </c>
      <c r="I2258" s="47">
        <f t="shared" si="177"/>
        <v>0</v>
      </c>
      <c r="J2258" s="139">
        <v>10220</v>
      </c>
      <c r="K2258" s="139">
        <v>6700</v>
      </c>
      <c r="L2258" s="54">
        <f t="shared" si="178"/>
        <v>6700</v>
      </c>
      <c r="M2258" s="54">
        <f t="shared" si="179"/>
        <v>0</v>
      </c>
      <c r="O2258" s="91">
        <f t="shared" si="175"/>
        <v>0</v>
      </c>
      <c r="P2258" s="244">
        <v>3901750</v>
      </c>
      <c r="Q2258" s="71">
        <v>1</v>
      </c>
      <c r="R2258" s="71">
        <v>6700</v>
      </c>
    </row>
    <row r="2259" spans="1:18">
      <c r="A2259" s="180">
        <v>3901753</v>
      </c>
      <c r="B2259" s="86">
        <v>3901</v>
      </c>
      <c r="C2259" s="182" t="s">
        <v>5</v>
      </c>
      <c r="D2259" s="182">
        <v>753</v>
      </c>
      <c r="E2259" s="41" t="s">
        <v>789</v>
      </c>
      <c r="F2259" s="235">
        <v>4.41</v>
      </c>
      <c r="G2259" s="235">
        <v>7</v>
      </c>
      <c r="H2259" s="78">
        <f t="shared" si="176"/>
        <v>7.68</v>
      </c>
      <c r="I2259" s="47">
        <f t="shared" si="177"/>
        <v>0.67999999999999972</v>
      </c>
      <c r="J2259" s="139">
        <v>39549</v>
      </c>
      <c r="K2259" s="139">
        <v>62247</v>
      </c>
      <c r="L2259" s="54">
        <f t="shared" si="178"/>
        <v>61573</v>
      </c>
      <c r="M2259" s="54">
        <f t="shared" si="179"/>
        <v>-674</v>
      </c>
      <c r="O2259" s="91">
        <f t="shared" si="175"/>
        <v>0</v>
      </c>
      <c r="P2259" s="244">
        <v>3901753</v>
      </c>
      <c r="Q2259" s="71">
        <v>7.68</v>
      </c>
      <c r="R2259" s="71">
        <v>61573</v>
      </c>
    </row>
    <row r="2260" spans="1:18">
      <c r="A2260" s="180">
        <v>3901755</v>
      </c>
      <c r="B2260" s="86">
        <v>3901</v>
      </c>
      <c r="C2260" s="182" t="s">
        <v>5</v>
      </c>
      <c r="D2260" s="182">
        <v>755</v>
      </c>
      <c r="E2260" s="41" t="s">
        <v>807</v>
      </c>
      <c r="F2260" s="235">
        <v>2.08</v>
      </c>
      <c r="G2260" s="235">
        <v>1</v>
      </c>
      <c r="H2260" s="78">
        <f t="shared" si="176"/>
        <v>0.53</v>
      </c>
      <c r="I2260" s="47">
        <f t="shared" si="177"/>
        <v>-0.47</v>
      </c>
      <c r="J2260" s="139">
        <v>14006</v>
      </c>
      <c r="K2260" s="139">
        <v>6700</v>
      </c>
      <c r="L2260" s="54">
        <f t="shared" si="178"/>
        <v>3662</v>
      </c>
      <c r="M2260" s="54">
        <f t="shared" si="179"/>
        <v>-3038</v>
      </c>
      <c r="O2260" s="91">
        <f t="shared" si="175"/>
        <v>0</v>
      </c>
      <c r="P2260" s="244">
        <v>3901755</v>
      </c>
      <c r="Q2260" s="71">
        <v>0.53</v>
      </c>
      <c r="R2260" s="71">
        <v>3662</v>
      </c>
    </row>
    <row r="2261" spans="1:18">
      <c r="A2261" s="234">
        <v>3901760</v>
      </c>
      <c r="B2261" s="149">
        <v>3901</v>
      </c>
      <c r="C2261" s="183" t="s">
        <v>491</v>
      </c>
      <c r="D2261" s="184">
        <v>760</v>
      </c>
      <c r="E2261" s="41" t="s">
        <v>530</v>
      </c>
      <c r="G2261" s="235">
        <v>2</v>
      </c>
      <c r="H2261" s="78">
        <f t="shared" si="176"/>
        <v>1.97</v>
      </c>
      <c r="I2261" s="47">
        <f t="shared" si="177"/>
        <v>-3.0000000000000027E-2</v>
      </c>
      <c r="K2261" s="139">
        <v>13400</v>
      </c>
      <c r="L2261" s="54">
        <f t="shared" si="178"/>
        <v>13201</v>
      </c>
      <c r="M2261" s="54">
        <f t="shared" si="179"/>
        <v>-199</v>
      </c>
      <c r="O2261" s="91">
        <f t="shared" si="175"/>
        <v>0</v>
      </c>
      <c r="P2261" s="244">
        <v>3901760</v>
      </c>
      <c r="Q2261" s="71">
        <v>1.97</v>
      </c>
      <c r="R2261" s="71">
        <v>13201</v>
      </c>
    </row>
    <row r="2262" spans="1:18">
      <c r="A2262" s="212">
        <v>3901763</v>
      </c>
      <c r="B2262" s="149">
        <v>3901</v>
      </c>
      <c r="C2262" s="183" t="s">
        <v>491</v>
      </c>
      <c r="D2262" s="184">
        <v>763</v>
      </c>
      <c r="E2262" s="41" t="s">
        <v>1514</v>
      </c>
      <c r="F2262" s="235">
        <v>0.28999999999999998</v>
      </c>
      <c r="G2262" s="235">
        <v>0</v>
      </c>
      <c r="H2262" s="78">
        <f t="shared" si="176"/>
        <v>0</v>
      </c>
      <c r="I2262" s="47">
        <f t="shared" si="177"/>
        <v>0</v>
      </c>
      <c r="J2262" s="139">
        <v>1996</v>
      </c>
      <c r="K2262" s="139">
        <v>0</v>
      </c>
      <c r="L2262" s="54">
        <f t="shared" si="178"/>
        <v>0</v>
      </c>
      <c r="M2262" s="54">
        <f t="shared" si="179"/>
        <v>0</v>
      </c>
      <c r="O2262" s="91">
        <f t="shared" si="175"/>
        <v>0</v>
      </c>
      <c r="P2262" s="144">
        <v>3901763</v>
      </c>
      <c r="Q2262" s="71"/>
      <c r="R2262" s="71"/>
    </row>
    <row r="2263" spans="1:18">
      <c r="A2263" s="180">
        <v>3901765</v>
      </c>
      <c r="B2263" s="86">
        <v>3901</v>
      </c>
      <c r="C2263" s="182" t="s">
        <v>5</v>
      </c>
      <c r="D2263" s="182">
        <v>765</v>
      </c>
      <c r="E2263" s="41" t="s">
        <v>1299</v>
      </c>
      <c r="F2263" s="235">
        <v>3.55</v>
      </c>
      <c r="G2263" s="235">
        <v>0</v>
      </c>
      <c r="H2263" s="78">
        <f t="shared" si="176"/>
        <v>0</v>
      </c>
      <c r="I2263" s="47">
        <f t="shared" si="177"/>
        <v>0</v>
      </c>
      <c r="J2263" s="139">
        <v>23819</v>
      </c>
      <c r="K2263" s="139">
        <v>0</v>
      </c>
      <c r="L2263" s="54">
        <f t="shared" si="178"/>
        <v>0</v>
      </c>
      <c r="M2263" s="54">
        <f t="shared" si="179"/>
        <v>0</v>
      </c>
      <c r="O2263" s="91">
        <f t="shared" si="175"/>
        <v>0</v>
      </c>
      <c r="P2263" s="144">
        <v>3901765</v>
      </c>
      <c r="Q2263" s="71"/>
      <c r="R2263" s="71"/>
    </row>
    <row r="2264" spans="1:18">
      <c r="A2264" s="212">
        <v>3901766</v>
      </c>
      <c r="B2264" s="149">
        <v>3901</v>
      </c>
      <c r="C2264" s="183" t="s">
        <v>491</v>
      </c>
      <c r="D2264" s="184">
        <v>766</v>
      </c>
      <c r="E2264" s="41" t="s">
        <v>908</v>
      </c>
      <c r="F2264" s="235">
        <v>1</v>
      </c>
      <c r="G2264" s="235">
        <v>1</v>
      </c>
      <c r="H2264" s="78">
        <f t="shared" si="176"/>
        <v>1</v>
      </c>
      <c r="I2264" s="47">
        <f t="shared" si="177"/>
        <v>0</v>
      </c>
      <c r="J2264" s="139">
        <v>6700</v>
      </c>
      <c r="K2264" s="139">
        <v>6700</v>
      </c>
      <c r="L2264" s="54">
        <f t="shared" si="178"/>
        <v>6700</v>
      </c>
      <c r="M2264" s="54">
        <f t="shared" si="179"/>
        <v>0</v>
      </c>
      <c r="O2264" s="91">
        <f t="shared" si="175"/>
        <v>0</v>
      </c>
      <c r="P2264" s="244">
        <v>3901766</v>
      </c>
      <c r="Q2264" s="71">
        <v>1</v>
      </c>
      <c r="R2264" s="71">
        <v>6700</v>
      </c>
    </row>
    <row r="2265" spans="1:18">
      <c r="A2265" s="212">
        <v>3901767</v>
      </c>
      <c r="B2265" s="149">
        <v>3901</v>
      </c>
      <c r="C2265" s="183" t="s">
        <v>491</v>
      </c>
      <c r="D2265" s="184">
        <v>767</v>
      </c>
      <c r="E2265" s="41" t="s">
        <v>876</v>
      </c>
      <c r="F2265" s="235">
        <v>1.1499999999999999</v>
      </c>
      <c r="G2265" s="235">
        <v>1</v>
      </c>
      <c r="H2265" s="78">
        <f t="shared" si="176"/>
        <v>1.3900000000000001</v>
      </c>
      <c r="I2265" s="47">
        <f t="shared" si="177"/>
        <v>0.39000000000000012</v>
      </c>
      <c r="J2265" s="139">
        <v>8073</v>
      </c>
      <c r="K2265" s="139">
        <v>10700</v>
      </c>
      <c r="L2265" s="54">
        <f t="shared" si="178"/>
        <v>10016</v>
      </c>
      <c r="M2265" s="54">
        <f t="shared" si="179"/>
        <v>-684</v>
      </c>
      <c r="O2265" s="91">
        <f t="shared" si="175"/>
        <v>0</v>
      </c>
      <c r="P2265" s="244">
        <v>3901767</v>
      </c>
      <c r="Q2265" s="71">
        <v>1.3900000000000001</v>
      </c>
      <c r="R2265" s="71">
        <v>10016</v>
      </c>
    </row>
    <row r="2266" spans="1:18">
      <c r="A2266" s="234">
        <v>3901770</v>
      </c>
      <c r="B2266" s="149">
        <v>3901</v>
      </c>
      <c r="C2266" s="183" t="s">
        <v>491</v>
      </c>
      <c r="D2266" s="184">
        <v>770</v>
      </c>
      <c r="E2266" s="41" t="s">
        <v>877</v>
      </c>
      <c r="G2266" s="235">
        <v>1</v>
      </c>
      <c r="H2266" s="78">
        <f t="shared" si="176"/>
        <v>2</v>
      </c>
      <c r="I2266" s="47">
        <f t="shared" si="177"/>
        <v>1</v>
      </c>
      <c r="K2266" s="139">
        <v>6700</v>
      </c>
      <c r="L2266" s="54">
        <f t="shared" si="178"/>
        <v>13400</v>
      </c>
      <c r="M2266" s="54">
        <f t="shared" si="179"/>
        <v>6700</v>
      </c>
      <c r="O2266" s="91">
        <f t="shared" si="175"/>
        <v>0</v>
      </c>
      <c r="P2266" s="244">
        <v>3901770</v>
      </c>
      <c r="Q2266" s="71">
        <v>2</v>
      </c>
      <c r="R2266" s="71">
        <v>13400</v>
      </c>
    </row>
    <row r="2267" spans="1:18">
      <c r="A2267" s="212">
        <v>3901773</v>
      </c>
      <c r="B2267" s="149">
        <v>3901</v>
      </c>
      <c r="C2267" s="183" t="s">
        <v>491</v>
      </c>
      <c r="D2267" s="184">
        <v>773</v>
      </c>
      <c r="E2267" s="41" t="s">
        <v>824</v>
      </c>
      <c r="F2267" s="235">
        <v>0.11</v>
      </c>
      <c r="G2267" s="235">
        <v>1</v>
      </c>
      <c r="H2267" s="78">
        <f t="shared" si="176"/>
        <v>1.55</v>
      </c>
      <c r="I2267" s="47">
        <f t="shared" si="177"/>
        <v>0.55000000000000004</v>
      </c>
      <c r="J2267" s="139">
        <v>804</v>
      </c>
      <c r="K2267" s="139">
        <v>6700</v>
      </c>
      <c r="L2267" s="54">
        <f t="shared" si="178"/>
        <v>10419</v>
      </c>
      <c r="M2267" s="54">
        <f t="shared" si="179"/>
        <v>3719</v>
      </c>
      <c r="O2267" s="91">
        <f t="shared" si="175"/>
        <v>0</v>
      </c>
      <c r="P2267" s="244">
        <v>3901773</v>
      </c>
      <c r="Q2267" s="71">
        <v>1.55</v>
      </c>
      <c r="R2267" s="71">
        <v>10419</v>
      </c>
    </row>
    <row r="2268" spans="1:18">
      <c r="A2268" s="180">
        <v>3901775</v>
      </c>
      <c r="B2268" s="86">
        <v>3901</v>
      </c>
      <c r="C2268" s="182" t="s">
        <v>5</v>
      </c>
      <c r="D2268" s="182">
        <v>775</v>
      </c>
      <c r="E2268" s="41" t="s">
        <v>856</v>
      </c>
      <c r="F2268" s="235">
        <v>8.2199999999999989</v>
      </c>
      <c r="G2268" s="235">
        <v>7</v>
      </c>
      <c r="H2268" s="78">
        <f t="shared" si="176"/>
        <v>5.95</v>
      </c>
      <c r="I2268" s="47">
        <f t="shared" si="177"/>
        <v>-1.0499999999999998</v>
      </c>
      <c r="J2268" s="139">
        <v>55261</v>
      </c>
      <c r="K2268" s="139">
        <v>46900</v>
      </c>
      <c r="L2268" s="54">
        <f t="shared" si="178"/>
        <v>39944</v>
      </c>
      <c r="M2268" s="54">
        <f t="shared" si="179"/>
        <v>-6956</v>
      </c>
      <c r="O2268" s="91">
        <f t="shared" si="175"/>
        <v>0</v>
      </c>
      <c r="P2268" s="244">
        <v>3901775</v>
      </c>
      <c r="Q2268" s="71">
        <v>5.95</v>
      </c>
      <c r="R2268" s="71">
        <v>39944</v>
      </c>
    </row>
    <row r="2269" spans="1:18">
      <c r="A2269" s="234">
        <v>3901778</v>
      </c>
      <c r="B2269" s="149">
        <v>3901</v>
      </c>
      <c r="C2269" s="183" t="s">
        <v>491</v>
      </c>
      <c r="D2269" s="184">
        <v>778</v>
      </c>
      <c r="E2269" s="41" t="s">
        <v>1286</v>
      </c>
      <c r="G2269" s="235">
        <v>1</v>
      </c>
      <c r="H2269" s="78">
        <f t="shared" si="176"/>
        <v>0.98</v>
      </c>
      <c r="I2269" s="47">
        <f t="shared" si="177"/>
        <v>-2.0000000000000018E-2</v>
      </c>
      <c r="K2269" s="139">
        <v>6700</v>
      </c>
      <c r="L2269" s="54">
        <f t="shared" si="178"/>
        <v>6568</v>
      </c>
      <c r="M2269" s="54">
        <f t="shared" si="179"/>
        <v>-132</v>
      </c>
      <c r="O2269" s="91">
        <f t="shared" si="175"/>
        <v>0</v>
      </c>
      <c r="P2269" s="244">
        <v>3901778</v>
      </c>
      <c r="Q2269" s="71">
        <v>0.98</v>
      </c>
      <c r="R2269" s="71">
        <v>6568</v>
      </c>
    </row>
    <row r="2270" spans="1:18">
      <c r="A2270" s="212">
        <v>3901780</v>
      </c>
      <c r="B2270" s="149">
        <v>3901</v>
      </c>
      <c r="C2270" s="183" t="s">
        <v>491</v>
      </c>
      <c r="D2270" s="184">
        <v>780</v>
      </c>
      <c r="E2270" s="41" t="s">
        <v>534</v>
      </c>
      <c r="F2270" s="235">
        <v>1</v>
      </c>
      <c r="G2270" s="235">
        <v>2</v>
      </c>
      <c r="H2270" s="78">
        <f t="shared" si="176"/>
        <v>1.97</v>
      </c>
      <c r="I2270" s="47">
        <f t="shared" si="177"/>
        <v>-3.0000000000000027E-2</v>
      </c>
      <c r="J2270" s="139">
        <v>6700</v>
      </c>
      <c r="K2270" s="139">
        <v>13400</v>
      </c>
      <c r="L2270" s="54">
        <f t="shared" si="178"/>
        <v>13201</v>
      </c>
      <c r="M2270" s="54">
        <f t="shared" si="179"/>
        <v>-199</v>
      </c>
      <c r="O2270" s="91">
        <f t="shared" si="175"/>
        <v>0</v>
      </c>
      <c r="P2270" s="244">
        <v>3901780</v>
      </c>
      <c r="Q2270" s="71">
        <v>1.97</v>
      </c>
      <c r="R2270" s="71">
        <v>13201</v>
      </c>
    </row>
    <row r="2271" spans="1:18">
      <c r="A2271" s="212">
        <v>3902001</v>
      </c>
      <c r="B2271" s="149">
        <v>3902</v>
      </c>
      <c r="C2271" s="183" t="s">
        <v>1618</v>
      </c>
      <c r="D2271" s="184">
        <v>1</v>
      </c>
      <c r="E2271" s="41" t="s">
        <v>890</v>
      </c>
      <c r="F2271" s="235">
        <v>1.57</v>
      </c>
      <c r="G2271" s="235">
        <v>3</v>
      </c>
      <c r="H2271" s="78">
        <f t="shared" si="176"/>
        <v>4.0999999999999996</v>
      </c>
      <c r="I2271" s="47">
        <f t="shared" si="177"/>
        <v>1.0999999999999996</v>
      </c>
      <c r="J2271" s="139">
        <v>11022</v>
      </c>
      <c r="K2271" s="139">
        <v>20100</v>
      </c>
      <c r="L2271" s="54">
        <f t="shared" si="178"/>
        <v>27613</v>
      </c>
      <c r="M2271" s="54">
        <f t="shared" si="179"/>
        <v>7513</v>
      </c>
      <c r="O2271" s="91">
        <f t="shared" si="175"/>
        <v>0</v>
      </c>
      <c r="P2271" s="244">
        <v>3902001</v>
      </c>
      <c r="Q2271" s="71">
        <v>4.0999999999999996</v>
      </c>
      <c r="R2271" s="71">
        <v>27613</v>
      </c>
    </row>
    <row r="2272" spans="1:18">
      <c r="A2272" s="234">
        <v>3902003</v>
      </c>
      <c r="B2272" s="149">
        <v>3902</v>
      </c>
      <c r="C2272" s="183" t="s">
        <v>1618</v>
      </c>
      <c r="D2272" s="184">
        <v>3</v>
      </c>
      <c r="E2272" s="41" t="s">
        <v>1310</v>
      </c>
      <c r="G2272" s="235">
        <v>1</v>
      </c>
      <c r="H2272" s="78">
        <f t="shared" si="176"/>
        <v>3.16</v>
      </c>
      <c r="I2272" s="47">
        <f t="shared" si="177"/>
        <v>2.16</v>
      </c>
      <c r="K2272" s="139">
        <v>6700</v>
      </c>
      <c r="L2272" s="54">
        <f t="shared" si="178"/>
        <v>21235</v>
      </c>
      <c r="M2272" s="54">
        <f t="shared" si="179"/>
        <v>14535</v>
      </c>
      <c r="O2272" s="91">
        <f t="shared" si="175"/>
        <v>0</v>
      </c>
      <c r="P2272" s="244">
        <v>3902003</v>
      </c>
      <c r="Q2272" s="71">
        <v>3.16</v>
      </c>
      <c r="R2272" s="71">
        <v>21235</v>
      </c>
    </row>
    <row r="2273" spans="1:18">
      <c r="A2273" s="250">
        <v>3902005</v>
      </c>
      <c r="B2273" s="149">
        <v>3902</v>
      </c>
      <c r="C2273" s="183" t="s">
        <v>1618</v>
      </c>
      <c r="D2273" s="184">
        <v>5</v>
      </c>
      <c r="E2273" s="41" t="s">
        <v>572</v>
      </c>
      <c r="F2273" s="235">
        <v>0.43</v>
      </c>
      <c r="G2273" s="235">
        <v>2</v>
      </c>
      <c r="H2273" s="78">
        <f t="shared" si="176"/>
        <v>2.6</v>
      </c>
      <c r="I2273" s="47">
        <f t="shared" si="177"/>
        <v>0.60000000000000009</v>
      </c>
      <c r="J2273" s="139">
        <v>2924</v>
      </c>
      <c r="K2273" s="139">
        <v>13400</v>
      </c>
      <c r="L2273" s="54">
        <f t="shared" si="178"/>
        <v>17450</v>
      </c>
      <c r="M2273" s="54">
        <f t="shared" si="179"/>
        <v>4050</v>
      </c>
      <c r="O2273" s="91">
        <f t="shared" si="175"/>
        <v>0</v>
      </c>
      <c r="P2273" s="244">
        <v>3902005</v>
      </c>
      <c r="Q2273" s="71">
        <v>2.6</v>
      </c>
      <c r="R2273" s="71">
        <v>17450</v>
      </c>
    </row>
    <row r="2274" spans="1:18">
      <c r="A2274" s="212">
        <v>3902007</v>
      </c>
      <c r="B2274" s="149">
        <v>3902</v>
      </c>
      <c r="C2274" s="183" t="s">
        <v>1618</v>
      </c>
      <c r="D2274" s="184">
        <v>7</v>
      </c>
      <c r="E2274" s="41" t="s">
        <v>578</v>
      </c>
      <c r="F2274" s="235">
        <v>3.82</v>
      </c>
      <c r="G2274" s="235">
        <v>8</v>
      </c>
      <c r="H2274" s="78">
        <f t="shared" si="176"/>
        <v>6.3199999999999994</v>
      </c>
      <c r="I2274" s="47">
        <f t="shared" si="177"/>
        <v>-1.6800000000000006</v>
      </c>
      <c r="J2274" s="139">
        <v>28458</v>
      </c>
      <c r="K2274" s="139">
        <v>63315</v>
      </c>
      <c r="L2274" s="54">
        <f t="shared" si="178"/>
        <v>43244</v>
      </c>
      <c r="M2274" s="54">
        <f t="shared" si="179"/>
        <v>-20071</v>
      </c>
      <c r="O2274" s="91">
        <f t="shared" si="175"/>
        <v>0</v>
      </c>
      <c r="P2274" s="244">
        <v>3902007</v>
      </c>
      <c r="Q2274" s="71">
        <v>6.3199999999999994</v>
      </c>
      <c r="R2274" s="71">
        <v>43244</v>
      </c>
    </row>
    <row r="2275" spans="1:18">
      <c r="A2275" s="212">
        <v>3902009</v>
      </c>
      <c r="B2275" s="149">
        <v>3902</v>
      </c>
      <c r="C2275" s="183" t="s">
        <v>1618</v>
      </c>
      <c r="D2275" s="184">
        <v>9</v>
      </c>
      <c r="E2275" s="41" t="s">
        <v>808</v>
      </c>
      <c r="F2275" s="235">
        <v>3.83</v>
      </c>
      <c r="G2275" s="235">
        <v>2</v>
      </c>
      <c r="H2275" s="78">
        <f t="shared" si="176"/>
        <v>2</v>
      </c>
      <c r="I2275" s="47">
        <f t="shared" si="177"/>
        <v>0</v>
      </c>
      <c r="J2275" s="139">
        <v>25749</v>
      </c>
      <c r="K2275" s="139">
        <v>17400</v>
      </c>
      <c r="L2275" s="54">
        <f t="shared" si="178"/>
        <v>14767</v>
      </c>
      <c r="M2275" s="54">
        <f t="shared" si="179"/>
        <v>-2633</v>
      </c>
      <c r="O2275" s="91">
        <f t="shared" si="175"/>
        <v>0</v>
      </c>
      <c r="P2275" s="244">
        <v>3902009</v>
      </c>
      <c r="Q2275" s="71">
        <v>2</v>
      </c>
      <c r="R2275" s="71">
        <v>14767</v>
      </c>
    </row>
    <row r="2276" spans="1:18">
      <c r="A2276" s="250">
        <v>3902010</v>
      </c>
      <c r="B2276" s="149">
        <v>3902</v>
      </c>
      <c r="C2276" s="183" t="s">
        <v>1618</v>
      </c>
      <c r="D2276" s="184">
        <v>10</v>
      </c>
      <c r="E2276" s="41" t="s">
        <v>1305</v>
      </c>
      <c r="F2276" s="235">
        <v>0.43</v>
      </c>
      <c r="G2276" s="235">
        <v>0</v>
      </c>
      <c r="H2276" s="78">
        <f t="shared" si="176"/>
        <v>0.78</v>
      </c>
      <c r="I2276" s="47">
        <f t="shared" si="177"/>
        <v>0.78</v>
      </c>
      <c r="J2276" s="139">
        <v>2924</v>
      </c>
      <c r="K2276" s="139">
        <v>0</v>
      </c>
      <c r="L2276" s="54">
        <f t="shared" si="178"/>
        <v>5243</v>
      </c>
      <c r="M2276" s="54">
        <f t="shared" si="179"/>
        <v>5243</v>
      </c>
      <c r="O2276" s="91">
        <f t="shared" si="175"/>
        <v>0</v>
      </c>
      <c r="P2276" s="244">
        <v>3902010</v>
      </c>
      <c r="Q2276" s="71">
        <v>0.78</v>
      </c>
      <c r="R2276" s="71">
        <v>5243</v>
      </c>
    </row>
    <row r="2277" spans="1:18">
      <c r="A2277" s="234">
        <v>3902014</v>
      </c>
      <c r="B2277" s="149">
        <v>3902</v>
      </c>
      <c r="C2277" s="183" t="s">
        <v>1618</v>
      </c>
      <c r="D2277" s="184">
        <v>14</v>
      </c>
      <c r="E2277" s="41" t="s">
        <v>825</v>
      </c>
      <c r="G2277" s="235">
        <v>0.5</v>
      </c>
      <c r="H2277" s="78">
        <f t="shared" si="176"/>
        <v>1.86</v>
      </c>
      <c r="I2277" s="47">
        <f t="shared" si="177"/>
        <v>1.36</v>
      </c>
      <c r="K2277" s="139">
        <v>3388</v>
      </c>
      <c r="L2277" s="54">
        <f t="shared" si="178"/>
        <v>12620</v>
      </c>
      <c r="M2277" s="54">
        <f t="shared" si="179"/>
        <v>9232</v>
      </c>
      <c r="O2277" s="91">
        <f t="shared" si="175"/>
        <v>0</v>
      </c>
      <c r="P2277" s="244">
        <v>3902014</v>
      </c>
      <c r="Q2277" s="71">
        <v>1.86</v>
      </c>
      <c r="R2277" s="71">
        <v>12620</v>
      </c>
    </row>
    <row r="2278" spans="1:18">
      <c r="A2278" s="212">
        <v>3902016</v>
      </c>
      <c r="B2278" s="149">
        <v>3902</v>
      </c>
      <c r="C2278" s="183" t="s">
        <v>1618</v>
      </c>
      <c r="D2278" s="184">
        <v>16</v>
      </c>
      <c r="E2278" s="41" t="s">
        <v>1317</v>
      </c>
      <c r="F2278" s="235">
        <v>6.8100000000000005</v>
      </c>
      <c r="G2278" s="235">
        <v>10</v>
      </c>
      <c r="H2278" s="78">
        <f t="shared" si="176"/>
        <v>9.7200000000000006</v>
      </c>
      <c r="I2278" s="47">
        <f t="shared" si="177"/>
        <v>-0.27999999999999936</v>
      </c>
      <c r="J2278" s="139">
        <v>47164</v>
      </c>
      <c r="K2278" s="139">
        <v>71000</v>
      </c>
      <c r="L2278" s="54">
        <f t="shared" si="178"/>
        <v>66566</v>
      </c>
      <c r="M2278" s="54">
        <f t="shared" si="179"/>
        <v>-4434</v>
      </c>
      <c r="O2278" s="91">
        <f t="shared" si="175"/>
        <v>0</v>
      </c>
      <c r="P2278" s="244">
        <v>3902016</v>
      </c>
      <c r="Q2278" s="71">
        <v>9.7200000000000006</v>
      </c>
      <c r="R2278" s="71">
        <v>66566</v>
      </c>
    </row>
    <row r="2279" spans="1:18">
      <c r="A2279" s="250">
        <v>3902017</v>
      </c>
      <c r="B2279" s="149">
        <v>3902</v>
      </c>
      <c r="C2279" s="183" t="s">
        <v>1618</v>
      </c>
      <c r="D2279" s="184">
        <v>17</v>
      </c>
      <c r="E2279" s="41" t="s">
        <v>1274</v>
      </c>
      <c r="F2279" s="235">
        <v>0.28999999999999998</v>
      </c>
      <c r="G2279" s="235">
        <v>0</v>
      </c>
      <c r="H2279" s="78">
        <f t="shared" si="176"/>
        <v>0.62</v>
      </c>
      <c r="I2279" s="47">
        <f t="shared" si="177"/>
        <v>0.62</v>
      </c>
      <c r="J2279" s="139">
        <v>1996</v>
      </c>
      <c r="K2279" s="139">
        <v>0</v>
      </c>
      <c r="L2279" s="54">
        <f t="shared" si="178"/>
        <v>4335</v>
      </c>
      <c r="M2279" s="54">
        <f t="shared" si="179"/>
        <v>4335</v>
      </c>
      <c r="O2279" s="91">
        <f t="shared" si="175"/>
        <v>0</v>
      </c>
      <c r="P2279" s="244">
        <v>3902017</v>
      </c>
      <c r="Q2279" s="71">
        <v>0.62</v>
      </c>
      <c r="R2279" s="71">
        <v>4335</v>
      </c>
    </row>
    <row r="2280" spans="1:18">
      <c r="A2280" s="250">
        <v>3902018</v>
      </c>
      <c r="B2280" s="149">
        <v>3902</v>
      </c>
      <c r="C2280" s="183" t="s">
        <v>1618</v>
      </c>
      <c r="D2280" s="184">
        <v>18</v>
      </c>
      <c r="E2280" s="41" t="s">
        <v>832</v>
      </c>
      <c r="F2280" s="235">
        <v>0.49</v>
      </c>
      <c r="G2280" s="235">
        <v>0</v>
      </c>
      <c r="H2280" s="78">
        <f t="shared" si="176"/>
        <v>0.47</v>
      </c>
      <c r="I2280" s="47">
        <f t="shared" si="177"/>
        <v>0.47</v>
      </c>
      <c r="J2280" s="139">
        <v>3458</v>
      </c>
      <c r="K2280" s="139">
        <v>0</v>
      </c>
      <c r="L2280" s="54">
        <f t="shared" si="178"/>
        <v>3967</v>
      </c>
      <c r="M2280" s="54">
        <f t="shared" si="179"/>
        <v>3967</v>
      </c>
      <c r="O2280" s="91">
        <f t="shared" si="175"/>
        <v>0</v>
      </c>
      <c r="P2280" s="244">
        <v>3902018</v>
      </c>
      <c r="Q2280" s="71">
        <v>0.47</v>
      </c>
      <c r="R2280" s="71">
        <v>3967</v>
      </c>
    </row>
    <row r="2281" spans="1:18">
      <c r="A2281" s="212">
        <v>3902020</v>
      </c>
      <c r="B2281" s="149">
        <v>3902</v>
      </c>
      <c r="C2281" s="183" t="s">
        <v>1618</v>
      </c>
      <c r="D2281" s="184">
        <v>20</v>
      </c>
      <c r="E2281" s="41" t="s">
        <v>776</v>
      </c>
      <c r="F2281" s="235">
        <v>2.7199999999999998</v>
      </c>
      <c r="G2281" s="235">
        <v>5</v>
      </c>
      <c r="H2281" s="78">
        <f t="shared" si="176"/>
        <v>5.41</v>
      </c>
      <c r="I2281" s="47">
        <f t="shared" si="177"/>
        <v>0.41000000000000014</v>
      </c>
      <c r="J2281" s="139">
        <v>18395</v>
      </c>
      <c r="K2281" s="139">
        <v>41500</v>
      </c>
      <c r="L2281" s="54">
        <f t="shared" si="178"/>
        <v>39254</v>
      </c>
      <c r="M2281" s="54">
        <f t="shared" si="179"/>
        <v>-2246</v>
      </c>
      <c r="O2281" s="91">
        <f t="shared" si="175"/>
        <v>0</v>
      </c>
      <c r="P2281" s="244">
        <v>3902020</v>
      </c>
      <c r="Q2281" s="71">
        <v>5.41</v>
      </c>
      <c r="R2281" s="71">
        <v>39254</v>
      </c>
    </row>
    <row r="2282" spans="1:18">
      <c r="A2282" s="212">
        <v>3902023</v>
      </c>
      <c r="B2282" s="149">
        <v>3902</v>
      </c>
      <c r="C2282" s="183" t="s">
        <v>1618</v>
      </c>
      <c r="D2282" s="184">
        <v>23</v>
      </c>
      <c r="E2282" s="41" t="s">
        <v>843</v>
      </c>
      <c r="F2282" s="235">
        <v>0.9</v>
      </c>
      <c r="G2282" s="235">
        <v>0</v>
      </c>
      <c r="H2282" s="78">
        <f t="shared" si="176"/>
        <v>1.1599999999999999</v>
      </c>
      <c r="I2282" s="47">
        <f t="shared" si="177"/>
        <v>1.1599999999999999</v>
      </c>
      <c r="J2282" s="139">
        <v>6113</v>
      </c>
      <c r="K2282" s="139">
        <v>0</v>
      </c>
      <c r="L2282" s="54">
        <f t="shared" si="178"/>
        <v>8265</v>
      </c>
      <c r="M2282" s="54">
        <f t="shared" si="179"/>
        <v>8265</v>
      </c>
      <c r="O2282" s="91">
        <f t="shared" si="175"/>
        <v>0</v>
      </c>
      <c r="P2282" s="244">
        <v>3902023</v>
      </c>
      <c r="Q2282" s="71">
        <v>1.1599999999999999</v>
      </c>
      <c r="R2282" s="71">
        <v>8265</v>
      </c>
    </row>
    <row r="2283" spans="1:18">
      <c r="A2283" s="212">
        <v>3902024</v>
      </c>
      <c r="B2283" s="149">
        <v>3902</v>
      </c>
      <c r="C2283" s="183" t="s">
        <v>1618</v>
      </c>
      <c r="D2283" s="184">
        <v>24</v>
      </c>
      <c r="E2283" s="41" t="s">
        <v>813</v>
      </c>
      <c r="F2283" s="235">
        <v>5.21</v>
      </c>
      <c r="G2283" s="235">
        <v>7</v>
      </c>
      <c r="H2283" s="78">
        <f t="shared" si="176"/>
        <v>7.0600000000000005</v>
      </c>
      <c r="I2283" s="47">
        <f t="shared" si="177"/>
        <v>6.0000000000000497E-2</v>
      </c>
      <c r="J2283" s="139">
        <v>35207</v>
      </c>
      <c r="K2283" s="139">
        <v>50900</v>
      </c>
      <c r="L2283" s="54">
        <f t="shared" si="178"/>
        <v>48339</v>
      </c>
      <c r="M2283" s="54">
        <f t="shared" si="179"/>
        <v>-2561</v>
      </c>
      <c r="O2283" s="91">
        <f t="shared" si="175"/>
        <v>0</v>
      </c>
      <c r="P2283" s="244">
        <v>3902024</v>
      </c>
      <c r="Q2283" s="71">
        <v>7.0600000000000005</v>
      </c>
      <c r="R2283" s="71">
        <v>48339</v>
      </c>
    </row>
    <row r="2284" spans="1:18">
      <c r="A2284" s="212">
        <v>3902025</v>
      </c>
      <c r="B2284" s="149">
        <v>3902</v>
      </c>
      <c r="C2284" s="183" t="s">
        <v>1618</v>
      </c>
      <c r="D2284" s="184">
        <v>25</v>
      </c>
      <c r="E2284" s="41" t="s">
        <v>792</v>
      </c>
      <c r="F2284" s="235">
        <v>6.4399999999999995</v>
      </c>
      <c r="G2284" s="235">
        <v>10</v>
      </c>
      <c r="H2284" s="78">
        <f t="shared" si="176"/>
        <v>9.25</v>
      </c>
      <c r="I2284" s="47">
        <f t="shared" si="177"/>
        <v>-0.75</v>
      </c>
      <c r="J2284" s="139">
        <v>44259</v>
      </c>
      <c r="K2284" s="139">
        <v>71000</v>
      </c>
      <c r="L2284" s="54">
        <f t="shared" si="178"/>
        <v>62325</v>
      </c>
      <c r="M2284" s="54">
        <f t="shared" si="179"/>
        <v>-8675</v>
      </c>
      <c r="O2284" s="91">
        <f t="shared" si="175"/>
        <v>0</v>
      </c>
      <c r="P2284" s="244">
        <v>3902025</v>
      </c>
      <c r="Q2284" s="71">
        <v>9.25</v>
      </c>
      <c r="R2284" s="71">
        <v>62325</v>
      </c>
    </row>
    <row r="2285" spans="1:18">
      <c r="A2285" s="144">
        <v>3902026</v>
      </c>
      <c r="B2285" s="149">
        <f>TRUNC(A2285,-3)/1000</f>
        <v>3902</v>
      </c>
      <c r="C2285" s="183" t="str">
        <f>VLOOKUP(B2285,code437,2)</f>
        <v>TECCA</v>
      </c>
      <c r="D2285" s="184">
        <f>A2285-B2285*1000</f>
        <v>26</v>
      </c>
      <c r="E2285" s="41" t="s">
        <v>1319</v>
      </c>
      <c r="H2285" s="78">
        <f t="shared" si="176"/>
        <v>1.3</v>
      </c>
      <c r="I2285" s="47">
        <f t="shared" si="177"/>
        <v>1.3</v>
      </c>
      <c r="K2285" s="139"/>
      <c r="L2285" s="54">
        <f t="shared" si="178"/>
        <v>8920</v>
      </c>
      <c r="M2285" s="54">
        <f t="shared" si="179"/>
        <v>8920</v>
      </c>
      <c r="O2285" s="91">
        <f t="shared" si="175"/>
        <v>0</v>
      </c>
      <c r="P2285" s="244">
        <v>3902026</v>
      </c>
      <c r="Q2285" s="71">
        <v>1.3</v>
      </c>
      <c r="R2285" s="71">
        <v>8920</v>
      </c>
    </row>
    <row r="2286" spans="1:18">
      <c r="A2286" s="212">
        <v>3902030</v>
      </c>
      <c r="B2286" s="149">
        <v>3902</v>
      </c>
      <c r="C2286" s="183" t="s">
        <v>1618</v>
      </c>
      <c r="D2286" s="184">
        <v>30</v>
      </c>
      <c r="E2286" s="41" t="s">
        <v>858</v>
      </c>
      <c r="F2286" s="235">
        <v>6.7200000000000006</v>
      </c>
      <c r="G2286" s="235">
        <v>11</v>
      </c>
      <c r="H2286" s="78">
        <f t="shared" si="176"/>
        <v>11.940000000000001</v>
      </c>
      <c r="I2286" s="47">
        <f t="shared" si="177"/>
        <v>0.94000000000000128</v>
      </c>
      <c r="J2286" s="139">
        <v>47367</v>
      </c>
      <c r="K2286" s="139">
        <v>79376</v>
      </c>
      <c r="L2286" s="54">
        <f t="shared" si="178"/>
        <v>85591</v>
      </c>
      <c r="M2286" s="54">
        <f t="shared" si="179"/>
        <v>6215</v>
      </c>
      <c r="O2286" s="91">
        <f t="shared" si="175"/>
        <v>0</v>
      </c>
      <c r="P2286" s="244">
        <v>3902030</v>
      </c>
      <c r="Q2286" s="71">
        <v>11.940000000000001</v>
      </c>
      <c r="R2286" s="71">
        <v>85591</v>
      </c>
    </row>
    <row r="2287" spans="1:18">
      <c r="A2287" s="212">
        <v>3902031</v>
      </c>
      <c r="B2287" s="149">
        <v>3902</v>
      </c>
      <c r="C2287" s="183" t="s">
        <v>1618</v>
      </c>
      <c r="D2287" s="184">
        <v>31</v>
      </c>
      <c r="E2287" s="41" t="s">
        <v>912</v>
      </c>
      <c r="F2287" s="235">
        <v>5.1100000000000003</v>
      </c>
      <c r="G2287" s="235">
        <v>5</v>
      </c>
      <c r="H2287" s="78">
        <f t="shared" si="176"/>
        <v>5.42</v>
      </c>
      <c r="I2287" s="47">
        <f t="shared" si="177"/>
        <v>0.41999999999999993</v>
      </c>
      <c r="J2287" s="139">
        <v>34305</v>
      </c>
      <c r="K2287" s="139">
        <v>41500</v>
      </c>
      <c r="L2287" s="54">
        <f t="shared" si="178"/>
        <v>40903</v>
      </c>
      <c r="M2287" s="54">
        <f t="shared" si="179"/>
        <v>-597</v>
      </c>
      <c r="O2287" s="91">
        <f t="shared" si="175"/>
        <v>0</v>
      </c>
      <c r="P2287" s="244">
        <v>3902031</v>
      </c>
      <c r="Q2287" s="71">
        <v>5.42</v>
      </c>
      <c r="R2287" s="71">
        <v>40903</v>
      </c>
    </row>
    <row r="2288" spans="1:18">
      <c r="A2288" s="212">
        <v>3902035</v>
      </c>
      <c r="B2288" s="149">
        <v>3902</v>
      </c>
      <c r="C2288" s="183" t="s">
        <v>1618</v>
      </c>
      <c r="D2288" s="184">
        <v>35</v>
      </c>
      <c r="E2288" s="41" t="s">
        <v>833</v>
      </c>
      <c r="F2288" s="235">
        <v>25.220000000000002</v>
      </c>
      <c r="G2288" s="235">
        <v>41</v>
      </c>
      <c r="H2288" s="78">
        <f t="shared" si="176"/>
        <v>43.829999999999991</v>
      </c>
      <c r="I2288" s="47">
        <f t="shared" si="177"/>
        <v>2.8299999999999912</v>
      </c>
      <c r="J2288" s="139">
        <v>172984</v>
      </c>
      <c r="K2288" s="139">
        <v>292614</v>
      </c>
      <c r="L2288" s="54">
        <f t="shared" si="178"/>
        <v>300422</v>
      </c>
      <c r="M2288" s="54">
        <f t="shared" si="179"/>
        <v>7808</v>
      </c>
      <c r="O2288" s="91">
        <f t="shared" si="175"/>
        <v>0</v>
      </c>
      <c r="P2288" s="244">
        <v>3902035</v>
      </c>
      <c r="Q2288" s="71">
        <v>43.829999999999991</v>
      </c>
      <c r="R2288" s="71">
        <v>300422</v>
      </c>
    </row>
    <row r="2289" spans="1:18">
      <c r="A2289" s="212">
        <v>3902036</v>
      </c>
      <c r="B2289" s="149">
        <v>3902</v>
      </c>
      <c r="C2289" s="183" t="s">
        <v>1618</v>
      </c>
      <c r="D2289" s="184">
        <v>36</v>
      </c>
      <c r="E2289" s="41" t="s">
        <v>902</v>
      </c>
      <c r="F2289" s="235">
        <v>1.69</v>
      </c>
      <c r="G2289" s="235">
        <v>0</v>
      </c>
      <c r="H2289" s="78">
        <f t="shared" si="176"/>
        <v>0</v>
      </c>
      <c r="I2289" s="47">
        <f t="shared" si="177"/>
        <v>0</v>
      </c>
      <c r="J2289" s="139">
        <v>12138</v>
      </c>
      <c r="K2289" s="139">
        <v>0</v>
      </c>
      <c r="L2289" s="54">
        <f t="shared" si="178"/>
        <v>0</v>
      </c>
      <c r="M2289" s="54">
        <f t="shared" si="179"/>
        <v>0</v>
      </c>
      <c r="O2289" s="91">
        <f t="shared" si="175"/>
        <v>0</v>
      </c>
      <c r="P2289" s="144">
        <v>3902036</v>
      </c>
      <c r="Q2289" s="71"/>
      <c r="R2289" s="71"/>
    </row>
    <row r="2290" spans="1:18">
      <c r="A2290" s="212">
        <v>3902040</v>
      </c>
      <c r="B2290" s="149">
        <v>3902</v>
      </c>
      <c r="C2290" s="183" t="s">
        <v>1618</v>
      </c>
      <c r="D2290" s="184">
        <v>40</v>
      </c>
      <c r="E2290" s="41" t="s">
        <v>834</v>
      </c>
      <c r="F2290" s="235">
        <v>1.57</v>
      </c>
      <c r="G2290" s="235">
        <v>1</v>
      </c>
      <c r="H2290" s="78">
        <f t="shared" si="176"/>
        <v>2.4299999999999997</v>
      </c>
      <c r="I2290" s="47">
        <f t="shared" si="177"/>
        <v>1.4299999999999997</v>
      </c>
      <c r="J2290" s="139">
        <v>10627</v>
      </c>
      <c r="K2290" s="139">
        <v>6700</v>
      </c>
      <c r="L2290" s="54">
        <f t="shared" si="178"/>
        <v>16520</v>
      </c>
      <c r="M2290" s="54">
        <f t="shared" si="179"/>
        <v>9820</v>
      </c>
      <c r="O2290" s="91">
        <f t="shared" si="175"/>
        <v>0</v>
      </c>
      <c r="P2290" s="244">
        <v>3902040</v>
      </c>
      <c r="Q2290" s="71">
        <v>2.4299999999999997</v>
      </c>
      <c r="R2290" s="71">
        <v>16520</v>
      </c>
    </row>
    <row r="2291" spans="1:18">
      <c r="A2291" s="212">
        <v>3902044</v>
      </c>
      <c r="B2291" s="149">
        <v>3902</v>
      </c>
      <c r="C2291" s="183" t="s">
        <v>1618</v>
      </c>
      <c r="D2291" s="184">
        <v>44</v>
      </c>
      <c r="E2291" s="41" t="s">
        <v>835</v>
      </c>
      <c r="F2291" s="235">
        <v>8.7499999999999982</v>
      </c>
      <c r="G2291" s="235">
        <v>14</v>
      </c>
      <c r="H2291" s="78">
        <f t="shared" si="176"/>
        <v>14.43</v>
      </c>
      <c r="I2291" s="47">
        <f t="shared" si="177"/>
        <v>0.42999999999999972</v>
      </c>
      <c r="J2291" s="139">
        <v>60207</v>
      </c>
      <c r="K2291" s="139">
        <v>106505</v>
      </c>
      <c r="L2291" s="54">
        <f t="shared" si="178"/>
        <v>99419</v>
      </c>
      <c r="M2291" s="54">
        <f t="shared" si="179"/>
        <v>-7086</v>
      </c>
      <c r="O2291" s="91">
        <f t="shared" si="175"/>
        <v>0</v>
      </c>
      <c r="P2291" s="244">
        <v>3902044</v>
      </c>
      <c r="Q2291" s="71">
        <v>14.43</v>
      </c>
      <c r="R2291" s="71">
        <v>99419</v>
      </c>
    </row>
    <row r="2292" spans="1:18">
      <c r="A2292" s="212">
        <v>3902046</v>
      </c>
      <c r="B2292" s="149">
        <v>3902</v>
      </c>
      <c r="C2292" s="183" t="s">
        <v>1618</v>
      </c>
      <c r="D2292" s="184">
        <v>46</v>
      </c>
      <c r="E2292" s="41" t="s">
        <v>1326</v>
      </c>
      <c r="G2292" s="235">
        <v>1</v>
      </c>
      <c r="H2292" s="78">
        <f t="shared" si="176"/>
        <v>1.31</v>
      </c>
      <c r="I2292" s="47">
        <f t="shared" si="177"/>
        <v>0.31000000000000005</v>
      </c>
      <c r="J2292" s="139"/>
      <c r="K2292" s="139">
        <v>6700</v>
      </c>
      <c r="L2292" s="54">
        <f t="shared" si="178"/>
        <v>8829</v>
      </c>
      <c r="M2292" s="54">
        <f t="shared" si="179"/>
        <v>2129</v>
      </c>
      <c r="O2292" s="91">
        <f t="shared" si="175"/>
        <v>0</v>
      </c>
      <c r="P2292" s="244">
        <v>3902046</v>
      </c>
      <c r="Q2292" s="71">
        <v>1.31</v>
      </c>
      <c r="R2292" s="71">
        <v>8829</v>
      </c>
    </row>
    <row r="2293" spans="1:18">
      <c r="A2293" s="212">
        <v>3902048</v>
      </c>
      <c r="B2293" s="149">
        <v>3902</v>
      </c>
      <c r="C2293" s="183" t="s">
        <v>1618</v>
      </c>
      <c r="D2293" s="184">
        <v>48</v>
      </c>
      <c r="E2293" s="41" t="s">
        <v>1328</v>
      </c>
      <c r="F2293" s="235">
        <v>2.5</v>
      </c>
      <c r="G2293" s="235">
        <v>3</v>
      </c>
      <c r="H2293" s="78">
        <f t="shared" si="176"/>
        <v>3.88</v>
      </c>
      <c r="I2293" s="47">
        <f t="shared" si="177"/>
        <v>0.87999999999999989</v>
      </c>
      <c r="J2293" s="139">
        <v>16788</v>
      </c>
      <c r="K2293" s="139">
        <v>20100</v>
      </c>
      <c r="L2293" s="54">
        <f t="shared" si="178"/>
        <v>26005</v>
      </c>
      <c r="M2293" s="54">
        <f t="shared" si="179"/>
        <v>5905</v>
      </c>
      <c r="O2293" s="91">
        <f t="shared" si="175"/>
        <v>0</v>
      </c>
      <c r="P2293" s="244">
        <v>3902048</v>
      </c>
      <c r="Q2293" s="71">
        <v>3.88</v>
      </c>
      <c r="R2293" s="71">
        <v>26005</v>
      </c>
    </row>
    <row r="2294" spans="1:18">
      <c r="A2294" s="212">
        <v>3902049</v>
      </c>
      <c r="B2294" s="149">
        <v>3902</v>
      </c>
      <c r="C2294" s="183" t="s">
        <v>1618</v>
      </c>
      <c r="D2294" s="184">
        <v>49</v>
      </c>
      <c r="E2294" s="41" t="s">
        <v>562</v>
      </c>
      <c r="F2294" s="235">
        <v>2.9000000000000004</v>
      </c>
      <c r="G2294" s="235">
        <v>3</v>
      </c>
      <c r="H2294" s="78">
        <f t="shared" si="176"/>
        <v>3.41</v>
      </c>
      <c r="I2294" s="47">
        <f t="shared" si="177"/>
        <v>0.41000000000000014</v>
      </c>
      <c r="J2294" s="139">
        <v>19479</v>
      </c>
      <c r="K2294" s="139">
        <v>20100</v>
      </c>
      <c r="L2294" s="54">
        <f t="shared" si="178"/>
        <v>22891</v>
      </c>
      <c r="M2294" s="54">
        <f t="shared" si="179"/>
        <v>2791</v>
      </c>
      <c r="O2294" s="91">
        <f t="shared" si="175"/>
        <v>0</v>
      </c>
      <c r="P2294" s="244">
        <v>3902049</v>
      </c>
      <c r="Q2294" s="71">
        <v>3.41</v>
      </c>
      <c r="R2294" s="71">
        <v>22891</v>
      </c>
    </row>
    <row r="2295" spans="1:18">
      <c r="A2295" s="250">
        <v>3902050</v>
      </c>
      <c r="B2295" s="149">
        <v>3902</v>
      </c>
      <c r="C2295" s="183" t="s">
        <v>1618</v>
      </c>
      <c r="D2295" s="184">
        <v>50</v>
      </c>
      <c r="E2295" s="41" t="s">
        <v>871</v>
      </c>
      <c r="F2295" s="235">
        <v>0.03</v>
      </c>
      <c r="G2295" s="235">
        <v>1</v>
      </c>
      <c r="H2295" s="78">
        <f t="shared" si="176"/>
        <v>1.4</v>
      </c>
      <c r="I2295" s="47">
        <f t="shared" si="177"/>
        <v>0.39999999999999991</v>
      </c>
      <c r="J2295" s="139">
        <v>274</v>
      </c>
      <c r="K2295" s="139">
        <v>6700</v>
      </c>
      <c r="L2295" s="54">
        <f t="shared" si="178"/>
        <v>9836</v>
      </c>
      <c r="M2295" s="54">
        <f t="shared" si="179"/>
        <v>3136</v>
      </c>
      <c r="O2295" s="91">
        <f t="shared" si="175"/>
        <v>0</v>
      </c>
      <c r="P2295" s="244">
        <v>3902050</v>
      </c>
      <c r="Q2295" s="71">
        <v>1.4</v>
      </c>
      <c r="R2295" s="71">
        <v>9836</v>
      </c>
    </row>
    <row r="2296" spans="1:18">
      <c r="A2296" s="250">
        <v>3902052</v>
      </c>
      <c r="B2296" s="149">
        <v>3902</v>
      </c>
      <c r="C2296" s="183" t="s">
        <v>1618</v>
      </c>
      <c r="D2296" s="184">
        <v>52</v>
      </c>
      <c r="E2296" s="41" t="s">
        <v>863</v>
      </c>
      <c r="F2296" s="235">
        <v>0.5</v>
      </c>
      <c r="G2296" s="235">
        <v>3</v>
      </c>
      <c r="H2296" s="78">
        <f t="shared" si="176"/>
        <v>0.88</v>
      </c>
      <c r="I2296" s="47">
        <f t="shared" si="177"/>
        <v>-2.12</v>
      </c>
      <c r="J2296" s="139">
        <v>3502</v>
      </c>
      <c r="K2296" s="139">
        <v>20100</v>
      </c>
      <c r="L2296" s="54">
        <f t="shared" si="178"/>
        <v>6422</v>
      </c>
      <c r="M2296" s="54">
        <f t="shared" si="179"/>
        <v>-13678</v>
      </c>
      <c r="O2296" s="91">
        <f t="shared" si="175"/>
        <v>0</v>
      </c>
      <c r="P2296" s="244">
        <v>3902052</v>
      </c>
      <c r="Q2296" s="71">
        <v>0.88</v>
      </c>
      <c r="R2296" s="71">
        <v>6422</v>
      </c>
    </row>
    <row r="2297" spans="1:18">
      <c r="A2297" s="212">
        <v>3902056</v>
      </c>
      <c r="B2297" s="149">
        <v>3902</v>
      </c>
      <c r="C2297" s="183" t="s">
        <v>1618</v>
      </c>
      <c r="D2297" s="184">
        <v>56</v>
      </c>
      <c r="E2297" s="41" t="s">
        <v>784</v>
      </c>
      <c r="F2297" s="235">
        <v>2.41</v>
      </c>
      <c r="G2297" s="235">
        <v>5</v>
      </c>
      <c r="H2297" s="78">
        <f t="shared" si="176"/>
        <v>3.31</v>
      </c>
      <c r="I2297" s="47">
        <f t="shared" si="177"/>
        <v>-1.69</v>
      </c>
      <c r="J2297" s="139">
        <v>17114</v>
      </c>
      <c r="K2297" s="139">
        <v>45500</v>
      </c>
      <c r="L2297" s="54">
        <f t="shared" si="178"/>
        <v>23046</v>
      </c>
      <c r="M2297" s="54">
        <f t="shared" si="179"/>
        <v>-22454</v>
      </c>
      <c r="O2297" s="91">
        <f t="shared" si="175"/>
        <v>0</v>
      </c>
      <c r="P2297" s="244">
        <v>3902056</v>
      </c>
      <c r="Q2297" s="71">
        <v>3.31</v>
      </c>
      <c r="R2297" s="71">
        <v>23046</v>
      </c>
    </row>
    <row r="2298" spans="1:18">
      <c r="A2298" s="250">
        <v>3902057</v>
      </c>
      <c r="B2298" s="149">
        <v>3902</v>
      </c>
      <c r="C2298" s="183" t="s">
        <v>1618</v>
      </c>
      <c r="D2298" s="184">
        <v>57</v>
      </c>
      <c r="E2298" s="41" t="s">
        <v>1331</v>
      </c>
      <c r="F2298" s="235">
        <v>1.2</v>
      </c>
      <c r="G2298" s="235">
        <v>1</v>
      </c>
      <c r="H2298" s="78">
        <f t="shared" si="176"/>
        <v>3.18</v>
      </c>
      <c r="I2298" s="47">
        <f t="shared" si="177"/>
        <v>2.1800000000000002</v>
      </c>
      <c r="J2298" s="139">
        <v>8100</v>
      </c>
      <c r="K2298" s="139">
        <v>6700</v>
      </c>
      <c r="L2298" s="54">
        <f t="shared" si="178"/>
        <v>21518</v>
      </c>
      <c r="M2298" s="54">
        <f t="shared" si="179"/>
        <v>14818</v>
      </c>
      <c r="O2298" s="91">
        <f t="shared" si="175"/>
        <v>0</v>
      </c>
      <c r="P2298" s="244">
        <v>3902057</v>
      </c>
      <c r="Q2298" s="71">
        <v>3.18</v>
      </c>
      <c r="R2298" s="71">
        <v>21518</v>
      </c>
    </row>
    <row r="2299" spans="1:18">
      <c r="A2299" s="212">
        <v>3902061</v>
      </c>
      <c r="B2299" s="149">
        <v>3902</v>
      </c>
      <c r="C2299" s="183" t="s">
        <v>1618</v>
      </c>
      <c r="D2299" s="184">
        <v>61</v>
      </c>
      <c r="E2299" s="41" t="s">
        <v>573</v>
      </c>
      <c r="F2299" s="235">
        <v>4.54</v>
      </c>
      <c r="G2299" s="235">
        <v>8.5</v>
      </c>
      <c r="H2299" s="78">
        <f t="shared" si="176"/>
        <v>10.370000000000001</v>
      </c>
      <c r="I2299" s="47">
        <f t="shared" si="177"/>
        <v>1.870000000000001</v>
      </c>
      <c r="J2299" s="139">
        <v>30637</v>
      </c>
      <c r="K2299" s="139">
        <v>56988</v>
      </c>
      <c r="L2299" s="54">
        <f t="shared" si="178"/>
        <v>70316</v>
      </c>
      <c r="M2299" s="54">
        <f t="shared" si="179"/>
        <v>13328</v>
      </c>
      <c r="O2299" s="91">
        <f t="shared" si="175"/>
        <v>0</v>
      </c>
      <c r="P2299" s="244">
        <v>3902061</v>
      </c>
      <c r="Q2299" s="71">
        <v>10.370000000000001</v>
      </c>
      <c r="R2299" s="71">
        <v>70316</v>
      </c>
    </row>
    <row r="2300" spans="1:18">
      <c r="A2300" s="212">
        <v>3902064</v>
      </c>
      <c r="B2300" s="149">
        <v>3902</v>
      </c>
      <c r="C2300" s="183" t="s">
        <v>1618</v>
      </c>
      <c r="D2300" s="184">
        <v>64</v>
      </c>
      <c r="E2300" s="41" t="s">
        <v>844</v>
      </c>
      <c r="F2300" s="235">
        <v>2.93</v>
      </c>
      <c r="G2300" s="235">
        <v>2</v>
      </c>
      <c r="H2300" s="78">
        <f t="shared" si="176"/>
        <v>1.2</v>
      </c>
      <c r="I2300" s="47">
        <f t="shared" si="177"/>
        <v>-0.8</v>
      </c>
      <c r="J2300" s="139">
        <v>19711</v>
      </c>
      <c r="K2300" s="139">
        <v>13400</v>
      </c>
      <c r="L2300" s="54">
        <f t="shared" si="178"/>
        <v>8100</v>
      </c>
      <c r="M2300" s="54">
        <f t="shared" si="179"/>
        <v>-5300</v>
      </c>
      <c r="O2300" s="91">
        <f t="shared" si="175"/>
        <v>0</v>
      </c>
      <c r="P2300" s="244">
        <v>3902064</v>
      </c>
      <c r="Q2300" s="71">
        <v>1.2</v>
      </c>
      <c r="R2300" s="71">
        <v>8100</v>
      </c>
    </row>
    <row r="2301" spans="1:18">
      <c r="A2301" s="250">
        <v>3902067</v>
      </c>
      <c r="B2301" s="149">
        <v>3902</v>
      </c>
      <c r="C2301" s="183" t="s">
        <v>1618</v>
      </c>
      <c r="D2301" s="184">
        <v>67</v>
      </c>
      <c r="E2301" s="41" t="s">
        <v>845</v>
      </c>
      <c r="F2301" s="235">
        <v>0.78</v>
      </c>
      <c r="G2301" s="235">
        <v>2</v>
      </c>
      <c r="H2301" s="78">
        <f t="shared" si="176"/>
        <v>2</v>
      </c>
      <c r="I2301" s="47">
        <f t="shared" si="177"/>
        <v>0</v>
      </c>
      <c r="J2301" s="139">
        <v>5243</v>
      </c>
      <c r="K2301" s="139">
        <v>13400</v>
      </c>
      <c r="L2301" s="54">
        <f t="shared" si="178"/>
        <v>13400</v>
      </c>
      <c r="M2301" s="54">
        <f t="shared" si="179"/>
        <v>0</v>
      </c>
      <c r="O2301" s="91">
        <f t="shared" si="175"/>
        <v>0</v>
      </c>
      <c r="P2301" s="244">
        <v>3902067</v>
      </c>
      <c r="Q2301" s="71">
        <v>2</v>
      </c>
      <c r="R2301" s="71">
        <v>13400</v>
      </c>
    </row>
    <row r="2302" spans="1:18">
      <c r="A2302" s="212">
        <v>3902071</v>
      </c>
      <c r="B2302" s="149">
        <v>3902</v>
      </c>
      <c r="C2302" s="183" t="s">
        <v>1618</v>
      </c>
      <c r="D2302" s="184">
        <v>71</v>
      </c>
      <c r="E2302" s="41" t="s">
        <v>859</v>
      </c>
      <c r="F2302" s="235">
        <v>3.27</v>
      </c>
      <c r="G2302" s="235">
        <v>5</v>
      </c>
      <c r="H2302" s="78">
        <f t="shared" si="176"/>
        <v>6.7799999999999994</v>
      </c>
      <c r="I2302" s="47">
        <f t="shared" si="177"/>
        <v>1.7799999999999994</v>
      </c>
      <c r="J2302" s="139">
        <v>23100</v>
      </c>
      <c r="K2302" s="139">
        <v>34223</v>
      </c>
      <c r="L2302" s="54">
        <f t="shared" si="178"/>
        <v>46277</v>
      </c>
      <c r="M2302" s="54">
        <f t="shared" si="179"/>
        <v>12054</v>
      </c>
      <c r="O2302" s="91">
        <f t="shared" si="175"/>
        <v>0</v>
      </c>
      <c r="P2302" s="244">
        <v>3902071</v>
      </c>
      <c r="Q2302" s="71">
        <v>6.7799999999999994</v>
      </c>
      <c r="R2302" s="71">
        <v>46277</v>
      </c>
    </row>
    <row r="2303" spans="1:18">
      <c r="A2303" s="212">
        <v>3902072</v>
      </c>
      <c r="B2303" s="149">
        <v>3902</v>
      </c>
      <c r="C2303" s="183" t="s">
        <v>1618</v>
      </c>
      <c r="D2303" s="184">
        <v>72</v>
      </c>
      <c r="E2303" s="41" t="s">
        <v>1341</v>
      </c>
      <c r="F2303" s="235">
        <v>0.7</v>
      </c>
      <c r="G2303" s="235">
        <v>1</v>
      </c>
      <c r="H2303" s="78">
        <f t="shared" si="176"/>
        <v>3</v>
      </c>
      <c r="I2303" s="47">
        <f t="shared" si="177"/>
        <v>2</v>
      </c>
      <c r="J2303" s="139">
        <v>4863</v>
      </c>
      <c r="K2303" s="139">
        <v>6700</v>
      </c>
      <c r="L2303" s="54">
        <f t="shared" si="178"/>
        <v>20175</v>
      </c>
      <c r="M2303" s="54">
        <f t="shared" si="179"/>
        <v>13475</v>
      </c>
      <c r="O2303" s="91">
        <f t="shared" si="175"/>
        <v>0</v>
      </c>
      <c r="P2303" s="244">
        <v>3902072</v>
      </c>
      <c r="Q2303" s="71">
        <v>3</v>
      </c>
      <c r="R2303" s="71">
        <v>20175</v>
      </c>
    </row>
    <row r="2304" spans="1:18">
      <c r="A2304" s="212">
        <v>3902073</v>
      </c>
      <c r="B2304" s="149">
        <v>3902</v>
      </c>
      <c r="C2304" s="183" t="s">
        <v>1618</v>
      </c>
      <c r="D2304" s="184">
        <v>73</v>
      </c>
      <c r="E2304" s="41" t="s">
        <v>1342</v>
      </c>
      <c r="F2304" s="235">
        <v>1.2</v>
      </c>
      <c r="G2304" s="235">
        <v>1</v>
      </c>
      <c r="H2304" s="78">
        <f t="shared" si="176"/>
        <v>0.14000000000000001</v>
      </c>
      <c r="I2304" s="47">
        <f t="shared" si="177"/>
        <v>-0.86</v>
      </c>
      <c r="J2304" s="139">
        <v>8100</v>
      </c>
      <c r="K2304" s="139">
        <v>6700</v>
      </c>
      <c r="L2304" s="54">
        <f t="shared" si="178"/>
        <v>1003</v>
      </c>
      <c r="M2304" s="54">
        <f t="shared" si="179"/>
        <v>-5697</v>
      </c>
      <c r="O2304" s="91">
        <f t="shared" si="175"/>
        <v>0</v>
      </c>
      <c r="P2304" s="244">
        <v>3902073</v>
      </c>
      <c r="Q2304" s="71">
        <v>0.14000000000000001</v>
      </c>
      <c r="R2304" s="71">
        <v>1003</v>
      </c>
    </row>
    <row r="2305" spans="1:18">
      <c r="A2305" s="212">
        <v>3902077</v>
      </c>
      <c r="B2305" s="149">
        <v>3902</v>
      </c>
      <c r="C2305" s="183" t="s">
        <v>1618</v>
      </c>
      <c r="D2305" s="184">
        <v>77</v>
      </c>
      <c r="E2305" s="41" t="s">
        <v>791</v>
      </c>
      <c r="F2305" s="235">
        <v>0.56000000000000005</v>
      </c>
      <c r="G2305" s="235">
        <v>3</v>
      </c>
      <c r="H2305" s="78">
        <f t="shared" si="176"/>
        <v>3.4699999999999998</v>
      </c>
      <c r="I2305" s="47">
        <f t="shared" si="177"/>
        <v>0.46999999999999975</v>
      </c>
      <c r="J2305" s="139">
        <v>3861</v>
      </c>
      <c r="K2305" s="139">
        <v>20100</v>
      </c>
      <c r="L2305" s="54">
        <f t="shared" si="178"/>
        <v>23416</v>
      </c>
      <c r="M2305" s="54">
        <f t="shared" si="179"/>
        <v>3316</v>
      </c>
      <c r="O2305" s="91">
        <f t="shared" si="175"/>
        <v>0</v>
      </c>
      <c r="P2305" s="244">
        <v>3902077</v>
      </c>
      <c r="Q2305" s="71">
        <v>3.4699999999999998</v>
      </c>
      <c r="R2305" s="71">
        <v>23416</v>
      </c>
    </row>
    <row r="2306" spans="1:18">
      <c r="A2306" s="250">
        <v>3902079</v>
      </c>
      <c r="B2306" s="149">
        <v>3902</v>
      </c>
      <c r="C2306" s="183" t="s">
        <v>1618</v>
      </c>
      <c r="D2306" s="184">
        <v>79</v>
      </c>
      <c r="E2306" s="41" t="s">
        <v>785</v>
      </c>
      <c r="F2306" s="235">
        <v>0.77</v>
      </c>
      <c r="G2306" s="235">
        <v>4</v>
      </c>
      <c r="H2306" s="78">
        <f t="shared" si="176"/>
        <v>4.42</v>
      </c>
      <c r="I2306" s="47">
        <f t="shared" si="177"/>
        <v>0.41999999999999993</v>
      </c>
      <c r="J2306" s="139">
        <v>5251</v>
      </c>
      <c r="K2306" s="139">
        <v>26800</v>
      </c>
      <c r="L2306" s="54">
        <f t="shared" si="178"/>
        <v>29658</v>
      </c>
      <c r="M2306" s="54">
        <f t="shared" si="179"/>
        <v>2858</v>
      </c>
      <c r="O2306" s="91">
        <f t="shared" si="175"/>
        <v>0</v>
      </c>
      <c r="P2306" s="244">
        <v>3902079</v>
      </c>
      <c r="Q2306" s="71">
        <v>4.42</v>
      </c>
      <c r="R2306" s="71">
        <v>29658</v>
      </c>
    </row>
    <row r="2307" spans="1:18">
      <c r="A2307" s="250">
        <v>3902082</v>
      </c>
      <c r="B2307" s="149">
        <v>3902</v>
      </c>
      <c r="C2307" s="183" t="s">
        <v>1618</v>
      </c>
      <c r="D2307" s="184">
        <v>82</v>
      </c>
      <c r="E2307" s="41" t="s">
        <v>1349</v>
      </c>
      <c r="F2307" s="235">
        <v>0.71</v>
      </c>
      <c r="G2307" s="235">
        <v>1</v>
      </c>
      <c r="H2307" s="78">
        <f t="shared" si="176"/>
        <v>1.77</v>
      </c>
      <c r="I2307" s="47">
        <f t="shared" si="177"/>
        <v>0.77</v>
      </c>
      <c r="J2307" s="139">
        <v>4779</v>
      </c>
      <c r="K2307" s="139">
        <v>6700</v>
      </c>
      <c r="L2307" s="54">
        <f t="shared" si="178"/>
        <v>12477</v>
      </c>
      <c r="M2307" s="54">
        <f t="shared" si="179"/>
        <v>5777</v>
      </c>
      <c r="O2307" s="91">
        <f t="shared" ref="O2307:O2370" si="180">P2307-A2307</f>
        <v>0</v>
      </c>
      <c r="P2307" s="244">
        <v>3902082</v>
      </c>
      <c r="Q2307" s="71">
        <v>1.77</v>
      </c>
      <c r="R2307" s="71">
        <v>12477</v>
      </c>
    </row>
    <row r="2308" spans="1:18">
      <c r="A2308" s="212">
        <v>3902083</v>
      </c>
      <c r="B2308" s="149">
        <v>3902</v>
      </c>
      <c r="C2308" s="183" t="s">
        <v>1618</v>
      </c>
      <c r="D2308" s="184">
        <v>83</v>
      </c>
      <c r="E2308" s="41" t="s">
        <v>1350</v>
      </c>
      <c r="F2308" s="235">
        <v>2.3699999999999997</v>
      </c>
      <c r="G2308" s="235">
        <v>1</v>
      </c>
      <c r="H2308" s="78">
        <f t="shared" ref="H2308:H2371" si="181">Q2308</f>
        <v>1</v>
      </c>
      <c r="I2308" s="47">
        <f t="shared" ref="I2308:I2371" si="182">H2308-G2308</f>
        <v>0</v>
      </c>
      <c r="J2308" s="139">
        <v>16002</v>
      </c>
      <c r="K2308" s="139">
        <v>6700</v>
      </c>
      <c r="L2308" s="54">
        <f t="shared" ref="L2308:L2371" si="183">R2308</f>
        <v>6700</v>
      </c>
      <c r="M2308" s="54">
        <f t="shared" ref="M2308:M2371" si="184">L2308-K2308</f>
        <v>0</v>
      </c>
      <c r="O2308" s="91">
        <f t="shared" si="180"/>
        <v>0</v>
      </c>
      <c r="P2308" s="244">
        <v>3902083</v>
      </c>
      <c r="Q2308" s="71">
        <v>1</v>
      </c>
      <c r="R2308" s="71">
        <v>6700</v>
      </c>
    </row>
    <row r="2309" spans="1:18">
      <c r="A2309" s="212">
        <v>3902086</v>
      </c>
      <c r="B2309" s="149">
        <v>3902</v>
      </c>
      <c r="C2309" s="183" t="s">
        <v>1618</v>
      </c>
      <c r="D2309" s="184">
        <v>86</v>
      </c>
      <c r="E2309" s="41" t="s">
        <v>814</v>
      </c>
      <c r="F2309" s="235">
        <v>0.18</v>
      </c>
      <c r="G2309" s="235">
        <v>1</v>
      </c>
      <c r="H2309" s="78">
        <f t="shared" si="181"/>
        <v>1</v>
      </c>
      <c r="I2309" s="47">
        <f t="shared" si="182"/>
        <v>0</v>
      </c>
      <c r="J2309" s="139">
        <v>1309</v>
      </c>
      <c r="K2309" s="139">
        <v>6700</v>
      </c>
      <c r="L2309" s="54">
        <f t="shared" si="183"/>
        <v>6700</v>
      </c>
      <c r="M2309" s="54">
        <f t="shared" si="184"/>
        <v>0</v>
      </c>
      <c r="O2309" s="91">
        <f t="shared" si="180"/>
        <v>0</v>
      </c>
      <c r="P2309" s="244">
        <v>3902086</v>
      </c>
      <c r="Q2309" s="71">
        <v>1</v>
      </c>
      <c r="R2309" s="71">
        <v>6700</v>
      </c>
    </row>
    <row r="2310" spans="1:18">
      <c r="A2310" s="234">
        <v>3902087</v>
      </c>
      <c r="B2310" s="149">
        <v>3902</v>
      </c>
      <c r="C2310" s="183" t="s">
        <v>1618</v>
      </c>
      <c r="D2310" s="184">
        <v>87</v>
      </c>
      <c r="E2310" s="41" t="s">
        <v>801</v>
      </c>
      <c r="G2310" s="235">
        <v>2</v>
      </c>
      <c r="H2310" s="78">
        <f t="shared" si="181"/>
        <v>2.57</v>
      </c>
      <c r="I2310" s="47">
        <f t="shared" si="182"/>
        <v>0.56999999999999984</v>
      </c>
      <c r="K2310" s="139">
        <v>17400</v>
      </c>
      <c r="L2310" s="54">
        <f t="shared" si="183"/>
        <v>20834</v>
      </c>
      <c r="M2310" s="54">
        <f t="shared" si="184"/>
        <v>3434</v>
      </c>
      <c r="O2310" s="91">
        <f t="shared" si="180"/>
        <v>0</v>
      </c>
      <c r="P2310" s="244">
        <v>3902087</v>
      </c>
      <c r="Q2310" s="71">
        <v>2.57</v>
      </c>
      <c r="R2310" s="71">
        <v>20834</v>
      </c>
    </row>
    <row r="2311" spans="1:18">
      <c r="A2311" s="212">
        <v>3902088</v>
      </c>
      <c r="B2311" s="149">
        <v>3902</v>
      </c>
      <c r="C2311" s="183" t="s">
        <v>1618</v>
      </c>
      <c r="D2311" s="184">
        <v>88</v>
      </c>
      <c r="E2311" s="41" t="s">
        <v>1352</v>
      </c>
      <c r="F2311" s="235">
        <v>2.1799999999999997</v>
      </c>
      <c r="G2311" s="235">
        <v>2</v>
      </c>
      <c r="H2311" s="78">
        <f t="shared" si="181"/>
        <v>3.64</v>
      </c>
      <c r="I2311" s="47">
        <f t="shared" si="182"/>
        <v>1.6400000000000001</v>
      </c>
      <c r="J2311" s="139">
        <v>14668</v>
      </c>
      <c r="K2311" s="139">
        <v>17400</v>
      </c>
      <c r="L2311" s="54">
        <f t="shared" si="183"/>
        <v>25857</v>
      </c>
      <c r="M2311" s="54">
        <f t="shared" si="184"/>
        <v>8457</v>
      </c>
      <c r="O2311" s="91">
        <f t="shared" si="180"/>
        <v>0</v>
      </c>
      <c r="P2311" s="244">
        <v>3902088</v>
      </c>
      <c r="Q2311" s="71">
        <v>3.64</v>
      </c>
      <c r="R2311" s="71">
        <v>25857</v>
      </c>
    </row>
    <row r="2312" spans="1:18">
      <c r="A2312" s="212">
        <v>3902093</v>
      </c>
      <c r="B2312" s="149">
        <v>3902</v>
      </c>
      <c r="C2312" s="183" t="s">
        <v>1618</v>
      </c>
      <c r="D2312" s="184">
        <v>93</v>
      </c>
      <c r="E2312" s="41" t="s">
        <v>940</v>
      </c>
      <c r="F2312" s="235">
        <v>3.4499999999999997</v>
      </c>
      <c r="G2312" s="235">
        <v>1</v>
      </c>
      <c r="H2312" s="78">
        <f t="shared" si="181"/>
        <v>1.26</v>
      </c>
      <c r="I2312" s="47">
        <f t="shared" si="182"/>
        <v>0.26</v>
      </c>
      <c r="J2312" s="139">
        <v>23456</v>
      </c>
      <c r="K2312" s="139">
        <v>6776</v>
      </c>
      <c r="L2312" s="54">
        <f t="shared" si="183"/>
        <v>8649</v>
      </c>
      <c r="M2312" s="54">
        <f t="shared" si="184"/>
        <v>1873</v>
      </c>
      <c r="O2312" s="91">
        <f t="shared" si="180"/>
        <v>0</v>
      </c>
      <c r="P2312" s="244">
        <v>3902093</v>
      </c>
      <c r="Q2312" s="71">
        <v>1.26</v>
      </c>
      <c r="R2312" s="71">
        <v>8649</v>
      </c>
    </row>
    <row r="2313" spans="1:18">
      <c r="A2313" s="212">
        <v>3902094</v>
      </c>
      <c r="B2313" s="149">
        <v>3902</v>
      </c>
      <c r="C2313" s="183" t="s">
        <v>1618</v>
      </c>
      <c r="D2313" s="184">
        <v>94</v>
      </c>
      <c r="E2313" s="41" t="s">
        <v>1357</v>
      </c>
      <c r="F2313" s="235">
        <v>0.81</v>
      </c>
      <c r="G2313" s="235">
        <v>1</v>
      </c>
      <c r="H2313" s="78">
        <f t="shared" si="181"/>
        <v>1.54</v>
      </c>
      <c r="I2313" s="47">
        <f t="shared" si="182"/>
        <v>0.54</v>
      </c>
      <c r="J2313" s="139">
        <v>5701</v>
      </c>
      <c r="K2313" s="139">
        <v>10700</v>
      </c>
      <c r="L2313" s="54">
        <f t="shared" si="183"/>
        <v>11532</v>
      </c>
      <c r="M2313" s="54">
        <f t="shared" si="184"/>
        <v>832</v>
      </c>
      <c r="O2313" s="91">
        <f t="shared" si="180"/>
        <v>0</v>
      </c>
      <c r="P2313" s="244">
        <v>3902094</v>
      </c>
      <c r="Q2313" s="71">
        <v>1.54</v>
      </c>
      <c r="R2313" s="71">
        <v>11532</v>
      </c>
    </row>
    <row r="2314" spans="1:18">
      <c r="A2314" s="212">
        <v>3902095</v>
      </c>
      <c r="B2314" s="149">
        <v>3902</v>
      </c>
      <c r="C2314" s="183" t="s">
        <v>1618</v>
      </c>
      <c r="D2314" s="184">
        <v>95</v>
      </c>
      <c r="E2314" s="41" t="s">
        <v>892</v>
      </c>
      <c r="F2314" s="235">
        <v>8.8699999999999992</v>
      </c>
      <c r="G2314" s="235">
        <v>11</v>
      </c>
      <c r="H2314" s="78">
        <f t="shared" si="181"/>
        <v>11.59</v>
      </c>
      <c r="I2314" s="47">
        <f t="shared" si="182"/>
        <v>0.58999999999999986</v>
      </c>
      <c r="J2314" s="139">
        <v>61988</v>
      </c>
      <c r="K2314" s="139">
        <v>83799</v>
      </c>
      <c r="L2314" s="54">
        <f t="shared" si="183"/>
        <v>88716</v>
      </c>
      <c r="M2314" s="54">
        <f t="shared" si="184"/>
        <v>4917</v>
      </c>
      <c r="O2314" s="91">
        <f t="shared" si="180"/>
        <v>0</v>
      </c>
      <c r="P2314" s="244">
        <v>3902095</v>
      </c>
      <c r="Q2314" s="71">
        <v>11.59</v>
      </c>
      <c r="R2314" s="71">
        <v>88716</v>
      </c>
    </row>
    <row r="2315" spans="1:18">
      <c r="A2315" s="212">
        <v>3902096</v>
      </c>
      <c r="B2315" s="149">
        <v>3902</v>
      </c>
      <c r="C2315" s="183" t="s">
        <v>1618</v>
      </c>
      <c r="D2315" s="184">
        <v>96</v>
      </c>
      <c r="E2315" s="41" t="s">
        <v>865</v>
      </c>
      <c r="F2315" s="235">
        <v>3.1999999999999997</v>
      </c>
      <c r="G2315" s="235">
        <v>3</v>
      </c>
      <c r="H2315" s="78">
        <f t="shared" si="181"/>
        <v>4.1399999999999997</v>
      </c>
      <c r="I2315" s="47">
        <f t="shared" si="182"/>
        <v>1.1399999999999997</v>
      </c>
      <c r="J2315" s="139">
        <v>22484</v>
      </c>
      <c r="K2315" s="139">
        <v>21008</v>
      </c>
      <c r="L2315" s="54">
        <f t="shared" si="183"/>
        <v>30662</v>
      </c>
      <c r="M2315" s="54">
        <f t="shared" si="184"/>
        <v>9654</v>
      </c>
      <c r="O2315" s="91">
        <f t="shared" si="180"/>
        <v>0</v>
      </c>
      <c r="P2315" s="244">
        <v>3902096</v>
      </c>
      <c r="Q2315" s="71">
        <v>4.1399999999999997</v>
      </c>
      <c r="R2315" s="71">
        <v>30662</v>
      </c>
    </row>
    <row r="2316" spans="1:18">
      <c r="A2316" s="212">
        <v>3902097</v>
      </c>
      <c r="B2316" s="149">
        <v>3902</v>
      </c>
      <c r="C2316" s="183" t="s">
        <v>1618</v>
      </c>
      <c r="D2316" s="184">
        <v>97</v>
      </c>
      <c r="E2316" s="41" t="s">
        <v>846</v>
      </c>
      <c r="F2316" s="235">
        <v>5.71</v>
      </c>
      <c r="G2316" s="235">
        <v>9</v>
      </c>
      <c r="H2316" s="78">
        <f t="shared" si="181"/>
        <v>9.81</v>
      </c>
      <c r="I2316" s="47">
        <f t="shared" si="182"/>
        <v>0.8100000000000005</v>
      </c>
      <c r="J2316" s="139">
        <v>39089</v>
      </c>
      <c r="K2316" s="139">
        <v>68300</v>
      </c>
      <c r="L2316" s="54">
        <f t="shared" si="183"/>
        <v>67049</v>
      </c>
      <c r="M2316" s="54">
        <f t="shared" si="184"/>
        <v>-1251</v>
      </c>
      <c r="O2316" s="91">
        <f t="shared" si="180"/>
        <v>0</v>
      </c>
      <c r="P2316" s="244">
        <v>3902097</v>
      </c>
      <c r="Q2316" s="71">
        <v>9.81</v>
      </c>
      <c r="R2316" s="71">
        <v>67049</v>
      </c>
    </row>
    <row r="2317" spans="1:18">
      <c r="A2317" s="212">
        <v>3902099</v>
      </c>
      <c r="B2317" s="149">
        <v>3902</v>
      </c>
      <c r="C2317" s="183" t="s">
        <v>1618</v>
      </c>
      <c r="D2317" s="184">
        <v>99</v>
      </c>
      <c r="E2317" s="41" t="s">
        <v>1359</v>
      </c>
      <c r="F2317" s="235">
        <v>0.17</v>
      </c>
      <c r="G2317" s="235">
        <v>1</v>
      </c>
      <c r="H2317" s="78">
        <f t="shared" si="181"/>
        <v>1.87</v>
      </c>
      <c r="I2317" s="47">
        <f t="shared" si="182"/>
        <v>0.87000000000000011</v>
      </c>
      <c r="J2317" s="139">
        <v>1201</v>
      </c>
      <c r="K2317" s="139">
        <v>6700</v>
      </c>
      <c r="L2317" s="54">
        <f t="shared" si="183"/>
        <v>12539</v>
      </c>
      <c r="M2317" s="54">
        <f t="shared" si="184"/>
        <v>5839</v>
      </c>
      <c r="O2317" s="91">
        <f t="shared" si="180"/>
        <v>0</v>
      </c>
      <c r="P2317" s="244">
        <v>3902099</v>
      </c>
      <c r="Q2317" s="71">
        <v>1.87</v>
      </c>
      <c r="R2317" s="71">
        <v>12539</v>
      </c>
    </row>
    <row r="2318" spans="1:18">
      <c r="A2318" s="212">
        <v>3902100</v>
      </c>
      <c r="B2318" s="149">
        <v>3902</v>
      </c>
      <c r="C2318" s="183" t="s">
        <v>1618</v>
      </c>
      <c r="D2318" s="184">
        <v>100</v>
      </c>
      <c r="E2318" s="41" t="s">
        <v>826</v>
      </c>
      <c r="F2318" s="235">
        <v>3.3400000000000007</v>
      </c>
      <c r="G2318" s="235">
        <v>15</v>
      </c>
      <c r="H2318" s="78">
        <f t="shared" si="181"/>
        <v>10.45</v>
      </c>
      <c r="I2318" s="47">
        <f t="shared" si="182"/>
        <v>-4.5500000000000007</v>
      </c>
      <c r="J2318" s="139">
        <v>22653</v>
      </c>
      <c r="K2318" s="139">
        <v>112500</v>
      </c>
      <c r="L2318" s="54">
        <f t="shared" si="183"/>
        <v>71561</v>
      </c>
      <c r="M2318" s="54">
        <f t="shared" si="184"/>
        <v>-40939</v>
      </c>
      <c r="O2318" s="91">
        <f t="shared" si="180"/>
        <v>0</v>
      </c>
      <c r="P2318" s="244">
        <v>3902100</v>
      </c>
      <c r="Q2318" s="71">
        <v>10.45</v>
      </c>
      <c r="R2318" s="71">
        <v>71561</v>
      </c>
    </row>
    <row r="2319" spans="1:18">
      <c r="A2319" s="212">
        <v>3902101</v>
      </c>
      <c r="B2319" s="149">
        <v>3902</v>
      </c>
      <c r="C2319" s="183" t="s">
        <v>1618</v>
      </c>
      <c r="D2319" s="184">
        <v>101</v>
      </c>
      <c r="E2319" s="41" t="s">
        <v>1275</v>
      </c>
      <c r="F2319" s="235">
        <v>5.6599999999999993</v>
      </c>
      <c r="G2319" s="235">
        <v>7</v>
      </c>
      <c r="H2319" s="78">
        <f t="shared" si="181"/>
        <v>7.2099999999999991</v>
      </c>
      <c r="I2319" s="47">
        <f t="shared" si="182"/>
        <v>0.20999999999999908</v>
      </c>
      <c r="J2319" s="139">
        <v>41575</v>
      </c>
      <c r="K2319" s="139">
        <v>53033</v>
      </c>
      <c r="L2319" s="54">
        <f t="shared" si="183"/>
        <v>54736</v>
      </c>
      <c r="M2319" s="54">
        <f t="shared" si="184"/>
        <v>1703</v>
      </c>
      <c r="O2319" s="91">
        <f t="shared" si="180"/>
        <v>0</v>
      </c>
      <c r="P2319" s="244">
        <v>3902101</v>
      </c>
      <c r="Q2319" s="71">
        <v>7.2099999999999991</v>
      </c>
      <c r="R2319" s="71">
        <v>54736</v>
      </c>
    </row>
    <row r="2320" spans="1:18">
      <c r="A2320" s="212">
        <v>3902103</v>
      </c>
      <c r="B2320" s="149">
        <v>3902</v>
      </c>
      <c r="C2320" s="183" t="s">
        <v>1618</v>
      </c>
      <c r="D2320" s="184">
        <v>103</v>
      </c>
      <c r="E2320" s="41" t="s">
        <v>804</v>
      </c>
      <c r="F2320" s="235">
        <v>3.8400000000000003</v>
      </c>
      <c r="G2320" s="235">
        <v>5</v>
      </c>
      <c r="H2320" s="78">
        <f t="shared" si="181"/>
        <v>8.56</v>
      </c>
      <c r="I2320" s="47">
        <f t="shared" si="182"/>
        <v>3.5600000000000005</v>
      </c>
      <c r="J2320" s="139">
        <v>26235</v>
      </c>
      <c r="K2320" s="139">
        <v>33500</v>
      </c>
      <c r="L2320" s="54">
        <f t="shared" si="183"/>
        <v>57769</v>
      </c>
      <c r="M2320" s="54">
        <f t="shared" si="184"/>
        <v>24269</v>
      </c>
      <c r="O2320" s="91">
        <f t="shared" si="180"/>
        <v>0</v>
      </c>
      <c r="P2320" s="244">
        <v>3902103</v>
      </c>
      <c r="Q2320" s="71">
        <v>8.56</v>
      </c>
      <c r="R2320" s="71">
        <v>57769</v>
      </c>
    </row>
    <row r="2321" spans="1:18">
      <c r="A2321" s="212">
        <v>3902105</v>
      </c>
      <c r="B2321" s="149">
        <v>3902</v>
      </c>
      <c r="C2321" s="183" t="s">
        <v>1618</v>
      </c>
      <c r="D2321" s="184">
        <v>105</v>
      </c>
      <c r="E2321" s="41" t="s">
        <v>579</v>
      </c>
      <c r="F2321" s="235">
        <v>3.11</v>
      </c>
      <c r="G2321" s="235">
        <v>3</v>
      </c>
      <c r="H2321" s="78">
        <f t="shared" si="181"/>
        <v>3.48</v>
      </c>
      <c r="I2321" s="47">
        <f t="shared" si="182"/>
        <v>0.48</v>
      </c>
      <c r="J2321" s="139">
        <v>21587</v>
      </c>
      <c r="K2321" s="139">
        <v>20100</v>
      </c>
      <c r="L2321" s="54">
        <f t="shared" si="183"/>
        <v>23355</v>
      </c>
      <c r="M2321" s="54">
        <f t="shared" si="184"/>
        <v>3255</v>
      </c>
      <c r="O2321" s="91">
        <f t="shared" si="180"/>
        <v>0</v>
      </c>
      <c r="P2321" s="244">
        <v>3902105</v>
      </c>
      <c r="Q2321" s="71">
        <v>3.48</v>
      </c>
      <c r="R2321" s="71">
        <v>23355</v>
      </c>
    </row>
    <row r="2322" spans="1:18">
      <c r="A2322" s="234">
        <v>3902107</v>
      </c>
      <c r="B2322" s="149">
        <v>3902</v>
      </c>
      <c r="C2322" s="183" t="s">
        <v>1618</v>
      </c>
      <c r="D2322" s="184">
        <v>107</v>
      </c>
      <c r="E2322" s="41" t="s">
        <v>860</v>
      </c>
      <c r="G2322" s="235">
        <v>2</v>
      </c>
      <c r="H2322" s="78">
        <f t="shared" si="181"/>
        <v>3.91</v>
      </c>
      <c r="I2322" s="47">
        <f t="shared" si="182"/>
        <v>1.9100000000000001</v>
      </c>
      <c r="K2322" s="139">
        <v>13400</v>
      </c>
      <c r="L2322" s="54">
        <f t="shared" si="183"/>
        <v>26279</v>
      </c>
      <c r="M2322" s="54">
        <f t="shared" si="184"/>
        <v>12879</v>
      </c>
      <c r="O2322" s="91">
        <f t="shared" si="180"/>
        <v>0</v>
      </c>
      <c r="P2322" s="244">
        <v>3902107</v>
      </c>
      <c r="Q2322" s="71">
        <v>3.91</v>
      </c>
      <c r="R2322" s="71">
        <v>26279</v>
      </c>
    </row>
    <row r="2323" spans="1:18">
      <c r="A2323" s="212">
        <v>3902110</v>
      </c>
      <c r="B2323" s="149">
        <v>3902</v>
      </c>
      <c r="C2323" s="183" t="s">
        <v>1618</v>
      </c>
      <c r="D2323" s="184">
        <v>110</v>
      </c>
      <c r="E2323" s="41" t="s">
        <v>793</v>
      </c>
      <c r="F2323" s="235">
        <v>4.72</v>
      </c>
      <c r="G2323" s="235">
        <v>4</v>
      </c>
      <c r="H2323" s="78">
        <f t="shared" si="181"/>
        <v>7.1899999999999995</v>
      </c>
      <c r="I2323" s="47">
        <f t="shared" si="182"/>
        <v>3.1899999999999995</v>
      </c>
      <c r="J2323" s="139">
        <v>32049</v>
      </c>
      <c r="K2323" s="139">
        <v>30800</v>
      </c>
      <c r="L2323" s="54">
        <f t="shared" si="183"/>
        <v>48809</v>
      </c>
      <c r="M2323" s="54">
        <f t="shared" si="184"/>
        <v>18009</v>
      </c>
      <c r="O2323" s="91">
        <f t="shared" si="180"/>
        <v>0</v>
      </c>
      <c r="P2323" s="244">
        <v>3902110</v>
      </c>
      <c r="Q2323" s="71">
        <v>7.1899999999999995</v>
      </c>
      <c r="R2323" s="71">
        <v>48809</v>
      </c>
    </row>
    <row r="2324" spans="1:18">
      <c r="A2324" s="212">
        <v>3902111</v>
      </c>
      <c r="B2324" s="149">
        <v>3902</v>
      </c>
      <c r="C2324" s="183" t="s">
        <v>1618</v>
      </c>
      <c r="D2324" s="184">
        <v>111</v>
      </c>
      <c r="E2324" s="41" t="s">
        <v>812</v>
      </c>
      <c r="F2324" s="235">
        <v>1</v>
      </c>
      <c r="G2324" s="235">
        <v>2</v>
      </c>
      <c r="H2324" s="78">
        <f t="shared" si="181"/>
        <v>1.9000000000000001</v>
      </c>
      <c r="I2324" s="47">
        <f t="shared" si="182"/>
        <v>-9.9999999999999867E-2</v>
      </c>
      <c r="J2324" s="139">
        <v>7696</v>
      </c>
      <c r="K2324" s="139">
        <v>14396</v>
      </c>
      <c r="L2324" s="54">
        <f t="shared" si="183"/>
        <v>13100</v>
      </c>
      <c r="M2324" s="54">
        <f t="shared" si="184"/>
        <v>-1296</v>
      </c>
      <c r="O2324" s="91">
        <f t="shared" si="180"/>
        <v>0</v>
      </c>
      <c r="P2324" s="244">
        <v>3902111</v>
      </c>
      <c r="Q2324" s="71">
        <v>1.9000000000000001</v>
      </c>
      <c r="R2324" s="71">
        <v>13100</v>
      </c>
    </row>
    <row r="2325" spans="1:18">
      <c r="A2325" s="212">
        <v>3902114</v>
      </c>
      <c r="B2325" s="149">
        <v>3902</v>
      </c>
      <c r="C2325" s="183" t="s">
        <v>1618</v>
      </c>
      <c r="D2325" s="184">
        <v>114</v>
      </c>
      <c r="E2325" s="41" t="s">
        <v>815</v>
      </c>
      <c r="F2325" s="235">
        <v>0.97</v>
      </c>
      <c r="G2325" s="235">
        <v>2.5</v>
      </c>
      <c r="H2325" s="78">
        <f t="shared" si="181"/>
        <v>2.9</v>
      </c>
      <c r="I2325" s="47">
        <f t="shared" si="182"/>
        <v>0.39999999999999991</v>
      </c>
      <c r="J2325" s="139">
        <v>8555</v>
      </c>
      <c r="K2325" s="139">
        <v>18842</v>
      </c>
      <c r="L2325" s="54">
        <f t="shared" si="183"/>
        <v>22942</v>
      </c>
      <c r="M2325" s="54">
        <f t="shared" si="184"/>
        <v>4100</v>
      </c>
      <c r="O2325" s="91">
        <f t="shared" si="180"/>
        <v>0</v>
      </c>
      <c r="P2325" s="244">
        <v>3902114</v>
      </c>
      <c r="Q2325" s="71">
        <v>2.9</v>
      </c>
      <c r="R2325" s="71">
        <v>22942</v>
      </c>
    </row>
    <row r="2326" spans="1:18">
      <c r="A2326" s="212">
        <v>3902117</v>
      </c>
      <c r="B2326" s="149">
        <v>3902</v>
      </c>
      <c r="C2326" s="183" t="s">
        <v>1618</v>
      </c>
      <c r="D2326" s="184">
        <v>117</v>
      </c>
      <c r="E2326" s="41" t="s">
        <v>1367</v>
      </c>
      <c r="F2326" s="235">
        <v>3.3499999999999996</v>
      </c>
      <c r="G2326" s="235">
        <v>4</v>
      </c>
      <c r="H2326" s="78">
        <f t="shared" si="181"/>
        <v>5.33</v>
      </c>
      <c r="I2326" s="47">
        <f t="shared" si="182"/>
        <v>1.33</v>
      </c>
      <c r="J2326" s="139">
        <v>23033</v>
      </c>
      <c r="K2326" s="139">
        <v>27339</v>
      </c>
      <c r="L2326" s="54">
        <f t="shared" si="183"/>
        <v>39999</v>
      </c>
      <c r="M2326" s="54">
        <f t="shared" si="184"/>
        <v>12660</v>
      </c>
      <c r="O2326" s="91">
        <f t="shared" si="180"/>
        <v>0</v>
      </c>
      <c r="P2326" s="244">
        <v>3902117</v>
      </c>
      <c r="Q2326" s="71">
        <v>5.33</v>
      </c>
      <c r="R2326" s="71">
        <v>39999</v>
      </c>
    </row>
    <row r="2327" spans="1:18">
      <c r="A2327" s="144">
        <v>3902127</v>
      </c>
      <c r="B2327" s="149">
        <f>TRUNC(A2327,-3)/1000</f>
        <v>3902</v>
      </c>
      <c r="C2327" s="183" t="str">
        <f>VLOOKUP(B2327,code437,2)</f>
        <v>TECCA</v>
      </c>
      <c r="D2327" s="184">
        <f>A2327-B2327*1000</f>
        <v>127</v>
      </c>
      <c r="E2327" s="41" t="s">
        <v>1375</v>
      </c>
      <c r="H2327" s="78">
        <f t="shared" si="181"/>
        <v>0.03</v>
      </c>
      <c r="I2327" s="47">
        <f t="shared" si="182"/>
        <v>0.03</v>
      </c>
      <c r="K2327" s="139"/>
      <c r="L2327" s="54">
        <f t="shared" si="183"/>
        <v>274</v>
      </c>
      <c r="M2327" s="54">
        <f t="shared" si="184"/>
        <v>274</v>
      </c>
      <c r="O2327" s="91">
        <f t="shared" si="180"/>
        <v>0</v>
      </c>
      <c r="P2327" s="244">
        <v>3902127</v>
      </c>
      <c r="Q2327" s="71">
        <v>0.03</v>
      </c>
      <c r="R2327" s="71">
        <v>274</v>
      </c>
    </row>
    <row r="2328" spans="1:18">
      <c r="A2328" s="212">
        <v>3902128</v>
      </c>
      <c r="B2328" s="149">
        <v>3902</v>
      </c>
      <c r="C2328" s="183" t="s">
        <v>1618</v>
      </c>
      <c r="D2328" s="184">
        <v>128</v>
      </c>
      <c r="E2328" s="41" t="s">
        <v>580</v>
      </c>
      <c r="F2328" s="235">
        <v>4.92</v>
      </c>
      <c r="G2328" s="235">
        <v>12.5</v>
      </c>
      <c r="H2328" s="78">
        <f t="shared" si="181"/>
        <v>10.520000000000001</v>
      </c>
      <c r="I2328" s="47">
        <f t="shared" si="182"/>
        <v>-1.9799999999999986</v>
      </c>
      <c r="J2328" s="139">
        <v>33393</v>
      </c>
      <c r="K2328" s="139">
        <v>95788</v>
      </c>
      <c r="L2328" s="54">
        <f t="shared" si="183"/>
        <v>72767</v>
      </c>
      <c r="M2328" s="54">
        <f t="shared" si="184"/>
        <v>-23021</v>
      </c>
      <c r="O2328" s="91">
        <f t="shared" si="180"/>
        <v>0</v>
      </c>
      <c r="P2328" s="244">
        <v>3902128</v>
      </c>
      <c r="Q2328" s="71">
        <v>10.520000000000001</v>
      </c>
      <c r="R2328" s="71">
        <v>72767</v>
      </c>
    </row>
    <row r="2329" spans="1:18">
      <c r="A2329" s="234">
        <v>3902131</v>
      </c>
      <c r="B2329" s="149">
        <v>3902</v>
      </c>
      <c r="C2329" s="183" t="s">
        <v>1618</v>
      </c>
      <c r="D2329" s="184">
        <v>131</v>
      </c>
      <c r="E2329" s="41" t="s">
        <v>1378</v>
      </c>
      <c r="G2329" s="235">
        <v>3</v>
      </c>
      <c r="H2329" s="78">
        <f t="shared" si="181"/>
        <v>2.96</v>
      </c>
      <c r="I2329" s="47">
        <f t="shared" si="182"/>
        <v>-4.0000000000000036E-2</v>
      </c>
      <c r="K2329" s="139">
        <v>28100</v>
      </c>
      <c r="L2329" s="54">
        <f t="shared" si="183"/>
        <v>20652</v>
      </c>
      <c r="M2329" s="54">
        <f t="shared" si="184"/>
        <v>-7448</v>
      </c>
      <c r="O2329" s="91">
        <f t="shared" si="180"/>
        <v>0</v>
      </c>
      <c r="P2329" s="244">
        <v>3902131</v>
      </c>
      <c r="Q2329" s="71">
        <v>2.96</v>
      </c>
      <c r="R2329" s="71">
        <v>20652</v>
      </c>
    </row>
    <row r="2330" spans="1:18">
      <c r="A2330" s="212">
        <v>3902133</v>
      </c>
      <c r="B2330" s="149">
        <v>3902</v>
      </c>
      <c r="C2330" s="183" t="s">
        <v>1618</v>
      </c>
      <c r="D2330" s="184">
        <v>133</v>
      </c>
      <c r="E2330" s="41" t="s">
        <v>836</v>
      </c>
      <c r="F2330" s="235">
        <v>1.48</v>
      </c>
      <c r="G2330" s="235">
        <v>2</v>
      </c>
      <c r="H2330" s="78">
        <f t="shared" si="181"/>
        <v>1.99</v>
      </c>
      <c r="I2330" s="47">
        <f t="shared" si="182"/>
        <v>-1.0000000000000009E-2</v>
      </c>
      <c r="J2330" s="139">
        <v>9955</v>
      </c>
      <c r="K2330" s="139">
        <v>13400</v>
      </c>
      <c r="L2330" s="54">
        <f t="shared" si="183"/>
        <v>13334</v>
      </c>
      <c r="M2330" s="54">
        <f t="shared" si="184"/>
        <v>-66</v>
      </c>
      <c r="O2330" s="91">
        <f t="shared" si="180"/>
        <v>0</v>
      </c>
      <c r="P2330" s="244">
        <v>3902133</v>
      </c>
      <c r="Q2330" s="71">
        <v>1.99</v>
      </c>
      <c r="R2330" s="71">
        <v>13334</v>
      </c>
    </row>
    <row r="2331" spans="1:18">
      <c r="A2331" s="144">
        <v>3902135</v>
      </c>
      <c r="B2331" s="149">
        <f>TRUNC(A2331,-3)/1000</f>
        <v>3902</v>
      </c>
      <c r="C2331" s="183" t="str">
        <f>VLOOKUP(B2331,code437,2)</f>
        <v>TECCA</v>
      </c>
      <c r="D2331" s="184">
        <f>A2331-B2331*1000</f>
        <v>135</v>
      </c>
      <c r="E2331" s="41" t="s">
        <v>1381</v>
      </c>
      <c r="H2331" s="78">
        <f t="shared" si="181"/>
        <v>0.52</v>
      </c>
      <c r="I2331" s="47">
        <f t="shared" si="182"/>
        <v>0.52</v>
      </c>
      <c r="K2331" s="139"/>
      <c r="L2331" s="54">
        <f t="shared" si="183"/>
        <v>3520</v>
      </c>
      <c r="M2331" s="54">
        <f t="shared" si="184"/>
        <v>3520</v>
      </c>
      <c r="O2331" s="91">
        <f t="shared" si="180"/>
        <v>0</v>
      </c>
      <c r="P2331" s="244">
        <v>3902135</v>
      </c>
      <c r="Q2331" s="71">
        <v>0.52</v>
      </c>
      <c r="R2331" s="71">
        <v>3520</v>
      </c>
    </row>
    <row r="2332" spans="1:18">
      <c r="A2332" s="212">
        <v>3902136</v>
      </c>
      <c r="B2332" s="149">
        <v>3902</v>
      </c>
      <c r="C2332" s="183" t="s">
        <v>1618</v>
      </c>
      <c r="D2332" s="184">
        <v>136</v>
      </c>
      <c r="E2332" s="41" t="s">
        <v>827</v>
      </c>
      <c r="F2332" s="235">
        <v>2.3200000000000003</v>
      </c>
      <c r="G2332" s="235">
        <v>4</v>
      </c>
      <c r="H2332" s="78">
        <f t="shared" si="181"/>
        <v>3.99</v>
      </c>
      <c r="I2332" s="47">
        <f t="shared" si="182"/>
        <v>-9.9999999999997868E-3</v>
      </c>
      <c r="J2332" s="139">
        <v>16737</v>
      </c>
      <c r="K2332" s="139">
        <v>30800</v>
      </c>
      <c r="L2332" s="54">
        <f t="shared" si="183"/>
        <v>27115</v>
      </c>
      <c r="M2332" s="54">
        <f t="shared" si="184"/>
        <v>-3685</v>
      </c>
      <c r="O2332" s="91">
        <f t="shared" si="180"/>
        <v>0</v>
      </c>
      <c r="P2332" s="244">
        <v>3902136</v>
      </c>
      <c r="Q2332" s="71">
        <v>3.99</v>
      </c>
      <c r="R2332" s="71">
        <v>27115</v>
      </c>
    </row>
    <row r="2333" spans="1:18">
      <c r="A2333" s="250">
        <v>3902137</v>
      </c>
      <c r="B2333" s="149">
        <v>3902</v>
      </c>
      <c r="C2333" s="183" t="s">
        <v>1618</v>
      </c>
      <c r="D2333" s="184">
        <v>137</v>
      </c>
      <c r="E2333" s="41" t="s">
        <v>574</v>
      </c>
      <c r="F2333" s="235">
        <v>0.57999999999999996</v>
      </c>
      <c r="G2333" s="235">
        <v>6</v>
      </c>
      <c r="H2333" s="78">
        <f t="shared" si="181"/>
        <v>3.83</v>
      </c>
      <c r="I2333" s="47">
        <f t="shared" si="182"/>
        <v>-2.17</v>
      </c>
      <c r="J2333" s="139">
        <v>3992</v>
      </c>
      <c r="K2333" s="139">
        <v>40200</v>
      </c>
      <c r="L2333" s="54">
        <f t="shared" si="183"/>
        <v>26050</v>
      </c>
      <c r="M2333" s="54">
        <f t="shared" si="184"/>
        <v>-14150</v>
      </c>
      <c r="O2333" s="91">
        <f t="shared" si="180"/>
        <v>0</v>
      </c>
      <c r="P2333" s="244">
        <v>3902137</v>
      </c>
      <c r="Q2333" s="71">
        <v>3.83</v>
      </c>
      <c r="R2333" s="71">
        <v>26050</v>
      </c>
    </row>
    <row r="2334" spans="1:18">
      <c r="A2334" s="212">
        <v>3902138</v>
      </c>
      <c r="B2334" s="149">
        <v>3902</v>
      </c>
      <c r="C2334" s="183" t="s">
        <v>1618</v>
      </c>
      <c r="D2334" s="184">
        <v>138</v>
      </c>
      <c r="E2334" s="41" t="s">
        <v>794</v>
      </c>
      <c r="F2334" s="235">
        <v>2.17</v>
      </c>
      <c r="G2334" s="235">
        <v>3</v>
      </c>
      <c r="H2334" s="78">
        <f t="shared" si="181"/>
        <v>4.3900000000000006</v>
      </c>
      <c r="I2334" s="47">
        <f t="shared" si="182"/>
        <v>1.3900000000000006</v>
      </c>
      <c r="J2334" s="139">
        <v>14601</v>
      </c>
      <c r="K2334" s="139">
        <v>20100</v>
      </c>
      <c r="L2334" s="54">
        <f t="shared" si="183"/>
        <v>31031</v>
      </c>
      <c r="M2334" s="54">
        <f t="shared" si="184"/>
        <v>10931</v>
      </c>
      <c r="O2334" s="91">
        <f t="shared" si="180"/>
        <v>0</v>
      </c>
      <c r="P2334" s="244">
        <v>3902138</v>
      </c>
      <c r="Q2334" s="71">
        <v>4.3900000000000006</v>
      </c>
      <c r="R2334" s="71">
        <v>31031</v>
      </c>
    </row>
    <row r="2335" spans="1:18">
      <c r="A2335" s="234">
        <v>3902139</v>
      </c>
      <c r="B2335" s="149">
        <v>3902</v>
      </c>
      <c r="C2335" s="183" t="s">
        <v>1618</v>
      </c>
      <c r="D2335" s="184">
        <v>139</v>
      </c>
      <c r="E2335" s="41" t="s">
        <v>828</v>
      </c>
      <c r="G2335" s="235">
        <v>3</v>
      </c>
      <c r="H2335" s="78">
        <f t="shared" si="181"/>
        <v>4.4399999999999995</v>
      </c>
      <c r="I2335" s="47">
        <f t="shared" si="182"/>
        <v>1.4399999999999995</v>
      </c>
      <c r="K2335" s="139">
        <v>24100</v>
      </c>
      <c r="L2335" s="54">
        <f t="shared" si="183"/>
        <v>30129</v>
      </c>
      <c r="M2335" s="54">
        <f t="shared" si="184"/>
        <v>6029</v>
      </c>
      <c r="O2335" s="91">
        <f t="shared" si="180"/>
        <v>0</v>
      </c>
      <c r="P2335" s="244">
        <v>3902139</v>
      </c>
      <c r="Q2335" s="71">
        <v>4.4399999999999995</v>
      </c>
      <c r="R2335" s="71">
        <v>30129</v>
      </c>
    </row>
    <row r="2336" spans="1:18">
      <c r="A2336" s="212">
        <v>3902141</v>
      </c>
      <c r="B2336" s="149">
        <v>3902</v>
      </c>
      <c r="C2336" s="183" t="s">
        <v>1618</v>
      </c>
      <c r="D2336" s="184">
        <v>141</v>
      </c>
      <c r="E2336" s="41" t="s">
        <v>563</v>
      </c>
      <c r="F2336" s="235">
        <v>2.89</v>
      </c>
      <c r="G2336" s="235">
        <v>5</v>
      </c>
      <c r="H2336" s="78">
        <f t="shared" si="181"/>
        <v>7.3000000000000016</v>
      </c>
      <c r="I2336" s="47">
        <f t="shared" si="182"/>
        <v>2.3000000000000016</v>
      </c>
      <c r="J2336" s="139">
        <v>19623</v>
      </c>
      <c r="K2336" s="139">
        <v>41500</v>
      </c>
      <c r="L2336" s="54">
        <f t="shared" si="183"/>
        <v>51794</v>
      </c>
      <c r="M2336" s="54">
        <f t="shared" si="184"/>
        <v>10294</v>
      </c>
      <c r="O2336" s="91">
        <f t="shared" si="180"/>
        <v>0</v>
      </c>
      <c r="P2336" s="244">
        <v>3902141</v>
      </c>
      <c r="Q2336" s="71">
        <v>7.3000000000000016</v>
      </c>
      <c r="R2336" s="71">
        <v>51794</v>
      </c>
    </row>
    <row r="2337" spans="1:18">
      <c r="A2337" s="212">
        <v>3902142</v>
      </c>
      <c r="B2337" s="149">
        <v>3902</v>
      </c>
      <c r="C2337" s="183" t="s">
        <v>1618</v>
      </c>
      <c r="D2337" s="184">
        <v>142</v>
      </c>
      <c r="E2337" s="41" t="s">
        <v>1383</v>
      </c>
      <c r="F2337" s="235">
        <v>2.69</v>
      </c>
      <c r="G2337" s="235">
        <v>3</v>
      </c>
      <c r="H2337" s="78">
        <f t="shared" si="181"/>
        <v>3.13</v>
      </c>
      <c r="I2337" s="47">
        <f t="shared" si="182"/>
        <v>0.12999999999999989</v>
      </c>
      <c r="J2337" s="139">
        <v>18736</v>
      </c>
      <c r="K2337" s="139">
        <v>20789</v>
      </c>
      <c r="L2337" s="54">
        <f t="shared" si="183"/>
        <v>21348</v>
      </c>
      <c r="M2337" s="54">
        <f t="shared" si="184"/>
        <v>559</v>
      </c>
      <c r="O2337" s="91">
        <f t="shared" si="180"/>
        <v>0</v>
      </c>
      <c r="P2337" s="244">
        <v>3902142</v>
      </c>
      <c r="Q2337" s="71">
        <v>3.13</v>
      </c>
      <c r="R2337" s="71">
        <v>21348</v>
      </c>
    </row>
    <row r="2338" spans="1:18">
      <c r="A2338" s="212">
        <v>3902144</v>
      </c>
      <c r="B2338" s="149">
        <v>3902</v>
      </c>
      <c r="C2338" s="183" t="s">
        <v>1618</v>
      </c>
      <c r="D2338" s="184">
        <v>144</v>
      </c>
      <c r="E2338" s="41" t="s">
        <v>861</v>
      </c>
      <c r="F2338" s="235">
        <v>1.85</v>
      </c>
      <c r="G2338" s="235">
        <v>4</v>
      </c>
      <c r="H2338" s="78">
        <f t="shared" si="181"/>
        <v>3.89</v>
      </c>
      <c r="I2338" s="47">
        <f t="shared" si="182"/>
        <v>-0.10999999999999988</v>
      </c>
      <c r="J2338" s="139">
        <v>12407</v>
      </c>
      <c r="K2338" s="139">
        <v>26800</v>
      </c>
      <c r="L2338" s="54">
        <f t="shared" si="183"/>
        <v>26147</v>
      </c>
      <c r="M2338" s="54">
        <f t="shared" si="184"/>
        <v>-653</v>
      </c>
      <c r="O2338" s="91">
        <f t="shared" si="180"/>
        <v>0</v>
      </c>
      <c r="P2338" s="244">
        <v>3902144</v>
      </c>
      <c r="Q2338" s="71">
        <v>3.89</v>
      </c>
      <c r="R2338" s="71">
        <v>26147</v>
      </c>
    </row>
    <row r="2339" spans="1:18">
      <c r="A2339" s="212">
        <v>3902149</v>
      </c>
      <c r="B2339" s="149">
        <v>3902</v>
      </c>
      <c r="C2339" s="183" t="s">
        <v>1618</v>
      </c>
      <c r="D2339" s="184">
        <v>149</v>
      </c>
      <c r="E2339" s="41" t="s">
        <v>581</v>
      </c>
      <c r="F2339" s="235">
        <v>3.5700000000000003</v>
      </c>
      <c r="G2339" s="235">
        <v>14.5</v>
      </c>
      <c r="H2339" s="78">
        <f t="shared" si="181"/>
        <v>10.409999999999998</v>
      </c>
      <c r="I2339" s="47">
        <f t="shared" si="182"/>
        <v>-4.0900000000000016</v>
      </c>
      <c r="J2339" s="139">
        <v>24102</v>
      </c>
      <c r="K2339" s="139">
        <v>109188</v>
      </c>
      <c r="L2339" s="54">
        <f t="shared" si="183"/>
        <v>72480</v>
      </c>
      <c r="M2339" s="54">
        <f t="shared" si="184"/>
        <v>-36708</v>
      </c>
      <c r="O2339" s="91">
        <f t="shared" si="180"/>
        <v>0</v>
      </c>
      <c r="P2339" s="244">
        <v>3902149</v>
      </c>
      <c r="Q2339" s="71">
        <v>10.409999999999998</v>
      </c>
      <c r="R2339" s="71">
        <v>72480</v>
      </c>
    </row>
    <row r="2340" spans="1:18">
      <c r="A2340" s="250">
        <v>3902150</v>
      </c>
      <c r="B2340" s="149">
        <v>3902</v>
      </c>
      <c r="C2340" s="183" t="s">
        <v>1618</v>
      </c>
      <c r="D2340" s="184">
        <v>150</v>
      </c>
      <c r="E2340" s="41" t="s">
        <v>1292</v>
      </c>
      <c r="F2340" s="235">
        <v>1.8800000000000001</v>
      </c>
      <c r="G2340" s="235">
        <v>1</v>
      </c>
      <c r="H2340" s="78">
        <f t="shared" si="181"/>
        <v>1</v>
      </c>
      <c r="I2340" s="47">
        <f t="shared" si="182"/>
        <v>0</v>
      </c>
      <c r="J2340" s="139">
        <v>13691</v>
      </c>
      <c r="K2340" s="139">
        <v>6700</v>
      </c>
      <c r="L2340" s="54">
        <f t="shared" si="183"/>
        <v>6700</v>
      </c>
      <c r="M2340" s="54">
        <f t="shared" si="184"/>
        <v>0</v>
      </c>
      <c r="O2340" s="91">
        <f t="shared" si="180"/>
        <v>0</v>
      </c>
      <c r="P2340" s="244">
        <v>3902150</v>
      </c>
      <c r="Q2340" s="71">
        <v>1</v>
      </c>
      <c r="R2340" s="71">
        <v>6700</v>
      </c>
    </row>
    <row r="2341" spans="1:18">
      <c r="A2341" s="250">
        <v>3902151</v>
      </c>
      <c r="B2341" s="149">
        <v>3902</v>
      </c>
      <c r="C2341" s="183" t="s">
        <v>1618</v>
      </c>
      <c r="D2341" s="184">
        <v>151</v>
      </c>
      <c r="E2341" s="41" t="s">
        <v>921</v>
      </c>
      <c r="F2341" s="235">
        <v>0.24</v>
      </c>
      <c r="G2341" s="235">
        <v>0</v>
      </c>
      <c r="H2341" s="78">
        <f t="shared" si="181"/>
        <v>0.02</v>
      </c>
      <c r="I2341" s="47">
        <f t="shared" si="182"/>
        <v>0.02</v>
      </c>
      <c r="J2341" s="139">
        <v>1665</v>
      </c>
      <c r="K2341" s="139">
        <v>0</v>
      </c>
      <c r="L2341" s="54">
        <f t="shared" si="183"/>
        <v>208</v>
      </c>
      <c r="M2341" s="54">
        <f t="shared" si="184"/>
        <v>208</v>
      </c>
      <c r="O2341" s="91">
        <f t="shared" si="180"/>
        <v>0</v>
      </c>
      <c r="P2341" s="244">
        <v>3902151</v>
      </c>
      <c r="Q2341" s="71">
        <v>0.02</v>
      </c>
      <c r="R2341" s="71">
        <v>208</v>
      </c>
    </row>
    <row r="2342" spans="1:18">
      <c r="A2342" s="212">
        <v>3902152</v>
      </c>
      <c r="B2342" s="149">
        <v>3902</v>
      </c>
      <c r="C2342" s="183" t="s">
        <v>1618</v>
      </c>
      <c r="D2342" s="184">
        <v>152</v>
      </c>
      <c r="E2342" s="41" t="s">
        <v>1294</v>
      </c>
      <c r="F2342" s="235">
        <v>2.0700000000000003</v>
      </c>
      <c r="G2342" s="235">
        <v>0</v>
      </c>
      <c r="H2342" s="78">
        <f t="shared" si="181"/>
        <v>0</v>
      </c>
      <c r="I2342" s="47">
        <f t="shared" si="182"/>
        <v>0</v>
      </c>
      <c r="J2342" s="139">
        <v>13939</v>
      </c>
      <c r="K2342" s="139">
        <v>0</v>
      </c>
      <c r="L2342" s="54">
        <f t="shared" si="183"/>
        <v>0</v>
      </c>
      <c r="M2342" s="54">
        <f t="shared" si="184"/>
        <v>0</v>
      </c>
      <c r="O2342" s="91">
        <f t="shared" si="180"/>
        <v>0</v>
      </c>
      <c r="P2342" s="144">
        <v>3902152</v>
      </c>
      <c r="Q2342" s="71"/>
      <c r="R2342" s="71"/>
    </row>
    <row r="2343" spans="1:18">
      <c r="A2343" s="212">
        <v>3902153</v>
      </c>
      <c r="B2343" s="149">
        <v>3902</v>
      </c>
      <c r="C2343" s="183" t="s">
        <v>1618</v>
      </c>
      <c r="D2343" s="184">
        <v>153</v>
      </c>
      <c r="E2343" s="41" t="s">
        <v>847</v>
      </c>
      <c r="F2343" s="235">
        <v>7.3400000000000007</v>
      </c>
      <c r="G2343" s="235">
        <v>8</v>
      </c>
      <c r="H2343" s="78">
        <f t="shared" si="181"/>
        <v>8.65</v>
      </c>
      <c r="I2343" s="47">
        <f t="shared" si="182"/>
        <v>0.65000000000000036</v>
      </c>
      <c r="J2343" s="139">
        <v>53156</v>
      </c>
      <c r="K2343" s="139">
        <v>60064</v>
      </c>
      <c r="L2343" s="54">
        <f t="shared" si="183"/>
        <v>62411</v>
      </c>
      <c r="M2343" s="54">
        <f t="shared" si="184"/>
        <v>2347</v>
      </c>
      <c r="O2343" s="91">
        <f t="shared" si="180"/>
        <v>0</v>
      </c>
      <c r="P2343" s="244">
        <v>3902153</v>
      </c>
      <c r="Q2343" s="71">
        <v>8.65</v>
      </c>
      <c r="R2343" s="71">
        <v>62411</v>
      </c>
    </row>
    <row r="2344" spans="1:18">
      <c r="A2344" s="250">
        <v>3902154</v>
      </c>
      <c r="B2344" s="149">
        <v>3902</v>
      </c>
      <c r="C2344" s="183" t="s">
        <v>1618</v>
      </c>
      <c r="D2344" s="184">
        <v>154</v>
      </c>
      <c r="E2344" s="41" t="s">
        <v>1387</v>
      </c>
      <c r="F2344" s="235">
        <v>0.34</v>
      </c>
      <c r="G2344" s="235">
        <v>1</v>
      </c>
      <c r="H2344" s="78">
        <f t="shared" si="181"/>
        <v>0.37</v>
      </c>
      <c r="I2344" s="47">
        <f t="shared" si="182"/>
        <v>-0.63</v>
      </c>
      <c r="J2344" s="139">
        <v>2328</v>
      </c>
      <c r="K2344" s="139">
        <v>6700</v>
      </c>
      <c r="L2344" s="54">
        <f t="shared" si="183"/>
        <v>2526</v>
      </c>
      <c r="M2344" s="54">
        <f t="shared" si="184"/>
        <v>-4174</v>
      </c>
      <c r="O2344" s="91">
        <f t="shared" si="180"/>
        <v>0</v>
      </c>
      <c r="P2344" s="244">
        <v>3902154</v>
      </c>
      <c r="Q2344" s="71">
        <v>0.37</v>
      </c>
      <c r="R2344" s="71">
        <v>2526</v>
      </c>
    </row>
    <row r="2345" spans="1:18">
      <c r="A2345" s="212">
        <v>3902155</v>
      </c>
      <c r="B2345" s="149">
        <v>3902</v>
      </c>
      <c r="C2345" s="183" t="s">
        <v>1618</v>
      </c>
      <c r="D2345" s="184">
        <v>155</v>
      </c>
      <c r="E2345" s="41" t="s">
        <v>913</v>
      </c>
      <c r="F2345" s="235">
        <v>1.43</v>
      </c>
      <c r="G2345" s="235">
        <v>4</v>
      </c>
      <c r="H2345" s="78">
        <f t="shared" si="181"/>
        <v>4.34</v>
      </c>
      <c r="I2345" s="47">
        <f t="shared" si="182"/>
        <v>0.33999999999999986</v>
      </c>
      <c r="J2345" s="139">
        <v>10525</v>
      </c>
      <c r="K2345" s="139">
        <v>26800</v>
      </c>
      <c r="L2345" s="54">
        <f t="shared" si="183"/>
        <v>29128</v>
      </c>
      <c r="M2345" s="54">
        <f t="shared" si="184"/>
        <v>2328</v>
      </c>
      <c r="O2345" s="91">
        <f t="shared" si="180"/>
        <v>0</v>
      </c>
      <c r="P2345" s="244">
        <v>3902155</v>
      </c>
      <c r="Q2345" s="71">
        <v>4.34</v>
      </c>
      <c r="R2345" s="71">
        <v>29128</v>
      </c>
    </row>
    <row r="2346" spans="1:18">
      <c r="A2346" s="234">
        <v>3902158</v>
      </c>
      <c r="B2346" s="149">
        <v>3902</v>
      </c>
      <c r="C2346" s="183" t="s">
        <v>1618</v>
      </c>
      <c r="D2346" s="184">
        <v>158</v>
      </c>
      <c r="E2346" s="41" t="s">
        <v>564</v>
      </c>
      <c r="G2346" s="235">
        <v>1</v>
      </c>
      <c r="H2346" s="78">
        <f t="shared" si="181"/>
        <v>1</v>
      </c>
      <c r="I2346" s="47">
        <f t="shared" si="182"/>
        <v>0</v>
      </c>
      <c r="K2346" s="139">
        <v>10700</v>
      </c>
      <c r="L2346" s="54">
        <f t="shared" si="183"/>
        <v>8831</v>
      </c>
      <c r="M2346" s="54">
        <f t="shared" si="184"/>
        <v>-1869</v>
      </c>
      <c r="O2346" s="91">
        <f t="shared" si="180"/>
        <v>0</v>
      </c>
      <c r="P2346" s="244">
        <v>3902158</v>
      </c>
      <c r="Q2346" s="71">
        <v>1</v>
      </c>
      <c r="R2346" s="71">
        <v>8831</v>
      </c>
    </row>
    <row r="2347" spans="1:18">
      <c r="A2347" s="212">
        <v>3902159</v>
      </c>
      <c r="B2347" s="149">
        <v>3902</v>
      </c>
      <c r="C2347" s="183" t="s">
        <v>1618</v>
      </c>
      <c r="D2347" s="184">
        <v>159</v>
      </c>
      <c r="E2347" s="41" t="s">
        <v>1303</v>
      </c>
      <c r="F2347" s="235">
        <v>1</v>
      </c>
      <c r="G2347" s="235">
        <v>0</v>
      </c>
      <c r="H2347" s="78">
        <f t="shared" si="181"/>
        <v>1.06</v>
      </c>
      <c r="I2347" s="47">
        <f t="shared" si="182"/>
        <v>1.06</v>
      </c>
      <c r="J2347" s="139">
        <v>6881</v>
      </c>
      <c r="K2347" s="139">
        <v>0</v>
      </c>
      <c r="L2347" s="54">
        <f t="shared" si="183"/>
        <v>7248</v>
      </c>
      <c r="M2347" s="54">
        <f t="shared" si="184"/>
        <v>7248</v>
      </c>
      <c r="O2347" s="91">
        <f t="shared" si="180"/>
        <v>0</v>
      </c>
      <c r="P2347" s="244">
        <v>3902159</v>
      </c>
      <c r="Q2347" s="71">
        <v>1.06</v>
      </c>
      <c r="R2347" s="71">
        <v>7248</v>
      </c>
    </row>
    <row r="2348" spans="1:18">
      <c r="A2348" s="212">
        <v>3902160</v>
      </c>
      <c r="B2348" s="149">
        <v>3902</v>
      </c>
      <c r="C2348" s="183" t="s">
        <v>1618</v>
      </c>
      <c r="D2348" s="184">
        <v>160</v>
      </c>
      <c r="E2348" s="41" t="s">
        <v>582</v>
      </c>
      <c r="F2348" s="235">
        <v>5.8</v>
      </c>
      <c r="G2348" s="235">
        <v>18</v>
      </c>
      <c r="H2348" s="78">
        <f t="shared" si="181"/>
        <v>20.309999999999995</v>
      </c>
      <c r="I2348" s="47">
        <f t="shared" si="182"/>
        <v>2.3099999999999952</v>
      </c>
      <c r="J2348" s="139">
        <v>42223</v>
      </c>
      <c r="K2348" s="139">
        <v>128600</v>
      </c>
      <c r="L2348" s="54">
        <f t="shared" si="183"/>
        <v>139908</v>
      </c>
      <c r="M2348" s="54">
        <f t="shared" si="184"/>
        <v>11308</v>
      </c>
      <c r="O2348" s="91">
        <f t="shared" si="180"/>
        <v>0</v>
      </c>
      <c r="P2348" s="244">
        <v>3902160</v>
      </c>
      <c r="Q2348" s="71">
        <v>20.309999999999995</v>
      </c>
      <c r="R2348" s="71">
        <v>139908</v>
      </c>
    </row>
    <row r="2349" spans="1:18">
      <c r="A2349" s="250">
        <v>3902161</v>
      </c>
      <c r="B2349" s="149">
        <v>3902</v>
      </c>
      <c r="C2349" s="183" t="s">
        <v>1618</v>
      </c>
      <c r="D2349" s="184">
        <v>161</v>
      </c>
      <c r="E2349" s="41" t="s">
        <v>816</v>
      </c>
      <c r="F2349" s="235">
        <v>1.25</v>
      </c>
      <c r="G2349" s="235">
        <v>2</v>
      </c>
      <c r="H2349" s="78">
        <f t="shared" si="181"/>
        <v>2.0300000000000002</v>
      </c>
      <c r="I2349" s="47">
        <f t="shared" si="182"/>
        <v>3.0000000000000249E-2</v>
      </c>
      <c r="J2349" s="139">
        <v>8432</v>
      </c>
      <c r="K2349" s="139">
        <v>13400</v>
      </c>
      <c r="L2349" s="54">
        <f t="shared" si="183"/>
        <v>13674</v>
      </c>
      <c r="M2349" s="54">
        <f t="shared" si="184"/>
        <v>274</v>
      </c>
      <c r="O2349" s="91">
        <f t="shared" si="180"/>
        <v>0</v>
      </c>
      <c r="P2349" s="244">
        <v>3902161</v>
      </c>
      <c r="Q2349" s="71">
        <v>2.0300000000000002</v>
      </c>
      <c r="R2349" s="71">
        <v>13674</v>
      </c>
    </row>
    <row r="2350" spans="1:18">
      <c r="A2350" s="234">
        <v>3902162</v>
      </c>
      <c r="B2350" s="149">
        <v>3902</v>
      </c>
      <c r="C2350" s="183" t="s">
        <v>1618</v>
      </c>
      <c r="D2350" s="184">
        <v>162</v>
      </c>
      <c r="E2350" s="41" t="s">
        <v>848</v>
      </c>
      <c r="G2350" s="235">
        <v>1</v>
      </c>
      <c r="H2350" s="78">
        <f t="shared" si="181"/>
        <v>0.67999999999999994</v>
      </c>
      <c r="I2350" s="47">
        <f t="shared" si="182"/>
        <v>-0.32000000000000006</v>
      </c>
      <c r="K2350" s="139">
        <v>6700</v>
      </c>
      <c r="L2350" s="54">
        <f t="shared" si="183"/>
        <v>4656</v>
      </c>
      <c r="M2350" s="54">
        <f t="shared" si="184"/>
        <v>-2044</v>
      </c>
      <c r="O2350" s="91">
        <f t="shared" si="180"/>
        <v>0</v>
      </c>
      <c r="P2350" s="244">
        <v>3902162</v>
      </c>
      <c r="Q2350" s="71">
        <v>0.67999999999999994</v>
      </c>
      <c r="R2350" s="71">
        <v>4656</v>
      </c>
    </row>
    <row r="2351" spans="1:18">
      <c r="A2351" s="212">
        <v>3902163</v>
      </c>
      <c r="B2351" s="149">
        <v>3902</v>
      </c>
      <c r="C2351" s="183" t="s">
        <v>1618</v>
      </c>
      <c r="D2351" s="184">
        <v>163</v>
      </c>
      <c r="E2351" s="41" t="s">
        <v>862</v>
      </c>
      <c r="F2351" s="235">
        <v>12.61</v>
      </c>
      <c r="G2351" s="235">
        <v>16</v>
      </c>
      <c r="H2351" s="78">
        <f t="shared" si="181"/>
        <v>17.82</v>
      </c>
      <c r="I2351" s="47">
        <f t="shared" si="182"/>
        <v>1.8200000000000003</v>
      </c>
      <c r="J2351" s="139">
        <v>89252</v>
      </c>
      <c r="K2351" s="139">
        <v>118530</v>
      </c>
      <c r="L2351" s="54">
        <f t="shared" si="183"/>
        <v>124892</v>
      </c>
      <c r="M2351" s="54">
        <f t="shared" si="184"/>
        <v>6362</v>
      </c>
      <c r="O2351" s="91">
        <f t="shared" si="180"/>
        <v>0</v>
      </c>
      <c r="P2351" s="244">
        <v>3902163</v>
      </c>
      <c r="Q2351" s="71">
        <v>17.82</v>
      </c>
      <c r="R2351" s="71">
        <v>124892</v>
      </c>
    </row>
    <row r="2352" spans="1:18">
      <c r="A2352" s="212">
        <v>3902165</v>
      </c>
      <c r="B2352" s="149">
        <v>3902</v>
      </c>
      <c r="C2352" s="183" t="s">
        <v>1618</v>
      </c>
      <c r="D2352" s="184">
        <v>165</v>
      </c>
      <c r="E2352" s="41" t="s">
        <v>565</v>
      </c>
      <c r="F2352" s="235">
        <v>1.48</v>
      </c>
      <c r="G2352" s="235">
        <v>2</v>
      </c>
      <c r="H2352" s="78">
        <f t="shared" si="181"/>
        <v>2.38</v>
      </c>
      <c r="I2352" s="47">
        <f t="shared" si="182"/>
        <v>0.37999999999999989</v>
      </c>
      <c r="J2352" s="139">
        <v>11046</v>
      </c>
      <c r="K2352" s="139">
        <v>13400</v>
      </c>
      <c r="L2352" s="54">
        <f t="shared" si="183"/>
        <v>15993</v>
      </c>
      <c r="M2352" s="54">
        <f t="shared" si="184"/>
        <v>2593</v>
      </c>
      <c r="O2352" s="91">
        <f t="shared" si="180"/>
        <v>0</v>
      </c>
      <c r="P2352" s="244">
        <v>3902165</v>
      </c>
      <c r="Q2352" s="71">
        <v>2.38</v>
      </c>
      <c r="R2352" s="71">
        <v>15993</v>
      </c>
    </row>
    <row r="2353" spans="1:18">
      <c r="A2353" s="250">
        <v>3902167</v>
      </c>
      <c r="B2353" s="149">
        <v>3902</v>
      </c>
      <c r="C2353" s="183" t="s">
        <v>1618</v>
      </c>
      <c r="D2353" s="184">
        <v>167</v>
      </c>
      <c r="E2353" s="41" t="s">
        <v>1390</v>
      </c>
      <c r="F2353" s="235">
        <v>0.27</v>
      </c>
      <c r="G2353" s="235">
        <v>0</v>
      </c>
      <c r="H2353" s="78">
        <f t="shared" si="181"/>
        <v>0</v>
      </c>
      <c r="I2353" s="47">
        <f t="shared" si="182"/>
        <v>0</v>
      </c>
      <c r="J2353" s="139">
        <v>1864</v>
      </c>
      <c r="K2353" s="139">
        <v>0</v>
      </c>
      <c r="L2353" s="54">
        <f t="shared" si="183"/>
        <v>0</v>
      </c>
      <c r="M2353" s="54">
        <f t="shared" si="184"/>
        <v>0</v>
      </c>
      <c r="O2353" s="91">
        <f t="shared" si="180"/>
        <v>0</v>
      </c>
      <c r="P2353" s="144">
        <v>3902167</v>
      </c>
      <c r="Q2353" s="71"/>
      <c r="R2353" s="71"/>
    </row>
    <row r="2354" spans="1:18">
      <c r="A2354" s="212">
        <v>3902168</v>
      </c>
      <c r="B2354" s="149">
        <v>3902</v>
      </c>
      <c r="C2354" s="183" t="s">
        <v>1618</v>
      </c>
      <c r="D2354" s="184">
        <v>168</v>
      </c>
      <c r="E2354" s="41" t="s">
        <v>790</v>
      </c>
      <c r="F2354" s="235">
        <v>0.60000000000000009</v>
      </c>
      <c r="G2354" s="235">
        <v>1</v>
      </c>
      <c r="H2354" s="78">
        <f t="shared" si="181"/>
        <v>1.41</v>
      </c>
      <c r="I2354" s="47">
        <f t="shared" si="182"/>
        <v>0.40999999999999992</v>
      </c>
      <c r="J2354" s="139">
        <v>4221</v>
      </c>
      <c r="K2354" s="139">
        <v>10700</v>
      </c>
      <c r="L2354" s="54">
        <f t="shared" si="183"/>
        <v>9777</v>
      </c>
      <c r="M2354" s="54">
        <f t="shared" si="184"/>
        <v>-923</v>
      </c>
      <c r="O2354" s="91">
        <f t="shared" si="180"/>
        <v>0</v>
      </c>
      <c r="P2354" s="244">
        <v>3902168</v>
      </c>
      <c r="Q2354" s="71">
        <v>1.41</v>
      </c>
      <c r="R2354" s="71">
        <v>9777</v>
      </c>
    </row>
    <row r="2355" spans="1:18">
      <c r="A2355" s="212">
        <v>3902170</v>
      </c>
      <c r="B2355" s="149">
        <v>3902</v>
      </c>
      <c r="C2355" s="183" t="s">
        <v>1618</v>
      </c>
      <c r="D2355" s="184">
        <v>170</v>
      </c>
      <c r="E2355" s="41" t="s">
        <v>566</v>
      </c>
      <c r="F2355" s="235">
        <v>3.75</v>
      </c>
      <c r="G2355" s="235">
        <v>4.5</v>
      </c>
      <c r="H2355" s="78">
        <f t="shared" si="181"/>
        <v>4.34</v>
      </c>
      <c r="I2355" s="47">
        <f t="shared" si="182"/>
        <v>-0.16000000000000014</v>
      </c>
      <c r="J2355" s="139">
        <v>25637</v>
      </c>
      <c r="K2355" s="139">
        <v>34188</v>
      </c>
      <c r="L2355" s="54">
        <f t="shared" si="183"/>
        <v>29399</v>
      </c>
      <c r="M2355" s="54">
        <f t="shared" si="184"/>
        <v>-4789</v>
      </c>
      <c r="O2355" s="91">
        <f t="shared" si="180"/>
        <v>0</v>
      </c>
      <c r="P2355" s="244">
        <v>3902170</v>
      </c>
      <c r="Q2355" s="71">
        <v>4.34</v>
      </c>
      <c r="R2355" s="71">
        <v>29399</v>
      </c>
    </row>
    <row r="2356" spans="1:18">
      <c r="A2356" s="212">
        <v>3902171</v>
      </c>
      <c r="B2356" s="149">
        <v>3902</v>
      </c>
      <c r="C2356" s="183" t="s">
        <v>1618</v>
      </c>
      <c r="D2356" s="184">
        <v>171</v>
      </c>
      <c r="E2356" s="41" t="s">
        <v>1392</v>
      </c>
      <c r="F2356" s="235">
        <v>1.94</v>
      </c>
      <c r="G2356" s="235">
        <v>4</v>
      </c>
      <c r="H2356" s="78">
        <f t="shared" si="181"/>
        <v>5.14</v>
      </c>
      <c r="I2356" s="47">
        <f t="shared" si="182"/>
        <v>1.1399999999999997</v>
      </c>
      <c r="J2356" s="139">
        <v>13153</v>
      </c>
      <c r="K2356" s="139">
        <v>26800</v>
      </c>
      <c r="L2356" s="54">
        <f t="shared" si="183"/>
        <v>36422</v>
      </c>
      <c r="M2356" s="54">
        <f t="shared" si="184"/>
        <v>9622</v>
      </c>
      <c r="O2356" s="91">
        <f t="shared" si="180"/>
        <v>0</v>
      </c>
      <c r="P2356" s="244">
        <v>3902171</v>
      </c>
      <c r="Q2356" s="71">
        <v>5.14</v>
      </c>
      <c r="R2356" s="71">
        <v>36422</v>
      </c>
    </row>
    <row r="2357" spans="1:18">
      <c r="A2357" s="144">
        <v>3902172</v>
      </c>
      <c r="B2357" s="149">
        <f>TRUNC(A2357,-3)/1000</f>
        <v>3902</v>
      </c>
      <c r="C2357" s="183" t="str">
        <f>VLOOKUP(B2357,code437,2)</f>
        <v>TECCA</v>
      </c>
      <c r="D2357" s="184">
        <f>A2357-B2357*1000</f>
        <v>172</v>
      </c>
      <c r="E2357" s="41" t="s">
        <v>903</v>
      </c>
      <c r="H2357" s="78">
        <f t="shared" si="181"/>
        <v>0.28000000000000003</v>
      </c>
      <c r="I2357" s="47">
        <f t="shared" si="182"/>
        <v>0.28000000000000003</v>
      </c>
      <c r="K2357" s="139"/>
      <c r="L2357" s="54">
        <f t="shared" si="183"/>
        <v>2005</v>
      </c>
      <c r="M2357" s="54">
        <f t="shared" si="184"/>
        <v>2005</v>
      </c>
      <c r="O2357" s="91">
        <f t="shared" si="180"/>
        <v>0</v>
      </c>
      <c r="P2357" s="244">
        <v>3902172</v>
      </c>
      <c r="Q2357" s="71">
        <v>0.28000000000000003</v>
      </c>
      <c r="R2357" s="71">
        <v>2005</v>
      </c>
    </row>
    <row r="2358" spans="1:18">
      <c r="A2358" s="250">
        <v>3902173</v>
      </c>
      <c r="B2358" s="149">
        <v>3902</v>
      </c>
      <c r="C2358" s="183" t="s">
        <v>1618</v>
      </c>
      <c r="D2358" s="184">
        <v>173</v>
      </c>
      <c r="E2358" s="41" t="s">
        <v>1393</v>
      </c>
      <c r="F2358" s="235">
        <v>0.39</v>
      </c>
      <c r="G2358" s="235">
        <v>2</v>
      </c>
      <c r="H2358" s="78">
        <f t="shared" si="181"/>
        <v>1.33</v>
      </c>
      <c r="I2358" s="47">
        <f t="shared" si="182"/>
        <v>-0.66999999999999993</v>
      </c>
      <c r="J2358" s="139">
        <v>3740</v>
      </c>
      <c r="K2358" s="139">
        <v>14481</v>
      </c>
      <c r="L2358" s="54">
        <f t="shared" si="183"/>
        <v>10208</v>
      </c>
      <c r="M2358" s="54">
        <f t="shared" si="184"/>
        <v>-4273</v>
      </c>
      <c r="O2358" s="91">
        <f t="shared" si="180"/>
        <v>0</v>
      </c>
      <c r="P2358" s="244">
        <v>3902173</v>
      </c>
      <c r="Q2358" s="71">
        <v>1.33</v>
      </c>
      <c r="R2358" s="71">
        <v>10208</v>
      </c>
    </row>
    <row r="2359" spans="1:18">
      <c r="A2359" s="250">
        <v>3902175</v>
      </c>
      <c r="B2359" s="149">
        <v>3902</v>
      </c>
      <c r="C2359" s="183" t="s">
        <v>1618</v>
      </c>
      <c r="D2359" s="184">
        <v>175</v>
      </c>
      <c r="E2359" s="41" t="s">
        <v>1276</v>
      </c>
      <c r="F2359" s="235">
        <v>0.22</v>
      </c>
      <c r="G2359" s="235">
        <v>3</v>
      </c>
      <c r="H2359" s="78">
        <f t="shared" si="181"/>
        <v>4.17</v>
      </c>
      <c r="I2359" s="47">
        <f t="shared" si="182"/>
        <v>1.17</v>
      </c>
      <c r="J2359" s="139">
        <v>1533</v>
      </c>
      <c r="K2359" s="139">
        <v>24100</v>
      </c>
      <c r="L2359" s="54">
        <f t="shared" si="183"/>
        <v>30402</v>
      </c>
      <c r="M2359" s="54">
        <f t="shared" si="184"/>
        <v>6302</v>
      </c>
      <c r="O2359" s="91">
        <f t="shared" si="180"/>
        <v>0</v>
      </c>
      <c r="P2359" s="244">
        <v>3902175</v>
      </c>
      <c r="Q2359" s="71">
        <v>4.17</v>
      </c>
      <c r="R2359" s="71">
        <v>30402</v>
      </c>
    </row>
    <row r="2360" spans="1:18">
      <c r="A2360" s="212">
        <v>3902176</v>
      </c>
      <c r="B2360" s="149">
        <v>3902</v>
      </c>
      <c r="C2360" s="183" t="s">
        <v>1618</v>
      </c>
      <c r="D2360" s="184">
        <v>176</v>
      </c>
      <c r="E2360" s="41" t="s">
        <v>914</v>
      </c>
      <c r="F2360" s="235">
        <v>2.7499999999999996</v>
      </c>
      <c r="G2360" s="235">
        <v>6</v>
      </c>
      <c r="H2360" s="78">
        <f t="shared" si="181"/>
        <v>4.9799999999999995</v>
      </c>
      <c r="I2360" s="47">
        <f t="shared" si="182"/>
        <v>-1.0200000000000005</v>
      </c>
      <c r="J2360" s="139">
        <v>19089</v>
      </c>
      <c r="K2360" s="139">
        <v>47200</v>
      </c>
      <c r="L2360" s="54">
        <f t="shared" si="183"/>
        <v>40221</v>
      </c>
      <c r="M2360" s="54">
        <f t="shared" si="184"/>
        <v>-6979</v>
      </c>
      <c r="O2360" s="91">
        <f t="shared" si="180"/>
        <v>0</v>
      </c>
      <c r="P2360" s="244">
        <v>3902176</v>
      </c>
      <c r="Q2360" s="71">
        <v>4.9799999999999995</v>
      </c>
      <c r="R2360" s="71">
        <v>40221</v>
      </c>
    </row>
    <row r="2361" spans="1:18">
      <c r="A2361" s="212">
        <v>3902177</v>
      </c>
      <c r="B2361" s="149">
        <v>3902</v>
      </c>
      <c r="C2361" s="183" t="s">
        <v>1618</v>
      </c>
      <c r="D2361" s="184">
        <v>177</v>
      </c>
      <c r="E2361" s="41" t="s">
        <v>1277</v>
      </c>
      <c r="F2361" s="235">
        <v>1</v>
      </c>
      <c r="G2361" s="235">
        <v>2</v>
      </c>
      <c r="H2361" s="78">
        <f t="shared" si="181"/>
        <v>1.73</v>
      </c>
      <c r="I2361" s="47">
        <f t="shared" si="182"/>
        <v>-0.27</v>
      </c>
      <c r="J2361" s="139">
        <v>6700</v>
      </c>
      <c r="K2361" s="139">
        <v>13400</v>
      </c>
      <c r="L2361" s="54">
        <f t="shared" si="183"/>
        <v>11904</v>
      </c>
      <c r="M2361" s="54">
        <f t="shared" si="184"/>
        <v>-1496</v>
      </c>
      <c r="O2361" s="91">
        <f t="shared" si="180"/>
        <v>0</v>
      </c>
      <c r="P2361" s="244">
        <v>3902177</v>
      </c>
      <c r="Q2361" s="71">
        <v>1.73</v>
      </c>
      <c r="R2361" s="71">
        <v>11904</v>
      </c>
    </row>
    <row r="2362" spans="1:18">
      <c r="A2362" s="212">
        <v>3902178</v>
      </c>
      <c r="B2362" s="149">
        <v>3902</v>
      </c>
      <c r="C2362" s="183" t="s">
        <v>1618</v>
      </c>
      <c r="D2362" s="184">
        <v>178</v>
      </c>
      <c r="E2362" s="41" t="s">
        <v>880</v>
      </c>
      <c r="F2362" s="235">
        <v>1.84</v>
      </c>
      <c r="G2362" s="235">
        <v>0</v>
      </c>
      <c r="H2362" s="78">
        <f t="shared" si="181"/>
        <v>0</v>
      </c>
      <c r="I2362" s="47">
        <f t="shared" si="182"/>
        <v>0</v>
      </c>
      <c r="J2362" s="139">
        <v>12910</v>
      </c>
      <c r="K2362" s="139">
        <v>0</v>
      </c>
      <c r="L2362" s="54">
        <f t="shared" si="183"/>
        <v>0</v>
      </c>
      <c r="M2362" s="54">
        <f t="shared" si="184"/>
        <v>0</v>
      </c>
      <c r="O2362" s="91">
        <f t="shared" si="180"/>
        <v>0</v>
      </c>
      <c r="P2362" s="144">
        <v>3902178</v>
      </c>
      <c r="Q2362" s="71"/>
      <c r="R2362" s="71"/>
    </row>
    <row r="2363" spans="1:18">
      <c r="A2363" s="250">
        <v>3902181</v>
      </c>
      <c r="B2363" s="149">
        <v>3902</v>
      </c>
      <c r="C2363" s="183" t="s">
        <v>1618</v>
      </c>
      <c r="D2363" s="184">
        <v>181</v>
      </c>
      <c r="E2363" s="41" t="s">
        <v>583</v>
      </c>
      <c r="F2363" s="235">
        <v>1.34</v>
      </c>
      <c r="G2363" s="235">
        <v>8</v>
      </c>
      <c r="H2363" s="78">
        <f t="shared" si="181"/>
        <v>10.579999999999998</v>
      </c>
      <c r="I2363" s="47">
        <f t="shared" si="182"/>
        <v>2.5799999999999983</v>
      </c>
      <c r="J2363" s="139">
        <v>9179</v>
      </c>
      <c r="K2363" s="139">
        <v>57600</v>
      </c>
      <c r="L2363" s="54">
        <f t="shared" si="183"/>
        <v>73932</v>
      </c>
      <c r="M2363" s="54">
        <f t="shared" si="184"/>
        <v>16332</v>
      </c>
      <c r="O2363" s="91">
        <f t="shared" si="180"/>
        <v>0</v>
      </c>
      <c r="P2363" s="244">
        <v>3902181</v>
      </c>
      <c r="Q2363" s="71">
        <v>10.579999999999998</v>
      </c>
      <c r="R2363" s="71">
        <v>73932</v>
      </c>
    </row>
    <row r="2364" spans="1:18">
      <c r="A2364" s="212">
        <v>3902182</v>
      </c>
      <c r="B2364" s="149">
        <v>3902</v>
      </c>
      <c r="C2364" s="183" t="s">
        <v>1618</v>
      </c>
      <c r="D2364" s="184">
        <v>182</v>
      </c>
      <c r="E2364" s="41" t="s">
        <v>1306</v>
      </c>
      <c r="F2364" s="235">
        <v>4.4400000000000004</v>
      </c>
      <c r="G2364" s="235">
        <v>6</v>
      </c>
      <c r="H2364" s="78">
        <f t="shared" si="181"/>
        <v>8.4499999999999993</v>
      </c>
      <c r="I2364" s="47">
        <f t="shared" si="182"/>
        <v>2.4499999999999993</v>
      </c>
      <c r="J2364" s="139">
        <v>30849</v>
      </c>
      <c r="K2364" s="139">
        <v>44814</v>
      </c>
      <c r="L2364" s="54">
        <f t="shared" si="183"/>
        <v>57629</v>
      </c>
      <c r="M2364" s="54">
        <f t="shared" si="184"/>
        <v>12815</v>
      </c>
      <c r="O2364" s="91">
        <f t="shared" si="180"/>
        <v>0</v>
      </c>
      <c r="P2364" s="244">
        <v>3902182</v>
      </c>
      <c r="Q2364" s="71">
        <v>8.4499999999999993</v>
      </c>
      <c r="R2364" s="71">
        <v>57629</v>
      </c>
    </row>
    <row r="2365" spans="1:18">
      <c r="A2365" s="212">
        <v>3902185</v>
      </c>
      <c r="B2365" s="149">
        <v>3902</v>
      </c>
      <c r="C2365" s="183" t="s">
        <v>1618</v>
      </c>
      <c r="D2365" s="184">
        <v>185</v>
      </c>
      <c r="E2365" s="41" t="s">
        <v>829</v>
      </c>
      <c r="F2365" s="235">
        <v>5.6899999999999995</v>
      </c>
      <c r="G2365" s="235">
        <v>6</v>
      </c>
      <c r="H2365" s="78">
        <f t="shared" si="181"/>
        <v>6.87</v>
      </c>
      <c r="I2365" s="47">
        <f t="shared" si="182"/>
        <v>0.87000000000000011</v>
      </c>
      <c r="J2365" s="139">
        <v>40434</v>
      </c>
      <c r="K2365" s="139">
        <v>53172</v>
      </c>
      <c r="L2365" s="54">
        <f t="shared" si="183"/>
        <v>49841</v>
      </c>
      <c r="M2365" s="54">
        <f t="shared" si="184"/>
        <v>-3331</v>
      </c>
      <c r="O2365" s="91">
        <f t="shared" si="180"/>
        <v>0</v>
      </c>
      <c r="P2365" s="244">
        <v>3902185</v>
      </c>
      <c r="Q2365" s="71">
        <v>6.87</v>
      </c>
      <c r="R2365" s="71">
        <v>49841</v>
      </c>
    </row>
    <row r="2366" spans="1:18">
      <c r="A2366" s="212">
        <v>3902186</v>
      </c>
      <c r="B2366" s="149">
        <v>3902</v>
      </c>
      <c r="C2366" s="183" t="s">
        <v>1618</v>
      </c>
      <c r="D2366" s="184">
        <v>186</v>
      </c>
      <c r="E2366" s="41" t="s">
        <v>873</v>
      </c>
      <c r="F2366" s="235">
        <v>1.9</v>
      </c>
      <c r="G2366" s="235">
        <v>3</v>
      </c>
      <c r="H2366" s="78">
        <f t="shared" si="181"/>
        <v>3</v>
      </c>
      <c r="I2366" s="47">
        <f t="shared" si="182"/>
        <v>0</v>
      </c>
      <c r="J2366" s="139">
        <v>12813</v>
      </c>
      <c r="K2366" s="139">
        <v>20100</v>
      </c>
      <c r="L2366" s="54">
        <f t="shared" si="183"/>
        <v>20460</v>
      </c>
      <c r="M2366" s="54">
        <f t="shared" si="184"/>
        <v>360</v>
      </c>
      <c r="O2366" s="91">
        <f t="shared" si="180"/>
        <v>0</v>
      </c>
      <c r="P2366" s="244">
        <v>3902186</v>
      </c>
      <c r="Q2366" s="71">
        <v>3</v>
      </c>
      <c r="R2366" s="71">
        <v>20460</v>
      </c>
    </row>
    <row r="2367" spans="1:18">
      <c r="A2367" s="212">
        <v>3902187</v>
      </c>
      <c r="B2367" s="149">
        <v>3902</v>
      </c>
      <c r="C2367" s="183" t="s">
        <v>1618</v>
      </c>
      <c r="D2367" s="184">
        <v>187</v>
      </c>
      <c r="E2367" s="41" t="s">
        <v>1278</v>
      </c>
      <c r="F2367" s="235">
        <v>1.53</v>
      </c>
      <c r="G2367" s="235">
        <v>3</v>
      </c>
      <c r="H2367" s="78">
        <f t="shared" si="181"/>
        <v>3.8</v>
      </c>
      <c r="I2367" s="47">
        <f t="shared" si="182"/>
        <v>0.79999999999999982</v>
      </c>
      <c r="J2367" s="139">
        <v>10850</v>
      </c>
      <c r="K2367" s="139">
        <v>24664</v>
      </c>
      <c r="L2367" s="54">
        <f t="shared" si="183"/>
        <v>26303</v>
      </c>
      <c r="M2367" s="54">
        <f t="shared" si="184"/>
        <v>1639</v>
      </c>
      <c r="O2367" s="91">
        <f t="shared" si="180"/>
        <v>0</v>
      </c>
      <c r="P2367" s="244">
        <v>3902187</v>
      </c>
      <c r="Q2367" s="71">
        <v>3.8</v>
      </c>
      <c r="R2367" s="71">
        <v>26303</v>
      </c>
    </row>
    <row r="2368" spans="1:18">
      <c r="A2368" s="234">
        <v>3902189</v>
      </c>
      <c r="B2368" s="149">
        <v>3902</v>
      </c>
      <c r="C2368" s="183" t="s">
        <v>1618</v>
      </c>
      <c r="D2368" s="184">
        <v>189</v>
      </c>
      <c r="E2368" s="41" t="s">
        <v>837</v>
      </c>
      <c r="G2368" s="235">
        <v>2</v>
      </c>
      <c r="H2368" s="78">
        <f t="shared" si="181"/>
        <v>2</v>
      </c>
      <c r="I2368" s="47">
        <f t="shared" si="182"/>
        <v>0</v>
      </c>
      <c r="K2368" s="139">
        <v>13400</v>
      </c>
      <c r="L2368" s="54">
        <f t="shared" si="183"/>
        <v>13400</v>
      </c>
      <c r="M2368" s="54">
        <f t="shared" si="184"/>
        <v>0</v>
      </c>
      <c r="O2368" s="91">
        <f t="shared" si="180"/>
        <v>0</v>
      </c>
      <c r="P2368" s="244">
        <v>3902189</v>
      </c>
      <c r="Q2368" s="71">
        <v>2</v>
      </c>
      <c r="R2368" s="71">
        <v>13400</v>
      </c>
    </row>
    <row r="2369" spans="1:18">
      <c r="A2369" s="212">
        <v>3902191</v>
      </c>
      <c r="B2369" s="149">
        <v>3902</v>
      </c>
      <c r="C2369" s="183" t="s">
        <v>1618</v>
      </c>
      <c r="D2369" s="184">
        <v>191</v>
      </c>
      <c r="E2369" s="41" t="s">
        <v>899</v>
      </c>
      <c r="F2369" s="235">
        <v>1.58</v>
      </c>
      <c r="G2369" s="235">
        <v>0</v>
      </c>
      <c r="H2369" s="78">
        <f t="shared" si="181"/>
        <v>0</v>
      </c>
      <c r="I2369" s="47">
        <f t="shared" si="182"/>
        <v>0</v>
      </c>
      <c r="J2369" s="139">
        <v>10844</v>
      </c>
      <c r="K2369" s="139">
        <v>0</v>
      </c>
      <c r="L2369" s="54">
        <f t="shared" si="183"/>
        <v>0</v>
      </c>
      <c r="M2369" s="54">
        <f t="shared" si="184"/>
        <v>0</v>
      </c>
      <c r="O2369" s="91">
        <f t="shared" si="180"/>
        <v>0</v>
      </c>
      <c r="P2369" s="144">
        <v>3902191</v>
      </c>
      <c r="Q2369" s="71"/>
      <c r="R2369" s="71"/>
    </row>
    <row r="2370" spans="1:18">
      <c r="A2370" s="144">
        <v>3902197</v>
      </c>
      <c r="B2370" s="149">
        <f>TRUNC(A2370,-3)/1000</f>
        <v>3902</v>
      </c>
      <c r="C2370" s="183" t="str">
        <f>VLOOKUP(B2370,code437,2)</f>
        <v>TECCA</v>
      </c>
      <c r="D2370" s="184">
        <f>A2370-B2370*1000</f>
        <v>197</v>
      </c>
      <c r="E2370" s="41" t="s">
        <v>948</v>
      </c>
      <c r="H2370" s="78">
        <f t="shared" si="181"/>
        <v>0.62</v>
      </c>
      <c r="I2370" s="47">
        <f t="shared" si="182"/>
        <v>0.62</v>
      </c>
      <c r="K2370" s="139"/>
      <c r="L2370" s="54">
        <f t="shared" si="183"/>
        <v>4183</v>
      </c>
      <c r="M2370" s="54">
        <f t="shared" si="184"/>
        <v>4183</v>
      </c>
      <c r="O2370" s="91">
        <f t="shared" si="180"/>
        <v>0</v>
      </c>
      <c r="P2370" s="244">
        <v>3902197</v>
      </c>
      <c r="Q2370" s="71">
        <v>0.62</v>
      </c>
      <c r="R2370" s="71">
        <v>4183</v>
      </c>
    </row>
    <row r="2371" spans="1:18">
      <c r="A2371" s="212">
        <v>3902198</v>
      </c>
      <c r="B2371" s="149">
        <v>3902</v>
      </c>
      <c r="C2371" s="183" t="s">
        <v>1618</v>
      </c>
      <c r="D2371" s="184">
        <v>198</v>
      </c>
      <c r="E2371" s="41" t="s">
        <v>830</v>
      </c>
      <c r="F2371" s="235">
        <v>4.66</v>
      </c>
      <c r="G2371" s="235">
        <v>4</v>
      </c>
      <c r="H2371" s="78">
        <f t="shared" si="181"/>
        <v>2.85</v>
      </c>
      <c r="I2371" s="47">
        <f t="shared" si="182"/>
        <v>-1.1499999999999999</v>
      </c>
      <c r="J2371" s="139">
        <v>33077</v>
      </c>
      <c r="K2371" s="139">
        <v>31694</v>
      </c>
      <c r="L2371" s="54">
        <f t="shared" si="183"/>
        <v>20661</v>
      </c>
      <c r="M2371" s="54">
        <f t="shared" si="184"/>
        <v>-11033</v>
      </c>
      <c r="O2371" s="91">
        <f t="shared" ref="O2371:O2379" si="185">P2371-A2371</f>
        <v>0</v>
      </c>
      <c r="P2371" s="244">
        <v>3902198</v>
      </c>
      <c r="Q2371" s="71">
        <v>2.85</v>
      </c>
      <c r="R2371" s="71">
        <v>20661</v>
      </c>
    </row>
    <row r="2372" spans="1:18">
      <c r="A2372" s="212">
        <v>3902199</v>
      </c>
      <c r="B2372" s="149">
        <v>3902</v>
      </c>
      <c r="C2372" s="183" t="s">
        <v>1618</v>
      </c>
      <c r="D2372" s="184">
        <v>199</v>
      </c>
      <c r="E2372" s="41" t="s">
        <v>889</v>
      </c>
      <c r="F2372" s="235">
        <v>1.41</v>
      </c>
      <c r="G2372" s="235">
        <v>5</v>
      </c>
      <c r="H2372" s="78">
        <f t="shared" ref="H2372:H2435" si="186">Q2372</f>
        <v>4.9099999999999993</v>
      </c>
      <c r="I2372" s="47">
        <f t="shared" ref="I2372:I2435" si="187">H2372-G2372</f>
        <v>-9.0000000000000746E-2</v>
      </c>
      <c r="J2372" s="139">
        <v>9491</v>
      </c>
      <c r="K2372" s="139">
        <v>37500</v>
      </c>
      <c r="L2372" s="54">
        <f t="shared" ref="L2372:L2435" si="188">R2372</f>
        <v>33205</v>
      </c>
      <c r="M2372" s="54">
        <f t="shared" ref="M2372:M2435" si="189">L2372-K2372</f>
        <v>-4295</v>
      </c>
      <c r="O2372" s="91">
        <f t="shared" si="185"/>
        <v>0</v>
      </c>
      <c r="P2372" s="244">
        <v>3902199</v>
      </c>
      <c r="Q2372" s="71">
        <v>4.9099999999999993</v>
      </c>
      <c r="R2372" s="71">
        <v>33205</v>
      </c>
    </row>
    <row r="2373" spans="1:18">
      <c r="A2373" s="212">
        <v>3902201</v>
      </c>
      <c r="B2373" s="149">
        <v>3902</v>
      </c>
      <c r="C2373" s="183" t="s">
        <v>1618</v>
      </c>
      <c r="D2373" s="184">
        <v>201</v>
      </c>
      <c r="E2373" s="41" t="s">
        <v>950</v>
      </c>
      <c r="F2373" s="235">
        <v>5.78</v>
      </c>
      <c r="G2373" s="235">
        <v>5</v>
      </c>
      <c r="H2373" s="78">
        <f t="shared" si="186"/>
        <v>9.66</v>
      </c>
      <c r="I2373" s="47">
        <f t="shared" si="187"/>
        <v>4.66</v>
      </c>
      <c r="J2373" s="139">
        <v>39355</v>
      </c>
      <c r="K2373" s="139">
        <v>33500</v>
      </c>
      <c r="L2373" s="54">
        <f t="shared" si="188"/>
        <v>65431</v>
      </c>
      <c r="M2373" s="54">
        <f t="shared" si="189"/>
        <v>31931</v>
      </c>
      <c r="O2373" s="91">
        <f t="shared" si="185"/>
        <v>0</v>
      </c>
      <c r="P2373" s="244">
        <v>3902201</v>
      </c>
      <c r="Q2373" s="71">
        <v>9.66</v>
      </c>
      <c r="R2373" s="71">
        <v>65431</v>
      </c>
    </row>
    <row r="2374" spans="1:18">
      <c r="A2374" s="234">
        <v>3902204</v>
      </c>
      <c r="B2374" s="149">
        <v>3902</v>
      </c>
      <c r="C2374" s="183" t="s">
        <v>1618</v>
      </c>
      <c r="D2374" s="184">
        <v>204</v>
      </c>
      <c r="E2374" s="41" t="s">
        <v>821</v>
      </c>
      <c r="G2374" s="235">
        <v>1</v>
      </c>
      <c r="H2374" s="78">
        <f t="shared" si="186"/>
        <v>1.29</v>
      </c>
      <c r="I2374" s="47">
        <f t="shared" si="187"/>
        <v>0.29000000000000004</v>
      </c>
      <c r="K2374" s="139">
        <v>10700</v>
      </c>
      <c r="L2374" s="54">
        <f t="shared" si="188"/>
        <v>10268</v>
      </c>
      <c r="M2374" s="54">
        <f t="shared" si="189"/>
        <v>-432</v>
      </c>
      <c r="O2374" s="91">
        <f t="shared" si="185"/>
        <v>0</v>
      </c>
      <c r="P2374" s="244">
        <v>3902204</v>
      </c>
      <c r="Q2374" s="71">
        <v>1.29</v>
      </c>
      <c r="R2374" s="71">
        <v>10268</v>
      </c>
    </row>
    <row r="2375" spans="1:18">
      <c r="A2375" s="250">
        <v>3902207</v>
      </c>
      <c r="B2375" s="149">
        <v>3902</v>
      </c>
      <c r="C2375" s="183" t="s">
        <v>1618</v>
      </c>
      <c r="D2375" s="184">
        <v>207</v>
      </c>
      <c r="E2375" s="41" t="s">
        <v>568</v>
      </c>
      <c r="F2375" s="235">
        <v>0.22</v>
      </c>
      <c r="G2375" s="235">
        <v>5</v>
      </c>
      <c r="H2375" s="78">
        <f t="shared" si="186"/>
        <v>3.32</v>
      </c>
      <c r="I2375" s="47">
        <f t="shared" si="187"/>
        <v>-1.6800000000000002</v>
      </c>
      <c r="J2375" s="139">
        <v>1533</v>
      </c>
      <c r="K2375" s="139">
        <v>37500</v>
      </c>
      <c r="L2375" s="54">
        <f t="shared" si="188"/>
        <v>22446</v>
      </c>
      <c r="M2375" s="54">
        <f t="shared" si="189"/>
        <v>-15054</v>
      </c>
      <c r="O2375" s="91">
        <f t="shared" si="185"/>
        <v>0</v>
      </c>
      <c r="P2375" s="244">
        <v>3902207</v>
      </c>
      <c r="Q2375" s="71">
        <v>3.32</v>
      </c>
      <c r="R2375" s="71">
        <v>22446</v>
      </c>
    </row>
    <row r="2376" spans="1:18">
      <c r="A2376" s="212">
        <v>3902209</v>
      </c>
      <c r="B2376" s="149">
        <v>3902</v>
      </c>
      <c r="C2376" s="183" t="s">
        <v>1618</v>
      </c>
      <c r="D2376" s="184">
        <v>209</v>
      </c>
      <c r="E2376" s="41" t="s">
        <v>1266</v>
      </c>
      <c r="F2376" s="235">
        <v>2.85</v>
      </c>
      <c r="G2376" s="235">
        <v>4</v>
      </c>
      <c r="H2376" s="78">
        <f t="shared" si="186"/>
        <v>2.54</v>
      </c>
      <c r="I2376" s="47">
        <f t="shared" si="187"/>
        <v>-1.46</v>
      </c>
      <c r="J2376" s="139">
        <v>19426</v>
      </c>
      <c r="K2376" s="139">
        <v>34800</v>
      </c>
      <c r="L2376" s="54">
        <f t="shared" si="188"/>
        <v>17450</v>
      </c>
      <c r="M2376" s="54">
        <f t="shared" si="189"/>
        <v>-17350</v>
      </c>
      <c r="O2376" s="91">
        <f t="shared" si="185"/>
        <v>0</v>
      </c>
      <c r="P2376" s="244">
        <v>3902209</v>
      </c>
      <c r="Q2376" s="71">
        <v>2.54</v>
      </c>
      <c r="R2376" s="71">
        <v>17450</v>
      </c>
    </row>
    <row r="2377" spans="1:18">
      <c r="A2377" s="212">
        <v>3902210</v>
      </c>
      <c r="B2377" s="149">
        <v>3902</v>
      </c>
      <c r="C2377" s="183" t="s">
        <v>1618</v>
      </c>
      <c r="D2377" s="184">
        <v>210</v>
      </c>
      <c r="E2377" s="41" t="s">
        <v>888</v>
      </c>
      <c r="F2377" s="235">
        <v>0.95</v>
      </c>
      <c r="G2377" s="235">
        <v>4</v>
      </c>
      <c r="H2377" s="78">
        <f t="shared" si="186"/>
        <v>3.99</v>
      </c>
      <c r="I2377" s="47">
        <f t="shared" si="187"/>
        <v>-9.9999999999997868E-3</v>
      </c>
      <c r="J2377" s="139">
        <v>8952</v>
      </c>
      <c r="K2377" s="139">
        <v>29383</v>
      </c>
      <c r="L2377" s="54">
        <f t="shared" si="188"/>
        <v>27820</v>
      </c>
      <c r="M2377" s="54">
        <f t="shared" si="189"/>
        <v>-1563</v>
      </c>
      <c r="O2377" s="91">
        <f t="shared" si="185"/>
        <v>0</v>
      </c>
      <c r="P2377" s="244">
        <v>3902210</v>
      </c>
      <c r="Q2377" s="71">
        <v>3.99</v>
      </c>
      <c r="R2377" s="71">
        <v>27820</v>
      </c>
    </row>
    <row r="2378" spans="1:18">
      <c r="A2378" s="250">
        <v>3902211</v>
      </c>
      <c r="B2378" s="149">
        <v>3902</v>
      </c>
      <c r="C2378" s="183" t="s">
        <v>1618</v>
      </c>
      <c r="D2378" s="184">
        <v>211</v>
      </c>
      <c r="E2378" s="41" t="s">
        <v>1272</v>
      </c>
      <c r="F2378" s="235">
        <v>0.78</v>
      </c>
      <c r="G2378" s="235">
        <v>0</v>
      </c>
      <c r="H2378" s="78">
        <f t="shared" si="186"/>
        <v>0</v>
      </c>
      <c r="I2378" s="47">
        <f t="shared" si="187"/>
        <v>0</v>
      </c>
      <c r="J2378" s="139">
        <v>5243</v>
      </c>
      <c r="K2378" s="139">
        <v>0</v>
      </c>
      <c r="L2378" s="54">
        <f t="shared" si="188"/>
        <v>0</v>
      </c>
      <c r="M2378" s="54">
        <f t="shared" si="189"/>
        <v>0</v>
      </c>
      <c r="O2378" s="91">
        <f t="shared" si="185"/>
        <v>0</v>
      </c>
      <c r="P2378" s="144">
        <v>3902211</v>
      </c>
      <c r="Q2378" s="71"/>
      <c r="R2378" s="71"/>
    </row>
    <row r="2379" spans="1:18">
      <c r="A2379" s="212">
        <v>3902212</v>
      </c>
      <c r="B2379" s="149">
        <v>3902</v>
      </c>
      <c r="C2379" s="183" t="s">
        <v>1618</v>
      </c>
      <c r="D2379" s="184">
        <v>212</v>
      </c>
      <c r="E2379" s="41" t="s">
        <v>867</v>
      </c>
      <c r="F2379" s="235">
        <v>0.29000000000000004</v>
      </c>
      <c r="G2379" s="235">
        <v>1</v>
      </c>
      <c r="H2379" s="78">
        <f t="shared" si="186"/>
        <v>2.9</v>
      </c>
      <c r="I2379" s="47">
        <f t="shared" si="187"/>
        <v>1.9</v>
      </c>
      <c r="J2379" s="139">
        <v>2072</v>
      </c>
      <c r="K2379" s="139">
        <v>6700</v>
      </c>
      <c r="L2379" s="54">
        <f t="shared" si="188"/>
        <v>20306</v>
      </c>
      <c r="M2379" s="54">
        <f t="shared" si="189"/>
        <v>13606</v>
      </c>
      <c r="O2379" s="91">
        <f t="shared" si="185"/>
        <v>0</v>
      </c>
      <c r="P2379" s="244">
        <v>3902212</v>
      </c>
      <c r="Q2379" s="71">
        <v>2.9</v>
      </c>
      <c r="R2379" s="71">
        <v>20306</v>
      </c>
    </row>
    <row r="2380" spans="1:18">
      <c r="A2380" s="234">
        <v>3902213</v>
      </c>
      <c r="B2380" s="149">
        <v>3902</v>
      </c>
      <c r="C2380" s="183" t="s">
        <v>1618</v>
      </c>
      <c r="D2380" s="184">
        <v>213</v>
      </c>
      <c r="E2380" s="41" t="s">
        <v>868</v>
      </c>
      <c r="G2380" s="235">
        <v>1</v>
      </c>
      <c r="H2380" s="78">
        <f t="shared" si="186"/>
        <v>1</v>
      </c>
      <c r="I2380" s="47">
        <f t="shared" si="187"/>
        <v>0</v>
      </c>
      <c r="K2380" s="139">
        <v>6700</v>
      </c>
      <c r="L2380" s="54">
        <f t="shared" si="188"/>
        <v>6700</v>
      </c>
      <c r="M2380" s="54">
        <f t="shared" si="189"/>
        <v>0</v>
      </c>
      <c r="O2380" s="91">
        <f t="shared" ref="O2380:O2443" si="190">P2380-A2380</f>
        <v>0</v>
      </c>
      <c r="P2380" s="244">
        <v>3902213</v>
      </c>
      <c r="Q2380" s="71">
        <v>1</v>
      </c>
      <c r="R2380" s="71">
        <v>6700</v>
      </c>
    </row>
    <row r="2381" spans="1:18">
      <c r="A2381" s="234">
        <v>3902214</v>
      </c>
      <c r="B2381" s="149">
        <v>3902</v>
      </c>
      <c r="C2381" s="183" t="s">
        <v>1618</v>
      </c>
      <c r="D2381" s="184">
        <v>214</v>
      </c>
      <c r="E2381" s="41" t="s">
        <v>796</v>
      </c>
      <c r="G2381" s="235">
        <v>1</v>
      </c>
      <c r="H2381" s="78">
        <f t="shared" si="186"/>
        <v>3.96</v>
      </c>
      <c r="I2381" s="47">
        <f t="shared" si="187"/>
        <v>2.96</v>
      </c>
      <c r="K2381" s="139">
        <v>6700</v>
      </c>
      <c r="L2381" s="54">
        <f t="shared" si="188"/>
        <v>27331</v>
      </c>
      <c r="M2381" s="54">
        <f t="shared" si="189"/>
        <v>20631</v>
      </c>
      <c r="O2381" s="91">
        <f t="shared" si="190"/>
        <v>0</v>
      </c>
      <c r="P2381" s="244">
        <v>3902214</v>
      </c>
      <c r="Q2381" s="71">
        <v>3.96</v>
      </c>
      <c r="R2381" s="71">
        <v>27331</v>
      </c>
    </row>
    <row r="2382" spans="1:18">
      <c r="A2382" s="250">
        <v>3902215</v>
      </c>
      <c r="B2382" s="149">
        <v>3902</v>
      </c>
      <c r="C2382" s="183" t="s">
        <v>1618</v>
      </c>
      <c r="D2382" s="184">
        <v>215</v>
      </c>
      <c r="E2382" s="41" t="s">
        <v>874</v>
      </c>
      <c r="F2382" s="235">
        <v>1.63</v>
      </c>
      <c r="G2382" s="235">
        <v>3.5</v>
      </c>
      <c r="H2382" s="78">
        <f t="shared" si="186"/>
        <v>3.5</v>
      </c>
      <c r="I2382" s="47">
        <f t="shared" si="187"/>
        <v>0</v>
      </c>
      <c r="J2382" s="139">
        <v>12300</v>
      </c>
      <c r="K2382" s="139">
        <v>24764</v>
      </c>
      <c r="L2382" s="54">
        <f t="shared" si="188"/>
        <v>24026</v>
      </c>
      <c r="M2382" s="54">
        <f t="shared" si="189"/>
        <v>-738</v>
      </c>
      <c r="O2382" s="91">
        <f t="shared" si="190"/>
        <v>0</v>
      </c>
      <c r="P2382" s="244">
        <v>3902215</v>
      </c>
      <c r="Q2382" s="71">
        <v>3.5</v>
      </c>
      <c r="R2382" s="71">
        <v>24026</v>
      </c>
    </row>
    <row r="2383" spans="1:18">
      <c r="A2383" s="212">
        <v>3902217</v>
      </c>
      <c r="B2383" s="149">
        <v>3902</v>
      </c>
      <c r="C2383" s="183" t="s">
        <v>1618</v>
      </c>
      <c r="D2383" s="184">
        <v>217</v>
      </c>
      <c r="E2383" s="41" t="s">
        <v>923</v>
      </c>
      <c r="F2383" s="235">
        <v>2.0099999999999998</v>
      </c>
      <c r="G2383" s="235">
        <v>2</v>
      </c>
      <c r="H2383" s="78">
        <f t="shared" si="186"/>
        <v>2.74</v>
      </c>
      <c r="I2383" s="47">
        <f t="shared" si="187"/>
        <v>0.74000000000000021</v>
      </c>
      <c r="J2383" s="139">
        <v>13542</v>
      </c>
      <c r="K2383" s="139">
        <v>13400</v>
      </c>
      <c r="L2383" s="54">
        <f t="shared" si="188"/>
        <v>18378</v>
      </c>
      <c r="M2383" s="54">
        <f t="shared" si="189"/>
        <v>4978</v>
      </c>
      <c r="O2383" s="91">
        <f t="shared" si="190"/>
        <v>0</v>
      </c>
      <c r="P2383" s="244">
        <v>3902217</v>
      </c>
      <c r="Q2383" s="71">
        <v>2.74</v>
      </c>
      <c r="R2383" s="71">
        <v>18378</v>
      </c>
    </row>
    <row r="2384" spans="1:18">
      <c r="A2384" s="212">
        <v>3902218</v>
      </c>
      <c r="B2384" s="149">
        <v>3902</v>
      </c>
      <c r="C2384" s="183" t="s">
        <v>1618</v>
      </c>
      <c r="D2384" s="184">
        <v>218</v>
      </c>
      <c r="E2384" s="41" t="s">
        <v>1218</v>
      </c>
      <c r="F2384" s="235">
        <v>0.89999999999999991</v>
      </c>
      <c r="G2384" s="235">
        <v>5</v>
      </c>
      <c r="H2384" s="78">
        <f t="shared" si="186"/>
        <v>5.8199999999999994</v>
      </c>
      <c r="I2384" s="47">
        <f t="shared" si="187"/>
        <v>0.8199999999999994</v>
      </c>
      <c r="J2384" s="139">
        <v>6375</v>
      </c>
      <c r="K2384" s="139">
        <v>33500</v>
      </c>
      <c r="L2384" s="54">
        <f t="shared" si="188"/>
        <v>39598</v>
      </c>
      <c r="M2384" s="54">
        <f t="shared" si="189"/>
        <v>6098</v>
      </c>
      <c r="O2384" s="91">
        <f t="shared" si="190"/>
        <v>0</v>
      </c>
      <c r="P2384" s="244">
        <v>3902218</v>
      </c>
      <c r="Q2384" s="71">
        <v>5.8199999999999994</v>
      </c>
      <c r="R2384" s="71">
        <v>39598</v>
      </c>
    </row>
    <row r="2385" spans="1:18">
      <c r="A2385" s="234">
        <v>3902219</v>
      </c>
      <c r="B2385" s="149">
        <v>3902</v>
      </c>
      <c r="C2385" s="183" t="s">
        <v>1618</v>
      </c>
      <c r="D2385" s="184">
        <v>219</v>
      </c>
      <c r="E2385" s="41" t="s">
        <v>1219</v>
      </c>
      <c r="G2385" s="235">
        <v>1</v>
      </c>
      <c r="H2385" s="78">
        <f t="shared" si="186"/>
        <v>1</v>
      </c>
      <c r="I2385" s="47">
        <f t="shared" si="187"/>
        <v>0</v>
      </c>
      <c r="K2385" s="139">
        <v>10700</v>
      </c>
      <c r="L2385" s="54">
        <f t="shared" si="188"/>
        <v>6941</v>
      </c>
      <c r="M2385" s="54">
        <f t="shared" si="189"/>
        <v>-3759</v>
      </c>
      <c r="O2385" s="91">
        <f t="shared" si="190"/>
        <v>0</v>
      </c>
      <c r="P2385" s="244">
        <v>3902219</v>
      </c>
      <c r="Q2385" s="71">
        <v>1</v>
      </c>
      <c r="R2385" s="71">
        <v>6941</v>
      </c>
    </row>
    <row r="2386" spans="1:18">
      <c r="A2386" s="250">
        <v>3902220</v>
      </c>
      <c r="B2386" s="149">
        <v>3902</v>
      </c>
      <c r="C2386" s="183" t="s">
        <v>1618</v>
      </c>
      <c r="D2386" s="184">
        <v>220</v>
      </c>
      <c r="E2386" s="41" t="s">
        <v>872</v>
      </c>
      <c r="F2386" s="235">
        <v>2.4900000000000002</v>
      </c>
      <c r="G2386" s="235">
        <v>3</v>
      </c>
      <c r="H2386" s="78">
        <f t="shared" si="186"/>
        <v>1.65</v>
      </c>
      <c r="I2386" s="47">
        <f t="shared" si="187"/>
        <v>-1.35</v>
      </c>
      <c r="J2386" s="139">
        <v>16881</v>
      </c>
      <c r="K2386" s="139">
        <v>24100</v>
      </c>
      <c r="L2386" s="54">
        <f t="shared" si="188"/>
        <v>11330</v>
      </c>
      <c r="M2386" s="54">
        <f t="shared" si="189"/>
        <v>-12770</v>
      </c>
      <c r="O2386" s="91">
        <f t="shared" si="190"/>
        <v>0</v>
      </c>
      <c r="P2386" s="244">
        <v>3902220</v>
      </c>
      <c r="Q2386" s="71">
        <v>1.65</v>
      </c>
      <c r="R2386" s="71">
        <v>11330</v>
      </c>
    </row>
    <row r="2387" spans="1:18">
      <c r="A2387" s="234">
        <v>3902223</v>
      </c>
      <c r="B2387" s="149">
        <v>3902</v>
      </c>
      <c r="C2387" s="183" t="s">
        <v>1618</v>
      </c>
      <c r="D2387" s="184">
        <v>223</v>
      </c>
      <c r="E2387" s="41" t="s">
        <v>1222</v>
      </c>
      <c r="G2387" s="235">
        <v>1</v>
      </c>
      <c r="H2387" s="78">
        <f t="shared" si="186"/>
        <v>1.4</v>
      </c>
      <c r="I2387" s="47">
        <f t="shared" si="187"/>
        <v>0.39999999999999991</v>
      </c>
      <c r="K2387" s="139">
        <v>6700</v>
      </c>
      <c r="L2387" s="54">
        <f t="shared" si="188"/>
        <v>9425</v>
      </c>
      <c r="M2387" s="54">
        <f t="shared" si="189"/>
        <v>2725</v>
      </c>
      <c r="O2387" s="91">
        <f t="shared" si="190"/>
        <v>0</v>
      </c>
      <c r="P2387" s="244">
        <v>3902223</v>
      </c>
      <c r="Q2387" s="71">
        <v>1.4</v>
      </c>
      <c r="R2387" s="71">
        <v>9425</v>
      </c>
    </row>
    <row r="2388" spans="1:18">
      <c r="A2388" s="144">
        <v>3902224</v>
      </c>
      <c r="B2388" s="149">
        <f>TRUNC(A2388,-3)/1000</f>
        <v>3902</v>
      </c>
      <c r="C2388" s="183" t="str">
        <f>VLOOKUP(B2388,code437,2)</f>
        <v>TECCA</v>
      </c>
      <c r="D2388" s="184">
        <f>A2388-B2388*1000</f>
        <v>224</v>
      </c>
      <c r="E2388" s="41" t="s">
        <v>1223</v>
      </c>
      <c r="H2388" s="78">
        <f t="shared" si="186"/>
        <v>0.49</v>
      </c>
      <c r="I2388" s="47">
        <f t="shared" si="187"/>
        <v>0.49</v>
      </c>
      <c r="K2388" s="139"/>
      <c r="L2388" s="54">
        <f t="shared" si="188"/>
        <v>3321</v>
      </c>
      <c r="M2388" s="54">
        <f t="shared" si="189"/>
        <v>3321</v>
      </c>
      <c r="O2388" s="91">
        <f t="shared" si="190"/>
        <v>0</v>
      </c>
      <c r="P2388" s="244">
        <v>3902224</v>
      </c>
      <c r="Q2388" s="71">
        <v>0.49</v>
      </c>
      <c r="R2388" s="71">
        <v>3321</v>
      </c>
    </row>
    <row r="2389" spans="1:18">
      <c r="A2389" s="212">
        <v>3902226</v>
      </c>
      <c r="B2389" s="149">
        <v>3902</v>
      </c>
      <c r="C2389" s="183" t="s">
        <v>1618</v>
      </c>
      <c r="D2389" s="184">
        <v>226</v>
      </c>
      <c r="E2389" s="41" t="s">
        <v>797</v>
      </c>
      <c r="F2389" s="235">
        <v>7.2099999999999991</v>
      </c>
      <c r="G2389" s="235">
        <v>9</v>
      </c>
      <c r="H2389" s="78">
        <f t="shared" si="186"/>
        <v>7.74</v>
      </c>
      <c r="I2389" s="47">
        <f t="shared" si="187"/>
        <v>-1.2599999999999998</v>
      </c>
      <c r="J2389" s="139">
        <v>48593</v>
      </c>
      <c r="K2389" s="139">
        <v>72300</v>
      </c>
      <c r="L2389" s="54">
        <f t="shared" si="188"/>
        <v>52817</v>
      </c>
      <c r="M2389" s="54">
        <f t="shared" si="189"/>
        <v>-19483</v>
      </c>
      <c r="O2389" s="91">
        <f t="shared" si="190"/>
        <v>0</v>
      </c>
      <c r="P2389" s="244">
        <v>3902226</v>
      </c>
      <c r="Q2389" s="71">
        <v>7.74</v>
      </c>
      <c r="R2389" s="71">
        <v>52817</v>
      </c>
    </row>
    <row r="2390" spans="1:18">
      <c r="A2390" s="212">
        <v>3902227</v>
      </c>
      <c r="B2390" s="149">
        <v>3902</v>
      </c>
      <c r="C2390" s="183" t="s">
        <v>1618</v>
      </c>
      <c r="D2390" s="184">
        <v>227</v>
      </c>
      <c r="E2390" s="41" t="s">
        <v>900</v>
      </c>
      <c r="F2390" s="235">
        <v>3.2499999999999996</v>
      </c>
      <c r="G2390" s="235">
        <v>5</v>
      </c>
      <c r="H2390" s="78">
        <f t="shared" si="186"/>
        <v>4.9700000000000006</v>
      </c>
      <c r="I2390" s="47">
        <f t="shared" si="187"/>
        <v>-2.9999999999999361E-2</v>
      </c>
      <c r="J2390" s="139">
        <v>23063</v>
      </c>
      <c r="K2390" s="139">
        <v>34732</v>
      </c>
      <c r="L2390" s="54">
        <f t="shared" si="188"/>
        <v>36117</v>
      </c>
      <c r="M2390" s="54">
        <f t="shared" si="189"/>
        <v>1385</v>
      </c>
      <c r="O2390" s="91">
        <f t="shared" si="190"/>
        <v>0</v>
      </c>
      <c r="P2390" s="244">
        <v>3902227</v>
      </c>
      <c r="Q2390" s="71">
        <v>4.9700000000000006</v>
      </c>
      <c r="R2390" s="71">
        <v>36117</v>
      </c>
    </row>
    <row r="2391" spans="1:18">
      <c r="A2391" s="212">
        <v>3902229</v>
      </c>
      <c r="B2391" s="149">
        <v>3902</v>
      </c>
      <c r="C2391" s="183" t="s">
        <v>1618</v>
      </c>
      <c r="D2391" s="184">
        <v>229</v>
      </c>
      <c r="E2391" s="41" t="s">
        <v>770</v>
      </c>
      <c r="F2391" s="235">
        <v>2.1</v>
      </c>
      <c r="G2391" s="235">
        <v>3</v>
      </c>
      <c r="H2391" s="78">
        <f t="shared" si="186"/>
        <v>3.73</v>
      </c>
      <c r="I2391" s="47">
        <f t="shared" si="187"/>
        <v>0.73</v>
      </c>
      <c r="J2391" s="139">
        <v>14138</v>
      </c>
      <c r="K2391" s="139">
        <v>20100</v>
      </c>
      <c r="L2391" s="54">
        <f t="shared" si="188"/>
        <v>25827</v>
      </c>
      <c r="M2391" s="54">
        <f t="shared" si="189"/>
        <v>5727</v>
      </c>
      <c r="O2391" s="91">
        <f t="shared" si="190"/>
        <v>0</v>
      </c>
      <c r="P2391" s="244">
        <v>3902229</v>
      </c>
      <c r="Q2391" s="71">
        <v>3.73</v>
      </c>
      <c r="R2391" s="71">
        <v>25827</v>
      </c>
    </row>
    <row r="2392" spans="1:18">
      <c r="A2392" s="212">
        <v>3902231</v>
      </c>
      <c r="B2392" s="149">
        <v>3902</v>
      </c>
      <c r="C2392" s="183" t="s">
        <v>1618</v>
      </c>
      <c r="D2392" s="184">
        <v>231</v>
      </c>
      <c r="E2392" s="41" t="s">
        <v>1226</v>
      </c>
      <c r="F2392" s="235">
        <v>3.5700000000000003</v>
      </c>
      <c r="G2392" s="235">
        <v>3</v>
      </c>
      <c r="H2392" s="78">
        <f t="shared" si="186"/>
        <v>2.5099999999999998</v>
      </c>
      <c r="I2392" s="47">
        <f t="shared" si="187"/>
        <v>-0.49000000000000021</v>
      </c>
      <c r="J2392" s="139">
        <v>24136</v>
      </c>
      <c r="K2392" s="139">
        <v>20100</v>
      </c>
      <c r="L2392" s="54">
        <f t="shared" si="188"/>
        <v>16929</v>
      </c>
      <c r="M2392" s="54">
        <f t="shared" si="189"/>
        <v>-3171</v>
      </c>
      <c r="O2392" s="91">
        <f t="shared" si="190"/>
        <v>0</v>
      </c>
      <c r="P2392" s="244">
        <v>3902231</v>
      </c>
      <c r="Q2392" s="71">
        <v>2.5099999999999998</v>
      </c>
      <c r="R2392" s="71">
        <v>16929</v>
      </c>
    </row>
    <row r="2393" spans="1:18">
      <c r="A2393" s="212">
        <v>3902236</v>
      </c>
      <c r="B2393" s="149">
        <v>3902</v>
      </c>
      <c r="C2393" s="183" t="s">
        <v>1618</v>
      </c>
      <c r="D2393" s="184">
        <v>236</v>
      </c>
      <c r="E2393" s="41" t="s">
        <v>1267</v>
      </c>
      <c r="F2393" s="235">
        <v>3.6900000000000004</v>
      </c>
      <c r="G2393" s="235">
        <v>8</v>
      </c>
      <c r="H2393" s="78">
        <f t="shared" si="186"/>
        <v>10.42</v>
      </c>
      <c r="I2393" s="47">
        <f t="shared" si="187"/>
        <v>2.42</v>
      </c>
      <c r="J2393" s="139">
        <v>25275</v>
      </c>
      <c r="K2393" s="139">
        <v>57600</v>
      </c>
      <c r="L2393" s="54">
        <f t="shared" si="188"/>
        <v>73444</v>
      </c>
      <c r="M2393" s="54">
        <f t="shared" si="189"/>
        <v>15844</v>
      </c>
      <c r="O2393" s="91">
        <f t="shared" si="190"/>
        <v>0</v>
      </c>
      <c r="P2393" s="244">
        <v>3902236</v>
      </c>
      <c r="Q2393" s="71">
        <v>10.42</v>
      </c>
      <c r="R2393" s="71">
        <v>73444</v>
      </c>
    </row>
    <row r="2394" spans="1:18">
      <c r="A2394" s="212">
        <v>3902239</v>
      </c>
      <c r="B2394" s="149">
        <v>3902</v>
      </c>
      <c r="C2394" s="183" t="s">
        <v>1618</v>
      </c>
      <c r="D2394" s="184">
        <v>239</v>
      </c>
      <c r="E2394" s="41" t="s">
        <v>904</v>
      </c>
      <c r="F2394" s="235">
        <v>6.46</v>
      </c>
      <c r="G2394" s="235">
        <v>5</v>
      </c>
      <c r="H2394" s="78">
        <f t="shared" si="186"/>
        <v>5.82</v>
      </c>
      <c r="I2394" s="47">
        <f t="shared" si="187"/>
        <v>0.82000000000000028</v>
      </c>
      <c r="J2394" s="139">
        <v>43473</v>
      </c>
      <c r="K2394" s="139">
        <v>41500</v>
      </c>
      <c r="L2394" s="54">
        <f t="shared" si="188"/>
        <v>40085</v>
      </c>
      <c r="M2394" s="54">
        <f t="shared" si="189"/>
        <v>-1415</v>
      </c>
      <c r="O2394" s="91">
        <f t="shared" si="190"/>
        <v>0</v>
      </c>
      <c r="P2394" s="244">
        <v>3902239</v>
      </c>
      <c r="Q2394" s="71">
        <v>5.82</v>
      </c>
      <c r="R2394" s="71">
        <v>40085</v>
      </c>
    </row>
    <row r="2395" spans="1:18">
      <c r="A2395" s="212">
        <v>3902243</v>
      </c>
      <c r="B2395" s="149">
        <v>3902</v>
      </c>
      <c r="C2395" s="183" t="s">
        <v>1618</v>
      </c>
      <c r="D2395" s="184">
        <v>243</v>
      </c>
      <c r="E2395" s="41" t="s">
        <v>1235</v>
      </c>
      <c r="F2395" s="235">
        <v>2.4699999999999998</v>
      </c>
      <c r="G2395" s="235">
        <v>5</v>
      </c>
      <c r="H2395" s="78">
        <f t="shared" si="186"/>
        <v>3.2300000000000004</v>
      </c>
      <c r="I2395" s="47">
        <f t="shared" si="187"/>
        <v>-1.7699999999999996</v>
      </c>
      <c r="J2395" s="139">
        <v>17973</v>
      </c>
      <c r="K2395" s="139">
        <v>38809</v>
      </c>
      <c r="L2395" s="54">
        <f t="shared" si="188"/>
        <v>23783</v>
      </c>
      <c r="M2395" s="54">
        <f t="shared" si="189"/>
        <v>-15026</v>
      </c>
      <c r="O2395" s="91">
        <f t="shared" si="190"/>
        <v>0</v>
      </c>
      <c r="P2395" s="244">
        <v>3902243</v>
      </c>
      <c r="Q2395" s="71">
        <v>3.2300000000000004</v>
      </c>
      <c r="R2395" s="71">
        <v>23783</v>
      </c>
    </row>
    <row r="2396" spans="1:18">
      <c r="A2396" s="250">
        <v>3902244</v>
      </c>
      <c r="B2396" s="149">
        <v>3902</v>
      </c>
      <c r="C2396" s="183" t="s">
        <v>1618</v>
      </c>
      <c r="D2396" s="184">
        <v>244</v>
      </c>
      <c r="E2396" s="41" t="s">
        <v>838</v>
      </c>
      <c r="F2396" s="235">
        <v>0.31</v>
      </c>
      <c r="G2396" s="235">
        <v>6</v>
      </c>
      <c r="H2396" s="78">
        <f t="shared" si="186"/>
        <v>5.0300000000000011</v>
      </c>
      <c r="I2396" s="47">
        <f t="shared" si="187"/>
        <v>-0.96999999999999886</v>
      </c>
      <c r="J2396" s="139">
        <v>2185</v>
      </c>
      <c r="K2396" s="139">
        <v>44200</v>
      </c>
      <c r="L2396" s="54">
        <f t="shared" si="188"/>
        <v>35085</v>
      </c>
      <c r="M2396" s="54">
        <f t="shared" si="189"/>
        <v>-9115</v>
      </c>
      <c r="O2396" s="91">
        <f t="shared" si="190"/>
        <v>0</v>
      </c>
      <c r="P2396" s="244">
        <v>3902244</v>
      </c>
      <c r="Q2396" s="71">
        <v>5.0300000000000011</v>
      </c>
      <c r="R2396" s="71">
        <v>35085</v>
      </c>
    </row>
    <row r="2397" spans="1:18">
      <c r="A2397" s="144">
        <v>3902246</v>
      </c>
      <c r="B2397" s="149">
        <f>TRUNC(A2397,-3)/1000</f>
        <v>3902</v>
      </c>
      <c r="C2397" s="183" t="str">
        <f>VLOOKUP(B2397,code437,2)</f>
        <v>TECCA</v>
      </c>
      <c r="D2397" s="184">
        <f>A2397-B2397*1000</f>
        <v>246</v>
      </c>
      <c r="E2397" s="41" t="s">
        <v>1273</v>
      </c>
      <c r="H2397" s="78">
        <f t="shared" si="186"/>
        <v>1.32</v>
      </c>
      <c r="I2397" s="47">
        <f t="shared" si="187"/>
        <v>1.32</v>
      </c>
      <c r="K2397" s="139"/>
      <c r="L2397" s="54">
        <f t="shared" si="188"/>
        <v>10182</v>
      </c>
      <c r="M2397" s="54">
        <f t="shared" si="189"/>
        <v>10182</v>
      </c>
      <c r="O2397" s="91">
        <f t="shared" si="190"/>
        <v>0</v>
      </c>
      <c r="P2397" s="244">
        <v>3902246</v>
      </c>
      <c r="Q2397" s="71">
        <v>1.32</v>
      </c>
      <c r="R2397" s="71">
        <v>10182</v>
      </c>
    </row>
    <row r="2398" spans="1:18">
      <c r="A2398" s="250">
        <v>3902248</v>
      </c>
      <c r="B2398" s="149">
        <v>3902</v>
      </c>
      <c r="C2398" s="183" t="s">
        <v>1618</v>
      </c>
      <c r="D2398" s="184">
        <v>248</v>
      </c>
      <c r="E2398" s="41" t="s">
        <v>1304</v>
      </c>
      <c r="F2398" s="235">
        <v>0.94</v>
      </c>
      <c r="G2398" s="235">
        <v>2</v>
      </c>
      <c r="H2398" s="78">
        <f t="shared" si="186"/>
        <v>1.96</v>
      </c>
      <c r="I2398" s="47">
        <f t="shared" si="187"/>
        <v>-4.0000000000000036E-2</v>
      </c>
      <c r="J2398" s="139">
        <v>6419</v>
      </c>
      <c r="K2398" s="139">
        <v>13400</v>
      </c>
      <c r="L2398" s="54">
        <f t="shared" si="188"/>
        <v>13135</v>
      </c>
      <c r="M2398" s="54">
        <f t="shared" si="189"/>
        <v>-265</v>
      </c>
      <c r="O2398" s="91">
        <f t="shared" si="190"/>
        <v>0</v>
      </c>
      <c r="P2398" s="244">
        <v>3902248</v>
      </c>
      <c r="Q2398" s="71">
        <v>1.96</v>
      </c>
      <c r="R2398" s="71">
        <v>13135</v>
      </c>
    </row>
    <row r="2399" spans="1:18">
      <c r="A2399" s="212">
        <v>3902251</v>
      </c>
      <c r="B2399" s="149">
        <v>3902</v>
      </c>
      <c r="C2399" s="183" t="s">
        <v>1618</v>
      </c>
      <c r="D2399" s="184">
        <v>251</v>
      </c>
      <c r="E2399" s="41" t="s">
        <v>1238</v>
      </c>
      <c r="F2399" s="235">
        <v>5.9</v>
      </c>
      <c r="G2399" s="235">
        <v>6</v>
      </c>
      <c r="H2399" s="78">
        <f t="shared" si="186"/>
        <v>5.6700000000000008</v>
      </c>
      <c r="I2399" s="47">
        <f t="shared" si="187"/>
        <v>-0.32999999999999918</v>
      </c>
      <c r="J2399" s="139">
        <v>39538</v>
      </c>
      <c r="K2399" s="139">
        <v>40200</v>
      </c>
      <c r="L2399" s="54">
        <f t="shared" si="188"/>
        <v>38089</v>
      </c>
      <c r="M2399" s="54">
        <f t="shared" si="189"/>
        <v>-2111</v>
      </c>
      <c r="O2399" s="91">
        <f t="shared" si="190"/>
        <v>0</v>
      </c>
      <c r="P2399" s="244">
        <v>3902251</v>
      </c>
      <c r="Q2399" s="71">
        <v>5.6700000000000008</v>
      </c>
      <c r="R2399" s="71">
        <v>38089</v>
      </c>
    </row>
    <row r="2400" spans="1:18">
      <c r="A2400" s="250">
        <v>3902252</v>
      </c>
      <c r="B2400" s="149">
        <v>3902</v>
      </c>
      <c r="C2400" s="183" t="s">
        <v>1618</v>
      </c>
      <c r="D2400" s="184">
        <v>252</v>
      </c>
      <c r="E2400" s="41" t="s">
        <v>811</v>
      </c>
      <c r="F2400" s="235">
        <v>0.87</v>
      </c>
      <c r="G2400" s="235">
        <v>0</v>
      </c>
      <c r="H2400" s="78">
        <f t="shared" si="186"/>
        <v>0</v>
      </c>
      <c r="I2400" s="47">
        <f t="shared" si="187"/>
        <v>0</v>
      </c>
      <c r="J2400" s="139">
        <v>5839</v>
      </c>
      <c r="K2400" s="139">
        <v>0</v>
      </c>
      <c r="L2400" s="54">
        <f t="shared" si="188"/>
        <v>0</v>
      </c>
      <c r="M2400" s="54">
        <f t="shared" si="189"/>
        <v>0</v>
      </c>
      <c r="O2400" s="91">
        <f t="shared" si="190"/>
        <v>0</v>
      </c>
      <c r="P2400" s="144">
        <v>3902252</v>
      </c>
      <c r="Q2400" s="71"/>
      <c r="R2400" s="71"/>
    </row>
    <row r="2401" spans="1:18">
      <c r="A2401" s="250">
        <v>3902258</v>
      </c>
      <c r="B2401" s="149">
        <v>3902</v>
      </c>
      <c r="C2401" s="183" t="s">
        <v>1618</v>
      </c>
      <c r="D2401" s="184">
        <v>258</v>
      </c>
      <c r="E2401" s="41" t="s">
        <v>771</v>
      </c>
      <c r="F2401" s="235">
        <v>2.88</v>
      </c>
      <c r="G2401" s="235">
        <v>3</v>
      </c>
      <c r="H2401" s="78">
        <f t="shared" si="186"/>
        <v>4.07</v>
      </c>
      <c r="I2401" s="47">
        <f t="shared" si="187"/>
        <v>1.0700000000000003</v>
      </c>
      <c r="J2401" s="139">
        <v>19597</v>
      </c>
      <c r="K2401" s="139">
        <v>24100</v>
      </c>
      <c r="L2401" s="54">
        <f t="shared" si="188"/>
        <v>28232</v>
      </c>
      <c r="M2401" s="54">
        <f t="shared" si="189"/>
        <v>4132</v>
      </c>
      <c r="O2401" s="91">
        <f t="shared" si="190"/>
        <v>0</v>
      </c>
      <c r="P2401" s="244">
        <v>3902258</v>
      </c>
      <c r="Q2401" s="71">
        <v>4.07</v>
      </c>
      <c r="R2401" s="71">
        <v>28232</v>
      </c>
    </row>
    <row r="2402" spans="1:18">
      <c r="A2402" s="212">
        <v>3902261</v>
      </c>
      <c r="B2402" s="149">
        <v>3902</v>
      </c>
      <c r="C2402" s="183" t="s">
        <v>1618</v>
      </c>
      <c r="D2402" s="184">
        <v>261</v>
      </c>
      <c r="E2402" s="41" t="s">
        <v>780</v>
      </c>
      <c r="F2402" s="235">
        <v>2.84</v>
      </c>
      <c r="G2402" s="235">
        <v>5</v>
      </c>
      <c r="H2402" s="78">
        <f t="shared" si="186"/>
        <v>8.31</v>
      </c>
      <c r="I2402" s="47">
        <f t="shared" si="187"/>
        <v>3.3100000000000005</v>
      </c>
      <c r="J2402" s="139">
        <v>19228</v>
      </c>
      <c r="K2402" s="139">
        <v>41500</v>
      </c>
      <c r="L2402" s="54">
        <f t="shared" si="188"/>
        <v>58759</v>
      </c>
      <c r="M2402" s="54">
        <f t="shared" si="189"/>
        <v>17259</v>
      </c>
      <c r="O2402" s="91">
        <f t="shared" si="190"/>
        <v>0</v>
      </c>
      <c r="P2402" s="244">
        <v>3902261</v>
      </c>
      <c r="Q2402" s="71">
        <v>8.31</v>
      </c>
      <c r="R2402" s="71">
        <v>58759</v>
      </c>
    </row>
    <row r="2403" spans="1:18">
      <c r="A2403" s="250">
        <v>3902262</v>
      </c>
      <c r="B2403" s="149">
        <v>3902</v>
      </c>
      <c r="C2403" s="183" t="s">
        <v>1618</v>
      </c>
      <c r="D2403" s="184">
        <v>262</v>
      </c>
      <c r="E2403" s="41" t="s">
        <v>822</v>
      </c>
      <c r="F2403" s="235">
        <v>1.33</v>
      </c>
      <c r="G2403" s="235">
        <v>2</v>
      </c>
      <c r="H2403" s="78">
        <f t="shared" si="186"/>
        <v>2.2800000000000002</v>
      </c>
      <c r="I2403" s="47">
        <f t="shared" si="187"/>
        <v>0.28000000000000025</v>
      </c>
      <c r="J2403" s="139">
        <v>9037</v>
      </c>
      <c r="K2403" s="139">
        <v>13400</v>
      </c>
      <c r="L2403" s="54">
        <f t="shared" si="188"/>
        <v>15405</v>
      </c>
      <c r="M2403" s="54">
        <f t="shared" si="189"/>
        <v>2005</v>
      </c>
      <c r="O2403" s="91">
        <f t="shared" si="190"/>
        <v>0</v>
      </c>
      <c r="P2403" s="244">
        <v>3902262</v>
      </c>
      <c r="Q2403" s="71">
        <v>2.2800000000000002</v>
      </c>
      <c r="R2403" s="71">
        <v>15405</v>
      </c>
    </row>
    <row r="2404" spans="1:18">
      <c r="A2404" s="212">
        <v>3902264</v>
      </c>
      <c r="B2404" s="149">
        <v>3902</v>
      </c>
      <c r="C2404" s="183" t="s">
        <v>1618</v>
      </c>
      <c r="D2404" s="184">
        <v>264</v>
      </c>
      <c r="E2404" s="41" t="s">
        <v>1245</v>
      </c>
      <c r="F2404" s="235">
        <v>1.04</v>
      </c>
      <c r="G2404" s="235">
        <v>0</v>
      </c>
      <c r="H2404" s="78">
        <f t="shared" si="186"/>
        <v>1.3</v>
      </c>
      <c r="I2404" s="47">
        <f t="shared" si="187"/>
        <v>1.3</v>
      </c>
      <c r="J2404" s="139">
        <v>7040</v>
      </c>
      <c r="K2404" s="139">
        <v>0</v>
      </c>
      <c r="L2404" s="54">
        <f t="shared" si="188"/>
        <v>9081</v>
      </c>
      <c r="M2404" s="54">
        <f t="shared" si="189"/>
        <v>9081</v>
      </c>
      <c r="O2404" s="91">
        <f t="shared" si="190"/>
        <v>0</v>
      </c>
      <c r="P2404" s="244">
        <v>3902264</v>
      </c>
      <c r="Q2404" s="71">
        <v>1.3</v>
      </c>
      <c r="R2404" s="71">
        <v>9081</v>
      </c>
    </row>
    <row r="2405" spans="1:18">
      <c r="A2405" s="250">
        <v>3902265</v>
      </c>
      <c r="B2405" s="149">
        <v>3902</v>
      </c>
      <c r="C2405" s="183" t="s">
        <v>1618</v>
      </c>
      <c r="D2405" s="184">
        <v>265</v>
      </c>
      <c r="E2405" s="41" t="s">
        <v>1246</v>
      </c>
      <c r="F2405" s="235">
        <v>0.81</v>
      </c>
      <c r="G2405" s="235">
        <v>2</v>
      </c>
      <c r="H2405" s="78">
        <f t="shared" si="186"/>
        <v>3.3</v>
      </c>
      <c r="I2405" s="47">
        <f t="shared" si="187"/>
        <v>1.2999999999999998</v>
      </c>
      <c r="J2405" s="139">
        <v>5779</v>
      </c>
      <c r="K2405" s="139">
        <v>20400</v>
      </c>
      <c r="L2405" s="54">
        <f t="shared" si="188"/>
        <v>24931</v>
      </c>
      <c r="M2405" s="54">
        <f t="shared" si="189"/>
        <v>4531</v>
      </c>
      <c r="O2405" s="91">
        <f t="shared" si="190"/>
        <v>0</v>
      </c>
      <c r="P2405" s="244">
        <v>3902265</v>
      </c>
      <c r="Q2405" s="71">
        <v>3.3</v>
      </c>
      <c r="R2405" s="71">
        <v>24931</v>
      </c>
    </row>
    <row r="2406" spans="1:18">
      <c r="A2406" s="234">
        <v>3902266</v>
      </c>
      <c r="B2406" s="149">
        <v>3902</v>
      </c>
      <c r="C2406" s="183" t="s">
        <v>1618</v>
      </c>
      <c r="D2406" s="184">
        <v>266</v>
      </c>
      <c r="E2406" s="41" t="s">
        <v>1247</v>
      </c>
      <c r="G2406" s="235">
        <v>1</v>
      </c>
      <c r="H2406" s="78">
        <f t="shared" si="186"/>
        <v>1</v>
      </c>
      <c r="I2406" s="47">
        <f t="shared" si="187"/>
        <v>0</v>
      </c>
      <c r="K2406" s="139">
        <v>10700</v>
      </c>
      <c r="L2406" s="54">
        <f t="shared" si="188"/>
        <v>7856</v>
      </c>
      <c r="M2406" s="54">
        <f t="shared" si="189"/>
        <v>-2844</v>
      </c>
      <c r="O2406" s="91">
        <f t="shared" si="190"/>
        <v>0</v>
      </c>
      <c r="P2406" s="244">
        <v>3902266</v>
      </c>
      <c r="Q2406" s="71">
        <v>1</v>
      </c>
      <c r="R2406" s="71">
        <v>7856</v>
      </c>
    </row>
    <row r="2407" spans="1:18">
      <c r="A2407" s="212">
        <v>3902271</v>
      </c>
      <c r="B2407" s="149">
        <v>3902</v>
      </c>
      <c r="C2407" s="183" t="s">
        <v>1618</v>
      </c>
      <c r="D2407" s="184">
        <v>271</v>
      </c>
      <c r="E2407" s="41" t="s">
        <v>1285</v>
      </c>
      <c r="F2407" s="235">
        <v>5.78</v>
      </c>
      <c r="G2407" s="235">
        <v>6</v>
      </c>
      <c r="H2407" s="78">
        <f t="shared" si="186"/>
        <v>5.18</v>
      </c>
      <c r="I2407" s="47">
        <f t="shared" si="187"/>
        <v>-0.82000000000000028</v>
      </c>
      <c r="J2407" s="139">
        <v>39043</v>
      </c>
      <c r="K2407" s="139">
        <v>44200</v>
      </c>
      <c r="L2407" s="54">
        <f t="shared" si="188"/>
        <v>35914</v>
      </c>
      <c r="M2407" s="54">
        <f t="shared" si="189"/>
        <v>-8286</v>
      </c>
      <c r="O2407" s="91">
        <f t="shared" si="190"/>
        <v>0</v>
      </c>
      <c r="P2407" s="244">
        <v>3902271</v>
      </c>
      <c r="Q2407" s="71">
        <v>5.18</v>
      </c>
      <c r="R2407" s="71">
        <v>35914</v>
      </c>
    </row>
    <row r="2408" spans="1:18">
      <c r="A2408" s="144">
        <v>3902272</v>
      </c>
      <c r="B2408" s="149">
        <f>TRUNC(A2408,-3)/1000</f>
        <v>3902</v>
      </c>
      <c r="C2408" s="183" t="str">
        <f>VLOOKUP(B2408,code437,2)</f>
        <v>TECCA</v>
      </c>
      <c r="D2408" s="184">
        <f>A2408-B2408*1000</f>
        <v>272</v>
      </c>
      <c r="E2408" s="41" t="s">
        <v>1250</v>
      </c>
      <c r="H2408" s="78">
        <f t="shared" si="186"/>
        <v>0.03</v>
      </c>
      <c r="I2408" s="47">
        <f t="shared" si="187"/>
        <v>0.03</v>
      </c>
      <c r="K2408" s="139"/>
      <c r="L2408" s="54">
        <f t="shared" si="188"/>
        <v>241</v>
      </c>
      <c r="M2408" s="54">
        <f t="shared" si="189"/>
        <v>241</v>
      </c>
      <c r="O2408" s="91">
        <f t="shared" si="190"/>
        <v>0</v>
      </c>
      <c r="P2408" s="244">
        <v>3902272</v>
      </c>
      <c r="Q2408" s="71">
        <v>0.03</v>
      </c>
      <c r="R2408" s="71">
        <v>241</v>
      </c>
    </row>
    <row r="2409" spans="1:18">
      <c r="A2409" s="234">
        <v>3902273</v>
      </c>
      <c r="B2409" s="149">
        <v>3902</v>
      </c>
      <c r="C2409" s="183" t="s">
        <v>1618</v>
      </c>
      <c r="D2409" s="184">
        <v>273</v>
      </c>
      <c r="E2409" s="41" t="s">
        <v>895</v>
      </c>
      <c r="G2409" s="235">
        <v>1</v>
      </c>
      <c r="H2409" s="78">
        <f t="shared" si="186"/>
        <v>1.45</v>
      </c>
      <c r="I2409" s="47">
        <f t="shared" si="187"/>
        <v>0.44999999999999996</v>
      </c>
      <c r="K2409" s="139">
        <v>10700</v>
      </c>
      <c r="L2409" s="54">
        <f t="shared" si="188"/>
        <v>12026</v>
      </c>
      <c r="M2409" s="54">
        <f t="shared" si="189"/>
        <v>1326</v>
      </c>
      <c r="O2409" s="91">
        <f t="shared" si="190"/>
        <v>0</v>
      </c>
      <c r="P2409" s="244">
        <v>3902273</v>
      </c>
      <c r="Q2409" s="71">
        <v>1.45</v>
      </c>
      <c r="R2409" s="71">
        <v>12026</v>
      </c>
    </row>
    <row r="2410" spans="1:18">
      <c r="A2410" s="212">
        <v>3902274</v>
      </c>
      <c r="B2410" s="149">
        <v>3902</v>
      </c>
      <c r="C2410" s="183" t="s">
        <v>1618</v>
      </c>
      <c r="D2410" s="184">
        <v>274</v>
      </c>
      <c r="E2410" s="41" t="s">
        <v>932</v>
      </c>
      <c r="F2410" s="235">
        <v>1.08</v>
      </c>
      <c r="G2410" s="235">
        <v>0</v>
      </c>
      <c r="H2410" s="78">
        <f t="shared" si="186"/>
        <v>0</v>
      </c>
      <c r="I2410" s="47">
        <f t="shared" si="187"/>
        <v>0</v>
      </c>
      <c r="J2410" s="139">
        <v>7305</v>
      </c>
      <c r="K2410" s="139">
        <v>0</v>
      </c>
      <c r="L2410" s="54">
        <f t="shared" si="188"/>
        <v>0</v>
      </c>
      <c r="M2410" s="54">
        <f t="shared" si="189"/>
        <v>0</v>
      </c>
      <c r="O2410" s="91">
        <f t="shared" si="190"/>
        <v>0</v>
      </c>
      <c r="P2410" s="144">
        <v>3902274</v>
      </c>
      <c r="Q2410" s="71"/>
      <c r="R2410" s="71"/>
    </row>
    <row r="2411" spans="1:18">
      <c r="A2411" s="250">
        <v>3902276</v>
      </c>
      <c r="B2411" s="149">
        <v>3902</v>
      </c>
      <c r="C2411" s="183" t="s">
        <v>1618</v>
      </c>
      <c r="D2411" s="184">
        <v>276</v>
      </c>
      <c r="E2411" s="41" t="s">
        <v>831</v>
      </c>
      <c r="F2411" s="235">
        <v>0.42</v>
      </c>
      <c r="G2411" s="235">
        <v>2</v>
      </c>
      <c r="H2411" s="78">
        <f t="shared" si="186"/>
        <v>1.17</v>
      </c>
      <c r="I2411" s="47">
        <f t="shared" si="187"/>
        <v>-0.83000000000000007</v>
      </c>
      <c r="J2411" s="139">
        <v>2858</v>
      </c>
      <c r="K2411" s="139">
        <v>13400</v>
      </c>
      <c r="L2411" s="54">
        <f t="shared" si="188"/>
        <v>7901</v>
      </c>
      <c r="M2411" s="54">
        <f t="shared" si="189"/>
        <v>-5499</v>
      </c>
      <c r="O2411" s="91">
        <f t="shared" si="190"/>
        <v>0</v>
      </c>
      <c r="P2411" s="244">
        <v>3902276</v>
      </c>
      <c r="Q2411" s="71">
        <v>1.17</v>
      </c>
      <c r="R2411" s="71">
        <v>7901</v>
      </c>
    </row>
    <row r="2412" spans="1:18">
      <c r="A2412" s="212">
        <v>3902277</v>
      </c>
      <c r="B2412" s="149">
        <v>3902</v>
      </c>
      <c r="C2412" s="183" t="s">
        <v>1618</v>
      </c>
      <c r="D2412" s="184">
        <v>277</v>
      </c>
      <c r="E2412" s="41" t="s">
        <v>869</v>
      </c>
      <c r="F2412" s="235">
        <v>4.8100000000000005</v>
      </c>
      <c r="G2412" s="235">
        <v>4</v>
      </c>
      <c r="H2412" s="78">
        <f t="shared" si="186"/>
        <v>3.23</v>
      </c>
      <c r="I2412" s="47">
        <f t="shared" si="187"/>
        <v>-0.77</v>
      </c>
      <c r="J2412" s="139">
        <v>32648</v>
      </c>
      <c r="K2412" s="139">
        <v>26800</v>
      </c>
      <c r="L2412" s="54">
        <f t="shared" si="188"/>
        <v>21848</v>
      </c>
      <c r="M2412" s="54">
        <f t="shared" si="189"/>
        <v>-4952</v>
      </c>
      <c r="O2412" s="91">
        <f t="shared" si="190"/>
        <v>0</v>
      </c>
      <c r="P2412" s="244">
        <v>3902277</v>
      </c>
      <c r="Q2412" s="71">
        <v>3.23</v>
      </c>
      <c r="R2412" s="71">
        <v>21848</v>
      </c>
    </row>
    <row r="2413" spans="1:18">
      <c r="A2413" s="250">
        <v>3902278</v>
      </c>
      <c r="B2413" s="149">
        <v>3902</v>
      </c>
      <c r="C2413" s="183" t="s">
        <v>1618</v>
      </c>
      <c r="D2413" s="184">
        <v>278</v>
      </c>
      <c r="E2413" s="41" t="s">
        <v>817</v>
      </c>
      <c r="F2413" s="235">
        <v>0.53</v>
      </c>
      <c r="G2413" s="235">
        <v>2</v>
      </c>
      <c r="H2413" s="78">
        <f t="shared" si="186"/>
        <v>2</v>
      </c>
      <c r="I2413" s="47">
        <f t="shared" si="187"/>
        <v>0</v>
      </c>
      <c r="J2413" s="139">
        <v>3662</v>
      </c>
      <c r="K2413" s="139">
        <v>13400</v>
      </c>
      <c r="L2413" s="54">
        <f t="shared" si="188"/>
        <v>13400</v>
      </c>
      <c r="M2413" s="54">
        <f t="shared" si="189"/>
        <v>0</v>
      </c>
      <c r="O2413" s="91">
        <f t="shared" si="190"/>
        <v>0</v>
      </c>
      <c r="P2413" s="244">
        <v>3902278</v>
      </c>
      <c r="Q2413" s="71">
        <v>2</v>
      </c>
      <c r="R2413" s="71">
        <v>13400</v>
      </c>
    </row>
    <row r="2414" spans="1:18">
      <c r="A2414" s="212">
        <v>3902281</v>
      </c>
      <c r="B2414" s="149">
        <v>3902</v>
      </c>
      <c r="C2414" s="183" t="s">
        <v>1618</v>
      </c>
      <c r="D2414" s="184">
        <v>281</v>
      </c>
      <c r="E2414" s="41" t="s">
        <v>575</v>
      </c>
      <c r="F2414" s="235">
        <v>22.270000000000007</v>
      </c>
      <c r="G2414" s="235">
        <v>32</v>
      </c>
      <c r="H2414" s="78">
        <f t="shared" si="186"/>
        <v>36.620000000000005</v>
      </c>
      <c r="I2414" s="47">
        <f t="shared" si="187"/>
        <v>4.6200000000000045</v>
      </c>
      <c r="J2414" s="139">
        <v>153999</v>
      </c>
      <c r="K2414" s="139">
        <v>222476</v>
      </c>
      <c r="L2414" s="54">
        <f t="shared" si="188"/>
        <v>250991</v>
      </c>
      <c r="M2414" s="54">
        <f t="shared" si="189"/>
        <v>28515</v>
      </c>
      <c r="O2414" s="91">
        <f t="shared" si="190"/>
        <v>0</v>
      </c>
      <c r="P2414" s="244">
        <v>3902281</v>
      </c>
      <c r="Q2414" s="71">
        <v>36.620000000000005</v>
      </c>
      <c r="R2414" s="71">
        <v>250991</v>
      </c>
    </row>
    <row r="2415" spans="1:18">
      <c r="A2415" s="144">
        <v>3902284</v>
      </c>
      <c r="B2415" s="149">
        <f>TRUNC(A2415,-3)/1000</f>
        <v>3902</v>
      </c>
      <c r="C2415" s="183" t="str">
        <f>VLOOKUP(B2415,code437,2)</f>
        <v>TECCA</v>
      </c>
      <c r="D2415" s="184">
        <f>A2415-B2415*1000</f>
        <v>284</v>
      </c>
      <c r="E2415" s="41" t="s">
        <v>772</v>
      </c>
      <c r="H2415" s="78">
        <f t="shared" si="186"/>
        <v>0.47</v>
      </c>
      <c r="I2415" s="47">
        <f t="shared" si="187"/>
        <v>0.47</v>
      </c>
      <c r="K2415" s="139"/>
      <c r="L2415" s="54">
        <f t="shared" si="188"/>
        <v>3351</v>
      </c>
      <c r="M2415" s="54">
        <f t="shared" si="189"/>
        <v>3351</v>
      </c>
      <c r="O2415" s="91">
        <f t="shared" si="190"/>
        <v>0</v>
      </c>
      <c r="P2415" s="244">
        <v>3902284</v>
      </c>
      <c r="Q2415" s="71">
        <v>0.47</v>
      </c>
      <c r="R2415" s="71">
        <v>3351</v>
      </c>
    </row>
    <row r="2416" spans="1:18">
      <c r="A2416" s="212">
        <v>3902285</v>
      </c>
      <c r="B2416" s="149">
        <v>3902</v>
      </c>
      <c r="C2416" s="183" t="s">
        <v>1618</v>
      </c>
      <c r="D2416" s="184">
        <v>285</v>
      </c>
      <c r="E2416" s="41" t="s">
        <v>839</v>
      </c>
      <c r="F2416" s="235">
        <v>5.09</v>
      </c>
      <c r="G2416" s="235">
        <v>7</v>
      </c>
      <c r="H2416" s="78">
        <f t="shared" si="186"/>
        <v>6.6300000000000008</v>
      </c>
      <c r="I2416" s="47">
        <f t="shared" si="187"/>
        <v>-0.36999999999999922</v>
      </c>
      <c r="J2416" s="139">
        <v>34248</v>
      </c>
      <c r="K2416" s="139">
        <v>51052</v>
      </c>
      <c r="L2416" s="54">
        <f t="shared" si="188"/>
        <v>47225</v>
      </c>
      <c r="M2416" s="54">
        <f t="shared" si="189"/>
        <v>-3827</v>
      </c>
      <c r="O2416" s="91">
        <f t="shared" si="190"/>
        <v>0</v>
      </c>
      <c r="P2416" s="244">
        <v>3902285</v>
      </c>
      <c r="Q2416" s="71">
        <v>6.6300000000000008</v>
      </c>
      <c r="R2416" s="71">
        <v>47225</v>
      </c>
    </row>
    <row r="2417" spans="1:18">
      <c r="A2417" s="212">
        <v>3902290</v>
      </c>
      <c r="B2417" s="149">
        <v>3902</v>
      </c>
      <c r="C2417" s="183" t="s">
        <v>1618</v>
      </c>
      <c r="D2417" s="184">
        <v>290</v>
      </c>
      <c r="E2417" s="41" t="s">
        <v>798</v>
      </c>
      <c r="F2417" s="235">
        <v>1</v>
      </c>
      <c r="G2417" s="235">
        <v>1</v>
      </c>
      <c r="H2417" s="78">
        <f t="shared" si="186"/>
        <v>1.08</v>
      </c>
      <c r="I2417" s="47">
        <f t="shared" si="187"/>
        <v>8.0000000000000071E-2</v>
      </c>
      <c r="J2417" s="139">
        <v>6700</v>
      </c>
      <c r="K2417" s="139">
        <v>6700</v>
      </c>
      <c r="L2417" s="54">
        <f t="shared" si="188"/>
        <v>7305</v>
      </c>
      <c r="M2417" s="54">
        <f t="shared" si="189"/>
        <v>605</v>
      </c>
      <c r="O2417" s="91">
        <f t="shared" si="190"/>
        <v>0</v>
      </c>
      <c r="P2417" s="244">
        <v>3902290</v>
      </c>
      <c r="Q2417" s="71">
        <v>1.08</v>
      </c>
      <c r="R2417" s="71">
        <v>7305</v>
      </c>
    </row>
    <row r="2418" spans="1:18">
      <c r="A2418" s="250">
        <v>3902291</v>
      </c>
      <c r="B2418" s="149">
        <v>3902</v>
      </c>
      <c r="C2418" s="183" t="s">
        <v>1618</v>
      </c>
      <c r="D2418" s="184">
        <v>291</v>
      </c>
      <c r="E2418" s="41" t="s">
        <v>773</v>
      </c>
      <c r="F2418" s="235">
        <v>0.49</v>
      </c>
      <c r="G2418" s="235">
        <v>3</v>
      </c>
      <c r="H2418" s="78">
        <f t="shared" si="186"/>
        <v>3.88</v>
      </c>
      <c r="I2418" s="47">
        <f t="shared" si="187"/>
        <v>0.87999999999999989</v>
      </c>
      <c r="J2418" s="139">
        <v>3321</v>
      </c>
      <c r="K2418" s="139">
        <v>20100</v>
      </c>
      <c r="L2418" s="54">
        <f t="shared" si="188"/>
        <v>26837</v>
      </c>
      <c r="M2418" s="54">
        <f t="shared" si="189"/>
        <v>6737</v>
      </c>
      <c r="O2418" s="91">
        <f t="shared" si="190"/>
        <v>0</v>
      </c>
      <c r="P2418" s="244">
        <v>3902291</v>
      </c>
      <c r="Q2418" s="71">
        <v>3.88</v>
      </c>
      <c r="R2418" s="71">
        <v>26837</v>
      </c>
    </row>
    <row r="2419" spans="1:18">
      <c r="A2419" s="250">
        <v>3902292</v>
      </c>
      <c r="B2419" s="149">
        <v>3902</v>
      </c>
      <c r="C2419" s="183" t="s">
        <v>1618</v>
      </c>
      <c r="D2419" s="184">
        <v>292</v>
      </c>
      <c r="E2419" s="41" t="s">
        <v>1260</v>
      </c>
      <c r="F2419" s="235">
        <v>1</v>
      </c>
      <c r="G2419" s="235">
        <v>2</v>
      </c>
      <c r="H2419" s="78">
        <f t="shared" si="186"/>
        <v>2</v>
      </c>
      <c r="I2419" s="47">
        <f t="shared" si="187"/>
        <v>0</v>
      </c>
      <c r="J2419" s="139">
        <v>6776</v>
      </c>
      <c r="K2419" s="139">
        <v>13400</v>
      </c>
      <c r="L2419" s="54">
        <f t="shared" si="188"/>
        <v>13400</v>
      </c>
      <c r="M2419" s="54">
        <f t="shared" si="189"/>
        <v>0</v>
      </c>
      <c r="O2419" s="91">
        <f t="shared" si="190"/>
        <v>0</v>
      </c>
      <c r="P2419" s="244">
        <v>3902292</v>
      </c>
      <c r="Q2419" s="71">
        <v>2</v>
      </c>
      <c r="R2419" s="71">
        <v>13400</v>
      </c>
    </row>
    <row r="2420" spans="1:18">
      <c r="A2420" s="212">
        <v>3902293</v>
      </c>
      <c r="B2420" s="149">
        <v>3902</v>
      </c>
      <c r="C2420" s="183" t="s">
        <v>1618</v>
      </c>
      <c r="D2420" s="184">
        <v>293</v>
      </c>
      <c r="E2420" s="41" t="s">
        <v>840</v>
      </c>
      <c r="F2420" s="235">
        <v>6.49</v>
      </c>
      <c r="G2420" s="235">
        <v>7.5</v>
      </c>
      <c r="H2420" s="78">
        <f t="shared" si="186"/>
        <v>11.1</v>
      </c>
      <c r="I2420" s="47">
        <f t="shared" si="187"/>
        <v>3.5999999999999996</v>
      </c>
      <c r="J2420" s="139">
        <v>43521</v>
      </c>
      <c r="K2420" s="139">
        <v>54288</v>
      </c>
      <c r="L2420" s="54">
        <f t="shared" si="188"/>
        <v>75376</v>
      </c>
      <c r="M2420" s="54">
        <f t="shared" si="189"/>
        <v>21088</v>
      </c>
      <c r="O2420" s="91">
        <f t="shared" si="190"/>
        <v>0</v>
      </c>
      <c r="P2420" s="244">
        <v>3902293</v>
      </c>
      <c r="Q2420" s="71">
        <v>11.1</v>
      </c>
      <c r="R2420" s="71">
        <v>75376</v>
      </c>
    </row>
    <row r="2421" spans="1:18">
      <c r="A2421" s="212">
        <v>3902295</v>
      </c>
      <c r="B2421" s="149">
        <v>3902</v>
      </c>
      <c r="C2421" s="183" t="s">
        <v>1618</v>
      </c>
      <c r="D2421" s="184">
        <v>295</v>
      </c>
      <c r="E2421" s="41" t="s">
        <v>1280</v>
      </c>
      <c r="F2421" s="235">
        <v>2.06</v>
      </c>
      <c r="G2421" s="235">
        <v>6</v>
      </c>
      <c r="H2421" s="78">
        <f t="shared" si="186"/>
        <v>4.95</v>
      </c>
      <c r="I2421" s="47">
        <f t="shared" si="187"/>
        <v>-1.0499999999999998</v>
      </c>
      <c r="J2421" s="139">
        <v>14229</v>
      </c>
      <c r="K2421" s="139">
        <v>44200</v>
      </c>
      <c r="L2421" s="54">
        <f t="shared" si="188"/>
        <v>33779</v>
      </c>
      <c r="M2421" s="54">
        <f t="shared" si="189"/>
        <v>-10421</v>
      </c>
      <c r="O2421" s="91">
        <f t="shared" si="190"/>
        <v>0</v>
      </c>
      <c r="P2421" s="244">
        <v>3902295</v>
      </c>
      <c r="Q2421" s="71">
        <v>4.95</v>
      </c>
      <c r="R2421" s="71">
        <v>33779</v>
      </c>
    </row>
    <row r="2422" spans="1:18">
      <c r="A2422" s="234">
        <v>3902300</v>
      </c>
      <c r="B2422" s="149">
        <v>3902</v>
      </c>
      <c r="C2422" s="183" t="s">
        <v>1618</v>
      </c>
      <c r="D2422" s="184">
        <v>300</v>
      </c>
      <c r="E2422" s="41" t="s">
        <v>781</v>
      </c>
      <c r="G2422" s="235">
        <v>1</v>
      </c>
      <c r="H2422" s="78">
        <f t="shared" si="186"/>
        <v>1</v>
      </c>
      <c r="I2422" s="47">
        <f t="shared" si="187"/>
        <v>0</v>
      </c>
      <c r="K2422" s="139">
        <v>6700</v>
      </c>
      <c r="L2422" s="54">
        <f t="shared" si="188"/>
        <v>6700</v>
      </c>
      <c r="M2422" s="54">
        <f t="shared" si="189"/>
        <v>0</v>
      </c>
      <c r="O2422" s="91">
        <f t="shared" si="190"/>
        <v>0</v>
      </c>
      <c r="P2422" s="244">
        <v>3902300</v>
      </c>
      <c r="Q2422" s="71">
        <v>1</v>
      </c>
      <c r="R2422" s="71">
        <v>6700</v>
      </c>
    </row>
    <row r="2423" spans="1:18">
      <c r="A2423" s="212">
        <v>3902301</v>
      </c>
      <c r="B2423" s="149">
        <v>3902</v>
      </c>
      <c r="C2423" s="183" t="s">
        <v>1618</v>
      </c>
      <c r="D2423" s="184">
        <v>301</v>
      </c>
      <c r="E2423" s="41" t="s">
        <v>569</v>
      </c>
      <c r="F2423" s="235">
        <v>0.89</v>
      </c>
      <c r="G2423" s="235">
        <v>1</v>
      </c>
      <c r="H2423" s="78">
        <f t="shared" si="186"/>
        <v>1</v>
      </c>
      <c r="I2423" s="47">
        <f t="shared" si="187"/>
        <v>0</v>
      </c>
      <c r="J2423" s="139">
        <v>6064</v>
      </c>
      <c r="K2423" s="139">
        <v>6700</v>
      </c>
      <c r="L2423" s="54">
        <f t="shared" si="188"/>
        <v>6700</v>
      </c>
      <c r="M2423" s="54">
        <f t="shared" si="189"/>
        <v>0</v>
      </c>
      <c r="O2423" s="91">
        <f t="shared" si="190"/>
        <v>0</v>
      </c>
      <c r="P2423" s="244">
        <v>3902301</v>
      </c>
      <c r="Q2423" s="71">
        <v>1</v>
      </c>
      <c r="R2423" s="71">
        <v>6700</v>
      </c>
    </row>
    <row r="2424" spans="1:18">
      <c r="A2424" s="212">
        <v>3902304</v>
      </c>
      <c r="B2424" s="149">
        <v>3902</v>
      </c>
      <c r="C2424" s="183" t="s">
        <v>1618</v>
      </c>
      <c r="D2424" s="184">
        <v>304</v>
      </c>
      <c r="E2424" s="41" t="s">
        <v>799</v>
      </c>
      <c r="F2424" s="235">
        <v>1.6099999999999999</v>
      </c>
      <c r="G2424" s="235">
        <v>2</v>
      </c>
      <c r="H2424" s="78">
        <f t="shared" si="186"/>
        <v>0.81</v>
      </c>
      <c r="I2424" s="47">
        <f t="shared" si="187"/>
        <v>-1.19</v>
      </c>
      <c r="J2424" s="139">
        <v>10816</v>
      </c>
      <c r="K2424" s="139">
        <v>13400</v>
      </c>
      <c r="L2424" s="54">
        <f t="shared" si="188"/>
        <v>5633</v>
      </c>
      <c r="M2424" s="54">
        <f t="shared" si="189"/>
        <v>-7767</v>
      </c>
      <c r="O2424" s="91">
        <f t="shared" si="190"/>
        <v>0</v>
      </c>
      <c r="P2424" s="244">
        <v>3902304</v>
      </c>
      <c r="Q2424" s="71">
        <v>0.81</v>
      </c>
      <c r="R2424" s="71">
        <v>5633</v>
      </c>
    </row>
    <row r="2425" spans="1:18">
      <c r="A2425" s="250">
        <v>3902305</v>
      </c>
      <c r="B2425" s="149">
        <v>3902</v>
      </c>
      <c r="C2425" s="183" t="s">
        <v>1618</v>
      </c>
      <c r="D2425" s="184">
        <v>305</v>
      </c>
      <c r="E2425" s="41" t="s">
        <v>924</v>
      </c>
      <c r="F2425" s="235">
        <v>1.03</v>
      </c>
      <c r="G2425" s="235">
        <v>4</v>
      </c>
      <c r="H2425" s="78">
        <f t="shared" si="186"/>
        <v>5.21</v>
      </c>
      <c r="I2425" s="47">
        <f t="shared" si="187"/>
        <v>1.21</v>
      </c>
      <c r="J2425" s="139">
        <v>6974</v>
      </c>
      <c r="K2425" s="139">
        <v>26800</v>
      </c>
      <c r="L2425" s="54">
        <f t="shared" si="188"/>
        <v>35042</v>
      </c>
      <c r="M2425" s="54">
        <f t="shared" si="189"/>
        <v>8242</v>
      </c>
      <c r="O2425" s="91">
        <f t="shared" si="190"/>
        <v>0</v>
      </c>
      <c r="P2425" s="244">
        <v>3902305</v>
      </c>
      <c r="Q2425" s="71">
        <v>5.21</v>
      </c>
      <c r="R2425" s="71">
        <v>35042</v>
      </c>
    </row>
    <row r="2426" spans="1:18">
      <c r="A2426" s="212">
        <v>3902307</v>
      </c>
      <c r="B2426" s="149">
        <v>3902</v>
      </c>
      <c r="C2426" s="183" t="s">
        <v>1618</v>
      </c>
      <c r="D2426" s="184">
        <v>307</v>
      </c>
      <c r="E2426" s="41" t="s">
        <v>495</v>
      </c>
      <c r="F2426" s="235">
        <v>2.7</v>
      </c>
      <c r="G2426" s="235">
        <v>3.5</v>
      </c>
      <c r="H2426" s="78">
        <f t="shared" si="186"/>
        <v>3.88</v>
      </c>
      <c r="I2426" s="47">
        <f t="shared" si="187"/>
        <v>0.37999999999999989</v>
      </c>
      <c r="J2426" s="139">
        <v>18605</v>
      </c>
      <c r="K2426" s="139">
        <v>27488</v>
      </c>
      <c r="L2426" s="54">
        <f t="shared" si="188"/>
        <v>26499</v>
      </c>
      <c r="M2426" s="54">
        <f t="shared" si="189"/>
        <v>-989</v>
      </c>
      <c r="O2426" s="91">
        <f t="shared" si="190"/>
        <v>0</v>
      </c>
      <c r="P2426" s="244">
        <v>3902307</v>
      </c>
      <c r="Q2426" s="71">
        <v>3.88</v>
      </c>
      <c r="R2426" s="71">
        <v>26499</v>
      </c>
    </row>
    <row r="2427" spans="1:18">
      <c r="A2427" s="250">
        <v>3902308</v>
      </c>
      <c r="B2427" s="149">
        <v>3902</v>
      </c>
      <c r="C2427" s="183" t="s">
        <v>1618</v>
      </c>
      <c r="D2427" s="184">
        <v>308</v>
      </c>
      <c r="E2427" s="41" t="s">
        <v>1302</v>
      </c>
      <c r="F2427" s="235">
        <v>0.46</v>
      </c>
      <c r="G2427" s="235">
        <v>3</v>
      </c>
      <c r="H2427" s="78">
        <f t="shared" si="186"/>
        <v>3.83</v>
      </c>
      <c r="I2427" s="47">
        <f t="shared" si="187"/>
        <v>0.83000000000000007</v>
      </c>
      <c r="J2427" s="139">
        <v>3123</v>
      </c>
      <c r="K2427" s="139">
        <v>20100</v>
      </c>
      <c r="L2427" s="54">
        <f t="shared" si="188"/>
        <v>25824</v>
      </c>
      <c r="M2427" s="54">
        <f t="shared" si="189"/>
        <v>5724</v>
      </c>
      <c r="O2427" s="91">
        <f t="shared" si="190"/>
        <v>0</v>
      </c>
      <c r="P2427" s="244">
        <v>3902308</v>
      </c>
      <c r="Q2427" s="71">
        <v>3.83</v>
      </c>
      <c r="R2427" s="71">
        <v>25824</v>
      </c>
    </row>
    <row r="2428" spans="1:18">
      <c r="A2428" s="234">
        <v>3902309</v>
      </c>
      <c r="B2428" s="149">
        <v>3902</v>
      </c>
      <c r="C2428" s="183" t="s">
        <v>1618</v>
      </c>
      <c r="D2428" s="184">
        <v>309</v>
      </c>
      <c r="E2428" s="41" t="s">
        <v>818</v>
      </c>
      <c r="G2428" s="235">
        <v>2</v>
      </c>
      <c r="H2428" s="78">
        <f t="shared" si="186"/>
        <v>0.91</v>
      </c>
      <c r="I2428" s="47">
        <f t="shared" si="187"/>
        <v>-1.0899999999999999</v>
      </c>
      <c r="K2428" s="139">
        <v>21400</v>
      </c>
      <c r="L2428" s="54">
        <f t="shared" si="188"/>
        <v>6441</v>
      </c>
      <c r="M2428" s="54">
        <f t="shared" si="189"/>
        <v>-14959</v>
      </c>
      <c r="O2428" s="91">
        <f t="shared" si="190"/>
        <v>0</v>
      </c>
      <c r="P2428" s="244">
        <v>3902309</v>
      </c>
      <c r="Q2428" s="71">
        <v>0.91</v>
      </c>
      <c r="R2428" s="71">
        <v>6441</v>
      </c>
    </row>
    <row r="2429" spans="1:18">
      <c r="A2429" s="212">
        <v>3902310</v>
      </c>
      <c r="B2429" s="149">
        <v>3902</v>
      </c>
      <c r="C2429" s="183" t="s">
        <v>1618</v>
      </c>
      <c r="D2429" s="184">
        <v>310</v>
      </c>
      <c r="E2429" s="41" t="s">
        <v>901</v>
      </c>
      <c r="F2429" s="235">
        <v>4.3800000000000008</v>
      </c>
      <c r="G2429" s="235">
        <v>5</v>
      </c>
      <c r="H2429" s="78">
        <f t="shared" si="186"/>
        <v>8.0299999999999994</v>
      </c>
      <c r="I2429" s="47">
        <f t="shared" si="187"/>
        <v>3.0299999999999994</v>
      </c>
      <c r="J2429" s="139">
        <v>31950</v>
      </c>
      <c r="K2429" s="139">
        <v>55307</v>
      </c>
      <c r="L2429" s="54">
        <f t="shared" si="188"/>
        <v>58347</v>
      </c>
      <c r="M2429" s="54">
        <f t="shared" si="189"/>
        <v>3040</v>
      </c>
      <c r="O2429" s="91">
        <f t="shared" si="190"/>
        <v>0</v>
      </c>
      <c r="P2429" s="244">
        <v>3902310</v>
      </c>
      <c r="Q2429" s="71">
        <v>8.0299999999999994</v>
      </c>
      <c r="R2429" s="71">
        <v>58347</v>
      </c>
    </row>
    <row r="2430" spans="1:18">
      <c r="A2430" s="212">
        <v>3902314</v>
      </c>
      <c r="B2430" s="149">
        <v>3902</v>
      </c>
      <c r="C2430" s="183" t="s">
        <v>1618</v>
      </c>
      <c r="D2430" s="184">
        <v>314</v>
      </c>
      <c r="E2430" s="41" t="s">
        <v>1287</v>
      </c>
      <c r="F2430" s="235">
        <v>2.5099999999999998</v>
      </c>
      <c r="G2430" s="235">
        <v>4</v>
      </c>
      <c r="H2430" s="78">
        <f t="shared" si="186"/>
        <v>5.3199999999999994</v>
      </c>
      <c r="I2430" s="47">
        <f t="shared" si="187"/>
        <v>1.3199999999999994</v>
      </c>
      <c r="J2430" s="139">
        <v>17578</v>
      </c>
      <c r="K2430" s="139">
        <v>26800</v>
      </c>
      <c r="L2430" s="54">
        <f t="shared" si="188"/>
        <v>36984</v>
      </c>
      <c r="M2430" s="54">
        <f t="shared" si="189"/>
        <v>10184</v>
      </c>
      <c r="O2430" s="91">
        <f t="shared" si="190"/>
        <v>0</v>
      </c>
      <c r="P2430" s="244">
        <v>3902314</v>
      </c>
      <c r="Q2430" s="71">
        <v>5.3199999999999994</v>
      </c>
      <c r="R2430" s="71">
        <v>36984</v>
      </c>
    </row>
    <row r="2431" spans="1:18">
      <c r="A2431" s="234">
        <v>3902315</v>
      </c>
      <c r="B2431" s="149">
        <v>3902</v>
      </c>
      <c r="C2431" s="183" t="s">
        <v>1618</v>
      </c>
      <c r="D2431" s="184">
        <v>315</v>
      </c>
      <c r="E2431" s="41" t="s">
        <v>915</v>
      </c>
      <c r="G2431" s="235">
        <v>1</v>
      </c>
      <c r="H2431" s="78">
        <f t="shared" si="186"/>
        <v>1.95</v>
      </c>
      <c r="I2431" s="47">
        <f t="shared" si="187"/>
        <v>0.95</v>
      </c>
      <c r="K2431" s="139">
        <v>6700</v>
      </c>
      <c r="L2431" s="54">
        <f t="shared" si="188"/>
        <v>13144</v>
      </c>
      <c r="M2431" s="54">
        <f t="shared" si="189"/>
        <v>6444</v>
      </c>
      <c r="O2431" s="91">
        <f t="shared" si="190"/>
        <v>0</v>
      </c>
      <c r="P2431" s="244">
        <v>3902315</v>
      </c>
      <c r="Q2431" s="71">
        <v>1.95</v>
      </c>
      <c r="R2431" s="71">
        <v>13144</v>
      </c>
    </row>
    <row r="2432" spans="1:18">
      <c r="A2432" s="212">
        <v>3902316</v>
      </c>
      <c r="B2432" s="149">
        <v>3902</v>
      </c>
      <c r="C2432" s="183" t="s">
        <v>1618</v>
      </c>
      <c r="D2432" s="184">
        <v>316</v>
      </c>
      <c r="E2432" s="41" t="s">
        <v>870</v>
      </c>
      <c r="F2432" s="235">
        <v>2.4299999999999997</v>
      </c>
      <c r="G2432" s="235">
        <v>4</v>
      </c>
      <c r="H2432" s="78">
        <f t="shared" si="186"/>
        <v>5.24</v>
      </c>
      <c r="I2432" s="47">
        <f t="shared" si="187"/>
        <v>1.2400000000000002</v>
      </c>
      <c r="J2432" s="139">
        <v>18668</v>
      </c>
      <c r="K2432" s="139">
        <v>28247</v>
      </c>
      <c r="L2432" s="54">
        <f t="shared" si="188"/>
        <v>37197</v>
      </c>
      <c r="M2432" s="54">
        <f t="shared" si="189"/>
        <v>8950</v>
      </c>
      <c r="O2432" s="91">
        <f t="shared" si="190"/>
        <v>0</v>
      </c>
      <c r="P2432" s="244">
        <v>3902316</v>
      </c>
      <c r="Q2432" s="71">
        <v>5.24</v>
      </c>
      <c r="R2432" s="71">
        <v>37197</v>
      </c>
    </row>
    <row r="2433" spans="1:18">
      <c r="A2433" s="250">
        <v>3902321</v>
      </c>
      <c r="B2433" s="149">
        <v>3902</v>
      </c>
      <c r="C2433" s="183" t="s">
        <v>1618</v>
      </c>
      <c r="D2433" s="184">
        <v>321</v>
      </c>
      <c r="E2433" s="41" t="s">
        <v>850</v>
      </c>
      <c r="F2433" s="235">
        <v>0.99</v>
      </c>
      <c r="G2433" s="235">
        <v>1</v>
      </c>
      <c r="H2433" s="78">
        <f t="shared" si="186"/>
        <v>1</v>
      </c>
      <c r="I2433" s="47">
        <f t="shared" si="187"/>
        <v>0</v>
      </c>
      <c r="J2433" s="139">
        <v>8143</v>
      </c>
      <c r="K2433" s="139">
        <v>6700</v>
      </c>
      <c r="L2433" s="54">
        <f t="shared" si="188"/>
        <v>6700</v>
      </c>
      <c r="M2433" s="54">
        <f t="shared" si="189"/>
        <v>0</v>
      </c>
      <c r="O2433" s="91">
        <f t="shared" si="190"/>
        <v>0</v>
      </c>
      <c r="P2433" s="244">
        <v>3902321</v>
      </c>
      <c r="Q2433" s="71">
        <v>1</v>
      </c>
      <c r="R2433" s="71">
        <v>6700</v>
      </c>
    </row>
    <row r="2434" spans="1:18">
      <c r="A2434" s="212">
        <v>3902322</v>
      </c>
      <c r="B2434" s="149">
        <v>3902</v>
      </c>
      <c r="C2434" s="183" t="s">
        <v>1618</v>
      </c>
      <c r="D2434" s="184">
        <v>322</v>
      </c>
      <c r="E2434" s="41" t="s">
        <v>787</v>
      </c>
      <c r="F2434" s="235">
        <v>2.8200000000000003</v>
      </c>
      <c r="G2434" s="235">
        <v>2</v>
      </c>
      <c r="H2434" s="78">
        <f t="shared" si="186"/>
        <v>2</v>
      </c>
      <c r="I2434" s="47">
        <f t="shared" si="187"/>
        <v>0</v>
      </c>
      <c r="J2434" s="139">
        <v>18982</v>
      </c>
      <c r="K2434" s="139">
        <v>13400</v>
      </c>
      <c r="L2434" s="54">
        <f t="shared" si="188"/>
        <v>13400</v>
      </c>
      <c r="M2434" s="54">
        <f t="shared" si="189"/>
        <v>0</v>
      </c>
      <c r="O2434" s="91">
        <f t="shared" si="190"/>
        <v>0</v>
      </c>
      <c r="P2434" s="244">
        <v>3902322</v>
      </c>
      <c r="Q2434" s="71">
        <v>2</v>
      </c>
      <c r="R2434" s="71">
        <v>13400</v>
      </c>
    </row>
    <row r="2435" spans="1:18">
      <c r="A2435" s="250">
        <v>3902323</v>
      </c>
      <c r="B2435" s="149">
        <v>3902</v>
      </c>
      <c r="C2435" s="183" t="s">
        <v>1618</v>
      </c>
      <c r="D2435" s="184">
        <v>323</v>
      </c>
      <c r="E2435" s="41" t="s">
        <v>502</v>
      </c>
      <c r="F2435" s="235">
        <v>1.9300000000000002</v>
      </c>
      <c r="G2435" s="235">
        <v>2</v>
      </c>
      <c r="H2435" s="78">
        <f t="shared" si="186"/>
        <v>2.44</v>
      </c>
      <c r="I2435" s="47">
        <f t="shared" si="187"/>
        <v>0.43999999999999995</v>
      </c>
      <c r="J2435" s="139">
        <v>13293</v>
      </c>
      <c r="K2435" s="139">
        <v>17400</v>
      </c>
      <c r="L2435" s="54">
        <f t="shared" si="188"/>
        <v>16740</v>
      </c>
      <c r="M2435" s="54">
        <f t="shared" si="189"/>
        <v>-660</v>
      </c>
      <c r="O2435" s="91">
        <f t="shared" si="190"/>
        <v>0</v>
      </c>
      <c r="P2435" s="244">
        <v>3902323</v>
      </c>
      <c r="Q2435" s="71">
        <v>2.44</v>
      </c>
      <c r="R2435" s="71">
        <v>16740</v>
      </c>
    </row>
    <row r="2436" spans="1:18">
      <c r="A2436" s="212">
        <v>3902325</v>
      </c>
      <c r="B2436" s="149">
        <v>3902</v>
      </c>
      <c r="C2436" s="183" t="s">
        <v>1618</v>
      </c>
      <c r="D2436" s="184">
        <v>325</v>
      </c>
      <c r="E2436" s="41" t="s">
        <v>576</v>
      </c>
      <c r="F2436" s="235">
        <v>3.21</v>
      </c>
      <c r="G2436" s="235">
        <v>3</v>
      </c>
      <c r="H2436" s="78">
        <f t="shared" ref="H2436:H2498" si="191">Q2436</f>
        <v>3.3499999999999996</v>
      </c>
      <c r="I2436" s="47">
        <f t="shared" ref="I2436:I2498" si="192">H2436-G2436</f>
        <v>0.34999999999999964</v>
      </c>
      <c r="J2436" s="139">
        <v>21641</v>
      </c>
      <c r="K2436" s="139">
        <v>20100</v>
      </c>
      <c r="L2436" s="54">
        <f t="shared" ref="L2436:L2498" si="193">R2436</f>
        <v>22726</v>
      </c>
      <c r="M2436" s="54">
        <f t="shared" ref="M2436:M2498" si="194">L2436-K2436</f>
        <v>2626</v>
      </c>
      <c r="O2436" s="91">
        <f t="shared" si="190"/>
        <v>0</v>
      </c>
      <c r="P2436" s="244">
        <v>3902325</v>
      </c>
      <c r="Q2436" s="71">
        <v>3.3499999999999996</v>
      </c>
      <c r="R2436" s="71">
        <v>22726</v>
      </c>
    </row>
    <row r="2437" spans="1:18">
      <c r="A2437" s="212">
        <v>3902326</v>
      </c>
      <c r="B2437" s="149">
        <v>3902</v>
      </c>
      <c r="C2437" s="183" t="s">
        <v>1618</v>
      </c>
      <c r="D2437" s="184">
        <v>326</v>
      </c>
      <c r="E2437" s="41" t="s">
        <v>570</v>
      </c>
      <c r="F2437" s="235">
        <v>1</v>
      </c>
      <c r="G2437" s="235">
        <v>3</v>
      </c>
      <c r="H2437" s="78">
        <f t="shared" si="191"/>
        <v>3.41</v>
      </c>
      <c r="I2437" s="47">
        <f t="shared" si="192"/>
        <v>0.41000000000000014</v>
      </c>
      <c r="J2437" s="139">
        <v>6886</v>
      </c>
      <c r="K2437" s="139">
        <v>20100</v>
      </c>
      <c r="L2437" s="54">
        <f t="shared" si="193"/>
        <v>23216</v>
      </c>
      <c r="M2437" s="54">
        <f t="shared" si="194"/>
        <v>3116</v>
      </c>
      <c r="O2437" s="91">
        <f t="shared" si="190"/>
        <v>0</v>
      </c>
      <c r="P2437" s="244">
        <v>3902326</v>
      </c>
      <c r="Q2437" s="71">
        <v>3.41</v>
      </c>
      <c r="R2437" s="71">
        <v>23216</v>
      </c>
    </row>
    <row r="2438" spans="1:18">
      <c r="A2438" s="234">
        <v>3902330</v>
      </c>
      <c r="B2438" s="149">
        <v>3902</v>
      </c>
      <c r="C2438" s="183" t="s">
        <v>1618</v>
      </c>
      <c r="D2438" s="184">
        <v>330</v>
      </c>
      <c r="E2438" s="41" t="s">
        <v>508</v>
      </c>
      <c r="G2438" s="235">
        <v>1</v>
      </c>
      <c r="H2438" s="78">
        <f t="shared" si="191"/>
        <v>1</v>
      </c>
      <c r="I2438" s="47">
        <f t="shared" si="192"/>
        <v>0</v>
      </c>
      <c r="K2438" s="139">
        <v>6700</v>
      </c>
      <c r="L2438" s="54">
        <f t="shared" si="193"/>
        <v>6700</v>
      </c>
      <c r="M2438" s="54">
        <f t="shared" si="194"/>
        <v>0</v>
      </c>
      <c r="O2438" s="91">
        <f t="shared" si="190"/>
        <v>0</v>
      </c>
      <c r="P2438" s="244">
        <v>3902330</v>
      </c>
      <c r="Q2438" s="71">
        <v>1</v>
      </c>
      <c r="R2438" s="71">
        <v>6700</v>
      </c>
    </row>
    <row r="2439" spans="1:18">
      <c r="A2439" s="212">
        <v>3902331</v>
      </c>
      <c r="B2439" s="149">
        <v>3902</v>
      </c>
      <c r="C2439" s="183" t="s">
        <v>1618</v>
      </c>
      <c r="D2439" s="184">
        <v>331</v>
      </c>
      <c r="E2439" s="41" t="s">
        <v>509</v>
      </c>
      <c r="F2439" s="235">
        <v>0.83000000000000007</v>
      </c>
      <c r="G2439" s="235">
        <v>2</v>
      </c>
      <c r="H2439" s="78">
        <f t="shared" si="191"/>
        <v>3.2600000000000002</v>
      </c>
      <c r="I2439" s="47">
        <f t="shared" si="192"/>
        <v>1.2600000000000002</v>
      </c>
      <c r="J2439" s="139">
        <v>6182</v>
      </c>
      <c r="K2439" s="139">
        <v>13933</v>
      </c>
      <c r="L2439" s="54">
        <f t="shared" si="193"/>
        <v>23637</v>
      </c>
      <c r="M2439" s="54">
        <f t="shared" si="194"/>
        <v>9704</v>
      </c>
      <c r="O2439" s="91">
        <f t="shared" si="190"/>
        <v>0</v>
      </c>
      <c r="P2439" s="244">
        <v>3902331</v>
      </c>
      <c r="Q2439" s="71">
        <v>3.2600000000000002</v>
      </c>
      <c r="R2439" s="71">
        <v>23637</v>
      </c>
    </row>
    <row r="2440" spans="1:18">
      <c r="A2440" s="212">
        <v>3902332</v>
      </c>
      <c r="B2440" s="149">
        <v>3902</v>
      </c>
      <c r="C2440" s="183" t="s">
        <v>1618</v>
      </c>
      <c r="D2440" s="184">
        <v>332</v>
      </c>
      <c r="E2440" s="41" t="s">
        <v>577</v>
      </c>
      <c r="F2440" s="235">
        <v>1</v>
      </c>
      <c r="G2440" s="235">
        <v>4</v>
      </c>
      <c r="H2440" s="78">
        <f t="shared" si="191"/>
        <v>5.93</v>
      </c>
      <c r="I2440" s="47">
        <f t="shared" si="192"/>
        <v>1.9299999999999997</v>
      </c>
      <c r="J2440" s="139">
        <v>7112</v>
      </c>
      <c r="K2440" s="139">
        <v>37800</v>
      </c>
      <c r="L2440" s="54">
        <f t="shared" si="193"/>
        <v>40730</v>
      </c>
      <c r="M2440" s="54">
        <f t="shared" si="194"/>
        <v>2930</v>
      </c>
      <c r="O2440" s="91">
        <f t="shared" si="190"/>
        <v>0</v>
      </c>
      <c r="P2440" s="244">
        <v>3902332</v>
      </c>
      <c r="Q2440" s="71">
        <v>5.93</v>
      </c>
      <c r="R2440" s="71">
        <v>40730</v>
      </c>
    </row>
    <row r="2441" spans="1:18">
      <c r="A2441" s="212">
        <v>3902335</v>
      </c>
      <c r="B2441" s="149">
        <v>3902</v>
      </c>
      <c r="C2441" s="183" t="s">
        <v>1618</v>
      </c>
      <c r="D2441" s="184">
        <v>335</v>
      </c>
      <c r="E2441" s="41" t="s">
        <v>510</v>
      </c>
      <c r="F2441" s="235">
        <v>0.19</v>
      </c>
      <c r="G2441" s="235">
        <v>0</v>
      </c>
      <c r="H2441" s="78">
        <f t="shared" si="191"/>
        <v>0</v>
      </c>
      <c r="I2441" s="47">
        <f t="shared" si="192"/>
        <v>0</v>
      </c>
      <c r="J2441" s="139">
        <v>1334</v>
      </c>
      <c r="K2441" s="139">
        <v>0</v>
      </c>
      <c r="L2441" s="54">
        <f t="shared" si="193"/>
        <v>0</v>
      </c>
      <c r="M2441" s="54">
        <f t="shared" si="194"/>
        <v>0</v>
      </c>
      <c r="O2441" s="91">
        <f t="shared" si="190"/>
        <v>0</v>
      </c>
      <c r="P2441" s="144">
        <v>3902335</v>
      </c>
      <c r="Q2441" s="71"/>
      <c r="R2441" s="71"/>
    </row>
    <row r="2442" spans="1:18">
      <c r="A2442" s="212">
        <v>3902336</v>
      </c>
      <c r="B2442" s="149">
        <v>3902</v>
      </c>
      <c r="C2442" s="183" t="s">
        <v>1618</v>
      </c>
      <c r="D2442" s="184">
        <v>336</v>
      </c>
      <c r="E2442" s="41" t="s">
        <v>841</v>
      </c>
      <c r="F2442" s="235">
        <v>2.1500000000000004</v>
      </c>
      <c r="G2442" s="235">
        <v>10</v>
      </c>
      <c r="H2442" s="78">
        <f t="shared" si="191"/>
        <v>9.5000000000000018</v>
      </c>
      <c r="I2442" s="47">
        <f t="shared" si="192"/>
        <v>-0.49999999999999822</v>
      </c>
      <c r="J2442" s="139">
        <v>14980</v>
      </c>
      <c r="K2442" s="139">
        <v>71000</v>
      </c>
      <c r="L2442" s="54">
        <f t="shared" si="193"/>
        <v>67824</v>
      </c>
      <c r="M2442" s="54">
        <f t="shared" si="194"/>
        <v>-3176</v>
      </c>
      <c r="O2442" s="91">
        <f t="shared" si="190"/>
        <v>0</v>
      </c>
      <c r="P2442" s="244">
        <v>3902336</v>
      </c>
      <c r="Q2442" s="71">
        <v>9.5000000000000018</v>
      </c>
      <c r="R2442" s="71">
        <v>67824</v>
      </c>
    </row>
    <row r="2443" spans="1:18">
      <c r="A2443" s="250">
        <v>3902341</v>
      </c>
      <c r="B2443" s="149">
        <v>3902</v>
      </c>
      <c r="C2443" s="183" t="s">
        <v>1618</v>
      </c>
      <c r="D2443" s="184">
        <v>341</v>
      </c>
      <c r="E2443" s="41" t="s">
        <v>910</v>
      </c>
      <c r="F2443" s="235">
        <v>0.12</v>
      </c>
      <c r="G2443" s="235">
        <v>0</v>
      </c>
      <c r="H2443" s="78">
        <f t="shared" si="191"/>
        <v>0</v>
      </c>
      <c r="I2443" s="47">
        <f t="shared" si="192"/>
        <v>0</v>
      </c>
      <c r="J2443" s="139">
        <v>945</v>
      </c>
      <c r="K2443" s="139">
        <v>0</v>
      </c>
      <c r="L2443" s="54">
        <f t="shared" si="193"/>
        <v>0</v>
      </c>
      <c r="M2443" s="54">
        <f t="shared" si="194"/>
        <v>0</v>
      </c>
      <c r="O2443" s="91">
        <f t="shared" si="190"/>
        <v>0</v>
      </c>
      <c r="P2443" s="144">
        <v>3902341</v>
      </c>
      <c r="Q2443" s="71"/>
      <c r="R2443" s="71"/>
    </row>
    <row r="2444" spans="1:18">
      <c r="A2444" s="212">
        <v>3902342</v>
      </c>
      <c r="B2444" s="149">
        <v>3902</v>
      </c>
      <c r="C2444" s="183" t="s">
        <v>1618</v>
      </c>
      <c r="D2444" s="184">
        <v>342</v>
      </c>
      <c r="E2444" s="41" t="s">
        <v>514</v>
      </c>
      <c r="F2444" s="235">
        <v>0.9</v>
      </c>
      <c r="G2444" s="235">
        <v>0</v>
      </c>
      <c r="H2444" s="78">
        <f t="shared" si="191"/>
        <v>0.16</v>
      </c>
      <c r="I2444" s="47">
        <f t="shared" si="192"/>
        <v>0.16</v>
      </c>
      <c r="J2444" s="139">
        <v>6038</v>
      </c>
      <c r="K2444" s="139">
        <v>0</v>
      </c>
      <c r="L2444" s="54">
        <f t="shared" si="193"/>
        <v>1135</v>
      </c>
      <c r="M2444" s="54">
        <f t="shared" si="194"/>
        <v>1135</v>
      </c>
      <c r="O2444" s="91">
        <f t="shared" ref="O2444:O2498" si="195">P2444-A2444</f>
        <v>0</v>
      </c>
      <c r="P2444" s="244">
        <v>3902342</v>
      </c>
      <c r="Q2444" s="71">
        <v>0.16</v>
      </c>
      <c r="R2444" s="71">
        <v>1135</v>
      </c>
    </row>
    <row r="2445" spans="1:18">
      <c r="A2445" s="250">
        <v>3902343</v>
      </c>
      <c r="B2445" s="149">
        <v>3902</v>
      </c>
      <c r="C2445" s="183" t="s">
        <v>1618</v>
      </c>
      <c r="D2445" s="184">
        <v>343</v>
      </c>
      <c r="E2445" s="41" t="s">
        <v>788</v>
      </c>
      <c r="F2445" s="235">
        <v>7.0000000000000007E-2</v>
      </c>
      <c r="G2445" s="235">
        <v>1</v>
      </c>
      <c r="H2445" s="78">
        <f t="shared" si="191"/>
        <v>2.84</v>
      </c>
      <c r="I2445" s="47">
        <f t="shared" si="192"/>
        <v>1.8399999999999999</v>
      </c>
      <c r="J2445" s="139">
        <v>539</v>
      </c>
      <c r="K2445" s="139">
        <v>6700</v>
      </c>
      <c r="L2445" s="54">
        <f t="shared" si="193"/>
        <v>19190</v>
      </c>
      <c r="M2445" s="54">
        <f t="shared" si="194"/>
        <v>12490</v>
      </c>
      <c r="O2445" s="91">
        <f t="shared" si="195"/>
        <v>0</v>
      </c>
      <c r="P2445" s="244">
        <v>3902343</v>
      </c>
      <c r="Q2445" s="71">
        <v>2.84</v>
      </c>
      <c r="R2445" s="71">
        <v>19190</v>
      </c>
    </row>
    <row r="2446" spans="1:18">
      <c r="A2446" s="234">
        <v>3902344</v>
      </c>
      <c r="B2446" s="149">
        <v>3902</v>
      </c>
      <c r="C2446" s="183" t="s">
        <v>1618</v>
      </c>
      <c r="D2446" s="184">
        <v>344</v>
      </c>
      <c r="E2446" s="41" t="s">
        <v>515</v>
      </c>
      <c r="G2446" s="235">
        <v>1</v>
      </c>
      <c r="H2446" s="78">
        <f t="shared" si="191"/>
        <v>0.8</v>
      </c>
      <c r="I2446" s="47">
        <f t="shared" si="192"/>
        <v>-0.19999999999999996</v>
      </c>
      <c r="K2446" s="139">
        <v>10700</v>
      </c>
      <c r="L2446" s="54">
        <f t="shared" si="193"/>
        <v>8083</v>
      </c>
      <c r="M2446" s="54">
        <f t="shared" si="194"/>
        <v>-2617</v>
      </c>
      <c r="O2446" s="91">
        <f t="shared" si="195"/>
        <v>0</v>
      </c>
      <c r="P2446" s="244">
        <v>3902344</v>
      </c>
      <c r="Q2446" s="71">
        <v>0.8</v>
      </c>
      <c r="R2446" s="71">
        <v>8083</v>
      </c>
    </row>
    <row r="2447" spans="1:18">
      <c r="A2447" s="212">
        <v>3902346</v>
      </c>
      <c r="B2447" s="149">
        <v>3902</v>
      </c>
      <c r="C2447" s="183" t="s">
        <v>1618</v>
      </c>
      <c r="D2447" s="184">
        <v>346</v>
      </c>
      <c r="E2447" s="41" t="s">
        <v>517</v>
      </c>
      <c r="F2447" s="235">
        <v>0.71</v>
      </c>
      <c r="G2447" s="235">
        <v>1</v>
      </c>
      <c r="H2447" s="78">
        <f t="shared" si="191"/>
        <v>1.8499999999999999</v>
      </c>
      <c r="I2447" s="47">
        <f t="shared" si="192"/>
        <v>0.84999999999999987</v>
      </c>
      <c r="J2447" s="139">
        <v>4929</v>
      </c>
      <c r="K2447" s="139">
        <v>6700</v>
      </c>
      <c r="L2447" s="54">
        <f t="shared" si="193"/>
        <v>12482</v>
      </c>
      <c r="M2447" s="54">
        <f t="shared" si="194"/>
        <v>5782</v>
      </c>
      <c r="O2447" s="91">
        <f t="shared" si="195"/>
        <v>0</v>
      </c>
      <c r="P2447" s="244">
        <v>3902346</v>
      </c>
      <c r="Q2447" s="71">
        <v>1.8499999999999999</v>
      </c>
      <c r="R2447" s="71">
        <v>12482</v>
      </c>
    </row>
    <row r="2448" spans="1:18">
      <c r="A2448" s="250">
        <v>3902347</v>
      </c>
      <c r="B2448" s="149">
        <v>3902</v>
      </c>
      <c r="C2448" s="183" t="s">
        <v>1618</v>
      </c>
      <c r="D2448" s="184">
        <v>347</v>
      </c>
      <c r="E2448" s="41" t="s">
        <v>1270</v>
      </c>
      <c r="F2448" s="235">
        <v>1.9100000000000001</v>
      </c>
      <c r="G2448" s="235">
        <v>0</v>
      </c>
      <c r="H2448" s="78">
        <f t="shared" si="191"/>
        <v>2.48</v>
      </c>
      <c r="I2448" s="47">
        <f t="shared" si="192"/>
        <v>2.48</v>
      </c>
      <c r="J2448" s="139">
        <v>12954</v>
      </c>
      <c r="K2448" s="139">
        <v>0</v>
      </c>
      <c r="L2448" s="54">
        <f t="shared" si="193"/>
        <v>16864</v>
      </c>
      <c r="M2448" s="54">
        <f t="shared" si="194"/>
        <v>16864</v>
      </c>
      <c r="O2448" s="91">
        <f t="shared" si="195"/>
        <v>0</v>
      </c>
      <c r="P2448" s="244">
        <v>3902347</v>
      </c>
      <c r="Q2448" s="71">
        <v>2.48</v>
      </c>
      <c r="R2448" s="71">
        <v>16864</v>
      </c>
    </row>
    <row r="2449" spans="1:18">
      <c r="A2449" s="212">
        <v>3902348</v>
      </c>
      <c r="B2449" s="149">
        <v>3902</v>
      </c>
      <c r="C2449" s="183" t="s">
        <v>1618</v>
      </c>
      <c r="D2449" s="184">
        <v>348</v>
      </c>
      <c r="E2449" s="41" t="s">
        <v>857</v>
      </c>
      <c r="F2449" s="235">
        <v>15.000000000000004</v>
      </c>
      <c r="G2449" s="235">
        <v>30.5</v>
      </c>
      <c r="H2449" s="78">
        <f t="shared" si="191"/>
        <v>30.369999999999994</v>
      </c>
      <c r="I2449" s="47">
        <f t="shared" si="192"/>
        <v>-0.13000000000000611</v>
      </c>
      <c r="J2449" s="139">
        <v>104216</v>
      </c>
      <c r="K2449" s="139">
        <v>219924</v>
      </c>
      <c r="L2449" s="54">
        <f t="shared" si="193"/>
        <v>209780</v>
      </c>
      <c r="M2449" s="54">
        <f t="shared" si="194"/>
        <v>-10144</v>
      </c>
      <c r="O2449" s="91">
        <f t="shared" si="195"/>
        <v>0</v>
      </c>
      <c r="P2449" s="244">
        <v>3902348</v>
      </c>
      <c r="Q2449" s="71">
        <v>30.369999999999994</v>
      </c>
      <c r="R2449" s="71">
        <v>209780</v>
      </c>
    </row>
    <row r="2450" spans="1:18">
      <c r="A2450" s="212">
        <v>3902600</v>
      </c>
      <c r="B2450" s="149">
        <v>3902</v>
      </c>
      <c r="C2450" s="183" t="s">
        <v>1618</v>
      </c>
      <c r="D2450" s="184">
        <v>600</v>
      </c>
      <c r="E2450" s="41" t="s">
        <v>851</v>
      </c>
      <c r="F2450" s="235">
        <v>0.22</v>
      </c>
      <c r="G2450" s="235">
        <v>0</v>
      </c>
      <c r="H2450" s="78">
        <f t="shared" si="191"/>
        <v>0</v>
      </c>
      <c r="I2450" s="47">
        <f t="shared" si="192"/>
        <v>0</v>
      </c>
      <c r="J2450" s="139">
        <v>1583</v>
      </c>
      <c r="K2450" s="139">
        <v>0</v>
      </c>
      <c r="L2450" s="54">
        <f t="shared" si="193"/>
        <v>0</v>
      </c>
      <c r="M2450" s="54">
        <f t="shared" si="194"/>
        <v>0</v>
      </c>
      <c r="O2450" s="91">
        <f t="shared" si="195"/>
        <v>0</v>
      </c>
      <c r="P2450" s="144">
        <v>3902600</v>
      </c>
      <c r="Q2450" s="71"/>
      <c r="R2450" s="71"/>
    </row>
    <row r="2451" spans="1:18">
      <c r="A2451" s="234">
        <v>3902603</v>
      </c>
      <c r="B2451" s="149">
        <v>3902</v>
      </c>
      <c r="C2451" s="183" t="s">
        <v>1618</v>
      </c>
      <c r="D2451" s="184">
        <v>603</v>
      </c>
      <c r="E2451" s="41" t="s">
        <v>1290</v>
      </c>
      <c r="G2451" s="235">
        <v>1</v>
      </c>
      <c r="H2451" s="78">
        <f t="shared" si="191"/>
        <v>1.02</v>
      </c>
      <c r="I2451" s="47">
        <f t="shared" si="192"/>
        <v>2.0000000000000018E-2</v>
      </c>
      <c r="K2451" s="139">
        <v>10700</v>
      </c>
      <c r="L2451" s="54">
        <f t="shared" si="193"/>
        <v>10398</v>
      </c>
      <c r="M2451" s="54">
        <f t="shared" si="194"/>
        <v>-302</v>
      </c>
      <c r="O2451" s="91">
        <f t="shared" si="195"/>
        <v>0</v>
      </c>
      <c r="P2451" s="244">
        <v>3902603</v>
      </c>
      <c r="Q2451" s="71">
        <v>1.02</v>
      </c>
      <c r="R2451" s="71">
        <v>10398</v>
      </c>
    </row>
    <row r="2452" spans="1:18">
      <c r="A2452" s="212">
        <v>3902605</v>
      </c>
      <c r="B2452" s="149">
        <v>3902</v>
      </c>
      <c r="C2452" s="183" t="s">
        <v>1618</v>
      </c>
      <c r="D2452" s="184">
        <v>605</v>
      </c>
      <c r="E2452" s="41" t="s">
        <v>521</v>
      </c>
      <c r="F2452" s="235">
        <v>2.83</v>
      </c>
      <c r="G2452" s="235">
        <v>3</v>
      </c>
      <c r="H2452" s="78">
        <f t="shared" si="191"/>
        <v>2.84</v>
      </c>
      <c r="I2452" s="47">
        <f t="shared" si="192"/>
        <v>-0.16000000000000014</v>
      </c>
      <c r="J2452" s="139">
        <v>18974</v>
      </c>
      <c r="K2452" s="139">
        <v>24100</v>
      </c>
      <c r="L2452" s="54">
        <f t="shared" si="193"/>
        <v>19317</v>
      </c>
      <c r="M2452" s="54">
        <f t="shared" si="194"/>
        <v>-4783</v>
      </c>
      <c r="O2452" s="91">
        <f t="shared" si="195"/>
        <v>0</v>
      </c>
      <c r="P2452" s="244">
        <v>3902605</v>
      </c>
      <c r="Q2452" s="71">
        <v>2.84</v>
      </c>
      <c r="R2452" s="71">
        <v>19317</v>
      </c>
    </row>
    <row r="2453" spans="1:18">
      <c r="A2453" s="212">
        <v>3902610</v>
      </c>
      <c r="B2453" s="149">
        <v>3902</v>
      </c>
      <c r="C2453" s="183" t="s">
        <v>1618</v>
      </c>
      <c r="D2453" s="184">
        <v>610</v>
      </c>
      <c r="E2453" s="41" t="s">
        <v>852</v>
      </c>
      <c r="F2453" s="235">
        <v>2.04</v>
      </c>
      <c r="G2453" s="235">
        <v>6</v>
      </c>
      <c r="H2453" s="78">
        <f t="shared" si="191"/>
        <v>6.0100000000000007</v>
      </c>
      <c r="I2453" s="47">
        <f t="shared" si="192"/>
        <v>1.0000000000000675E-2</v>
      </c>
      <c r="J2453" s="139">
        <v>13837</v>
      </c>
      <c r="K2453" s="139">
        <v>40200</v>
      </c>
      <c r="L2453" s="54">
        <f t="shared" si="193"/>
        <v>40416</v>
      </c>
      <c r="M2453" s="54">
        <f t="shared" si="194"/>
        <v>216</v>
      </c>
      <c r="O2453" s="91">
        <f t="shared" si="195"/>
        <v>0</v>
      </c>
      <c r="P2453" s="244">
        <v>3902610</v>
      </c>
      <c r="Q2453" s="71">
        <v>6.0100000000000007</v>
      </c>
      <c r="R2453" s="71">
        <v>40416</v>
      </c>
    </row>
    <row r="2454" spans="1:18">
      <c r="A2454" s="212">
        <v>3902615</v>
      </c>
      <c r="B2454" s="149">
        <v>3902</v>
      </c>
      <c r="C2454" s="183" t="s">
        <v>1618</v>
      </c>
      <c r="D2454" s="184">
        <v>615</v>
      </c>
      <c r="E2454" s="41" t="s">
        <v>805</v>
      </c>
      <c r="F2454" s="235">
        <v>2.66</v>
      </c>
      <c r="G2454" s="235">
        <v>5</v>
      </c>
      <c r="H2454" s="78">
        <f t="shared" si="191"/>
        <v>7.71</v>
      </c>
      <c r="I2454" s="47">
        <f t="shared" si="192"/>
        <v>2.71</v>
      </c>
      <c r="J2454" s="139">
        <v>17848</v>
      </c>
      <c r="K2454" s="139">
        <v>41500</v>
      </c>
      <c r="L2454" s="54">
        <f t="shared" si="193"/>
        <v>54264</v>
      </c>
      <c r="M2454" s="54">
        <f t="shared" si="194"/>
        <v>12764</v>
      </c>
      <c r="O2454" s="91">
        <f t="shared" si="195"/>
        <v>0</v>
      </c>
      <c r="P2454" s="244">
        <v>3902615</v>
      </c>
      <c r="Q2454" s="71">
        <v>7.71</v>
      </c>
      <c r="R2454" s="71">
        <v>54264</v>
      </c>
    </row>
    <row r="2455" spans="1:18">
      <c r="A2455" s="212">
        <v>3902616</v>
      </c>
      <c r="B2455" s="149">
        <v>3902</v>
      </c>
      <c r="C2455" s="183" t="s">
        <v>1618</v>
      </c>
      <c r="D2455" s="184">
        <v>616</v>
      </c>
      <c r="E2455" s="41" t="s">
        <v>1513</v>
      </c>
      <c r="F2455" s="235">
        <v>2</v>
      </c>
      <c r="G2455" s="235">
        <v>2.5</v>
      </c>
      <c r="H2455" s="78">
        <f t="shared" si="191"/>
        <v>2.69</v>
      </c>
      <c r="I2455" s="47">
        <f t="shared" si="192"/>
        <v>0.18999999999999995</v>
      </c>
      <c r="J2455" s="139">
        <v>13400</v>
      </c>
      <c r="K2455" s="139">
        <v>16788</v>
      </c>
      <c r="L2455" s="54">
        <f t="shared" si="193"/>
        <v>18266</v>
      </c>
      <c r="M2455" s="54">
        <f t="shared" si="194"/>
        <v>1478</v>
      </c>
      <c r="O2455" s="91">
        <f t="shared" si="195"/>
        <v>0</v>
      </c>
      <c r="P2455" s="244">
        <v>3902616</v>
      </c>
      <c r="Q2455" s="71">
        <v>2.69</v>
      </c>
      <c r="R2455" s="71">
        <v>18266</v>
      </c>
    </row>
    <row r="2456" spans="1:18">
      <c r="A2456" s="212">
        <v>3902618</v>
      </c>
      <c r="B2456" s="149">
        <v>3902</v>
      </c>
      <c r="C2456" s="183" t="s">
        <v>1618</v>
      </c>
      <c r="D2456" s="184">
        <v>618</v>
      </c>
      <c r="E2456" s="41" t="s">
        <v>1295</v>
      </c>
      <c r="F2456" s="235">
        <v>0.42</v>
      </c>
      <c r="G2456" s="235">
        <v>0</v>
      </c>
      <c r="H2456" s="78">
        <f t="shared" si="191"/>
        <v>0</v>
      </c>
      <c r="I2456" s="47">
        <f t="shared" si="192"/>
        <v>0</v>
      </c>
      <c r="J2456" s="139">
        <v>2858</v>
      </c>
      <c r="K2456" s="139">
        <v>0</v>
      </c>
      <c r="L2456" s="54">
        <f t="shared" si="193"/>
        <v>0</v>
      </c>
      <c r="M2456" s="54">
        <f t="shared" si="194"/>
        <v>0</v>
      </c>
      <c r="O2456" s="91">
        <f t="shared" si="195"/>
        <v>0</v>
      </c>
      <c r="P2456" s="144">
        <v>3902618</v>
      </c>
      <c r="Q2456" s="71"/>
      <c r="R2456" s="71"/>
    </row>
    <row r="2457" spans="1:18">
      <c r="A2457" s="212">
        <v>3902620</v>
      </c>
      <c r="B2457" s="149">
        <v>3902</v>
      </c>
      <c r="C2457" s="183" t="s">
        <v>1618</v>
      </c>
      <c r="D2457" s="184">
        <v>620</v>
      </c>
      <c r="E2457" s="41" t="s">
        <v>1271</v>
      </c>
      <c r="F2457" s="235">
        <v>0.99</v>
      </c>
      <c r="G2457" s="235">
        <v>3</v>
      </c>
      <c r="H2457" s="78">
        <f t="shared" si="191"/>
        <v>3</v>
      </c>
      <c r="I2457" s="47">
        <f t="shared" si="192"/>
        <v>0</v>
      </c>
      <c r="J2457" s="139">
        <v>6634</v>
      </c>
      <c r="K2457" s="139">
        <v>20100</v>
      </c>
      <c r="L2457" s="54">
        <f t="shared" si="193"/>
        <v>20100</v>
      </c>
      <c r="M2457" s="54">
        <f t="shared" si="194"/>
        <v>0</v>
      </c>
      <c r="O2457" s="91">
        <f t="shared" si="195"/>
        <v>0</v>
      </c>
      <c r="P2457" s="244">
        <v>3902620</v>
      </c>
      <c r="Q2457" s="71">
        <v>3</v>
      </c>
      <c r="R2457" s="71">
        <v>20100</v>
      </c>
    </row>
    <row r="2458" spans="1:18">
      <c r="A2458" s="212">
        <v>3902622</v>
      </c>
      <c r="B2458" s="149">
        <v>3902</v>
      </c>
      <c r="C2458" s="183" t="s">
        <v>1618</v>
      </c>
      <c r="D2458" s="184">
        <v>622</v>
      </c>
      <c r="E2458" s="41" t="s">
        <v>800</v>
      </c>
      <c r="F2458" s="235">
        <v>2.1100000000000003</v>
      </c>
      <c r="G2458" s="235">
        <v>5.5</v>
      </c>
      <c r="H2458" s="78">
        <f t="shared" si="191"/>
        <v>5.26</v>
      </c>
      <c r="I2458" s="47">
        <f t="shared" si="192"/>
        <v>-0.24000000000000021</v>
      </c>
      <c r="J2458" s="139">
        <v>14455</v>
      </c>
      <c r="K2458" s="139">
        <v>36888</v>
      </c>
      <c r="L2458" s="54">
        <f t="shared" si="193"/>
        <v>35373</v>
      </c>
      <c r="M2458" s="54">
        <f t="shared" si="194"/>
        <v>-1515</v>
      </c>
      <c r="O2458" s="91">
        <f t="shared" si="195"/>
        <v>0</v>
      </c>
      <c r="P2458" s="244">
        <v>3902622</v>
      </c>
      <c r="Q2458" s="71">
        <v>5.26</v>
      </c>
      <c r="R2458" s="71">
        <v>35373</v>
      </c>
    </row>
    <row r="2459" spans="1:18">
      <c r="A2459" s="250">
        <v>3902625</v>
      </c>
      <c r="B2459" s="149">
        <v>3902</v>
      </c>
      <c r="C2459" s="183" t="s">
        <v>1618</v>
      </c>
      <c r="D2459" s="184">
        <v>625</v>
      </c>
      <c r="E2459" s="41" t="s">
        <v>842</v>
      </c>
      <c r="F2459" s="235">
        <v>1.56</v>
      </c>
      <c r="G2459" s="235">
        <v>2</v>
      </c>
      <c r="H2459" s="78">
        <f t="shared" si="191"/>
        <v>1.99</v>
      </c>
      <c r="I2459" s="47">
        <f t="shared" si="192"/>
        <v>-1.0000000000000009E-2</v>
      </c>
      <c r="J2459" s="139">
        <v>11712</v>
      </c>
      <c r="K2459" s="139">
        <v>13400</v>
      </c>
      <c r="L2459" s="54">
        <f t="shared" si="193"/>
        <v>13409</v>
      </c>
      <c r="M2459" s="54">
        <f t="shared" si="194"/>
        <v>9</v>
      </c>
      <c r="O2459" s="91">
        <f t="shared" si="195"/>
        <v>0</v>
      </c>
      <c r="P2459" s="244">
        <v>3902625</v>
      </c>
      <c r="Q2459" s="71">
        <v>1.99</v>
      </c>
      <c r="R2459" s="71">
        <v>13409</v>
      </c>
    </row>
    <row r="2460" spans="1:18">
      <c r="A2460" s="250">
        <v>3902635</v>
      </c>
      <c r="B2460" s="149">
        <v>3902</v>
      </c>
      <c r="C2460" s="183" t="s">
        <v>1618</v>
      </c>
      <c r="D2460" s="184">
        <v>635</v>
      </c>
      <c r="E2460" s="41" t="s">
        <v>1291</v>
      </c>
      <c r="F2460" s="235">
        <v>0.14000000000000001</v>
      </c>
      <c r="G2460" s="235">
        <v>1</v>
      </c>
      <c r="H2460" s="78">
        <f t="shared" si="191"/>
        <v>1.48</v>
      </c>
      <c r="I2460" s="47">
        <f t="shared" si="192"/>
        <v>0.48</v>
      </c>
      <c r="J2460" s="139">
        <v>1003</v>
      </c>
      <c r="K2460" s="139">
        <v>6700</v>
      </c>
      <c r="L2460" s="54">
        <f t="shared" si="193"/>
        <v>9955</v>
      </c>
      <c r="M2460" s="54">
        <f t="shared" si="194"/>
        <v>3255</v>
      </c>
      <c r="O2460" s="91">
        <f t="shared" si="195"/>
        <v>0</v>
      </c>
      <c r="P2460" s="244">
        <v>3902635</v>
      </c>
      <c r="Q2460" s="71">
        <v>1.48</v>
      </c>
      <c r="R2460" s="71">
        <v>9955</v>
      </c>
    </row>
    <row r="2461" spans="1:18">
      <c r="A2461" s="234">
        <v>3902640</v>
      </c>
      <c r="B2461" s="149">
        <v>3902</v>
      </c>
      <c r="C2461" s="183" t="s">
        <v>1618</v>
      </c>
      <c r="D2461" s="184">
        <v>640</v>
      </c>
      <c r="E2461" s="41" t="s">
        <v>916</v>
      </c>
      <c r="G2461" s="235">
        <v>1</v>
      </c>
      <c r="H2461" s="78">
        <f t="shared" si="191"/>
        <v>1.88</v>
      </c>
      <c r="I2461" s="47">
        <f t="shared" si="192"/>
        <v>0.87999999999999989</v>
      </c>
      <c r="K2461" s="139">
        <v>6700</v>
      </c>
      <c r="L2461" s="54">
        <f t="shared" si="193"/>
        <v>12742</v>
      </c>
      <c r="M2461" s="54">
        <f t="shared" si="194"/>
        <v>6042</v>
      </c>
      <c r="O2461" s="91">
        <f t="shared" si="195"/>
        <v>0</v>
      </c>
      <c r="P2461" s="244">
        <v>3902640</v>
      </c>
      <c r="Q2461" s="71">
        <v>1.88</v>
      </c>
      <c r="R2461" s="71">
        <v>12742</v>
      </c>
    </row>
    <row r="2462" spans="1:18">
      <c r="A2462" s="212">
        <v>3902645</v>
      </c>
      <c r="B2462" s="149">
        <v>3902</v>
      </c>
      <c r="C2462" s="183" t="s">
        <v>1618</v>
      </c>
      <c r="D2462" s="184">
        <v>645</v>
      </c>
      <c r="E2462" s="41" t="s">
        <v>782</v>
      </c>
      <c r="F2462" s="235">
        <v>1</v>
      </c>
      <c r="G2462" s="235">
        <v>4</v>
      </c>
      <c r="H2462" s="78">
        <f t="shared" si="191"/>
        <v>9.0500000000000007</v>
      </c>
      <c r="I2462" s="47">
        <f t="shared" si="192"/>
        <v>5.0500000000000007</v>
      </c>
      <c r="J2462" s="139">
        <v>6700</v>
      </c>
      <c r="K2462" s="139">
        <v>26800</v>
      </c>
      <c r="L2462" s="54">
        <f t="shared" si="193"/>
        <v>61508</v>
      </c>
      <c r="M2462" s="54">
        <f t="shared" si="194"/>
        <v>34708</v>
      </c>
      <c r="O2462" s="91">
        <f t="shared" si="195"/>
        <v>0</v>
      </c>
      <c r="P2462" s="244">
        <v>3902645</v>
      </c>
      <c r="Q2462" s="71">
        <v>9.0500000000000007</v>
      </c>
      <c r="R2462" s="71">
        <v>61508</v>
      </c>
    </row>
    <row r="2463" spans="1:18">
      <c r="A2463" s="212">
        <v>3902650</v>
      </c>
      <c r="B2463" s="149">
        <v>3902</v>
      </c>
      <c r="C2463" s="183" t="s">
        <v>1618</v>
      </c>
      <c r="D2463" s="184">
        <v>650</v>
      </c>
      <c r="E2463" s="41" t="s">
        <v>896</v>
      </c>
      <c r="F2463" s="235">
        <v>1</v>
      </c>
      <c r="G2463" s="235">
        <v>0</v>
      </c>
      <c r="H2463" s="78">
        <f t="shared" si="191"/>
        <v>0</v>
      </c>
      <c r="I2463" s="47">
        <f t="shared" si="192"/>
        <v>0</v>
      </c>
      <c r="J2463" s="139">
        <v>6700</v>
      </c>
      <c r="K2463" s="139">
        <v>0</v>
      </c>
      <c r="L2463" s="54">
        <f t="shared" si="193"/>
        <v>0</v>
      </c>
      <c r="M2463" s="54">
        <f t="shared" si="194"/>
        <v>0</v>
      </c>
      <c r="O2463" s="91">
        <f t="shared" si="195"/>
        <v>0</v>
      </c>
      <c r="P2463" s="144">
        <v>3902650</v>
      </c>
      <c r="Q2463" s="71"/>
      <c r="R2463" s="71"/>
    </row>
    <row r="2464" spans="1:18">
      <c r="A2464" s="212">
        <v>3902655</v>
      </c>
      <c r="B2464" s="149">
        <v>3902</v>
      </c>
      <c r="C2464" s="183" t="s">
        <v>1618</v>
      </c>
      <c r="D2464" s="184">
        <v>655</v>
      </c>
      <c r="E2464" s="41" t="s">
        <v>1282</v>
      </c>
      <c r="F2464" s="235">
        <v>1.31</v>
      </c>
      <c r="G2464" s="235">
        <v>1</v>
      </c>
      <c r="H2464" s="78">
        <f t="shared" si="191"/>
        <v>2.54</v>
      </c>
      <c r="I2464" s="47">
        <f t="shared" si="192"/>
        <v>1.54</v>
      </c>
      <c r="J2464" s="139">
        <v>8829</v>
      </c>
      <c r="K2464" s="139">
        <v>6700</v>
      </c>
      <c r="L2464" s="54">
        <f t="shared" si="193"/>
        <v>17053</v>
      </c>
      <c r="M2464" s="54">
        <f t="shared" si="194"/>
        <v>10353</v>
      </c>
      <c r="O2464" s="91">
        <f t="shared" si="195"/>
        <v>0</v>
      </c>
      <c r="P2464" s="244">
        <v>3902655</v>
      </c>
      <c r="Q2464" s="71">
        <v>2.54</v>
      </c>
      <c r="R2464" s="71">
        <v>17053</v>
      </c>
    </row>
    <row r="2465" spans="1:18">
      <c r="A2465" s="212">
        <v>3902658</v>
      </c>
      <c r="B2465" s="149">
        <v>3902</v>
      </c>
      <c r="C2465" s="183" t="s">
        <v>1618</v>
      </c>
      <c r="D2465" s="184">
        <v>658</v>
      </c>
      <c r="E2465" s="41" t="s">
        <v>875</v>
      </c>
      <c r="F2465" s="235">
        <v>4.45</v>
      </c>
      <c r="G2465" s="235">
        <v>9.5</v>
      </c>
      <c r="H2465" s="78">
        <f t="shared" si="191"/>
        <v>10.78</v>
      </c>
      <c r="I2465" s="47">
        <f t="shared" si="192"/>
        <v>1.2799999999999994</v>
      </c>
      <c r="J2465" s="139">
        <v>30705</v>
      </c>
      <c r="K2465" s="139">
        <v>71688</v>
      </c>
      <c r="L2465" s="54">
        <f t="shared" si="193"/>
        <v>73239</v>
      </c>
      <c r="M2465" s="54">
        <f t="shared" si="194"/>
        <v>1551</v>
      </c>
      <c r="O2465" s="91">
        <f t="shared" si="195"/>
        <v>0</v>
      </c>
      <c r="P2465" s="244">
        <v>3902658</v>
      </c>
      <c r="Q2465" s="71">
        <v>10.78</v>
      </c>
      <c r="R2465" s="71">
        <v>73239</v>
      </c>
    </row>
    <row r="2466" spans="1:18">
      <c r="A2466" s="212">
        <v>3902660</v>
      </c>
      <c r="B2466" s="149">
        <v>3902</v>
      </c>
      <c r="C2466" s="183" t="s">
        <v>1618</v>
      </c>
      <c r="D2466" s="184">
        <v>660</v>
      </c>
      <c r="E2466" s="41" t="s">
        <v>783</v>
      </c>
      <c r="F2466" s="235">
        <v>1.36</v>
      </c>
      <c r="G2466" s="235">
        <v>4</v>
      </c>
      <c r="H2466" s="78">
        <f t="shared" si="191"/>
        <v>3.2300000000000004</v>
      </c>
      <c r="I2466" s="47">
        <f t="shared" si="192"/>
        <v>-0.76999999999999957</v>
      </c>
      <c r="J2466" s="139">
        <v>9625</v>
      </c>
      <c r="K2466" s="139">
        <v>38562</v>
      </c>
      <c r="L2466" s="54">
        <f t="shared" si="193"/>
        <v>22783</v>
      </c>
      <c r="M2466" s="54">
        <f t="shared" si="194"/>
        <v>-15779</v>
      </c>
      <c r="O2466" s="91">
        <f t="shared" si="195"/>
        <v>0</v>
      </c>
      <c r="P2466" s="244">
        <v>3902660</v>
      </c>
      <c r="Q2466" s="71">
        <v>3.2300000000000004</v>
      </c>
      <c r="R2466" s="71">
        <v>22783</v>
      </c>
    </row>
    <row r="2467" spans="1:18">
      <c r="A2467" s="212">
        <v>3902665</v>
      </c>
      <c r="B2467" s="149">
        <v>3902</v>
      </c>
      <c r="C2467" s="183" t="s">
        <v>1618</v>
      </c>
      <c r="D2467" s="184">
        <v>665</v>
      </c>
      <c r="E2467" s="41" t="s">
        <v>866</v>
      </c>
      <c r="F2467" s="235">
        <v>5.04</v>
      </c>
      <c r="G2467" s="235">
        <v>3</v>
      </c>
      <c r="H2467" s="78">
        <f t="shared" si="191"/>
        <v>2.25</v>
      </c>
      <c r="I2467" s="47">
        <f t="shared" si="192"/>
        <v>-0.75</v>
      </c>
      <c r="J2467" s="139">
        <v>34192</v>
      </c>
      <c r="K2467" s="139">
        <v>24100</v>
      </c>
      <c r="L2467" s="54">
        <f t="shared" si="193"/>
        <v>16412</v>
      </c>
      <c r="M2467" s="54">
        <f t="shared" si="194"/>
        <v>-7688</v>
      </c>
      <c r="O2467" s="91">
        <f t="shared" si="195"/>
        <v>0</v>
      </c>
      <c r="P2467" s="244">
        <v>3902665</v>
      </c>
      <c r="Q2467" s="71">
        <v>2.25</v>
      </c>
      <c r="R2467" s="71">
        <v>16412</v>
      </c>
    </row>
    <row r="2468" spans="1:18">
      <c r="A2468" s="212">
        <v>3902670</v>
      </c>
      <c r="B2468" s="149">
        <v>3902</v>
      </c>
      <c r="C2468" s="183" t="s">
        <v>1618</v>
      </c>
      <c r="D2468" s="184">
        <v>670</v>
      </c>
      <c r="E2468" s="41" t="s">
        <v>524</v>
      </c>
      <c r="F2468" s="235">
        <v>1</v>
      </c>
      <c r="G2468" s="235">
        <v>0</v>
      </c>
      <c r="H2468" s="78">
        <f t="shared" si="191"/>
        <v>0.49</v>
      </c>
      <c r="I2468" s="47">
        <f t="shared" si="192"/>
        <v>0.49</v>
      </c>
      <c r="J2468" s="139">
        <v>6700</v>
      </c>
      <c r="K2468" s="139">
        <v>0</v>
      </c>
      <c r="L2468" s="54">
        <f t="shared" si="193"/>
        <v>3447</v>
      </c>
      <c r="M2468" s="54">
        <f t="shared" si="194"/>
        <v>3447</v>
      </c>
      <c r="O2468" s="91">
        <f t="shared" si="195"/>
        <v>0</v>
      </c>
      <c r="P2468" s="244">
        <v>3902670</v>
      </c>
      <c r="Q2468" s="71">
        <v>0.49</v>
      </c>
      <c r="R2468" s="71">
        <v>3447</v>
      </c>
    </row>
    <row r="2469" spans="1:18">
      <c r="A2469" s="212">
        <v>3902672</v>
      </c>
      <c r="B2469" s="149">
        <v>3902</v>
      </c>
      <c r="C2469" s="183" t="s">
        <v>1618</v>
      </c>
      <c r="D2469" s="184">
        <v>672</v>
      </c>
      <c r="E2469" s="41" t="s">
        <v>1297</v>
      </c>
      <c r="F2469" s="235">
        <v>0.19</v>
      </c>
      <c r="G2469" s="235">
        <v>1</v>
      </c>
      <c r="H2469" s="78">
        <f t="shared" si="191"/>
        <v>0.14000000000000001</v>
      </c>
      <c r="I2469" s="47">
        <f t="shared" si="192"/>
        <v>-0.86</v>
      </c>
      <c r="J2469" s="139">
        <v>1559</v>
      </c>
      <c r="K2469" s="139">
        <v>6700</v>
      </c>
      <c r="L2469" s="54">
        <f t="shared" si="193"/>
        <v>1003</v>
      </c>
      <c r="M2469" s="54">
        <f t="shared" si="194"/>
        <v>-5697</v>
      </c>
      <c r="O2469" s="91">
        <f t="shared" si="195"/>
        <v>0</v>
      </c>
      <c r="P2469" s="244">
        <v>3902672</v>
      </c>
      <c r="Q2469" s="71">
        <v>0.14000000000000001</v>
      </c>
      <c r="R2469" s="71">
        <v>1003</v>
      </c>
    </row>
    <row r="2470" spans="1:18">
      <c r="A2470" s="212">
        <v>3902673</v>
      </c>
      <c r="B2470" s="149">
        <v>3902</v>
      </c>
      <c r="C2470" s="183" t="s">
        <v>1618</v>
      </c>
      <c r="D2470" s="184">
        <v>673</v>
      </c>
      <c r="E2470" s="41" t="s">
        <v>853</v>
      </c>
      <c r="F2470" s="235">
        <v>1</v>
      </c>
      <c r="G2470" s="235">
        <v>3</v>
      </c>
      <c r="H2470" s="78">
        <f t="shared" si="191"/>
        <v>2.99</v>
      </c>
      <c r="I2470" s="47">
        <f t="shared" si="192"/>
        <v>-9.9999999999997868E-3</v>
      </c>
      <c r="J2470" s="139">
        <v>8170</v>
      </c>
      <c r="K2470" s="139">
        <v>21570</v>
      </c>
      <c r="L2470" s="54">
        <f t="shared" si="193"/>
        <v>20585</v>
      </c>
      <c r="M2470" s="54">
        <f t="shared" si="194"/>
        <v>-985</v>
      </c>
      <c r="O2470" s="91">
        <f t="shared" si="195"/>
        <v>0</v>
      </c>
      <c r="P2470" s="244">
        <v>3902673</v>
      </c>
      <c r="Q2470" s="71">
        <v>2.99</v>
      </c>
      <c r="R2470" s="71">
        <v>20585</v>
      </c>
    </row>
    <row r="2471" spans="1:18">
      <c r="A2471" s="234">
        <v>3902675</v>
      </c>
      <c r="B2471" s="149">
        <v>3902</v>
      </c>
      <c r="C2471" s="183" t="s">
        <v>1618</v>
      </c>
      <c r="D2471" s="184">
        <v>675</v>
      </c>
      <c r="E2471" s="41" t="s">
        <v>774</v>
      </c>
      <c r="G2471" s="235">
        <v>2</v>
      </c>
      <c r="H2471" s="78">
        <f t="shared" si="191"/>
        <v>2.0300000000000002</v>
      </c>
      <c r="I2471" s="47">
        <f t="shared" si="192"/>
        <v>3.0000000000000249E-2</v>
      </c>
      <c r="K2471" s="139">
        <v>17400</v>
      </c>
      <c r="L2471" s="54">
        <f t="shared" si="193"/>
        <v>14281</v>
      </c>
      <c r="M2471" s="54">
        <f t="shared" si="194"/>
        <v>-3119</v>
      </c>
      <c r="O2471" s="91">
        <f t="shared" si="195"/>
        <v>0</v>
      </c>
      <c r="P2471" s="244">
        <v>3902675</v>
      </c>
      <c r="Q2471" s="71">
        <v>2.0300000000000002</v>
      </c>
      <c r="R2471" s="71">
        <v>14281</v>
      </c>
    </row>
    <row r="2472" spans="1:18">
      <c r="A2472" s="250">
        <v>3902680</v>
      </c>
      <c r="B2472" s="149">
        <v>3902</v>
      </c>
      <c r="C2472" s="183" t="s">
        <v>1618</v>
      </c>
      <c r="D2472" s="184">
        <v>680</v>
      </c>
      <c r="E2472" s="41" t="s">
        <v>922</v>
      </c>
      <c r="F2472" s="235">
        <v>0.09</v>
      </c>
      <c r="G2472" s="235">
        <v>2</v>
      </c>
      <c r="H2472" s="78">
        <f t="shared" si="191"/>
        <v>1.53</v>
      </c>
      <c r="I2472" s="47">
        <f t="shared" si="192"/>
        <v>-0.47</v>
      </c>
      <c r="J2472" s="139">
        <v>680</v>
      </c>
      <c r="K2472" s="139">
        <v>21400</v>
      </c>
      <c r="L2472" s="54">
        <f t="shared" si="193"/>
        <v>10936</v>
      </c>
      <c r="M2472" s="54">
        <f t="shared" si="194"/>
        <v>-10464</v>
      </c>
      <c r="O2472" s="91">
        <f t="shared" si="195"/>
        <v>0</v>
      </c>
      <c r="P2472" s="244">
        <v>3902680</v>
      </c>
      <c r="Q2472" s="71">
        <v>1.53</v>
      </c>
      <c r="R2472" s="71">
        <v>10936</v>
      </c>
    </row>
    <row r="2473" spans="1:18">
      <c r="A2473" s="234">
        <v>3902683</v>
      </c>
      <c r="B2473" s="149">
        <v>3902</v>
      </c>
      <c r="C2473" s="183" t="s">
        <v>1618</v>
      </c>
      <c r="D2473" s="184">
        <v>683</v>
      </c>
      <c r="E2473" s="41" t="s">
        <v>907</v>
      </c>
      <c r="G2473" s="235">
        <v>1</v>
      </c>
      <c r="H2473" s="78">
        <f t="shared" si="191"/>
        <v>1</v>
      </c>
      <c r="I2473" s="47">
        <f t="shared" si="192"/>
        <v>0</v>
      </c>
      <c r="K2473" s="139">
        <v>6700</v>
      </c>
      <c r="L2473" s="54">
        <f t="shared" si="193"/>
        <v>6700</v>
      </c>
      <c r="M2473" s="54">
        <f t="shared" si="194"/>
        <v>0</v>
      </c>
      <c r="O2473" s="91">
        <f t="shared" si="195"/>
        <v>0</v>
      </c>
      <c r="P2473" s="244">
        <v>3902683</v>
      </c>
      <c r="Q2473" s="71">
        <v>1</v>
      </c>
      <c r="R2473" s="71">
        <v>6700</v>
      </c>
    </row>
    <row r="2474" spans="1:18">
      <c r="A2474" s="250">
        <v>3902690</v>
      </c>
      <c r="B2474" s="149">
        <v>3902</v>
      </c>
      <c r="C2474" s="183" t="s">
        <v>1618</v>
      </c>
      <c r="D2474" s="184">
        <v>690</v>
      </c>
      <c r="E2474" s="41" t="s">
        <v>1283</v>
      </c>
      <c r="F2474" s="235">
        <v>1.1299999999999999</v>
      </c>
      <c r="G2474" s="235">
        <v>5</v>
      </c>
      <c r="H2474" s="78">
        <f t="shared" si="191"/>
        <v>6.6499999999999995</v>
      </c>
      <c r="I2474" s="47">
        <f t="shared" si="192"/>
        <v>1.6499999999999995</v>
      </c>
      <c r="J2474" s="139">
        <v>7711</v>
      </c>
      <c r="K2474" s="139">
        <v>33500</v>
      </c>
      <c r="L2474" s="54">
        <f t="shared" si="193"/>
        <v>45139</v>
      </c>
      <c r="M2474" s="54">
        <f t="shared" si="194"/>
        <v>11639</v>
      </c>
      <c r="O2474" s="91">
        <f t="shared" si="195"/>
        <v>0</v>
      </c>
      <c r="P2474" s="244">
        <v>3902690</v>
      </c>
      <c r="Q2474" s="71">
        <v>6.6499999999999995</v>
      </c>
      <c r="R2474" s="71">
        <v>45139</v>
      </c>
    </row>
    <row r="2475" spans="1:18">
      <c r="A2475" s="234">
        <v>3902695</v>
      </c>
      <c r="B2475" s="149">
        <v>3902</v>
      </c>
      <c r="C2475" s="183" t="s">
        <v>1618</v>
      </c>
      <c r="D2475" s="184">
        <v>695</v>
      </c>
      <c r="E2475" s="41" t="s">
        <v>1288</v>
      </c>
      <c r="G2475" s="235">
        <v>1</v>
      </c>
      <c r="H2475" s="78">
        <f t="shared" si="191"/>
        <v>1.02</v>
      </c>
      <c r="I2475" s="47">
        <f t="shared" si="192"/>
        <v>2.0000000000000018E-2</v>
      </c>
      <c r="K2475" s="139">
        <v>6700</v>
      </c>
      <c r="L2475" s="54">
        <f t="shared" si="193"/>
        <v>6908</v>
      </c>
      <c r="M2475" s="54">
        <f t="shared" si="194"/>
        <v>208</v>
      </c>
      <c r="O2475" s="91">
        <f t="shared" si="195"/>
        <v>0</v>
      </c>
      <c r="P2475" s="244">
        <v>3902695</v>
      </c>
      <c r="Q2475" s="71">
        <v>1.02</v>
      </c>
      <c r="R2475" s="71">
        <v>6908</v>
      </c>
    </row>
    <row r="2476" spans="1:18">
      <c r="A2476" s="144">
        <v>3902698</v>
      </c>
      <c r="B2476" s="149">
        <f>TRUNC(A2476,-3)/1000</f>
        <v>3902</v>
      </c>
      <c r="C2476" s="183" t="str">
        <f>VLOOKUP(B2476,code437,2)</f>
        <v>TECCA</v>
      </c>
      <c r="D2476" s="184">
        <f>A2476-B2476*1000</f>
        <v>698</v>
      </c>
      <c r="E2476" s="41" t="s">
        <v>551</v>
      </c>
      <c r="H2476" s="78">
        <f t="shared" si="191"/>
        <v>1.58</v>
      </c>
      <c r="I2476" s="47">
        <f t="shared" si="192"/>
        <v>1.58</v>
      </c>
      <c r="K2476" s="139"/>
      <c r="L2476" s="54">
        <f t="shared" si="193"/>
        <v>10693</v>
      </c>
      <c r="M2476" s="54">
        <f t="shared" si="194"/>
        <v>10693</v>
      </c>
      <c r="O2476" s="91">
        <f t="shared" si="195"/>
        <v>0</v>
      </c>
      <c r="P2476" s="244">
        <v>3902698</v>
      </c>
      <c r="Q2476" s="71">
        <v>1.58</v>
      </c>
      <c r="R2476" s="71">
        <v>10693</v>
      </c>
    </row>
    <row r="2477" spans="1:18">
      <c r="A2477" s="250">
        <v>3902700</v>
      </c>
      <c r="B2477" s="149">
        <v>3902</v>
      </c>
      <c r="C2477" s="183" t="s">
        <v>1618</v>
      </c>
      <c r="D2477" s="184">
        <v>700</v>
      </c>
      <c r="E2477" s="41" t="s">
        <v>526</v>
      </c>
      <c r="F2477" s="235">
        <v>0.04</v>
      </c>
      <c r="G2477" s="235">
        <v>1</v>
      </c>
      <c r="H2477" s="78">
        <f t="shared" si="191"/>
        <v>1.48</v>
      </c>
      <c r="I2477" s="47">
        <f t="shared" si="192"/>
        <v>0.48</v>
      </c>
      <c r="J2477" s="139">
        <v>340</v>
      </c>
      <c r="K2477" s="139">
        <v>10700</v>
      </c>
      <c r="L2477" s="54">
        <f t="shared" si="193"/>
        <v>11152</v>
      </c>
      <c r="M2477" s="54">
        <f t="shared" si="194"/>
        <v>452</v>
      </c>
      <c r="O2477" s="91">
        <f t="shared" si="195"/>
        <v>0</v>
      </c>
      <c r="P2477" s="244">
        <v>3902700</v>
      </c>
      <c r="Q2477" s="71">
        <v>1.48</v>
      </c>
      <c r="R2477" s="71">
        <v>11152</v>
      </c>
    </row>
    <row r="2478" spans="1:18">
      <c r="A2478" s="234">
        <v>3902705</v>
      </c>
      <c r="B2478" s="149">
        <v>3902</v>
      </c>
      <c r="C2478" s="183" t="s">
        <v>1618</v>
      </c>
      <c r="D2478" s="184">
        <v>705</v>
      </c>
      <c r="E2478" s="41" t="s">
        <v>810</v>
      </c>
      <c r="G2478" s="235">
        <v>1</v>
      </c>
      <c r="H2478" s="78">
        <f t="shared" si="191"/>
        <v>1</v>
      </c>
      <c r="I2478" s="47">
        <f t="shared" si="192"/>
        <v>0</v>
      </c>
      <c r="K2478" s="139">
        <v>6700</v>
      </c>
      <c r="L2478" s="54">
        <f t="shared" si="193"/>
        <v>6700</v>
      </c>
      <c r="M2478" s="54">
        <f t="shared" si="194"/>
        <v>0</v>
      </c>
      <c r="O2478" s="91">
        <f t="shared" si="195"/>
        <v>0</v>
      </c>
      <c r="P2478" s="244">
        <v>3902705</v>
      </c>
      <c r="Q2478" s="71">
        <v>1</v>
      </c>
      <c r="R2478" s="71">
        <v>6700</v>
      </c>
    </row>
    <row r="2479" spans="1:18">
      <c r="A2479" s="234">
        <v>3902710</v>
      </c>
      <c r="B2479" s="149">
        <v>3902</v>
      </c>
      <c r="C2479" s="183" t="s">
        <v>1618</v>
      </c>
      <c r="D2479" s="184">
        <v>710</v>
      </c>
      <c r="E2479" s="41" t="s">
        <v>1284</v>
      </c>
      <c r="G2479" s="235">
        <v>1</v>
      </c>
      <c r="H2479" s="78">
        <f t="shared" si="191"/>
        <v>1.4</v>
      </c>
      <c r="I2479" s="47">
        <f t="shared" si="192"/>
        <v>0.39999999999999991</v>
      </c>
      <c r="K2479" s="139">
        <v>6700</v>
      </c>
      <c r="L2479" s="54">
        <f t="shared" si="193"/>
        <v>9425</v>
      </c>
      <c r="M2479" s="54">
        <f t="shared" si="194"/>
        <v>2725</v>
      </c>
      <c r="O2479" s="91">
        <f t="shared" si="195"/>
        <v>0</v>
      </c>
      <c r="P2479" s="244">
        <v>3902710</v>
      </c>
      <c r="Q2479" s="71">
        <v>1.4</v>
      </c>
      <c r="R2479" s="71">
        <v>9425</v>
      </c>
    </row>
    <row r="2480" spans="1:18">
      <c r="A2480" s="250">
        <v>3902712</v>
      </c>
      <c r="B2480" s="149">
        <v>3902</v>
      </c>
      <c r="C2480" s="183" t="s">
        <v>1618</v>
      </c>
      <c r="D2480" s="184">
        <v>712</v>
      </c>
      <c r="E2480" s="41" t="s">
        <v>1601</v>
      </c>
      <c r="F2480" s="235">
        <v>1.44</v>
      </c>
      <c r="G2480" s="235">
        <v>2</v>
      </c>
      <c r="H2480" s="78">
        <f t="shared" si="191"/>
        <v>3.81</v>
      </c>
      <c r="I2480" s="47">
        <f t="shared" si="192"/>
        <v>1.81</v>
      </c>
      <c r="J2480" s="139">
        <v>14452</v>
      </c>
      <c r="K2480" s="139">
        <v>29400</v>
      </c>
      <c r="L2480" s="54">
        <f t="shared" si="193"/>
        <v>41152</v>
      </c>
      <c r="M2480" s="54">
        <f t="shared" si="194"/>
        <v>11752</v>
      </c>
      <c r="O2480" s="91">
        <f t="shared" si="195"/>
        <v>0</v>
      </c>
      <c r="P2480" s="244">
        <v>3902712</v>
      </c>
      <c r="Q2480" s="71">
        <v>3.81</v>
      </c>
      <c r="R2480" s="71">
        <v>41152</v>
      </c>
    </row>
    <row r="2481" spans="1:18">
      <c r="A2481" s="250">
        <v>3902715</v>
      </c>
      <c r="B2481" s="149">
        <v>3902</v>
      </c>
      <c r="C2481" s="183" t="s">
        <v>1618</v>
      </c>
      <c r="D2481" s="184">
        <v>715</v>
      </c>
      <c r="E2481" s="41" t="s">
        <v>1298</v>
      </c>
      <c r="F2481" s="235">
        <v>0.84</v>
      </c>
      <c r="G2481" s="235">
        <v>2</v>
      </c>
      <c r="H2481" s="78">
        <f t="shared" si="191"/>
        <v>0.57000000000000006</v>
      </c>
      <c r="I2481" s="47">
        <f t="shared" si="192"/>
        <v>-1.43</v>
      </c>
      <c r="J2481" s="139">
        <v>5640</v>
      </c>
      <c r="K2481" s="139">
        <v>13400</v>
      </c>
      <c r="L2481" s="54">
        <f t="shared" si="193"/>
        <v>3927</v>
      </c>
      <c r="M2481" s="54">
        <f t="shared" si="194"/>
        <v>-9473</v>
      </c>
      <c r="O2481" s="91">
        <f t="shared" si="195"/>
        <v>0</v>
      </c>
      <c r="P2481" s="244">
        <v>3902715</v>
      </c>
      <c r="Q2481" s="71">
        <v>0.57000000000000006</v>
      </c>
      <c r="R2481" s="71">
        <v>3927</v>
      </c>
    </row>
    <row r="2482" spans="1:18">
      <c r="A2482" s="212">
        <v>3902720</v>
      </c>
      <c r="B2482" s="149">
        <v>3902</v>
      </c>
      <c r="C2482" s="183" t="s">
        <v>1618</v>
      </c>
      <c r="D2482" s="184">
        <v>720</v>
      </c>
      <c r="E2482" s="41" t="s">
        <v>854</v>
      </c>
      <c r="F2482" s="235">
        <v>1.46</v>
      </c>
      <c r="G2482" s="235">
        <v>2</v>
      </c>
      <c r="H2482" s="78">
        <f t="shared" si="191"/>
        <v>2</v>
      </c>
      <c r="I2482" s="47">
        <f t="shared" si="192"/>
        <v>0</v>
      </c>
      <c r="J2482" s="139">
        <v>9823</v>
      </c>
      <c r="K2482" s="139">
        <v>13400</v>
      </c>
      <c r="L2482" s="54">
        <f t="shared" si="193"/>
        <v>13400</v>
      </c>
      <c r="M2482" s="54">
        <f t="shared" si="194"/>
        <v>0</v>
      </c>
      <c r="O2482" s="91">
        <f t="shared" si="195"/>
        <v>0</v>
      </c>
      <c r="P2482" s="244">
        <v>3902720</v>
      </c>
      <c r="Q2482" s="71">
        <v>2</v>
      </c>
      <c r="R2482" s="71">
        <v>13400</v>
      </c>
    </row>
    <row r="2483" spans="1:18">
      <c r="A2483" s="212">
        <v>3902725</v>
      </c>
      <c r="B2483" s="149">
        <v>3902</v>
      </c>
      <c r="C2483" s="183" t="s">
        <v>1618</v>
      </c>
      <c r="D2483" s="184">
        <v>725</v>
      </c>
      <c r="E2483" s="41" t="s">
        <v>571</v>
      </c>
      <c r="F2483" s="235">
        <v>2.73</v>
      </c>
      <c r="G2483" s="235">
        <v>1</v>
      </c>
      <c r="H2483" s="78">
        <f t="shared" si="191"/>
        <v>1.21</v>
      </c>
      <c r="I2483" s="47">
        <f t="shared" si="192"/>
        <v>0.20999999999999996</v>
      </c>
      <c r="J2483" s="139">
        <v>18782</v>
      </c>
      <c r="K2483" s="139">
        <v>6700</v>
      </c>
      <c r="L2483" s="54">
        <f t="shared" si="193"/>
        <v>8643</v>
      </c>
      <c r="M2483" s="54">
        <f t="shared" si="194"/>
        <v>1943</v>
      </c>
      <c r="O2483" s="91">
        <f t="shared" si="195"/>
        <v>0</v>
      </c>
      <c r="P2483" s="244">
        <v>3902725</v>
      </c>
      <c r="Q2483" s="71">
        <v>1.21</v>
      </c>
      <c r="R2483" s="71">
        <v>8643</v>
      </c>
    </row>
    <row r="2484" spans="1:18">
      <c r="A2484" s="250">
        <v>3902730</v>
      </c>
      <c r="B2484" s="149">
        <v>3902</v>
      </c>
      <c r="C2484" s="183" t="s">
        <v>1618</v>
      </c>
      <c r="D2484" s="184">
        <v>730</v>
      </c>
      <c r="E2484" s="41" t="s">
        <v>1289</v>
      </c>
      <c r="F2484" s="235">
        <v>0.19</v>
      </c>
      <c r="G2484" s="235">
        <v>0</v>
      </c>
      <c r="H2484" s="78">
        <f t="shared" si="191"/>
        <v>0.48</v>
      </c>
      <c r="I2484" s="47">
        <f t="shared" si="192"/>
        <v>0.48</v>
      </c>
      <c r="J2484" s="139">
        <v>1374</v>
      </c>
      <c r="K2484" s="139">
        <v>0</v>
      </c>
      <c r="L2484" s="54">
        <f t="shared" si="193"/>
        <v>3255</v>
      </c>
      <c r="M2484" s="54">
        <f t="shared" si="194"/>
        <v>3255</v>
      </c>
      <c r="O2484" s="91">
        <f t="shared" si="195"/>
        <v>0</v>
      </c>
      <c r="P2484" s="244">
        <v>3902730</v>
      </c>
      <c r="Q2484" s="71">
        <v>0.48</v>
      </c>
      <c r="R2484" s="71">
        <v>3255</v>
      </c>
    </row>
    <row r="2485" spans="1:18">
      <c r="A2485" s="250">
        <v>3902735</v>
      </c>
      <c r="B2485" s="149">
        <v>3902</v>
      </c>
      <c r="C2485" s="183" t="s">
        <v>1618</v>
      </c>
      <c r="D2485" s="184">
        <v>735</v>
      </c>
      <c r="E2485" s="41" t="s">
        <v>855</v>
      </c>
      <c r="F2485" s="235">
        <v>0.41</v>
      </c>
      <c r="G2485" s="235">
        <v>2</v>
      </c>
      <c r="H2485" s="78">
        <f t="shared" si="191"/>
        <v>1.0900000000000001</v>
      </c>
      <c r="I2485" s="47">
        <f t="shared" si="192"/>
        <v>-0.90999999999999992</v>
      </c>
      <c r="J2485" s="139">
        <v>2791</v>
      </c>
      <c r="K2485" s="139">
        <v>13400</v>
      </c>
      <c r="L2485" s="54">
        <f t="shared" si="193"/>
        <v>7521</v>
      </c>
      <c r="M2485" s="54">
        <f t="shared" si="194"/>
        <v>-5879</v>
      </c>
      <c r="O2485" s="91">
        <f t="shared" si="195"/>
        <v>0</v>
      </c>
      <c r="P2485" s="244">
        <v>3902735</v>
      </c>
      <c r="Q2485" s="71">
        <v>1.0900000000000001</v>
      </c>
      <c r="R2485" s="71">
        <v>7521</v>
      </c>
    </row>
    <row r="2486" spans="1:18">
      <c r="A2486" s="212">
        <v>3902740</v>
      </c>
      <c r="B2486" s="149">
        <v>3902</v>
      </c>
      <c r="C2486" s="183" t="s">
        <v>1618</v>
      </c>
      <c r="D2486" s="184">
        <v>740</v>
      </c>
      <c r="E2486" s="41" t="s">
        <v>906</v>
      </c>
      <c r="F2486" s="235">
        <v>0.97</v>
      </c>
      <c r="G2486" s="235">
        <v>5</v>
      </c>
      <c r="H2486" s="78">
        <f t="shared" si="191"/>
        <v>2.81</v>
      </c>
      <c r="I2486" s="47">
        <f t="shared" si="192"/>
        <v>-2.19</v>
      </c>
      <c r="J2486" s="139">
        <v>6501</v>
      </c>
      <c r="K2486" s="139">
        <v>33500</v>
      </c>
      <c r="L2486" s="54">
        <f t="shared" si="193"/>
        <v>19718</v>
      </c>
      <c r="M2486" s="54">
        <f t="shared" si="194"/>
        <v>-13782</v>
      </c>
      <c r="O2486" s="91">
        <f t="shared" si="195"/>
        <v>0</v>
      </c>
      <c r="P2486" s="244">
        <v>3902740</v>
      </c>
      <c r="Q2486" s="71">
        <v>2.81</v>
      </c>
      <c r="R2486" s="71">
        <v>19718</v>
      </c>
    </row>
    <row r="2487" spans="1:18">
      <c r="A2487" s="212">
        <v>3902745</v>
      </c>
      <c r="B2487" s="149">
        <v>3902</v>
      </c>
      <c r="C2487" s="183" t="s">
        <v>1618</v>
      </c>
      <c r="D2487" s="184">
        <v>745</v>
      </c>
      <c r="E2487" s="41" t="s">
        <v>823</v>
      </c>
      <c r="F2487" s="235">
        <v>1.74</v>
      </c>
      <c r="G2487" s="235">
        <v>2</v>
      </c>
      <c r="H2487" s="78">
        <f t="shared" si="191"/>
        <v>2.48</v>
      </c>
      <c r="I2487" s="47">
        <f t="shared" si="192"/>
        <v>0.48</v>
      </c>
      <c r="J2487" s="139">
        <v>11833</v>
      </c>
      <c r="K2487" s="139">
        <v>13400</v>
      </c>
      <c r="L2487" s="54">
        <f t="shared" si="193"/>
        <v>16807</v>
      </c>
      <c r="M2487" s="54">
        <f t="shared" si="194"/>
        <v>3407</v>
      </c>
      <c r="O2487" s="91">
        <f t="shared" si="195"/>
        <v>0</v>
      </c>
      <c r="P2487" s="244">
        <v>3902745</v>
      </c>
      <c r="Q2487" s="71">
        <v>2.48</v>
      </c>
      <c r="R2487" s="71">
        <v>16807</v>
      </c>
    </row>
    <row r="2488" spans="1:18">
      <c r="A2488" s="212">
        <v>3902750</v>
      </c>
      <c r="B2488" s="149">
        <v>3902</v>
      </c>
      <c r="C2488" s="183" t="s">
        <v>1618</v>
      </c>
      <c r="D2488" s="184">
        <v>750</v>
      </c>
      <c r="E2488" s="41" t="s">
        <v>529</v>
      </c>
      <c r="F2488" s="235">
        <v>2.17</v>
      </c>
      <c r="G2488" s="235">
        <v>1</v>
      </c>
      <c r="H2488" s="78">
        <f t="shared" si="191"/>
        <v>1.48</v>
      </c>
      <c r="I2488" s="47">
        <f t="shared" si="192"/>
        <v>0.48</v>
      </c>
      <c r="J2488" s="139">
        <v>16249</v>
      </c>
      <c r="K2488" s="139">
        <v>8272</v>
      </c>
      <c r="L2488" s="54">
        <f t="shared" si="193"/>
        <v>11871</v>
      </c>
      <c r="M2488" s="54">
        <f t="shared" si="194"/>
        <v>3599</v>
      </c>
      <c r="O2488" s="91">
        <f t="shared" si="195"/>
        <v>0</v>
      </c>
      <c r="P2488" s="244">
        <v>3902750</v>
      </c>
      <c r="Q2488" s="71">
        <v>1.48</v>
      </c>
      <c r="R2488" s="71">
        <v>11871</v>
      </c>
    </row>
    <row r="2489" spans="1:18">
      <c r="A2489" s="250">
        <v>3902753</v>
      </c>
      <c r="B2489" s="149">
        <v>3902</v>
      </c>
      <c r="C2489" s="183" t="s">
        <v>1618</v>
      </c>
      <c r="D2489" s="184">
        <v>753</v>
      </c>
      <c r="E2489" s="41" t="s">
        <v>789</v>
      </c>
      <c r="F2489" s="235">
        <v>0.3</v>
      </c>
      <c r="G2489" s="235">
        <v>5</v>
      </c>
      <c r="H2489" s="78">
        <f t="shared" si="191"/>
        <v>5.62</v>
      </c>
      <c r="I2489" s="47">
        <f t="shared" si="192"/>
        <v>0.62000000000000011</v>
      </c>
      <c r="J2489" s="139">
        <v>2063</v>
      </c>
      <c r="K2489" s="139">
        <v>33500</v>
      </c>
      <c r="L2489" s="54">
        <f t="shared" si="193"/>
        <v>38049</v>
      </c>
      <c r="M2489" s="54">
        <f t="shared" si="194"/>
        <v>4549</v>
      </c>
      <c r="O2489" s="91">
        <f t="shared" si="195"/>
        <v>0</v>
      </c>
      <c r="P2489" s="244">
        <v>3902753</v>
      </c>
      <c r="Q2489" s="71">
        <v>5.62</v>
      </c>
      <c r="R2489" s="71">
        <v>38049</v>
      </c>
    </row>
    <row r="2490" spans="1:18">
      <c r="A2490" s="250">
        <v>3902755</v>
      </c>
      <c r="B2490" s="149">
        <v>3902</v>
      </c>
      <c r="C2490" s="183" t="s">
        <v>1618</v>
      </c>
      <c r="D2490" s="184">
        <v>755</v>
      </c>
      <c r="E2490" s="41" t="s">
        <v>807</v>
      </c>
      <c r="F2490" s="235">
        <v>0.25</v>
      </c>
      <c r="G2490" s="235">
        <v>1</v>
      </c>
      <c r="H2490" s="78">
        <f t="shared" si="191"/>
        <v>0.69</v>
      </c>
      <c r="I2490" s="47">
        <f t="shared" si="192"/>
        <v>-0.31000000000000005</v>
      </c>
      <c r="J2490" s="139">
        <v>1731</v>
      </c>
      <c r="K2490" s="139">
        <v>6700</v>
      </c>
      <c r="L2490" s="54">
        <f t="shared" si="193"/>
        <v>4722</v>
      </c>
      <c r="M2490" s="54">
        <f t="shared" si="194"/>
        <v>-1978</v>
      </c>
      <c r="O2490" s="91">
        <f t="shared" si="195"/>
        <v>0</v>
      </c>
      <c r="P2490" s="244">
        <v>3902755</v>
      </c>
      <c r="Q2490" s="71">
        <v>0.69</v>
      </c>
      <c r="R2490" s="71">
        <v>4722</v>
      </c>
    </row>
    <row r="2491" spans="1:18">
      <c r="A2491" s="212">
        <v>3902760</v>
      </c>
      <c r="B2491" s="149">
        <v>3902</v>
      </c>
      <c r="C2491" s="183" t="s">
        <v>1618</v>
      </c>
      <c r="D2491" s="184">
        <v>760</v>
      </c>
      <c r="E2491" s="41" t="s">
        <v>530</v>
      </c>
      <c r="F2491" s="235">
        <v>0.4</v>
      </c>
      <c r="G2491" s="235">
        <v>1</v>
      </c>
      <c r="H2491" s="78">
        <f t="shared" si="191"/>
        <v>0.84</v>
      </c>
      <c r="I2491" s="47">
        <f t="shared" si="192"/>
        <v>-0.16000000000000003</v>
      </c>
      <c r="J2491" s="139">
        <v>2725</v>
      </c>
      <c r="K2491" s="139">
        <v>6700</v>
      </c>
      <c r="L2491" s="54">
        <f t="shared" si="193"/>
        <v>5715</v>
      </c>
      <c r="M2491" s="54">
        <f t="shared" si="194"/>
        <v>-985</v>
      </c>
      <c r="O2491" s="91">
        <f t="shared" si="195"/>
        <v>0</v>
      </c>
      <c r="P2491" s="244">
        <v>3902760</v>
      </c>
      <c r="Q2491" s="71">
        <v>0.84</v>
      </c>
      <c r="R2491" s="71">
        <v>5715</v>
      </c>
    </row>
    <row r="2492" spans="1:18">
      <c r="A2492" s="250">
        <v>3902763</v>
      </c>
      <c r="B2492" s="149">
        <v>3902</v>
      </c>
      <c r="C2492" s="183" t="s">
        <v>1618</v>
      </c>
      <c r="D2492" s="184">
        <v>763</v>
      </c>
      <c r="E2492" s="41" t="s">
        <v>1514</v>
      </c>
      <c r="F2492" s="235">
        <v>0.36</v>
      </c>
      <c r="G2492" s="235">
        <v>1</v>
      </c>
      <c r="H2492" s="78">
        <f t="shared" si="191"/>
        <v>1.45</v>
      </c>
      <c r="I2492" s="47">
        <f t="shared" si="192"/>
        <v>0.44999999999999996</v>
      </c>
      <c r="J2492" s="139">
        <v>2460</v>
      </c>
      <c r="K2492" s="139">
        <v>6700</v>
      </c>
      <c r="L2492" s="54">
        <f t="shared" si="193"/>
        <v>9756</v>
      </c>
      <c r="M2492" s="54">
        <f t="shared" si="194"/>
        <v>3056</v>
      </c>
      <c r="O2492" s="91">
        <f t="shared" si="195"/>
        <v>0</v>
      </c>
      <c r="P2492" s="244">
        <v>3902763</v>
      </c>
      <c r="Q2492" s="71">
        <v>1.45</v>
      </c>
      <c r="R2492" s="71">
        <v>9756</v>
      </c>
    </row>
    <row r="2493" spans="1:18">
      <c r="A2493" s="212">
        <v>3902767</v>
      </c>
      <c r="B2493" s="149">
        <v>3902</v>
      </c>
      <c r="C2493" s="183" t="s">
        <v>1618</v>
      </c>
      <c r="D2493" s="184">
        <v>767</v>
      </c>
      <c r="E2493" s="41" t="s">
        <v>876</v>
      </c>
      <c r="F2493" s="235">
        <v>3.4300000000000006</v>
      </c>
      <c r="G2493" s="235">
        <v>2</v>
      </c>
      <c r="H2493" s="78">
        <f t="shared" si="191"/>
        <v>2.96</v>
      </c>
      <c r="I2493" s="47">
        <f t="shared" si="192"/>
        <v>0.96</v>
      </c>
      <c r="J2493" s="139">
        <v>25369</v>
      </c>
      <c r="K2493" s="139">
        <v>13400</v>
      </c>
      <c r="L2493" s="54">
        <f t="shared" si="193"/>
        <v>19981</v>
      </c>
      <c r="M2493" s="54">
        <f t="shared" si="194"/>
        <v>6581</v>
      </c>
      <c r="O2493" s="91">
        <f t="shared" si="195"/>
        <v>0</v>
      </c>
      <c r="P2493" s="244">
        <v>3902767</v>
      </c>
      <c r="Q2493" s="71">
        <v>2.96</v>
      </c>
      <c r="R2493" s="71">
        <v>19981</v>
      </c>
    </row>
    <row r="2494" spans="1:18">
      <c r="A2494" s="212">
        <v>3902770</v>
      </c>
      <c r="B2494" s="149">
        <v>3902</v>
      </c>
      <c r="C2494" s="183" t="s">
        <v>1618</v>
      </c>
      <c r="D2494" s="184">
        <v>770</v>
      </c>
      <c r="E2494" s="41" t="s">
        <v>877</v>
      </c>
      <c r="F2494" s="235">
        <v>2.61</v>
      </c>
      <c r="G2494" s="235">
        <v>2</v>
      </c>
      <c r="H2494" s="78">
        <f t="shared" si="191"/>
        <v>2.0699999999999998</v>
      </c>
      <c r="I2494" s="47">
        <f t="shared" si="192"/>
        <v>6.999999999999984E-2</v>
      </c>
      <c r="J2494" s="139">
        <v>17591</v>
      </c>
      <c r="K2494" s="139">
        <v>13400</v>
      </c>
      <c r="L2494" s="54">
        <f t="shared" si="193"/>
        <v>13939</v>
      </c>
      <c r="M2494" s="54">
        <f t="shared" si="194"/>
        <v>539</v>
      </c>
      <c r="O2494" s="91">
        <f t="shared" si="195"/>
        <v>0</v>
      </c>
      <c r="P2494" s="244">
        <v>3902770</v>
      </c>
      <c r="Q2494" s="71">
        <v>2.0699999999999998</v>
      </c>
      <c r="R2494" s="71">
        <v>13939</v>
      </c>
    </row>
    <row r="2495" spans="1:18">
      <c r="A2495" s="212">
        <v>3902773</v>
      </c>
      <c r="B2495" s="149">
        <v>3902</v>
      </c>
      <c r="C2495" s="183" t="s">
        <v>1618</v>
      </c>
      <c r="D2495" s="184">
        <v>773</v>
      </c>
      <c r="E2495" s="41" t="s">
        <v>824</v>
      </c>
      <c r="F2495" s="235">
        <v>1.84</v>
      </c>
      <c r="G2495" s="235">
        <v>2</v>
      </c>
      <c r="H2495" s="78">
        <f t="shared" si="191"/>
        <v>3.48</v>
      </c>
      <c r="I2495" s="47">
        <f t="shared" si="192"/>
        <v>1.48</v>
      </c>
      <c r="J2495" s="139">
        <v>12770</v>
      </c>
      <c r="K2495" s="139">
        <v>13400</v>
      </c>
      <c r="L2495" s="54">
        <f t="shared" si="193"/>
        <v>23626</v>
      </c>
      <c r="M2495" s="54">
        <f t="shared" si="194"/>
        <v>10226</v>
      </c>
      <c r="O2495" s="91">
        <f t="shared" si="195"/>
        <v>0</v>
      </c>
      <c r="P2495" s="244">
        <v>3902773</v>
      </c>
      <c r="Q2495" s="71">
        <v>3.48</v>
      </c>
      <c r="R2495" s="71">
        <v>23626</v>
      </c>
    </row>
    <row r="2496" spans="1:18">
      <c r="A2496" s="212">
        <v>3902775</v>
      </c>
      <c r="B2496" s="149">
        <v>3902</v>
      </c>
      <c r="C2496" s="183" t="s">
        <v>1618</v>
      </c>
      <c r="D2496" s="184">
        <v>775</v>
      </c>
      <c r="E2496" s="41" t="s">
        <v>856</v>
      </c>
      <c r="F2496" s="235">
        <v>5.43</v>
      </c>
      <c r="G2496" s="235">
        <v>7</v>
      </c>
      <c r="H2496" s="78">
        <f t="shared" si="191"/>
        <v>9.8199999999999985</v>
      </c>
      <c r="I2496" s="47">
        <f t="shared" si="192"/>
        <v>2.8199999999999985</v>
      </c>
      <c r="J2496" s="139">
        <v>38341</v>
      </c>
      <c r="K2496" s="139">
        <v>54900</v>
      </c>
      <c r="L2496" s="54">
        <f t="shared" si="193"/>
        <v>67406</v>
      </c>
      <c r="M2496" s="54">
        <f t="shared" si="194"/>
        <v>12506</v>
      </c>
      <c r="O2496" s="91">
        <f t="shared" si="195"/>
        <v>0</v>
      </c>
      <c r="P2496" s="244">
        <v>3902775</v>
      </c>
      <c r="Q2496" s="71">
        <v>9.8199999999999985</v>
      </c>
      <c r="R2496" s="71">
        <v>67406</v>
      </c>
    </row>
    <row r="2497" spans="1:18">
      <c r="A2497" s="212">
        <v>3902778</v>
      </c>
      <c r="B2497" s="149">
        <v>3902</v>
      </c>
      <c r="C2497" s="183" t="s">
        <v>1618</v>
      </c>
      <c r="D2497" s="184">
        <v>778</v>
      </c>
      <c r="E2497" s="41" t="s">
        <v>1286</v>
      </c>
      <c r="F2497" s="235">
        <v>1.1100000000000001</v>
      </c>
      <c r="G2497" s="235">
        <v>1</v>
      </c>
      <c r="H2497" s="78">
        <f t="shared" si="191"/>
        <v>3.54</v>
      </c>
      <c r="I2497" s="47">
        <f t="shared" si="192"/>
        <v>2.54</v>
      </c>
      <c r="J2497" s="139">
        <v>7504</v>
      </c>
      <c r="K2497" s="139">
        <v>6700</v>
      </c>
      <c r="L2497" s="54">
        <f t="shared" si="193"/>
        <v>24124</v>
      </c>
      <c r="M2497" s="54">
        <f t="shared" si="194"/>
        <v>17424</v>
      </c>
      <c r="O2497" s="91">
        <f t="shared" si="195"/>
        <v>0</v>
      </c>
      <c r="P2497" s="244">
        <v>3902778</v>
      </c>
      <c r="Q2497" s="71">
        <v>3.54</v>
      </c>
      <c r="R2497" s="71">
        <v>24124</v>
      </c>
    </row>
    <row r="2498" spans="1:18">
      <c r="A2498" s="212">
        <v>3902780</v>
      </c>
      <c r="B2498" s="149">
        <v>3902</v>
      </c>
      <c r="C2498" s="183" t="s">
        <v>1618</v>
      </c>
      <c r="D2498" s="184">
        <v>780</v>
      </c>
      <c r="E2498" s="41" t="s">
        <v>534</v>
      </c>
      <c r="F2498" s="235">
        <v>5.07</v>
      </c>
      <c r="G2498" s="235">
        <v>4</v>
      </c>
      <c r="H2498" s="78">
        <f t="shared" si="191"/>
        <v>3.18</v>
      </c>
      <c r="I2498" s="47">
        <f t="shared" si="192"/>
        <v>-0.81999999999999984</v>
      </c>
      <c r="J2498" s="139">
        <v>34836</v>
      </c>
      <c r="K2498" s="139">
        <v>27520</v>
      </c>
      <c r="L2498" s="54">
        <f t="shared" si="193"/>
        <v>21899</v>
      </c>
      <c r="M2498" s="54">
        <f t="shared" si="194"/>
        <v>-5621</v>
      </c>
      <c r="O2498" s="91">
        <f t="shared" si="195"/>
        <v>0</v>
      </c>
      <c r="P2498" s="244">
        <v>3902780</v>
      </c>
      <c r="Q2498" s="71">
        <v>3.18</v>
      </c>
      <c r="R2498" s="71">
        <v>21899</v>
      </c>
    </row>
  </sheetData>
  <autoFilter ref="A9:M2498"/>
  <sortState ref="P10:R2500">
    <sortCondition ref="P10:P2500"/>
  </sortState>
  <phoneticPr fontId="0" type="noConversion"/>
  <conditionalFormatting sqref="O10:O2377">
    <cfRule type="cellIs" dxfId="3" priority="4" stopIfTrue="1" operator="notEqual">
      <formula>0</formula>
    </cfRule>
  </conditionalFormatting>
  <conditionalFormatting sqref="O2378">
    <cfRule type="cellIs" dxfId="2" priority="3" stopIfTrue="1" operator="notEqual">
      <formula>0</formula>
    </cfRule>
  </conditionalFormatting>
  <conditionalFormatting sqref="O2379">
    <cfRule type="cellIs" dxfId="1" priority="2" stopIfTrue="1" operator="notEqual">
      <formula>0</formula>
    </cfRule>
  </conditionalFormatting>
  <conditionalFormatting sqref="O2380:O2498">
    <cfRule type="cellIs" dxfId="0" priority="1" stopIfTrue="1" operator="notEqual">
      <formula>0</formula>
    </cfRule>
  </conditionalFormatting>
  <pageMargins left="0.75" right="0.26" top="1" bottom="1" header="0.5" footer="0.5"/>
  <pageSetup scale="10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86:H528"/>
  <sheetViews>
    <sheetView showGridLines="0" workbookViewId="0">
      <selection activeCell="A3" sqref="A3"/>
    </sheetView>
  </sheetViews>
  <sheetFormatPr defaultColWidth="8.88671875" defaultRowHeight="15"/>
  <cols>
    <col min="1" max="4" width="10.6640625" style="16" customWidth="1"/>
    <col min="5" max="5" width="8.88671875" style="16"/>
    <col min="6" max="6" width="3" style="16" customWidth="1"/>
    <col min="7" max="7" width="11" style="16" customWidth="1"/>
    <col min="8" max="8" width="11.5546875" style="16" customWidth="1"/>
    <col min="9" max="11" width="8.88671875" style="16"/>
    <col min="12" max="12" width="4.88671875" style="16" customWidth="1"/>
    <col min="13" max="16384" width="8.88671875" style="16"/>
  </cols>
  <sheetData>
    <row r="86" spans="1:8" ht="45">
      <c r="C86" s="215" t="s">
        <v>1511</v>
      </c>
      <c r="D86" s="215" t="s">
        <v>492</v>
      </c>
      <c r="E86" s="216"/>
      <c r="F86" s="215"/>
      <c r="G86" s="215" t="s">
        <v>1502</v>
      </c>
      <c r="H86" s="215" t="s">
        <v>493</v>
      </c>
    </row>
    <row r="87" spans="1:8">
      <c r="A87" s="31">
        <v>1</v>
      </c>
      <c r="B87" s="31" t="s">
        <v>890</v>
      </c>
      <c r="C87" s="113">
        <f>distributions!C10</f>
        <v>10000</v>
      </c>
      <c r="D87" s="113">
        <f>distributions!D10</f>
        <v>5000</v>
      </c>
      <c r="G87" s="113">
        <f>distributions!T10</f>
        <v>141707</v>
      </c>
      <c r="H87" s="113">
        <f>distributions!U10</f>
        <v>231077</v>
      </c>
    </row>
    <row r="88" spans="1:8">
      <c r="A88" s="32">
        <v>2</v>
      </c>
      <c r="B88" s="32" t="s">
        <v>558</v>
      </c>
      <c r="C88" s="113">
        <f>distributions!C11</f>
        <v>0</v>
      </c>
      <c r="D88" s="113">
        <f>distributions!D11</f>
        <v>0</v>
      </c>
      <c r="G88" s="113">
        <f>distributions!T11</f>
        <v>5561</v>
      </c>
      <c r="H88" s="113">
        <f>distributions!U11</f>
        <v>0</v>
      </c>
    </row>
    <row r="89" spans="1:8">
      <c r="A89" s="31">
        <v>3</v>
      </c>
      <c r="B89" s="31" t="s">
        <v>1310</v>
      </c>
      <c r="C89" s="113">
        <f>distributions!C12</f>
        <v>0</v>
      </c>
      <c r="D89" s="113">
        <f>distributions!D12</f>
        <v>0</v>
      </c>
      <c r="G89" s="113">
        <f>distributions!T12</f>
        <v>62652</v>
      </c>
      <c r="H89" s="113">
        <f>distributions!U12</f>
        <v>76700</v>
      </c>
    </row>
    <row r="90" spans="1:8">
      <c r="A90" s="31">
        <v>4</v>
      </c>
      <c r="B90" s="31" t="s">
        <v>1311</v>
      </c>
      <c r="C90" s="113">
        <f>distributions!C13</f>
        <v>0</v>
      </c>
      <c r="D90" s="113">
        <f>distributions!D13</f>
        <v>0</v>
      </c>
      <c r="G90" s="113">
        <f>distributions!T13</f>
        <v>0</v>
      </c>
      <c r="H90" s="113">
        <f>distributions!U13</f>
        <v>0</v>
      </c>
    </row>
    <row r="91" spans="1:8">
      <c r="A91" s="32">
        <v>5</v>
      </c>
      <c r="B91" s="32" t="s">
        <v>572</v>
      </c>
      <c r="C91" s="113">
        <f>distributions!C14</f>
        <v>425326</v>
      </c>
      <c r="D91" s="113">
        <f>distributions!D14</f>
        <v>429476</v>
      </c>
      <c r="G91" s="113">
        <f>distributions!T14</f>
        <v>290838</v>
      </c>
      <c r="H91" s="113">
        <f>distributions!U14</f>
        <v>294983</v>
      </c>
    </row>
    <row r="92" spans="1:8">
      <c r="A92" s="31">
        <v>6</v>
      </c>
      <c r="B92" s="31" t="s">
        <v>1312</v>
      </c>
      <c r="C92" s="113">
        <f>distributions!C15</f>
        <v>0</v>
      </c>
      <c r="D92" s="113">
        <f>distributions!D15</f>
        <v>0</v>
      </c>
      <c r="G92" s="113">
        <f>distributions!T15</f>
        <v>0</v>
      </c>
      <c r="H92" s="113">
        <f>distributions!U15</f>
        <v>0</v>
      </c>
    </row>
    <row r="93" spans="1:8">
      <c r="A93" s="32">
        <v>7</v>
      </c>
      <c r="B93" s="32" t="s">
        <v>578</v>
      </c>
      <c r="C93" s="113">
        <f>distributions!C16</f>
        <v>196514</v>
      </c>
      <c r="D93" s="113">
        <f>distributions!D16</f>
        <v>121524</v>
      </c>
      <c r="G93" s="113">
        <f>distributions!T16</f>
        <v>494598</v>
      </c>
      <c r="H93" s="113">
        <f>distributions!U16</f>
        <v>394457</v>
      </c>
    </row>
    <row r="94" spans="1:8">
      <c r="A94" s="32">
        <v>8</v>
      </c>
      <c r="B94" s="32" t="s">
        <v>887</v>
      </c>
      <c r="C94" s="113">
        <f>distributions!C17</f>
        <v>338073</v>
      </c>
      <c r="D94" s="113">
        <f>distributions!D17</f>
        <v>319432</v>
      </c>
      <c r="G94" s="113">
        <f>distributions!T17</f>
        <v>157400</v>
      </c>
      <c r="H94" s="113">
        <f>distributions!U17</f>
        <v>134194</v>
      </c>
    </row>
    <row r="95" spans="1:8">
      <c r="A95" s="32">
        <v>9</v>
      </c>
      <c r="B95" s="32" t="s">
        <v>808</v>
      </c>
      <c r="C95" s="113">
        <f>distributions!C18</f>
        <v>0</v>
      </c>
      <c r="D95" s="113">
        <f>distributions!D18</f>
        <v>0</v>
      </c>
      <c r="G95" s="113">
        <f>distributions!T18</f>
        <v>25326</v>
      </c>
      <c r="H95" s="113">
        <f>distributions!U18</f>
        <v>29100</v>
      </c>
    </row>
    <row r="96" spans="1:8">
      <c r="A96" s="32">
        <v>10</v>
      </c>
      <c r="B96" s="32" t="s">
        <v>1305</v>
      </c>
      <c r="C96" s="113">
        <f>distributions!C19</f>
        <v>0</v>
      </c>
      <c r="D96" s="113">
        <f>distributions!D19</f>
        <v>0</v>
      </c>
      <c r="G96" s="113">
        <f>distributions!T19</f>
        <v>5561</v>
      </c>
      <c r="H96" s="113">
        <f>distributions!U19</f>
        <v>21400</v>
      </c>
    </row>
    <row r="97" spans="1:8">
      <c r="A97" s="31">
        <v>11</v>
      </c>
      <c r="B97" s="31" t="s">
        <v>1313</v>
      </c>
      <c r="C97" s="113">
        <f>distributions!C20</f>
        <v>0</v>
      </c>
      <c r="D97" s="113">
        <f>distributions!D20</f>
        <v>0</v>
      </c>
      <c r="G97" s="113">
        <f>distributions!T20</f>
        <v>0</v>
      </c>
      <c r="H97" s="113">
        <f>distributions!U20</f>
        <v>0</v>
      </c>
    </row>
    <row r="98" spans="1:8">
      <c r="A98" s="31">
        <v>12</v>
      </c>
      <c r="B98" s="31" t="s">
        <v>1314</v>
      </c>
      <c r="C98" s="113">
        <f>distributions!C21</f>
        <v>0</v>
      </c>
      <c r="D98" s="113">
        <f>distributions!D21</f>
        <v>0</v>
      </c>
      <c r="G98" s="113">
        <f>distributions!T21</f>
        <v>0</v>
      </c>
      <c r="H98" s="113">
        <f>distributions!U21</f>
        <v>0</v>
      </c>
    </row>
    <row r="99" spans="1:8">
      <c r="A99" s="31">
        <v>13</v>
      </c>
      <c r="B99" s="31" t="s">
        <v>1315</v>
      </c>
      <c r="C99" s="113">
        <f>distributions!C22</f>
        <v>0</v>
      </c>
      <c r="D99" s="113">
        <f>distributions!D22</f>
        <v>0</v>
      </c>
      <c r="G99" s="113">
        <f>distributions!T22</f>
        <v>0</v>
      </c>
      <c r="H99" s="113">
        <f>distributions!U22</f>
        <v>0</v>
      </c>
    </row>
    <row r="100" spans="1:8">
      <c r="A100" s="32">
        <v>14</v>
      </c>
      <c r="B100" s="32" t="s">
        <v>825</v>
      </c>
      <c r="C100" s="113">
        <f>distributions!C23</f>
        <v>212748</v>
      </c>
      <c r="D100" s="113">
        <f>distributions!D23</f>
        <v>287724</v>
      </c>
      <c r="G100" s="113">
        <f>distributions!T23</f>
        <v>91418</v>
      </c>
      <c r="H100" s="113">
        <f>distributions!U23</f>
        <v>84632</v>
      </c>
    </row>
    <row r="101" spans="1:8">
      <c r="A101" s="31">
        <v>15</v>
      </c>
      <c r="B101" s="31" t="s">
        <v>1316</v>
      </c>
      <c r="C101" s="113">
        <f>distributions!C24</f>
        <v>0</v>
      </c>
      <c r="D101" s="113">
        <f>distributions!D24</f>
        <v>0</v>
      </c>
      <c r="G101" s="113">
        <f>distributions!T24</f>
        <v>0</v>
      </c>
      <c r="H101" s="113">
        <f>distributions!U24</f>
        <v>0</v>
      </c>
    </row>
    <row r="102" spans="1:8">
      <c r="A102" s="31">
        <v>16</v>
      </c>
      <c r="B102" s="31" t="s">
        <v>1317</v>
      </c>
      <c r="C102" s="113">
        <f>distributions!C25</f>
        <v>0</v>
      </c>
      <c r="D102" s="113">
        <f>distributions!D25</f>
        <v>0</v>
      </c>
      <c r="G102" s="113">
        <f>distributions!T25</f>
        <v>98305</v>
      </c>
      <c r="H102" s="113">
        <f>distributions!U25</f>
        <v>183900</v>
      </c>
    </row>
    <row r="103" spans="1:8">
      <c r="A103" s="32">
        <v>17</v>
      </c>
      <c r="B103" s="32" t="s">
        <v>1274</v>
      </c>
      <c r="C103" s="113">
        <f>distributions!C26</f>
        <v>249438</v>
      </c>
      <c r="D103" s="113">
        <f>distributions!D26</f>
        <v>327404</v>
      </c>
      <c r="G103" s="113">
        <f>distributions!T26</f>
        <v>127289</v>
      </c>
      <c r="H103" s="113">
        <f>distributions!U26</f>
        <v>112071</v>
      </c>
    </row>
    <row r="104" spans="1:8">
      <c r="A104" s="32">
        <v>18</v>
      </c>
      <c r="B104" s="32" t="s">
        <v>832</v>
      </c>
      <c r="C104" s="113">
        <f>distributions!C27</f>
        <v>949225</v>
      </c>
      <c r="D104" s="113">
        <f>distributions!D27</f>
        <v>1024920</v>
      </c>
      <c r="G104" s="113">
        <f>distributions!T27</f>
        <v>25000</v>
      </c>
      <c r="H104" s="113">
        <f>distributions!U27</f>
        <v>10000</v>
      </c>
    </row>
    <row r="105" spans="1:8">
      <c r="A105" s="32">
        <v>19</v>
      </c>
      <c r="B105" s="32" t="s">
        <v>559</v>
      </c>
      <c r="C105" s="113">
        <f>distributions!C28</f>
        <v>0</v>
      </c>
      <c r="D105" s="113">
        <f>distributions!D28</f>
        <v>0</v>
      </c>
      <c r="G105" s="113">
        <f>distributions!T28</f>
        <v>0</v>
      </c>
      <c r="H105" s="113">
        <f>distributions!U28</f>
        <v>0</v>
      </c>
    </row>
    <row r="106" spans="1:8">
      <c r="A106" s="32">
        <v>20</v>
      </c>
      <c r="B106" s="32" t="s">
        <v>776</v>
      </c>
      <c r="C106" s="113">
        <f>distributions!C29</f>
        <v>616894</v>
      </c>
      <c r="D106" s="113">
        <f>distributions!D29</f>
        <v>658306</v>
      </c>
      <c r="G106" s="113">
        <f>distributions!T29</f>
        <v>918231</v>
      </c>
      <c r="H106" s="113">
        <f>distributions!U29</f>
        <v>934327</v>
      </c>
    </row>
    <row r="107" spans="1:8">
      <c r="A107" s="31">
        <v>21</v>
      </c>
      <c r="B107" s="31" t="s">
        <v>1318</v>
      </c>
      <c r="C107" s="113">
        <f>distributions!C30</f>
        <v>0</v>
      </c>
      <c r="D107" s="113">
        <f>distributions!D30</f>
        <v>0</v>
      </c>
      <c r="G107" s="113">
        <f>distributions!T30</f>
        <v>0</v>
      </c>
      <c r="H107" s="113">
        <f>distributions!U30</f>
        <v>0</v>
      </c>
    </row>
    <row r="108" spans="1:8">
      <c r="A108" s="32">
        <v>22</v>
      </c>
      <c r="B108" s="32" t="s">
        <v>1293</v>
      </c>
      <c r="C108" s="113">
        <f>distributions!C31</f>
        <v>0</v>
      </c>
      <c r="D108" s="113">
        <f>distributions!D31</f>
        <v>0</v>
      </c>
      <c r="G108" s="113">
        <f>distributions!T31</f>
        <v>10000</v>
      </c>
      <c r="H108" s="113">
        <f>distributions!U31</f>
        <v>15000</v>
      </c>
    </row>
    <row r="109" spans="1:8">
      <c r="A109" s="32">
        <v>23</v>
      </c>
      <c r="B109" s="32" t="s">
        <v>843</v>
      </c>
      <c r="C109" s="113">
        <f>distributions!C32</f>
        <v>0</v>
      </c>
      <c r="D109" s="113">
        <f>distributions!D32</f>
        <v>0</v>
      </c>
      <c r="G109" s="113">
        <f>distributions!T32</f>
        <v>5000</v>
      </c>
      <c r="H109" s="113">
        <f>distributions!U32</f>
        <v>23400</v>
      </c>
    </row>
    <row r="110" spans="1:8">
      <c r="A110" s="32">
        <v>24</v>
      </c>
      <c r="B110" s="32" t="s">
        <v>813</v>
      </c>
      <c r="C110" s="113">
        <f>distributions!C33</f>
        <v>580989</v>
      </c>
      <c r="D110" s="113">
        <f>distributions!D33</f>
        <v>760087</v>
      </c>
      <c r="G110" s="113">
        <f>distributions!T33</f>
        <v>544940</v>
      </c>
      <c r="H110" s="113">
        <f>distributions!U33</f>
        <v>659834</v>
      </c>
    </row>
    <row r="111" spans="1:8">
      <c r="A111" s="32">
        <v>25</v>
      </c>
      <c r="B111" s="32" t="s">
        <v>792</v>
      </c>
      <c r="C111" s="113">
        <f>distributions!C34</f>
        <v>257806</v>
      </c>
      <c r="D111" s="113">
        <f>distributions!D34</f>
        <v>202459</v>
      </c>
      <c r="G111" s="113">
        <f>distributions!T34</f>
        <v>703458</v>
      </c>
      <c r="H111" s="113">
        <f>distributions!U34</f>
        <v>831394</v>
      </c>
    </row>
    <row r="112" spans="1:8">
      <c r="A112" s="32">
        <v>26</v>
      </c>
      <c r="B112" s="32" t="s">
        <v>1319</v>
      </c>
      <c r="C112" s="113">
        <f>distributions!C35</f>
        <v>0</v>
      </c>
      <c r="D112" s="113">
        <f>distributions!D35</f>
        <v>0</v>
      </c>
      <c r="G112" s="113">
        <f>distributions!T35</f>
        <v>4653</v>
      </c>
      <c r="H112" s="113">
        <f>distributions!U35</f>
        <v>0</v>
      </c>
    </row>
    <row r="113" spans="1:8">
      <c r="A113" s="32">
        <v>27</v>
      </c>
      <c r="B113" s="32" t="s">
        <v>891</v>
      </c>
      <c r="C113" s="113">
        <f>distributions!C36</f>
        <v>396688</v>
      </c>
      <c r="D113" s="113">
        <f>distributions!D36</f>
        <v>582114</v>
      </c>
      <c r="G113" s="113">
        <f>distributions!T36</f>
        <v>10000</v>
      </c>
      <c r="H113" s="113">
        <f>distributions!U36</f>
        <v>10000</v>
      </c>
    </row>
    <row r="114" spans="1:8">
      <c r="A114" s="32">
        <v>28</v>
      </c>
      <c r="B114" s="32" t="s">
        <v>560</v>
      </c>
      <c r="C114" s="113">
        <f>distributions!C37</f>
        <v>145629</v>
      </c>
      <c r="D114" s="113">
        <f>distributions!D37</f>
        <v>149051</v>
      </c>
      <c r="G114" s="113">
        <f>distributions!T37</f>
        <v>0</v>
      </c>
      <c r="H114" s="113">
        <f>distributions!U37</f>
        <v>0</v>
      </c>
    </row>
    <row r="115" spans="1:8">
      <c r="A115" s="31">
        <v>29</v>
      </c>
      <c r="B115" s="31" t="s">
        <v>1320</v>
      </c>
      <c r="C115" s="113">
        <f>distributions!C38</f>
        <v>0</v>
      </c>
      <c r="D115" s="113">
        <f>distributions!D38</f>
        <v>0</v>
      </c>
      <c r="G115" s="113">
        <f>distributions!T38</f>
        <v>0</v>
      </c>
      <c r="H115" s="113">
        <f>distributions!U38</f>
        <v>0</v>
      </c>
    </row>
    <row r="116" spans="1:8">
      <c r="A116" s="32">
        <v>30</v>
      </c>
      <c r="B116" s="32" t="s">
        <v>858</v>
      </c>
      <c r="C116" s="113">
        <f>distributions!C39</f>
        <v>524477</v>
      </c>
      <c r="D116" s="113">
        <f>distributions!D39</f>
        <v>601926</v>
      </c>
      <c r="G116" s="113">
        <f>distributions!T39</f>
        <v>336687</v>
      </c>
      <c r="H116" s="113">
        <f>distributions!U39</f>
        <v>340184</v>
      </c>
    </row>
    <row r="117" spans="1:8">
      <c r="A117" s="32">
        <v>31</v>
      </c>
      <c r="B117" s="32" t="s">
        <v>912</v>
      </c>
      <c r="C117" s="113">
        <f>distributions!C40</f>
        <v>0</v>
      </c>
      <c r="D117" s="113">
        <f>distributions!D40</f>
        <v>0</v>
      </c>
      <c r="G117" s="113">
        <f>distributions!T40</f>
        <v>74634</v>
      </c>
      <c r="H117" s="113">
        <f>distributions!U40</f>
        <v>105600</v>
      </c>
    </row>
    <row r="118" spans="1:8">
      <c r="A118" s="31">
        <v>32</v>
      </c>
      <c r="B118" s="31" t="s">
        <v>1321</v>
      </c>
      <c r="C118" s="113">
        <f>distributions!C41</f>
        <v>0</v>
      </c>
      <c r="D118" s="113">
        <f>distributions!D41</f>
        <v>0</v>
      </c>
      <c r="G118" s="113">
        <f>distributions!T41</f>
        <v>0</v>
      </c>
      <c r="H118" s="113">
        <f>distributions!U41</f>
        <v>0</v>
      </c>
    </row>
    <row r="119" spans="1:8">
      <c r="A119" s="31">
        <v>33</v>
      </c>
      <c r="B119" s="31" t="s">
        <v>1322</v>
      </c>
      <c r="C119" s="113">
        <f>distributions!C42</f>
        <v>0</v>
      </c>
      <c r="D119" s="113">
        <f>distributions!D42</f>
        <v>0</v>
      </c>
      <c r="G119" s="113">
        <f>distributions!T42</f>
        <v>0</v>
      </c>
      <c r="H119" s="113">
        <f>distributions!U42</f>
        <v>12120</v>
      </c>
    </row>
    <row r="120" spans="1:8">
      <c r="A120" s="31">
        <v>34</v>
      </c>
      <c r="B120" s="31" t="s">
        <v>1323</v>
      </c>
      <c r="C120" s="113">
        <f>distributions!C43</f>
        <v>0</v>
      </c>
      <c r="D120" s="113">
        <f>distributions!D43</f>
        <v>0</v>
      </c>
      <c r="G120" s="113">
        <f>distributions!T43</f>
        <v>0</v>
      </c>
      <c r="H120" s="113">
        <f>distributions!U43</f>
        <v>0</v>
      </c>
    </row>
    <row r="121" spans="1:8">
      <c r="A121" s="32">
        <v>35</v>
      </c>
      <c r="B121" s="32" t="s">
        <v>833</v>
      </c>
      <c r="C121" s="113">
        <f>distributions!C44</f>
        <v>0</v>
      </c>
      <c r="D121" s="113">
        <f>distributions!D44</f>
        <v>0</v>
      </c>
      <c r="G121" s="113">
        <f>distributions!T44</f>
        <v>555312</v>
      </c>
      <c r="H121" s="113">
        <f>distributions!U44</f>
        <v>608120</v>
      </c>
    </row>
    <row r="122" spans="1:8">
      <c r="A122" s="32">
        <v>36</v>
      </c>
      <c r="B122" s="32" t="s">
        <v>902</v>
      </c>
      <c r="C122" s="113">
        <f>distributions!C45</f>
        <v>723869</v>
      </c>
      <c r="D122" s="113">
        <f>distributions!D45</f>
        <v>696677</v>
      </c>
      <c r="G122" s="113">
        <f>distributions!T45</f>
        <v>622519</v>
      </c>
      <c r="H122" s="113">
        <f>distributions!U45</f>
        <v>584253</v>
      </c>
    </row>
    <row r="123" spans="1:8">
      <c r="A123" s="32">
        <v>37</v>
      </c>
      <c r="B123" s="32" t="s">
        <v>561</v>
      </c>
      <c r="C123" s="113">
        <f>distributions!C46</f>
        <v>0</v>
      </c>
      <c r="D123" s="113">
        <f>distributions!D46</f>
        <v>0</v>
      </c>
      <c r="G123" s="113">
        <f>distributions!T46</f>
        <v>0</v>
      </c>
      <c r="H123" s="113">
        <f>distributions!U46</f>
        <v>0</v>
      </c>
    </row>
    <row r="124" spans="1:8">
      <c r="A124" s="31">
        <v>38</v>
      </c>
      <c r="B124" s="31" t="s">
        <v>809</v>
      </c>
      <c r="C124" s="113">
        <f>distributions!C47</f>
        <v>0</v>
      </c>
      <c r="D124" s="113">
        <f>distributions!D47</f>
        <v>0</v>
      </c>
      <c r="G124" s="113">
        <f>distributions!T47</f>
        <v>5561</v>
      </c>
      <c r="H124" s="113">
        <f>distributions!U47</f>
        <v>16700</v>
      </c>
    </row>
    <row r="125" spans="1:8">
      <c r="A125" s="32">
        <v>39</v>
      </c>
      <c r="B125" s="32" t="s">
        <v>786</v>
      </c>
      <c r="C125" s="113">
        <f>distributions!C48</f>
        <v>70513</v>
      </c>
      <c r="D125" s="113">
        <f>distributions!D48</f>
        <v>90513</v>
      </c>
      <c r="G125" s="113">
        <f>distributions!T48</f>
        <v>83867</v>
      </c>
      <c r="H125" s="113">
        <f>distributions!U48</f>
        <v>91045</v>
      </c>
    </row>
    <row r="126" spans="1:8">
      <c r="A126" s="32">
        <v>40</v>
      </c>
      <c r="B126" s="32" t="s">
        <v>834</v>
      </c>
      <c r="C126" s="113">
        <f>distributions!C49</f>
        <v>0</v>
      </c>
      <c r="D126" s="113">
        <f>distributions!D49</f>
        <v>0</v>
      </c>
      <c r="G126" s="113">
        <f>distributions!T49</f>
        <v>27420</v>
      </c>
      <c r="H126" s="113">
        <f>distributions!U49</f>
        <v>18400</v>
      </c>
    </row>
    <row r="127" spans="1:8">
      <c r="A127" s="32">
        <v>41</v>
      </c>
      <c r="B127" s="32" t="s">
        <v>777</v>
      </c>
      <c r="C127" s="113">
        <f>distributions!C50</f>
        <v>0</v>
      </c>
      <c r="D127" s="113">
        <f>distributions!D50</f>
        <v>0</v>
      </c>
      <c r="G127" s="113">
        <f>distributions!T50</f>
        <v>158226</v>
      </c>
      <c r="H127" s="113">
        <f>distributions!U50</f>
        <v>166964</v>
      </c>
    </row>
    <row r="128" spans="1:8">
      <c r="A128" s="31">
        <v>42</v>
      </c>
      <c r="B128" s="31" t="s">
        <v>1324</v>
      </c>
      <c r="C128" s="113">
        <f>distributions!C51</f>
        <v>0</v>
      </c>
      <c r="D128" s="113">
        <f>distributions!D51</f>
        <v>0</v>
      </c>
      <c r="G128" s="113">
        <f>distributions!T51</f>
        <v>0</v>
      </c>
      <c r="H128" s="113">
        <f>distributions!U51</f>
        <v>0</v>
      </c>
    </row>
    <row r="129" spans="1:8">
      <c r="A129" s="31">
        <v>43</v>
      </c>
      <c r="B129" s="31" t="s">
        <v>1325</v>
      </c>
      <c r="C129" s="113">
        <f>distributions!C52</f>
        <v>0</v>
      </c>
      <c r="D129" s="113">
        <f>distributions!D52</f>
        <v>0</v>
      </c>
      <c r="G129" s="113">
        <f>distributions!T52</f>
        <v>102550</v>
      </c>
      <c r="H129" s="113">
        <f>distributions!U52</f>
        <v>64508</v>
      </c>
    </row>
    <row r="130" spans="1:8">
      <c r="A130" s="32">
        <v>44</v>
      </c>
      <c r="B130" s="32" t="s">
        <v>835</v>
      </c>
      <c r="C130" s="113">
        <f>distributions!C53</f>
        <v>115000</v>
      </c>
      <c r="D130" s="113">
        <f>distributions!D53</f>
        <v>136000</v>
      </c>
      <c r="G130" s="113">
        <f>distributions!T53</f>
        <v>1037038</v>
      </c>
      <c r="H130" s="113">
        <f>distributions!U53</f>
        <v>1328445</v>
      </c>
    </row>
    <row r="131" spans="1:8">
      <c r="A131" s="32">
        <v>45</v>
      </c>
      <c r="B131" s="32" t="s">
        <v>898</v>
      </c>
      <c r="C131" s="113">
        <f>distributions!C54</f>
        <v>389284</v>
      </c>
      <c r="D131" s="113">
        <f>distributions!D54</f>
        <v>350618</v>
      </c>
      <c r="G131" s="113">
        <f>distributions!T54</f>
        <v>14677</v>
      </c>
      <c r="H131" s="113">
        <f>distributions!U54</f>
        <v>5000</v>
      </c>
    </row>
    <row r="132" spans="1:8">
      <c r="A132" s="31">
        <v>46</v>
      </c>
      <c r="B132" s="31" t="s">
        <v>1326</v>
      </c>
      <c r="C132" s="113">
        <f>distributions!C55</f>
        <v>0</v>
      </c>
      <c r="D132" s="113">
        <f>distributions!D55</f>
        <v>0</v>
      </c>
      <c r="G132" s="113">
        <f>distributions!T55</f>
        <v>3953</v>
      </c>
      <c r="H132" s="113">
        <f>distributions!U55</f>
        <v>6700</v>
      </c>
    </row>
    <row r="133" spans="1:8">
      <c r="A133" s="31">
        <v>47</v>
      </c>
      <c r="B133" s="31" t="s">
        <v>1327</v>
      </c>
      <c r="C133" s="113">
        <f>distributions!C56</f>
        <v>0</v>
      </c>
      <c r="D133" s="113">
        <f>distributions!D56</f>
        <v>0</v>
      </c>
      <c r="G133" s="113">
        <f>distributions!T56</f>
        <v>0</v>
      </c>
      <c r="H133" s="113">
        <f>distributions!U56</f>
        <v>0</v>
      </c>
    </row>
    <row r="134" spans="1:8">
      <c r="A134" s="32">
        <v>48</v>
      </c>
      <c r="B134" s="32" t="s">
        <v>1328</v>
      </c>
      <c r="C134" s="113">
        <f>distributions!C57</f>
        <v>125100</v>
      </c>
      <c r="D134" s="113">
        <f>distributions!D57</f>
        <v>153000</v>
      </c>
      <c r="G134" s="113">
        <f>distributions!T57</f>
        <v>15812</v>
      </c>
      <c r="H134" s="113">
        <f>distributions!U57</f>
        <v>20100</v>
      </c>
    </row>
    <row r="135" spans="1:8">
      <c r="A135" s="32">
        <v>49</v>
      </c>
      <c r="B135" s="32" t="s">
        <v>562</v>
      </c>
      <c r="C135" s="113">
        <f>distributions!C58</f>
        <v>0</v>
      </c>
      <c r="D135" s="113">
        <f>distributions!D58</f>
        <v>0</v>
      </c>
      <c r="G135" s="113">
        <f>distributions!T58</f>
        <v>19028</v>
      </c>
      <c r="H135" s="113">
        <f>distributions!U58</f>
        <v>33500</v>
      </c>
    </row>
    <row r="136" spans="1:8">
      <c r="A136" s="31">
        <v>50</v>
      </c>
      <c r="B136" s="31" t="s">
        <v>871</v>
      </c>
      <c r="C136" s="113">
        <f>distributions!C59</f>
        <v>0</v>
      </c>
      <c r="D136" s="113">
        <f>distributions!D59</f>
        <v>0</v>
      </c>
      <c r="G136" s="113">
        <f>distributions!T59</f>
        <v>7906</v>
      </c>
      <c r="H136" s="113">
        <f>distributions!U59</f>
        <v>6700</v>
      </c>
    </row>
    <row r="137" spans="1:8">
      <c r="A137" s="31">
        <v>51</v>
      </c>
      <c r="B137" s="31" t="s">
        <v>1269</v>
      </c>
      <c r="C137" s="113">
        <f>distributions!C60</f>
        <v>0</v>
      </c>
      <c r="D137" s="113">
        <f>distributions!D60</f>
        <v>0</v>
      </c>
      <c r="G137" s="113">
        <f>distributions!T60</f>
        <v>0</v>
      </c>
      <c r="H137" s="113">
        <f>distributions!U60</f>
        <v>0</v>
      </c>
    </row>
    <row r="138" spans="1:8">
      <c r="A138" s="31">
        <v>52</v>
      </c>
      <c r="B138" s="31" t="s">
        <v>863</v>
      </c>
      <c r="C138" s="113">
        <f>distributions!C61</f>
        <v>155991</v>
      </c>
      <c r="D138" s="113">
        <f>distributions!D61</f>
        <v>167791</v>
      </c>
      <c r="G138" s="113">
        <f>distributions!T61</f>
        <v>30075</v>
      </c>
      <c r="H138" s="113">
        <f>distributions!U61</f>
        <v>40200</v>
      </c>
    </row>
    <row r="139" spans="1:8">
      <c r="A139" s="31">
        <v>53</v>
      </c>
      <c r="B139" s="31" t="s">
        <v>1329</v>
      </c>
      <c r="C139" s="113">
        <f>distributions!C62</f>
        <v>0</v>
      </c>
      <c r="D139" s="113">
        <f>distributions!D62</f>
        <v>0</v>
      </c>
      <c r="G139" s="113">
        <f>distributions!T62</f>
        <v>0</v>
      </c>
      <c r="H139" s="113">
        <f>distributions!U62</f>
        <v>0</v>
      </c>
    </row>
    <row r="140" spans="1:8">
      <c r="A140" s="31">
        <v>54</v>
      </c>
      <c r="B140" s="31" t="s">
        <v>1330</v>
      </c>
      <c r="C140" s="113">
        <f>distributions!C63</f>
        <v>0</v>
      </c>
      <c r="D140" s="113">
        <f>distributions!D63</f>
        <v>0</v>
      </c>
      <c r="G140" s="113">
        <f>distributions!T63</f>
        <v>0</v>
      </c>
      <c r="H140" s="113">
        <f>distributions!U63</f>
        <v>0</v>
      </c>
    </row>
    <row r="141" spans="1:8">
      <c r="A141" s="32">
        <v>55</v>
      </c>
      <c r="B141" s="32" t="s">
        <v>775</v>
      </c>
      <c r="C141" s="113">
        <f>distributions!C64</f>
        <v>0</v>
      </c>
      <c r="D141" s="113">
        <f>distributions!D64</f>
        <v>0</v>
      </c>
      <c r="G141" s="113">
        <f>distributions!T64</f>
        <v>0</v>
      </c>
      <c r="H141" s="113">
        <f>distributions!U64</f>
        <v>0</v>
      </c>
    </row>
    <row r="142" spans="1:8">
      <c r="A142" s="32">
        <v>56</v>
      </c>
      <c r="B142" s="32" t="s">
        <v>784</v>
      </c>
      <c r="C142" s="113">
        <f>distributions!C65</f>
        <v>326523</v>
      </c>
      <c r="D142" s="113">
        <f>distributions!D65</f>
        <v>375373</v>
      </c>
      <c r="G142" s="113">
        <f>distributions!T65</f>
        <v>193494</v>
      </c>
      <c r="H142" s="113">
        <f>distributions!U65</f>
        <v>207601</v>
      </c>
    </row>
    <row r="143" spans="1:8">
      <c r="A143" s="31">
        <v>57</v>
      </c>
      <c r="B143" s="31" t="s">
        <v>1331</v>
      </c>
      <c r="C143" s="113">
        <f>distributions!C66</f>
        <v>0</v>
      </c>
      <c r="D143" s="113">
        <f>distributions!D66</f>
        <v>0</v>
      </c>
      <c r="G143" s="113">
        <f>distributions!T66</f>
        <v>28542</v>
      </c>
      <c r="H143" s="113">
        <f>distributions!U66</f>
        <v>51900</v>
      </c>
    </row>
    <row r="144" spans="1:8">
      <c r="A144" s="31">
        <v>58</v>
      </c>
      <c r="B144" s="31" t="s">
        <v>1332</v>
      </c>
      <c r="C144" s="113">
        <f>distributions!C67</f>
        <v>0</v>
      </c>
      <c r="D144" s="113">
        <f>distributions!D67</f>
        <v>0</v>
      </c>
      <c r="G144" s="113">
        <f>distributions!T67</f>
        <v>0</v>
      </c>
      <c r="H144" s="113">
        <f>distributions!U67</f>
        <v>0</v>
      </c>
    </row>
    <row r="145" spans="1:8">
      <c r="A145" s="31">
        <v>59</v>
      </c>
      <c r="B145" s="31" t="s">
        <v>1333</v>
      </c>
      <c r="C145" s="113">
        <f>distributions!C68</f>
        <v>0</v>
      </c>
      <c r="D145" s="113">
        <f>distributions!D68</f>
        <v>0</v>
      </c>
      <c r="G145" s="113">
        <f>distributions!T68</f>
        <v>0</v>
      </c>
      <c r="H145" s="113">
        <f>distributions!U68</f>
        <v>0</v>
      </c>
    </row>
    <row r="146" spans="1:8">
      <c r="A146" s="31">
        <v>60</v>
      </c>
      <c r="B146" s="31" t="s">
        <v>1334</v>
      </c>
      <c r="C146" s="113">
        <f>distributions!C69</f>
        <v>0</v>
      </c>
      <c r="D146" s="113">
        <f>distributions!D69</f>
        <v>0</v>
      </c>
      <c r="G146" s="113">
        <f>distributions!T69</f>
        <v>0</v>
      </c>
      <c r="H146" s="113">
        <f>distributions!U69</f>
        <v>0</v>
      </c>
    </row>
    <row r="147" spans="1:8">
      <c r="A147" s="32">
        <v>61</v>
      </c>
      <c r="B147" s="32" t="s">
        <v>573</v>
      </c>
      <c r="C147" s="113">
        <f>distributions!C70</f>
        <v>941627</v>
      </c>
      <c r="D147" s="113">
        <f>distributions!D70</f>
        <v>1009093</v>
      </c>
      <c r="G147" s="113">
        <f>distributions!T70</f>
        <v>754391</v>
      </c>
      <c r="H147" s="113">
        <f>distributions!U70</f>
        <v>777720</v>
      </c>
    </row>
    <row r="148" spans="1:8">
      <c r="A148" s="31">
        <v>62</v>
      </c>
      <c r="B148" s="31" t="s">
        <v>1335</v>
      </c>
      <c r="C148" s="113">
        <f>distributions!C71</f>
        <v>0</v>
      </c>
      <c r="D148" s="113">
        <f>distributions!D71</f>
        <v>0</v>
      </c>
      <c r="G148" s="113">
        <f>distributions!T71</f>
        <v>0</v>
      </c>
      <c r="H148" s="113">
        <f>distributions!U71</f>
        <v>0</v>
      </c>
    </row>
    <row r="149" spans="1:8">
      <c r="A149" s="32">
        <v>63</v>
      </c>
      <c r="B149" s="32" t="s">
        <v>911</v>
      </c>
      <c r="C149" s="113">
        <f>distributions!C72</f>
        <v>159657</v>
      </c>
      <c r="D149" s="113">
        <f>distributions!D72</f>
        <v>203974</v>
      </c>
      <c r="G149" s="113">
        <f>distributions!T72</f>
        <v>90681</v>
      </c>
      <c r="H149" s="113">
        <f>distributions!U72</f>
        <v>107823</v>
      </c>
    </row>
    <row r="150" spans="1:8">
      <c r="A150" s="32">
        <v>64</v>
      </c>
      <c r="B150" s="32" t="s">
        <v>844</v>
      </c>
      <c r="C150" s="113">
        <f>distributions!C73</f>
        <v>843868</v>
      </c>
      <c r="D150" s="113">
        <f>distributions!D73</f>
        <v>585285</v>
      </c>
      <c r="G150" s="113">
        <f>distributions!T73</f>
        <v>637998</v>
      </c>
      <c r="H150" s="113">
        <f>distributions!U73</f>
        <v>675727</v>
      </c>
    </row>
    <row r="151" spans="1:8">
      <c r="A151" s="31">
        <v>65</v>
      </c>
      <c r="B151" s="31" t="s">
        <v>1336</v>
      </c>
      <c r="C151" s="113">
        <f>distributions!C74</f>
        <v>0</v>
      </c>
      <c r="D151" s="113">
        <f>distributions!D74</f>
        <v>0</v>
      </c>
      <c r="G151" s="113">
        <f>distributions!T74</f>
        <v>0</v>
      </c>
      <c r="H151" s="113">
        <f>distributions!U74</f>
        <v>0</v>
      </c>
    </row>
    <row r="152" spans="1:8">
      <c r="A152" s="31">
        <v>66</v>
      </c>
      <c r="B152" s="31" t="s">
        <v>1337</v>
      </c>
      <c r="C152" s="113">
        <f>distributions!C75</f>
        <v>0</v>
      </c>
      <c r="D152" s="113">
        <f>distributions!D75</f>
        <v>0</v>
      </c>
      <c r="G152" s="113">
        <f>distributions!T75</f>
        <v>0</v>
      </c>
      <c r="H152" s="113">
        <f>distributions!U75</f>
        <v>0</v>
      </c>
    </row>
    <row r="153" spans="1:8">
      <c r="A153" s="32">
        <v>67</v>
      </c>
      <c r="B153" s="32" t="s">
        <v>845</v>
      </c>
      <c r="C153" s="113">
        <f>distributions!C76</f>
        <v>0</v>
      </c>
      <c r="D153" s="113">
        <f>distributions!D76</f>
        <v>0</v>
      </c>
      <c r="G153" s="113">
        <f>distributions!T76</f>
        <v>20812</v>
      </c>
      <c r="H153" s="113">
        <f>distributions!U76</f>
        <v>18400</v>
      </c>
    </row>
    <row r="154" spans="1:8">
      <c r="A154" s="31">
        <v>68</v>
      </c>
      <c r="B154" s="31" t="s">
        <v>1338</v>
      </c>
      <c r="C154" s="113">
        <f>distributions!C77</f>
        <v>126837</v>
      </c>
      <c r="D154" s="113">
        <f>distributions!D77</f>
        <v>148737</v>
      </c>
      <c r="G154" s="113">
        <f>distributions!T77</f>
        <v>76433</v>
      </c>
      <c r="H154" s="113">
        <f>distributions!U77</f>
        <v>72060</v>
      </c>
    </row>
    <row r="155" spans="1:8">
      <c r="A155" s="31">
        <v>69</v>
      </c>
      <c r="B155" s="31" t="s">
        <v>1339</v>
      </c>
      <c r="C155" s="113">
        <f>distributions!C78</f>
        <v>0</v>
      </c>
      <c r="D155" s="113">
        <f>distributions!D78</f>
        <v>0</v>
      </c>
      <c r="G155" s="113">
        <f>distributions!T78</f>
        <v>0</v>
      </c>
      <c r="H155" s="113">
        <f>distributions!U78</f>
        <v>0</v>
      </c>
    </row>
    <row r="156" spans="1:8">
      <c r="A156" s="32">
        <v>70</v>
      </c>
      <c r="B156" s="32" t="s">
        <v>1340</v>
      </c>
      <c r="C156" s="113">
        <f>distributions!C79</f>
        <v>0</v>
      </c>
      <c r="D156" s="113">
        <f>distributions!D79</f>
        <v>0</v>
      </c>
      <c r="G156" s="113">
        <f>distributions!T79</f>
        <v>0</v>
      </c>
      <c r="H156" s="113">
        <f>distributions!U79</f>
        <v>0</v>
      </c>
    </row>
    <row r="157" spans="1:8">
      <c r="A157" s="32">
        <v>71</v>
      </c>
      <c r="B157" s="32" t="s">
        <v>859</v>
      </c>
      <c r="C157" s="113">
        <f>distributions!C80</f>
        <v>0</v>
      </c>
      <c r="D157" s="113">
        <f>distributions!D80</f>
        <v>0</v>
      </c>
      <c r="G157" s="113">
        <f>distributions!T80</f>
        <v>223719</v>
      </c>
      <c r="H157" s="113">
        <f>distributions!U80</f>
        <v>278474</v>
      </c>
    </row>
    <row r="158" spans="1:8">
      <c r="A158" s="32">
        <v>72</v>
      </c>
      <c r="B158" s="32" t="s">
        <v>1341</v>
      </c>
      <c r="C158" s="113">
        <f>distributions!C81</f>
        <v>0</v>
      </c>
      <c r="D158" s="113">
        <f>distributions!D81</f>
        <v>0</v>
      </c>
      <c r="G158" s="113">
        <f>distributions!T81</f>
        <v>22420</v>
      </c>
      <c r="H158" s="113">
        <f>distributions!U81</f>
        <v>20100</v>
      </c>
    </row>
    <row r="159" spans="1:8">
      <c r="A159" s="32">
        <v>73</v>
      </c>
      <c r="B159" s="32" t="s">
        <v>1342</v>
      </c>
      <c r="C159" s="113">
        <f>distributions!C82</f>
        <v>0</v>
      </c>
      <c r="D159" s="113">
        <f>distributions!D82</f>
        <v>0</v>
      </c>
      <c r="G159" s="113">
        <f>distributions!T82</f>
        <v>9514</v>
      </c>
      <c r="H159" s="113">
        <f>distributions!U82</f>
        <v>36400</v>
      </c>
    </row>
    <row r="160" spans="1:8">
      <c r="A160" s="32">
        <v>74</v>
      </c>
      <c r="B160" s="32" t="s">
        <v>1343</v>
      </c>
      <c r="C160" s="113">
        <f>distributions!C83</f>
        <v>711861</v>
      </c>
      <c r="D160" s="113">
        <f>distributions!D83</f>
        <v>572511</v>
      </c>
      <c r="G160" s="113">
        <f>distributions!T83</f>
        <v>114130</v>
      </c>
      <c r="H160" s="113">
        <f>distributions!U83</f>
        <v>126100</v>
      </c>
    </row>
    <row r="161" spans="1:8">
      <c r="A161" s="31">
        <v>75</v>
      </c>
      <c r="B161" s="31" t="s">
        <v>1344</v>
      </c>
      <c r="C161" s="113">
        <f>distributions!C84</f>
        <v>0</v>
      </c>
      <c r="D161" s="113">
        <f>distributions!D84</f>
        <v>0</v>
      </c>
      <c r="G161" s="113">
        <f>distributions!T84</f>
        <v>0</v>
      </c>
      <c r="H161" s="113">
        <f>distributions!U84</f>
        <v>0</v>
      </c>
    </row>
    <row r="162" spans="1:8">
      <c r="A162" s="31">
        <v>76</v>
      </c>
      <c r="B162" s="31" t="s">
        <v>1345</v>
      </c>
      <c r="C162" s="113">
        <f>distributions!C85</f>
        <v>0</v>
      </c>
      <c r="D162" s="113">
        <f>distributions!D85</f>
        <v>0</v>
      </c>
      <c r="G162" s="113">
        <f>distributions!T85</f>
        <v>0</v>
      </c>
      <c r="H162" s="113">
        <f>distributions!U85</f>
        <v>0</v>
      </c>
    </row>
    <row r="163" spans="1:8">
      <c r="A163" s="32">
        <v>77</v>
      </c>
      <c r="B163" s="32" t="s">
        <v>791</v>
      </c>
      <c r="C163" s="113">
        <f>distributions!C86</f>
        <v>677565</v>
      </c>
      <c r="D163" s="113">
        <f>distributions!D86</f>
        <v>614852</v>
      </c>
      <c r="G163" s="113">
        <f>distributions!T86</f>
        <v>265630</v>
      </c>
      <c r="H163" s="113">
        <f>distributions!U86</f>
        <v>284393</v>
      </c>
    </row>
    <row r="164" spans="1:8">
      <c r="A164" s="31">
        <v>78</v>
      </c>
      <c r="B164" s="31" t="s">
        <v>1346</v>
      </c>
      <c r="C164" s="113">
        <f>distributions!C87</f>
        <v>0</v>
      </c>
      <c r="D164" s="113">
        <f>distributions!D87</f>
        <v>0</v>
      </c>
      <c r="G164" s="113">
        <f>distributions!T87</f>
        <v>9514</v>
      </c>
      <c r="H164" s="113">
        <f>distributions!U87</f>
        <v>0</v>
      </c>
    </row>
    <row r="165" spans="1:8">
      <c r="A165" s="32">
        <v>79</v>
      </c>
      <c r="B165" s="32" t="s">
        <v>785</v>
      </c>
      <c r="C165" s="113">
        <f>distributions!C88</f>
        <v>140340</v>
      </c>
      <c r="D165" s="113">
        <f>distributions!D88</f>
        <v>157640</v>
      </c>
      <c r="G165" s="113">
        <f>distributions!T88</f>
        <v>108837</v>
      </c>
      <c r="H165" s="113">
        <f>distributions!U88</f>
        <v>158017</v>
      </c>
    </row>
    <row r="166" spans="1:8">
      <c r="A166" s="31">
        <v>80</v>
      </c>
      <c r="B166" s="31" t="s">
        <v>1347</v>
      </c>
      <c r="C166" s="113">
        <f>distributions!C89</f>
        <v>0</v>
      </c>
      <c r="D166" s="113">
        <f>distributions!D89</f>
        <v>0</v>
      </c>
      <c r="G166" s="113">
        <f>distributions!T89</f>
        <v>0</v>
      </c>
      <c r="H166" s="113">
        <f>distributions!U89</f>
        <v>0</v>
      </c>
    </row>
    <row r="167" spans="1:8">
      <c r="A167" s="31">
        <v>81</v>
      </c>
      <c r="B167" s="31" t="s">
        <v>1348</v>
      </c>
      <c r="C167" s="113">
        <f>distributions!C90</f>
        <v>0</v>
      </c>
      <c r="D167" s="113">
        <f>distributions!D90</f>
        <v>0</v>
      </c>
      <c r="G167" s="113">
        <f>distributions!T90</f>
        <v>0</v>
      </c>
      <c r="H167" s="113">
        <f>distributions!U90</f>
        <v>0</v>
      </c>
    </row>
    <row r="168" spans="1:8">
      <c r="A168" s="31">
        <v>82</v>
      </c>
      <c r="B168" s="31" t="s">
        <v>1349</v>
      </c>
      <c r="C168" s="113">
        <f>distributions!C91</f>
        <v>0</v>
      </c>
      <c r="D168" s="113">
        <f>distributions!D91</f>
        <v>0</v>
      </c>
      <c r="G168" s="113">
        <f>distributions!T91</f>
        <v>7906</v>
      </c>
      <c r="H168" s="113">
        <f>distributions!U91</f>
        <v>6700</v>
      </c>
    </row>
    <row r="169" spans="1:8">
      <c r="A169" s="31">
        <v>83</v>
      </c>
      <c r="B169" s="31" t="s">
        <v>1350</v>
      </c>
      <c r="C169" s="113">
        <f>distributions!C92</f>
        <v>73450</v>
      </c>
      <c r="D169" s="113">
        <f>distributions!D92</f>
        <v>201000</v>
      </c>
      <c r="G169" s="113">
        <f>distributions!T92</f>
        <v>167141</v>
      </c>
      <c r="H169" s="113">
        <f>distributions!U92</f>
        <v>154021</v>
      </c>
    </row>
    <row r="170" spans="1:8">
      <c r="A170" s="31">
        <v>84</v>
      </c>
      <c r="B170" s="31" t="s">
        <v>1351</v>
      </c>
      <c r="C170" s="113">
        <f>distributions!C93</f>
        <v>0</v>
      </c>
      <c r="D170" s="113">
        <f>distributions!D93</f>
        <v>0</v>
      </c>
      <c r="G170" s="113">
        <f>distributions!T93</f>
        <v>30000</v>
      </c>
      <c r="H170" s="113">
        <f>distributions!U93</f>
        <v>30000</v>
      </c>
    </row>
    <row r="171" spans="1:8">
      <c r="A171" s="32">
        <v>85</v>
      </c>
      <c r="B171" s="32" t="s">
        <v>778</v>
      </c>
      <c r="C171" s="113">
        <f>distributions!C94</f>
        <v>0</v>
      </c>
      <c r="D171" s="113">
        <f>distributions!D94</f>
        <v>0</v>
      </c>
      <c r="G171" s="113">
        <f>distributions!T94</f>
        <v>36124</v>
      </c>
      <c r="H171" s="113">
        <f>distributions!U94</f>
        <v>37560</v>
      </c>
    </row>
    <row r="172" spans="1:8">
      <c r="A172" s="32">
        <v>86</v>
      </c>
      <c r="B172" s="32" t="s">
        <v>814</v>
      </c>
      <c r="C172" s="113">
        <f>distributions!C95</f>
        <v>429763</v>
      </c>
      <c r="D172" s="113">
        <f>distributions!D95</f>
        <v>467402</v>
      </c>
      <c r="G172" s="113">
        <f>distributions!T95</f>
        <v>1291064</v>
      </c>
      <c r="H172" s="113">
        <f>distributions!U95</f>
        <v>1154611</v>
      </c>
    </row>
    <row r="173" spans="1:8">
      <c r="A173" s="32">
        <v>87</v>
      </c>
      <c r="B173" s="32" t="s">
        <v>801</v>
      </c>
      <c r="C173" s="113">
        <f>distributions!C96</f>
        <v>0</v>
      </c>
      <c r="D173" s="113">
        <f>distributions!D96</f>
        <v>0</v>
      </c>
      <c r="G173" s="113">
        <f>distributions!T96</f>
        <v>33467</v>
      </c>
      <c r="H173" s="113">
        <f>distributions!U96</f>
        <v>62800</v>
      </c>
    </row>
    <row r="174" spans="1:8">
      <c r="A174" s="31">
        <v>88</v>
      </c>
      <c r="B174" s="31" t="s">
        <v>1352</v>
      </c>
      <c r="C174" s="113">
        <f>distributions!C97</f>
        <v>0</v>
      </c>
      <c r="D174" s="113">
        <f>distributions!D97</f>
        <v>0</v>
      </c>
      <c r="G174" s="113">
        <f>distributions!T97</f>
        <v>26914</v>
      </c>
      <c r="H174" s="113">
        <f>distributions!U97</f>
        <v>54921</v>
      </c>
    </row>
    <row r="175" spans="1:8">
      <c r="A175" s="32">
        <v>89</v>
      </c>
      <c r="B175" s="32" t="s">
        <v>1353</v>
      </c>
      <c r="C175" s="113">
        <f>distributions!C98</f>
        <v>74997</v>
      </c>
      <c r="D175" s="113">
        <f>distributions!D98</f>
        <v>51028</v>
      </c>
      <c r="G175" s="113">
        <f>distributions!T98</f>
        <v>180161</v>
      </c>
      <c r="H175" s="113">
        <f>distributions!U98</f>
        <v>189337</v>
      </c>
    </row>
    <row r="176" spans="1:8">
      <c r="A176" s="31">
        <v>90</v>
      </c>
      <c r="B176" s="31" t="s">
        <v>1355</v>
      </c>
      <c r="C176" s="113">
        <f>distributions!C99</f>
        <v>0</v>
      </c>
      <c r="D176" s="113">
        <f>distributions!D99</f>
        <v>0</v>
      </c>
      <c r="G176" s="113">
        <f>distributions!T99</f>
        <v>0</v>
      </c>
      <c r="H176" s="113">
        <f>distributions!U99</f>
        <v>0</v>
      </c>
    </row>
    <row r="177" spans="1:8">
      <c r="A177" s="32">
        <v>91</v>
      </c>
      <c r="B177" s="32" t="s">
        <v>1356</v>
      </c>
      <c r="C177" s="113">
        <f>distributions!C100</f>
        <v>0</v>
      </c>
      <c r="D177" s="113">
        <f>distributions!D100</f>
        <v>0</v>
      </c>
      <c r="G177" s="113">
        <f>distributions!T100</f>
        <v>289481</v>
      </c>
      <c r="H177" s="113">
        <f>distributions!U100</f>
        <v>183768</v>
      </c>
    </row>
    <row r="178" spans="1:8">
      <c r="A178" s="32">
        <v>92</v>
      </c>
      <c r="B178" s="32" t="s">
        <v>802</v>
      </c>
      <c r="C178" s="113">
        <f>distributions!C101</f>
        <v>0</v>
      </c>
      <c r="D178" s="113">
        <f>distributions!D101</f>
        <v>0</v>
      </c>
      <c r="G178" s="113">
        <f>distributions!T101</f>
        <v>0</v>
      </c>
      <c r="H178" s="113">
        <f>distributions!U101</f>
        <v>0</v>
      </c>
    </row>
    <row r="179" spans="1:8">
      <c r="A179" s="32">
        <v>93</v>
      </c>
      <c r="B179" s="32" t="s">
        <v>940</v>
      </c>
      <c r="C179" s="113">
        <f>distributions!C102</f>
        <v>0</v>
      </c>
      <c r="D179" s="113">
        <f>distributions!D102</f>
        <v>0</v>
      </c>
      <c r="G179" s="113">
        <f>distributions!T102</f>
        <v>93873</v>
      </c>
      <c r="H179" s="113">
        <f>distributions!U102</f>
        <v>100274</v>
      </c>
    </row>
    <row r="180" spans="1:8">
      <c r="A180" s="31">
        <v>94</v>
      </c>
      <c r="B180" s="31" t="s">
        <v>1357</v>
      </c>
      <c r="C180" s="113">
        <f>distributions!C103</f>
        <v>0</v>
      </c>
      <c r="D180" s="113">
        <f>distributions!D103</f>
        <v>0</v>
      </c>
      <c r="G180" s="113">
        <f>distributions!T103</f>
        <v>75861</v>
      </c>
      <c r="H180" s="113">
        <f>distributions!U103</f>
        <v>72646</v>
      </c>
    </row>
    <row r="181" spans="1:8">
      <c r="A181" s="32">
        <v>95</v>
      </c>
      <c r="B181" s="32" t="s">
        <v>892</v>
      </c>
      <c r="C181" s="113">
        <f>distributions!C104</f>
        <v>82050</v>
      </c>
      <c r="D181" s="113">
        <f>distributions!D104</f>
        <v>213000</v>
      </c>
      <c r="G181" s="113">
        <f>distributions!T104</f>
        <v>394695</v>
      </c>
      <c r="H181" s="113">
        <f>distributions!U104</f>
        <v>633074</v>
      </c>
    </row>
    <row r="182" spans="1:8">
      <c r="A182" s="32">
        <v>96</v>
      </c>
      <c r="B182" s="32" t="s">
        <v>865</v>
      </c>
      <c r="C182" s="113">
        <f>distributions!C105</f>
        <v>581601</v>
      </c>
      <c r="D182" s="113">
        <f>distributions!D105</f>
        <v>696289</v>
      </c>
      <c r="G182" s="113">
        <f>distributions!T105</f>
        <v>261955</v>
      </c>
      <c r="H182" s="113">
        <f>distributions!U105</f>
        <v>200977</v>
      </c>
    </row>
    <row r="183" spans="1:8">
      <c r="A183" s="32">
        <v>97</v>
      </c>
      <c r="B183" s="32" t="s">
        <v>846</v>
      </c>
      <c r="C183" s="113">
        <f>distributions!C106</f>
        <v>1048411</v>
      </c>
      <c r="D183" s="113">
        <f>distributions!D106</f>
        <v>973989</v>
      </c>
      <c r="G183" s="113">
        <f>distributions!T106</f>
        <v>2451589</v>
      </c>
      <c r="H183" s="113">
        <f>distributions!U106</f>
        <v>2504850</v>
      </c>
    </row>
    <row r="184" spans="1:8">
      <c r="A184" s="32">
        <v>98</v>
      </c>
      <c r="B184" s="32" t="s">
        <v>1358</v>
      </c>
      <c r="C184" s="113">
        <f>distributions!C107</f>
        <v>11708</v>
      </c>
      <c r="D184" s="113">
        <f>distributions!D107</f>
        <v>5000</v>
      </c>
      <c r="G184" s="113">
        <f>distributions!T107</f>
        <v>20000</v>
      </c>
      <c r="H184" s="113">
        <f>distributions!U107</f>
        <v>47000</v>
      </c>
    </row>
    <row r="185" spans="1:8">
      <c r="A185" s="31">
        <v>99</v>
      </c>
      <c r="B185" s="31" t="s">
        <v>1359</v>
      </c>
      <c r="C185" s="113">
        <f>distributions!C108</f>
        <v>0</v>
      </c>
      <c r="D185" s="113">
        <f>distributions!D108</f>
        <v>0</v>
      </c>
      <c r="G185" s="113">
        <f>distributions!T108</f>
        <v>3953</v>
      </c>
      <c r="H185" s="113">
        <f>distributions!U108</f>
        <v>28400</v>
      </c>
    </row>
    <row r="186" spans="1:8">
      <c r="A186" s="32">
        <v>100</v>
      </c>
      <c r="B186" s="32" t="s">
        <v>826</v>
      </c>
      <c r="C186" s="113">
        <f>distributions!C109</f>
        <v>0</v>
      </c>
      <c r="D186" s="113">
        <f>distributions!D109</f>
        <v>0</v>
      </c>
      <c r="G186" s="113">
        <f>distributions!T109</f>
        <v>312643</v>
      </c>
      <c r="H186" s="113">
        <f>distributions!U109</f>
        <v>377803</v>
      </c>
    </row>
    <row r="187" spans="1:8">
      <c r="A187" s="32">
        <v>101</v>
      </c>
      <c r="B187" s="32" t="s">
        <v>1275</v>
      </c>
      <c r="C187" s="113">
        <f>distributions!C110</f>
        <v>50468</v>
      </c>
      <c r="D187" s="113">
        <f>distributions!D110</f>
        <v>39000</v>
      </c>
      <c r="G187" s="113">
        <f>distributions!T110</f>
        <v>141344</v>
      </c>
      <c r="H187" s="113">
        <f>distributions!U110</f>
        <v>203953</v>
      </c>
    </row>
    <row r="188" spans="1:8">
      <c r="A188" s="31">
        <v>102</v>
      </c>
      <c r="B188" s="31" t="s">
        <v>893</v>
      </c>
      <c r="C188" s="113">
        <f>distributions!C111</f>
        <v>0</v>
      </c>
      <c r="D188" s="113">
        <f>distributions!D111</f>
        <v>0</v>
      </c>
      <c r="G188" s="113">
        <f>distributions!T111</f>
        <v>0</v>
      </c>
      <c r="H188" s="113">
        <f>distributions!U111</f>
        <v>5000</v>
      </c>
    </row>
    <row r="189" spans="1:8">
      <c r="A189" s="32">
        <v>103</v>
      </c>
      <c r="B189" s="32" t="s">
        <v>804</v>
      </c>
      <c r="C189" s="113">
        <f>distributions!C112</f>
        <v>773133</v>
      </c>
      <c r="D189" s="113">
        <f>distributions!D112</f>
        <v>667591</v>
      </c>
      <c r="G189" s="113">
        <f>distributions!T112</f>
        <v>1002576</v>
      </c>
      <c r="H189" s="113">
        <f>distributions!U112</f>
        <v>1311559</v>
      </c>
    </row>
    <row r="190" spans="1:8">
      <c r="A190" s="31">
        <v>104</v>
      </c>
      <c r="B190" s="31" t="s">
        <v>555</v>
      </c>
      <c r="C190" s="113">
        <f>distributions!C113</f>
        <v>0</v>
      </c>
      <c r="D190" s="113">
        <f>distributions!D113</f>
        <v>0</v>
      </c>
      <c r="G190" s="113">
        <f>distributions!T113</f>
        <v>0</v>
      </c>
      <c r="H190" s="113">
        <f>distributions!U113</f>
        <v>0</v>
      </c>
    </row>
    <row r="191" spans="1:8">
      <c r="A191" s="32">
        <v>105</v>
      </c>
      <c r="B191" s="32" t="s">
        <v>579</v>
      </c>
      <c r="C191" s="113">
        <f>distributions!C114</f>
        <v>196130</v>
      </c>
      <c r="D191" s="113">
        <f>distributions!D114</f>
        <v>190439</v>
      </c>
      <c r="G191" s="113">
        <f>distributions!T114</f>
        <v>197267</v>
      </c>
      <c r="H191" s="113">
        <f>distributions!U114</f>
        <v>191661</v>
      </c>
    </row>
    <row r="192" spans="1:8">
      <c r="A192" s="31">
        <v>106</v>
      </c>
      <c r="B192" s="31" t="s">
        <v>1361</v>
      </c>
      <c r="C192" s="113">
        <f>distributions!C115</f>
        <v>0</v>
      </c>
      <c r="D192" s="113">
        <f>distributions!D115</f>
        <v>0</v>
      </c>
      <c r="G192" s="113">
        <f>distributions!T115</f>
        <v>0</v>
      </c>
      <c r="H192" s="113">
        <f>distributions!U115</f>
        <v>0</v>
      </c>
    </row>
    <row r="193" spans="1:8">
      <c r="A193" s="32">
        <v>107</v>
      </c>
      <c r="B193" s="32" t="s">
        <v>860</v>
      </c>
      <c r="C193" s="113">
        <f>distributions!C116</f>
        <v>214791</v>
      </c>
      <c r="D193" s="113">
        <f>distributions!D116</f>
        <v>193525</v>
      </c>
      <c r="G193" s="113">
        <f>distributions!T116</f>
        <v>1651567</v>
      </c>
      <c r="H193" s="113">
        <f>distributions!U116</f>
        <v>1675296</v>
      </c>
    </row>
    <row r="194" spans="1:8">
      <c r="A194" s="31">
        <v>108</v>
      </c>
      <c r="B194" s="31" t="s">
        <v>1362</v>
      </c>
      <c r="C194" s="113">
        <f>distributions!C117</f>
        <v>0</v>
      </c>
      <c r="D194" s="113">
        <f>distributions!D117</f>
        <v>0</v>
      </c>
      <c r="G194" s="113">
        <f>distributions!T117</f>
        <v>0</v>
      </c>
      <c r="H194" s="113">
        <f>distributions!U117</f>
        <v>0</v>
      </c>
    </row>
    <row r="195" spans="1:8">
      <c r="A195" s="31">
        <v>109</v>
      </c>
      <c r="B195" s="31" t="s">
        <v>1363</v>
      </c>
      <c r="C195" s="113">
        <f>distributions!C118</f>
        <v>0</v>
      </c>
      <c r="D195" s="113">
        <f>distributions!D118</f>
        <v>0</v>
      </c>
      <c r="G195" s="113">
        <f>distributions!T118</f>
        <v>0</v>
      </c>
      <c r="H195" s="113">
        <f>distributions!U118</f>
        <v>0</v>
      </c>
    </row>
    <row r="196" spans="1:8">
      <c r="A196" s="32">
        <v>110</v>
      </c>
      <c r="B196" s="32" t="s">
        <v>793</v>
      </c>
      <c r="C196" s="113">
        <f>distributions!C119</f>
        <v>191757</v>
      </c>
      <c r="D196" s="113">
        <f>distributions!D119</f>
        <v>266367</v>
      </c>
      <c r="G196" s="113">
        <f>distributions!T119</f>
        <v>143393</v>
      </c>
      <c r="H196" s="113">
        <f>distributions!U119</f>
        <v>202296</v>
      </c>
    </row>
    <row r="197" spans="1:8">
      <c r="A197" s="32">
        <v>111</v>
      </c>
      <c r="B197" s="32" t="s">
        <v>812</v>
      </c>
      <c r="C197" s="113">
        <f>distributions!C120</f>
        <v>750306</v>
      </c>
      <c r="D197" s="113">
        <f>distributions!D120</f>
        <v>667038</v>
      </c>
      <c r="G197" s="113">
        <f>distributions!T120</f>
        <v>286171</v>
      </c>
      <c r="H197" s="113">
        <f>distributions!U120</f>
        <v>303479</v>
      </c>
    </row>
    <row r="198" spans="1:8">
      <c r="A198" s="32">
        <v>112</v>
      </c>
      <c r="B198" s="32" t="s">
        <v>926</v>
      </c>
      <c r="C198" s="113">
        <f>distributions!C121</f>
        <v>0</v>
      </c>
      <c r="D198" s="113">
        <f>distributions!D121</f>
        <v>0</v>
      </c>
      <c r="G198" s="113">
        <f>distributions!T121</f>
        <v>0</v>
      </c>
      <c r="H198" s="113">
        <f>distributions!U121</f>
        <v>0</v>
      </c>
    </row>
    <row r="199" spans="1:8">
      <c r="A199" s="31">
        <v>113</v>
      </c>
      <c r="B199" s="31" t="s">
        <v>1364</v>
      </c>
      <c r="C199" s="113">
        <f>distributions!C122</f>
        <v>0</v>
      </c>
      <c r="D199" s="113">
        <f>distributions!D122</f>
        <v>0</v>
      </c>
      <c r="G199" s="113">
        <f>distributions!T122</f>
        <v>0</v>
      </c>
      <c r="H199" s="113">
        <f>distributions!U122</f>
        <v>0</v>
      </c>
    </row>
    <row r="200" spans="1:8">
      <c r="A200" s="32">
        <v>114</v>
      </c>
      <c r="B200" s="32" t="s">
        <v>815</v>
      </c>
      <c r="C200" s="113">
        <f>distributions!C123</f>
        <v>578152</v>
      </c>
      <c r="D200" s="113">
        <f>distributions!D123</f>
        <v>661041</v>
      </c>
      <c r="G200" s="113">
        <f>distributions!T123</f>
        <v>2309748</v>
      </c>
      <c r="H200" s="113">
        <f>distributions!U123</f>
        <v>2219044</v>
      </c>
    </row>
    <row r="201" spans="1:8">
      <c r="A201" s="31">
        <v>115</v>
      </c>
      <c r="B201" s="31" t="s">
        <v>1365</v>
      </c>
      <c r="C201" s="113">
        <f>distributions!C124</f>
        <v>0</v>
      </c>
      <c r="D201" s="113">
        <f>distributions!D124</f>
        <v>0</v>
      </c>
      <c r="G201" s="113">
        <f>distributions!T124</f>
        <v>0</v>
      </c>
      <c r="H201" s="113">
        <f>distributions!U124</f>
        <v>0</v>
      </c>
    </row>
    <row r="202" spans="1:8">
      <c r="A202" s="31">
        <v>116</v>
      </c>
      <c r="B202" s="31" t="s">
        <v>1366</v>
      </c>
      <c r="C202" s="113">
        <f>distributions!C125</f>
        <v>0</v>
      </c>
      <c r="D202" s="113">
        <f>distributions!D125</f>
        <v>0</v>
      </c>
      <c r="G202" s="113">
        <f>distributions!T125</f>
        <v>0</v>
      </c>
      <c r="H202" s="113">
        <f>distributions!U125</f>
        <v>0</v>
      </c>
    </row>
    <row r="203" spans="1:8">
      <c r="A203" s="32">
        <v>117</v>
      </c>
      <c r="B203" s="32" t="s">
        <v>1367</v>
      </c>
      <c r="C203" s="113">
        <f>distributions!C126</f>
        <v>589766</v>
      </c>
      <c r="D203" s="113">
        <f>distributions!D126</f>
        <v>545205</v>
      </c>
      <c r="G203" s="113">
        <f>distributions!T126</f>
        <v>385346</v>
      </c>
      <c r="H203" s="113">
        <f>distributions!U126</f>
        <v>314228</v>
      </c>
    </row>
    <row r="204" spans="1:8">
      <c r="A204" s="31">
        <v>118</v>
      </c>
      <c r="B204" s="31" t="s">
        <v>1368</v>
      </c>
      <c r="C204" s="113">
        <f>distributions!C127</f>
        <v>0</v>
      </c>
      <c r="D204" s="113">
        <f>distributions!D127</f>
        <v>0</v>
      </c>
      <c r="G204" s="113">
        <f>distributions!T127</f>
        <v>5000</v>
      </c>
      <c r="H204" s="113">
        <f>distributions!U127</f>
        <v>5000</v>
      </c>
    </row>
    <row r="205" spans="1:8">
      <c r="A205" s="31">
        <v>119</v>
      </c>
      <c r="B205" s="31" t="s">
        <v>1369</v>
      </c>
      <c r="C205" s="113">
        <f>distributions!C128</f>
        <v>0</v>
      </c>
      <c r="D205" s="113">
        <f>distributions!D128</f>
        <v>0</v>
      </c>
      <c r="G205" s="113">
        <f>distributions!T128</f>
        <v>0</v>
      </c>
      <c r="H205" s="113">
        <f>distributions!U128</f>
        <v>0</v>
      </c>
    </row>
    <row r="206" spans="1:8">
      <c r="A206" s="31">
        <v>120</v>
      </c>
      <c r="B206" s="31" t="s">
        <v>1370</v>
      </c>
      <c r="C206" s="113">
        <f>distributions!C129</f>
        <v>0</v>
      </c>
      <c r="D206" s="113">
        <f>distributions!D129</f>
        <v>0</v>
      </c>
      <c r="G206" s="113">
        <f>distributions!T129</f>
        <v>0</v>
      </c>
      <c r="H206" s="113">
        <f>distributions!U129</f>
        <v>0</v>
      </c>
    </row>
    <row r="207" spans="1:8">
      <c r="A207" s="32">
        <v>121</v>
      </c>
      <c r="B207" s="32" t="s">
        <v>820</v>
      </c>
      <c r="C207" s="113">
        <f>distributions!C130</f>
        <v>15000</v>
      </c>
      <c r="D207" s="113">
        <f>distributions!D130</f>
        <v>24000</v>
      </c>
      <c r="G207" s="113">
        <f>distributions!T130</f>
        <v>55000</v>
      </c>
      <c r="H207" s="113">
        <f>distributions!U130</f>
        <v>25000</v>
      </c>
    </row>
    <row r="208" spans="1:8">
      <c r="A208" s="31">
        <v>122</v>
      </c>
      <c r="B208" s="31" t="s">
        <v>1372</v>
      </c>
      <c r="C208" s="113">
        <f>distributions!C131</f>
        <v>0</v>
      </c>
      <c r="D208" s="113">
        <f>distributions!D131</f>
        <v>0</v>
      </c>
      <c r="G208" s="113">
        <f>distributions!T131</f>
        <v>0</v>
      </c>
      <c r="H208" s="113">
        <f>distributions!U131</f>
        <v>10000</v>
      </c>
    </row>
    <row r="209" spans="1:8">
      <c r="A209" s="31">
        <v>123</v>
      </c>
      <c r="B209" s="31" t="s">
        <v>1373</v>
      </c>
      <c r="C209" s="113">
        <f>distributions!C132</f>
        <v>0</v>
      </c>
      <c r="D209" s="113">
        <f>distributions!D132</f>
        <v>0</v>
      </c>
      <c r="G209" s="113">
        <f>distributions!T132</f>
        <v>0</v>
      </c>
      <c r="H209" s="113">
        <f>distributions!U132</f>
        <v>0</v>
      </c>
    </row>
    <row r="210" spans="1:8">
      <c r="A210" s="31">
        <v>124</v>
      </c>
      <c r="B210" s="31" t="s">
        <v>1374</v>
      </c>
      <c r="C210" s="113">
        <f>distributions!C133</f>
        <v>0</v>
      </c>
      <c r="D210" s="113">
        <f>distributions!D133</f>
        <v>0</v>
      </c>
      <c r="G210" s="113">
        <f>distributions!T133</f>
        <v>0</v>
      </c>
      <c r="H210" s="113">
        <f>distributions!U133</f>
        <v>0</v>
      </c>
    </row>
    <row r="211" spans="1:8">
      <c r="A211" s="32">
        <v>125</v>
      </c>
      <c r="B211" s="32" t="s">
        <v>1268</v>
      </c>
      <c r="C211" s="113">
        <f>distributions!C134</f>
        <v>368354</v>
      </c>
      <c r="D211" s="113">
        <f>distributions!D134</f>
        <v>358354</v>
      </c>
      <c r="G211" s="113">
        <f>distributions!T134</f>
        <v>31314</v>
      </c>
      <c r="H211" s="113">
        <f>distributions!U134</f>
        <v>20000</v>
      </c>
    </row>
    <row r="212" spans="1:8">
      <c r="A212" s="32">
        <v>126</v>
      </c>
      <c r="B212" s="32" t="s">
        <v>779</v>
      </c>
      <c r="C212" s="113">
        <f>distributions!C135</f>
        <v>0</v>
      </c>
      <c r="D212" s="113">
        <f>distributions!D135</f>
        <v>0</v>
      </c>
      <c r="G212" s="113">
        <f>distributions!T135</f>
        <v>7906</v>
      </c>
      <c r="H212" s="113">
        <f>distributions!U135</f>
        <v>0</v>
      </c>
    </row>
    <row r="213" spans="1:8">
      <c r="A213" s="31">
        <v>127</v>
      </c>
      <c r="B213" s="31" t="s">
        <v>1375</v>
      </c>
      <c r="C213" s="113">
        <f>distributions!C136</f>
        <v>838623</v>
      </c>
      <c r="D213" s="113">
        <f>distributions!D136</f>
        <v>850119</v>
      </c>
      <c r="G213" s="113">
        <f>distributions!T136</f>
        <v>202217</v>
      </c>
      <c r="H213" s="113">
        <f>distributions!U136</f>
        <v>205121</v>
      </c>
    </row>
    <row r="214" spans="1:8">
      <c r="A214" s="32">
        <v>128</v>
      </c>
      <c r="B214" s="32" t="s">
        <v>580</v>
      </c>
      <c r="C214" s="113">
        <f>distributions!C137</f>
        <v>247501</v>
      </c>
      <c r="D214" s="113">
        <f>distributions!D137</f>
        <v>191343</v>
      </c>
      <c r="G214" s="113">
        <f>distributions!T137</f>
        <v>1190061</v>
      </c>
      <c r="H214" s="113">
        <f>distributions!U137</f>
        <v>1095599</v>
      </c>
    </row>
    <row r="215" spans="1:8">
      <c r="A215" s="31">
        <v>129</v>
      </c>
      <c r="B215" s="31" t="s">
        <v>1376</v>
      </c>
      <c r="C215" s="113">
        <f>distributions!C138</f>
        <v>0</v>
      </c>
      <c r="D215" s="113">
        <f>distributions!D138</f>
        <v>0</v>
      </c>
      <c r="G215" s="113">
        <f>distributions!T138</f>
        <v>0</v>
      </c>
      <c r="H215" s="113">
        <f>distributions!U138</f>
        <v>0</v>
      </c>
    </row>
    <row r="216" spans="1:8">
      <c r="A216" s="31">
        <v>130</v>
      </c>
      <c r="B216" s="31" t="s">
        <v>1377</v>
      </c>
      <c r="C216" s="113">
        <f>distributions!C139</f>
        <v>0</v>
      </c>
      <c r="D216" s="113">
        <f>distributions!D139</f>
        <v>0</v>
      </c>
      <c r="G216" s="113">
        <f>distributions!T139</f>
        <v>0</v>
      </c>
      <c r="H216" s="113">
        <f>distributions!U139</f>
        <v>0</v>
      </c>
    </row>
    <row r="217" spans="1:8">
      <c r="A217" s="31">
        <v>131</v>
      </c>
      <c r="B217" s="31" t="s">
        <v>1378</v>
      </c>
      <c r="C217" s="113">
        <f>distributions!C140</f>
        <v>0</v>
      </c>
      <c r="D217" s="113">
        <f>distributions!D140</f>
        <v>0</v>
      </c>
      <c r="G217" s="113">
        <f>distributions!T140</f>
        <v>0</v>
      </c>
      <c r="H217" s="113">
        <f>distributions!U140</f>
        <v>28100</v>
      </c>
    </row>
    <row r="218" spans="1:8">
      <c r="A218" s="31">
        <v>132</v>
      </c>
      <c r="B218" s="31" t="s">
        <v>1379</v>
      </c>
      <c r="C218" s="113">
        <f>distributions!C141</f>
        <v>0</v>
      </c>
      <c r="D218" s="113">
        <f>distributions!D141</f>
        <v>0</v>
      </c>
      <c r="G218" s="113">
        <f>distributions!T141</f>
        <v>0</v>
      </c>
      <c r="H218" s="113">
        <f>distributions!U141</f>
        <v>0</v>
      </c>
    </row>
    <row r="219" spans="1:8">
      <c r="A219" s="32">
        <v>133</v>
      </c>
      <c r="B219" s="32" t="s">
        <v>836</v>
      </c>
      <c r="C219" s="113">
        <f>distributions!C142</f>
        <v>305871</v>
      </c>
      <c r="D219" s="113">
        <f>distributions!D142</f>
        <v>306291</v>
      </c>
      <c r="G219" s="113">
        <f>distributions!T142</f>
        <v>76997</v>
      </c>
      <c r="H219" s="113">
        <f>distributions!U142</f>
        <v>85200</v>
      </c>
    </row>
    <row r="220" spans="1:8">
      <c r="A220" s="31">
        <v>134</v>
      </c>
      <c r="B220" s="31" t="s">
        <v>1380</v>
      </c>
      <c r="C220" s="113">
        <f>distributions!C143</f>
        <v>0</v>
      </c>
      <c r="D220" s="113">
        <f>distributions!D143</f>
        <v>0</v>
      </c>
      <c r="G220" s="113">
        <f>distributions!T143</f>
        <v>0</v>
      </c>
      <c r="H220" s="113">
        <f>distributions!U143</f>
        <v>0</v>
      </c>
    </row>
    <row r="221" spans="1:8">
      <c r="A221" s="31">
        <v>135</v>
      </c>
      <c r="B221" s="31" t="s">
        <v>1381</v>
      </c>
      <c r="C221" s="113">
        <f>distributions!C144</f>
        <v>246248</v>
      </c>
      <c r="D221" s="113">
        <f>distributions!D144</f>
        <v>275872</v>
      </c>
      <c r="G221" s="113">
        <f>distributions!T144</f>
        <v>8953</v>
      </c>
      <c r="H221" s="113">
        <f>distributions!U144</f>
        <v>5000</v>
      </c>
    </row>
    <row r="222" spans="1:8">
      <c r="A222" s="32">
        <v>136</v>
      </c>
      <c r="B222" s="32" t="s">
        <v>827</v>
      </c>
      <c r="C222" s="113">
        <f>distributions!C145</f>
        <v>1038241</v>
      </c>
      <c r="D222" s="113">
        <f>distributions!D145</f>
        <v>1058438</v>
      </c>
      <c r="G222" s="113">
        <f>distributions!T145</f>
        <v>49554</v>
      </c>
      <c r="H222" s="113">
        <f>distributions!U145</f>
        <v>94295</v>
      </c>
    </row>
    <row r="223" spans="1:8">
      <c r="A223" s="32">
        <v>137</v>
      </c>
      <c r="B223" s="32" t="s">
        <v>574</v>
      </c>
      <c r="C223" s="113">
        <f>distributions!C146</f>
        <v>274673</v>
      </c>
      <c r="D223" s="113">
        <f>distributions!D146</f>
        <v>316976</v>
      </c>
      <c r="G223" s="113">
        <f>distributions!T146</f>
        <v>2055893</v>
      </c>
      <c r="H223" s="113">
        <f>distributions!U146</f>
        <v>2020196</v>
      </c>
    </row>
    <row r="224" spans="1:8">
      <c r="A224" s="32">
        <v>138</v>
      </c>
      <c r="B224" s="32" t="s">
        <v>794</v>
      </c>
      <c r="C224" s="113">
        <f>distributions!C147</f>
        <v>709439</v>
      </c>
      <c r="D224" s="113">
        <f>distributions!D147</f>
        <v>666244</v>
      </c>
      <c r="G224" s="113">
        <f>distributions!T147</f>
        <v>290034</v>
      </c>
      <c r="H224" s="113">
        <f>distributions!U147</f>
        <v>260019</v>
      </c>
    </row>
    <row r="225" spans="1:8">
      <c r="A225" s="32">
        <v>139</v>
      </c>
      <c r="B225" s="32" t="s">
        <v>828</v>
      </c>
      <c r="C225" s="113">
        <f>distributions!C148</f>
        <v>0</v>
      </c>
      <c r="D225" s="113">
        <f>distributions!D148</f>
        <v>0</v>
      </c>
      <c r="G225" s="113">
        <f>distributions!T148</f>
        <v>88021</v>
      </c>
      <c r="H225" s="113">
        <f>distributions!U148</f>
        <v>104415</v>
      </c>
    </row>
    <row r="226" spans="1:8">
      <c r="A226" s="31">
        <v>140</v>
      </c>
      <c r="B226" s="31" t="s">
        <v>1382</v>
      </c>
      <c r="C226" s="113">
        <f>distributions!C149</f>
        <v>0</v>
      </c>
      <c r="D226" s="113">
        <f>distributions!D149</f>
        <v>0</v>
      </c>
      <c r="G226" s="113">
        <f>distributions!T149</f>
        <v>0</v>
      </c>
      <c r="H226" s="113">
        <f>distributions!U149</f>
        <v>0</v>
      </c>
    </row>
    <row r="227" spans="1:8">
      <c r="A227" s="32">
        <v>141</v>
      </c>
      <c r="B227" s="32" t="s">
        <v>563</v>
      </c>
      <c r="C227" s="113">
        <f>distributions!C150</f>
        <v>546944</v>
      </c>
      <c r="D227" s="113">
        <f>distributions!D150</f>
        <v>554577</v>
      </c>
      <c r="G227" s="113">
        <f>distributions!T150</f>
        <v>111154</v>
      </c>
      <c r="H227" s="113">
        <f>distributions!U150</f>
        <v>104422</v>
      </c>
    </row>
    <row r="228" spans="1:8">
      <c r="A228" s="31">
        <v>142</v>
      </c>
      <c r="B228" s="31" t="s">
        <v>1383</v>
      </c>
      <c r="C228" s="113">
        <f>distributions!C151</f>
        <v>0</v>
      </c>
      <c r="D228" s="113">
        <f>distributions!D151</f>
        <v>0</v>
      </c>
      <c r="G228" s="113">
        <f>distributions!T151</f>
        <v>22981</v>
      </c>
      <c r="H228" s="113">
        <f>distributions!U151</f>
        <v>38189</v>
      </c>
    </row>
    <row r="229" spans="1:8">
      <c r="A229" s="31">
        <v>143</v>
      </c>
      <c r="B229" s="31" t="s">
        <v>1384</v>
      </c>
      <c r="C229" s="113">
        <f>distributions!C152</f>
        <v>0</v>
      </c>
      <c r="D229" s="113">
        <f>distributions!D152</f>
        <v>0</v>
      </c>
      <c r="G229" s="113">
        <f>distributions!T152</f>
        <v>0</v>
      </c>
      <c r="H229" s="113">
        <f>distributions!U152</f>
        <v>5000</v>
      </c>
    </row>
    <row r="230" spans="1:8">
      <c r="A230" s="32">
        <v>144</v>
      </c>
      <c r="B230" s="32" t="s">
        <v>861</v>
      </c>
      <c r="C230" s="113">
        <f>distributions!C153</f>
        <v>383036</v>
      </c>
      <c r="D230" s="113">
        <f>distributions!D153</f>
        <v>365038</v>
      </c>
      <c r="G230" s="113">
        <f>distributions!T153</f>
        <v>109839</v>
      </c>
      <c r="H230" s="113">
        <f>distributions!U153</f>
        <v>99253</v>
      </c>
    </row>
    <row r="231" spans="1:8">
      <c r="A231" s="32">
        <v>145</v>
      </c>
      <c r="B231" s="32" t="s">
        <v>1385</v>
      </c>
      <c r="C231" s="113">
        <f>distributions!C154</f>
        <v>0</v>
      </c>
      <c r="D231" s="113">
        <f>distributions!D154</f>
        <v>0</v>
      </c>
      <c r="G231" s="113">
        <f>distributions!T154</f>
        <v>3953</v>
      </c>
      <c r="H231" s="113">
        <f>distributions!U154</f>
        <v>0</v>
      </c>
    </row>
    <row r="232" spans="1:8">
      <c r="A232" s="32">
        <v>146</v>
      </c>
      <c r="B232" s="32" t="s">
        <v>894</v>
      </c>
      <c r="C232" s="113">
        <f>distributions!C155</f>
        <v>0</v>
      </c>
      <c r="D232" s="113">
        <f>distributions!D155</f>
        <v>0</v>
      </c>
      <c r="G232" s="113">
        <f>distributions!T155</f>
        <v>0</v>
      </c>
      <c r="H232" s="113">
        <f>distributions!U155</f>
        <v>0</v>
      </c>
    </row>
    <row r="233" spans="1:8">
      <c r="A233" s="31">
        <v>147</v>
      </c>
      <c r="B233" s="31" t="s">
        <v>1386</v>
      </c>
      <c r="C233" s="113">
        <f>distributions!C156</f>
        <v>0</v>
      </c>
      <c r="D233" s="113">
        <f>distributions!D156</f>
        <v>0</v>
      </c>
      <c r="G233" s="113">
        <f>distributions!T156</f>
        <v>0</v>
      </c>
      <c r="H233" s="113">
        <f>distributions!U156</f>
        <v>0</v>
      </c>
    </row>
    <row r="234" spans="1:8">
      <c r="A234" s="32">
        <v>148</v>
      </c>
      <c r="B234" s="32" t="s">
        <v>1265</v>
      </c>
      <c r="C234" s="113">
        <f>distributions!C157</f>
        <v>120999</v>
      </c>
      <c r="D234" s="113">
        <f>distributions!D157</f>
        <v>115999</v>
      </c>
      <c r="G234" s="113">
        <f>distributions!T157</f>
        <v>114496</v>
      </c>
      <c r="H234" s="113">
        <f>distributions!U157</f>
        <v>111635</v>
      </c>
    </row>
    <row r="235" spans="1:8">
      <c r="A235" s="32">
        <v>149</v>
      </c>
      <c r="B235" s="32" t="s">
        <v>581</v>
      </c>
      <c r="C235" s="113">
        <f>distributions!C158</f>
        <v>0</v>
      </c>
      <c r="D235" s="113">
        <f>distributions!D158</f>
        <v>0</v>
      </c>
      <c r="G235" s="113">
        <f>distributions!T158</f>
        <v>372271</v>
      </c>
      <c r="H235" s="113">
        <f>distributions!U158</f>
        <v>444484</v>
      </c>
    </row>
    <row r="236" spans="1:8">
      <c r="A236" s="32">
        <v>150</v>
      </c>
      <c r="B236" s="32" t="s">
        <v>1292</v>
      </c>
      <c r="C236" s="113">
        <f>distributions!C159</f>
        <v>731075</v>
      </c>
      <c r="D236" s="113">
        <f>distributions!D159</f>
        <v>729588</v>
      </c>
      <c r="G236" s="113">
        <f>distributions!T159</f>
        <v>482824</v>
      </c>
      <c r="H236" s="113">
        <f>distributions!U159</f>
        <v>561288</v>
      </c>
    </row>
    <row r="237" spans="1:8">
      <c r="A237" s="32">
        <v>151</v>
      </c>
      <c r="B237" s="32" t="s">
        <v>921</v>
      </c>
      <c r="C237" s="113">
        <f>distributions!C160</f>
        <v>544663</v>
      </c>
      <c r="D237" s="113">
        <f>distributions!D160</f>
        <v>558265</v>
      </c>
      <c r="G237" s="113">
        <f>distributions!T160</f>
        <v>162376</v>
      </c>
      <c r="H237" s="113">
        <f>distributions!U160</f>
        <v>190973</v>
      </c>
    </row>
    <row r="238" spans="1:8">
      <c r="A238" s="32">
        <v>152</v>
      </c>
      <c r="B238" s="32" t="s">
        <v>1294</v>
      </c>
      <c r="C238" s="113">
        <f>distributions!C161</f>
        <v>1279101</v>
      </c>
      <c r="D238" s="113">
        <f>distributions!D161</f>
        <v>1329856</v>
      </c>
      <c r="G238" s="113">
        <f>distributions!T161</f>
        <v>308326</v>
      </c>
      <c r="H238" s="113">
        <f>distributions!U161</f>
        <v>285344</v>
      </c>
    </row>
    <row r="239" spans="1:8">
      <c r="A239" s="32">
        <v>153</v>
      </c>
      <c r="B239" s="32" t="s">
        <v>847</v>
      </c>
      <c r="C239" s="113">
        <f>distributions!C162</f>
        <v>1401012</v>
      </c>
      <c r="D239" s="113">
        <f>distributions!D162</f>
        <v>1367932</v>
      </c>
      <c r="G239" s="113">
        <f>distributions!T162</f>
        <v>1875141</v>
      </c>
      <c r="H239" s="113">
        <f>distributions!U162</f>
        <v>1886475</v>
      </c>
    </row>
    <row r="240" spans="1:8">
      <c r="A240" s="31">
        <v>154</v>
      </c>
      <c r="B240" s="31" t="s">
        <v>1387</v>
      </c>
      <c r="C240" s="113">
        <f>distributions!C163</f>
        <v>163072</v>
      </c>
      <c r="D240" s="113">
        <f>distributions!D163</f>
        <v>139816</v>
      </c>
      <c r="G240" s="113">
        <f>distributions!T163</f>
        <v>35971</v>
      </c>
      <c r="H240" s="113">
        <f>distributions!U163</f>
        <v>31700</v>
      </c>
    </row>
    <row r="241" spans="1:8">
      <c r="A241" s="32">
        <v>155</v>
      </c>
      <c r="B241" s="32" t="s">
        <v>913</v>
      </c>
      <c r="C241" s="113">
        <f>distributions!C164</f>
        <v>0</v>
      </c>
      <c r="D241" s="113">
        <f>distributions!D164</f>
        <v>0</v>
      </c>
      <c r="G241" s="113">
        <f>distributions!T164</f>
        <v>16859</v>
      </c>
      <c r="H241" s="113">
        <f>distributions!U164</f>
        <v>38500</v>
      </c>
    </row>
    <row r="242" spans="1:8">
      <c r="A242" s="31">
        <v>156</v>
      </c>
      <c r="B242" s="31" t="s">
        <v>1388</v>
      </c>
      <c r="C242" s="113">
        <f>distributions!C165</f>
        <v>0</v>
      </c>
      <c r="D242" s="113">
        <f>distributions!D165</f>
        <v>0</v>
      </c>
      <c r="G242" s="113">
        <f>distributions!T165</f>
        <v>0</v>
      </c>
      <c r="H242" s="113">
        <f>distributions!U165</f>
        <v>0</v>
      </c>
    </row>
    <row r="243" spans="1:8">
      <c r="A243" s="31">
        <v>157</v>
      </c>
      <c r="B243" s="31" t="s">
        <v>919</v>
      </c>
      <c r="C243" s="113">
        <f>distributions!C166</f>
        <v>0</v>
      </c>
      <c r="D243" s="113">
        <f>distributions!D166</f>
        <v>0</v>
      </c>
      <c r="G243" s="113">
        <f>distributions!T166</f>
        <v>0</v>
      </c>
      <c r="H243" s="113">
        <f>distributions!U166</f>
        <v>20100</v>
      </c>
    </row>
    <row r="244" spans="1:8">
      <c r="A244" s="32">
        <v>158</v>
      </c>
      <c r="B244" s="32" t="s">
        <v>564</v>
      </c>
      <c r="C244" s="113">
        <f>distributions!C167</f>
        <v>373331</v>
      </c>
      <c r="D244" s="113">
        <f>distributions!D167</f>
        <v>453343</v>
      </c>
      <c r="G244" s="113">
        <f>distributions!T167</f>
        <v>102084</v>
      </c>
      <c r="H244" s="113">
        <f>distributions!U167</f>
        <v>145578</v>
      </c>
    </row>
    <row r="245" spans="1:8">
      <c r="A245" s="32">
        <v>159</v>
      </c>
      <c r="B245" s="32" t="s">
        <v>1303</v>
      </c>
      <c r="C245" s="113">
        <f>distributions!C168</f>
        <v>364404</v>
      </c>
      <c r="D245" s="113">
        <f>distributions!D168</f>
        <v>284642</v>
      </c>
      <c r="G245" s="113">
        <f>distributions!T168</f>
        <v>8953</v>
      </c>
      <c r="H245" s="113">
        <f>distributions!U168</f>
        <v>5000</v>
      </c>
    </row>
    <row r="246" spans="1:8">
      <c r="A246" s="32">
        <v>160</v>
      </c>
      <c r="B246" s="32" t="s">
        <v>582</v>
      </c>
      <c r="C246" s="113">
        <f>distributions!C169</f>
        <v>0</v>
      </c>
      <c r="D246" s="113">
        <f>distributions!D169</f>
        <v>0</v>
      </c>
      <c r="G246" s="113">
        <f>distributions!T169</f>
        <v>685289</v>
      </c>
      <c r="H246" s="113">
        <f>distributions!U169</f>
        <v>889811</v>
      </c>
    </row>
    <row r="247" spans="1:8">
      <c r="A247" s="32">
        <v>161</v>
      </c>
      <c r="B247" s="32" t="s">
        <v>816</v>
      </c>
      <c r="C247" s="113">
        <f>distributions!C170</f>
        <v>499229</v>
      </c>
      <c r="D247" s="113">
        <f>distributions!D170</f>
        <v>611083</v>
      </c>
      <c r="G247" s="113">
        <f>distributions!T170</f>
        <v>204660</v>
      </c>
      <c r="H247" s="113">
        <f>distributions!U170</f>
        <v>212834</v>
      </c>
    </row>
    <row r="248" spans="1:8">
      <c r="A248" s="32">
        <v>162</v>
      </c>
      <c r="B248" s="32" t="s">
        <v>848</v>
      </c>
      <c r="C248" s="113">
        <f>distributions!C171</f>
        <v>227741</v>
      </c>
      <c r="D248" s="113">
        <f>distributions!D171</f>
        <v>303389</v>
      </c>
      <c r="G248" s="113">
        <f>distributions!T171</f>
        <v>517649</v>
      </c>
      <c r="H248" s="113">
        <f>distributions!U171</f>
        <v>439103</v>
      </c>
    </row>
    <row r="249" spans="1:8">
      <c r="A249" s="32">
        <v>163</v>
      </c>
      <c r="B249" s="32" t="s">
        <v>862</v>
      </c>
      <c r="C249" s="113">
        <f>distributions!C172</f>
        <v>0</v>
      </c>
      <c r="D249" s="113">
        <f>distributions!D172</f>
        <v>0</v>
      </c>
      <c r="G249" s="113">
        <f>distributions!T172</f>
        <v>457634</v>
      </c>
      <c r="H249" s="113">
        <f>distributions!U172</f>
        <v>606998</v>
      </c>
    </row>
    <row r="250" spans="1:8">
      <c r="A250" s="32">
        <v>164</v>
      </c>
      <c r="B250" s="32" t="s">
        <v>1389</v>
      </c>
      <c r="C250" s="113">
        <f>distributions!C173</f>
        <v>0</v>
      </c>
      <c r="D250" s="113">
        <f>distributions!D173</f>
        <v>0</v>
      </c>
      <c r="G250" s="113">
        <f>distributions!T173</f>
        <v>0</v>
      </c>
      <c r="H250" s="113">
        <f>distributions!U173</f>
        <v>0</v>
      </c>
    </row>
    <row r="251" spans="1:8">
      <c r="A251" s="32">
        <v>165</v>
      </c>
      <c r="B251" s="32" t="s">
        <v>565</v>
      </c>
      <c r="C251" s="113">
        <f>distributions!C174</f>
        <v>0</v>
      </c>
      <c r="D251" s="113">
        <f>distributions!D174</f>
        <v>0</v>
      </c>
      <c r="G251" s="113">
        <f>distributions!T174</f>
        <v>32981</v>
      </c>
      <c r="H251" s="113">
        <f>distributions!U174</f>
        <v>50800</v>
      </c>
    </row>
    <row r="252" spans="1:8">
      <c r="A252" s="32">
        <v>166</v>
      </c>
      <c r="B252" s="32" t="s">
        <v>803</v>
      </c>
      <c r="C252" s="113">
        <f>distributions!C175</f>
        <v>0</v>
      </c>
      <c r="D252" s="113">
        <f>distributions!D175</f>
        <v>0</v>
      </c>
      <c r="G252" s="113">
        <f>distributions!T175</f>
        <v>0</v>
      </c>
      <c r="H252" s="113">
        <f>distributions!U175</f>
        <v>0</v>
      </c>
    </row>
    <row r="253" spans="1:8">
      <c r="A253" s="32">
        <v>167</v>
      </c>
      <c r="B253" s="32" t="s">
        <v>1390</v>
      </c>
      <c r="C253" s="113">
        <f>distributions!C176</f>
        <v>0</v>
      </c>
      <c r="D253" s="113">
        <f>distributions!D176</f>
        <v>0</v>
      </c>
      <c r="G253" s="113">
        <f>distributions!T176</f>
        <v>34028</v>
      </c>
      <c r="H253" s="113">
        <f>distributions!U176</f>
        <v>37600</v>
      </c>
    </row>
    <row r="254" spans="1:8">
      <c r="A254" s="32">
        <v>168</v>
      </c>
      <c r="B254" s="32" t="s">
        <v>790</v>
      </c>
      <c r="C254" s="113">
        <f>distributions!C177</f>
        <v>0</v>
      </c>
      <c r="D254" s="113">
        <f>distributions!D177</f>
        <v>0</v>
      </c>
      <c r="G254" s="113">
        <f>distributions!T177</f>
        <v>13467</v>
      </c>
      <c r="H254" s="113">
        <f>distributions!U177</f>
        <v>34100</v>
      </c>
    </row>
    <row r="255" spans="1:8">
      <c r="A255" s="31">
        <v>169</v>
      </c>
      <c r="B255" s="31" t="s">
        <v>1391</v>
      </c>
      <c r="C255" s="113">
        <f>distributions!C178</f>
        <v>0</v>
      </c>
      <c r="D255" s="113">
        <f>distributions!D178</f>
        <v>0</v>
      </c>
      <c r="G255" s="113">
        <f>distributions!T178</f>
        <v>9514</v>
      </c>
      <c r="H255" s="113">
        <f>distributions!U178</f>
        <v>0</v>
      </c>
    </row>
    <row r="256" spans="1:8">
      <c r="A256" s="32">
        <v>170</v>
      </c>
      <c r="B256" s="32" t="s">
        <v>566</v>
      </c>
      <c r="C256" s="113">
        <f>distributions!C179</f>
        <v>0</v>
      </c>
      <c r="D256" s="113">
        <f>distributions!D179</f>
        <v>0</v>
      </c>
      <c r="G256" s="113">
        <f>distributions!T179</f>
        <v>560509</v>
      </c>
      <c r="H256" s="113">
        <f>distributions!U179</f>
        <v>526099</v>
      </c>
    </row>
    <row r="257" spans="1:8">
      <c r="A257" s="31">
        <v>171</v>
      </c>
      <c r="B257" s="31" t="s">
        <v>1392</v>
      </c>
      <c r="C257" s="113">
        <f>distributions!C180</f>
        <v>34000</v>
      </c>
      <c r="D257" s="113">
        <f>distributions!D180</f>
        <v>25000</v>
      </c>
      <c r="G257" s="113">
        <f>distributions!T180</f>
        <v>37942</v>
      </c>
      <c r="H257" s="113">
        <f>distributions!U180</f>
        <v>33500</v>
      </c>
    </row>
    <row r="258" spans="1:8">
      <c r="A258" s="32">
        <v>172</v>
      </c>
      <c r="B258" s="32" t="s">
        <v>903</v>
      </c>
      <c r="C258" s="113">
        <f>distributions!C181</f>
        <v>442050</v>
      </c>
      <c r="D258" s="113">
        <f>distributions!D181</f>
        <v>397671</v>
      </c>
      <c r="G258" s="113">
        <f>distributions!T181</f>
        <v>389807</v>
      </c>
      <c r="H258" s="113">
        <f>distributions!U181</f>
        <v>476511</v>
      </c>
    </row>
    <row r="259" spans="1:8">
      <c r="A259" s="31">
        <v>173</v>
      </c>
      <c r="B259" s="31" t="s">
        <v>1393</v>
      </c>
      <c r="C259" s="113">
        <f>distributions!C182</f>
        <v>42512</v>
      </c>
      <c r="D259" s="113">
        <f>distributions!D182</f>
        <v>37512</v>
      </c>
      <c r="G259" s="113">
        <f>distributions!T182</f>
        <v>11859</v>
      </c>
      <c r="H259" s="113">
        <f>distributions!U182</f>
        <v>14481</v>
      </c>
    </row>
    <row r="260" spans="1:8">
      <c r="A260" s="32">
        <v>174</v>
      </c>
      <c r="B260" s="32" t="s">
        <v>567</v>
      </c>
      <c r="C260" s="113">
        <f>distributions!C183</f>
        <v>264647</v>
      </c>
      <c r="D260" s="113">
        <f>distributions!D183</f>
        <v>335347</v>
      </c>
      <c r="G260" s="113">
        <f>distributions!T183</f>
        <v>80595</v>
      </c>
      <c r="H260" s="113">
        <f>distributions!U183</f>
        <v>52445</v>
      </c>
    </row>
    <row r="261" spans="1:8">
      <c r="A261" s="32">
        <v>175</v>
      </c>
      <c r="B261" s="32" t="s">
        <v>1276</v>
      </c>
      <c r="C261" s="113">
        <f>distributions!C184</f>
        <v>0</v>
      </c>
      <c r="D261" s="113">
        <f>distributions!D184</f>
        <v>0</v>
      </c>
      <c r="G261" s="113">
        <f>distributions!T184</f>
        <v>28450</v>
      </c>
      <c r="H261" s="113">
        <f>distributions!U184</f>
        <v>34100</v>
      </c>
    </row>
    <row r="262" spans="1:8">
      <c r="A262" s="32">
        <v>176</v>
      </c>
      <c r="B262" s="32" t="s">
        <v>914</v>
      </c>
      <c r="C262" s="113">
        <f>distributions!C185</f>
        <v>0</v>
      </c>
      <c r="D262" s="113">
        <f>distributions!D185</f>
        <v>0</v>
      </c>
      <c r="G262" s="113">
        <f>distributions!T185</f>
        <v>16712</v>
      </c>
      <c r="H262" s="113">
        <f>distributions!U185</f>
        <v>62200</v>
      </c>
    </row>
    <row r="263" spans="1:8">
      <c r="A263" s="32">
        <v>177</v>
      </c>
      <c r="B263" s="32" t="s">
        <v>1277</v>
      </c>
      <c r="C263" s="113">
        <f>distributions!C186</f>
        <v>347095</v>
      </c>
      <c r="D263" s="113">
        <f>distributions!D186</f>
        <v>549040</v>
      </c>
      <c r="G263" s="113">
        <f>distributions!T186</f>
        <v>265066</v>
      </c>
      <c r="H263" s="113">
        <f>distributions!U186</f>
        <v>261598</v>
      </c>
    </row>
    <row r="264" spans="1:8">
      <c r="A264" s="32">
        <v>178</v>
      </c>
      <c r="B264" s="32" t="s">
        <v>880</v>
      </c>
      <c r="C264" s="113">
        <f>distributions!C187</f>
        <v>53150</v>
      </c>
      <c r="D264" s="113">
        <f>distributions!D187</f>
        <v>130000</v>
      </c>
      <c r="G264" s="113">
        <f>distributions!T187</f>
        <v>14514</v>
      </c>
      <c r="H264" s="113">
        <f>distributions!U187</f>
        <v>20103</v>
      </c>
    </row>
    <row r="265" spans="1:8">
      <c r="A265" s="31">
        <v>179</v>
      </c>
      <c r="B265" s="31" t="s">
        <v>1394</v>
      </c>
      <c r="C265" s="113">
        <f>distributions!C188</f>
        <v>0</v>
      </c>
      <c r="D265" s="113">
        <f>distributions!D188</f>
        <v>0</v>
      </c>
      <c r="G265" s="113">
        <f>distributions!T188</f>
        <v>0</v>
      </c>
      <c r="H265" s="113">
        <f>distributions!U188</f>
        <v>0</v>
      </c>
    </row>
    <row r="266" spans="1:8">
      <c r="A266" s="31">
        <v>180</v>
      </c>
      <c r="B266" s="31" t="s">
        <v>1395</v>
      </c>
      <c r="C266" s="113">
        <f>distributions!C189</f>
        <v>0</v>
      </c>
      <c r="D266" s="113">
        <f>distributions!D189</f>
        <v>0</v>
      </c>
      <c r="G266" s="113">
        <f>distributions!T189</f>
        <v>0</v>
      </c>
      <c r="H266" s="113">
        <f>distributions!U189</f>
        <v>0</v>
      </c>
    </row>
    <row r="267" spans="1:8">
      <c r="A267" s="32">
        <v>181</v>
      </c>
      <c r="B267" s="32" t="s">
        <v>583</v>
      </c>
      <c r="C267" s="113">
        <f>distributions!C190</f>
        <v>0</v>
      </c>
      <c r="D267" s="113">
        <f>distributions!D190</f>
        <v>0</v>
      </c>
      <c r="G267" s="113">
        <f>distributions!T190</f>
        <v>95709</v>
      </c>
      <c r="H267" s="113">
        <f>distributions!U190</f>
        <v>142700</v>
      </c>
    </row>
    <row r="268" spans="1:8">
      <c r="A268" s="32">
        <v>182</v>
      </c>
      <c r="B268" s="32" t="s">
        <v>1306</v>
      </c>
      <c r="C268" s="113">
        <f>distributions!C191</f>
        <v>15000</v>
      </c>
      <c r="D268" s="113">
        <f>distributions!D191</f>
        <v>25000</v>
      </c>
      <c r="G268" s="113">
        <f>distributions!T191</f>
        <v>231623</v>
      </c>
      <c r="H268" s="113">
        <f>distributions!U191</f>
        <v>245319</v>
      </c>
    </row>
    <row r="269" spans="1:8">
      <c r="A269" s="31">
        <v>183</v>
      </c>
      <c r="B269" s="31" t="s">
        <v>1396</v>
      </c>
      <c r="C269" s="113">
        <f>distributions!C192</f>
        <v>0</v>
      </c>
      <c r="D269" s="113">
        <f>distributions!D192</f>
        <v>0</v>
      </c>
      <c r="G269" s="113">
        <f>distributions!T192</f>
        <v>0</v>
      </c>
      <c r="H269" s="113">
        <f>distributions!U192</f>
        <v>0</v>
      </c>
    </row>
    <row r="270" spans="1:8">
      <c r="A270" s="31">
        <v>184</v>
      </c>
      <c r="B270" s="31" t="s">
        <v>1397</v>
      </c>
      <c r="C270" s="113">
        <f>distributions!C193</f>
        <v>0</v>
      </c>
      <c r="D270" s="113">
        <f>distributions!D193</f>
        <v>0</v>
      </c>
      <c r="G270" s="113">
        <f>distributions!T193</f>
        <v>5561</v>
      </c>
      <c r="H270" s="113">
        <f>distributions!U193</f>
        <v>6700</v>
      </c>
    </row>
    <row r="271" spans="1:8">
      <c r="A271" s="32">
        <v>185</v>
      </c>
      <c r="B271" s="32" t="s">
        <v>829</v>
      </c>
      <c r="C271" s="113">
        <f>distributions!C194</f>
        <v>459014</v>
      </c>
      <c r="D271" s="113">
        <f>distributions!D194</f>
        <v>442124</v>
      </c>
      <c r="G271" s="113">
        <f>distributions!T194</f>
        <v>1042782</v>
      </c>
      <c r="H271" s="113">
        <f>distributions!U194</f>
        <v>1178463</v>
      </c>
    </row>
    <row r="272" spans="1:8">
      <c r="A272" s="32">
        <v>186</v>
      </c>
      <c r="B272" s="32" t="s">
        <v>873</v>
      </c>
      <c r="C272" s="113">
        <f>distributions!C195</f>
        <v>0</v>
      </c>
      <c r="D272" s="113">
        <f>distributions!D195</f>
        <v>0</v>
      </c>
      <c r="G272" s="113">
        <f>distributions!T195</f>
        <v>118671</v>
      </c>
      <c r="H272" s="113">
        <f>distributions!U195</f>
        <v>159604</v>
      </c>
    </row>
    <row r="273" spans="1:8">
      <c r="A273" s="32">
        <v>187</v>
      </c>
      <c r="B273" s="32" t="s">
        <v>1278</v>
      </c>
      <c r="C273" s="113">
        <f>distributions!C196</f>
        <v>419555</v>
      </c>
      <c r="D273" s="113">
        <f>distributions!D196</f>
        <v>376474</v>
      </c>
      <c r="G273" s="113">
        <f>distributions!T196</f>
        <v>168883</v>
      </c>
      <c r="H273" s="113">
        <f>distributions!U196</f>
        <v>197848</v>
      </c>
    </row>
    <row r="274" spans="1:8">
      <c r="A274" s="31">
        <v>188</v>
      </c>
      <c r="B274" s="31" t="s">
        <v>943</v>
      </c>
      <c r="C274" s="113">
        <f>distributions!C197</f>
        <v>0</v>
      </c>
      <c r="D274" s="113">
        <f>distributions!D197</f>
        <v>0</v>
      </c>
      <c r="G274" s="113">
        <f>distributions!T197</f>
        <v>0</v>
      </c>
      <c r="H274" s="113">
        <f>distributions!U197</f>
        <v>0</v>
      </c>
    </row>
    <row r="275" spans="1:8">
      <c r="A275" s="31">
        <v>189</v>
      </c>
      <c r="B275" s="31" t="s">
        <v>837</v>
      </c>
      <c r="C275" s="113">
        <f>distributions!C198</f>
        <v>0</v>
      </c>
      <c r="D275" s="113">
        <f>distributions!D198</f>
        <v>0</v>
      </c>
      <c r="G275" s="113">
        <f>distributions!T198</f>
        <v>19028</v>
      </c>
      <c r="H275" s="113">
        <f>distributions!U198</f>
        <v>26800</v>
      </c>
    </row>
    <row r="276" spans="1:8">
      <c r="A276" s="32">
        <v>190</v>
      </c>
      <c r="B276" s="32" t="s">
        <v>925</v>
      </c>
      <c r="C276" s="113">
        <f>distributions!C199</f>
        <v>0</v>
      </c>
      <c r="D276" s="113">
        <f>distributions!D199</f>
        <v>0</v>
      </c>
      <c r="G276" s="113">
        <f>distributions!T199</f>
        <v>1850</v>
      </c>
      <c r="H276" s="113">
        <f>distributions!U199</f>
        <v>5000</v>
      </c>
    </row>
    <row r="277" spans="1:8">
      <c r="A277" s="32">
        <v>191</v>
      </c>
      <c r="B277" s="32" t="s">
        <v>899</v>
      </c>
      <c r="C277" s="113">
        <f>distributions!C200</f>
        <v>239656</v>
      </c>
      <c r="D277" s="113">
        <f>distributions!D200</f>
        <v>308926</v>
      </c>
      <c r="G277" s="113">
        <f>distributions!T200</f>
        <v>170503</v>
      </c>
      <c r="H277" s="113">
        <f>distributions!U200</f>
        <v>207987</v>
      </c>
    </row>
    <row r="278" spans="1:8">
      <c r="A278" s="31">
        <v>192</v>
      </c>
      <c r="B278" s="31" t="s">
        <v>944</v>
      </c>
      <c r="C278" s="113">
        <f>distributions!C201</f>
        <v>0</v>
      </c>
      <c r="D278" s="113">
        <f>distributions!D201</f>
        <v>0</v>
      </c>
      <c r="G278" s="113">
        <f>distributions!T201</f>
        <v>0</v>
      </c>
      <c r="H278" s="113">
        <f>distributions!U201</f>
        <v>0</v>
      </c>
    </row>
    <row r="279" spans="1:8">
      <c r="A279" s="31">
        <v>193</v>
      </c>
      <c r="B279" s="31" t="s">
        <v>945</v>
      </c>
      <c r="C279" s="113">
        <f>distributions!C202</f>
        <v>0</v>
      </c>
      <c r="D279" s="113">
        <f>distributions!D202</f>
        <v>0</v>
      </c>
      <c r="G279" s="113">
        <f>distributions!T202</f>
        <v>0</v>
      </c>
      <c r="H279" s="113">
        <f>distributions!U202</f>
        <v>0</v>
      </c>
    </row>
    <row r="280" spans="1:8">
      <c r="A280" s="31">
        <v>194</v>
      </c>
      <c r="B280" s="31" t="s">
        <v>946</v>
      </c>
      <c r="C280" s="113">
        <f>distributions!C203</f>
        <v>0</v>
      </c>
      <c r="D280" s="113">
        <f>distributions!D203</f>
        <v>0</v>
      </c>
      <c r="G280" s="113">
        <f>distributions!T203</f>
        <v>0</v>
      </c>
      <c r="H280" s="113">
        <f>distributions!U203</f>
        <v>0</v>
      </c>
    </row>
    <row r="281" spans="1:8">
      <c r="A281" s="31">
        <v>195</v>
      </c>
      <c r="B281" s="31" t="s">
        <v>918</v>
      </c>
      <c r="C281" s="113">
        <f>distributions!C204</f>
        <v>0</v>
      </c>
      <c r="D281" s="113">
        <f>distributions!D204</f>
        <v>0</v>
      </c>
      <c r="G281" s="113">
        <f>distributions!T204</f>
        <v>5000</v>
      </c>
      <c r="H281" s="113">
        <f>distributions!U204</f>
        <v>5000</v>
      </c>
    </row>
    <row r="282" spans="1:8">
      <c r="A282" s="31">
        <v>196</v>
      </c>
      <c r="B282" s="31" t="s">
        <v>947</v>
      </c>
      <c r="C282" s="113">
        <f>distributions!C205</f>
        <v>0</v>
      </c>
      <c r="D282" s="113">
        <f>distributions!D205</f>
        <v>0</v>
      </c>
      <c r="G282" s="113">
        <f>distributions!T205</f>
        <v>0</v>
      </c>
      <c r="H282" s="113">
        <f>distributions!U205</f>
        <v>0</v>
      </c>
    </row>
    <row r="283" spans="1:8">
      <c r="A283" s="31">
        <v>197</v>
      </c>
      <c r="B283" s="31" t="s">
        <v>948</v>
      </c>
      <c r="C283" s="113">
        <f>distributions!C206</f>
        <v>0</v>
      </c>
      <c r="D283" s="113">
        <f>distributions!D206</f>
        <v>0</v>
      </c>
      <c r="G283" s="113">
        <f>distributions!T206</f>
        <v>0</v>
      </c>
      <c r="H283" s="113">
        <f>distributions!U206</f>
        <v>6700</v>
      </c>
    </row>
    <row r="284" spans="1:8">
      <c r="A284" s="32">
        <v>198</v>
      </c>
      <c r="B284" s="32" t="s">
        <v>830</v>
      </c>
      <c r="C284" s="113">
        <f>distributions!C207</f>
        <v>245600</v>
      </c>
      <c r="D284" s="113">
        <f>distributions!D207</f>
        <v>261473</v>
      </c>
      <c r="G284" s="113">
        <f>distributions!T207</f>
        <v>70718</v>
      </c>
      <c r="H284" s="113">
        <f>distributions!U207</f>
        <v>74094</v>
      </c>
    </row>
    <row r="285" spans="1:8">
      <c r="A285" s="31">
        <v>199</v>
      </c>
      <c r="B285" s="31" t="s">
        <v>889</v>
      </c>
      <c r="C285" s="113">
        <f>distributions!C208</f>
        <v>0</v>
      </c>
      <c r="D285" s="113">
        <f>distributions!D208</f>
        <v>0</v>
      </c>
      <c r="G285" s="113">
        <f>distributions!T208</f>
        <v>30663</v>
      </c>
      <c r="H285" s="113">
        <f>distributions!U208</f>
        <v>42500</v>
      </c>
    </row>
    <row r="286" spans="1:8">
      <c r="A286" s="31">
        <v>200</v>
      </c>
      <c r="B286" s="31" t="s">
        <v>949</v>
      </c>
      <c r="C286" s="113">
        <f>distributions!C209</f>
        <v>0</v>
      </c>
      <c r="D286" s="113">
        <f>distributions!D209</f>
        <v>0</v>
      </c>
      <c r="G286" s="113">
        <f>distributions!T209</f>
        <v>17406</v>
      </c>
      <c r="H286" s="113">
        <f>distributions!U209</f>
        <v>5000</v>
      </c>
    </row>
    <row r="287" spans="1:8">
      <c r="A287" s="32">
        <v>201</v>
      </c>
      <c r="B287" s="32" t="s">
        <v>950</v>
      </c>
      <c r="C287" s="113">
        <f>distributions!C210</f>
        <v>0</v>
      </c>
      <c r="D287" s="113">
        <f>distributions!D210</f>
        <v>0</v>
      </c>
      <c r="G287" s="113">
        <f>distributions!T210</f>
        <v>364593</v>
      </c>
      <c r="H287" s="113">
        <f>distributions!U210</f>
        <v>505748</v>
      </c>
    </row>
    <row r="288" spans="1:8">
      <c r="A288" s="31">
        <v>202</v>
      </c>
      <c r="B288" s="31" t="s">
        <v>951</v>
      </c>
      <c r="C288" s="113">
        <f>distributions!C211</f>
        <v>0</v>
      </c>
      <c r="D288" s="113">
        <f>distributions!D211</f>
        <v>0</v>
      </c>
      <c r="G288" s="113">
        <f>distributions!T211</f>
        <v>0</v>
      </c>
      <c r="H288" s="113">
        <f>distributions!U211</f>
        <v>0</v>
      </c>
    </row>
    <row r="289" spans="1:8">
      <c r="A289" s="31">
        <v>203</v>
      </c>
      <c r="B289" s="31" t="s">
        <v>954</v>
      </c>
      <c r="C289" s="113">
        <f>distributions!C212</f>
        <v>0</v>
      </c>
      <c r="D289" s="113">
        <f>distributions!D212</f>
        <v>0</v>
      </c>
      <c r="G289" s="113">
        <f>distributions!T212</f>
        <v>0</v>
      </c>
      <c r="H289" s="113">
        <f>distributions!U212</f>
        <v>0</v>
      </c>
    </row>
    <row r="290" spans="1:8">
      <c r="A290" s="32">
        <v>204</v>
      </c>
      <c r="B290" s="32" t="s">
        <v>821</v>
      </c>
      <c r="C290" s="113">
        <f>distributions!C213</f>
        <v>727472</v>
      </c>
      <c r="D290" s="113">
        <f>distributions!D213</f>
        <v>671478</v>
      </c>
      <c r="G290" s="113">
        <f>distributions!T213</f>
        <v>311607</v>
      </c>
      <c r="H290" s="113">
        <f>distributions!U213</f>
        <v>288690</v>
      </c>
    </row>
    <row r="291" spans="1:8">
      <c r="A291" s="31">
        <v>205</v>
      </c>
      <c r="B291" s="31" t="s">
        <v>952</v>
      </c>
      <c r="C291" s="113">
        <f>distributions!C214</f>
        <v>0</v>
      </c>
      <c r="D291" s="113">
        <f>distributions!D214</f>
        <v>0</v>
      </c>
      <c r="G291" s="113">
        <f>distributions!T214</f>
        <v>0</v>
      </c>
      <c r="H291" s="113">
        <f>distributions!U214</f>
        <v>0</v>
      </c>
    </row>
    <row r="292" spans="1:8">
      <c r="A292" s="31">
        <v>206</v>
      </c>
      <c r="B292" s="31" t="s">
        <v>953</v>
      </c>
      <c r="C292" s="113">
        <f>distributions!C215</f>
        <v>0</v>
      </c>
      <c r="D292" s="113">
        <f>distributions!D215</f>
        <v>0</v>
      </c>
      <c r="G292" s="113">
        <f>distributions!T215</f>
        <v>0</v>
      </c>
      <c r="H292" s="113">
        <f>distributions!U215</f>
        <v>0</v>
      </c>
    </row>
    <row r="293" spans="1:8">
      <c r="A293" s="32">
        <v>207</v>
      </c>
      <c r="B293" s="32" t="s">
        <v>568</v>
      </c>
      <c r="C293" s="113">
        <f>distributions!C216</f>
        <v>0</v>
      </c>
      <c r="D293" s="113">
        <f>distributions!D216</f>
        <v>0</v>
      </c>
      <c r="G293" s="113">
        <f>distributions!T216</f>
        <v>37326</v>
      </c>
      <c r="H293" s="113">
        <f>distributions!U216</f>
        <v>50900</v>
      </c>
    </row>
    <row r="294" spans="1:8">
      <c r="A294" s="32">
        <v>208</v>
      </c>
      <c r="B294" s="32" t="s">
        <v>795</v>
      </c>
      <c r="C294" s="113">
        <f>distributions!C217</f>
        <v>0</v>
      </c>
      <c r="D294" s="113">
        <f>distributions!D217</f>
        <v>0</v>
      </c>
      <c r="G294" s="113">
        <f>distributions!T217</f>
        <v>34589</v>
      </c>
      <c r="H294" s="113">
        <f>distributions!U217</f>
        <v>11700</v>
      </c>
    </row>
    <row r="295" spans="1:8">
      <c r="A295" s="32">
        <v>209</v>
      </c>
      <c r="B295" s="32" t="s">
        <v>1266</v>
      </c>
      <c r="C295" s="113">
        <f>distributions!C218</f>
        <v>290526</v>
      </c>
      <c r="D295" s="113">
        <f>distributions!D218</f>
        <v>283731</v>
      </c>
      <c r="G295" s="113">
        <f>distributions!T218</f>
        <v>714238</v>
      </c>
      <c r="H295" s="113">
        <f>distributions!U218</f>
        <v>668937</v>
      </c>
    </row>
    <row r="296" spans="1:8">
      <c r="A296" s="32">
        <v>210</v>
      </c>
      <c r="B296" s="32" t="s">
        <v>888</v>
      </c>
      <c r="C296" s="113">
        <f>distributions!C219</f>
        <v>1827864</v>
      </c>
      <c r="D296" s="113">
        <f>distributions!D219</f>
        <v>1716289</v>
      </c>
      <c r="G296" s="113">
        <f>distributions!T219</f>
        <v>515576</v>
      </c>
      <c r="H296" s="113">
        <f>distributions!U219</f>
        <v>572388</v>
      </c>
    </row>
    <row r="297" spans="1:8">
      <c r="A297" s="32">
        <v>211</v>
      </c>
      <c r="B297" s="32" t="s">
        <v>1272</v>
      </c>
      <c r="C297" s="113">
        <f>distributions!C220</f>
        <v>0</v>
      </c>
      <c r="D297" s="113">
        <f>distributions!D220</f>
        <v>0</v>
      </c>
      <c r="G297" s="113">
        <f>distributions!T220</f>
        <v>0</v>
      </c>
      <c r="H297" s="113">
        <f>distributions!U220</f>
        <v>0</v>
      </c>
    </row>
    <row r="298" spans="1:8">
      <c r="A298" s="31">
        <v>212</v>
      </c>
      <c r="B298" s="31" t="s">
        <v>867</v>
      </c>
      <c r="C298" s="113">
        <f>distributions!C221</f>
        <v>0</v>
      </c>
      <c r="D298" s="113">
        <f>distributions!D221</f>
        <v>0</v>
      </c>
      <c r="G298" s="113">
        <f>distributions!T221</f>
        <v>51427</v>
      </c>
      <c r="H298" s="113">
        <f>distributions!U221</f>
        <v>70300</v>
      </c>
    </row>
    <row r="299" spans="1:8">
      <c r="A299" s="32">
        <v>213</v>
      </c>
      <c r="B299" s="32" t="s">
        <v>868</v>
      </c>
      <c r="C299" s="113">
        <f>distributions!C222</f>
        <v>0</v>
      </c>
      <c r="D299" s="113">
        <f>distributions!D222</f>
        <v>0</v>
      </c>
      <c r="G299" s="113">
        <f>distributions!T222</f>
        <v>28953</v>
      </c>
      <c r="H299" s="113">
        <f>distributions!U222</f>
        <v>22400</v>
      </c>
    </row>
    <row r="300" spans="1:8">
      <c r="A300" s="32">
        <v>214</v>
      </c>
      <c r="B300" s="32" t="s">
        <v>796</v>
      </c>
      <c r="C300" s="113">
        <f>distributions!C223</f>
        <v>597709</v>
      </c>
      <c r="D300" s="113">
        <f>distributions!D223</f>
        <v>575388</v>
      </c>
      <c r="G300" s="113">
        <f>distributions!T223</f>
        <v>702739</v>
      </c>
      <c r="H300" s="113">
        <f>distributions!U223</f>
        <v>740327</v>
      </c>
    </row>
    <row r="301" spans="1:8">
      <c r="A301" s="32">
        <v>215</v>
      </c>
      <c r="B301" s="32" t="s">
        <v>874</v>
      </c>
      <c r="C301" s="113">
        <f>distributions!C224</f>
        <v>367210</v>
      </c>
      <c r="D301" s="113">
        <f>distributions!D224</f>
        <v>373679</v>
      </c>
      <c r="G301" s="113">
        <f>distributions!T224</f>
        <v>712941</v>
      </c>
      <c r="H301" s="113">
        <f>distributions!U224</f>
        <v>623298</v>
      </c>
    </row>
    <row r="302" spans="1:8">
      <c r="A302" s="31">
        <v>216</v>
      </c>
      <c r="B302" s="31" t="s">
        <v>955</v>
      </c>
      <c r="C302" s="113">
        <f>distributions!C225</f>
        <v>0</v>
      </c>
      <c r="D302" s="113">
        <f>distributions!D225</f>
        <v>0</v>
      </c>
      <c r="G302" s="113">
        <f>distributions!T225</f>
        <v>0</v>
      </c>
      <c r="H302" s="113">
        <f>distributions!U225</f>
        <v>0</v>
      </c>
    </row>
    <row r="303" spans="1:8">
      <c r="A303" s="31">
        <v>217</v>
      </c>
      <c r="B303" s="31" t="s">
        <v>923</v>
      </c>
      <c r="C303" s="113">
        <f>distributions!C226</f>
        <v>0</v>
      </c>
      <c r="D303" s="113">
        <f>distributions!D226</f>
        <v>0</v>
      </c>
      <c r="G303" s="113">
        <f>distributions!T226</f>
        <v>19765</v>
      </c>
      <c r="H303" s="113">
        <f>distributions!U226</f>
        <v>30100</v>
      </c>
    </row>
    <row r="304" spans="1:8">
      <c r="A304" s="32">
        <v>218</v>
      </c>
      <c r="B304" s="32" t="s">
        <v>1218</v>
      </c>
      <c r="C304" s="113">
        <f>distributions!C227</f>
        <v>64700</v>
      </c>
      <c r="D304" s="113">
        <f>distributions!D227</f>
        <v>207200</v>
      </c>
      <c r="G304" s="113">
        <f>distributions!T227</f>
        <v>107342</v>
      </c>
      <c r="H304" s="113">
        <f>distributions!U227</f>
        <v>116783</v>
      </c>
    </row>
    <row r="305" spans="1:8">
      <c r="A305" s="31">
        <v>219</v>
      </c>
      <c r="B305" s="31" t="s">
        <v>1219</v>
      </c>
      <c r="C305" s="113">
        <f>distributions!C228</f>
        <v>0</v>
      </c>
      <c r="D305" s="113">
        <f>distributions!D228</f>
        <v>0</v>
      </c>
      <c r="G305" s="113">
        <f>distributions!T228</f>
        <v>9000</v>
      </c>
      <c r="H305" s="113">
        <f>distributions!U228</f>
        <v>10700</v>
      </c>
    </row>
    <row r="306" spans="1:8">
      <c r="A306" s="32">
        <v>220</v>
      </c>
      <c r="B306" s="32" t="s">
        <v>872</v>
      </c>
      <c r="C306" s="113">
        <f>distributions!C229</f>
        <v>0</v>
      </c>
      <c r="D306" s="113">
        <f>distributions!D229</f>
        <v>0</v>
      </c>
      <c r="G306" s="113">
        <f>distributions!T229</f>
        <v>22981</v>
      </c>
      <c r="H306" s="113">
        <f>distributions!U229</f>
        <v>63910</v>
      </c>
    </row>
    <row r="307" spans="1:8">
      <c r="A307" s="32">
        <v>221</v>
      </c>
      <c r="B307" s="32" t="s">
        <v>1220</v>
      </c>
      <c r="C307" s="113">
        <f>distributions!C230</f>
        <v>226153</v>
      </c>
      <c r="D307" s="113">
        <f>distributions!D230</f>
        <v>214429</v>
      </c>
      <c r="G307" s="113">
        <f>distributions!T230</f>
        <v>189652</v>
      </c>
      <c r="H307" s="113">
        <f>distributions!U230</f>
        <v>189683</v>
      </c>
    </row>
    <row r="308" spans="1:8">
      <c r="A308" s="31">
        <v>222</v>
      </c>
      <c r="B308" s="31" t="s">
        <v>1221</v>
      </c>
      <c r="C308" s="113">
        <f>distributions!C231</f>
        <v>0</v>
      </c>
      <c r="D308" s="113">
        <f>distributions!D231</f>
        <v>0</v>
      </c>
      <c r="G308" s="113">
        <f>distributions!T231</f>
        <v>0</v>
      </c>
      <c r="H308" s="113">
        <f>distributions!U231</f>
        <v>0</v>
      </c>
    </row>
    <row r="309" spans="1:8">
      <c r="A309" s="32">
        <v>223</v>
      </c>
      <c r="B309" s="32" t="s">
        <v>1222</v>
      </c>
      <c r="C309" s="113">
        <f>distributions!C232</f>
        <v>344380</v>
      </c>
      <c r="D309" s="113">
        <f>distributions!D232</f>
        <v>373608</v>
      </c>
      <c r="G309" s="113">
        <f>distributions!T232</f>
        <v>419776</v>
      </c>
      <c r="H309" s="113">
        <f>distributions!U232</f>
        <v>323919</v>
      </c>
    </row>
    <row r="310" spans="1:8">
      <c r="A310" s="32">
        <v>224</v>
      </c>
      <c r="B310" s="32" t="s">
        <v>1223</v>
      </c>
      <c r="C310" s="113">
        <f>distributions!C233</f>
        <v>5000</v>
      </c>
      <c r="D310" s="113">
        <f>distributions!D233</f>
        <v>5000</v>
      </c>
      <c r="G310" s="113">
        <f>distributions!T233</f>
        <v>10000</v>
      </c>
      <c r="H310" s="113">
        <f>distributions!U233</f>
        <v>5000</v>
      </c>
    </row>
    <row r="311" spans="1:8">
      <c r="A311" s="31">
        <v>225</v>
      </c>
      <c r="B311" s="31" t="s">
        <v>1224</v>
      </c>
      <c r="C311" s="113">
        <f>distributions!C234</f>
        <v>0</v>
      </c>
      <c r="D311" s="113">
        <f>distributions!D234</f>
        <v>0</v>
      </c>
      <c r="G311" s="113">
        <f>distributions!T234</f>
        <v>0</v>
      </c>
      <c r="H311" s="113">
        <f>distributions!U234</f>
        <v>0</v>
      </c>
    </row>
    <row r="312" spans="1:8">
      <c r="A312" s="32">
        <v>226</v>
      </c>
      <c r="B312" s="32" t="s">
        <v>797</v>
      </c>
      <c r="C312" s="113">
        <f>distributions!C235</f>
        <v>25129</v>
      </c>
      <c r="D312" s="113">
        <f>distributions!D235</f>
        <v>25000</v>
      </c>
      <c r="G312" s="113">
        <f>distributions!T235</f>
        <v>381920</v>
      </c>
      <c r="H312" s="113">
        <f>distributions!U235</f>
        <v>469422</v>
      </c>
    </row>
    <row r="313" spans="1:8">
      <c r="A313" s="32">
        <v>227</v>
      </c>
      <c r="B313" s="32" t="s">
        <v>900</v>
      </c>
      <c r="C313" s="113">
        <f>distributions!C236</f>
        <v>103206</v>
      </c>
      <c r="D313" s="113">
        <f>distributions!D236</f>
        <v>111006</v>
      </c>
      <c r="G313" s="113">
        <f>distributions!T236</f>
        <v>415637</v>
      </c>
      <c r="H313" s="113">
        <f>distributions!U236</f>
        <v>484241</v>
      </c>
    </row>
    <row r="314" spans="1:8">
      <c r="A314" s="31">
        <v>228</v>
      </c>
      <c r="B314" s="31" t="s">
        <v>939</v>
      </c>
      <c r="C314" s="113">
        <f>distributions!C237</f>
        <v>0</v>
      </c>
      <c r="D314" s="113">
        <f>distributions!D237</f>
        <v>0</v>
      </c>
      <c r="G314" s="113">
        <f>distributions!T237</f>
        <v>0</v>
      </c>
      <c r="H314" s="113">
        <f>distributions!U237</f>
        <v>0</v>
      </c>
    </row>
    <row r="315" spans="1:8">
      <c r="A315" s="32">
        <v>229</v>
      </c>
      <c r="B315" s="32" t="s">
        <v>770</v>
      </c>
      <c r="C315" s="113">
        <f>distributions!C238</f>
        <v>365942</v>
      </c>
      <c r="D315" s="113">
        <f>distributions!D238</f>
        <v>478459</v>
      </c>
      <c r="G315" s="113">
        <f>distributions!T238</f>
        <v>262846</v>
      </c>
      <c r="H315" s="113">
        <f>distributions!U238</f>
        <v>263896</v>
      </c>
    </row>
    <row r="316" spans="1:8">
      <c r="A316" s="31">
        <v>230</v>
      </c>
      <c r="B316" s="31" t="s">
        <v>1225</v>
      </c>
      <c r="C316" s="113">
        <f>distributions!C239</f>
        <v>358484</v>
      </c>
      <c r="D316" s="113">
        <f>distributions!D239</f>
        <v>373116</v>
      </c>
      <c r="G316" s="113">
        <f>distributions!T239</f>
        <v>34025</v>
      </c>
      <c r="H316" s="113">
        <f>distributions!U239</f>
        <v>5000</v>
      </c>
    </row>
    <row r="317" spans="1:8">
      <c r="A317" s="31">
        <v>231</v>
      </c>
      <c r="B317" s="31" t="s">
        <v>1226</v>
      </c>
      <c r="C317" s="113">
        <f>distributions!C240</f>
        <v>0</v>
      </c>
      <c r="D317" s="113">
        <f>distributions!D240</f>
        <v>0</v>
      </c>
      <c r="G317" s="113">
        <f>distributions!T240</f>
        <v>26717</v>
      </c>
      <c r="H317" s="113">
        <f>distributions!U240</f>
        <v>46800</v>
      </c>
    </row>
    <row r="318" spans="1:8">
      <c r="A318" s="31">
        <v>232</v>
      </c>
      <c r="B318" s="31" t="s">
        <v>1227</v>
      </c>
      <c r="C318" s="113">
        <f>distributions!C241</f>
        <v>0</v>
      </c>
      <c r="D318" s="113">
        <f>distributions!D241</f>
        <v>0</v>
      </c>
      <c r="G318" s="113">
        <f>distributions!T241</f>
        <v>0</v>
      </c>
      <c r="H318" s="113">
        <f>distributions!U241</f>
        <v>0</v>
      </c>
    </row>
    <row r="319" spans="1:8">
      <c r="A319" s="31">
        <v>233</v>
      </c>
      <c r="B319" s="31" t="s">
        <v>1228</v>
      </c>
      <c r="C319" s="113">
        <f>distributions!C242</f>
        <v>0</v>
      </c>
      <c r="D319" s="113">
        <f>distributions!D242</f>
        <v>0</v>
      </c>
      <c r="G319" s="113">
        <f>distributions!T242</f>
        <v>0</v>
      </c>
      <c r="H319" s="113">
        <f>distributions!U242</f>
        <v>0</v>
      </c>
    </row>
    <row r="320" spans="1:8">
      <c r="A320" s="32">
        <v>234</v>
      </c>
      <c r="B320" s="32" t="s">
        <v>878</v>
      </c>
      <c r="C320" s="113">
        <f>distributions!C243</f>
        <v>383945</v>
      </c>
      <c r="D320" s="113">
        <f>distributions!D243</f>
        <v>384684</v>
      </c>
      <c r="G320" s="113">
        <f>distributions!T243</f>
        <v>50000</v>
      </c>
      <c r="H320" s="113">
        <f>distributions!U243</f>
        <v>40000</v>
      </c>
    </row>
    <row r="321" spans="1:8">
      <c r="A321" s="31">
        <v>235</v>
      </c>
      <c r="B321" s="31" t="s">
        <v>1229</v>
      </c>
      <c r="C321" s="113">
        <f>distributions!C244</f>
        <v>0</v>
      </c>
      <c r="D321" s="113">
        <f>distributions!D244</f>
        <v>0</v>
      </c>
      <c r="G321" s="113">
        <f>distributions!T244</f>
        <v>0</v>
      </c>
      <c r="H321" s="113">
        <f>distributions!U244</f>
        <v>0</v>
      </c>
    </row>
    <row r="322" spans="1:8">
      <c r="A322" s="32">
        <v>236</v>
      </c>
      <c r="B322" s="32" t="s">
        <v>1267</v>
      </c>
      <c r="C322" s="113">
        <f>distributions!C245</f>
        <v>534879</v>
      </c>
      <c r="D322" s="113">
        <f>distributions!D245</f>
        <v>515935</v>
      </c>
      <c r="G322" s="113">
        <f>distributions!T245</f>
        <v>2452955</v>
      </c>
      <c r="H322" s="113">
        <f>distributions!U245</f>
        <v>2654601</v>
      </c>
    </row>
    <row r="323" spans="1:8">
      <c r="A323" s="31">
        <v>237</v>
      </c>
      <c r="B323" s="31" t="s">
        <v>1230</v>
      </c>
      <c r="C323" s="113">
        <f>distributions!C246</f>
        <v>0</v>
      </c>
      <c r="D323" s="113">
        <f>distributions!D246</f>
        <v>0</v>
      </c>
      <c r="G323" s="113">
        <f>distributions!T246</f>
        <v>0</v>
      </c>
      <c r="H323" s="113">
        <f>distributions!U246</f>
        <v>0</v>
      </c>
    </row>
    <row r="324" spans="1:8">
      <c r="A324" s="31">
        <v>238</v>
      </c>
      <c r="B324" s="31" t="s">
        <v>1231</v>
      </c>
      <c r="C324" s="113">
        <f>distributions!C247</f>
        <v>0</v>
      </c>
      <c r="D324" s="113">
        <f>distributions!D247</f>
        <v>0</v>
      </c>
      <c r="G324" s="113">
        <f>distributions!T247</f>
        <v>0</v>
      </c>
      <c r="H324" s="113">
        <f>distributions!U247</f>
        <v>0</v>
      </c>
    </row>
    <row r="325" spans="1:8">
      <c r="A325" s="32">
        <v>239</v>
      </c>
      <c r="B325" s="32" t="s">
        <v>904</v>
      </c>
      <c r="C325" s="113">
        <f>distributions!C248</f>
        <v>0</v>
      </c>
      <c r="D325" s="113">
        <f>distributions!D248</f>
        <v>0</v>
      </c>
      <c r="G325" s="113">
        <f>distributions!T248</f>
        <v>280378</v>
      </c>
      <c r="H325" s="113">
        <f>distributions!U248</f>
        <v>325368</v>
      </c>
    </row>
    <row r="326" spans="1:8">
      <c r="A326" s="32">
        <v>240</v>
      </c>
      <c r="B326" s="32" t="s">
        <v>1233</v>
      </c>
      <c r="C326" s="113">
        <f>distributions!C249</f>
        <v>20000</v>
      </c>
      <c r="D326" s="113">
        <f>distributions!D249</f>
        <v>25000</v>
      </c>
      <c r="G326" s="113">
        <f>distributions!T249</f>
        <v>5000</v>
      </c>
      <c r="H326" s="113">
        <f>distributions!U249</f>
        <v>5000</v>
      </c>
    </row>
    <row r="327" spans="1:8">
      <c r="A327" s="31">
        <v>241</v>
      </c>
      <c r="B327" s="31" t="s">
        <v>1234</v>
      </c>
      <c r="C327" s="113">
        <f>distributions!C250</f>
        <v>0</v>
      </c>
      <c r="D327" s="113">
        <f>distributions!D250</f>
        <v>0</v>
      </c>
      <c r="G327" s="113">
        <f>distributions!T250</f>
        <v>0</v>
      </c>
      <c r="H327" s="113">
        <f>distributions!U250</f>
        <v>0</v>
      </c>
    </row>
    <row r="328" spans="1:8">
      <c r="A328" s="32">
        <v>242</v>
      </c>
      <c r="B328" s="32" t="s">
        <v>882</v>
      </c>
      <c r="C328" s="113">
        <f>distributions!C251</f>
        <v>300338</v>
      </c>
      <c r="D328" s="113">
        <f>distributions!D251</f>
        <v>245160</v>
      </c>
      <c r="G328" s="113">
        <f>distributions!T251</f>
        <v>124934</v>
      </c>
      <c r="H328" s="113">
        <f>distributions!U251</f>
        <v>129934</v>
      </c>
    </row>
    <row r="329" spans="1:8">
      <c r="A329" s="32">
        <v>243</v>
      </c>
      <c r="B329" s="32" t="s">
        <v>1235</v>
      </c>
      <c r="C329" s="113">
        <f>distributions!C252</f>
        <v>0</v>
      </c>
      <c r="D329" s="113">
        <f>distributions!D252</f>
        <v>0</v>
      </c>
      <c r="G329" s="113">
        <f>distributions!T252</f>
        <v>71352</v>
      </c>
      <c r="H329" s="113">
        <f>distributions!U252</f>
        <v>79440</v>
      </c>
    </row>
    <row r="330" spans="1:8">
      <c r="A330" s="32">
        <v>244</v>
      </c>
      <c r="B330" s="32" t="s">
        <v>838</v>
      </c>
      <c r="C330" s="113">
        <f>distributions!C253</f>
        <v>47279</v>
      </c>
      <c r="D330" s="113">
        <f>distributions!D253</f>
        <v>47950</v>
      </c>
      <c r="G330" s="113">
        <f>distributions!T253</f>
        <v>819586</v>
      </c>
      <c r="H330" s="113">
        <f>distributions!U253</f>
        <v>889801</v>
      </c>
    </row>
    <row r="331" spans="1:8">
      <c r="A331" s="31">
        <v>245</v>
      </c>
      <c r="B331" s="31" t="s">
        <v>1236</v>
      </c>
      <c r="C331" s="113">
        <f>distributions!C254</f>
        <v>0</v>
      </c>
      <c r="D331" s="113">
        <f>distributions!D254</f>
        <v>0</v>
      </c>
      <c r="G331" s="113">
        <f>distributions!T254</f>
        <v>0</v>
      </c>
      <c r="H331" s="113">
        <f>distributions!U254</f>
        <v>0</v>
      </c>
    </row>
    <row r="332" spans="1:8">
      <c r="A332" s="31">
        <v>246</v>
      </c>
      <c r="B332" s="31" t="s">
        <v>1273</v>
      </c>
      <c r="C332" s="113">
        <f>distributions!C255</f>
        <v>0</v>
      </c>
      <c r="D332" s="113">
        <f>distributions!D255</f>
        <v>0</v>
      </c>
      <c r="G332" s="113">
        <f>distributions!T255</f>
        <v>19369</v>
      </c>
      <c r="H332" s="113">
        <f>distributions!U255</f>
        <v>39800</v>
      </c>
    </row>
    <row r="333" spans="1:8">
      <c r="A333" s="31">
        <v>247</v>
      </c>
      <c r="B333" s="31" t="s">
        <v>1237</v>
      </c>
      <c r="C333" s="113">
        <f>distributions!C256</f>
        <v>0</v>
      </c>
      <c r="D333" s="113">
        <f>distributions!D256</f>
        <v>0</v>
      </c>
      <c r="G333" s="113">
        <f>distributions!T256</f>
        <v>0</v>
      </c>
      <c r="H333" s="113">
        <f>distributions!U256</f>
        <v>0</v>
      </c>
    </row>
    <row r="334" spans="1:8">
      <c r="A334" s="32">
        <v>248</v>
      </c>
      <c r="B334" s="32" t="s">
        <v>1304</v>
      </c>
      <c r="C334" s="113">
        <f>distributions!C257</f>
        <v>0</v>
      </c>
      <c r="D334" s="113">
        <f>distributions!D257</f>
        <v>0</v>
      </c>
      <c r="G334" s="113">
        <f>distributions!T257</f>
        <v>71448</v>
      </c>
      <c r="H334" s="113">
        <f>distributions!U257</f>
        <v>70824</v>
      </c>
    </row>
    <row r="335" spans="1:8">
      <c r="A335" s="32">
        <v>249</v>
      </c>
      <c r="B335" s="32" t="s">
        <v>881</v>
      </c>
      <c r="C335" s="113">
        <f>distributions!C258</f>
        <v>380000</v>
      </c>
      <c r="D335" s="113">
        <f>distributions!D258</f>
        <v>418500</v>
      </c>
      <c r="G335" s="113">
        <f>distributions!T258</f>
        <v>86852</v>
      </c>
      <c r="H335" s="113">
        <f>distributions!U258</f>
        <v>83198</v>
      </c>
    </row>
    <row r="336" spans="1:8">
      <c r="A336" s="31">
        <v>250</v>
      </c>
      <c r="B336" s="31" t="s">
        <v>905</v>
      </c>
      <c r="C336" s="113">
        <f>distributions!C259</f>
        <v>0</v>
      </c>
      <c r="D336" s="113">
        <f>distributions!D259</f>
        <v>0</v>
      </c>
      <c r="G336" s="113">
        <f>distributions!T259</f>
        <v>10000</v>
      </c>
      <c r="H336" s="113">
        <f>distributions!U259</f>
        <v>0</v>
      </c>
    </row>
    <row r="337" spans="1:8">
      <c r="A337" s="31">
        <v>251</v>
      </c>
      <c r="B337" s="31" t="s">
        <v>1238</v>
      </c>
      <c r="C337" s="113">
        <f>distributions!C260</f>
        <v>185181</v>
      </c>
      <c r="D337" s="113">
        <f>distributions!D260</f>
        <v>181877</v>
      </c>
      <c r="G337" s="113">
        <f>distributions!T260</f>
        <v>67851</v>
      </c>
      <c r="H337" s="113">
        <f>distributions!U260</f>
        <v>96000</v>
      </c>
    </row>
    <row r="338" spans="1:8">
      <c r="A338" s="32">
        <v>252</v>
      </c>
      <c r="B338" s="32" t="s">
        <v>811</v>
      </c>
      <c r="C338" s="113">
        <f>distributions!C261</f>
        <v>1245557</v>
      </c>
      <c r="D338" s="113">
        <f>distributions!D261</f>
        <v>1312827</v>
      </c>
      <c r="G338" s="113">
        <f>distributions!T261</f>
        <v>152910</v>
      </c>
      <c r="H338" s="113">
        <f>distributions!U261</f>
        <v>134446</v>
      </c>
    </row>
    <row r="339" spans="1:8">
      <c r="A339" s="32">
        <v>253</v>
      </c>
      <c r="B339" s="32" t="s">
        <v>884</v>
      </c>
      <c r="C339" s="113">
        <f>distributions!C262</f>
        <v>93768</v>
      </c>
      <c r="D339" s="113">
        <f>distributions!D262</f>
        <v>110368</v>
      </c>
      <c r="G339" s="113">
        <f>distributions!T262</f>
        <v>16970</v>
      </c>
      <c r="H339" s="113">
        <f>distributions!U262</f>
        <v>21970</v>
      </c>
    </row>
    <row r="340" spans="1:8">
      <c r="A340" s="31">
        <v>254</v>
      </c>
      <c r="B340" s="31" t="s">
        <v>1239</v>
      </c>
      <c r="C340" s="113">
        <f>distributions!C263</f>
        <v>0</v>
      </c>
      <c r="D340" s="113">
        <f>distributions!D263</f>
        <v>0</v>
      </c>
      <c r="G340" s="113">
        <f>distributions!T263</f>
        <v>0</v>
      </c>
      <c r="H340" s="113">
        <f>distributions!U263</f>
        <v>0</v>
      </c>
    </row>
    <row r="341" spans="1:8">
      <c r="A341" s="31">
        <v>255</v>
      </c>
      <c r="B341" s="31" t="s">
        <v>1240</v>
      </c>
      <c r="C341" s="113">
        <f>distributions!C264</f>
        <v>0</v>
      </c>
      <c r="D341" s="113">
        <f>distributions!D264</f>
        <v>0</v>
      </c>
      <c r="G341" s="113">
        <f>distributions!T264</f>
        <v>0</v>
      </c>
      <c r="H341" s="113">
        <f>distributions!U264</f>
        <v>0</v>
      </c>
    </row>
    <row r="342" spans="1:8">
      <c r="A342" s="31">
        <v>256</v>
      </c>
      <c r="B342" s="31" t="s">
        <v>1241</v>
      </c>
      <c r="C342" s="113">
        <f>distributions!C265</f>
        <v>0</v>
      </c>
      <c r="D342" s="113">
        <f>distributions!D265</f>
        <v>0</v>
      </c>
      <c r="G342" s="113">
        <f>distributions!T265</f>
        <v>0</v>
      </c>
      <c r="H342" s="113">
        <f>distributions!U265</f>
        <v>0</v>
      </c>
    </row>
    <row r="343" spans="1:8">
      <c r="A343" s="31">
        <v>257</v>
      </c>
      <c r="B343" s="31" t="s">
        <v>1242</v>
      </c>
      <c r="C343" s="113">
        <f>distributions!C266</f>
        <v>0</v>
      </c>
      <c r="D343" s="113">
        <f>distributions!D266</f>
        <v>0</v>
      </c>
      <c r="G343" s="113">
        <f>distributions!T266</f>
        <v>0</v>
      </c>
      <c r="H343" s="113">
        <f>distributions!U266</f>
        <v>0</v>
      </c>
    </row>
    <row r="344" spans="1:8">
      <c r="A344" s="32">
        <v>258</v>
      </c>
      <c r="B344" s="32" t="s">
        <v>771</v>
      </c>
      <c r="C344" s="113">
        <f>distributions!C267</f>
        <v>0</v>
      </c>
      <c r="D344" s="113">
        <f>distributions!D267</f>
        <v>0</v>
      </c>
      <c r="G344" s="113">
        <f>distributions!T267</f>
        <v>400142</v>
      </c>
      <c r="H344" s="113">
        <f>distributions!U267</f>
        <v>445533</v>
      </c>
    </row>
    <row r="345" spans="1:8">
      <c r="A345" s="31">
        <v>259</v>
      </c>
      <c r="B345" s="31" t="s">
        <v>1243</v>
      </c>
      <c r="C345" s="113">
        <f>distributions!C268</f>
        <v>0</v>
      </c>
      <c r="D345" s="113">
        <f>distributions!D268</f>
        <v>0</v>
      </c>
      <c r="G345" s="113">
        <f>distributions!T268</f>
        <v>0</v>
      </c>
      <c r="H345" s="113">
        <f>distributions!U268</f>
        <v>0</v>
      </c>
    </row>
    <row r="346" spans="1:8">
      <c r="A346" s="31">
        <v>260</v>
      </c>
      <c r="B346" s="31" t="s">
        <v>1244</v>
      </c>
      <c r="C346" s="113">
        <f>distributions!C269</f>
        <v>0</v>
      </c>
      <c r="D346" s="113">
        <f>distributions!D269</f>
        <v>0</v>
      </c>
      <c r="G346" s="113">
        <f>distributions!T269</f>
        <v>0</v>
      </c>
      <c r="H346" s="113">
        <f>distributions!U269</f>
        <v>0</v>
      </c>
    </row>
    <row r="347" spans="1:8">
      <c r="A347" s="32">
        <v>261</v>
      </c>
      <c r="B347" s="32" t="s">
        <v>780</v>
      </c>
      <c r="C347" s="113">
        <f>distributions!C270</f>
        <v>458438</v>
      </c>
      <c r="D347" s="113">
        <f>distributions!D270</f>
        <v>456274</v>
      </c>
      <c r="G347" s="113">
        <f>distributions!T270</f>
        <v>344631</v>
      </c>
      <c r="H347" s="113">
        <f>distributions!U270</f>
        <v>333800</v>
      </c>
    </row>
    <row r="348" spans="1:8">
      <c r="A348" s="32">
        <v>262</v>
      </c>
      <c r="B348" s="32" t="s">
        <v>822</v>
      </c>
      <c r="C348" s="113">
        <f>distributions!C271</f>
        <v>0</v>
      </c>
      <c r="D348" s="113">
        <f>distributions!D271</f>
        <v>0</v>
      </c>
      <c r="G348" s="113">
        <f>distributions!T271</f>
        <v>62495</v>
      </c>
      <c r="H348" s="113">
        <f>distributions!U271</f>
        <v>85500</v>
      </c>
    </row>
    <row r="349" spans="1:8">
      <c r="A349" s="32">
        <v>263</v>
      </c>
      <c r="B349" s="32" t="s">
        <v>917</v>
      </c>
      <c r="C349" s="113">
        <f>distributions!C272</f>
        <v>74998</v>
      </c>
      <c r="D349" s="113">
        <f>distributions!D272</f>
        <v>47846</v>
      </c>
      <c r="G349" s="113">
        <f>distributions!T272</f>
        <v>166742</v>
      </c>
      <c r="H349" s="113">
        <f>distributions!U272</f>
        <v>114631</v>
      </c>
    </row>
    <row r="350" spans="1:8">
      <c r="A350" s="32">
        <v>264</v>
      </c>
      <c r="B350" s="32" t="s">
        <v>1245</v>
      </c>
      <c r="C350" s="113">
        <f>distributions!C273</f>
        <v>0</v>
      </c>
      <c r="D350" s="113">
        <f>distributions!D273</f>
        <v>0</v>
      </c>
      <c r="G350" s="113">
        <f>distributions!T273</f>
        <v>7906</v>
      </c>
      <c r="H350" s="113">
        <f>distributions!U273</f>
        <v>0</v>
      </c>
    </row>
    <row r="351" spans="1:8">
      <c r="A351" s="31">
        <v>265</v>
      </c>
      <c r="B351" s="31" t="s">
        <v>1246</v>
      </c>
      <c r="C351" s="113">
        <f>distributions!C274</f>
        <v>0</v>
      </c>
      <c r="D351" s="113">
        <f>distributions!D274</f>
        <v>0</v>
      </c>
      <c r="G351" s="113">
        <f>distributions!T274</f>
        <v>26934</v>
      </c>
      <c r="H351" s="113">
        <f>distributions!U274</f>
        <v>32100</v>
      </c>
    </row>
    <row r="352" spans="1:8">
      <c r="A352" s="31">
        <v>266</v>
      </c>
      <c r="B352" s="31" t="s">
        <v>1247</v>
      </c>
      <c r="C352" s="113">
        <f>distributions!C275</f>
        <v>0</v>
      </c>
      <c r="D352" s="113">
        <f>distributions!D275</f>
        <v>0</v>
      </c>
      <c r="G352" s="113">
        <f>distributions!T275</f>
        <v>3953</v>
      </c>
      <c r="H352" s="113">
        <f>distributions!U275</f>
        <v>20700</v>
      </c>
    </row>
    <row r="353" spans="1:8">
      <c r="A353" s="31">
        <v>267</v>
      </c>
      <c r="B353" s="31" t="s">
        <v>1248</v>
      </c>
      <c r="C353" s="113">
        <f>distributions!C276</f>
        <v>0</v>
      </c>
      <c r="D353" s="113">
        <f>distributions!D276</f>
        <v>0</v>
      </c>
      <c r="G353" s="113">
        <f>distributions!T276</f>
        <v>0</v>
      </c>
      <c r="H353" s="113">
        <f>distributions!U276</f>
        <v>0</v>
      </c>
    </row>
    <row r="354" spans="1:8">
      <c r="A354" s="31">
        <v>268</v>
      </c>
      <c r="B354" s="31" t="s">
        <v>1249</v>
      </c>
      <c r="C354" s="113">
        <f>distributions!C277</f>
        <v>0</v>
      </c>
      <c r="D354" s="113">
        <f>distributions!D277</f>
        <v>0</v>
      </c>
      <c r="G354" s="113">
        <f>distributions!T277</f>
        <v>0</v>
      </c>
      <c r="H354" s="113">
        <f>distributions!U277</f>
        <v>0</v>
      </c>
    </row>
    <row r="355" spans="1:8">
      <c r="A355" s="31">
        <v>269</v>
      </c>
      <c r="B355" s="31" t="s">
        <v>1279</v>
      </c>
      <c r="C355" s="113">
        <f>distributions!C278</f>
        <v>0</v>
      </c>
      <c r="D355" s="113">
        <f>distributions!D278</f>
        <v>0</v>
      </c>
      <c r="G355" s="113">
        <f>distributions!T278</f>
        <v>0</v>
      </c>
      <c r="H355" s="113">
        <f>distributions!U278</f>
        <v>0</v>
      </c>
    </row>
    <row r="356" spans="1:8">
      <c r="A356" s="32">
        <v>270</v>
      </c>
      <c r="B356" s="32" t="s">
        <v>849</v>
      </c>
      <c r="C356" s="113">
        <f>distributions!C279</f>
        <v>0</v>
      </c>
      <c r="D356" s="113">
        <f>distributions!D279</f>
        <v>0</v>
      </c>
      <c r="G356" s="113">
        <f>distributions!T279</f>
        <v>0</v>
      </c>
      <c r="H356" s="113">
        <f>distributions!U279</f>
        <v>0</v>
      </c>
    </row>
    <row r="357" spans="1:8">
      <c r="A357" s="32">
        <v>271</v>
      </c>
      <c r="B357" s="32" t="s">
        <v>1285</v>
      </c>
      <c r="C357" s="113">
        <f>distributions!C280</f>
        <v>4989</v>
      </c>
      <c r="D357" s="113">
        <f>distributions!D280</f>
        <v>0</v>
      </c>
      <c r="G357" s="113">
        <f>distributions!T280</f>
        <v>211728</v>
      </c>
      <c r="H357" s="113">
        <f>distributions!U280</f>
        <v>184243</v>
      </c>
    </row>
    <row r="358" spans="1:8">
      <c r="A358" s="31">
        <v>272</v>
      </c>
      <c r="B358" s="31" t="s">
        <v>1250</v>
      </c>
      <c r="C358" s="113">
        <f>distributions!C281</f>
        <v>0</v>
      </c>
      <c r="D358" s="113">
        <f>distributions!D281</f>
        <v>0</v>
      </c>
      <c r="G358" s="113">
        <f>distributions!T281</f>
        <v>40000</v>
      </c>
      <c r="H358" s="113">
        <f>distributions!U281</f>
        <v>59000</v>
      </c>
    </row>
    <row r="359" spans="1:8">
      <c r="A359" s="31">
        <v>273</v>
      </c>
      <c r="B359" s="31" t="s">
        <v>895</v>
      </c>
      <c r="C359" s="113">
        <f>distributions!C282</f>
        <v>0</v>
      </c>
      <c r="D359" s="113">
        <f>distributions!D282</f>
        <v>0</v>
      </c>
      <c r="G359" s="113">
        <f>distributions!T282</f>
        <v>29567</v>
      </c>
      <c r="H359" s="113">
        <f>distributions!U282</f>
        <v>100700</v>
      </c>
    </row>
    <row r="360" spans="1:8">
      <c r="A360" s="32">
        <v>274</v>
      </c>
      <c r="B360" s="32" t="s">
        <v>932</v>
      </c>
      <c r="C360" s="113">
        <f>distributions!C283</f>
        <v>0</v>
      </c>
      <c r="D360" s="113">
        <f>distributions!D283</f>
        <v>0</v>
      </c>
      <c r="G360" s="113">
        <f>distributions!T283</f>
        <v>9514</v>
      </c>
      <c r="H360" s="113">
        <f>distributions!U283</f>
        <v>13400</v>
      </c>
    </row>
    <row r="361" spans="1:8">
      <c r="A361" s="31">
        <v>275</v>
      </c>
      <c r="B361" s="31" t="s">
        <v>1251</v>
      </c>
      <c r="C361" s="113">
        <f>distributions!C284</f>
        <v>394230</v>
      </c>
      <c r="D361" s="113">
        <f>distributions!D284</f>
        <v>416610</v>
      </c>
      <c r="G361" s="113">
        <f>distributions!T284</f>
        <v>113346</v>
      </c>
      <c r="H361" s="113">
        <f>distributions!U284</f>
        <v>78109</v>
      </c>
    </row>
    <row r="362" spans="1:8">
      <c r="A362" s="32">
        <v>276</v>
      </c>
      <c r="B362" s="32" t="s">
        <v>831</v>
      </c>
      <c r="C362" s="113">
        <f>distributions!C285</f>
        <v>0</v>
      </c>
      <c r="D362" s="113">
        <f>distributions!D285</f>
        <v>0</v>
      </c>
      <c r="G362" s="113">
        <f>distributions!T285</f>
        <v>16812</v>
      </c>
      <c r="H362" s="113">
        <f>distributions!U285</f>
        <v>37500</v>
      </c>
    </row>
    <row r="363" spans="1:8">
      <c r="A363" s="32">
        <v>277</v>
      </c>
      <c r="B363" s="32" t="s">
        <v>869</v>
      </c>
      <c r="C363" s="113">
        <f>distributions!C286</f>
        <v>71119</v>
      </c>
      <c r="D363" s="113">
        <f>distributions!D286</f>
        <v>48902</v>
      </c>
      <c r="G363" s="113">
        <f>distributions!T286</f>
        <v>1301647</v>
      </c>
      <c r="H363" s="113">
        <f>distributions!U286</f>
        <v>1492451</v>
      </c>
    </row>
    <row r="364" spans="1:8">
      <c r="A364" s="32">
        <v>278</v>
      </c>
      <c r="B364" s="32" t="s">
        <v>817</v>
      </c>
      <c r="C364" s="113">
        <f>distributions!C287</f>
        <v>960997</v>
      </c>
      <c r="D364" s="113">
        <f>distributions!D287</f>
        <v>868955</v>
      </c>
      <c r="G364" s="113">
        <f>distributions!T287</f>
        <v>738717</v>
      </c>
      <c r="H364" s="113">
        <f>distributions!U287</f>
        <v>741097</v>
      </c>
    </row>
    <row r="365" spans="1:8">
      <c r="A365" s="31">
        <v>279</v>
      </c>
      <c r="B365" s="31" t="s">
        <v>1252</v>
      </c>
      <c r="C365" s="113">
        <f>distributions!C288</f>
        <v>0</v>
      </c>
      <c r="D365" s="113">
        <f>distributions!D288</f>
        <v>0</v>
      </c>
      <c r="G365" s="113">
        <f>distributions!T288</f>
        <v>0</v>
      </c>
      <c r="H365" s="113">
        <f>distributions!U288</f>
        <v>0</v>
      </c>
    </row>
    <row r="366" spans="1:8">
      <c r="A366" s="31">
        <v>280</v>
      </c>
      <c r="B366" s="31" t="s">
        <v>1253</v>
      </c>
      <c r="C366" s="113">
        <f>distributions!C289</f>
        <v>0</v>
      </c>
      <c r="D366" s="113">
        <f>distributions!D289</f>
        <v>0</v>
      </c>
      <c r="G366" s="113">
        <f>distributions!T289</f>
        <v>0</v>
      </c>
      <c r="H366" s="113">
        <f>distributions!U289</f>
        <v>0</v>
      </c>
    </row>
    <row r="367" spans="1:8">
      <c r="A367" s="32">
        <v>281</v>
      </c>
      <c r="B367" s="32" t="s">
        <v>575</v>
      </c>
      <c r="C367" s="113">
        <f>distributions!C290</f>
        <v>45904</v>
      </c>
      <c r="D367" s="113">
        <f>distributions!D290</f>
        <v>30000</v>
      </c>
      <c r="G367" s="113">
        <f>distributions!T290</f>
        <v>4294860</v>
      </c>
      <c r="H367" s="113">
        <f>distributions!U290</f>
        <v>4482138</v>
      </c>
    </row>
    <row r="368" spans="1:8">
      <c r="A368" s="31">
        <v>282</v>
      </c>
      <c r="B368" s="31" t="s">
        <v>1254</v>
      </c>
      <c r="C368" s="113">
        <f>distributions!C291</f>
        <v>0</v>
      </c>
      <c r="D368" s="113">
        <f>distributions!D291</f>
        <v>0</v>
      </c>
      <c r="G368" s="113">
        <f>distributions!T291</f>
        <v>0</v>
      </c>
      <c r="H368" s="113">
        <f>distributions!U291</f>
        <v>0</v>
      </c>
    </row>
    <row r="369" spans="1:8">
      <c r="A369" s="31">
        <v>283</v>
      </c>
      <c r="B369" s="31" t="s">
        <v>1255</v>
      </c>
      <c r="C369" s="113">
        <f>distributions!C292</f>
        <v>0</v>
      </c>
      <c r="D369" s="113">
        <f>distributions!D292</f>
        <v>0</v>
      </c>
      <c r="G369" s="113">
        <f>distributions!T292</f>
        <v>0</v>
      </c>
      <c r="H369" s="113">
        <f>distributions!U292</f>
        <v>0</v>
      </c>
    </row>
    <row r="370" spans="1:8">
      <c r="A370" s="31">
        <v>284</v>
      </c>
      <c r="B370" s="31" t="s">
        <v>772</v>
      </c>
      <c r="C370" s="113">
        <f>distributions!C293</f>
        <v>0</v>
      </c>
      <c r="D370" s="113">
        <f>distributions!D293</f>
        <v>0</v>
      </c>
      <c r="G370" s="113">
        <f>distributions!T293</f>
        <v>21674</v>
      </c>
      <c r="H370" s="113">
        <f>distributions!U293</f>
        <v>38274</v>
      </c>
    </row>
    <row r="371" spans="1:8">
      <c r="A371" s="32">
        <v>285</v>
      </c>
      <c r="B371" s="32" t="s">
        <v>839</v>
      </c>
      <c r="C371" s="113">
        <f>distributions!C294</f>
        <v>0</v>
      </c>
      <c r="D371" s="113">
        <f>distributions!D294</f>
        <v>0</v>
      </c>
      <c r="G371" s="113">
        <f>distributions!T294</f>
        <v>76138</v>
      </c>
      <c r="H371" s="113">
        <f>distributions!U294</f>
        <v>119452</v>
      </c>
    </row>
    <row r="372" spans="1:8">
      <c r="A372" s="31">
        <v>286</v>
      </c>
      <c r="B372" s="31" t="s">
        <v>1256</v>
      </c>
      <c r="C372" s="113">
        <f>distributions!C295</f>
        <v>0</v>
      </c>
      <c r="D372" s="113">
        <f>distributions!D295</f>
        <v>0</v>
      </c>
      <c r="G372" s="113">
        <f>distributions!T295</f>
        <v>0</v>
      </c>
      <c r="H372" s="113">
        <f>distributions!U295</f>
        <v>0</v>
      </c>
    </row>
    <row r="373" spans="1:8">
      <c r="A373" s="31">
        <v>287</v>
      </c>
      <c r="B373" s="31" t="s">
        <v>1257</v>
      </c>
      <c r="C373" s="113">
        <f>distributions!C296</f>
        <v>0</v>
      </c>
      <c r="D373" s="113">
        <f>distributions!D296</f>
        <v>0</v>
      </c>
      <c r="G373" s="113">
        <f>distributions!T296</f>
        <v>25222</v>
      </c>
      <c r="H373" s="113">
        <f>distributions!U296</f>
        <v>46200</v>
      </c>
    </row>
    <row r="374" spans="1:8">
      <c r="A374" s="31">
        <v>288</v>
      </c>
      <c r="B374" s="31" t="s">
        <v>1258</v>
      </c>
      <c r="C374" s="113">
        <f>distributions!C297</f>
        <v>0</v>
      </c>
      <c r="D374" s="113">
        <f>distributions!D297</f>
        <v>0</v>
      </c>
      <c r="G374" s="113">
        <f>distributions!T297</f>
        <v>23284</v>
      </c>
      <c r="H374" s="113">
        <f>distributions!U297</f>
        <v>29230</v>
      </c>
    </row>
    <row r="375" spans="1:8">
      <c r="A375" s="32">
        <v>289</v>
      </c>
      <c r="B375" s="32" t="s">
        <v>1259</v>
      </c>
      <c r="C375" s="113">
        <f>distributions!C298</f>
        <v>262071</v>
      </c>
      <c r="D375" s="113">
        <f>distributions!D298</f>
        <v>320512</v>
      </c>
      <c r="G375" s="113">
        <f>distributions!T298</f>
        <v>93953</v>
      </c>
      <c r="H375" s="113">
        <f>distributions!U298</f>
        <v>40000</v>
      </c>
    </row>
    <row r="376" spans="1:8">
      <c r="A376" s="32">
        <v>290</v>
      </c>
      <c r="B376" s="32" t="s">
        <v>798</v>
      </c>
      <c r="C376" s="113">
        <f>distributions!C299</f>
        <v>292239</v>
      </c>
      <c r="D376" s="113">
        <f>distributions!D299</f>
        <v>244538</v>
      </c>
      <c r="G376" s="113">
        <f>distributions!T299</f>
        <v>106098</v>
      </c>
      <c r="H376" s="113">
        <f>distributions!U299</f>
        <v>112031</v>
      </c>
    </row>
    <row r="377" spans="1:8">
      <c r="A377" s="32">
        <v>291</v>
      </c>
      <c r="B377" s="32" t="s">
        <v>773</v>
      </c>
      <c r="C377" s="113">
        <f>distributions!C300</f>
        <v>0</v>
      </c>
      <c r="D377" s="113">
        <f>distributions!D300</f>
        <v>0</v>
      </c>
      <c r="G377" s="113">
        <f>distributions!T300</f>
        <v>20812</v>
      </c>
      <c r="H377" s="113">
        <f>distributions!U300</f>
        <v>25100</v>
      </c>
    </row>
    <row r="378" spans="1:8">
      <c r="A378" s="31">
        <v>292</v>
      </c>
      <c r="B378" s="31" t="s">
        <v>1260</v>
      </c>
      <c r="C378" s="113">
        <f>distributions!C301</f>
        <v>0</v>
      </c>
      <c r="D378" s="113">
        <f>distributions!D301</f>
        <v>0</v>
      </c>
      <c r="G378" s="113">
        <f>distributions!T301</f>
        <v>47456</v>
      </c>
      <c r="H378" s="113">
        <f>distributions!U301</f>
        <v>95400</v>
      </c>
    </row>
    <row r="379" spans="1:8">
      <c r="A379" s="32">
        <v>293</v>
      </c>
      <c r="B379" s="32" t="s">
        <v>840</v>
      </c>
      <c r="C379" s="113">
        <f>distributions!C302</f>
        <v>444565</v>
      </c>
      <c r="D379" s="113">
        <f>distributions!D302</f>
        <v>422939</v>
      </c>
      <c r="G379" s="113">
        <f>distributions!T302</f>
        <v>361081</v>
      </c>
      <c r="H379" s="113">
        <f>distributions!U302</f>
        <v>660353</v>
      </c>
    </row>
    <row r="380" spans="1:8">
      <c r="A380" s="31">
        <v>294</v>
      </c>
      <c r="B380" s="31" t="s">
        <v>1261</v>
      </c>
      <c r="C380" s="113">
        <f>distributions!C303</f>
        <v>0</v>
      </c>
      <c r="D380" s="113">
        <f>distributions!D303</f>
        <v>0</v>
      </c>
      <c r="G380" s="113">
        <f>distributions!T303</f>
        <v>0</v>
      </c>
      <c r="H380" s="113">
        <f>distributions!U303</f>
        <v>0</v>
      </c>
    </row>
    <row r="381" spans="1:8">
      <c r="A381" s="32">
        <v>295</v>
      </c>
      <c r="B381" s="32" t="s">
        <v>1280</v>
      </c>
      <c r="C381" s="113">
        <f>distributions!C304</f>
        <v>0</v>
      </c>
      <c r="D381" s="113">
        <f>distributions!D304</f>
        <v>0</v>
      </c>
      <c r="G381" s="113">
        <f>distributions!T304</f>
        <v>32671</v>
      </c>
      <c r="H381" s="113">
        <f>distributions!U304</f>
        <v>49200</v>
      </c>
    </row>
    <row r="382" spans="1:8">
      <c r="A382" s="32">
        <v>296</v>
      </c>
      <c r="B382" s="32" t="s">
        <v>1262</v>
      </c>
      <c r="C382" s="113">
        <f>distributions!C305</f>
        <v>114178</v>
      </c>
      <c r="D382" s="113">
        <f>distributions!D305</f>
        <v>95144</v>
      </c>
      <c r="G382" s="113">
        <f>distributions!T305</f>
        <v>251699</v>
      </c>
      <c r="H382" s="113">
        <f>distributions!U305</f>
        <v>260852</v>
      </c>
    </row>
    <row r="383" spans="1:8">
      <c r="A383" s="31">
        <v>297</v>
      </c>
      <c r="B383" s="31" t="s">
        <v>1263</v>
      </c>
      <c r="C383" s="113">
        <f>distributions!C306</f>
        <v>0</v>
      </c>
      <c r="D383" s="113">
        <f>distributions!D306</f>
        <v>0</v>
      </c>
      <c r="G383" s="113">
        <f>distributions!T306</f>
        <v>0</v>
      </c>
      <c r="H383" s="113">
        <f>distributions!U306</f>
        <v>0</v>
      </c>
    </row>
    <row r="384" spans="1:8">
      <c r="A384" s="31">
        <v>298</v>
      </c>
      <c r="B384" s="31" t="s">
        <v>927</v>
      </c>
      <c r="C384" s="113">
        <f>distributions!C307</f>
        <v>0</v>
      </c>
      <c r="D384" s="113">
        <f>distributions!D307</f>
        <v>0</v>
      </c>
      <c r="G384" s="113">
        <f>distributions!T307</f>
        <v>7503</v>
      </c>
      <c r="H384" s="113">
        <f>distributions!U307</f>
        <v>0</v>
      </c>
    </row>
    <row r="385" spans="1:8">
      <c r="A385" s="31">
        <v>299</v>
      </c>
      <c r="B385" s="31" t="s">
        <v>1264</v>
      </c>
      <c r="C385" s="113">
        <f>distributions!C308</f>
        <v>0</v>
      </c>
      <c r="D385" s="113">
        <f>distributions!D308</f>
        <v>0</v>
      </c>
      <c r="G385" s="113">
        <f>distributions!T308</f>
        <v>0</v>
      </c>
      <c r="H385" s="113">
        <f>distributions!U308</f>
        <v>0</v>
      </c>
    </row>
    <row r="386" spans="1:8">
      <c r="A386" s="32">
        <v>300</v>
      </c>
      <c r="B386" s="32" t="s">
        <v>781</v>
      </c>
      <c r="C386" s="113">
        <f>distributions!C309</f>
        <v>121623</v>
      </c>
      <c r="D386" s="113">
        <f>distributions!D309</f>
        <v>98389</v>
      </c>
      <c r="G386" s="113">
        <f>distributions!T309</f>
        <v>107940</v>
      </c>
      <c r="H386" s="113">
        <f>distributions!U309</f>
        <v>145606</v>
      </c>
    </row>
    <row r="387" spans="1:8">
      <c r="A387" s="32">
        <v>301</v>
      </c>
      <c r="B387" s="32" t="s">
        <v>569</v>
      </c>
      <c r="C387" s="113">
        <f>distributions!C310</f>
        <v>223965</v>
      </c>
      <c r="D387" s="113">
        <f>distributions!D310</f>
        <v>223196</v>
      </c>
      <c r="G387" s="113">
        <f>distributions!T310</f>
        <v>112513</v>
      </c>
      <c r="H387" s="113">
        <f>distributions!U310</f>
        <v>127400</v>
      </c>
    </row>
    <row r="388" spans="1:8">
      <c r="A388" s="32">
        <v>302</v>
      </c>
      <c r="B388" s="32" t="s">
        <v>1300</v>
      </c>
      <c r="C388" s="113">
        <f>distributions!C311</f>
        <v>0</v>
      </c>
      <c r="D388" s="113">
        <f>distributions!D311</f>
        <v>0</v>
      </c>
      <c r="G388" s="113">
        <f>distributions!T311</f>
        <v>72960</v>
      </c>
      <c r="H388" s="113">
        <f>distributions!U311</f>
        <v>60000</v>
      </c>
    </row>
    <row r="389" spans="1:8">
      <c r="A389" s="31">
        <v>303</v>
      </c>
      <c r="B389" s="31" t="s">
        <v>1398</v>
      </c>
      <c r="C389" s="113">
        <f>distributions!C312</f>
        <v>0</v>
      </c>
      <c r="D389" s="113">
        <f>distributions!D312</f>
        <v>0</v>
      </c>
      <c r="G389" s="113">
        <f>distributions!T312</f>
        <v>0</v>
      </c>
      <c r="H389" s="113">
        <f>distributions!U312</f>
        <v>0</v>
      </c>
    </row>
    <row r="390" spans="1:8">
      <c r="A390" s="32">
        <v>304</v>
      </c>
      <c r="B390" s="32" t="s">
        <v>799</v>
      </c>
      <c r="C390" s="113">
        <f>distributions!C313</f>
        <v>563983</v>
      </c>
      <c r="D390" s="113">
        <f>distributions!D313</f>
        <v>851098</v>
      </c>
      <c r="G390" s="113">
        <f>distributions!T313</f>
        <v>1100081</v>
      </c>
      <c r="H390" s="113">
        <f>distributions!U313</f>
        <v>1086333</v>
      </c>
    </row>
    <row r="391" spans="1:8">
      <c r="A391" s="31">
        <v>305</v>
      </c>
      <c r="B391" s="31" t="s">
        <v>924</v>
      </c>
      <c r="C391" s="113">
        <f>distributions!C314</f>
        <v>0</v>
      </c>
      <c r="D391" s="113">
        <f>distributions!D314</f>
        <v>0</v>
      </c>
      <c r="G391" s="113">
        <f>distributions!T314</f>
        <v>25459</v>
      </c>
      <c r="H391" s="113">
        <f>distributions!U314</f>
        <v>50800</v>
      </c>
    </row>
    <row r="392" spans="1:8">
      <c r="A392" s="32">
        <v>306</v>
      </c>
      <c r="B392" s="32" t="s">
        <v>897</v>
      </c>
      <c r="C392" s="113">
        <f>distributions!C315</f>
        <v>53738</v>
      </c>
      <c r="D392" s="113">
        <f>distributions!D315</f>
        <v>35000</v>
      </c>
      <c r="G392" s="113">
        <f>distributions!T315</f>
        <v>86382</v>
      </c>
      <c r="H392" s="113">
        <f>distributions!U315</f>
        <v>73880</v>
      </c>
    </row>
    <row r="393" spans="1:8">
      <c r="A393" s="31">
        <v>307</v>
      </c>
      <c r="B393" s="31" t="s">
        <v>495</v>
      </c>
      <c r="C393" s="113">
        <f>distributions!C316</f>
        <v>0</v>
      </c>
      <c r="D393" s="113">
        <f>distributions!D316</f>
        <v>0</v>
      </c>
      <c r="G393" s="113">
        <f>distributions!T316</f>
        <v>57919</v>
      </c>
      <c r="H393" s="113">
        <f>distributions!U316</f>
        <v>63973</v>
      </c>
    </row>
    <row r="394" spans="1:8">
      <c r="A394" s="32">
        <v>308</v>
      </c>
      <c r="B394" s="32" t="s">
        <v>1302</v>
      </c>
      <c r="C394" s="113">
        <f>distributions!C317</f>
        <v>0</v>
      </c>
      <c r="D394" s="113">
        <f>distributions!D317</f>
        <v>0</v>
      </c>
      <c r="G394" s="113">
        <f>distributions!T317</f>
        <v>37595</v>
      </c>
      <c r="H394" s="113">
        <f>distributions!U317</f>
        <v>60900</v>
      </c>
    </row>
    <row r="395" spans="1:8">
      <c r="A395" s="32">
        <v>309</v>
      </c>
      <c r="B395" s="32" t="s">
        <v>818</v>
      </c>
      <c r="C395" s="113">
        <f>distributions!C318</f>
        <v>238934</v>
      </c>
      <c r="D395" s="113">
        <f>distributions!D318</f>
        <v>309186</v>
      </c>
      <c r="G395" s="113">
        <f>distributions!T318</f>
        <v>1036761</v>
      </c>
      <c r="H395" s="113">
        <f>distributions!U318</f>
        <v>1065949</v>
      </c>
    </row>
    <row r="396" spans="1:8">
      <c r="A396" s="32">
        <v>310</v>
      </c>
      <c r="B396" s="32" t="s">
        <v>901</v>
      </c>
      <c r="C396" s="113">
        <f>distributions!C319</f>
        <v>226728</v>
      </c>
      <c r="D396" s="113">
        <f>distributions!D319</f>
        <v>104000</v>
      </c>
      <c r="G396" s="113">
        <f>distributions!T319</f>
        <v>1004176</v>
      </c>
      <c r="H396" s="113">
        <f>distributions!U319</f>
        <v>1058430</v>
      </c>
    </row>
    <row r="397" spans="1:8">
      <c r="A397" s="31">
        <v>311</v>
      </c>
      <c r="B397" s="31" t="s">
        <v>496</v>
      </c>
      <c r="C397" s="113">
        <f>distributions!C320</f>
        <v>0</v>
      </c>
      <c r="D397" s="113">
        <f>distributions!D320</f>
        <v>0</v>
      </c>
      <c r="G397" s="113">
        <f>distributions!T320</f>
        <v>0</v>
      </c>
      <c r="H397" s="113">
        <f>distributions!U320</f>
        <v>0</v>
      </c>
    </row>
    <row r="398" spans="1:8">
      <c r="A398" s="31">
        <v>312</v>
      </c>
      <c r="B398" s="31" t="s">
        <v>497</v>
      </c>
      <c r="C398" s="113">
        <f>distributions!C321</f>
        <v>0</v>
      </c>
      <c r="D398" s="113">
        <f>distributions!D321</f>
        <v>0</v>
      </c>
      <c r="G398" s="113">
        <f>distributions!T321</f>
        <v>0</v>
      </c>
      <c r="H398" s="113">
        <f>distributions!U321</f>
        <v>0</v>
      </c>
    </row>
    <row r="399" spans="1:8">
      <c r="A399" s="31">
        <v>313</v>
      </c>
      <c r="B399" s="31" t="s">
        <v>498</v>
      </c>
      <c r="C399" s="113">
        <f>distributions!C322</f>
        <v>0</v>
      </c>
      <c r="D399" s="113">
        <f>distributions!D322</f>
        <v>0</v>
      </c>
      <c r="G399" s="113">
        <f>distributions!T322</f>
        <v>0</v>
      </c>
      <c r="H399" s="113">
        <f>distributions!U322</f>
        <v>0</v>
      </c>
    </row>
    <row r="400" spans="1:8">
      <c r="A400" s="31">
        <v>314</v>
      </c>
      <c r="B400" s="31" t="s">
        <v>1287</v>
      </c>
      <c r="C400" s="113">
        <f>distributions!C323</f>
        <v>0</v>
      </c>
      <c r="D400" s="113">
        <f>distributions!D323</f>
        <v>0</v>
      </c>
      <c r="G400" s="113">
        <f>distributions!T323</f>
        <v>36448</v>
      </c>
      <c r="H400" s="113">
        <f>distributions!U323</f>
        <v>51900</v>
      </c>
    </row>
    <row r="401" spans="1:8">
      <c r="A401" s="32">
        <v>315</v>
      </c>
      <c r="B401" s="32" t="s">
        <v>915</v>
      </c>
      <c r="C401" s="113">
        <f>distributions!C324</f>
        <v>0</v>
      </c>
      <c r="D401" s="113">
        <f>distributions!D324</f>
        <v>0</v>
      </c>
      <c r="G401" s="113">
        <f>distributions!T324</f>
        <v>5000</v>
      </c>
      <c r="H401" s="113">
        <f>distributions!U324</f>
        <v>20700</v>
      </c>
    </row>
    <row r="402" spans="1:8">
      <c r="A402" s="32">
        <v>316</v>
      </c>
      <c r="B402" s="32" t="s">
        <v>870</v>
      </c>
      <c r="C402" s="113">
        <f>distributions!C325</f>
        <v>153939</v>
      </c>
      <c r="D402" s="113">
        <f>distributions!D325</f>
        <v>161248</v>
      </c>
      <c r="G402" s="113">
        <f>distributions!T325</f>
        <v>674450</v>
      </c>
      <c r="H402" s="113">
        <f>distributions!U325</f>
        <v>642176</v>
      </c>
    </row>
    <row r="403" spans="1:8">
      <c r="A403" s="31">
        <v>317</v>
      </c>
      <c r="B403" s="31" t="s">
        <v>499</v>
      </c>
      <c r="C403" s="113">
        <f>distributions!C326</f>
        <v>0</v>
      </c>
      <c r="D403" s="113">
        <f>distributions!D326</f>
        <v>0</v>
      </c>
      <c r="G403" s="113">
        <f>distributions!T326</f>
        <v>5000</v>
      </c>
      <c r="H403" s="113">
        <f>distributions!U326</f>
        <v>5000</v>
      </c>
    </row>
    <row r="404" spans="1:8">
      <c r="A404" s="32">
        <v>318</v>
      </c>
      <c r="B404" s="32" t="s">
        <v>883</v>
      </c>
      <c r="C404" s="113">
        <f>distributions!C327</f>
        <v>0</v>
      </c>
      <c r="D404" s="113">
        <f>distributions!D327</f>
        <v>0</v>
      </c>
      <c r="G404" s="113">
        <f>distributions!T327</f>
        <v>178480</v>
      </c>
      <c r="H404" s="113">
        <f>distributions!U327</f>
        <v>40000</v>
      </c>
    </row>
    <row r="405" spans="1:8">
      <c r="A405" s="31">
        <v>319</v>
      </c>
      <c r="B405" s="31" t="s">
        <v>500</v>
      </c>
      <c r="C405" s="113">
        <f>distributions!C328</f>
        <v>0</v>
      </c>
      <c r="D405" s="113">
        <f>distributions!D328</f>
        <v>0</v>
      </c>
      <c r="G405" s="113">
        <f>distributions!T328</f>
        <v>0</v>
      </c>
      <c r="H405" s="113">
        <f>distributions!U328</f>
        <v>0</v>
      </c>
    </row>
    <row r="406" spans="1:8">
      <c r="A406" s="31">
        <v>320</v>
      </c>
      <c r="B406" s="31" t="s">
        <v>501</v>
      </c>
      <c r="C406" s="113">
        <f>distributions!C329</f>
        <v>0</v>
      </c>
      <c r="D406" s="113">
        <f>distributions!D329</f>
        <v>0</v>
      </c>
      <c r="G406" s="113">
        <f>distributions!T329</f>
        <v>0</v>
      </c>
      <c r="H406" s="113">
        <f>distributions!U329</f>
        <v>0</v>
      </c>
    </row>
    <row r="407" spans="1:8">
      <c r="A407" s="32">
        <v>321</v>
      </c>
      <c r="B407" s="32" t="s">
        <v>850</v>
      </c>
      <c r="C407" s="113">
        <f>distributions!C330</f>
        <v>0</v>
      </c>
      <c r="D407" s="113">
        <f>distributions!D330</f>
        <v>0</v>
      </c>
      <c r="G407" s="113">
        <f>distributions!T330</f>
        <v>58753</v>
      </c>
      <c r="H407" s="113">
        <f>distributions!U330</f>
        <v>43700</v>
      </c>
    </row>
    <row r="408" spans="1:8">
      <c r="A408" s="32">
        <v>322</v>
      </c>
      <c r="B408" s="32" t="s">
        <v>787</v>
      </c>
      <c r="C408" s="113">
        <f>distributions!C331</f>
        <v>835110</v>
      </c>
      <c r="D408" s="113">
        <f>distributions!D331</f>
        <v>880072</v>
      </c>
      <c r="G408" s="113">
        <f>distributions!T331</f>
        <v>219763</v>
      </c>
      <c r="H408" s="113">
        <f>distributions!U331</f>
        <v>201058</v>
      </c>
    </row>
    <row r="409" spans="1:8">
      <c r="A409" s="31">
        <v>323</v>
      </c>
      <c r="B409" s="31" t="s">
        <v>502</v>
      </c>
      <c r="C409" s="113">
        <f>distributions!C332</f>
        <v>1346309</v>
      </c>
      <c r="D409" s="113">
        <f>distributions!D332</f>
        <v>1339979</v>
      </c>
      <c r="G409" s="113">
        <f>distributions!T332</f>
        <v>55021</v>
      </c>
      <c r="H409" s="113">
        <f>distributions!U332</f>
        <v>48400</v>
      </c>
    </row>
    <row r="410" spans="1:8">
      <c r="A410" s="31">
        <v>324</v>
      </c>
      <c r="B410" s="31" t="s">
        <v>503</v>
      </c>
      <c r="C410" s="113">
        <f>distributions!C333</f>
        <v>0</v>
      </c>
      <c r="D410" s="113">
        <f>distributions!D333</f>
        <v>0</v>
      </c>
      <c r="G410" s="113">
        <f>distributions!T333</f>
        <v>48896</v>
      </c>
      <c r="H410" s="113">
        <f>distributions!U333</f>
        <v>57246</v>
      </c>
    </row>
    <row r="411" spans="1:8">
      <c r="A411" s="32">
        <v>325</v>
      </c>
      <c r="B411" s="32" t="s">
        <v>576</v>
      </c>
      <c r="C411" s="113">
        <f>distributions!C334</f>
        <v>765759</v>
      </c>
      <c r="D411" s="113">
        <f>distributions!D334</f>
        <v>645980</v>
      </c>
      <c r="G411" s="113">
        <f>distributions!T334</f>
        <v>537529</v>
      </c>
      <c r="H411" s="113">
        <f>distributions!U334</f>
        <v>703620</v>
      </c>
    </row>
    <row r="412" spans="1:8">
      <c r="A412" s="32">
        <v>326</v>
      </c>
      <c r="B412" s="32" t="s">
        <v>570</v>
      </c>
      <c r="C412" s="113">
        <f>distributions!C335</f>
        <v>381375</v>
      </c>
      <c r="D412" s="113">
        <f>distributions!D335</f>
        <v>416298</v>
      </c>
      <c r="G412" s="113">
        <f>distributions!T335</f>
        <v>34765</v>
      </c>
      <c r="H412" s="113">
        <f>distributions!U335</f>
        <v>67612</v>
      </c>
    </row>
    <row r="413" spans="1:8">
      <c r="A413" s="31">
        <v>327</v>
      </c>
      <c r="B413" s="31" t="s">
        <v>920</v>
      </c>
      <c r="C413" s="113">
        <f>distributions!C336</f>
        <v>118455</v>
      </c>
      <c r="D413" s="113">
        <f>distributions!D336</f>
        <v>129181</v>
      </c>
      <c r="G413" s="113">
        <f>distributions!T336</f>
        <v>38649</v>
      </c>
      <c r="H413" s="113">
        <f>distributions!U336</f>
        <v>38649</v>
      </c>
    </row>
    <row r="414" spans="1:8">
      <c r="A414" s="31">
        <v>328</v>
      </c>
      <c r="B414" s="31" t="s">
        <v>507</v>
      </c>
      <c r="C414" s="113">
        <f>distributions!C337</f>
        <v>0</v>
      </c>
      <c r="D414" s="113">
        <f>distributions!D337</f>
        <v>0</v>
      </c>
      <c r="G414" s="113">
        <f>distributions!T337</f>
        <v>0</v>
      </c>
      <c r="H414" s="113">
        <f>distributions!U337</f>
        <v>0</v>
      </c>
    </row>
    <row r="415" spans="1:8">
      <c r="A415" s="31">
        <v>329</v>
      </c>
      <c r="B415" s="31" t="s">
        <v>504</v>
      </c>
      <c r="C415" s="113">
        <f>distributions!C338</f>
        <v>0</v>
      </c>
      <c r="D415" s="113">
        <f>distributions!D338</f>
        <v>0</v>
      </c>
      <c r="G415" s="113">
        <f>distributions!T338</f>
        <v>0</v>
      </c>
      <c r="H415" s="113">
        <f>distributions!U338</f>
        <v>0</v>
      </c>
    </row>
    <row r="416" spans="1:8">
      <c r="A416" s="31">
        <v>330</v>
      </c>
      <c r="B416" s="31" t="s">
        <v>508</v>
      </c>
      <c r="C416" s="113">
        <f>distributions!C339</f>
        <v>0</v>
      </c>
      <c r="D416" s="113">
        <f>distributions!D339</f>
        <v>0</v>
      </c>
      <c r="G416" s="113">
        <f>distributions!T339</f>
        <v>7906</v>
      </c>
      <c r="H416" s="113">
        <f>distributions!U339</f>
        <v>20700</v>
      </c>
    </row>
    <row r="417" spans="1:8">
      <c r="A417" s="32">
        <v>331</v>
      </c>
      <c r="B417" s="32" t="s">
        <v>509</v>
      </c>
      <c r="C417" s="113">
        <f>distributions!C340</f>
        <v>0</v>
      </c>
      <c r="D417" s="113">
        <f>distributions!D340</f>
        <v>0</v>
      </c>
      <c r="G417" s="113">
        <f>distributions!T340</f>
        <v>54998</v>
      </c>
      <c r="H417" s="113">
        <f>distributions!U340</f>
        <v>83175</v>
      </c>
    </row>
    <row r="418" spans="1:8">
      <c r="A418" s="32">
        <v>332</v>
      </c>
      <c r="B418" s="32" t="s">
        <v>577</v>
      </c>
      <c r="C418" s="113">
        <f>distributions!C341</f>
        <v>664836</v>
      </c>
      <c r="D418" s="113">
        <f>distributions!D341</f>
        <v>684643</v>
      </c>
      <c r="G418" s="113">
        <f>distributions!T341</f>
        <v>188884</v>
      </c>
      <c r="H418" s="113">
        <f>distributions!U341</f>
        <v>260688</v>
      </c>
    </row>
    <row r="419" spans="1:8">
      <c r="A419" s="31">
        <v>333</v>
      </c>
      <c r="B419" s="31" t="s">
        <v>505</v>
      </c>
      <c r="C419" s="113">
        <f>distributions!C342</f>
        <v>0</v>
      </c>
      <c r="D419" s="113">
        <f>distributions!D342</f>
        <v>0</v>
      </c>
      <c r="G419" s="113">
        <f>distributions!T342</f>
        <v>0</v>
      </c>
      <c r="H419" s="113">
        <f>distributions!U342</f>
        <v>0</v>
      </c>
    </row>
    <row r="420" spans="1:8">
      <c r="A420" s="31">
        <v>334</v>
      </c>
      <c r="B420" s="31" t="s">
        <v>506</v>
      </c>
      <c r="C420" s="113">
        <f>distributions!C343</f>
        <v>0</v>
      </c>
      <c r="D420" s="113">
        <f>distributions!D343</f>
        <v>0</v>
      </c>
      <c r="G420" s="113">
        <f>distributions!T343</f>
        <v>0</v>
      </c>
      <c r="H420" s="113">
        <f>distributions!U343</f>
        <v>0</v>
      </c>
    </row>
    <row r="421" spans="1:8">
      <c r="A421" s="31">
        <v>335</v>
      </c>
      <c r="B421" s="31" t="s">
        <v>510</v>
      </c>
      <c r="C421" s="113">
        <f>distributions!C344</f>
        <v>0</v>
      </c>
      <c r="D421" s="113">
        <f>distributions!D344</f>
        <v>0</v>
      </c>
      <c r="G421" s="113">
        <f>distributions!T344</f>
        <v>0</v>
      </c>
      <c r="H421" s="113">
        <f>distributions!U344</f>
        <v>0</v>
      </c>
    </row>
    <row r="422" spans="1:8">
      <c r="A422" s="32">
        <v>336</v>
      </c>
      <c r="B422" s="32" t="s">
        <v>841</v>
      </c>
      <c r="C422" s="113">
        <f>distributions!C345</f>
        <v>0</v>
      </c>
      <c r="D422" s="113">
        <f>distributions!D345</f>
        <v>0</v>
      </c>
      <c r="G422" s="113">
        <f>distributions!T345</f>
        <v>101288</v>
      </c>
      <c r="H422" s="113">
        <f>distributions!U345</f>
        <v>127800</v>
      </c>
    </row>
    <row r="423" spans="1:8">
      <c r="A423" s="31">
        <v>337</v>
      </c>
      <c r="B423" s="31" t="s">
        <v>511</v>
      </c>
      <c r="C423" s="113">
        <f>distributions!C346</f>
        <v>261836</v>
      </c>
      <c r="D423" s="113">
        <f>distributions!D346</f>
        <v>249559</v>
      </c>
      <c r="G423" s="113">
        <f>distributions!T346</f>
        <v>100380</v>
      </c>
      <c r="H423" s="113">
        <f>distributions!U346</f>
        <v>61392</v>
      </c>
    </row>
    <row r="424" spans="1:8">
      <c r="A424" s="31">
        <v>338</v>
      </c>
      <c r="B424" s="31" t="s">
        <v>512</v>
      </c>
      <c r="C424" s="113">
        <f>distributions!C347</f>
        <v>0</v>
      </c>
      <c r="D424" s="113">
        <f>distributions!D347</f>
        <v>0</v>
      </c>
      <c r="G424" s="113">
        <f>distributions!T347</f>
        <v>0</v>
      </c>
      <c r="H424" s="113">
        <f>distributions!U347</f>
        <v>0</v>
      </c>
    </row>
    <row r="425" spans="1:8">
      <c r="A425" s="31">
        <v>339</v>
      </c>
      <c r="B425" s="31" t="s">
        <v>513</v>
      </c>
      <c r="C425" s="113">
        <f>distributions!C348</f>
        <v>0</v>
      </c>
      <c r="D425" s="113">
        <f>distributions!D348</f>
        <v>0</v>
      </c>
      <c r="G425" s="113">
        <f>distributions!T348</f>
        <v>0</v>
      </c>
      <c r="H425" s="113">
        <f>distributions!U348</f>
        <v>0</v>
      </c>
    </row>
    <row r="426" spans="1:8">
      <c r="A426" s="32">
        <v>340</v>
      </c>
      <c r="B426" s="32" t="s">
        <v>909</v>
      </c>
      <c r="C426" s="113">
        <f>distributions!C349</f>
        <v>65223</v>
      </c>
      <c r="D426" s="113">
        <f>distributions!D349</f>
        <v>98000</v>
      </c>
      <c r="G426" s="113">
        <f>distributions!T349</f>
        <v>118318</v>
      </c>
      <c r="H426" s="113">
        <f>distributions!U349</f>
        <v>99181</v>
      </c>
    </row>
    <row r="427" spans="1:8">
      <c r="A427" s="32">
        <v>341</v>
      </c>
      <c r="B427" s="32" t="s">
        <v>910</v>
      </c>
      <c r="C427" s="113">
        <f>distributions!C350</f>
        <v>237644</v>
      </c>
      <c r="D427" s="113">
        <f>distributions!D350</f>
        <v>169190</v>
      </c>
      <c r="G427" s="113">
        <f>distributions!T350</f>
        <v>30061</v>
      </c>
      <c r="H427" s="113">
        <f>distributions!U350</f>
        <v>10000</v>
      </c>
    </row>
    <row r="428" spans="1:8">
      <c r="A428" s="31">
        <v>342</v>
      </c>
      <c r="B428" s="31" t="s">
        <v>514</v>
      </c>
      <c r="C428" s="113">
        <f>distributions!C351</f>
        <v>0</v>
      </c>
      <c r="D428" s="113">
        <f>distributions!D351</f>
        <v>0</v>
      </c>
      <c r="G428" s="113">
        <f>distributions!T351</f>
        <v>5000</v>
      </c>
      <c r="H428" s="113">
        <f>distributions!U351</f>
        <v>10700</v>
      </c>
    </row>
    <row r="429" spans="1:8">
      <c r="A429" s="32">
        <v>343</v>
      </c>
      <c r="B429" s="32" t="s">
        <v>788</v>
      </c>
      <c r="C429" s="113">
        <f>distributions!C352</f>
        <v>305721</v>
      </c>
      <c r="D429" s="113">
        <f>distributions!D352</f>
        <v>216487</v>
      </c>
      <c r="G429" s="113">
        <f>distributions!T352</f>
        <v>702304</v>
      </c>
      <c r="H429" s="113">
        <f>distributions!U352</f>
        <v>785601</v>
      </c>
    </row>
    <row r="430" spans="1:8">
      <c r="A430" s="31">
        <v>344</v>
      </c>
      <c r="B430" s="31" t="s">
        <v>515</v>
      </c>
      <c r="C430" s="113">
        <f>distributions!C353</f>
        <v>0</v>
      </c>
      <c r="D430" s="113">
        <f>distributions!D353</f>
        <v>0</v>
      </c>
      <c r="G430" s="113">
        <f>distributions!T353</f>
        <v>11122</v>
      </c>
      <c r="H430" s="113">
        <f>distributions!U353</f>
        <v>30800</v>
      </c>
    </row>
    <row r="431" spans="1:8">
      <c r="A431" s="31">
        <v>345</v>
      </c>
      <c r="B431" s="31" t="s">
        <v>516</v>
      </c>
      <c r="C431" s="113">
        <f>distributions!C354</f>
        <v>0</v>
      </c>
      <c r="D431" s="113">
        <f>distributions!D354</f>
        <v>0</v>
      </c>
      <c r="G431" s="113">
        <f>distributions!T354</f>
        <v>0</v>
      </c>
      <c r="H431" s="113">
        <f>distributions!U354</f>
        <v>0</v>
      </c>
    </row>
    <row r="432" spans="1:8">
      <c r="A432" s="31">
        <v>346</v>
      </c>
      <c r="B432" s="31" t="s">
        <v>517</v>
      </c>
      <c r="C432" s="113">
        <f>distributions!C355</f>
        <v>60000</v>
      </c>
      <c r="D432" s="113">
        <f>distributions!D355</f>
        <v>62000</v>
      </c>
      <c r="G432" s="113">
        <f>distributions!T355</f>
        <v>9514</v>
      </c>
      <c r="H432" s="113">
        <f>distributions!U355</f>
        <v>13400</v>
      </c>
    </row>
    <row r="433" spans="1:8">
      <c r="A433" s="32">
        <v>347</v>
      </c>
      <c r="B433" s="32" t="s">
        <v>1270</v>
      </c>
      <c r="C433" s="113">
        <f>distributions!C356</f>
        <v>0</v>
      </c>
      <c r="D433" s="113">
        <f>distributions!D356</f>
        <v>0</v>
      </c>
      <c r="G433" s="113">
        <f>distributions!T356</f>
        <v>71115</v>
      </c>
      <c r="H433" s="113">
        <f>distributions!U356</f>
        <v>66700</v>
      </c>
    </row>
    <row r="434" spans="1:8">
      <c r="A434" s="32">
        <v>348</v>
      </c>
      <c r="B434" s="32" t="s">
        <v>857</v>
      </c>
      <c r="C434" s="113">
        <f>distributions!C357</f>
        <v>373775</v>
      </c>
      <c r="D434" s="113">
        <f>distributions!D357</f>
        <v>423431</v>
      </c>
      <c r="G434" s="113">
        <f>distributions!T357</f>
        <v>2651386</v>
      </c>
      <c r="H434" s="113">
        <f>distributions!U357</f>
        <v>2686481</v>
      </c>
    </row>
    <row r="435" spans="1:8">
      <c r="A435" s="31">
        <v>349</v>
      </c>
      <c r="B435" s="31" t="s">
        <v>518</v>
      </c>
      <c r="C435" s="113">
        <f>distributions!C358</f>
        <v>0</v>
      </c>
      <c r="D435" s="113">
        <f>distributions!D358</f>
        <v>25000</v>
      </c>
      <c r="G435" s="113">
        <f>distributions!T358</f>
        <v>0</v>
      </c>
      <c r="H435" s="113">
        <f>distributions!U358</f>
        <v>428885</v>
      </c>
    </row>
    <row r="436" spans="1:8">
      <c r="A436" s="32">
        <v>350</v>
      </c>
      <c r="B436" s="32" t="s">
        <v>1281</v>
      </c>
      <c r="C436" s="113">
        <f>distributions!C359</f>
        <v>0</v>
      </c>
      <c r="D436" s="113">
        <f>distributions!D359</f>
        <v>0</v>
      </c>
      <c r="G436" s="113">
        <f>distributions!T359</f>
        <v>39765</v>
      </c>
      <c r="H436" s="113">
        <f>distributions!U359</f>
        <v>17500</v>
      </c>
    </row>
    <row r="437" spans="1:8">
      <c r="A437" s="31">
        <v>351</v>
      </c>
      <c r="B437" s="31" t="s">
        <v>519</v>
      </c>
      <c r="C437" s="113">
        <f>distributions!C360</f>
        <v>0</v>
      </c>
      <c r="D437" s="113">
        <f>distributions!D360</f>
        <v>0</v>
      </c>
      <c r="G437" s="113">
        <f>distributions!T360</f>
        <v>0</v>
      </c>
      <c r="H437" s="113">
        <f>distributions!U360</f>
        <v>0</v>
      </c>
    </row>
    <row r="438" spans="1:8">
      <c r="A438" s="31">
        <v>352</v>
      </c>
      <c r="B438" s="31" t="s">
        <v>557</v>
      </c>
      <c r="C438" s="113">
        <f>distributions!C361</f>
        <v>0</v>
      </c>
      <c r="D438" s="113">
        <f>distributions!D361</f>
        <v>0</v>
      </c>
      <c r="G438" s="113">
        <f>distributions!T361</f>
        <v>30834</v>
      </c>
      <c r="H438" s="113">
        <f>distributions!U361</f>
        <v>33408</v>
      </c>
    </row>
    <row r="439" spans="1:8">
      <c r="A439" s="31">
        <v>406</v>
      </c>
      <c r="B439" s="31" t="s">
        <v>520</v>
      </c>
      <c r="C439" s="113">
        <f>distributions!C362</f>
        <v>0</v>
      </c>
      <c r="D439" s="113">
        <f>distributions!D362</f>
        <v>0</v>
      </c>
      <c r="G439" s="113">
        <f>distributions!T362</f>
        <v>0</v>
      </c>
      <c r="H439" s="113">
        <f>distributions!U362</f>
        <v>0</v>
      </c>
    </row>
    <row r="440" spans="1:8">
      <c r="A440" s="32">
        <v>600</v>
      </c>
      <c r="B440" s="32" t="s">
        <v>851</v>
      </c>
      <c r="C440" s="113">
        <f>distributions!C363</f>
        <v>261263</v>
      </c>
      <c r="D440" s="113">
        <f>distributions!D363</f>
        <v>241662</v>
      </c>
      <c r="G440" s="113">
        <f>distributions!T363</f>
        <v>103482</v>
      </c>
      <c r="H440" s="113">
        <f>distributions!U363</f>
        <v>110698</v>
      </c>
    </row>
    <row r="441" spans="1:8">
      <c r="A441" s="32">
        <v>603</v>
      </c>
      <c r="B441" s="32" t="s">
        <v>1290</v>
      </c>
      <c r="C441" s="113">
        <f>distributions!C364</f>
        <v>372017</v>
      </c>
      <c r="D441" s="113">
        <f>distributions!D364</f>
        <v>297454</v>
      </c>
      <c r="G441" s="113">
        <f>distributions!T364</f>
        <v>506180</v>
      </c>
      <c r="H441" s="113">
        <f>distributions!U364</f>
        <v>451780</v>
      </c>
    </row>
    <row r="442" spans="1:8">
      <c r="A442" s="32">
        <v>605</v>
      </c>
      <c r="B442" s="32" t="s">
        <v>521</v>
      </c>
      <c r="C442" s="113">
        <f>distributions!C365</f>
        <v>631941</v>
      </c>
      <c r="D442" s="113">
        <f>distributions!D365</f>
        <v>482749</v>
      </c>
      <c r="G442" s="113">
        <f>distributions!T365</f>
        <v>227771</v>
      </c>
      <c r="H442" s="113">
        <f>distributions!U365</f>
        <v>241845</v>
      </c>
    </row>
    <row r="443" spans="1:8">
      <c r="A443" s="32">
        <v>610</v>
      </c>
      <c r="B443" s="32" t="s">
        <v>852</v>
      </c>
      <c r="C443" s="113">
        <f>distributions!C366</f>
        <v>788699</v>
      </c>
      <c r="D443" s="113">
        <f>distributions!D366</f>
        <v>1042442</v>
      </c>
      <c r="G443" s="113">
        <f>distributions!T366</f>
        <v>295110</v>
      </c>
      <c r="H443" s="113">
        <f>distributions!U366</f>
        <v>338615</v>
      </c>
    </row>
    <row r="444" spans="1:8">
      <c r="A444" s="32">
        <v>615</v>
      </c>
      <c r="B444" s="32" t="s">
        <v>805</v>
      </c>
      <c r="C444" s="113">
        <f>distributions!C367</f>
        <v>372175</v>
      </c>
      <c r="D444" s="113">
        <f>distributions!D367</f>
        <v>335741</v>
      </c>
      <c r="G444" s="113">
        <f>distributions!T367</f>
        <v>2109562</v>
      </c>
      <c r="H444" s="113">
        <f>distributions!U367</f>
        <v>2145696</v>
      </c>
    </row>
    <row r="445" spans="1:8">
      <c r="A445" s="32">
        <v>616</v>
      </c>
      <c r="B445" s="32" t="s">
        <v>1513</v>
      </c>
      <c r="C445" s="113">
        <f>distributions!C368</f>
        <v>779951</v>
      </c>
      <c r="D445" s="113">
        <f>distributions!D368</f>
        <v>819792</v>
      </c>
      <c r="G445" s="113">
        <f>distributions!T368</f>
        <v>713575</v>
      </c>
      <c r="H445" s="113">
        <f>distributions!U368</f>
        <v>727004</v>
      </c>
    </row>
    <row r="446" spans="1:8">
      <c r="A446" s="32">
        <v>618</v>
      </c>
      <c r="B446" s="32" t="s">
        <v>1295</v>
      </c>
      <c r="C446" s="113">
        <f>distributions!C369</f>
        <v>1298303</v>
      </c>
      <c r="D446" s="113">
        <f>distributions!D369</f>
        <v>1269680</v>
      </c>
      <c r="G446" s="113">
        <f>distributions!T369</f>
        <v>580163</v>
      </c>
      <c r="H446" s="113">
        <f>distributions!U369</f>
        <v>558660</v>
      </c>
    </row>
    <row r="447" spans="1:8">
      <c r="A447" s="32">
        <v>620</v>
      </c>
      <c r="B447" s="32" t="s">
        <v>1271</v>
      </c>
      <c r="C447" s="113">
        <f>distributions!C370</f>
        <v>528640</v>
      </c>
      <c r="D447" s="113">
        <f>distributions!D370</f>
        <v>514387</v>
      </c>
      <c r="G447" s="113">
        <f>distributions!T370</f>
        <v>161890</v>
      </c>
      <c r="H447" s="113">
        <f>distributions!U370</f>
        <v>158266</v>
      </c>
    </row>
    <row r="448" spans="1:8">
      <c r="A448" s="32">
        <v>622</v>
      </c>
      <c r="B448" s="32" t="s">
        <v>800</v>
      </c>
      <c r="C448" s="113">
        <f>distributions!C371</f>
        <v>197350</v>
      </c>
      <c r="D448" s="113">
        <f>distributions!D371</f>
        <v>226000</v>
      </c>
      <c r="G448" s="113">
        <f>distributions!T371</f>
        <v>455181</v>
      </c>
      <c r="H448" s="113">
        <f>distributions!U371</f>
        <v>471917</v>
      </c>
    </row>
    <row r="449" spans="1:8">
      <c r="A449" s="32">
        <v>625</v>
      </c>
      <c r="B449" s="32" t="s">
        <v>842</v>
      </c>
      <c r="C449" s="113">
        <f>distributions!C372</f>
        <v>154726</v>
      </c>
      <c r="D449" s="113">
        <f>distributions!D372</f>
        <v>172000</v>
      </c>
      <c r="G449" s="113">
        <f>distributions!T372</f>
        <v>936066</v>
      </c>
      <c r="H449" s="113">
        <f>distributions!U372</f>
        <v>780499</v>
      </c>
    </row>
    <row r="450" spans="1:8">
      <c r="A450" s="32">
        <v>632</v>
      </c>
      <c r="B450" s="32" t="s">
        <v>819</v>
      </c>
      <c r="C450" s="113">
        <f>distributions!C373</f>
        <v>103289</v>
      </c>
      <c r="D450" s="113">
        <f>distributions!D373</f>
        <v>145189</v>
      </c>
      <c r="G450" s="113">
        <f>distributions!T373</f>
        <v>36300</v>
      </c>
      <c r="H450" s="113">
        <f>distributions!U373</f>
        <v>59000</v>
      </c>
    </row>
    <row r="451" spans="1:8">
      <c r="A451" s="32">
        <v>635</v>
      </c>
      <c r="B451" s="32" t="s">
        <v>1291</v>
      </c>
      <c r="C451" s="113">
        <f>distributions!C374</f>
        <v>978043</v>
      </c>
      <c r="D451" s="113">
        <f>distributions!D374</f>
        <v>1022486</v>
      </c>
      <c r="G451" s="113">
        <f>distributions!T374</f>
        <v>808367</v>
      </c>
      <c r="H451" s="113">
        <f>distributions!U374</f>
        <v>882971</v>
      </c>
    </row>
    <row r="452" spans="1:8">
      <c r="A452" s="32">
        <v>640</v>
      </c>
      <c r="B452" s="32" t="s">
        <v>916</v>
      </c>
      <c r="C452" s="113">
        <f>distributions!C375</f>
        <v>0</v>
      </c>
      <c r="D452" s="113">
        <f>distributions!D375</f>
        <v>0</v>
      </c>
      <c r="G452" s="113">
        <f>distributions!T375</f>
        <v>0</v>
      </c>
      <c r="H452" s="113">
        <f>distributions!U375</f>
        <v>6700</v>
      </c>
    </row>
    <row r="453" spans="1:8">
      <c r="A453" s="32">
        <v>645</v>
      </c>
      <c r="B453" s="32" t="s">
        <v>782</v>
      </c>
      <c r="C453" s="113">
        <f>distributions!C376</f>
        <v>686441</v>
      </c>
      <c r="D453" s="113">
        <f>distributions!D376</f>
        <v>709268</v>
      </c>
      <c r="G453" s="113">
        <f>distributions!T376</f>
        <v>2187117</v>
      </c>
      <c r="H453" s="113">
        <f>distributions!U376</f>
        <v>2119758</v>
      </c>
    </row>
    <row r="454" spans="1:8">
      <c r="A454" s="32">
        <v>650</v>
      </c>
      <c r="B454" s="32" t="s">
        <v>896</v>
      </c>
      <c r="C454" s="113">
        <f>distributions!C377</f>
        <v>0</v>
      </c>
      <c r="D454" s="113">
        <f>distributions!D377</f>
        <v>64000</v>
      </c>
      <c r="G454" s="113">
        <f>distributions!T377</f>
        <v>86107</v>
      </c>
      <c r="H454" s="113">
        <f>distributions!U377</f>
        <v>140935</v>
      </c>
    </row>
    <row r="455" spans="1:8">
      <c r="A455" s="32">
        <v>655</v>
      </c>
      <c r="B455" s="32" t="s">
        <v>1282</v>
      </c>
      <c r="C455" s="113">
        <f>distributions!C378</f>
        <v>0</v>
      </c>
      <c r="D455" s="113">
        <f>distributions!D378</f>
        <v>0</v>
      </c>
      <c r="G455" s="113">
        <f>distributions!T378</f>
        <v>0</v>
      </c>
      <c r="H455" s="113">
        <f>distributions!U378</f>
        <v>18400</v>
      </c>
    </row>
    <row r="456" spans="1:8">
      <c r="A456" s="32">
        <v>658</v>
      </c>
      <c r="B456" s="32" t="s">
        <v>875</v>
      </c>
      <c r="C456" s="113">
        <f>distributions!C379</f>
        <v>765916</v>
      </c>
      <c r="D456" s="113">
        <f>distributions!D379</f>
        <v>827821</v>
      </c>
      <c r="G456" s="113">
        <f>distributions!T379</f>
        <v>255560</v>
      </c>
      <c r="H456" s="113">
        <f>distributions!U379</f>
        <v>333517</v>
      </c>
    </row>
    <row r="457" spans="1:8">
      <c r="A457" s="32">
        <v>660</v>
      </c>
      <c r="B457" s="32" t="s">
        <v>783</v>
      </c>
      <c r="C457" s="113">
        <f>distributions!C380</f>
        <v>1551954</v>
      </c>
      <c r="D457" s="113">
        <f>distributions!D380</f>
        <v>1642868</v>
      </c>
      <c r="G457" s="113">
        <f>distributions!T380</f>
        <v>263166</v>
      </c>
      <c r="H457" s="113">
        <f>distributions!U380</f>
        <v>266949</v>
      </c>
    </row>
    <row r="458" spans="1:8">
      <c r="A458" s="32">
        <v>662</v>
      </c>
      <c r="B458" s="32" t="s">
        <v>1296</v>
      </c>
      <c r="C458" s="113">
        <f>distributions!C381</f>
        <v>88364</v>
      </c>
      <c r="D458" s="113">
        <f>distributions!D381</f>
        <v>85719</v>
      </c>
      <c r="G458" s="113">
        <f>distributions!T381</f>
        <v>285231</v>
      </c>
      <c r="H458" s="113">
        <f>distributions!U381</f>
        <v>257451</v>
      </c>
    </row>
    <row r="459" spans="1:8">
      <c r="A459" s="32">
        <v>665</v>
      </c>
      <c r="B459" s="32" t="s">
        <v>866</v>
      </c>
      <c r="C459" s="113">
        <f>distributions!C382</f>
        <v>118202</v>
      </c>
      <c r="D459" s="113">
        <f>distributions!D382</f>
        <v>165000</v>
      </c>
      <c r="G459" s="113">
        <f>distributions!T382</f>
        <v>144453</v>
      </c>
      <c r="H459" s="113">
        <f>distributions!U382</f>
        <v>152500</v>
      </c>
    </row>
    <row r="460" spans="1:8">
      <c r="A460" s="32">
        <v>670</v>
      </c>
      <c r="B460" s="32" t="s">
        <v>524</v>
      </c>
      <c r="C460" s="113">
        <f>distributions!C383</f>
        <v>901451</v>
      </c>
      <c r="D460" s="113">
        <f>distributions!D383</f>
        <v>878160</v>
      </c>
      <c r="G460" s="113">
        <f>distributions!T383</f>
        <v>287679</v>
      </c>
      <c r="H460" s="113">
        <f>distributions!U383</f>
        <v>323204</v>
      </c>
    </row>
    <row r="461" spans="1:8">
      <c r="A461" s="32">
        <v>672</v>
      </c>
      <c r="B461" s="32" t="s">
        <v>1297</v>
      </c>
      <c r="C461" s="113">
        <f>distributions!C384</f>
        <v>145799</v>
      </c>
      <c r="D461" s="113">
        <f>distributions!D384</f>
        <v>249799</v>
      </c>
      <c r="G461" s="113">
        <f>distributions!T384</f>
        <v>791316</v>
      </c>
      <c r="H461" s="113">
        <f>distributions!U384</f>
        <v>385422</v>
      </c>
    </row>
    <row r="462" spans="1:8">
      <c r="A462" s="32">
        <v>673</v>
      </c>
      <c r="B462" s="32" t="s">
        <v>853</v>
      </c>
      <c r="C462" s="113">
        <f>distributions!C385</f>
        <v>296230</v>
      </c>
      <c r="D462" s="113">
        <f>distributions!D385</f>
        <v>239169</v>
      </c>
      <c r="G462" s="113">
        <f>distributions!T385</f>
        <v>92732</v>
      </c>
      <c r="H462" s="113">
        <f>distributions!U385</f>
        <v>139576</v>
      </c>
    </row>
    <row r="463" spans="1:8">
      <c r="A463" s="32">
        <v>674</v>
      </c>
      <c r="B463" s="32" t="s">
        <v>806</v>
      </c>
      <c r="C463" s="113">
        <f>distributions!C386</f>
        <v>819041</v>
      </c>
      <c r="D463" s="113">
        <f>distributions!D386</f>
        <v>657010</v>
      </c>
      <c r="G463" s="113">
        <f>distributions!T386</f>
        <v>1416848</v>
      </c>
      <c r="H463" s="113">
        <f>distributions!U386</f>
        <v>1472954</v>
      </c>
    </row>
    <row r="464" spans="1:8">
      <c r="A464" s="32">
        <v>675</v>
      </c>
      <c r="B464" s="32" t="s">
        <v>774</v>
      </c>
      <c r="C464" s="113">
        <f>distributions!C387</f>
        <v>506976</v>
      </c>
      <c r="D464" s="113">
        <f>distributions!D387</f>
        <v>471098</v>
      </c>
      <c r="G464" s="113">
        <f>distributions!T387</f>
        <v>26114</v>
      </c>
      <c r="H464" s="113">
        <f>distributions!U387</f>
        <v>49100</v>
      </c>
    </row>
    <row r="465" spans="1:8">
      <c r="A465" s="32">
        <v>680</v>
      </c>
      <c r="B465" s="32" t="s">
        <v>922</v>
      </c>
      <c r="C465" s="113">
        <f>distributions!C388</f>
        <v>664668</v>
      </c>
      <c r="D465" s="113">
        <f>distributions!D388</f>
        <v>639375</v>
      </c>
      <c r="G465" s="113">
        <f>distributions!T388</f>
        <v>69443</v>
      </c>
      <c r="H465" s="113">
        <f>distributions!U388</f>
        <v>63100</v>
      </c>
    </row>
    <row r="466" spans="1:8">
      <c r="A466" s="32">
        <v>683</v>
      </c>
      <c r="B466" s="32" t="s">
        <v>907</v>
      </c>
      <c r="C466" s="113">
        <f>distributions!C389</f>
        <v>760858</v>
      </c>
      <c r="D466" s="113">
        <f>distributions!D389</f>
        <v>660492</v>
      </c>
      <c r="G466" s="113">
        <f>distributions!T389</f>
        <v>351891</v>
      </c>
      <c r="H466" s="113">
        <f>distributions!U389</f>
        <v>361171</v>
      </c>
    </row>
    <row r="467" spans="1:8">
      <c r="A467" s="32">
        <v>685</v>
      </c>
      <c r="B467" s="32" t="s">
        <v>885</v>
      </c>
      <c r="C467" s="113">
        <f>distributions!C390</f>
        <v>91352</v>
      </c>
      <c r="D467" s="113">
        <f>distributions!D390</f>
        <v>96596</v>
      </c>
      <c r="G467" s="113">
        <f>distributions!T390</f>
        <v>120243</v>
      </c>
      <c r="H467" s="113">
        <f>distributions!U390</f>
        <v>76860</v>
      </c>
    </row>
    <row r="468" spans="1:8">
      <c r="A468" s="32">
        <v>690</v>
      </c>
      <c r="B468" s="32" t="s">
        <v>1283</v>
      </c>
      <c r="C468" s="113">
        <f>distributions!C391</f>
        <v>0</v>
      </c>
      <c r="D468" s="113">
        <f>distributions!D391</f>
        <v>0</v>
      </c>
      <c r="G468" s="113">
        <f>distributions!T391</f>
        <v>70582</v>
      </c>
      <c r="H468" s="113">
        <f>distributions!U391</f>
        <v>123508</v>
      </c>
    </row>
    <row r="469" spans="1:8">
      <c r="A469" s="32">
        <v>695</v>
      </c>
      <c r="B469" s="32" t="s">
        <v>1288</v>
      </c>
      <c r="C469" s="113">
        <f>distributions!C392</f>
        <v>0</v>
      </c>
      <c r="D469" s="113">
        <f>distributions!D392</f>
        <v>0</v>
      </c>
      <c r="G469" s="113">
        <f>distributions!T392</f>
        <v>0</v>
      </c>
      <c r="H469" s="113">
        <f>distributions!U392</f>
        <v>17854</v>
      </c>
    </row>
    <row r="470" spans="1:8">
      <c r="A470" s="32">
        <v>698</v>
      </c>
      <c r="B470" s="32" t="s">
        <v>551</v>
      </c>
      <c r="C470" s="113">
        <f>distributions!C393</f>
        <v>359525</v>
      </c>
      <c r="D470" s="113">
        <f>distributions!D393</f>
        <v>358097</v>
      </c>
      <c r="G470" s="113">
        <f>distributions!T393</f>
        <v>51702</v>
      </c>
      <c r="H470" s="113">
        <f>distributions!U393</f>
        <v>35855</v>
      </c>
    </row>
    <row r="471" spans="1:8">
      <c r="A471" s="31">
        <v>700</v>
      </c>
      <c r="B471" s="31" t="s">
        <v>526</v>
      </c>
      <c r="C471" s="113">
        <f>distributions!C394</f>
        <v>0</v>
      </c>
      <c r="D471" s="113">
        <f>distributions!D394</f>
        <v>0</v>
      </c>
      <c r="G471" s="113">
        <f>distributions!T394</f>
        <v>0</v>
      </c>
      <c r="H471" s="113">
        <f>distributions!U394</f>
        <v>17400</v>
      </c>
    </row>
    <row r="472" spans="1:8">
      <c r="A472" s="32">
        <v>705</v>
      </c>
      <c r="B472" s="32" t="s">
        <v>810</v>
      </c>
      <c r="C472" s="113">
        <f>distributions!C395</f>
        <v>0</v>
      </c>
      <c r="D472" s="113">
        <f>distributions!D395</f>
        <v>0</v>
      </c>
      <c r="G472" s="113">
        <f>distributions!T395</f>
        <v>0</v>
      </c>
      <c r="H472" s="113">
        <f>distributions!U395</f>
        <v>16700</v>
      </c>
    </row>
    <row r="473" spans="1:8">
      <c r="A473" s="32">
        <v>710</v>
      </c>
      <c r="B473" s="32" t="s">
        <v>1284</v>
      </c>
      <c r="C473" s="113">
        <f>distributions!C396</f>
        <v>814955</v>
      </c>
      <c r="D473" s="113">
        <f>distributions!D396</f>
        <v>875255</v>
      </c>
      <c r="G473" s="113">
        <f>distributions!T396</f>
        <v>351234</v>
      </c>
      <c r="H473" s="113">
        <f>distributions!U396</f>
        <v>313564</v>
      </c>
    </row>
    <row r="474" spans="1:8">
      <c r="A474" s="32">
        <v>712</v>
      </c>
      <c r="B474" s="32" t="s">
        <v>1601</v>
      </c>
      <c r="C474" s="113">
        <f>distributions!C397</f>
        <v>1683336</v>
      </c>
      <c r="D474" s="113">
        <f>distributions!D397</f>
        <v>1467354</v>
      </c>
      <c r="G474" s="113">
        <f>distributions!T397</f>
        <v>1037154</v>
      </c>
      <c r="H474" s="113">
        <f>distributions!U397</f>
        <v>1111009</v>
      </c>
    </row>
    <row r="475" spans="1:8">
      <c r="A475" s="32">
        <v>715</v>
      </c>
      <c r="B475" s="32" t="s">
        <v>1298</v>
      </c>
      <c r="C475" s="113">
        <f>distributions!C398</f>
        <v>352222</v>
      </c>
      <c r="D475" s="113">
        <f>distributions!D398</f>
        <v>356522</v>
      </c>
      <c r="G475" s="113">
        <f>distributions!T398</f>
        <v>85256</v>
      </c>
      <c r="H475" s="113">
        <f>distributions!U398</f>
        <v>140152</v>
      </c>
    </row>
    <row r="476" spans="1:8">
      <c r="A476" s="32">
        <v>717</v>
      </c>
      <c r="B476" s="32" t="s">
        <v>886</v>
      </c>
      <c r="C476" s="113">
        <f>distributions!C399</f>
        <v>500473</v>
      </c>
      <c r="D476" s="113">
        <f>distributions!D399</f>
        <v>443381</v>
      </c>
      <c r="G476" s="113">
        <f>distributions!T399</f>
        <v>642946</v>
      </c>
      <c r="H476" s="113">
        <f>distributions!U399</f>
        <v>684405</v>
      </c>
    </row>
    <row r="477" spans="1:8">
      <c r="A477" s="32">
        <v>720</v>
      </c>
      <c r="B477" s="32" t="s">
        <v>854</v>
      </c>
      <c r="C477" s="113">
        <f>distributions!C400</f>
        <v>862803</v>
      </c>
      <c r="D477" s="113">
        <f>distributions!D400</f>
        <v>1033420</v>
      </c>
      <c r="G477" s="113">
        <f>distributions!T400</f>
        <v>859797</v>
      </c>
      <c r="H477" s="113">
        <f>distributions!U400</f>
        <v>776163</v>
      </c>
    </row>
    <row r="478" spans="1:8">
      <c r="A478" s="32">
        <v>725</v>
      </c>
      <c r="B478" s="32" t="s">
        <v>571</v>
      </c>
      <c r="C478" s="113">
        <f>distributions!C401</f>
        <v>881656</v>
      </c>
      <c r="D478" s="113">
        <f>distributions!D401</f>
        <v>720937</v>
      </c>
      <c r="G478" s="113">
        <f>distributions!T401</f>
        <v>452128</v>
      </c>
      <c r="H478" s="113">
        <f>distributions!U401</f>
        <v>400345</v>
      </c>
    </row>
    <row r="479" spans="1:8">
      <c r="A479" s="32">
        <v>728</v>
      </c>
      <c r="B479" s="32" t="s">
        <v>879</v>
      </c>
      <c r="C479" s="113">
        <f>distributions!C402</f>
        <v>144319</v>
      </c>
      <c r="D479" s="113">
        <f>distributions!D402</f>
        <v>116803</v>
      </c>
      <c r="G479" s="113">
        <f>distributions!T402</f>
        <v>44469</v>
      </c>
      <c r="H479" s="113">
        <f>distributions!U402</f>
        <v>72000</v>
      </c>
    </row>
    <row r="480" spans="1:8">
      <c r="A480" s="32">
        <v>730</v>
      </c>
      <c r="B480" s="32" t="s">
        <v>1289</v>
      </c>
      <c r="C480" s="113">
        <f>distributions!C403</f>
        <v>0</v>
      </c>
      <c r="D480" s="113">
        <f>distributions!D403</f>
        <v>0</v>
      </c>
      <c r="G480" s="113">
        <f>distributions!T403</f>
        <v>15000</v>
      </c>
      <c r="H480" s="113">
        <f>distributions!U403</f>
        <v>66700</v>
      </c>
    </row>
    <row r="481" spans="1:8">
      <c r="A481" s="32">
        <v>735</v>
      </c>
      <c r="B481" s="32" t="s">
        <v>855</v>
      </c>
      <c r="C481" s="113">
        <f>distributions!C404</f>
        <v>460730</v>
      </c>
      <c r="D481" s="113">
        <f>distributions!D404</f>
        <v>467037</v>
      </c>
      <c r="G481" s="113">
        <f>distributions!T404</f>
        <v>497359</v>
      </c>
      <c r="H481" s="113">
        <f>distributions!U404</f>
        <v>514481</v>
      </c>
    </row>
    <row r="482" spans="1:8">
      <c r="A482" s="32">
        <v>740</v>
      </c>
      <c r="B482" s="32" t="s">
        <v>906</v>
      </c>
      <c r="C482" s="113">
        <f>distributions!C405</f>
        <v>440646</v>
      </c>
      <c r="D482" s="113">
        <f>distributions!D405</f>
        <v>376398</v>
      </c>
      <c r="G482" s="113">
        <f>distributions!T405</f>
        <v>38884</v>
      </c>
      <c r="H482" s="113">
        <f>distributions!U405</f>
        <v>53170</v>
      </c>
    </row>
    <row r="483" spans="1:8">
      <c r="A483" s="32">
        <v>745</v>
      </c>
      <c r="B483" s="32" t="s">
        <v>823</v>
      </c>
      <c r="C483" s="113">
        <f>distributions!C406</f>
        <v>672571</v>
      </c>
      <c r="D483" s="113">
        <f>distributions!D406</f>
        <v>598369</v>
      </c>
      <c r="G483" s="113">
        <f>distributions!T406</f>
        <v>231315</v>
      </c>
      <c r="H483" s="113">
        <f>distributions!U406</f>
        <v>195715</v>
      </c>
    </row>
    <row r="484" spans="1:8">
      <c r="A484" s="32">
        <v>750</v>
      </c>
      <c r="B484" s="32" t="s">
        <v>529</v>
      </c>
      <c r="C484" s="113">
        <f>distributions!C407</f>
        <v>1050984</v>
      </c>
      <c r="D484" s="113">
        <f>distributions!D407</f>
        <v>886731</v>
      </c>
      <c r="G484" s="113">
        <f>distributions!T407</f>
        <v>333731</v>
      </c>
      <c r="H484" s="113">
        <f>distributions!U407</f>
        <v>335670</v>
      </c>
    </row>
    <row r="485" spans="1:8">
      <c r="A485" s="32">
        <v>753</v>
      </c>
      <c r="B485" s="32" t="s">
        <v>789</v>
      </c>
      <c r="C485" s="113">
        <f>distributions!C408</f>
        <v>1925967</v>
      </c>
      <c r="D485" s="113">
        <f>distributions!D408</f>
        <v>1832098</v>
      </c>
      <c r="G485" s="113">
        <f>distributions!T408</f>
        <v>570414</v>
      </c>
      <c r="H485" s="113">
        <f>distributions!U408</f>
        <v>638983</v>
      </c>
    </row>
    <row r="486" spans="1:8">
      <c r="A486" s="32">
        <v>755</v>
      </c>
      <c r="B486" s="32" t="s">
        <v>807</v>
      </c>
      <c r="C486" s="113">
        <f>distributions!C409</f>
        <v>1260687</v>
      </c>
      <c r="D486" s="113">
        <f>distributions!D409</f>
        <v>1321657</v>
      </c>
      <c r="G486" s="113">
        <f>distributions!T409</f>
        <v>364504</v>
      </c>
      <c r="H486" s="113">
        <f>distributions!U409</f>
        <v>287184</v>
      </c>
    </row>
    <row r="487" spans="1:8">
      <c r="A487" s="31">
        <v>760</v>
      </c>
      <c r="B487" s="31" t="s">
        <v>530</v>
      </c>
      <c r="C487" s="113">
        <f>distributions!C410</f>
        <v>0</v>
      </c>
      <c r="D487" s="113">
        <f>distributions!D410</f>
        <v>0</v>
      </c>
      <c r="G487" s="113">
        <f>distributions!T410</f>
        <v>10000</v>
      </c>
      <c r="H487" s="113">
        <f>distributions!U410</f>
        <v>40100</v>
      </c>
    </row>
    <row r="488" spans="1:8">
      <c r="A488" s="31">
        <v>763</v>
      </c>
      <c r="B488" s="31" t="s">
        <v>1514</v>
      </c>
      <c r="C488" s="113">
        <f>distributions!C411</f>
        <v>164871</v>
      </c>
      <c r="D488" s="113">
        <f>distributions!D411</f>
        <v>299197</v>
      </c>
      <c r="G488" s="113">
        <f>distributions!T411</f>
        <v>35879</v>
      </c>
      <c r="H488" s="113">
        <f>distributions!U411</f>
        <v>36700</v>
      </c>
    </row>
    <row r="489" spans="1:8">
      <c r="A489" s="32">
        <v>765</v>
      </c>
      <c r="B489" s="32" t="s">
        <v>1299</v>
      </c>
      <c r="C489" s="113">
        <f>distributions!C412</f>
        <v>689770</v>
      </c>
      <c r="D489" s="113">
        <f>distributions!D412</f>
        <v>673764</v>
      </c>
      <c r="G489" s="113">
        <f>distributions!T412</f>
        <v>665880</v>
      </c>
      <c r="H489" s="113">
        <f>distributions!U412</f>
        <v>592028</v>
      </c>
    </row>
    <row r="490" spans="1:8">
      <c r="A490" s="32">
        <v>766</v>
      </c>
      <c r="B490" s="32" t="s">
        <v>1604</v>
      </c>
      <c r="C490" s="113">
        <f>distributions!C413</f>
        <v>590457</v>
      </c>
      <c r="D490" s="113">
        <f>distributions!D413</f>
        <v>683195</v>
      </c>
      <c r="G490" s="113">
        <f>distributions!T413</f>
        <v>280907</v>
      </c>
      <c r="H490" s="113">
        <f>distributions!U413</f>
        <v>264532</v>
      </c>
    </row>
    <row r="491" spans="1:8">
      <c r="A491" s="32">
        <v>767</v>
      </c>
      <c r="B491" s="32" t="s">
        <v>876</v>
      </c>
      <c r="C491" s="113">
        <f>distributions!C414</f>
        <v>333107</v>
      </c>
      <c r="D491" s="113">
        <f>distributions!D414</f>
        <v>271187</v>
      </c>
      <c r="G491" s="113">
        <f>distributions!T414</f>
        <v>1072219</v>
      </c>
      <c r="H491" s="113">
        <f>distributions!U414</f>
        <v>1212400</v>
      </c>
    </row>
    <row r="492" spans="1:8">
      <c r="A492" s="32">
        <v>770</v>
      </c>
      <c r="B492" s="32" t="s">
        <v>877</v>
      </c>
      <c r="C492" s="113">
        <f>distributions!C415</f>
        <v>932098</v>
      </c>
      <c r="D492" s="113">
        <f>distributions!D415</f>
        <v>902593</v>
      </c>
      <c r="G492" s="113">
        <f>distributions!T415</f>
        <v>188462</v>
      </c>
      <c r="H492" s="113">
        <f>distributions!U415</f>
        <v>160653</v>
      </c>
    </row>
    <row r="493" spans="1:8">
      <c r="A493" s="32">
        <v>773</v>
      </c>
      <c r="B493" s="32" t="s">
        <v>824</v>
      </c>
      <c r="C493" s="113">
        <f>distributions!C416</f>
        <v>1209512</v>
      </c>
      <c r="D493" s="113">
        <f>distributions!D416</f>
        <v>1035310</v>
      </c>
      <c r="G493" s="113">
        <f>distributions!T416</f>
        <v>943249</v>
      </c>
      <c r="H493" s="113">
        <f>distributions!U416</f>
        <v>866809</v>
      </c>
    </row>
    <row r="494" spans="1:8">
      <c r="A494" s="32">
        <v>774</v>
      </c>
      <c r="B494" s="32" t="s">
        <v>540</v>
      </c>
      <c r="C494" s="113">
        <f>distributions!C417</f>
        <v>315995</v>
      </c>
      <c r="D494" s="113">
        <f>distributions!D417</f>
        <v>360039</v>
      </c>
      <c r="G494" s="113">
        <f>distributions!T417</f>
        <v>113764</v>
      </c>
      <c r="H494" s="113">
        <f>distributions!U417</f>
        <v>80768</v>
      </c>
    </row>
    <row r="495" spans="1:8">
      <c r="A495" s="32">
        <v>775</v>
      </c>
      <c r="B495" s="32" t="s">
        <v>856</v>
      </c>
      <c r="C495" s="113">
        <f>distributions!C418</f>
        <v>1068886</v>
      </c>
      <c r="D495" s="113">
        <f>distributions!D418</f>
        <v>955202</v>
      </c>
      <c r="G495" s="113">
        <f>distributions!T418</f>
        <v>587867</v>
      </c>
      <c r="H495" s="113">
        <f>distributions!U418</f>
        <v>637551</v>
      </c>
    </row>
    <row r="496" spans="1:8">
      <c r="A496" s="32">
        <v>778</v>
      </c>
      <c r="B496" s="32" t="s">
        <v>1286</v>
      </c>
      <c r="C496" s="113">
        <f>distributions!C419</f>
        <v>1031030</v>
      </c>
      <c r="D496" s="113">
        <f>distributions!D419</f>
        <v>1047949</v>
      </c>
      <c r="G496" s="113">
        <f>distributions!T419</f>
        <v>519822</v>
      </c>
      <c r="H496" s="113">
        <f>distributions!U419</f>
        <v>557343</v>
      </c>
    </row>
    <row r="497" spans="1:8">
      <c r="A497" s="31">
        <v>780</v>
      </c>
      <c r="B497" s="31" t="s">
        <v>534</v>
      </c>
      <c r="C497" s="113">
        <f>distributions!C420</f>
        <v>78500</v>
      </c>
      <c r="D497" s="113">
        <f>distributions!D420</f>
        <v>179000</v>
      </c>
      <c r="G497" s="113">
        <f>distributions!T420</f>
        <v>75076</v>
      </c>
      <c r="H497" s="113">
        <f>distributions!U420</f>
        <v>120920</v>
      </c>
    </row>
    <row r="498" spans="1:8">
      <c r="A498" s="31">
        <v>801</v>
      </c>
      <c r="B498" s="31" t="s">
        <v>933</v>
      </c>
      <c r="C498" s="113">
        <f>distributions!C421</f>
        <v>0</v>
      </c>
      <c r="D498" s="113">
        <f>distributions!D421</f>
        <v>0</v>
      </c>
      <c r="G498" s="113">
        <f>distributions!T421</f>
        <v>13953</v>
      </c>
      <c r="H498" s="113">
        <f>distributions!U421</f>
        <v>0</v>
      </c>
    </row>
    <row r="499" spans="1:8">
      <c r="A499" s="31">
        <v>805</v>
      </c>
      <c r="B499" s="31" t="s">
        <v>522</v>
      </c>
      <c r="C499" s="113">
        <f>distributions!C422</f>
        <v>0</v>
      </c>
      <c r="D499" s="113">
        <f>distributions!D422</f>
        <v>0</v>
      </c>
      <c r="G499" s="113">
        <f>distributions!T422</f>
        <v>0</v>
      </c>
      <c r="H499" s="113">
        <f>distributions!U422</f>
        <v>0</v>
      </c>
    </row>
    <row r="500" spans="1:8">
      <c r="A500" s="31">
        <v>806</v>
      </c>
      <c r="B500" s="31" t="s">
        <v>523</v>
      </c>
      <c r="C500" s="113">
        <f>distributions!C423</f>
        <v>0</v>
      </c>
      <c r="D500" s="113">
        <f>distributions!D423</f>
        <v>0</v>
      </c>
      <c r="G500" s="113">
        <f>distributions!T423</f>
        <v>5000</v>
      </c>
      <c r="H500" s="113">
        <f>distributions!U423</f>
        <v>0</v>
      </c>
    </row>
    <row r="501" spans="1:8">
      <c r="A501" s="31">
        <v>810</v>
      </c>
      <c r="B501" s="31" t="s">
        <v>536</v>
      </c>
      <c r="C501" s="113">
        <f>distributions!C424</f>
        <v>0</v>
      </c>
      <c r="D501" s="113">
        <f>distributions!D424</f>
        <v>0</v>
      </c>
      <c r="G501" s="113">
        <f>distributions!T424</f>
        <v>26800</v>
      </c>
      <c r="H501" s="113">
        <f>distributions!U424</f>
        <v>49000</v>
      </c>
    </row>
    <row r="502" spans="1:8">
      <c r="A502" s="31">
        <v>815</v>
      </c>
      <c r="B502" s="31" t="s">
        <v>537</v>
      </c>
      <c r="C502" s="113">
        <f>distributions!C425</f>
        <v>0</v>
      </c>
      <c r="D502" s="113">
        <f>distributions!D425</f>
        <v>0</v>
      </c>
      <c r="G502" s="113">
        <f>distributions!T425</f>
        <v>10000</v>
      </c>
      <c r="H502" s="113">
        <f>distributions!U425</f>
        <v>29000</v>
      </c>
    </row>
    <row r="503" spans="1:8">
      <c r="A503" s="31">
        <v>817</v>
      </c>
      <c r="B503" s="31" t="s">
        <v>1619</v>
      </c>
      <c r="C503" s="113">
        <f>distributions!C426</f>
        <v>10000</v>
      </c>
      <c r="D503" s="113">
        <f>distributions!D426</f>
        <v>5000</v>
      </c>
      <c r="G503" s="113">
        <f>distributions!T426</f>
        <v>92274</v>
      </c>
      <c r="H503" s="113">
        <f>distributions!U426</f>
        <v>117224</v>
      </c>
    </row>
    <row r="504" spans="1:8">
      <c r="A504" s="32">
        <v>818</v>
      </c>
      <c r="B504" s="32" t="s">
        <v>938</v>
      </c>
      <c r="C504" s="113">
        <f>distributions!C427</f>
        <v>0</v>
      </c>
      <c r="D504" s="113">
        <f>distributions!D427</f>
        <v>0</v>
      </c>
      <c r="G504" s="113">
        <f>distributions!T427</f>
        <v>11900</v>
      </c>
      <c r="H504" s="113">
        <f>distributions!U427</f>
        <v>10000</v>
      </c>
    </row>
    <row r="505" spans="1:8">
      <c r="A505" s="31">
        <v>821</v>
      </c>
      <c r="B505" s="31" t="s">
        <v>525</v>
      </c>
      <c r="C505" s="113">
        <f>distributions!C428</f>
        <v>0</v>
      </c>
      <c r="D505" s="113">
        <f>distributions!D428</f>
        <v>0</v>
      </c>
      <c r="G505" s="113">
        <f>distributions!T428</f>
        <v>7550</v>
      </c>
      <c r="H505" s="113">
        <f>distributions!U428</f>
        <v>44000</v>
      </c>
    </row>
    <row r="506" spans="1:8">
      <c r="A506" s="32">
        <v>823</v>
      </c>
      <c r="B506" s="32" t="s">
        <v>928</v>
      </c>
      <c r="C506" s="113">
        <f>distributions!C429</f>
        <v>27500</v>
      </c>
      <c r="D506" s="113">
        <f>distributions!D429</f>
        <v>29000</v>
      </c>
      <c r="G506" s="113">
        <f>distributions!T429</f>
        <v>764958</v>
      </c>
      <c r="H506" s="113">
        <f>distributions!U429</f>
        <v>642141</v>
      </c>
    </row>
    <row r="507" spans="1:8">
      <c r="A507" s="31">
        <v>825</v>
      </c>
      <c r="B507" s="31" t="s">
        <v>539</v>
      </c>
      <c r="C507" s="113">
        <f>distributions!C430</f>
        <v>0</v>
      </c>
      <c r="D507" s="113">
        <f>distributions!D430</f>
        <v>0</v>
      </c>
      <c r="G507" s="113">
        <f>distributions!T430</f>
        <v>10000</v>
      </c>
      <c r="H507" s="113">
        <f>distributions!U430</f>
        <v>25000</v>
      </c>
    </row>
    <row r="508" spans="1:8">
      <c r="A508" s="32">
        <v>828</v>
      </c>
      <c r="B508" s="32" t="s">
        <v>929</v>
      </c>
      <c r="C508" s="113">
        <f>distributions!C431</f>
        <v>25070</v>
      </c>
      <c r="D508" s="113">
        <f>distributions!D431</f>
        <v>14232</v>
      </c>
      <c r="G508" s="113">
        <f>distributions!T431</f>
        <v>146589</v>
      </c>
      <c r="H508" s="113">
        <f>distributions!U431</f>
        <v>139425</v>
      </c>
    </row>
    <row r="509" spans="1:8">
      <c r="A509" s="31">
        <v>829</v>
      </c>
      <c r="B509" s="31" t="s">
        <v>934</v>
      </c>
      <c r="C509" s="113">
        <f>distributions!C432</f>
        <v>0</v>
      </c>
      <c r="D509" s="113">
        <f>distributions!D432</f>
        <v>0</v>
      </c>
      <c r="G509" s="113">
        <f>distributions!T432</f>
        <v>3953</v>
      </c>
      <c r="H509" s="113">
        <f>distributions!U432</f>
        <v>0</v>
      </c>
    </row>
    <row r="510" spans="1:8">
      <c r="A510" s="32">
        <v>830</v>
      </c>
      <c r="B510" s="32" t="s">
        <v>931</v>
      </c>
      <c r="C510" s="113">
        <f>distributions!C433</f>
        <v>0</v>
      </c>
      <c r="D510" s="113">
        <f>distributions!D433</f>
        <v>0</v>
      </c>
      <c r="G510" s="113">
        <f>distributions!T433</f>
        <v>9150</v>
      </c>
      <c r="H510" s="113">
        <f>distributions!U433</f>
        <v>5000</v>
      </c>
    </row>
    <row r="511" spans="1:8">
      <c r="A511" s="32">
        <v>832</v>
      </c>
      <c r="B511" s="32" t="s">
        <v>1301</v>
      </c>
      <c r="C511" s="113">
        <f>distributions!C434</f>
        <v>128988</v>
      </c>
      <c r="D511" s="113">
        <f>distributions!D434</f>
        <v>107121</v>
      </c>
      <c r="G511" s="113">
        <f>distributions!T434</f>
        <v>280442</v>
      </c>
      <c r="H511" s="113">
        <f>distributions!U434</f>
        <v>359000</v>
      </c>
    </row>
    <row r="512" spans="1:8">
      <c r="A512" s="31">
        <v>851</v>
      </c>
      <c r="B512" s="31" t="s">
        <v>528</v>
      </c>
      <c r="C512" s="113">
        <f>distributions!C435</f>
        <v>0</v>
      </c>
      <c r="D512" s="113">
        <f>distributions!D435</f>
        <v>0</v>
      </c>
      <c r="G512" s="113">
        <f>distributions!T435</f>
        <v>20000</v>
      </c>
      <c r="H512" s="113">
        <f>distributions!U435</f>
        <v>5000</v>
      </c>
    </row>
    <row r="513" spans="1:8">
      <c r="A513" s="32">
        <v>852</v>
      </c>
      <c r="B513" s="32" t="s">
        <v>930</v>
      </c>
      <c r="C513" s="113">
        <f>distributions!C436</f>
        <v>365249</v>
      </c>
      <c r="D513" s="113">
        <f>distributions!D436</f>
        <v>335948</v>
      </c>
      <c r="G513" s="113">
        <f>distributions!T436</f>
        <v>56788</v>
      </c>
      <c r="H513" s="113">
        <f>distributions!U436</f>
        <v>39584</v>
      </c>
    </row>
    <row r="514" spans="1:8">
      <c r="A514" s="32">
        <v>853</v>
      </c>
      <c r="B514" s="32" t="s">
        <v>935</v>
      </c>
      <c r="C514" s="113">
        <f>distributions!C437</f>
        <v>218436</v>
      </c>
      <c r="D514" s="113">
        <f>distributions!D437</f>
        <v>188361</v>
      </c>
      <c r="G514" s="113">
        <f>distributions!T437</f>
        <v>0</v>
      </c>
      <c r="H514" s="113">
        <f>distributions!U437</f>
        <v>14000</v>
      </c>
    </row>
    <row r="515" spans="1:8">
      <c r="A515" s="31">
        <v>855</v>
      </c>
      <c r="B515" s="31" t="s">
        <v>538</v>
      </c>
      <c r="C515" s="113">
        <f>distributions!C438</f>
        <v>0</v>
      </c>
      <c r="D515" s="113">
        <f>distributions!D438</f>
        <v>0</v>
      </c>
      <c r="G515" s="113">
        <f>distributions!T438</f>
        <v>0</v>
      </c>
      <c r="H515" s="113">
        <f>distributions!U438</f>
        <v>10000</v>
      </c>
    </row>
    <row r="516" spans="1:8">
      <c r="A516" s="32">
        <v>860</v>
      </c>
      <c r="B516" s="32" t="s">
        <v>1307</v>
      </c>
      <c r="C516" s="113">
        <f>distributions!C439</f>
        <v>127081</v>
      </c>
      <c r="D516" s="113">
        <f>distributions!D439</f>
        <v>194801</v>
      </c>
      <c r="G516" s="113">
        <f>distributions!T439</f>
        <v>83687</v>
      </c>
      <c r="H516" s="113">
        <f>distributions!U439</f>
        <v>67235</v>
      </c>
    </row>
    <row r="517" spans="1:8">
      <c r="A517" s="32">
        <v>871</v>
      </c>
      <c r="B517" s="32" t="s">
        <v>936</v>
      </c>
      <c r="C517" s="113">
        <f>distributions!C440</f>
        <v>0</v>
      </c>
      <c r="D517" s="113">
        <f>distributions!D440</f>
        <v>0</v>
      </c>
      <c r="G517" s="113">
        <f>distributions!T440</f>
        <v>117766</v>
      </c>
      <c r="H517" s="113">
        <f>distributions!U440</f>
        <v>104477</v>
      </c>
    </row>
    <row r="518" spans="1:8">
      <c r="A518" s="31">
        <v>872</v>
      </c>
      <c r="B518" s="31" t="s">
        <v>532</v>
      </c>
      <c r="C518" s="113">
        <f>distributions!C441</f>
        <v>0</v>
      </c>
      <c r="D518" s="113">
        <f>distributions!D441</f>
        <v>0</v>
      </c>
      <c r="G518" s="113">
        <f>distributions!T441</f>
        <v>27181</v>
      </c>
      <c r="H518" s="113">
        <f>distributions!U441</f>
        <v>15000</v>
      </c>
    </row>
    <row r="519" spans="1:8">
      <c r="A519" s="31">
        <v>873</v>
      </c>
      <c r="B519" s="31" t="s">
        <v>531</v>
      </c>
      <c r="C519" s="113">
        <f>distributions!C442</f>
        <v>0</v>
      </c>
      <c r="D519" s="113">
        <f>distributions!D442</f>
        <v>0</v>
      </c>
      <c r="G519" s="113">
        <f>distributions!T442</f>
        <v>5000</v>
      </c>
      <c r="H519" s="113">
        <f>distributions!U442</f>
        <v>5000</v>
      </c>
    </row>
    <row r="520" spans="1:8">
      <c r="A520" s="31">
        <v>876</v>
      </c>
      <c r="B520" s="31" t="s">
        <v>535</v>
      </c>
      <c r="C520" s="113">
        <f>distributions!C443</f>
        <v>0</v>
      </c>
      <c r="D520" s="113">
        <f>distributions!D443</f>
        <v>0</v>
      </c>
      <c r="G520" s="113">
        <f>distributions!T443</f>
        <v>174114</v>
      </c>
      <c r="H520" s="113">
        <f>distributions!U443</f>
        <v>170155</v>
      </c>
    </row>
    <row r="521" spans="1:8">
      <c r="A521" s="31">
        <v>878</v>
      </c>
      <c r="B521" s="31" t="s">
        <v>937</v>
      </c>
      <c r="C521" s="113">
        <f>distributions!C444</f>
        <v>0</v>
      </c>
      <c r="D521" s="113">
        <f>distributions!D444</f>
        <v>0</v>
      </c>
      <c r="G521" s="113">
        <f>distributions!T444</f>
        <v>0</v>
      </c>
      <c r="H521" s="113">
        <f>distributions!U444</f>
        <v>5000</v>
      </c>
    </row>
    <row r="522" spans="1:8">
      <c r="A522" s="31">
        <v>879</v>
      </c>
      <c r="B522" s="31" t="s">
        <v>533</v>
      </c>
      <c r="C522" s="113">
        <f>distributions!C445</f>
        <v>0</v>
      </c>
      <c r="D522" s="113">
        <f>distributions!D445</f>
        <v>0</v>
      </c>
      <c r="G522" s="113">
        <f>distributions!T445</f>
        <v>20000</v>
      </c>
      <c r="H522" s="113">
        <f>distributions!U445</f>
        <v>15000</v>
      </c>
    </row>
    <row r="523" spans="1:8">
      <c r="A523" s="32">
        <v>885</v>
      </c>
      <c r="B523" s="32" t="s">
        <v>942</v>
      </c>
      <c r="C523" s="113">
        <f>distributions!C446</f>
        <v>749436</v>
      </c>
      <c r="D523" s="113">
        <f>distributions!D446</f>
        <v>641668</v>
      </c>
      <c r="G523" s="113">
        <f>distributions!T446</f>
        <v>33338</v>
      </c>
      <c r="H523" s="113">
        <f>distributions!U446</f>
        <v>24000</v>
      </c>
    </row>
    <row r="524" spans="1:8">
      <c r="A524" s="31">
        <v>910</v>
      </c>
      <c r="B524" s="31" t="s">
        <v>541</v>
      </c>
      <c r="C524" s="113">
        <f>distributions!C447</f>
        <v>0</v>
      </c>
      <c r="D524" s="113">
        <f>distributions!D447</f>
        <v>0</v>
      </c>
      <c r="G524" s="113">
        <f>distributions!T447</f>
        <v>0</v>
      </c>
      <c r="H524" s="113">
        <f>distributions!U447</f>
        <v>0</v>
      </c>
    </row>
    <row r="525" spans="1:8">
      <c r="A525" s="31">
        <v>915</v>
      </c>
      <c r="B525" s="31" t="s">
        <v>542</v>
      </c>
      <c r="C525" s="113">
        <f>distributions!C448</f>
        <v>0</v>
      </c>
      <c r="D525" s="113">
        <f>distributions!D448</f>
        <v>0</v>
      </c>
      <c r="G525" s="113">
        <f>distributions!T448</f>
        <v>0</v>
      </c>
      <c r="H525" s="113">
        <f>distributions!U448</f>
        <v>0</v>
      </c>
    </row>
    <row r="526" spans="1:8">
      <c r="A526" s="31">
        <v>3901</v>
      </c>
      <c r="B526" s="31" t="s">
        <v>5</v>
      </c>
      <c r="C526" s="113">
        <f>distributions!C449</f>
        <v>2578913.75</v>
      </c>
      <c r="D526" s="113">
        <f>distributions!D449</f>
        <v>4490820</v>
      </c>
      <c r="G526" s="113">
        <f>distributions!T449</f>
        <v>0</v>
      </c>
      <c r="H526" s="113">
        <f>distributions!U449</f>
        <v>0</v>
      </c>
    </row>
    <row r="527" spans="1:8">
      <c r="A527" s="31">
        <v>3902</v>
      </c>
      <c r="B527" s="31" t="s">
        <v>1618</v>
      </c>
      <c r="C527" s="113">
        <f>distributions!C450</f>
        <v>3869662.5</v>
      </c>
      <c r="D527" s="113">
        <f>distributions!D450</f>
        <v>5822365</v>
      </c>
      <c r="G527" s="113">
        <f>distributions!T450</f>
        <v>0</v>
      </c>
      <c r="H527" s="113">
        <f>distributions!U450</f>
        <v>0</v>
      </c>
    </row>
    <row r="528" spans="1:8">
      <c r="C528" s="15">
        <f>SUM(C87:C527)</f>
        <v>87705649.25</v>
      </c>
      <c r="D528" s="15">
        <f>SUM(D87:D527)</f>
        <v>92090242</v>
      </c>
      <c r="G528" s="15">
        <f>SUM(G87:G527)</f>
        <v>87763652</v>
      </c>
      <c r="H528" s="15">
        <f>SUM(H87:H527)</f>
        <v>92197577</v>
      </c>
    </row>
  </sheetData>
  <autoFilter ref="C86:H526"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8"/>
  <dimension ref="A1:AE648"/>
  <sheetViews>
    <sheetView showGridLines="0" workbookViewId="0">
      <pane xSplit="2" ySplit="9" topLeftCell="U425" activePane="bottomRight" state="frozen"/>
      <selection activeCell="E450" sqref="E450"/>
      <selection pane="topRight" activeCell="E450" sqref="E450"/>
      <selection pane="bottomLeft" activeCell="E450" sqref="E450"/>
      <selection pane="bottomRight" activeCell="A425" sqref="A425"/>
    </sheetView>
  </sheetViews>
  <sheetFormatPr defaultColWidth="8.88671875" defaultRowHeight="12.75"/>
  <cols>
    <col min="1" max="1" width="8.88671875" style="99"/>
    <col min="2" max="2" width="15" style="99" customWidth="1"/>
    <col min="3" max="4" width="5.77734375" style="99" customWidth="1"/>
    <col min="5" max="5" width="6.33203125" style="99" customWidth="1"/>
    <col min="6" max="6" width="5.77734375" style="99" customWidth="1"/>
    <col min="7" max="7" width="6.5546875" style="99" customWidth="1"/>
    <col min="8" max="8" width="6.6640625" style="99" customWidth="1"/>
    <col min="9" max="9" width="6.77734375" style="99" customWidth="1"/>
    <col min="10" max="13" width="6.21875" style="99" customWidth="1"/>
    <col min="14" max="14" width="6.5546875" style="99" customWidth="1"/>
    <col min="15" max="15" width="8.88671875" style="99"/>
    <col min="16" max="18" width="5.88671875" style="99" customWidth="1"/>
    <col min="19" max="19" width="6.21875" style="99" customWidth="1"/>
    <col min="20" max="20" width="6.109375" style="99" customWidth="1"/>
    <col min="21" max="21" width="7" style="99" customWidth="1"/>
    <col min="22" max="22" width="7.5546875" style="99" customWidth="1"/>
    <col min="23" max="27" width="7" style="99" customWidth="1"/>
    <col min="28" max="28" width="6.21875" style="99" customWidth="1"/>
    <col min="29" max="16384" width="8.88671875" style="99"/>
  </cols>
  <sheetData>
    <row r="1" spans="1:31" ht="13.5">
      <c r="C1" s="104"/>
      <c r="D1" s="104"/>
      <c r="E1" s="104"/>
      <c r="F1" s="104"/>
      <c r="G1" s="104"/>
      <c r="H1" s="116" t="s">
        <v>494</v>
      </c>
      <c r="I1" s="116" t="s">
        <v>1519</v>
      </c>
      <c r="J1" s="143" t="s">
        <v>1605</v>
      </c>
      <c r="K1" s="143" t="s">
        <v>1616</v>
      </c>
      <c r="L1" s="143" t="s">
        <v>1627</v>
      </c>
      <c r="M1" s="143" t="s">
        <v>2051</v>
      </c>
      <c r="N1" s="143" t="s">
        <v>1680</v>
      </c>
      <c r="P1" s="104"/>
      <c r="Q1" s="104"/>
      <c r="R1" s="104"/>
      <c r="S1" s="104"/>
      <c r="T1" s="104"/>
      <c r="U1" s="104"/>
      <c r="V1" s="116" t="s">
        <v>494</v>
      </c>
      <c r="W1" s="116" t="s">
        <v>1519</v>
      </c>
      <c r="X1" s="143" t="s">
        <v>1605</v>
      </c>
      <c r="Y1" s="143" t="s">
        <v>1616</v>
      </c>
      <c r="Z1" s="143" t="s">
        <v>1627</v>
      </c>
      <c r="AA1" s="143" t="s">
        <v>2051</v>
      </c>
    </row>
    <row r="2" spans="1:31" ht="18.75">
      <c r="C2" s="104"/>
      <c r="D2" s="105"/>
      <c r="E2" s="105"/>
      <c r="F2" s="105"/>
      <c r="G2" s="105"/>
      <c r="H2" s="105"/>
      <c r="I2" s="105"/>
      <c r="J2" s="143" t="s">
        <v>1606</v>
      </c>
      <c r="K2" s="143" t="s">
        <v>1617</v>
      </c>
      <c r="L2" s="143" t="s">
        <v>1628</v>
      </c>
      <c r="M2" s="143" t="s">
        <v>2052</v>
      </c>
      <c r="N2"/>
      <c r="P2" s="104"/>
      <c r="Q2" s="106"/>
      <c r="R2" s="106"/>
      <c r="S2" s="106"/>
      <c r="T2" s="106"/>
      <c r="U2" s="106"/>
      <c r="V2" s="106"/>
      <c r="W2" s="106"/>
      <c r="X2" s="143" t="s">
        <v>1606</v>
      </c>
      <c r="Y2" s="143" t="s">
        <v>1617</v>
      </c>
      <c r="Z2" s="143" t="s">
        <v>1628</v>
      </c>
      <c r="AA2" s="143" t="s">
        <v>2052</v>
      </c>
    </row>
    <row r="4" spans="1:31"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</row>
    <row r="5" spans="1:31">
      <c r="C5" s="98"/>
      <c r="D5" s="98" t="s">
        <v>490</v>
      </c>
      <c r="E5" s="98"/>
      <c r="F5" s="98"/>
      <c r="G5" s="98"/>
      <c r="H5" s="98"/>
      <c r="I5" s="98"/>
      <c r="J5" s="98"/>
      <c r="K5" s="98"/>
      <c r="L5" s="98"/>
      <c r="M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31"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31"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31" ht="18.75"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100"/>
    </row>
    <row r="9" spans="1:31" s="101" customFormat="1" ht="18.75">
      <c r="A9" s="101" t="s">
        <v>1308</v>
      </c>
      <c r="B9" s="101" t="s">
        <v>547</v>
      </c>
      <c r="C9" s="99" t="s">
        <v>1400</v>
      </c>
      <c r="D9" s="99" t="s">
        <v>744</v>
      </c>
      <c r="E9" s="99" t="s">
        <v>1232</v>
      </c>
      <c r="F9" s="99" t="s">
        <v>1371</v>
      </c>
      <c r="G9" s="99" t="s">
        <v>864</v>
      </c>
      <c r="H9" s="99" t="s">
        <v>1399</v>
      </c>
      <c r="I9" s="99" t="s">
        <v>1510</v>
      </c>
      <c r="J9" s="99" t="s">
        <v>1515</v>
      </c>
      <c r="K9" s="99" t="s">
        <v>1602</v>
      </c>
      <c r="L9" s="99" t="s">
        <v>6</v>
      </c>
      <c r="M9" s="99" t="s">
        <v>1622</v>
      </c>
      <c r="N9" s="102" t="s">
        <v>1671</v>
      </c>
      <c r="P9"/>
      <c r="Q9" s="99" t="s">
        <v>1400</v>
      </c>
      <c r="R9" s="99" t="s">
        <v>744</v>
      </c>
      <c r="S9" s="99" t="s">
        <v>1232</v>
      </c>
      <c r="T9" s="99" t="s">
        <v>1371</v>
      </c>
      <c r="U9" s="99" t="s">
        <v>864</v>
      </c>
      <c r="V9" s="99" t="s">
        <v>1399</v>
      </c>
      <c r="W9" s="99" t="s">
        <v>1510</v>
      </c>
      <c r="X9" s="99" t="s">
        <v>1515</v>
      </c>
      <c r="Y9" s="99" t="s">
        <v>1602</v>
      </c>
      <c r="Z9" s="99" t="s">
        <v>6</v>
      </c>
      <c r="AA9" s="99" t="s">
        <v>1622</v>
      </c>
      <c r="AB9" s="102" t="s">
        <v>1671</v>
      </c>
    </row>
    <row r="10" spans="1:31" ht="17.100000000000001" customHeight="1">
      <c r="A10" s="99">
        <v>1</v>
      </c>
      <c r="B10" s="103" t="s">
        <v>962</v>
      </c>
      <c r="C10" s="109">
        <v>0</v>
      </c>
      <c r="D10" s="109">
        <v>0</v>
      </c>
      <c r="E10" s="109">
        <v>0</v>
      </c>
      <c r="F10" s="109">
        <v>0</v>
      </c>
      <c r="G10" s="109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2</v>
      </c>
      <c r="M10" s="109">
        <v>2</v>
      </c>
      <c r="N10" s="110">
        <f>june!E10</f>
        <v>1</v>
      </c>
      <c r="O10"/>
      <c r="P10"/>
      <c r="Q10" s="109">
        <v>1</v>
      </c>
      <c r="R10" s="109">
        <v>2</v>
      </c>
      <c r="S10" s="109">
        <v>2</v>
      </c>
      <c r="T10" s="109">
        <v>3</v>
      </c>
      <c r="U10" s="109">
        <v>3</v>
      </c>
      <c r="V10" s="109">
        <v>1.2</v>
      </c>
      <c r="W10" s="109">
        <v>2</v>
      </c>
      <c r="X10" s="109">
        <v>6</v>
      </c>
      <c r="Y10" s="109">
        <v>5.21</v>
      </c>
      <c r="Z10" s="204">
        <v>9.7000000000000011</v>
      </c>
      <c r="AA10" s="109">
        <v>29.199999999999996</v>
      </c>
      <c r="AB10" s="110">
        <f>june!G10</f>
        <v>33.489999999999995</v>
      </c>
      <c r="AC10"/>
      <c r="AD10" s="101"/>
      <c r="AE10" s="101"/>
    </row>
    <row r="11" spans="1:31" ht="17.100000000000001" customHeight="1">
      <c r="A11" s="99">
        <v>2</v>
      </c>
      <c r="B11" s="103" t="s">
        <v>963</v>
      </c>
      <c r="C11" s="109">
        <v>0</v>
      </c>
      <c r="D11" s="109">
        <v>0</v>
      </c>
      <c r="E11" s="109">
        <v>0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  <c r="K11" s="109">
        <v>0</v>
      </c>
      <c r="L11" s="109">
        <v>0</v>
      </c>
      <c r="M11" s="109">
        <v>0</v>
      </c>
      <c r="N11" s="110">
        <f>june!E11</f>
        <v>0</v>
      </c>
      <c r="O11"/>
      <c r="P11"/>
      <c r="Q11" s="109">
        <v>3</v>
      </c>
      <c r="R11" s="109">
        <v>0.39</v>
      </c>
      <c r="S11" s="109">
        <v>1.78</v>
      </c>
      <c r="T11" s="109">
        <v>3</v>
      </c>
      <c r="U11" s="109">
        <v>1.53</v>
      </c>
      <c r="V11" s="109">
        <v>3</v>
      </c>
      <c r="W11" s="109">
        <v>2</v>
      </c>
      <c r="X11" s="109">
        <v>11.04</v>
      </c>
      <c r="Y11" s="109">
        <v>5.79</v>
      </c>
      <c r="Z11" s="204">
        <v>10.36</v>
      </c>
      <c r="AA11" s="109">
        <v>0</v>
      </c>
      <c r="AB11" s="110">
        <f>june!G11</f>
        <v>0</v>
      </c>
      <c r="AC11"/>
    </row>
    <row r="12" spans="1:31" ht="17.100000000000001" customHeight="1">
      <c r="A12" s="99">
        <v>3</v>
      </c>
      <c r="B12" s="103" t="s">
        <v>964</v>
      </c>
      <c r="C12" s="109">
        <v>0</v>
      </c>
      <c r="D12" s="109">
        <v>0</v>
      </c>
      <c r="E12" s="109">
        <v>0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10">
        <f>june!E12</f>
        <v>0</v>
      </c>
      <c r="O12"/>
      <c r="P12"/>
      <c r="Q12" s="109">
        <v>3</v>
      </c>
      <c r="R12" s="109">
        <v>2.2999999999999998</v>
      </c>
      <c r="S12" s="109">
        <v>1</v>
      </c>
      <c r="T12" s="109">
        <v>0</v>
      </c>
      <c r="U12" s="109">
        <v>0</v>
      </c>
      <c r="V12" s="109">
        <v>1</v>
      </c>
      <c r="W12" s="109">
        <v>4</v>
      </c>
      <c r="X12" s="109">
        <v>5</v>
      </c>
      <c r="Y12" s="109">
        <v>7</v>
      </c>
      <c r="Z12" s="204">
        <v>11.5</v>
      </c>
      <c r="AA12" s="109">
        <v>11.120000000000001</v>
      </c>
      <c r="AB12" s="110">
        <f>june!G12</f>
        <v>18.63</v>
      </c>
      <c r="AC12"/>
    </row>
    <row r="13" spans="1:31" ht="17.100000000000001" customHeight="1">
      <c r="A13" s="99">
        <v>4</v>
      </c>
      <c r="B13" s="103" t="s">
        <v>965</v>
      </c>
      <c r="C13" s="109">
        <v>0</v>
      </c>
      <c r="D13" s="109">
        <v>0</v>
      </c>
      <c r="E13" s="109">
        <v>0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10">
        <f>june!E13</f>
        <v>0</v>
      </c>
      <c r="O13"/>
      <c r="P13"/>
      <c r="Q13" s="109">
        <v>0</v>
      </c>
      <c r="R13" s="109">
        <v>0</v>
      </c>
      <c r="S13" s="109">
        <v>0</v>
      </c>
      <c r="T13" s="109">
        <v>0</v>
      </c>
      <c r="U13" s="109">
        <v>0</v>
      </c>
      <c r="V13" s="109">
        <v>0</v>
      </c>
      <c r="W13" s="109">
        <v>0</v>
      </c>
      <c r="X13" s="109">
        <v>0</v>
      </c>
      <c r="Y13" s="109">
        <v>0</v>
      </c>
      <c r="Z13" s="204">
        <v>0</v>
      </c>
      <c r="AA13" s="109">
        <v>0</v>
      </c>
      <c r="AB13" s="110">
        <f>june!G13</f>
        <v>0</v>
      </c>
      <c r="AC13"/>
    </row>
    <row r="14" spans="1:31" ht="17.100000000000001" customHeight="1">
      <c r="A14" s="99">
        <v>5</v>
      </c>
      <c r="B14" s="103" t="s">
        <v>966</v>
      </c>
      <c r="C14" s="109">
        <v>65.47</v>
      </c>
      <c r="D14" s="109">
        <v>68.75</v>
      </c>
      <c r="E14" s="109">
        <v>73.72</v>
      </c>
      <c r="F14" s="109">
        <v>76.5</v>
      </c>
      <c r="G14" s="109">
        <v>78.22</v>
      </c>
      <c r="H14" s="109">
        <v>71.03</v>
      </c>
      <c r="I14" s="109">
        <v>78.89</v>
      </c>
      <c r="J14" s="109">
        <v>80.769999999999982</v>
      </c>
      <c r="K14" s="109">
        <v>74.89</v>
      </c>
      <c r="L14" s="109">
        <v>82</v>
      </c>
      <c r="M14" s="109">
        <v>80.569999999999993</v>
      </c>
      <c r="N14" s="110">
        <f>june!E14</f>
        <v>76.02</v>
      </c>
      <c r="O14"/>
      <c r="P14"/>
      <c r="Q14" s="109">
        <v>36.29</v>
      </c>
      <c r="R14" s="109">
        <v>36.43</v>
      </c>
      <c r="S14" s="109">
        <v>34.47</v>
      </c>
      <c r="T14" s="109">
        <v>43.03</v>
      </c>
      <c r="U14" s="109">
        <v>28.66</v>
      </c>
      <c r="V14" s="109">
        <v>34.369999999999997</v>
      </c>
      <c r="W14" s="109">
        <v>40.130000000000003</v>
      </c>
      <c r="X14" s="109">
        <v>38.239999999999995</v>
      </c>
      <c r="Y14" s="109">
        <v>43.33</v>
      </c>
      <c r="Z14" s="204">
        <v>54.18</v>
      </c>
      <c r="AA14" s="109">
        <v>43.25</v>
      </c>
      <c r="AB14" s="110">
        <f>june!G14</f>
        <v>46.1</v>
      </c>
      <c r="AC14"/>
    </row>
    <row r="15" spans="1:31" ht="17.100000000000001" customHeight="1">
      <c r="A15" s="99">
        <v>6</v>
      </c>
      <c r="B15" s="103" t="s">
        <v>967</v>
      </c>
      <c r="C15" s="109">
        <v>0</v>
      </c>
      <c r="D15" s="109">
        <v>0</v>
      </c>
      <c r="E15" s="109">
        <v>0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10">
        <f>june!E15</f>
        <v>0</v>
      </c>
      <c r="O15"/>
      <c r="P15"/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</v>
      </c>
      <c r="X15" s="109">
        <v>0</v>
      </c>
      <c r="Y15" s="109">
        <v>0</v>
      </c>
      <c r="Z15" s="204">
        <v>0</v>
      </c>
      <c r="AA15" s="109">
        <v>0</v>
      </c>
      <c r="AB15" s="110">
        <f>june!G15</f>
        <v>0</v>
      </c>
      <c r="AC15"/>
    </row>
    <row r="16" spans="1:31" ht="17.100000000000001" customHeight="1">
      <c r="A16" s="99">
        <v>7</v>
      </c>
      <c r="B16" s="103" t="s">
        <v>968</v>
      </c>
      <c r="C16" s="109">
        <v>106.75</v>
      </c>
      <c r="D16" s="109">
        <v>87.6</v>
      </c>
      <c r="E16" s="109">
        <v>101.98</v>
      </c>
      <c r="F16" s="109">
        <v>111.33</v>
      </c>
      <c r="G16" s="109">
        <v>112.17</v>
      </c>
      <c r="H16" s="109">
        <v>103.15</v>
      </c>
      <c r="I16" s="109">
        <v>86.450000000000017</v>
      </c>
      <c r="J16" s="109">
        <v>69.33</v>
      </c>
      <c r="K16" s="109">
        <v>55.16</v>
      </c>
      <c r="L16" s="109">
        <v>41.43</v>
      </c>
      <c r="M16" s="109">
        <v>30</v>
      </c>
      <c r="N16" s="110">
        <f>june!E16</f>
        <v>12.360000000000001</v>
      </c>
      <c r="O16"/>
      <c r="P16"/>
      <c r="Q16" s="109">
        <v>129.57</v>
      </c>
      <c r="R16" s="109">
        <v>112.735</v>
      </c>
      <c r="S16" s="109">
        <v>115.315</v>
      </c>
      <c r="T16" s="109">
        <v>95.35</v>
      </c>
      <c r="U16" s="109">
        <v>82.51</v>
      </c>
      <c r="V16" s="109">
        <v>72.94</v>
      </c>
      <c r="W16" s="109">
        <v>74.009999999999991</v>
      </c>
      <c r="X16" s="109">
        <v>72.97</v>
      </c>
      <c r="Y16" s="109">
        <v>78.59</v>
      </c>
      <c r="Z16" s="204">
        <v>75.500000000000014</v>
      </c>
      <c r="AA16" s="109">
        <v>73.90000000000002</v>
      </c>
      <c r="AB16" s="110">
        <f>june!G16</f>
        <v>59.69</v>
      </c>
      <c r="AC16"/>
    </row>
    <row r="17" spans="1:29" ht="17.100000000000001" customHeight="1">
      <c r="A17" s="99">
        <v>8</v>
      </c>
      <c r="B17" s="103" t="s">
        <v>969</v>
      </c>
      <c r="C17" s="109">
        <v>0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36.099999999999994</v>
      </c>
      <c r="L17" s="109">
        <v>39.119999999999997</v>
      </c>
      <c r="M17" s="109">
        <v>53.849999999999994</v>
      </c>
      <c r="N17" s="110">
        <f>june!E17</f>
        <v>49.96</v>
      </c>
      <c r="O17"/>
      <c r="P17"/>
      <c r="Q17" s="109">
        <v>15.15</v>
      </c>
      <c r="R17" s="109">
        <v>14.75</v>
      </c>
      <c r="S17" s="109">
        <v>24.36</v>
      </c>
      <c r="T17" s="109">
        <v>26.48</v>
      </c>
      <c r="U17" s="109">
        <v>33.18</v>
      </c>
      <c r="V17" s="109">
        <v>30.83</v>
      </c>
      <c r="W17" s="109">
        <v>27.11</v>
      </c>
      <c r="X17" s="109">
        <v>28.640000000000004</v>
      </c>
      <c r="Y17" s="109">
        <v>28.639999999999997</v>
      </c>
      <c r="Z17" s="204">
        <v>24.41</v>
      </c>
      <c r="AA17" s="109">
        <v>22.129999999999995</v>
      </c>
      <c r="AB17" s="110">
        <f>june!G17</f>
        <v>25.07</v>
      </c>
      <c r="AC17"/>
    </row>
    <row r="18" spans="1:29" ht="17.100000000000001" customHeight="1">
      <c r="A18" s="99">
        <v>9</v>
      </c>
      <c r="B18" s="103" t="s">
        <v>970</v>
      </c>
      <c r="C18" s="109">
        <v>0</v>
      </c>
      <c r="D18" s="109">
        <v>0</v>
      </c>
      <c r="E18" s="109">
        <v>0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10">
        <f>june!E18</f>
        <v>0</v>
      </c>
      <c r="O18"/>
      <c r="P18"/>
      <c r="Q18" s="109">
        <v>2.73</v>
      </c>
      <c r="R18" s="109">
        <v>1</v>
      </c>
      <c r="S18" s="109">
        <v>1</v>
      </c>
      <c r="T18" s="109">
        <v>1</v>
      </c>
      <c r="U18" s="109">
        <v>2</v>
      </c>
      <c r="V18" s="109">
        <v>1.57</v>
      </c>
      <c r="W18" s="109">
        <v>2</v>
      </c>
      <c r="X18" s="109">
        <v>1</v>
      </c>
      <c r="Y18" s="109">
        <v>1</v>
      </c>
      <c r="Z18" s="204">
        <v>0.83</v>
      </c>
      <c r="AA18" s="109">
        <v>5.34</v>
      </c>
      <c r="AB18" s="110">
        <f>june!G18</f>
        <v>4</v>
      </c>
      <c r="AC18"/>
    </row>
    <row r="19" spans="1:29" ht="17.100000000000001" customHeight="1">
      <c r="A19" s="99">
        <v>10</v>
      </c>
      <c r="B19" s="103" t="s">
        <v>971</v>
      </c>
      <c r="C19" s="109">
        <v>0</v>
      </c>
      <c r="D19" s="109">
        <v>0</v>
      </c>
      <c r="E19" s="109">
        <v>0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10">
        <f>june!E19</f>
        <v>0</v>
      </c>
      <c r="O19"/>
      <c r="P19"/>
      <c r="Q19" s="109">
        <v>6</v>
      </c>
      <c r="R19" s="109">
        <v>6</v>
      </c>
      <c r="S19" s="109">
        <v>5</v>
      </c>
      <c r="T19" s="109">
        <v>0</v>
      </c>
      <c r="U19" s="109">
        <v>0</v>
      </c>
      <c r="V19" s="109">
        <v>0</v>
      </c>
      <c r="W19" s="109">
        <v>0</v>
      </c>
      <c r="X19" s="109">
        <v>0</v>
      </c>
      <c r="Y19" s="109">
        <v>0</v>
      </c>
      <c r="Z19" s="204">
        <v>0</v>
      </c>
      <c r="AA19" s="109">
        <v>0.90999999999999992</v>
      </c>
      <c r="AB19" s="110">
        <f>june!G19</f>
        <v>1.96</v>
      </c>
      <c r="AC19"/>
    </row>
    <row r="20" spans="1:29" ht="17.100000000000001" customHeight="1">
      <c r="A20" s="99">
        <v>11</v>
      </c>
      <c r="B20" s="103" t="s">
        <v>972</v>
      </c>
      <c r="C20" s="109">
        <v>0</v>
      </c>
      <c r="D20" s="109">
        <v>0</v>
      </c>
      <c r="E20" s="109">
        <v>0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10">
        <f>june!E20</f>
        <v>0</v>
      </c>
      <c r="O20"/>
      <c r="P20"/>
      <c r="Q20" s="109">
        <v>0</v>
      </c>
      <c r="R20" s="109">
        <v>0</v>
      </c>
      <c r="S20" s="109">
        <v>0</v>
      </c>
      <c r="T20" s="109">
        <v>0</v>
      </c>
      <c r="U20" s="109">
        <v>0</v>
      </c>
      <c r="V20" s="109">
        <v>0</v>
      </c>
      <c r="W20" s="109">
        <v>0</v>
      </c>
      <c r="X20" s="109">
        <v>0</v>
      </c>
      <c r="Y20" s="109">
        <v>0</v>
      </c>
      <c r="Z20" s="204">
        <v>0</v>
      </c>
      <c r="AA20" s="109">
        <v>0</v>
      </c>
      <c r="AB20" s="110">
        <f>june!G20</f>
        <v>0</v>
      </c>
      <c r="AC20"/>
    </row>
    <row r="21" spans="1:29" ht="17.100000000000001" customHeight="1">
      <c r="A21" s="99">
        <v>12</v>
      </c>
      <c r="B21" s="103" t="s">
        <v>973</v>
      </c>
      <c r="C21" s="109">
        <v>0</v>
      </c>
      <c r="D21" s="109">
        <v>0</v>
      </c>
      <c r="E21" s="109">
        <v>0</v>
      </c>
      <c r="F21" s="109"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10">
        <f>june!E21</f>
        <v>0</v>
      </c>
      <c r="O21"/>
      <c r="P21"/>
      <c r="Q21" s="109">
        <v>0</v>
      </c>
      <c r="R21" s="109">
        <v>0</v>
      </c>
      <c r="S21" s="109">
        <v>0</v>
      </c>
      <c r="T21" s="109">
        <v>0</v>
      </c>
      <c r="U21" s="109">
        <v>0</v>
      </c>
      <c r="V21" s="109">
        <v>0</v>
      </c>
      <c r="W21" s="109">
        <v>0</v>
      </c>
      <c r="X21" s="109">
        <v>0</v>
      </c>
      <c r="Y21" s="109">
        <v>0</v>
      </c>
      <c r="Z21" s="204">
        <v>0</v>
      </c>
      <c r="AA21" s="109">
        <v>0</v>
      </c>
      <c r="AB21" s="110">
        <f>june!G21</f>
        <v>0</v>
      </c>
      <c r="AC21"/>
    </row>
    <row r="22" spans="1:29" ht="17.100000000000001" customHeight="1">
      <c r="A22" s="99">
        <v>13</v>
      </c>
      <c r="B22" s="103" t="s">
        <v>974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10">
        <f>june!E22</f>
        <v>0</v>
      </c>
      <c r="O22"/>
      <c r="P22"/>
      <c r="Q22" s="109">
        <v>0</v>
      </c>
      <c r="R22" s="109">
        <v>0</v>
      </c>
      <c r="S22" s="109">
        <v>0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9">
        <v>0</v>
      </c>
      <c r="Z22" s="204">
        <v>0</v>
      </c>
      <c r="AA22" s="109">
        <v>0</v>
      </c>
      <c r="AB22" s="110">
        <f>june!G22</f>
        <v>0</v>
      </c>
      <c r="AC22"/>
    </row>
    <row r="23" spans="1:29" ht="17.100000000000001" customHeight="1">
      <c r="A23" s="99">
        <v>14</v>
      </c>
      <c r="B23" s="103" t="s">
        <v>975</v>
      </c>
      <c r="C23" s="109">
        <v>12.55</v>
      </c>
      <c r="D23" s="109">
        <v>11.15</v>
      </c>
      <c r="E23" s="109">
        <v>13.88</v>
      </c>
      <c r="F23" s="109">
        <v>11.775</v>
      </c>
      <c r="G23" s="109">
        <v>18.600000000000001</v>
      </c>
      <c r="H23" s="109">
        <v>15</v>
      </c>
      <c r="I23" s="109">
        <v>22.61</v>
      </c>
      <c r="J23" s="109">
        <v>24.47</v>
      </c>
      <c r="K23" s="109">
        <v>28.730000000000004</v>
      </c>
      <c r="L23" s="109">
        <v>26.1</v>
      </c>
      <c r="M23" s="109">
        <v>31.759999999999998</v>
      </c>
      <c r="N23" s="110">
        <f>june!E23</f>
        <v>43.43</v>
      </c>
      <c r="O23"/>
      <c r="P23"/>
      <c r="Q23" s="109">
        <v>14</v>
      </c>
      <c r="R23" s="109">
        <v>10.78</v>
      </c>
      <c r="S23" s="109">
        <v>9</v>
      </c>
      <c r="T23" s="109">
        <v>8.26</v>
      </c>
      <c r="U23" s="109">
        <v>7</v>
      </c>
      <c r="V23" s="109">
        <v>9.19</v>
      </c>
      <c r="W23" s="109">
        <v>9.5</v>
      </c>
      <c r="X23" s="109">
        <v>9.9600000000000009</v>
      </c>
      <c r="Y23" s="109">
        <v>11.24</v>
      </c>
      <c r="Z23" s="204">
        <v>12.44</v>
      </c>
      <c r="AA23" s="109">
        <v>15.780000000000003</v>
      </c>
      <c r="AB23" s="110">
        <f>june!G23</f>
        <v>13.860000000000001</v>
      </c>
      <c r="AC23"/>
    </row>
    <row r="24" spans="1:29" ht="17.100000000000001" customHeight="1">
      <c r="A24" s="99">
        <v>15</v>
      </c>
      <c r="B24" s="103" t="s">
        <v>976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10">
        <f>june!E24</f>
        <v>0</v>
      </c>
      <c r="O24"/>
      <c r="P24"/>
      <c r="Q24" s="109">
        <v>0</v>
      </c>
      <c r="R24" s="109">
        <v>0</v>
      </c>
      <c r="S24" s="109">
        <v>0</v>
      </c>
      <c r="T24" s="109">
        <v>0</v>
      </c>
      <c r="U24" s="109">
        <v>0</v>
      </c>
      <c r="V24" s="109">
        <v>0</v>
      </c>
      <c r="W24" s="109">
        <v>0</v>
      </c>
      <c r="X24" s="109">
        <v>0</v>
      </c>
      <c r="Y24" s="109">
        <v>0</v>
      </c>
      <c r="Z24" s="204">
        <v>0</v>
      </c>
      <c r="AA24" s="109">
        <v>0</v>
      </c>
      <c r="AB24" s="110">
        <f>june!G24</f>
        <v>0</v>
      </c>
      <c r="AC24"/>
    </row>
    <row r="25" spans="1:29" ht="17.100000000000001" customHeight="1">
      <c r="A25" s="99">
        <v>16</v>
      </c>
      <c r="B25" s="103" t="s">
        <v>977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10">
        <f>june!E25</f>
        <v>0</v>
      </c>
      <c r="O25"/>
      <c r="P25"/>
      <c r="Q25" s="109">
        <v>2.58</v>
      </c>
      <c r="R25" s="109">
        <v>5</v>
      </c>
      <c r="S25" s="109">
        <v>2.4900000000000002</v>
      </c>
      <c r="T25" s="109">
        <v>3.67</v>
      </c>
      <c r="U25" s="109">
        <v>4.37</v>
      </c>
      <c r="V25" s="109">
        <v>6</v>
      </c>
      <c r="W25" s="109">
        <v>7.5</v>
      </c>
      <c r="X25" s="109">
        <v>10.68</v>
      </c>
      <c r="Y25" s="109">
        <v>11.129999999999999</v>
      </c>
      <c r="Z25" s="204">
        <v>7.4799999999999995</v>
      </c>
      <c r="AA25" s="109">
        <v>18.779999999999998</v>
      </c>
      <c r="AB25" s="110">
        <f>june!G25</f>
        <v>26.330000000000002</v>
      </c>
      <c r="AC25"/>
    </row>
    <row r="26" spans="1:29" ht="17.100000000000001" customHeight="1">
      <c r="A26" s="99">
        <v>17</v>
      </c>
      <c r="B26" s="103" t="s">
        <v>978</v>
      </c>
      <c r="C26" s="109">
        <v>0</v>
      </c>
      <c r="D26" s="109">
        <v>0</v>
      </c>
      <c r="E26" s="109">
        <v>13.91</v>
      </c>
      <c r="F26" s="109">
        <v>17.11</v>
      </c>
      <c r="G26" s="109">
        <v>18.98</v>
      </c>
      <c r="H26" s="109">
        <v>22.04</v>
      </c>
      <c r="I26" s="109">
        <v>21</v>
      </c>
      <c r="J26" s="109">
        <v>35.89</v>
      </c>
      <c r="K26" s="109">
        <v>34.89</v>
      </c>
      <c r="L26" s="109">
        <v>40.74</v>
      </c>
      <c r="M26" s="109">
        <v>46.910000000000004</v>
      </c>
      <c r="N26" s="110">
        <f>june!E26</f>
        <v>62.089999999999996</v>
      </c>
      <c r="O26"/>
      <c r="P26"/>
      <c r="Q26" s="109">
        <v>13.11</v>
      </c>
      <c r="R26" s="109">
        <v>12.23</v>
      </c>
      <c r="S26" s="109">
        <v>10.48</v>
      </c>
      <c r="T26" s="109">
        <v>11.12</v>
      </c>
      <c r="U26" s="109">
        <v>17.149999999999999</v>
      </c>
      <c r="V26" s="109">
        <v>22.49</v>
      </c>
      <c r="W26" s="109">
        <v>23.71</v>
      </c>
      <c r="X26" s="109">
        <v>32.92</v>
      </c>
      <c r="Y26" s="109">
        <v>28.66</v>
      </c>
      <c r="Z26" s="204">
        <v>21.27</v>
      </c>
      <c r="AA26" s="109">
        <v>23.87</v>
      </c>
      <c r="AB26" s="110">
        <f>june!G26</f>
        <v>17.799999999999997</v>
      </c>
      <c r="AC26"/>
    </row>
    <row r="27" spans="1:29" ht="17.100000000000001" customHeight="1">
      <c r="A27" s="99">
        <v>18</v>
      </c>
      <c r="B27" s="103" t="s">
        <v>979</v>
      </c>
      <c r="C27" s="109">
        <v>145.24</v>
      </c>
      <c r="D27" s="109">
        <v>158.15</v>
      </c>
      <c r="E27" s="109">
        <v>185.49</v>
      </c>
      <c r="F27" s="109">
        <v>191.31</v>
      </c>
      <c r="G27" s="109">
        <v>180.18</v>
      </c>
      <c r="H27" s="109">
        <v>174.41</v>
      </c>
      <c r="I27" s="109">
        <v>185.60999999999999</v>
      </c>
      <c r="J27" s="109">
        <v>169.64</v>
      </c>
      <c r="K27" s="109">
        <v>175.18</v>
      </c>
      <c r="L27" s="109">
        <v>184.97</v>
      </c>
      <c r="M27" s="109">
        <v>182.16</v>
      </c>
      <c r="N27" s="110">
        <f>june!E27</f>
        <v>188.18</v>
      </c>
      <c r="O27"/>
      <c r="P27"/>
      <c r="Q27" s="109">
        <v>1</v>
      </c>
      <c r="R27" s="109">
        <v>1</v>
      </c>
      <c r="S27" s="109">
        <v>2.75</v>
      </c>
      <c r="T27" s="109">
        <v>1</v>
      </c>
      <c r="U27" s="109">
        <v>4</v>
      </c>
      <c r="V27" s="109">
        <v>3</v>
      </c>
      <c r="W27" s="109">
        <v>3</v>
      </c>
      <c r="X27" s="109">
        <v>0.86</v>
      </c>
      <c r="Y27" s="109">
        <v>1</v>
      </c>
      <c r="Z27" s="204">
        <v>3</v>
      </c>
      <c r="AA27" s="109">
        <v>5.49</v>
      </c>
      <c r="AB27" s="110">
        <f>june!G27</f>
        <v>1.69</v>
      </c>
      <c r="AC27"/>
    </row>
    <row r="28" spans="1:29" ht="17.100000000000001" customHeight="1">
      <c r="A28" s="99">
        <v>19</v>
      </c>
      <c r="B28" s="103" t="s">
        <v>980</v>
      </c>
      <c r="C28" s="109">
        <v>229.02</v>
      </c>
      <c r="D28" s="109">
        <v>184</v>
      </c>
      <c r="E28" s="109">
        <v>164.86</v>
      </c>
      <c r="F28" s="109">
        <v>152.35</v>
      </c>
      <c r="G28" s="109">
        <v>149.72</v>
      </c>
      <c r="H28" s="109">
        <v>163.52000000000001</v>
      </c>
      <c r="I28" s="109">
        <v>119.71999999999998</v>
      </c>
      <c r="J28" s="109">
        <v>0</v>
      </c>
      <c r="K28" s="109">
        <v>0</v>
      </c>
      <c r="L28" s="109">
        <v>0</v>
      </c>
      <c r="M28" s="109">
        <v>0</v>
      </c>
      <c r="N28" s="110">
        <f>june!E28</f>
        <v>0</v>
      </c>
      <c r="O28"/>
      <c r="P28"/>
      <c r="Q28" s="109">
        <v>27.7</v>
      </c>
      <c r="R28" s="109">
        <v>28.17</v>
      </c>
      <c r="S28" s="109">
        <v>28.22</v>
      </c>
      <c r="T28" s="109">
        <v>35.36</v>
      </c>
      <c r="U28" s="109">
        <v>37.520000000000003</v>
      </c>
      <c r="V28" s="109">
        <v>45.83</v>
      </c>
      <c r="W28" s="109">
        <v>55.49</v>
      </c>
      <c r="X28" s="109">
        <v>0</v>
      </c>
      <c r="Y28" s="109">
        <v>0</v>
      </c>
      <c r="Z28" s="204">
        <v>0</v>
      </c>
      <c r="AA28" s="109">
        <v>0</v>
      </c>
      <c r="AB28" s="110">
        <f>june!G28</f>
        <v>0</v>
      </c>
      <c r="AC28"/>
    </row>
    <row r="29" spans="1:29" ht="17.100000000000001" customHeight="1">
      <c r="A29" s="99">
        <v>20</v>
      </c>
      <c r="B29" s="103" t="s">
        <v>981</v>
      </c>
      <c r="C29" s="109">
        <v>14.67</v>
      </c>
      <c r="D29" s="109">
        <v>24.19</v>
      </c>
      <c r="E29" s="109">
        <v>28.86</v>
      </c>
      <c r="F29" s="109">
        <v>38.11</v>
      </c>
      <c r="G29" s="109">
        <v>77.34</v>
      </c>
      <c r="H29" s="109">
        <v>66.599999999999994</v>
      </c>
      <c r="I29" s="109">
        <v>72.97</v>
      </c>
      <c r="J29" s="109">
        <v>82.030000000000015</v>
      </c>
      <c r="K29" s="109">
        <v>95.39</v>
      </c>
      <c r="L29" s="109">
        <v>115.79</v>
      </c>
      <c r="M29" s="109">
        <v>104.86</v>
      </c>
      <c r="N29" s="110">
        <f>june!E29</f>
        <v>101.78000000000002</v>
      </c>
      <c r="O29"/>
      <c r="P29"/>
      <c r="Q29" s="109">
        <v>63.545000000000002</v>
      </c>
      <c r="R29" s="109">
        <v>74.974999999999994</v>
      </c>
      <c r="S29" s="109">
        <v>61.38</v>
      </c>
      <c r="T29" s="109">
        <v>63.71</v>
      </c>
      <c r="U29" s="109">
        <v>57.47</v>
      </c>
      <c r="V29" s="109">
        <v>67.569999999999993</v>
      </c>
      <c r="W29" s="109">
        <v>82.23</v>
      </c>
      <c r="X29" s="109">
        <v>105.49</v>
      </c>
      <c r="Y29" s="109">
        <v>123.60000000000001</v>
      </c>
      <c r="Z29" s="204">
        <v>111.49</v>
      </c>
      <c r="AA29" s="109">
        <v>153.61000000000007</v>
      </c>
      <c r="AB29" s="110">
        <f>june!G29</f>
        <v>155.45000000000005</v>
      </c>
      <c r="AC29"/>
    </row>
    <row r="30" spans="1:29" ht="17.100000000000001" customHeight="1">
      <c r="A30" s="99">
        <v>21</v>
      </c>
      <c r="B30" s="103" t="s">
        <v>982</v>
      </c>
      <c r="C30" s="109">
        <v>0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10">
        <f>june!E30</f>
        <v>0</v>
      </c>
      <c r="O30"/>
      <c r="P30"/>
      <c r="Q30" s="109">
        <v>0</v>
      </c>
      <c r="R30" s="109">
        <v>0</v>
      </c>
      <c r="S30" s="109">
        <v>0</v>
      </c>
      <c r="T30" s="109">
        <v>0</v>
      </c>
      <c r="U30" s="109">
        <v>0</v>
      </c>
      <c r="V30" s="109">
        <v>0</v>
      </c>
      <c r="W30" s="109">
        <v>0</v>
      </c>
      <c r="X30" s="109">
        <v>0</v>
      </c>
      <c r="Y30" s="109">
        <v>0</v>
      </c>
      <c r="Z30" s="204">
        <v>0</v>
      </c>
      <c r="AA30" s="109">
        <v>0</v>
      </c>
      <c r="AB30" s="110">
        <f>june!G30</f>
        <v>0</v>
      </c>
      <c r="AC30"/>
    </row>
    <row r="31" spans="1:29" ht="17.100000000000001" customHeight="1">
      <c r="A31" s="99">
        <v>22</v>
      </c>
      <c r="B31" s="103" t="s">
        <v>983</v>
      </c>
      <c r="C31" s="109">
        <v>0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10">
        <f>june!E31</f>
        <v>0</v>
      </c>
      <c r="O31"/>
      <c r="P31"/>
      <c r="Q31" s="109">
        <v>1</v>
      </c>
      <c r="R31" s="109">
        <v>3</v>
      </c>
      <c r="S31" s="109">
        <v>3</v>
      </c>
      <c r="T31" s="109">
        <v>1</v>
      </c>
      <c r="U31" s="109">
        <v>0</v>
      </c>
      <c r="V31" s="109">
        <v>2</v>
      </c>
      <c r="W31" s="109">
        <v>0</v>
      </c>
      <c r="X31" s="109">
        <v>2</v>
      </c>
      <c r="Y31" s="109">
        <v>2</v>
      </c>
      <c r="Z31" s="204">
        <v>5</v>
      </c>
      <c r="AA31" s="109">
        <v>2</v>
      </c>
      <c r="AB31" s="110">
        <f>june!G31</f>
        <v>3</v>
      </c>
      <c r="AC31"/>
    </row>
    <row r="32" spans="1:29" ht="17.100000000000001" customHeight="1">
      <c r="A32" s="99">
        <v>23</v>
      </c>
      <c r="B32" s="103" t="s">
        <v>984</v>
      </c>
      <c r="C32" s="109">
        <v>0</v>
      </c>
      <c r="D32" s="109">
        <v>0</v>
      </c>
      <c r="E32" s="109">
        <v>0</v>
      </c>
      <c r="F32" s="109">
        <v>0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10">
        <f>june!E32</f>
        <v>0</v>
      </c>
      <c r="O32"/>
      <c r="P32"/>
      <c r="Q32" s="109">
        <v>1.0900000000000001</v>
      </c>
      <c r="R32" s="109">
        <v>1</v>
      </c>
      <c r="S32" s="109">
        <v>0</v>
      </c>
      <c r="T32" s="109">
        <v>0</v>
      </c>
      <c r="U32" s="109">
        <v>0</v>
      </c>
      <c r="V32" s="109">
        <v>1</v>
      </c>
      <c r="W32" s="109">
        <v>1.3399999999999999</v>
      </c>
      <c r="X32" s="109">
        <v>6.2</v>
      </c>
      <c r="Y32" s="109">
        <v>2</v>
      </c>
      <c r="Z32" s="204">
        <v>4</v>
      </c>
      <c r="AA32" s="109">
        <v>1.9</v>
      </c>
      <c r="AB32" s="110">
        <f>june!G32</f>
        <v>4.16</v>
      </c>
      <c r="AC32"/>
    </row>
    <row r="33" spans="1:29" ht="17.100000000000001" customHeight="1">
      <c r="A33" s="99">
        <v>24</v>
      </c>
      <c r="B33" s="103" t="s">
        <v>985</v>
      </c>
      <c r="C33" s="109">
        <v>58.65</v>
      </c>
      <c r="D33" s="109">
        <v>60.78</v>
      </c>
      <c r="E33" s="109">
        <v>52.12</v>
      </c>
      <c r="F33" s="109">
        <v>39.75</v>
      </c>
      <c r="G33" s="109">
        <v>34.049999999999997</v>
      </c>
      <c r="H33" s="109">
        <v>24.86</v>
      </c>
      <c r="I33" s="109">
        <v>28.73</v>
      </c>
      <c r="J33" s="109">
        <v>33</v>
      </c>
      <c r="K33" s="109">
        <v>49</v>
      </c>
      <c r="L33" s="109">
        <v>53.260000000000005</v>
      </c>
      <c r="M33" s="109">
        <v>99.509999999999991</v>
      </c>
      <c r="N33" s="110">
        <f>june!E33</f>
        <v>123.48999999999998</v>
      </c>
      <c r="O33"/>
      <c r="P33"/>
      <c r="Q33" s="109">
        <v>44.36</v>
      </c>
      <c r="R33" s="109">
        <v>39.090000000000003</v>
      </c>
      <c r="S33" s="109">
        <v>49.14</v>
      </c>
      <c r="T33" s="109">
        <v>52.29</v>
      </c>
      <c r="U33" s="109">
        <v>48.99</v>
      </c>
      <c r="V33" s="109">
        <v>46.73</v>
      </c>
      <c r="W33" s="109">
        <v>56.010000000000005</v>
      </c>
      <c r="X33" s="109">
        <v>67.680000000000007</v>
      </c>
      <c r="Y33" s="109">
        <v>71.489999999999981</v>
      </c>
      <c r="Z33" s="204">
        <v>77.599999999999994</v>
      </c>
      <c r="AA33" s="109">
        <v>85.86</v>
      </c>
      <c r="AB33" s="110">
        <f>june!G33</f>
        <v>95.69</v>
      </c>
      <c r="AC33"/>
    </row>
    <row r="34" spans="1:29" ht="17.100000000000001" customHeight="1">
      <c r="A34" s="99">
        <v>25</v>
      </c>
      <c r="B34" s="103" t="s">
        <v>986</v>
      </c>
      <c r="C34" s="109">
        <v>0</v>
      </c>
      <c r="D34" s="109">
        <v>0</v>
      </c>
      <c r="E34" s="109">
        <v>15.744999999999999</v>
      </c>
      <c r="F34" s="109">
        <v>42.41</v>
      </c>
      <c r="G34" s="109">
        <v>45.18</v>
      </c>
      <c r="H34" s="109">
        <v>32.69</v>
      </c>
      <c r="I34" s="109">
        <v>38.339999999999996</v>
      </c>
      <c r="J34" s="109">
        <v>38.31</v>
      </c>
      <c r="K34" s="109">
        <v>41.480000000000004</v>
      </c>
      <c r="L34" s="109">
        <v>41.800000000000004</v>
      </c>
      <c r="M34" s="109">
        <v>45.33</v>
      </c>
      <c r="N34" s="110">
        <f>june!E34</f>
        <v>39.19</v>
      </c>
      <c r="O34"/>
      <c r="P34"/>
      <c r="Q34" s="109">
        <v>52.6</v>
      </c>
      <c r="R34" s="109">
        <v>56.15</v>
      </c>
      <c r="S34" s="109">
        <v>56.164999999999999</v>
      </c>
      <c r="T34" s="109">
        <v>72.81</v>
      </c>
      <c r="U34" s="109">
        <v>76.504999999999995</v>
      </c>
      <c r="V34" s="109">
        <v>84.84</v>
      </c>
      <c r="W34" s="109">
        <v>83.2</v>
      </c>
      <c r="X34" s="109">
        <v>75.670000000000016</v>
      </c>
      <c r="Y34" s="109">
        <v>68.17</v>
      </c>
      <c r="Z34" s="204">
        <v>89.379999999999981</v>
      </c>
      <c r="AA34" s="109">
        <v>122.36</v>
      </c>
      <c r="AB34" s="110">
        <f>june!G34</f>
        <v>135.84999999999997</v>
      </c>
      <c r="AC34"/>
    </row>
    <row r="35" spans="1:29" ht="17.100000000000001" customHeight="1">
      <c r="A35" s="99">
        <v>26</v>
      </c>
      <c r="B35" s="103" t="s">
        <v>987</v>
      </c>
      <c r="C35" s="109">
        <v>51.47</v>
      </c>
      <c r="D35" s="109">
        <v>44</v>
      </c>
      <c r="E35" s="109">
        <v>18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10">
        <f>june!E35</f>
        <v>0</v>
      </c>
      <c r="O35"/>
      <c r="P35"/>
      <c r="Q35" s="109">
        <v>0</v>
      </c>
      <c r="R35" s="109">
        <v>0</v>
      </c>
      <c r="S35" s="109">
        <v>0</v>
      </c>
      <c r="T35" s="109">
        <v>0</v>
      </c>
      <c r="U35" s="109">
        <v>1</v>
      </c>
      <c r="V35" s="109">
        <v>0</v>
      </c>
      <c r="W35" s="109">
        <v>0</v>
      </c>
      <c r="X35" s="109">
        <v>3</v>
      </c>
      <c r="Y35" s="109">
        <v>0</v>
      </c>
      <c r="Z35" s="204">
        <v>0</v>
      </c>
      <c r="AA35" s="109">
        <v>0.14000000000000001</v>
      </c>
      <c r="AB35" s="110">
        <f>june!G35</f>
        <v>1.3</v>
      </c>
      <c r="AC35"/>
    </row>
    <row r="36" spans="1:29" ht="17.100000000000001" customHeight="1">
      <c r="A36" s="99">
        <v>27</v>
      </c>
      <c r="B36" s="103" t="s">
        <v>988</v>
      </c>
      <c r="C36" s="109">
        <v>10.5</v>
      </c>
      <c r="D36" s="109">
        <v>7</v>
      </c>
      <c r="E36" s="109">
        <v>13</v>
      </c>
      <c r="F36" s="109">
        <v>13.8</v>
      </c>
      <c r="G36" s="109">
        <v>19.600000000000001</v>
      </c>
      <c r="H36" s="109">
        <v>22.62</v>
      </c>
      <c r="I36" s="109">
        <v>22.979999999999997</v>
      </c>
      <c r="J36" s="109">
        <v>36.14</v>
      </c>
      <c r="K36" s="109">
        <v>48.41</v>
      </c>
      <c r="L36" s="109">
        <v>64.22</v>
      </c>
      <c r="M36" s="109">
        <v>78.599999999999994</v>
      </c>
      <c r="N36" s="110">
        <f>june!E36</f>
        <v>104.15999999999997</v>
      </c>
      <c r="O36"/>
      <c r="P36"/>
      <c r="Q36" s="109">
        <v>18.05</v>
      </c>
      <c r="R36" s="109">
        <v>15.9</v>
      </c>
      <c r="S36" s="109">
        <v>17.399999999999999</v>
      </c>
      <c r="T36" s="109">
        <v>19.28</v>
      </c>
      <c r="U36" s="109">
        <v>17.149999999999999</v>
      </c>
      <c r="V36" s="109">
        <v>19.600000000000001</v>
      </c>
      <c r="W36" s="109">
        <v>16.46</v>
      </c>
      <c r="X36" s="109">
        <v>7</v>
      </c>
      <c r="Y36" s="109">
        <v>3.8500000000000005</v>
      </c>
      <c r="Z36" s="204">
        <v>3.53</v>
      </c>
      <c r="AA36" s="109">
        <v>2</v>
      </c>
      <c r="AB36" s="110">
        <f>june!G36</f>
        <v>1.8499999999999999</v>
      </c>
      <c r="AC36"/>
    </row>
    <row r="37" spans="1:29" ht="17.100000000000001" customHeight="1">
      <c r="A37" s="99">
        <v>28</v>
      </c>
      <c r="B37" s="103" t="s">
        <v>989</v>
      </c>
      <c r="C37" s="109">
        <v>8.2100000000000009</v>
      </c>
      <c r="D37" s="109">
        <v>9.67</v>
      </c>
      <c r="E37" s="109">
        <v>9</v>
      </c>
      <c r="F37" s="109">
        <v>10</v>
      </c>
      <c r="G37" s="109">
        <v>11</v>
      </c>
      <c r="H37" s="109">
        <v>10.5</v>
      </c>
      <c r="I37" s="109">
        <v>12</v>
      </c>
      <c r="J37" s="109">
        <v>22.2</v>
      </c>
      <c r="K37" s="109">
        <v>36</v>
      </c>
      <c r="L37" s="109">
        <v>27.96</v>
      </c>
      <c r="M37" s="109">
        <v>18</v>
      </c>
      <c r="N37" s="110">
        <f>june!E37</f>
        <v>19.41</v>
      </c>
      <c r="O37"/>
      <c r="P37"/>
      <c r="Q37" s="109">
        <v>1</v>
      </c>
      <c r="R37" s="109">
        <v>1</v>
      </c>
      <c r="S37" s="109">
        <v>1</v>
      </c>
      <c r="T37" s="109">
        <v>3</v>
      </c>
      <c r="U37" s="109">
        <v>3</v>
      </c>
      <c r="V37" s="109">
        <v>3</v>
      </c>
      <c r="W37" s="109">
        <v>14.77</v>
      </c>
      <c r="X37" s="109">
        <v>10.120000000000001</v>
      </c>
      <c r="Y37" s="109">
        <v>6.77</v>
      </c>
      <c r="Z37" s="204">
        <v>3</v>
      </c>
      <c r="AA37" s="109">
        <v>0</v>
      </c>
      <c r="AB37" s="110">
        <f>june!G37</f>
        <v>1</v>
      </c>
      <c r="AC37"/>
    </row>
    <row r="38" spans="1:29" ht="17.100000000000001" customHeight="1">
      <c r="A38" s="99">
        <v>29</v>
      </c>
      <c r="B38" s="103" t="s">
        <v>990</v>
      </c>
      <c r="C38" s="109">
        <v>0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10">
        <f>june!E38</f>
        <v>0</v>
      </c>
      <c r="O38"/>
      <c r="P38"/>
      <c r="Q38" s="109">
        <v>0</v>
      </c>
      <c r="R38" s="109">
        <v>0</v>
      </c>
      <c r="S38" s="109">
        <v>0</v>
      </c>
      <c r="T38" s="109">
        <v>0</v>
      </c>
      <c r="U38" s="109">
        <v>0</v>
      </c>
      <c r="V38" s="109">
        <v>0</v>
      </c>
      <c r="W38" s="109">
        <v>0</v>
      </c>
      <c r="X38" s="109">
        <v>0</v>
      </c>
      <c r="Y38" s="109">
        <v>0</v>
      </c>
      <c r="Z38" s="204">
        <v>0</v>
      </c>
      <c r="AA38" s="109">
        <v>0</v>
      </c>
      <c r="AB38" s="110">
        <f>june!G38</f>
        <v>0</v>
      </c>
      <c r="AC38"/>
    </row>
    <row r="39" spans="1:29" ht="17.100000000000001" customHeight="1">
      <c r="A39" s="99">
        <v>30</v>
      </c>
      <c r="B39" s="103" t="s">
        <v>991</v>
      </c>
      <c r="C39" s="109">
        <v>75.37</v>
      </c>
      <c r="D39" s="109">
        <v>62.35</v>
      </c>
      <c r="E39" s="109">
        <v>71.025000000000006</v>
      </c>
      <c r="F39" s="109">
        <v>68.784999999999997</v>
      </c>
      <c r="G39" s="109">
        <v>67.5</v>
      </c>
      <c r="H39" s="109">
        <v>68.31</v>
      </c>
      <c r="I39" s="109">
        <v>53.760000000000005</v>
      </c>
      <c r="J39" s="109">
        <v>48.519999999999996</v>
      </c>
      <c r="K39" s="109">
        <v>64.039999999999992</v>
      </c>
      <c r="L39" s="109">
        <v>92.12</v>
      </c>
      <c r="M39" s="109">
        <v>95.320000000000007</v>
      </c>
      <c r="N39" s="110">
        <f>june!E39</f>
        <v>103.3</v>
      </c>
      <c r="O39"/>
      <c r="P39"/>
      <c r="Q39" s="109">
        <v>106.67</v>
      </c>
      <c r="R39" s="109">
        <v>106.42</v>
      </c>
      <c r="S39" s="109">
        <v>107.82</v>
      </c>
      <c r="T39" s="109">
        <v>110.9</v>
      </c>
      <c r="U39" s="109">
        <v>117.3</v>
      </c>
      <c r="V39" s="109">
        <v>94.06</v>
      </c>
      <c r="W39" s="109">
        <v>80.72</v>
      </c>
      <c r="X39" s="109">
        <v>77.72</v>
      </c>
      <c r="Y39" s="109">
        <v>74.509999999999991</v>
      </c>
      <c r="Z39" s="204">
        <v>67.230000000000018</v>
      </c>
      <c r="AA39" s="109">
        <v>67.289999999999992</v>
      </c>
      <c r="AB39" s="110">
        <f>june!G39</f>
        <v>59.339999999999996</v>
      </c>
      <c r="AC39"/>
    </row>
    <row r="40" spans="1:29" ht="17.100000000000001" customHeight="1">
      <c r="A40" s="99">
        <v>31</v>
      </c>
      <c r="B40" s="103" t="s">
        <v>992</v>
      </c>
      <c r="C40" s="109">
        <v>0</v>
      </c>
      <c r="D40" s="109">
        <v>0</v>
      </c>
      <c r="E40" s="109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10">
        <f>june!E40</f>
        <v>0</v>
      </c>
      <c r="O40"/>
      <c r="P40"/>
      <c r="Q40" s="109">
        <v>2.78</v>
      </c>
      <c r="R40" s="109">
        <v>3</v>
      </c>
      <c r="S40" s="109">
        <v>1</v>
      </c>
      <c r="T40" s="109">
        <v>1.5</v>
      </c>
      <c r="U40" s="109">
        <v>2</v>
      </c>
      <c r="V40" s="109">
        <v>2</v>
      </c>
      <c r="W40" s="109">
        <v>7</v>
      </c>
      <c r="X40" s="109">
        <v>11.100000000000001</v>
      </c>
      <c r="Y40" s="109">
        <v>10.219999999999999</v>
      </c>
      <c r="Z40" s="204">
        <v>10.43</v>
      </c>
      <c r="AA40" s="109">
        <v>18.299999999999997</v>
      </c>
      <c r="AB40" s="110">
        <f>june!G40</f>
        <v>17.97</v>
      </c>
      <c r="AC40"/>
    </row>
    <row r="41" spans="1:29" ht="17.100000000000001" customHeight="1">
      <c r="A41" s="99">
        <v>32</v>
      </c>
      <c r="B41" s="103" t="s">
        <v>993</v>
      </c>
      <c r="C41" s="109">
        <v>0</v>
      </c>
      <c r="D41" s="109">
        <v>0</v>
      </c>
      <c r="E41" s="109">
        <v>0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10">
        <f>june!E41</f>
        <v>0</v>
      </c>
      <c r="O41"/>
      <c r="P41"/>
      <c r="Q41" s="109">
        <v>0</v>
      </c>
      <c r="R41" s="109">
        <v>0</v>
      </c>
      <c r="S41" s="109">
        <v>0</v>
      </c>
      <c r="T41" s="109">
        <v>0</v>
      </c>
      <c r="U41" s="109">
        <v>0</v>
      </c>
      <c r="V41" s="109">
        <v>0</v>
      </c>
      <c r="W41" s="109">
        <v>0</v>
      </c>
      <c r="X41" s="109">
        <v>0</v>
      </c>
      <c r="Y41" s="109">
        <v>0</v>
      </c>
      <c r="Z41" s="204">
        <v>0</v>
      </c>
      <c r="AA41" s="109">
        <v>0</v>
      </c>
      <c r="AB41" s="110">
        <f>june!G41</f>
        <v>0</v>
      </c>
      <c r="AC41"/>
    </row>
    <row r="42" spans="1:29" ht="17.100000000000001" customHeight="1">
      <c r="A42" s="99">
        <v>33</v>
      </c>
      <c r="B42" s="103" t="s">
        <v>994</v>
      </c>
      <c r="C42" s="109">
        <v>0</v>
      </c>
      <c r="D42" s="109">
        <v>0</v>
      </c>
      <c r="E42" s="109">
        <v>0</v>
      </c>
      <c r="F42" s="109"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10">
        <f>june!E42</f>
        <v>0</v>
      </c>
      <c r="O42"/>
      <c r="P42"/>
      <c r="Q42" s="109">
        <v>0</v>
      </c>
      <c r="R42" s="109">
        <v>1</v>
      </c>
      <c r="S42" s="109">
        <v>1</v>
      </c>
      <c r="T42" s="109">
        <v>0</v>
      </c>
      <c r="U42" s="109">
        <v>0</v>
      </c>
      <c r="V42" s="109">
        <v>0</v>
      </c>
      <c r="W42" s="109">
        <v>0</v>
      </c>
      <c r="X42" s="109">
        <v>0</v>
      </c>
      <c r="Y42" s="109">
        <v>0</v>
      </c>
      <c r="Z42" s="204">
        <v>0</v>
      </c>
      <c r="AA42" s="109">
        <v>0</v>
      </c>
      <c r="AB42" s="110">
        <f>june!G42</f>
        <v>2</v>
      </c>
      <c r="AC42"/>
    </row>
    <row r="43" spans="1:29" ht="17.100000000000001" customHeight="1">
      <c r="A43" s="99">
        <v>34</v>
      </c>
      <c r="B43" s="103" t="s">
        <v>995</v>
      </c>
      <c r="C43" s="109">
        <v>0</v>
      </c>
      <c r="D43" s="109">
        <v>0</v>
      </c>
      <c r="E43" s="109">
        <v>0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10">
        <f>june!E43</f>
        <v>0</v>
      </c>
      <c r="O43"/>
      <c r="P43"/>
      <c r="Q43" s="109">
        <v>0</v>
      </c>
      <c r="R43" s="109">
        <v>0</v>
      </c>
      <c r="S43" s="109">
        <v>0</v>
      </c>
      <c r="T43" s="109">
        <v>0</v>
      </c>
      <c r="U43" s="109">
        <v>0</v>
      </c>
      <c r="V43" s="109">
        <v>0</v>
      </c>
      <c r="W43" s="109">
        <v>0</v>
      </c>
      <c r="X43" s="109">
        <v>0</v>
      </c>
      <c r="Y43" s="109">
        <v>0</v>
      </c>
      <c r="Z43" s="204">
        <v>0</v>
      </c>
      <c r="AA43" s="109">
        <v>0</v>
      </c>
      <c r="AB43" s="110">
        <f>june!G43</f>
        <v>0</v>
      </c>
      <c r="AC43"/>
    </row>
    <row r="44" spans="1:29" ht="17.100000000000001" customHeight="1">
      <c r="A44" s="99">
        <v>35</v>
      </c>
      <c r="B44" s="103" t="s">
        <v>996</v>
      </c>
      <c r="C44" s="109">
        <v>0</v>
      </c>
      <c r="D44" s="109">
        <v>0</v>
      </c>
      <c r="E44" s="109">
        <v>0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0</v>
      </c>
      <c r="L44" s="109">
        <v>0</v>
      </c>
      <c r="M44" s="109">
        <v>0</v>
      </c>
      <c r="N44" s="110">
        <f>june!E44</f>
        <v>0</v>
      </c>
      <c r="O44"/>
      <c r="P44"/>
      <c r="Q44" s="109">
        <v>59.45</v>
      </c>
      <c r="R44" s="109">
        <v>49.66</v>
      </c>
      <c r="S44" s="109">
        <v>48.3</v>
      </c>
      <c r="T44" s="109">
        <v>43.01</v>
      </c>
      <c r="U44" s="109">
        <v>38.21</v>
      </c>
      <c r="V44" s="109">
        <v>35.479999999999997</v>
      </c>
      <c r="W44" s="109">
        <v>27.99</v>
      </c>
      <c r="X44" s="109">
        <v>61.93</v>
      </c>
      <c r="Y44" s="109">
        <v>40.169999999999995</v>
      </c>
      <c r="Z44" s="204">
        <v>48.02</v>
      </c>
      <c r="AA44" s="109">
        <v>76.94</v>
      </c>
      <c r="AB44" s="110">
        <f>june!G44</f>
        <v>93.08</v>
      </c>
      <c r="AC44"/>
    </row>
    <row r="45" spans="1:29" ht="17.100000000000001" customHeight="1">
      <c r="A45" s="99">
        <v>36</v>
      </c>
      <c r="B45" s="103" t="s">
        <v>997</v>
      </c>
      <c r="C45" s="109">
        <v>0</v>
      </c>
      <c r="D45" s="109">
        <v>9.33</v>
      </c>
      <c r="E45" s="109">
        <v>17.260000000000002</v>
      </c>
      <c r="F45" s="109">
        <v>33.380000000000003</v>
      </c>
      <c r="G45" s="109">
        <v>18.86</v>
      </c>
      <c r="H45" s="109">
        <v>36.409999999999997</v>
      </c>
      <c r="I45" s="109">
        <v>44.04</v>
      </c>
      <c r="J45" s="109">
        <v>42.78</v>
      </c>
      <c r="K45" s="109">
        <v>40.770000000000003</v>
      </c>
      <c r="L45" s="109">
        <v>73.289999999999992</v>
      </c>
      <c r="M45" s="109">
        <v>126.46000000000001</v>
      </c>
      <c r="N45" s="110">
        <f>june!E45</f>
        <v>134.9</v>
      </c>
      <c r="O45"/>
      <c r="P45"/>
      <c r="Q45" s="109">
        <v>6.83</v>
      </c>
      <c r="R45" s="109">
        <v>5.88</v>
      </c>
      <c r="S45" s="109">
        <v>5.64</v>
      </c>
      <c r="T45" s="109">
        <v>10.31</v>
      </c>
      <c r="U45" s="109">
        <v>20.63</v>
      </c>
      <c r="V45" s="109">
        <v>27.46</v>
      </c>
      <c r="W45" s="109">
        <v>33.204999999999998</v>
      </c>
      <c r="X45" s="109">
        <v>48.529999999999987</v>
      </c>
      <c r="Y45" s="109">
        <v>64.249999999999986</v>
      </c>
      <c r="Z45" s="204">
        <v>81.829999999999956</v>
      </c>
      <c r="AA45" s="109">
        <v>94.719999999999985</v>
      </c>
      <c r="AB45" s="110">
        <f>june!G45</f>
        <v>95.580000000000013</v>
      </c>
      <c r="AC45"/>
    </row>
    <row r="46" spans="1:29" ht="17.100000000000001" customHeight="1">
      <c r="A46" s="99">
        <v>37</v>
      </c>
      <c r="B46" s="103" t="s">
        <v>998</v>
      </c>
      <c r="C46" s="109">
        <v>0</v>
      </c>
      <c r="D46" s="109">
        <v>0</v>
      </c>
      <c r="E46" s="109">
        <v>0</v>
      </c>
      <c r="F46" s="109">
        <v>24.5</v>
      </c>
      <c r="G46" s="109">
        <v>31</v>
      </c>
      <c r="H46" s="109">
        <v>30.5</v>
      </c>
      <c r="I46" s="109">
        <v>25.5</v>
      </c>
      <c r="J46" s="109">
        <v>26.26</v>
      </c>
      <c r="K46" s="109">
        <v>20</v>
      </c>
      <c r="L46" s="109">
        <v>27</v>
      </c>
      <c r="M46" s="109">
        <v>0</v>
      </c>
      <c r="N46" s="110">
        <f>june!E46</f>
        <v>0</v>
      </c>
      <c r="O46"/>
      <c r="P46"/>
      <c r="Q46" s="109">
        <v>0</v>
      </c>
      <c r="R46" s="109">
        <v>0</v>
      </c>
      <c r="S46" s="109">
        <v>0.25</v>
      </c>
      <c r="T46" s="109">
        <v>0.11</v>
      </c>
      <c r="U46" s="109">
        <v>0</v>
      </c>
      <c r="V46" s="109">
        <v>0</v>
      </c>
      <c r="W46" s="109">
        <v>0</v>
      </c>
      <c r="X46" s="109">
        <v>0</v>
      </c>
      <c r="Y46" s="109">
        <v>0.38</v>
      </c>
      <c r="Z46" s="204">
        <v>0</v>
      </c>
      <c r="AA46" s="109">
        <v>0</v>
      </c>
      <c r="AB46" s="110">
        <f>june!G46</f>
        <v>0</v>
      </c>
      <c r="AC46"/>
    </row>
    <row r="47" spans="1:29" ht="17.100000000000001" customHeight="1">
      <c r="A47" s="99">
        <v>38</v>
      </c>
      <c r="B47" s="103" t="s">
        <v>999</v>
      </c>
      <c r="C47" s="109">
        <v>0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10">
        <f>june!E47</f>
        <v>0</v>
      </c>
      <c r="O47"/>
      <c r="P47"/>
      <c r="Q47" s="109">
        <v>1</v>
      </c>
      <c r="R47" s="109">
        <v>0</v>
      </c>
      <c r="S47" s="109">
        <v>0</v>
      </c>
      <c r="T47" s="109">
        <v>2.4</v>
      </c>
      <c r="U47" s="109">
        <v>1</v>
      </c>
      <c r="V47" s="109">
        <v>0</v>
      </c>
      <c r="W47" s="109">
        <v>0.56999999999999995</v>
      </c>
      <c r="X47" s="109">
        <v>0.51</v>
      </c>
      <c r="Y47" s="109">
        <v>0.67</v>
      </c>
      <c r="Z47" s="204">
        <v>1</v>
      </c>
      <c r="AA47" s="109">
        <v>1</v>
      </c>
      <c r="AB47" s="110">
        <f>june!G47</f>
        <v>3</v>
      </c>
      <c r="AC47"/>
    </row>
    <row r="48" spans="1:29" ht="17.100000000000001" customHeight="1">
      <c r="A48" s="99">
        <v>39</v>
      </c>
      <c r="B48" s="103" t="s">
        <v>1000</v>
      </c>
      <c r="C48" s="109">
        <v>10</v>
      </c>
      <c r="D48" s="109">
        <v>10.5</v>
      </c>
      <c r="E48" s="109">
        <v>16</v>
      </c>
      <c r="F48" s="109">
        <v>20.5</v>
      </c>
      <c r="G48" s="109">
        <v>25.51</v>
      </c>
      <c r="H48" s="109">
        <v>23</v>
      </c>
      <c r="I48" s="109">
        <v>15.7</v>
      </c>
      <c r="J48" s="109">
        <v>12</v>
      </c>
      <c r="K48" s="109">
        <v>21.5</v>
      </c>
      <c r="L48" s="109">
        <v>17</v>
      </c>
      <c r="M48" s="109">
        <v>13</v>
      </c>
      <c r="N48" s="110">
        <f>june!E48</f>
        <v>17</v>
      </c>
      <c r="O48"/>
      <c r="P48"/>
      <c r="Q48" s="109">
        <v>0</v>
      </c>
      <c r="R48" s="109">
        <v>1</v>
      </c>
      <c r="S48" s="109">
        <v>1</v>
      </c>
      <c r="T48" s="109">
        <v>3</v>
      </c>
      <c r="U48" s="109">
        <v>3.5</v>
      </c>
      <c r="V48" s="109">
        <v>4</v>
      </c>
      <c r="W48" s="109">
        <v>6</v>
      </c>
      <c r="X48" s="109">
        <v>8.5</v>
      </c>
      <c r="Y48" s="109">
        <v>11.5</v>
      </c>
      <c r="Z48" s="204">
        <v>6</v>
      </c>
      <c r="AA48" s="109">
        <v>7.66</v>
      </c>
      <c r="AB48" s="110">
        <f>june!G48</f>
        <v>5.6000000000000005</v>
      </c>
      <c r="AC48"/>
    </row>
    <row r="49" spans="1:29" ht="17.100000000000001" customHeight="1">
      <c r="A49" s="99">
        <v>40</v>
      </c>
      <c r="B49" s="103" t="s">
        <v>1001</v>
      </c>
      <c r="C49" s="109">
        <v>0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10">
        <f>june!E49</f>
        <v>0</v>
      </c>
      <c r="O49"/>
      <c r="P49"/>
      <c r="Q49" s="109">
        <v>0</v>
      </c>
      <c r="R49" s="109">
        <v>0</v>
      </c>
      <c r="S49" s="109">
        <v>0.94</v>
      </c>
      <c r="T49" s="109">
        <v>1</v>
      </c>
      <c r="U49" s="109">
        <v>1.38</v>
      </c>
      <c r="V49" s="109">
        <v>2</v>
      </c>
      <c r="W49" s="109">
        <v>0</v>
      </c>
      <c r="X49" s="109">
        <v>6.08</v>
      </c>
      <c r="Y49" s="109">
        <v>5.79</v>
      </c>
      <c r="Z49" s="204">
        <v>5.8100000000000005</v>
      </c>
      <c r="AA49" s="109">
        <v>6.23</v>
      </c>
      <c r="AB49" s="110">
        <f>june!G49</f>
        <v>5.19</v>
      </c>
      <c r="AC49"/>
    </row>
    <row r="50" spans="1:29" ht="17.100000000000001" customHeight="1">
      <c r="A50" s="99">
        <v>41</v>
      </c>
      <c r="B50" s="103" t="s">
        <v>1002</v>
      </c>
      <c r="C50" s="109">
        <v>0</v>
      </c>
      <c r="D50" s="109">
        <v>0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10">
        <f>june!E50</f>
        <v>0</v>
      </c>
      <c r="O50"/>
      <c r="P50"/>
      <c r="Q50" s="109">
        <v>18.36</v>
      </c>
      <c r="R50" s="109">
        <v>26.01</v>
      </c>
      <c r="S50" s="109">
        <v>16.745000000000001</v>
      </c>
      <c r="T50" s="109">
        <v>19.04</v>
      </c>
      <c r="U50" s="109">
        <v>16.71</v>
      </c>
      <c r="V50" s="109">
        <v>16.11</v>
      </c>
      <c r="W50" s="109">
        <v>17.18</v>
      </c>
      <c r="X50" s="109">
        <v>13.53</v>
      </c>
      <c r="Y50" s="109">
        <v>17.740000000000002</v>
      </c>
      <c r="Z50" s="204">
        <v>17</v>
      </c>
      <c r="AA50" s="109">
        <v>22.8</v>
      </c>
      <c r="AB50" s="110">
        <f>june!G50</f>
        <v>32.25</v>
      </c>
      <c r="AC50"/>
    </row>
    <row r="51" spans="1:29" ht="17.100000000000001" customHeight="1">
      <c r="A51" s="99">
        <v>42</v>
      </c>
      <c r="B51" s="103" t="s">
        <v>1003</v>
      </c>
      <c r="C51" s="109">
        <v>0</v>
      </c>
      <c r="D51" s="109">
        <v>0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10">
        <f>june!E51</f>
        <v>0</v>
      </c>
      <c r="O51"/>
      <c r="P51"/>
      <c r="Q51" s="109">
        <v>0</v>
      </c>
      <c r="R51" s="109">
        <v>0</v>
      </c>
      <c r="S51" s="109">
        <v>0</v>
      </c>
      <c r="T51" s="109">
        <v>0</v>
      </c>
      <c r="U51" s="109">
        <v>0</v>
      </c>
      <c r="V51" s="109">
        <v>0</v>
      </c>
      <c r="W51" s="109">
        <v>0</v>
      </c>
      <c r="X51" s="109">
        <v>0</v>
      </c>
      <c r="Y51" s="109">
        <v>0</v>
      </c>
      <c r="Z51" s="204">
        <v>0</v>
      </c>
      <c r="AA51" s="109">
        <v>0</v>
      </c>
      <c r="AB51" s="110">
        <f>june!G51</f>
        <v>0</v>
      </c>
      <c r="AC51"/>
    </row>
    <row r="52" spans="1:29" ht="17.100000000000001" customHeight="1">
      <c r="A52" s="99">
        <v>43</v>
      </c>
      <c r="B52" s="103" t="s">
        <v>1004</v>
      </c>
      <c r="C52" s="109">
        <v>0</v>
      </c>
      <c r="D52" s="109">
        <v>0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10">
        <f>june!E52</f>
        <v>0</v>
      </c>
      <c r="O52"/>
      <c r="P52"/>
      <c r="Q52" s="109">
        <v>1.84</v>
      </c>
      <c r="R52" s="109">
        <v>3.21</v>
      </c>
      <c r="S52" s="109">
        <v>1</v>
      </c>
      <c r="T52" s="109">
        <v>3.02</v>
      </c>
      <c r="U52" s="109">
        <v>3.91</v>
      </c>
      <c r="V52" s="109">
        <v>3.16</v>
      </c>
      <c r="W52" s="109">
        <v>0.24</v>
      </c>
      <c r="X52" s="109">
        <v>3.88</v>
      </c>
      <c r="Y52" s="109">
        <v>5.1000000000000005</v>
      </c>
      <c r="Z52" s="204">
        <v>6.05</v>
      </c>
      <c r="AA52" s="109">
        <v>9.370000000000001</v>
      </c>
      <c r="AB52" s="110">
        <f>june!G52</f>
        <v>7.13</v>
      </c>
      <c r="AC52"/>
    </row>
    <row r="53" spans="1:29" ht="17.100000000000001" customHeight="1">
      <c r="A53" s="99">
        <v>44</v>
      </c>
      <c r="B53" s="103" t="s">
        <v>1005</v>
      </c>
      <c r="C53" s="109">
        <v>0</v>
      </c>
      <c r="D53" s="109">
        <v>0</v>
      </c>
      <c r="E53" s="109">
        <v>0</v>
      </c>
      <c r="F53" s="109">
        <v>3</v>
      </c>
      <c r="G53" s="109">
        <v>11.74</v>
      </c>
      <c r="H53" s="109">
        <v>12</v>
      </c>
      <c r="I53" s="109">
        <v>12.12</v>
      </c>
      <c r="J53" s="109">
        <v>16.16</v>
      </c>
      <c r="K53" s="109">
        <v>15.03</v>
      </c>
      <c r="L53" s="109">
        <v>18.96</v>
      </c>
      <c r="M53" s="109">
        <v>23</v>
      </c>
      <c r="N53" s="110">
        <f>june!E53</f>
        <v>23.43</v>
      </c>
      <c r="O53"/>
      <c r="P53"/>
      <c r="Q53" s="109">
        <v>156.86000000000001</v>
      </c>
      <c r="R53" s="109">
        <v>172.41</v>
      </c>
      <c r="S53" s="109">
        <v>183.94</v>
      </c>
      <c r="T53" s="109">
        <v>186.67</v>
      </c>
      <c r="U53" s="109">
        <v>179.52</v>
      </c>
      <c r="V53" s="109">
        <v>158.94999999999999</v>
      </c>
      <c r="W53" s="109">
        <v>160.07000000000002</v>
      </c>
      <c r="X53" s="109">
        <v>155.94999999999996</v>
      </c>
      <c r="Y53" s="109">
        <v>180.5</v>
      </c>
      <c r="Z53" s="204">
        <v>185.34</v>
      </c>
      <c r="AA53" s="109">
        <v>191.08000000000007</v>
      </c>
      <c r="AB53" s="110">
        <f>june!G53</f>
        <v>235.67</v>
      </c>
      <c r="AC53"/>
    </row>
    <row r="54" spans="1:29" ht="17.100000000000001" customHeight="1">
      <c r="A54" s="99">
        <v>45</v>
      </c>
      <c r="B54" s="103" t="s">
        <v>1006</v>
      </c>
      <c r="C54" s="109">
        <v>6.58</v>
      </c>
      <c r="D54" s="109">
        <v>14.51</v>
      </c>
      <c r="E54" s="109">
        <v>21.01</v>
      </c>
      <c r="F54" s="109">
        <v>26.86</v>
      </c>
      <c r="G54" s="109">
        <v>28.88</v>
      </c>
      <c r="H54" s="109">
        <v>30.8</v>
      </c>
      <c r="I54" s="109">
        <v>44.66</v>
      </c>
      <c r="J54" s="109">
        <v>55.3</v>
      </c>
      <c r="K54" s="109">
        <v>54.15</v>
      </c>
      <c r="L54" s="109">
        <v>57.66</v>
      </c>
      <c r="M54" s="109">
        <v>60.86</v>
      </c>
      <c r="N54" s="110">
        <f>june!E54</f>
        <v>56.91</v>
      </c>
      <c r="O54"/>
      <c r="P54"/>
      <c r="Q54" s="109">
        <v>15.44</v>
      </c>
      <c r="R54" s="109">
        <v>18.16</v>
      </c>
      <c r="S54" s="109">
        <v>26.66</v>
      </c>
      <c r="T54" s="109">
        <v>20.79</v>
      </c>
      <c r="U54" s="109">
        <v>16.91</v>
      </c>
      <c r="V54" s="109">
        <v>14.13</v>
      </c>
      <c r="W54" s="109">
        <v>16.04</v>
      </c>
      <c r="X54" s="109">
        <v>7.94</v>
      </c>
      <c r="Y54" s="109">
        <v>7.9399999999999995</v>
      </c>
      <c r="Z54" s="204">
        <v>7.3500000000000005</v>
      </c>
      <c r="AA54" s="109">
        <v>2.2800000000000002</v>
      </c>
      <c r="AB54" s="110">
        <f>june!G54</f>
        <v>2.63</v>
      </c>
      <c r="AC54"/>
    </row>
    <row r="55" spans="1:29" ht="17.100000000000001" customHeight="1">
      <c r="A55" s="99">
        <v>46</v>
      </c>
      <c r="B55" s="103" t="s">
        <v>1007</v>
      </c>
      <c r="C55" s="109">
        <v>0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10">
        <f>june!E55</f>
        <v>0</v>
      </c>
      <c r="O55"/>
      <c r="P55"/>
      <c r="Q55" s="109">
        <v>1</v>
      </c>
      <c r="R55" s="109">
        <v>0</v>
      </c>
      <c r="S55" s="109">
        <v>0</v>
      </c>
      <c r="T55" s="109">
        <v>0</v>
      </c>
      <c r="U55" s="109">
        <v>0</v>
      </c>
      <c r="V55" s="109">
        <v>0</v>
      </c>
      <c r="W55" s="109">
        <v>0.18</v>
      </c>
      <c r="X55" s="109">
        <v>1</v>
      </c>
      <c r="Y55" s="109">
        <v>2</v>
      </c>
      <c r="Z55" s="204">
        <v>2</v>
      </c>
      <c r="AA55" s="109">
        <v>0</v>
      </c>
      <c r="AB55" s="110">
        <f>june!G55</f>
        <v>1.31</v>
      </c>
      <c r="AC55"/>
    </row>
    <row r="56" spans="1:29" ht="17.100000000000001" customHeight="1">
      <c r="A56" s="99">
        <v>47</v>
      </c>
      <c r="B56" s="103" t="s">
        <v>1008</v>
      </c>
      <c r="C56" s="109">
        <v>0</v>
      </c>
      <c r="D56" s="109">
        <v>0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10">
        <f>june!E56</f>
        <v>0</v>
      </c>
      <c r="O56"/>
      <c r="P56"/>
      <c r="Q56" s="109">
        <v>0</v>
      </c>
      <c r="R56" s="109">
        <v>0</v>
      </c>
      <c r="S56" s="109">
        <v>0</v>
      </c>
      <c r="T56" s="109">
        <v>0</v>
      </c>
      <c r="U56" s="109">
        <v>0</v>
      </c>
      <c r="V56" s="109">
        <v>0</v>
      </c>
      <c r="W56" s="109">
        <v>0</v>
      </c>
      <c r="X56" s="109">
        <v>0</v>
      </c>
      <c r="Y56" s="109">
        <v>0</v>
      </c>
      <c r="Z56" s="204">
        <v>0</v>
      </c>
      <c r="AA56" s="109">
        <v>0</v>
      </c>
      <c r="AB56" s="110">
        <f>june!G56</f>
        <v>0</v>
      </c>
      <c r="AC56"/>
    </row>
    <row r="57" spans="1:29" ht="17.100000000000001" customHeight="1">
      <c r="A57" s="99">
        <v>48</v>
      </c>
      <c r="B57" s="103" t="s">
        <v>1009</v>
      </c>
      <c r="C57" s="109">
        <v>0</v>
      </c>
      <c r="D57" s="109">
        <v>0</v>
      </c>
      <c r="E57" s="109">
        <v>0</v>
      </c>
      <c r="F57" s="109">
        <v>0</v>
      </c>
      <c r="G57" s="109">
        <v>0</v>
      </c>
      <c r="H57" s="109">
        <v>0</v>
      </c>
      <c r="I57" s="109">
        <v>10.98</v>
      </c>
      <c r="J57" s="109">
        <v>16.16</v>
      </c>
      <c r="K57" s="109">
        <v>20.41</v>
      </c>
      <c r="L57" s="109">
        <v>23.31</v>
      </c>
      <c r="M57" s="109">
        <v>25.019999999999996</v>
      </c>
      <c r="N57" s="110">
        <f>june!E57</f>
        <v>28.93</v>
      </c>
      <c r="O57"/>
      <c r="P57"/>
      <c r="Q57" s="109">
        <v>0</v>
      </c>
      <c r="R57" s="109">
        <v>1.72</v>
      </c>
      <c r="S57" s="109">
        <v>1</v>
      </c>
      <c r="T57" s="109">
        <v>2</v>
      </c>
      <c r="U57" s="109">
        <v>1</v>
      </c>
      <c r="V57" s="109">
        <v>1.34</v>
      </c>
      <c r="W57" s="109">
        <v>0.45</v>
      </c>
      <c r="X57" s="109">
        <v>0</v>
      </c>
      <c r="Y57" s="109">
        <v>1</v>
      </c>
      <c r="Z57" s="204">
        <v>0</v>
      </c>
      <c r="AA57" s="109">
        <v>3.5</v>
      </c>
      <c r="AB57" s="110">
        <f>june!G57</f>
        <v>3.88</v>
      </c>
      <c r="AC57"/>
    </row>
    <row r="58" spans="1:29" ht="17.100000000000001" customHeight="1">
      <c r="A58" s="99">
        <v>49</v>
      </c>
      <c r="B58" s="103" t="s">
        <v>1010</v>
      </c>
      <c r="C58" s="109">
        <v>0</v>
      </c>
      <c r="D58" s="109">
        <v>0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10">
        <f>june!E58</f>
        <v>0</v>
      </c>
      <c r="O58"/>
      <c r="P58"/>
      <c r="Q58" s="109">
        <v>11.48</v>
      </c>
      <c r="R58" s="109">
        <v>10</v>
      </c>
      <c r="S58" s="109">
        <v>5.19</v>
      </c>
      <c r="T58" s="109">
        <v>0.44</v>
      </c>
      <c r="U58" s="109">
        <v>0</v>
      </c>
      <c r="V58" s="109">
        <v>0</v>
      </c>
      <c r="W58" s="109">
        <v>0.45</v>
      </c>
      <c r="X58" s="109">
        <v>1</v>
      </c>
      <c r="Y58" s="109">
        <v>0</v>
      </c>
      <c r="Z58" s="204">
        <v>1.08</v>
      </c>
      <c r="AA58" s="109">
        <v>4.9000000000000004</v>
      </c>
      <c r="AB58" s="110">
        <f>june!G58</f>
        <v>5.41</v>
      </c>
      <c r="AC58"/>
    </row>
    <row r="59" spans="1:29" ht="17.100000000000001" customHeight="1">
      <c r="A59" s="99">
        <v>50</v>
      </c>
      <c r="B59" s="103" t="s">
        <v>1011</v>
      </c>
      <c r="C59" s="109">
        <v>0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10">
        <f>june!E59</f>
        <v>0</v>
      </c>
      <c r="O59"/>
      <c r="P59"/>
      <c r="Q59" s="109">
        <v>0</v>
      </c>
      <c r="R59" s="109">
        <v>0</v>
      </c>
      <c r="S59" s="109">
        <v>0</v>
      </c>
      <c r="T59" s="109">
        <v>1</v>
      </c>
      <c r="U59" s="109">
        <v>0</v>
      </c>
      <c r="V59" s="109">
        <v>0</v>
      </c>
      <c r="W59" s="109">
        <v>0</v>
      </c>
      <c r="X59" s="109">
        <v>2</v>
      </c>
      <c r="Y59" s="109">
        <v>2</v>
      </c>
      <c r="Z59" s="204">
        <v>0</v>
      </c>
      <c r="AA59" s="109">
        <v>0.03</v>
      </c>
      <c r="AB59" s="110">
        <f>june!G59</f>
        <v>1.4</v>
      </c>
      <c r="AC59"/>
    </row>
    <row r="60" spans="1:29" ht="17.100000000000001" customHeight="1">
      <c r="A60" s="99">
        <v>51</v>
      </c>
      <c r="B60" s="103" t="s">
        <v>1012</v>
      </c>
      <c r="C60" s="109">
        <v>0</v>
      </c>
      <c r="D60" s="109">
        <v>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10">
        <f>june!E60</f>
        <v>0</v>
      </c>
      <c r="O60"/>
      <c r="P60"/>
      <c r="Q60" s="109">
        <v>0</v>
      </c>
      <c r="R60" s="109">
        <v>0</v>
      </c>
      <c r="S60" s="109">
        <v>0</v>
      </c>
      <c r="T60" s="109">
        <v>1</v>
      </c>
      <c r="U60" s="109">
        <v>0</v>
      </c>
      <c r="V60" s="109">
        <v>0</v>
      </c>
      <c r="W60" s="109">
        <v>0</v>
      </c>
      <c r="X60" s="109">
        <v>0</v>
      </c>
      <c r="Y60" s="109">
        <v>1.6</v>
      </c>
      <c r="Z60" s="204">
        <v>0</v>
      </c>
      <c r="AA60" s="109">
        <v>0</v>
      </c>
      <c r="AB60" s="110">
        <f>june!G60</f>
        <v>0</v>
      </c>
      <c r="AC60"/>
    </row>
    <row r="61" spans="1:29" ht="17.100000000000001" customHeight="1">
      <c r="A61" s="99">
        <v>52</v>
      </c>
      <c r="B61" s="103" t="s">
        <v>1013</v>
      </c>
      <c r="C61" s="109">
        <v>0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9">
        <v>12</v>
      </c>
      <c r="K61" s="109">
        <v>10.629999999999999</v>
      </c>
      <c r="L61" s="109">
        <v>16.739999999999998</v>
      </c>
      <c r="M61" s="109">
        <v>20.64</v>
      </c>
      <c r="N61" s="110">
        <f>june!E61</f>
        <v>22.560000000000002</v>
      </c>
      <c r="O61"/>
      <c r="P61"/>
      <c r="Q61" s="109">
        <v>1</v>
      </c>
      <c r="R61" s="109">
        <v>1</v>
      </c>
      <c r="S61" s="109">
        <v>0.73</v>
      </c>
      <c r="T61" s="109">
        <v>0</v>
      </c>
      <c r="U61" s="109">
        <v>5.88</v>
      </c>
      <c r="V61" s="109">
        <v>2.2400000000000002</v>
      </c>
      <c r="W61" s="109">
        <v>3.6</v>
      </c>
      <c r="X61" s="109">
        <v>7.97</v>
      </c>
      <c r="Y61" s="109">
        <v>4</v>
      </c>
      <c r="Z61" s="204">
        <v>6.84</v>
      </c>
      <c r="AA61" s="109">
        <v>6.71</v>
      </c>
      <c r="AB61" s="110">
        <f>june!G61</f>
        <v>4.8099999999999996</v>
      </c>
      <c r="AC61"/>
    </row>
    <row r="62" spans="1:29" ht="17.100000000000001" customHeight="1">
      <c r="A62" s="99">
        <v>53</v>
      </c>
      <c r="B62" s="103" t="s">
        <v>1014</v>
      </c>
      <c r="C62" s="109">
        <v>0</v>
      </c>
      <c r="D62" s="109">
        <v>0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10">
        <f>june!E62</f>
        <v>0</v>
      </c>
      <c r="O62"/>
      <c r="P62"/>
      <c r="Q62" s="109">
        <v>0</v>
      </c>
      <c r="R62" s="109">
        <v>0</v>
      </c>
      <c r="S62" s="109">
        <v>0</v>
      </c>
      <c r="T62" s="109">
        <v>0</v>
      </c>
      <c r="U62" s="109">
        <v>0</v>
      </c>
      <c r="V62" s="109">
        <v>0</v>
      </c>
      <c r="W62" s="109">
        <v>0</v>
      </c>
      <c r="X62" s="109">
        <v>0</v>
      </c>
      <c r="Y62" s="109">
        <v>0</v>
      </c>
      <c r="Z62" s="204">
        <v>0</v>
      </c>
      <c r="AA62" s="109">
        <v>0</v>
      </c>
      <c r="AB62" s="110">
        <f>june!G62</f>
        <v>0</v>
      </c>
      <c r="AC62"/>
    </row>
    <row r="63" spans="1:29" ht="17.100000000000001" customHeight="1">
      <c r="A63" s="99">
        <v>54</v>
      </c>
      <c r="B63" s="103" t="s">
        <v>1015</v>
      </c>
      <c r="C63" s="109">
        <v>0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  <c r="K63" s="109">
        <v>0</v>
      </c>
      <c r="L63" s="109">
        <v>0</v>
      </c>
      <c r="M63" s="109">
        <v>0</v>
      </c>
      <c r="N63" s="110">
        <f>june!E63</f>
        <v>0</v>
      </c>
      <c r="O63"/>
      <c r="P63"/>
      <c r="Q63" s="109">
        <v>0</v>
      </c>
      <c r="R63" s="109">
        <v>0</v>
      </c>
      <c r="S63" s="109">
        <v>0</v>
      </c>
      <c r="T63" s="109">
        <v>0</v>
      </c>
      <c r="U63" s="109">
        <v>0</v>
      </c>
      <c r="V63" s="109">
        <v>0</v>
      </c>
      <c r="W63" s="109">
        <v>0</v>
      </c>
      <c r="X63" s="109">
        <v>0</v>
      </c>
      <c r="Y63" s="109">
        <v>0</v>
      </c>
      <c r="Z63" s="204">
        <v>0</v>
      </c>
      <c r="AA63" s="109">
        <v>0</v>
      </c>
      <c r="AB63" s="110">
        <f>june!G63</f>
        <v>0</v>
      </c>
      <c r="AC63"/>
    </row>
    <row r="64" spans="1:29" ht="17.100000000000001" customHeight="1">
      <c r="A64" s="99">
        <v>55</v>
      </c>
      <c r="B64" s="103" t="s">
        <v>1016</v>
      </c>
      <c r="C64" s="109">
        <v>147.1</v>
      </c>
      <c r="D64" s="109">
        <v>168.04</v>
      </c>
      <c r="E64" s="109">
        <v>157.66</v>
      </c>
      <c r="F64" s="109">
        <v>168.86</v>
      </c>
      <c r="G64" s="109">
        <v>170</v>
      </c>
      <c r="H64" s="109">
        <v>171.02</v>
      </c>
      <c r="I64" s="109">
        <v>200.89</v>
      </c>
      <c r="J64" s="109">
        <v>200.94000000000005</v>
      </c>
      <c r="K64" s="109">
        <v>0</v>
      </c>
      <c r="L64" s="109">
        <v>0</v>
      </c>
      <c r="M64" s="109">
        <v>0</v>
      </c>
      <c r="N64" s="110">
        <f>june!E64</f>
        <v>0</v>
      </c>
      <c r="O64"/>
      <c r="P64"/>
      <c r="Q64" s="109">
        <v>16</v>
      </c>
      <c r="R64" s="109">
        <v>26.83</v>
      </c>
      <c r="S64" s="109">
        <v>26.18</v>
      </c>
      <c r="T64" s="109">
        <v>38.49</v>
      </c>
      <c r="U64" s="109">
        <v>42.46</v>
      </c>
      <c r="V64" s="109">
        <v>51.585000000000001</v>
      </c>
      <c r="W64" s="109">
        <v>57</v>
      </c>
      <c r="X64" s="109">
        <v>71.960000000000008</v>
      </c>
      <c r="Y64" s="109">
        <v>0</v>
      </c>
      <c r="Z64" s="204">
        <v>0</v>
      </c>
      <c r="AA64" s="109">
        <v>0</v>
      </c>
      <c r="AB64" s="110">
        <f>june!G64</f>
        <v>0</v>
      </c>
      <c r="AC64"/>
    </row>
    <row r="65" spans="1:29" ht="17.100000000000001" customHeight="1">
      <c r="A65" s="99">
        <v>56</v>
      </c>
      <c r="B65" s="103" t="s">
        <v>1017</v>
      </c>
      <c r="C65" s="109">
        <v>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13.170000000000002</v>
      </c>
      <c r="J65" s="109">
        <v>20.7</v>
      </c>
      <c r="K65" s="109">
        <v>24.77</v>
      </c>
      <c r="L65" s="109">
        <v>29.37</v>
      </c>
      <c r="M65" s="109">
        <v>44</v>
      </c>
      <c r="N65" s="110">
        <f>june!E65</f>
        <v>57.89</v>
      </c>
      <c r="O65"/>
      <c r="P65"/>
      <c r="Q65" s="109">
        <v>5.23</v>
      </c>
      <c r="R65" s="109">
        <v>6.29</v>
      </c>
      <c r="S65" s="109">
        <v>4.96</v>
      </c>
      <c r="T65" s="109">
        <v>10.72</v>
      </c>
      <c r="U65" s="109">
        <v>5.54</v>
      </c>
      <c r="V65" s="109">
        <v>10.64</v>
      </c>
      <c r="W65" s="109">
        <v>13.105</v>
      </c>
      <c r="X65" s="109">
        <v>21.5</v>
      </c>
      <c r="Y65" s="109">
        <v>32.92</v>
      </c>
      <c r="Z65" s="204">
        <v>37.410000000000004</v>
      </c>
      <c r="AA65" s="109">
        <v>27.55</v>
      </c>
      <c r="AB65" s="110">
        <f>june!G65</f>
        <v>29.66</v>
      </c>
      <c r="AC65"/>
    </row>
    <row r="66" spans="1:29" ht="17.100000000000001" customHeight="1">
      <c r="A66" s="99">
        <v>57</v>
      </c>
      <c r="B66" s="103" t="s">
        <v>1018</v>
      </c>
      <c r="C66" s="109">
        <v>0</v>
      </c>
      <c r="D66" s="109">
        <v>0</v>
      </c>
      <c r="E66" s="109">
        <v>0</v>
      </c>
      <c r="F66" s="109">
        <v>0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10">
        <f>june!E66</f>
        <v>0</v>
      </c>
      <c r="O66"/>
      <c r="P66"/>
      <c r="Q66" s="109">
        <v>0.28000000000000003</v>
      </c>
      <c r="R66" s="109">
        <v>1</v>
      </c>
      <c r="S66" s="109">
        <v>2</v>
      </c>
      <c r="T66" s="109">
        <v>1</v>
      </c>
      <c r="U66" s="109">
        <v>2</v>
      </c>
      <c r="V66" s="109">
        <v>2.5299999999999998</v>
      </c>
      <c r="W66" s="109">
        <v>0</v>
      </c>
      <c r="X66" s="109">
        <v>3.92</v>
      </c>
      <c r="Y66" s="109">
        <v>4</v>
      </c>
      <c r="Z66" s="204">
        <v>1</v>
      </c>
      <c r="AA66" s="109">
        <v>3.9800000000000004</v>
      </c>
      <c r="AB66" s="110">
        <f>june!G66</f>
        <v>10.27</v>
      </c>
      <c r="AC66"/>
    </row>
    <row r="67" spans="1:29" ht="17.100000000000001" customHeight="1">
      <c r="A67" s="99">
        <v>58</v>
      </c>
      <c r="B67" s="103" t="s">
        <v>1019</v>
      </c>
      <c r="C67" s="109">
        <v>0</v>
      </c>
      <c r="D67" s="109">
        <v>0</v>
      </c>
      <c r="E67" s="109">
        <v>0</v>
      </c>
      <c r="F67" s="109">
        <v>0</v>
      </c>
      <c r="G67" s="109">
        <v>0</v>
      </c>
      <c r="H67" s="109">
        <v>0</v>
      </c>
      <c r="I67" s="109">
        <v>0</v>
      </c>
      <c r="J67" s="109">
        <v>0</v>
      </c>
      <c r="K67" s="109">
        <v>0</v>
      </c>
      <c r="L67" s="109">
        <v>0</v>
      </c>
      <c r="M67" s="109">
        <v>0</v>
      </c>
      <c r="N67" s="110">
        <f>june!E67</f>
        <v>0</v>
      </c>
      <c r="O67"/>
      <c r="P67"/>
      <c r="Q67" s="109">
        <v>0</v>
      </c>
      <c r="R67" s="109">
        <v>0</v>
      </c>
      <c r="S67" s="109">
        <v>0</v>
      </c>
      <c r="T67" s="109">
        <v>0</v>
      </c>
      <c r="U67" s="109">
        <v>0</v>
      </c>
      <c r="V67" s="109">
        <v>0</v>
      </c>
      <c r="W67" s="109">
        <v>0</v>
      </c>
      <c r="X67" s="109">
        <v>0</v>
      </c>
      <c r="Y67" s="109">
        <v>0</v>
      </c>
      <c r="Z67" s="204">
        <v>0</v>
      </c>
      <c r="AA67" s="109">
        <v>0</v>
      </c>
      <c r="AB67" s="110">
        <f>june!G67</f>
        <v>0</v>
      </c>
      <c r="AC67"/>
    </row>
    <row r="68" spans="1:29" ht="17.100000000000001" customHeight="1">
      <c r="A68" s="99">
        <v>59</v>
      </c>
      <c r="B68" s="103" t="s">
        <v>1020</v>
      </c>
      <c r="C68" s="109">
        <v>0</v>
      </c>
      <c r="D68" s="109">
        <v>0</v>
      </c>
      <c r="E68" s="109">
        <v>0</v>
      </c>
      <c r="F68" s="109">
        <v>0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0</v>
      </c>
      <c r="M68" s="109">
        <v>0</v>
      </c>
      <c r="N68" s="110">
        <f>june!E68</f>
        <v>0</v>
      </c>
      <c r="O68"/>
      <c r="P68"/>
      <c r="Q68" s="109">
        <v>0</v>
      </c>
      <c r="R68" s="109">
        <v>0</v>
      </c>
      <c r="S68" s="109">
        <v>0</v>
      </c>
      <c r="T68" s="109">
        <v>0</v>
      </c>
      <c r="U68" s="109">
        <v>0</v>
      </c>
      <c r="V68" s="109">
        <v>0</v>
      </c>
      <c r="W68" s="109">
        <v>0</v>
      </c>
      <c r="X68" s="109">
        <v>0</v>
      </c>
      <c r="Y68" s="109">
        <v>0</v>
      </c>
      <c r="Z68" s="204">
        <v>0</v>
      </c>
      <c r="AA68" s="109">
        <v>0</v>
      </c>
      <c r="AB68" s="110">
        <f>june!G68</f>
        <v>0</v>
      </c>
      <c r="AC68"/>
    </row>
    <row r="69" spans="1:29" ht="17.100000000000001" customHeight="1">
      <c r="A69" s="99">
        <v>60</v>
      </c>
      <c r="B69" s="103" t="s">
        <v>1021</v>
      </c>
      <c r="C69" s="109">
        <v>0</v>
      </c>
      <c r="D69" s="109">
        <v>0</v>
      </c>
      <c r="E69" s="109">
        <v>0</v>
      </c>
      <c r="F69" s="109">
        <v>0</v>
      </c>
      <c r="G69" s="109">
        <v>0</v>
      </c>
      <c r="H69" s="109">
        <v>0</v>
      </c>
      <c r="I69" s="109">
        <v>0</v>
      </c>
      <c r="J69" s="109">
        <v>0</v>
      </c>
      <c r="K69" s="109">
        <v>0</v>
      </c>
      <c r="L69" s="109">
        <v>0</v>
      </c>
      <c r="M69" s="109">
        <v>0</v>
      </c>
      <c r="N69" s="110">
        <f>june!E69</f>
        <v>0</v>
      </c>
      <c r="O69"/>
      <c r="P69"/>
      <c r="Q69" s="109">
        <v>0</v>
      </c>
      <c r="R69" s="109">
        <v>0</v>
      </c>
      <c r="S69" s="109">
        <v>0</v>
      </c>
      <c r="T69" s="109">
        <v>0</v>
      </c>
      <c r="U69" s="109">
        <v>0</v>
      </c>
      <c r="V69" s="109">
        <v>0</v>
      </c>
      <c r="W69" s="109">
        <v>0</v>
      </c>
      <c r="X69" s="109">
        <v>0</v>
      </c>
      <c r="Y69" s="109">
        <v>0</v>
      </c>
      <c r="Z69" s="204">
        <v>0</v>
      </c>
      <c r="AA69" s="109">
        <v>0</v>
      </c>
      <c r="AB69" s="110">
        <f>june!G69</f>
        <v>0</v>
      </c>
      <c r="AC69"/>
    </row>
    <row r="70" spans="1:29" ht="17.100000000000001" customHeight="1">
      <c r="A70" s="99">
        <v>61</v>
      </c>
      <c r="B70" s="103" t="s">
        <v>1022</v>
      </c>
      <c r="C70" s="109">
        <v>148.83000000000001</v>
      </c>
      <c r="D70" s="109">
        <v>167.63</v>
      </c>
      <c r="E70" s="109">
        <v>183.08</v>
      </c>
      <c r="F70" s="109">
        <v>199.78</v>
      </c>
      <c r="G70" s="109">
        <v>224.57</v>
      </c>
      <c r="H70" s="109">
        <v>228.87</v>
      </c>
      <c r="I70" s="109">
        <v>191.02000000000004</v>
      </c>
      <c r="J70" s="109">
        <v>188.23</v>
      </c>
      <c r="K70" s="109">
        <v>177.51</v>
      </c>
      <c r="L70" s="109">
        <v>189.14</v>
      </c>
      <c r="M70" s="109">
        <v>179.17000000000002</v>
      </c>
      <c r="N70" s="110">
        <f>june!E70</f>
        <v>190.44</v>
      </c>
      <c r="O70"/>
      <c r="P70"/>
      <c r="Q70" s="109">
        <v>78.069999999999993</v>
      </c>
      <c r="R70" s="109">
        <v>83.84</v>
      </c>
      <c r="S70" s="109">
        <v>83.34</v>
      </c>
      <c r="T70" s="109">
        <v>77.844999999999999</v>
      </c>
      <c r="U70" s="109">
        <v>80.650000000000006</v>
      </c>
      <c r="V70" s="109">
        <v>84.5</v>
      </c>
      <c r="W70" s="109">
        <v>87.539999999999978</v>
      </c>
      <c r="X70" s="109">
        <v>97.77000000000001</v>
      </c>
      <c r="Y70" s="109">
        <v>124.46</v>
      </c>
      <c r="Z70" s="204">
        <v>135.03999999999994</v>
      </c>
      <c r="AA70" s="109">
        <v>129.35000000000002</v>
      </c>
      <c r="AB70" s="110">
        <f>june!G70</f>
        <v>139.67000000000002</v>
      </c>
      <c r="AC70"/>
    </row>
    <row r="71" spans="1:29" ht="17.100000000000001" customHeight="1">
      <c r="A71" s="99">
        <v>62</v>
      </c>
      <c r="B71" s="103" t="s">
        <v>1023</v>
      </c>
      <c r="C71" s="109">
        <v>0</v>
      </c>
      <c r="D71" s="109">
        <v>0</v>
      </c>
      <c r="E71" s="109">
        <v>0</v>
      </c>
      <c r="F71" s="109"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10">
        <f>june!E71</f>
        <v>0</v>
      </c>
      <c r="O71"/>
      <c r="P71"/>
      <c r="Q71" s="109">
        <v>0</v>
      </c>
      <c r="R71" s="109">
        <v>0</v>
      </c>
      <c r="S71" s="109">
        <v>0</v>
      </c>
      <c r="T71" s="109">
        <v>0</v>
      </c>
      <c r="U71" s="109">
        <v>0</v>
      </c>
      <c r="V71" s="109">
        <v>0</v>
      </c>
      <c r="W71" s="109">
        <v>0</v>
      </c>
      <c r="X71" s="109">
        <v>0</v>
      </c>
      <c r="Y71" s="109">
        <v>0</v>
      </c>
      <c r="Z71" s="204">
        <v>0</v>
      </c>
      <c r="AA71" s="109">
        <v>0</v>
      </c>
      <c r="AB71" s="110">
        <f>june!G71</f>
        <v>0</v>
      </c>
      <c r="AC71"/>
    </row>
    <row r="72" spans="1:29" ht="17.100000000000001" customHeight="1">
      <c r="A72" s="99">
        <v>63</v>
      </c>
      <c r="B72" s="103" t="s">
        <v>1024</v>
      </c>
      <c r="C72" s="109">
        <v>0</v>
      </c>
      <c r="D72" s="109">
        <v>0</v>
      </c>
      <c r="E72" s="109">
        <v>0</v>
      </c>
      <c r="F72" s="109">
        <v>0</v>
      </c>
      <c r="G72" s="109">
        <v>0</v>
      </c>
      <c r="H72" s="109">
        <v>0</v>
      </c>
      <c r="I72" s="109">
        <v>14.39</v>
      </c>
      <c r="J72" s="109">
        <v>19</v>
      </c>
      <c r="K72" s="109">
        <v>20.69</v>
      </c>
      <c r="L72" s="109">
        <v>22</v>
      </c>
      <c r="M72" s="109">
        <v>26.96</v>
      </c>
      <c r="N72" s="110">
        <f>june!E72</f>
        <v>35.39</v>
      </c>
      <c r="O72"/>
      <c r="P72"/>
      <c r="Q72" s="109">
        <v>8.59</v>
      </c>
      <c r="R72" s="109">
        <v>7</v>
      </c>
      <c r="S72" s="109">
        <v>13.23</v>
      </c>
      <c r="T72" s="109">
        <v>10.47</v>
      </c>
      <c r="U72" s="109">
        <v>9.39</v>
      </c>
      <c r="V72" s="109">
        <v>13.6</v>
      </c>
      <c r="W72" s="109">
        <v>9.69</v>
      </c>
      <c r="X72" s="109">
        <v>7.1899999999999995</v>
      </c>
      <c r="Y72" s="109">
        <v>13.299999999999999</v>
      </c>
      <c r="Z72" s="204">
        <v>8.4899999999999984</v>
      </c>
      <c r="AA72" s="109">
        <v>13.03</v>
      </c>
      <c r="AB72" s="110">
        <f>june!G72</f>
        <v>17.78</v>
      </c>
      <c r="AC72"/>
    </row>
    <row r="73" spans="1:29" ht="17.100000000000001" customHeight="1">
      <c r="A73" s="99">
        <v>64</v>
      </c>
      <c r="B73" s="103" t="s">
        <v>1025</v>
      </c>
      <c r="C73" s="109">
        <v>120.655</v>
      </c>
      <c r="D73" s="109">
        <v>103.29</v>
      </c>
      <c r="E73" s="109">
        <v>113.79</v>
      </c>
      <c r="F73" s="109">
        <v>119.51</v>
      </c>
      <c r="G73" s="109">
        <v>136.58000000000001</v>
      </c>
      <c r="H73" s="109">
        <v>125.19</v>
      </c>
      <c r="I73" s="109">
        <v>125.80999999999997</v>
      </c>
      <c r="J73" s="109">
        <v>136.99000000000004</v>
      </c>
      <c r="K73" s="109">
        <v>138.51000000000002</v>
      </c>
      <c r="L73" s="109">
        <v>129.94</v>
      </c>
      <c r="M73" s="109">
        <v>115.97999999999996</v>
      </c>
      <c r="N73" s="110">
        <f>june!E73</f>
        <v>82.430000000000035</v>
      </c>
      <c r="O73"/>
      <c r="P73"/>
      <c r="Q73" s="109">
        <v>41.5</v>
      </c>
      <c r="R73" s="109">
        <v>45.54</v>
      </c>
      <c r="S73" s="109">
        <v>45.41</v>
      </c>
      <c r="T73" s="109">
        <v>56</v>
      </c>
      <c r="U73" s="109">
        <v>52.814999999999998</v>
      </c>
      <c r="V73" s="109">
        <v>52.6</v>
      </c>
      <c r="W73" s="109">
        <v>70.11</v>
      </c>
      <c r="X73" s="109">
        <v>104.58999999999999</v>
      </c>
      <c r="Y73" s="109">
        <v>129.5</v>
      </c>
      <c r="Z73" s="204">
        <v>124.02000000000001</v>
      </c>
      <c r="AA73" s="109">
        <v>118.53999999999999</v>
      </c>
      <c r="AB73" s="110">
        <f>june!G73</f>
        <v>117.37</v>
      </c>
      <c r="AC73"/>
    </row>
    <row r="74" spans="1:29" ht="17.100000000000001" customHeight="1">
      <c r="A74" s="99">
        <v>65</v>
      </c>
      <c r="B74" s="103" t="s">
        <v>1026</v>
      </c>
      <c r="C74" s="109">
        <v>0</v>
      </c>
      <c r="D74" s="109">
        <v>0</v>
      </c>
      <c r="E74" s="109">
        <v>0</v>
      </c>
      <c r="F74" s="109"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10">
        <f>june!E74</f>
        <v>0</v>
      </c>
      <c r="O74"/>
      <c r="P74"/>
      <c r="Q74" s="109">
        <v>0</v>
      </c>
      <c r="R74" s="109">
        <v>0</v>
      </c>
      <c r="S74" s="109">
        <v>0</v>
      </c>
      <c r="T74" s="109">
        <v>0</v>
      </c>
      <c r="U74" s="109">
        <v>0</v>
      </c>
      <c r="V74" s="109">
        <v>0</v>
      </c>
      <c r="W74" s="109">
        <v>0</v>
      </c>
      <c r="X74" s="109">
        <v>0</v>
      </c>
      <c r="Y74" s="109">
        <v>0</v>
      </c>
      <c r="Z74" s="204">
        <v>0</v>
      </c>
      <c r="AA74" s="109">
        <v>0</v>
      </c>
      <c r="AB74" s="110">
        <f>june!G74</f>
        <v>0</v>
      </c>
      <c r="AC74"/>
    </row>
    <row r="75" spans="1:29" ht="17.100000000000001" customHeight="1">
      <c r="A75" s="99">
        <v>66</v>
      </c>
      <c r="B75" s="103" t="s">
        <v>1027</v>
      </c>
      <c r="C75" s="109">
        <v>0</v>
      </c>
      <c r="D75" s="109">
        <v>0</v>
      </c>
      <c r="E75" s="109">
        <v>0</v>
      </c>
      <c r="F75" s="109">
        <v>0</v>
      </c>
      <c r="G75" s="109">
        <v>0</v>
      </c>
      <c r="H75" s="109">
        <v>0</v>
      </c>
      <c r="I75" s="109">
        <v>0</v>
      </c>
      <c r="J75" s="109">
        <v>0</v>
      </c>
      <c r="K75" s="109">
        <v>0</v>
      </c>
      <c r="L75" s="109">
        <v>0</v>
      </c>
      <c r="M75" s="109">
        <v>0</v>
      </c>
      <c r="N75" s="110">
        <f>june!E75</f>
        <v>0</v>
      </c>
      <c r="O75"/>
      <c r="P75"/>
      <c r="Q75" s="109">
        <v>0</v>
      </c>
      <c r="R75" s="109">
        <v>0</v>
      </c>
      <c r="S75" s="109">
        <v>0</v>
      </c>
      <c r="T75" s="109">
        <v>0</v>
      </c>
      <c r="U75" s="109">
        <v>0</v>
      </c>
      <c r="V75" s="109">
        <v>0</v>
      </c>
      <c r="W75" s="109">
        <v>0</v>
      </c>
      <c r="X75" s="109">
        <v>0</v>
      </c>
      <c r="Y75" s="109">
        <v>0</v>
      </c>
      <c r="Z75" s="204">
        <v>0</v>
      </c>
      <c r="AA75" s="109">
        <v>0</v>
      </c>
      <c r="AB75" s="110">
        <f>june!G75</f>
        <v>0</v>
      </c>
      <c r="AC75"/>
    </row>
    <row r="76" spans="1:29" ht="17.100000000000001" customHeight="1">
      <c r="A76" s="99">
        <v>67</v>
      </c>
      <c r="B76" s="103" t="s">
        <v>1028</v>
      </c>
      <c r="C76" s="109">
        <v>0</v>
      </c>
      <c r="D76" s="109">
        <v>0</v>
      </c>
      <c r="E76" s="109">
        <v>0</v>
      </c>
      <c r="F76" s="109"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10">
        <f>june!E76</f>
        <v>0</v>
      </c>
      <c r="O76"/>
      <c r="P76"/>
      <c r="Q76" s="109">
        <v>0</v>
      </c>
      <c r="R76" s="109">
        <v>0</v>
      </c>
      <c r="S76" s="109">
        <v>0.57999999999999996</v>
      </c>
      <c r="T76" s="109">
        <v>0</v>
      </c>
      <c r="U76" s="109">
        <v>0.67</v>
      </c>
      <c r="V76" s="109">
        <v>1.405</v>
      </c>
      <c r="W76" s="109">
        <v>1</v>
      </c>
      <c r="X76" s="109">
        <v>0.37</v>
      </c>
      <c r="Y76" s="109">
        <v>1.49</v>
      </c>
      <c r="Z76" s="204">
        <v>2</v>
      </c>
      <c r="AA76" s="109">
        <v>1.78</v>
      </c>
      <c r="AB76" s="110">
        <f>june!G76</f>
        <v>2</v>
      </c>
      <c r="AC76"/>
    </row>
    <row r="77" spans="1:29" ht="17.100000000000001" customHeight="1">
      <c r="A77" s="99">
        <v>68</v>
      </c>
      <c r="B77" s="103" t="s">
        <v>1029</v>
      </c>
      <c r="C77" s="109">
        <v>22.86</v>
      </c>
      <c r="D77" s="109">
        <v>25.43</v>
      </c>
      <c r="E77" s="109">
        <v>21</v>
      </c>
      <c r="F77" s="109">
        <v>21</v>
      </c>
      <c r="G77" s="109">
        <v>22.89</v>
      </c>
      <c r="H77" s="109">
        <v>19.649999999999999</v>
      </c>
      <c r="I77" s="109">
        <v>23.3</v>
      </c>
      <c r="J77" s="109">
        <v>12.04</v>
      </c>
      <c r="K77" s="109">
        <v>15</v>
      </c>
      <c r="L77" s="109">
        <v>20</v>
      </c>
      <c r="M77" s="109">
        <v>19.48</v>
      </c>
      <c r="N77" s="110">
        <f>june!E77</f>
        <v>19.21</v>
      </c>
      <c r="O77"/>
      <c r="P77"/>
      <c r="Q77" s="109">
        <v>7.46</v>
      </c>
      <c r="R77" s="109">
        <v>10</v>
      </c>
      <c r="S77" s="109">
        <v>10</v>
      </c>
      <c r="T77" s="109">
        <v>8.56</v>
      </c>
      <c r="U77" s="109">
        <v>7.94</v>
      </c>
      <c r="V77" s="109">
        <v>7.5</v>
      </c>
      <c r="W77" s="109">
        <v>6</v>
      </c>
      <c r="X77" s="109">
        <v>10.38</v>
      </c>
      <c r="Y77" s="109">
        <v>2</v>
      </c>
      <c r="Z77" s="204">
        <v>5.32</v>
      </c>
      <c r="AA77" s="109">
        <v>8</v>
      </c>
      <c r="AB77" s="110">
        <f>june!G77</f>
        <v>10.58</v>
      </c>
      <c r="AC77"/>
    </row>
    <row r="78" spans="1:29" ht="17.100000000000001" customHeight="1">
      <c r="A78" s="99">
        <v>69</v>
      </c>
      <c r="B78" s="103" t="s">
        <v>1030</v>
      </c>
      <c r="C78" s="109">
        <v>0</v>
      </c>
      <c r="D78" s="109">
        <v>0</v>
      </c>
      <c r="E78" s="109">
        <v>0</v>
      </c>
      <c r="F78" s="109"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0</v>
      </c>
      <c r="L78" s="109">
        <v>0</v>
      </c>
      <c r="M78" s="109">
        <v>0</v>
      </c>
      <c r="N78" s="110">
        <f>june!E78</f>
        <v>0</v>
      </c>
      <c r="O78"/>
      <c r="P78"/>
      <c r="Q78" s="109">
        <v>0</v>
      </c>
      <c r="R78" s="109">
        <v>0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204">
        <v>0</v>
      </c>
      <c r="AA78" s="109">
        <v>0</v>
      </c>
      <c r="AB78" s="110">
        <f>june!G78</f>
        <v>0</v>
      </c>
      <c r="AC78"/>
    </row>
    <row r="79" spans="1:29" ht="17.100000000000001" customHeight="1">
      <c r="A79" s="99">
        <v>70</v>
      </c>
      <c r="B79" s="103" t="s">
        <v>1031</v>
      </c>
      <c r="C79" s="109">
        <v>0</v>
      </c>
      <c r="D79" s="109">
        <v>0</v>
      </c>
      <c r="E79" s="109">
        <v>0</v>
      </c>
      <c r="F79" s="109"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10">
        <f>june!E79</f>
        <v>0</v>
      </c>
      <c r="O79"/>
      <c r="P79"/>
      <c r="Q79" s="109">
        <v>0</v>
      </c>
      <c r="R79" s="109">
        <v>1.8</v>
      </c>
      <c r="S79" s="109">
        <v>0.82</v>
      </c>
      <c r="T79" s="109">
        <v>0</v>
      </c>
      <c r="U79" s="109">
        <v>0</v>
      </c>
      <c r="V79" s="109">
        <v>0</v>
      </c>
      <c r="W79" s="109">
        <v>0</v>
      </c>
      <c r="X79" s="109">
        <v>0</v>
      </c>
      <c r="Y79" s="109">
        <v>0</v>
      </c>
      <c r="Z79" s="204">
        <v>0</v>
      </c>
      <c r="AA79" s="109">
        <v>0</v>
      </c>
      <c r="AB79" s="110">
        <f>june!G79</f>
        <v>0</v>
      </c>
      <c r="AC79"/>
    </row>
    <row r="80" spans="1:29" ht="17.100000000000001" customHeight="1">
      <c r="A80" s="99">
        <v>71</v>
      </c>
      <c r="B80" s="103" t="s">
        <v>1032</v>
      </c>
      <c r="C80" s="109">
        <v>0</v>
      </c>
      <c r="D80" s="109">
        <v>0</v>
      </c>
      <c r="E80" s="109">
        <v>0</v>
      </c>
      <c r="F80" s="109">
        <v>0</v>
      </c>
      <c r="G80" s="109">
        <v>0</v>
      </c>
      <c r="H80" s="109">
        <v>0</v>
      </c>
      <c r="I80" s="109">
        <v>0</v>
      </c>
      <c r="J80" s="109">
        <v>0</v>
      </c>
      <c r="K80" s="109">
        <v>0</v>
      </c>
      <c r="L80" s="109">
        <v>0</v>
      </c>
      <c r="M80" s="109">
        <v>0</v>
      </c>
      <c r="N80" s="110">
        <f>june!E80</f>
        <v>0</v>
      </c>
      <c r="O80"/>
      <c r="P80"/>
      <c r="Q80" s="109">
        <v>12</v>
      </c>
      <c r="R80" s="109">
        <v>14.74</v>
      </c>
      <c r="S80" s="109">
        <v>17.27</v>
      </c>
      <c r="T80" s="109">
        <v>23.38</v>
      </c>
      <c r="U80" s="109">
        <v>30.33</v>
      </c>
      <c r="V80" s="109">
        <v>33.049999999999997</v>
      </c>
      <c r="W80" s="109">
        <v>22</v>
      </c>
      <c r="X80" s="109">
        <v>26.9</v>
      </c>
      <c r="Y80" s="109">
        <v>30.740000000000002</v>
      </c>
      <c r="Z80" s="204">
        <v>36.480000000000004</v>
      </c>
      <c r="AA80" s="109">
        <v>43.550000000000004</v>
      </c>
      <c r="AB80" s="110">
        <f>june!G80</f>
        <v>55.1</v>
      </c>
      <c r="AC80"/>
    </row>
    <row r="81" spans="1:29" ht="17.100000000000001" customHeight="1">
      <c r="A81" s="99">
        <v>72</v>
      </c>
      <c r="B81" s="103" t="s">
        <v>1033</v>
      </c>
      <c r="C81" s="109">
        <v>0</v>
      </c>
      <c r="D81" s="109">
        <v>0</v>
      </c>
      <c r="E81" s="109">
        <v>0</v>
      </c>
      <c r="F81" s="109">
        <v>0</v>
      </c>
      <c r="G81" s="109">
        <v>0</v>
      </c>
      <c r="H81" s="109">
        <v>0</v>
      </c>
      <c r="I81" s="109">
        <v>0</v>
      </c>
      <c r="J81" s="109">
        <v>0</v>
      </c>
      <c r="K81" s="109">
        <v>0</v>
      </c>
      <c r="L81" s="109">
        <v>0</v>
      </c>
      <c r="M81" s="109">
        <v>0</v>
      </c>
      <c r="N81" s="110">
        <f>june!E81</f>
        <v>0</v>
      </c>
      <c r="O81"/>
      <c r="P81"/>
      <c r="Q81" s="109">
        <v>3.3</v>
      </c>
      <c r="R81" s="109">
        <v>4.49</v>
      </c>
      <c r="S81" s="109">
        <v>2</v>
      </c>
      <c r="T81" s="109">
        <v>1</v>
      </c>
      <c r="U81" s="109">
        <v>2</v>
      </c>
      <c r="V81" s="109">
        <v>3</v>
      </c>
      <c r="W81" s="109">
        <v>1</v>
      </c>
      <c r="X81" s="109">
        <v>2.16</v>
      </c>
      <c r="Y81" s="109">
        <v>1</v>
      </c>
      <c r="Z81" s="204">
        <v>4.6900000000000004</v>
      </c>
      <c r="AA81" s="109">
        <v>3.7</v>
      </c>
      <c r="AB81" s="110">
        <f>june!G81</f>
        <v>5.4699999999999989</v>
      </c>
      <c r="AC81"/>
    </row>
    <row r="82" spans="1:29" ht="17.100000000000001" customHeight="1">
      <c r="A82" s="99">
        <v>73</v>
      </c>
      <c r="B82" s="103" t="s">
        <v>1034</v>
      </c>
      <c r="C82" s="109">
        <v>0</v>
      </c>
      <c r="D82" s="109">
        <v>0</v>
      </c>
      <c r="E82" s="109">
        <v>0</v>
      </c>
      <c r="F82" s="109"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10">
        <f>june!E82</f>
        <v>0</v>
      </c>
      <c r="O82"/>
      <c r="P82"/>
      <c r="Q82" s="109">
        <v>7.0000000000000007E-2</v>
      </c>
      <c r="R82" s="109">
        <v>0</v>
      </c>
      <c r="S82" s="109">
        <v>0</v>
      </c>
      <c r="T82" s="109">
        <v>0</v>
      </c>
      <c r="U82" s="109">
        <v>0</v>
      </c>
      <c r="V82" s="109">
        <v>0</v>
      </c>
      <c r="W82" s="109">
        <v>0</v>
      </c>
      <c r="X82" s="109">
        <v>3</v>
      </c>
      <c r="Y82" s="109">
        <v>3.33</v>
      </c>
      <c r="Z82" s="204">
        <v>3.5199999999999996</v>
      </c>
      <c r="AA82" s="109">
        <v>2.66</v>
      </c>
      <c r="AB82" s="110">
        <f>june!G82</f>
        <v>3.17</v>
      </c>
      <c r="AC82"/>
    </row>
    <row r="83" spans="1:29" ht="17.100000000000001" customHeight="1">
      <c r="A83" s="99">
        <v>74</v>
      </c>
      <c r="B83" s="103" t="s">
        <v>1035</v>
      </c>
      <c r="C83" s="109">
        <v>64.3</v>
      </c>
      <c r="D83" s="109">
        <v>68.819999999999993</v>
      </c>
      <c r="E83" s="109">
        <v>80.05</v>
      </c>
      <c r="F83" s="109">
        <v>80.05</v>
      </c>
      <c r="G83" s="109">
        <v>74.95</v>
      </c>
      <c r="H83" s="109">
        <v>76.44</v>
      </c>
      <c r="I83" s="109">
        <v>64</v>
      </c>
      <c r="J83" s="109">
        <v>68.81</v>
      </c>
      <c r="K83" s="109">
        <v>84.440000000000012</v>
      </c>
      <c r="L83" s="109">
        <v>90.699999999999989</v>
      </c>
      <c r="M83" s="109">
        <v>100.67</v>
      </c>
      <c r="N83" s="110">
        <f>june!E83</f>
        <v>89.79</v>
      </c>
      <c r="O83"/>
      <c r="P83"/>
      <c r="Q83" s="109">
        <v>14.92</v>
      </c>
      <c r="R83" s="109">
        <v>13.005000000000001</v>
      </c>
      <c r="S83" s="109">
        <v>15.33</v>
      </c>
      <c r="T83" s="109">
        <v>9.4499999999999993</v>
      </c>
      <c r="U83" s="109">
        <v>9.9600000000000009</v>
      </c>
      <c r="V83" s="109">
        <v>12</v>
      </c>
      <c r="W83" s="109">
        <v>16</v>
      </c>
      <c r="X83" s="109">
        <v>12.370000000000001</v>
      </c>
      <c r="Y83" s="109">
        <v>10.809999999999999</v>
      </c>
      <c r="Z83" s="204">
        <v>10.78</v>
      </c>
      <c r="AA83" s="109">
        <v>17.369999999999997</v>
      </c>
      <c r="AB83" s="110">
        <f>june!G83</f>
        <v>22.41</v>
      </c>
      <c r="AC83"/>
    </row>
    <row r="84" spans="1:29" ht="17.100000000000001" customHeight="1">
      <c r="A84" s="99">
        <v>75</v>
      </c>
      <c r="B84" s="103" t="s">
        <v>1036</v>
      </c>
      <c r="C84" s="109">
        <v>0</v>
      </c>
      <c r="D84" s="109">
        <v>0</v>
      </c>
      <c r="E84" s="109">
        <v>0</v>
      </c>
      <c r="F84" s="109"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10">
        <f>june!E84</f>
        <v>0</v>
      </c>
      <c r="O84"/>
      <c r="P84"/>
      <c r="Q84" s="109">
        <v>0</v>
      </c>
      <c r="R84" s="109">
        <v>0</v>
      </c>
      <c r="S84" s="109">
        <v>0</v>
      </c>
      <c r="T84" s="109">
        <v>0</v>
      </c>
      <c r="U84" s="109">
        <v>0</v>
      </c>
      <c r="V84" s="109">
        <v>0</v>
      </c>
      <c r="W84" s="109">
        <v>0</v>
      </c>
      <c r="X84" s="109">
        <v>0</v>
      </c>
      <c r="Y84" s="109">
        <v>0</v>
      </c>
      <c r="Z84" s="204">
        <v>0</v>
      </c>
      <c r="AA84" s="109">
        <v>0</v>
      </c>
      <c r="AB84" s="110">
        <f>june!G84</f>
        <v>0</v>
      </c>
      <c r="AC84"/>
    </row>
    <row r="85" spans="1:29" ht="17.100000000000001" customHeight="1">
      <c r="A85" s="99">
        <v>76</v>
      </c>
      <c r="B85" s="103" t="s">
        <v>1037</v>
      </c>
      <c r="C85" s="109">
        <v>0</v>
      </c>
      <c r="D85" s="109">
        <v>0</v>
      </c>
      <c r="E85" s="109">
        <v>0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10">
        <f>june!E85</f>
        <v>0</v>
      </c>
      <c r="O85"/>
      <c r="P85"/>
      <c r="Q85" s="109">
        <v>0</v>
      </c>
      <c r="R85" s="109">
        <v>0</v>
      </c>
      <c r="S85" s="109">
        <v>0</v>
      </c>
      <c r="T85" s="109">
        <v>0</v>
      </c>
      <c r="U85" s="109">
        <v>0</v>
      </c>
      <c r="V85" s="109">
        <v>0</v>
      </c>
      <c r="W85" s="109">
        <v>0</v>
      </c>
      <c r="X85" s="109">
        <v>0</v>
      </c>
      <c r="Y85" s="109">
        <v>0</v>
      </c>
      <c r="Z85" s="204">
        <v>0</v>
      </c>
      <c r="AA85" s="109">
        <v>0</v>
      </c>
      <c r="AB85" s="110">
        <f>june!G85</f>
        <v>0</v>
      </c>
      <c r="AC85"/>
    </row>
    <row r="86" spans="1:29" ht="17.100000000000001" customHeight="1">
      <c r="A86" s="99">
        <v>77</v>
      </c>
      <c r="B86" s="103" t="s">
        <v>1038</v>
      </c>
      <c r="C86" s="109">
        <v>98.11</v>
      </c>
      <c r="D86" s="109">
        <v>90.36</v>
      </c>
      <c r="E86" s="109">
        <v>82.47</v>
      </c>
      <c r="F86" s="109">
        <v>88.27</v>
      </c>
      <c r="G86" s="109">
        <v>89.69</v>
      </c>
      <c r="H86" s="109">
        <v>110.17</v>
      </c>
      <c r="I86" s="109">
        <v>100.61</v>
      </c>
      <c r="J86" s="109">
        <v>101.28</v>
      </c>
      <c r="K86" s="109">
        <v>110.58000000000001</v>
      </c>
      <c r="L86" s="109">
        <v>122.64</v>
      </c>
      <c r="M86" s="109">
        <v>121.81</v>
      </c>
      <c r="N86" s="110">
        <f>june!E86</f>
        <v>116.61000000000001</v>
      </c>
      <c r="O86"/>
      <c r="P86"/>
      <c r="Q86" s="109">
        <v>68.91</v>
      </c>
      <c r="R86" s="109">
        <v>68.23</v>
      </c>
      <c r="S86" s="109">
        <v>50.545000000000002</v>
      </c>
      <c r="T86" s="109">
        <v>54.51</v>
      </c>
      <c r="U86" s="109">
        <v>41.49</v>
      </c>
      <c r="V86" s="109">
        <v>40.369999999999997</v>
      </c>
      <c r="W86" s="109">
        <v>41.129999999999995</v>
      </c>
      <c r="X86" s="109">
        <v>42.249999999999993</v>
      </c>
      <c r="Y86" s="109">
        <v>48.61</v>
      </c>
      <c r="Z86" s="204">
        <v>57.95</v>
      </c>
      <c r="AA86" s="109">
        <v>47.279999999999994</v>
      </c>
      <c r="AB86" s="110">
        <f>june!G86</f>
        <v>47.12</v>
      </c>
      <c r="AC86"/>
    </row>
    <row r="87" spans="1:29" ht="17.100000000000001" customHeight="1">
      <c r="A87" s="99">
        <v>78</v>
      </c>
      <c r="B87" s="103" t="s">
        <v>1039</v>
      </c>
      <c r="C87" s="109">
        <v>0</v>
      </c>
      <c r="D87" s="109">
        <v>0</v>
      </c>
      <c r="E87" s="109">
        <v>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  <c r="L87" s="109">
        <v>0</v>
      </c>
      <c r="M87" s="109">
        <v>0</v>
      </c>
      <c r="N87" s="110">
        <f>june!E87</f>
        <v>0</v>
      </c>
      <c r="O87"/>
      <c r="P87"/>
      <c r="Q87" s="109">
        <v>0</v>
      </c>
      <c r="R87" s="109">
        <v>0</v>
      </c>
      <c r="S87" s="109">
        <v>0</v>
      </c>
      <c r="T87" s="109">
        <v>0</v>
      </c>
      <c r="U87" s="109">
        <v>0</v>
      </c>
      <c r="V87" s="109">
        <v>0</v>
      </c>
      <c r="W87" s="109">
        <v>0</v>
      </c>
      <c r="X87" s="109">
        <v>0</v>
      </c>
      <c r="Y87" s="109">
        <v>0</v>
      </c>
      <c r="Z87" s="204">
        <v>0</v>
      </c>
      <c r="AA87" s="109">
        <v>0</v>
      </c>
      <c r="AB87" s="110">
        <f>june!G87</f>
        <v>0</v>
      </c>
      <c r="AC87"/>
    </row>
    <row r="88" spans="1:29" ht="17.100000000000001" customHeight="1">
      <c r="A88" s="99">
        <v>79</v>
      </c>
      <c r="B88" s="103" t="s">
        <v>1040</v>
      </c>
      <c r="C88" s="109">
        <v>29.68</v>
      </c>
      <c r="D88" s="109">
        <v>26.75</v>
      </c>
      <c r="E88" s="109">
        <v>28.81</v>
      </c>
      <c r="F88" s="109">
        <v>25.74</v>
      </c>
      <c r="G88" s="109">
        <v>30.56</v>
      </c>
      <c r="H88" s="109">
        <v>23.9</v>
      </c>
      <c r="I88" s="109">
        <v>28.7</v>
      </c>
      <c r="J88" s="109">
        <v>29.52</v>
      </c>
      <c r="K88" s="109">
        <v>22.95</v>
      </c>
      <c r="L88" s="109">
        <v>25.95</v>
      </c>
      <c r="M88" s="109">
        <v>26.939999999999998</v>
      </c>
      <c r="N88" s="110">
        <f>june!E88</f>
        <v>35.849999999999994</v>
      </c>
      <c r="O88"/>
      <c r="P88"/>
      <c r="Q88" s="109">
        <v>15.75</v>
      </c>
      <c r="R88" s="109">
        <v>15.94</v>
      </c>
      <c r="S88" s="109">
        <v>12.01</v>
      </c>
      <c r="T88" s="109">
        <v>10.94</v>
      </c>
      <c r="U88" s="109">
        <v>12.97</v>
      </c>
      <c r="V88" s="109">
        <v>12</v>
      </c>
      <c r="W88" s="109">
        <v>15.23</v>
      </c>
      <c r="X88" s="109">
        <v>15.48</v>
      </c>
      <c r="Y88" s="109">
        <v>18.020000000000003</v>
      </c>
      <c r="Z88" s="204">
        <v>19.91</v>
      </c>
      <c r="AA88" s="109">
        <v>18.77</v>
      </c>
      <c r="AB88" s="110">
        <f>june!G88</f>
        <v>25.61</v>
      </c>
      <c r="AC88"/>
    </row>
    <row r="89" spans="1:29" ht="17.100000000000001" customHeight="1">
      <c r="A89" s="99">
        <v>80</v>
      </c>
      <c r="B89" s="103" t="s">
        <v>1041</v>
      </c>
      <c r="C89" s="109">
        <v>0</v>
      </c>
      <c r="D89" s="109">
        <v>0</v>
      </c>
      <c r="E89" s="109">
        <v>0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10">
        <f>june!E89</f>
        <v>0</v>
      </c>
      <c r="O89"/>
      <c r="P89"/>
      <c r="Q89" s="109">
        <v>0</v>
      </c>
      <c r="R89" s="109">
        <v>0</v>
      </c>
      <c r="S89" s="109">
        <v>0</v>
      </c>
      <c r="T89" s="109">
        <v>0</v>
      </c>
      <c r="U89" s="109">
        <v>0</v>
      </c>
      <c r="V89" s="109">
        <v>0</v>
      </c>
      <c r="W89" s="109">
        <v>0</v>
      </c>
      <c r="X89" s="109">
        <v>0</v>
      </c>
      <c r="Y89" s="109">
        <v>0</v>
      </c>
      <c r="Z89" s="204">
        <v>0</v>
      </c>
      <c r="AA89" s="109">
        <v>0</v>
      </c>
      <c r="AB89" s="110">
        <f>june!G89</f>
        <v>0</v>
      </c>
      <c r="AC89"/>
    </row>
    <row r="90" spans="1:29" ht="17.100000000000001" customHeight="1">
      <c r="A90" s="99">
        <v>81</v>
      </c>
      <c r="B90" s="103" t="s">
        <v>1042</v>
      </c>
      <c r="C90" s="109">
        <v>0</v>
      </c>
      <c r="D90" s="109">
        <v>0</v>
      </c>
      <c r="E90" s="109">
        <v>0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10">
        <f>june!E90</f>
        <v>0</v>
      </c>
      <c r="O90"/>
      <c r="P90"/>
      <c r="Q90" s="109">
        <v>0</v>
      </c>
      <c r="R90" s="109">
        <v>0</v>
      </c>
      <c r="S90" s="109">
        <v>0</v>
      </c>
      <c r="T90" s="109">
        <v>0</v>
      </c>
      <c r="U90" s="109">
        <v>0</v>
      </c>
      <c r="V90" s="109">
        <v>0</v>
      </c>
      <c r="W90" s="109">
        <v>0</v>
      </c>
      <c r="X90" s="109">
        <v>0</v>
      </c>
      <c r="Y90" s="109">
        <v>0</v>
      </c>
      <c r="Z90" s="204">
        <v>0</v>
      </c>
      <c r="AA90" s="109">
        <v>0</v>
      </c>
      <c r="AB90" s="110">
        <f>june!G90</f>
        <v>0</v>
      </c>
      <c r="AC90"/>
    </row>
    <row r="91" spans="1:29" ht="17.100000000000001" customHeight="1">
      <c r="A91" s="99">
        <v>82</v>
      </c>
      <c r="B91" s="103" t="s">
        <v>1043</v>
      </c>
      <c r="C91" s="109">
        <v>0</v>
      </c>
      <c r="D91" s="109">
        <v>0</v>
      </c>
      <c r="E91" s="109">
        <v>0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10">
        <f>june!E91</f>
        <v>0</v>
      </c>
      <c r="O91"/>
      <c r="P91"/>
      <c r="Q91" s="109">
        <v>0</v>
      </c>
      <c r="R91" s="109">
        <v>0</v>
      </c>
      <c r="S91" s="109">
        <v>0</v>
      </c>
      <c r="T91" s="109">
        <v>0</v>
      </c>
      <c r="U91" s="109">
        <v>0.5</v>
      </c>
      <c r="V91" s="109">
        <v>0</v>
      </c>
      <c r="W91" s="109">
        <v>0</v>
      </c>
      <c r="X91" s="109">
        <v>0.9</v>
      </c>
      <c r="Y91" s="109">
        <v>1</v>
      </c>
      <c r="Z91" s="204">
        <v>1</v>
      </c>
      <c r="AA91" s="109">
        <v>0.71</v>
      </c>
      <c r="AB91" s="110">
        <f>june!G91</f>
        <v>1.77</v>
      </c>
      <c r="AC91"/>
    </row>
    <row r="92" spans="1:29" ht="17.100000000000001" customHeight="1">
      <c r="A92" s="99">
        <v>83</v>
      </c>
      <c r="B92" s="103" t="s">
        <v>1044</v>
      </c>
      <c r="C92" s="109">
        <v>0</v>
      </c>
      <c r="D92" s="109">
        <v>0</v>
      </c>
      <c r="E92" s="109">
        <v>0</v>
      </c>
      <c r="F92" s="109">
        <v>0</v>
      </c>
      <c r="G92" s="109">
        <v>0</v>
      </c>
      <c r="H92" s="109">
        <v>5.59</v>
      </c>
      <c r="I92" s="109">
        <v>8</v>
      </c>
      <c r="J92" s="109">
        <v>7</v>
      </c>
      <c r="K92" s="109">
        <v>5</v>
      </c>
      <c r="L92" s="109">
        <v>2</v>
      </c>
      <c r="M92" s="109">
        <v>14.690000000000001</v>
      </c>
      <c r="N92" s="110">
        <f>june!E92</f>
        <v>26.009999999999998</v>
      </c>
      <c r="O92"/>
      <c r="P92"/>
      <c r="Q92" s="109">
        <v>1</v>
      </c>
      <c r="R92" s="109">
        <v>2.64</v>
      </c>
      <c r="S92" s="109">
        <v>6.84</v>
      </c>
      <c r="T92" s="109">
        <v>9.25</v>
      </c>
      <c r="U92" s="109">
        <v>15</v>
      </c>
      <c r="V92" s="109">
        <v>17</v>
      </c>
      <c r="W92" s="109">
        <v>20.68</v>
      </c>
      <c r="X92" s="109">
        <v>22</v>
      </c>
      <c r="Y92" s="109">
        <v>15.18</v>
      </c>
      <c r="Z92" s="204">
        <v>17.150000000000002</v>
      </c>
      <c r="AA92" s="109">
        <v>24.140000000000004</v>
      </c>
      <c r="AB92" s="110">
        <f>june!G92</f>
        <v>19.68</v>
      </c>
      <c r="AC92"/>
    </row>
    <row r="93" spans="1:29" ht="17.100000000000001" customHeight="1">
      <c r="A93" s="99">
        <v>84</v>
      </c>
      <c r="B93" s="103" t="s">
        <v>1045</v>
      </c>
      <c r="C93" s="109">
        <v>0</v>
      </c>
      <c r="D93" s="109">
        <v>0</v>
      </c>
      <c r="E93" s="109">
        <v>0</v>
      </c>
      <c r="F93" s="109"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10">
        <f>june!E93</f>
        <v>0</v>
      </c>
      <c r="O93"/>
      <c r="P93"/>
      <c r="Q93" s="109">
        <v>1</v>
      </c>
      <c r="R93" s="109">
        <v>0</v>
      </c>
      <c r="S93" s="109">
        <v>0</v>
      </c>
      <c r="T93" s="109">
        <v>0</v>
      </c>
      <c r="U93" s="109">
        <v>0</v>
      </c>
      <c r="V93" s="109">
        <v>2</v>
      </c>
      <c r="W93" s="109">
        <v>4</v>
      </c>
      <c r="X93" s="109">
        <v>4</v>
      </c>
      <c r="Y93" s="109">
        <v>7</v>
      </c>
      <c r="Z93" s="204">
        <v>6.65</v>
      </c>
      <c r="AA93" s="109">
        <v>6</v>
      </c>
      <c r="AB93" s="110">
        <f>june!G93</f>
        <v>5</v>
      </c>
      <c r="AC93"/>
    </row>
    <row r="94" spans="1:29" ht="17.100000000000001" customHeight="1">
      <c r="A94" s="99">
        <v>85</v>
      </c>
      <c r="B94" s="103" t="s">
        <v>1046</v>
      </c>
      <c r="C94" s="109">
        <v>0</v>
      </c>
      <c r="D94" s="109">
        <v>0</v>
      </c>
      <c r="E94" s="109">
        <v>0</v>
      </c>
      <c r="F94" s="109"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10">
        <f>june!E94</f>
        <v>0</v>
      </c>
      <c r="O94"/>
      <c r="P94"/>
      <c r="Q94" s="109">
        <v>10</v>
      </c>
      <c r="R94" s="109">
        <v>9.11</v>
      </c>
      <c r="S94" s="109">
        <v>8</v>
      </c>
      <c r="T94" s="109">
        <v>8.51</v>
      </c>
      <c r="U94" s="109">
        <v>6.63</v>
      </c>
      <c r="V94" s="109">
        <v>8.32</v>
      </c>
      <c r="W94" s="109">
        <v>8.379999999999999</v>
      </c>
      <c r="X94" s="109">
        <v>7.09</v>
      </c>
      <c r="Y94" s="109">
        <v>2.5099999999999998</v>
      </c>
      <c r="Z94" s="204">
        <v>6.51</v>
      </c>
      <c r="AA94" s="109">
        <v>6.14</v>
      </c>
      <c r="AB94" s="110">
        <f>june!G94</f>
        <v>7.91</v>
      </c>
      <c r="AC94"/>
    </row>
    <row r="95" spans="1:29" ht="17.100000000000001" customHeight="1">
      <c r="A95" s="99">
        <v>86</v>
      </c>
      <c r="B95" s="103" t="s">
        <v>1047</v>
      </c>
      <c r="C95" s="109">
        <v>68.605000000000004</v>
      </c>
      <c r="D95" s="109">
        <v>79.69</v>
      </c>
      <c r="E95" s="109">
        <v>88.9</v>
      </c>
      <c r="F95" s="109">
        <v>96.11</v>
      </c>
      <c r="G95" s="109">
        <v>89.76</v>
      </c>
      <c r="H95" s="109">
        <v>63.86</v>
      </c>
      <c r="I95" s="109">
        <v>60.889999999999986</v>
      </c>
      <c r="J95" s="109">
        <v>66.010000000000005</v>
      </c>
      <c r="K95" s="109">
        <v>68.48</v>
      </c>
      <c r="L95" s="109">
        <v>76.75</v>
      </c>
      <c r="M95" s="109">
        <v>84.16</v>
      </c>
      <c r="N95" s="110">
        <f>june!E95</f>
        <v>86.100000000000009</v>
      </c>
      <c r="O95"/>
      <c r="P95"/>
      <c r="Q95" s="109">
        <v>197.1</v>
      </c>
      <c r="R95" s="109">
        <v>200.01</v>
      </c>
      <c r="S95" s="109">
        <v>197.84</v>
      </c>
      <c r="T95" s="109">
        <v>179.84</v>
      </c>
      <c r="U95" s="109">
        <v>192.36</v>
      </c>
      <c r="V95" s="109">
        <v>211.37</v>
      </c>
      <c r="W95" s="109">
        <v>197.35000000000002</v>
      </c>
      <c r="X95" s="109">
        <v>193.62</v>
      </c>
      <c r="Y95" s="109">
        <v>188.88</v>
      </c>
      <c r="Z95" s="204">
        <v>186.81</v>
      </c>
      <c r="AA95" s="109">
        <v>188.71000000000004</v>
      </c>
      <c r="AB95" s="110">
        <f>june!G95</f>
        <v>174.98</v>
      </c>
      <c r="AC95"/>
    </row>
    <row r="96" spans="1:29" ht="17.100000000000001" customHeight="1">
      <c r="A96" s="99">
        <v>87</v>
      </c>
      <c r="B96" s="103" t="s">
        <v>1048</v>
      </c>
      <c r="C96" s="109">
        <v>1.73</v>
      </c>
      <c r="D96" s="109">
        <v>0</v>
      </c>
      <c r="E96" s="109">
        <v>0</v>
      </c>
      <c r="F96" s="109">
        <v>0</v>
      </c>
      <c r="G96" s="109">
        <v>0</v>
      </c>
      <c r="H96" s="109">
        <v>0</v>
      </c>
      <c r="I96" s="109">
        <v>0</v>
      </c>
      <c r="J96" s="109">
        <v>0</v>
      </c>
      <c r="K96" s="109">
        <v>0</v>
      </c>
      <c r="L96" s="109">
        <v>0</v>
      </c>
      <c r="M96" s="109">
        <v>0</v>
      </c>
      <c r="N96" s="110">
        <f>june!E96</f>
        <v>0</v>
      </c>
      <c r="O96"/>
      <c r="P96"/>
      <c r="Q96" s="109">
        <v>8.02</v>
      </c>
      <c r="R96" s="109">
        <v>10.72</v>
      </c>
      <c r="S96" s="109">
        <v>7.56</v>
      </c>
      <c r="T96" s="109">
        <v>8</v>
      </c>
      <c r="U96" s="109">
        <v>4</v>
      </c>
      <c r="V96" s="109">
        <v>9.58</v>
      </c>
      <c r="W96" s="109">
        <v>5</v>
      </c>
      <c r="X96" s="109">
        <v>9.73</v>
      </c>
      <c r="Y96" s="109">
        <v>6.97</v>
      </c>
      <c r="Z96" s="204">
        <v>4.75</v>
      </c>
      <c r="AA96" s="109">
        <v>7</v>
      </c>
      <c r="AB96" s="110">
        <f>june!G96</f>
        <v>9.9700000000000006</v>
      </c>
      <c r="AC96"/>
    </row>
    <row r="97" spans="1:29" ht="17.100000000000001" customHeight="1">
      <c r="A97" s="99">
        <v>88</v>
      </c>
      <c r="B97" s="103" t="s">
        <v>1049</v>
      </c>
      <c r="C97" s="109">
        <v>0</v>
      </c>
      <c r="D97" s="109">
        <v>0</v>
      </c>
      <c r="E97" s="109">
        <v>0</v>
      </c>
      <c r="F97" s="109">
        <v>0</v>
      </c>
      <c r="G97" s="109">
        <v>0</v>
      </c>
      <c r="H97" s="109">
        <v>0</v>
      </c>
      <c r="I97" s="109">
        <v>0</v>
      </c>
      <c r="J97" s="109">
        <v>0</v>
      </c>
      <c r="K97" s="109">
        <v>0</v>
      </c>
      <c r="L97" s="109">
        <v>0</v>
      </c>
      <c r="M97" s="109">
        <v>0</v>
      </c>
      <c r="N97" s="110">
        <f>june!E97</f>
        <v>0</v>
      </c>
      <c r="O97"/>
      <c r="P97"/>
      <c r="Q97" s="109">
        <v>4</v>
      </c>
      <c r="R97" s="109">
        <v>2.46</v>
      </c>
      <c r="S97" s="109">
        <v>3</v>
      </c>
      <c r="T97" s="109">
        <v>3.56</v>
      </c>
      <c r="U97" s="109">
        <v>5.84</v>
      </c>
      <c r="V97" s="109">
        <v>4.3899999999999997</v>
      </c>
      <c r="W97" s="109">
        <v>6</v>
      </c>
      <c r="X97" s="109">
        <v>7.44</v>
      </c>
      <c r="Y97" s="109">
        <v>6</v>
      </c>
      <c r="Z97" s="204">
        <v>5.92</v>
      </c>
      <c r="AA97" s="109">
        <v>8.66</v>
      </c>
      <c r="AB97" s="110">
        <f>june!G97</f>
        <v>8.64</v>
      </c>
      <c r="AC97"/>
    </row>
    <row r="98" spans="1:29" ht="17.100000000000001" customHeight="1">
      <c r="A98" s="99">
        <v>89</v>
      </c>
      <c r="B98" s="103" t="s">
        <v>1050</v>
      </c>
      <c r="C98" s="109">
        <v>12</v>
      </c>
      <c r="D98" s="109">
        <v>7.66</v>
      </c>
      <c r="E98" s="109">
        <v>10</v>
      </c>
      <c r="F98" s="109">
        <v>16</v>
      </c>
      <c r="G98" s="109">
        <v>11</v>
      </c>
      <c r="H98" s="109">
        <v>15</v>
      </c>
      <c r="I98" s="109">
        <v>16</v>
      </c>
      <c r="J98" s="109">
        <v>12</v>
      </c>
      <c r="K98" s="109">
        <v>17.66</v>
      </c>
      <c r="L98" s="109">
        <v>13.75</v>
      </c>
      <c r="M98" s="109">
        <v>12.64</v>
      </c>
      <c r="N98" s="110">
        <f>june!E98</f>
        <v>8</v>
      </c>
      <c r="O98"/>
      <c r="P98"/>
      <c r="Q98" s="109">
        <v>34.31</v>
      </c>
      <c r="R98" s="109">
        <v>31.55</v>
      </c>
      <c r="S98" s="109">
        <v>29.81</v>
      </c>
      <c r="T98" s="109">
        <v>34.700000000000003</v>
      </c>
      <c r="U98" s="109">
        <v>35.99</v>
      </c>
      <c r="V98" s="109">
        <v>45.13</v>
      </c>
      <c r="W98" s="109">
        <v>44.739999999999995</v>
      </c>
      <c r="X98" s="109">
        <v>45.83</v>
      </c>
      <c r="Y98" s="109">
        <v>33.51</v>
      </c>
      <c r="Z98" s="204">
        <v>36.020000000000003</v>
      </c>
      <c r="AA98" s="109">
        <v>32.450000000000003</v>
      </c>
      <c r="AB98" s="110">
        <f>june!G98</f>
        <v>33</v>
      </c>
      <c r="AC98"/>
    </row>
    <row r="99" spans="1:29" ht="17.100000000000001" customHeight="1">
      <c r="A99" s="99">
        <v>90</v>
      </c>
      <c r="B99" s="103" t="s">
        <v>1051</v>
      </c>
      <c r="C99" s="109">
        <v>0</v>
      </c>
      <c r="D99" s="109">
        <v>0</v>
      </c>
      <c r="E99" s="109">
        <v>0</v>
      </c>
      <c r="F99" s="109"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10">
        <f>june!E99</f>
        <v>0</v>
      </c>
      <c r="O99"/>
      <c r="P99"/>
      <c r="Q99" s="109">
        <v>0</v>
      </c>
      <c r="R99" s="109">
        <v>0</v>
      </c>
      <c r="S99" s="109">
        <v>0</v>
      </c>
      <c r="T99" s="109">
        <v>0</v>
      </c>
      <c r="U99" s="109">
        <v>0</v>
      </c>
      <c r="V99" s="109">
        <v>0</v>
      </c>
      <c r="W99" s="109">
        <v>0</v>
      </c>
      <c r="X99" s="109">
        <v>0</v>
      </c>
      <c r="Y99" s="109">
        <v>0</v>
      </c>
      <c r="Z99" s="204">
        <v>0</v>
      </c>
      <c r="AA99" s="109">
        <v>0</v>
      </c>
      <c r="AB99" s="110">
        <f>june!G99</f>
        <v>0</v>
      </c>
      <c r="AC99"/>
    </row>
    <row r="100" spans="1:29" ht="17.100000000000001" customHeight="1">
      <c r="A100" s="99">
        <v>91</v>
      </c>
      <c r="B100" s="103" t="s">
        <v>1052</v>
      </c>
      <c r="C100" s="109">
        <v>0</v>
      </c>
      <c r="D100" s="109">
        <v>0</v>
      </c>
      <c r="E100" s="109">
        <v>0</v>
      </c>
      <c r="F100" s="109"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  <c r="L100" s="109">
        <v>0</v>
      </c>
      <c r="M100" s="109">
        <v>0</v>
      </c>
      <c r="N100" s="110">
        <f>june!E100</f>
        <v>0</v>
      </c>
      <c r="O100"/>
      <c r="P100"/>
      <c r="Q100" s="109">
        <v>20.74</v>
      </c>
      <c r="R100" s="109">
        <v>22.62</v>
      </c>
      <c r="S100" s="109">
        <v>27.69</v>
      </c>
      <c r="T100" s="109">
        <v>26.58</v>
      </c>
      <c r="U100" s="109">
        <v>41.88</v>
      </c>
      <c r="V100" s="109">
        <v>51.36</v>
      </c>
      <c r="W100" s="109">
        <v>48.910000000000004</v>
      </c>
      <c r="X100" s="109">
        <v>40.28</v>
      </c>
      <c r="Y100" s="109">
        <v>44.72</v>
      </c>
      <c r="Z100" s="204">
        <v>40.22</v>
      </c>
      <c r="AA100" s="109">
        <v>40.010000000000005</v>
      </c>
      <c r="AB100" s="110">
        <f>june!G100</f>
        <v>35.159999999999997</v>
      </c>
      <c r="AC100"/>
    </row>
    <row r="101" spans="1:29" ht="17.100000000000001" customHeight="1">
      <c r="A101" s="99">
        <v>92</v>
      </c>
      <c r="B101" s="103" t="s">
        <v>1053</v>
      </c>
      <c r="C101" s="109">
        <v>0</v>
      </c>
      <c r="D101" s="109">
        <v>0</v>
      </c>
      <c r="E101" s="109">
        <v>0</v>
      </c>
      <c r="F101" s="109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  <c r="L101" s="109">
        <v>0</v>
      </c>
      <c r="M101" s="109">
        <v>0</v>
      </c>
      <c r="N101" s="110">
        <f>june!E101</f>
        <v>0</v>
      </c>
      <c r="O101"/>
      <c r="P101"/>
      <c r="Q101" s="109">
        <v>0</v>
      </c>
      <c r="R101" s="109">
        <v>0</v>
      </c>
      <c r="S101" s="109">
        <v>0</v>
      </c>
      <c r="T101" s="109">
        <v>0</v>
      </c>
      <c r="U101" s="109">
        <v>0</v>
      </c>
      <c r="V101" s="109">
        <v>0</v>
      </c>
      <c r="W101" s="109">
        <v>0</v>
      </c>
      <c r="X101" s="109">
        <v>0</v>
      </c>
      <c r="Y101" s="109">
        <v>0</v>
      </c>
      <c r="Z101" s="204">
        <v>0</v>
      </c>
      <c r="AA101" s="109">
        <v>0</v>
      </c>
      <c r="AB101" s="110">
        <f>june!G101</f>
        <v>0</v>
      </c>
      <c r="AC101"/>
    </row>
    <row r="102" spans="1:29" ht="17.100000000000001" customHeight="1">
      <c r="A102" s="99">
        <v>93</v>
      </c>
      <c r="B102" s="103" t="s">
        <v>1054</v>
      </c>
      <c r="C102" s="109">
        <v>0</v>
      </c>
      <c r="D102" s="109">
        <v>0</v>
      </c>
      <c r="E102" s="109">
        <v>0</v>
      </c>
      <c r="F102" s="109"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10">
        <f>june!E102</f>
        <v>0</v>
      </c>
      <c r="O102"/>
      <c r="P102"/>
      <c r="Q102" s="109">
        <v>8.99</v>
      </c>
      <c r="R102" s="109">
        <v>11.22</v>
      </c>
      <c r="S102" s="109">
        <v>13.64</v>
      </c>
      <c r="T102" s="109">
        <v>12.11</v>
      </c>
      <c r="U102" s="109">
        <v>17</v>
      </c>
      <c r="V102" s="109">
        <v>20.43</v>
      </c>
      <c r="W102" s="109">
        <v>15</v>
      </c>
      <c r="X102" s="109">
        <v>12.440000000000001</v>
      </c>
      <c r="Y102" s="109">
        <v>9.9200000000000017</v>
      </c>
      <c r="Z102" s="204">
        <v>7.3800000000000008</v>
      </c>
      <c r="AA102" s="109">
        <v>16.310000000000002</v>
      </c>
      <c r="AB102" s="110">
        <f>june!G102</f>
        <v>16.22</v>
      </c>
      <c r="AC102"/>
    </row>
    <row r="103" spans="1:29" ht="17.100000000000001" customHeight="1">
      <c r="A103" s="99">
        <v>94</v>
      </c>
      <c r="B103" s="103" t="s">
        <v>1055</v>
      </c>
      <c r="C103" s="109">
        <v>0</v>
      </c>
      <c r="D103" s="109">
        <v>0</v>
      </c>
      <c r="E103" s="109">
        <v>0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10">
        <f>june!E103</f>
        <v>0</v>
      </c>
      <c r="O103"/>
      <c r="P103"/>
      <c r="Q103" s="109">
        <v>0</v>
      </c>
      <c r="R103" s="109">
        <v>0.49</v>
      </c>
      <c r="S103" s="109">
        <v>0.96</v>
      </c>
      <c r="T103" s="109">
        <v>0</v>
      </c>
      <c r="U103" s="109">
        <v>0</v>
      </c>
      <c r="V103" s="109">
        <v>4</v>
      </c>
      <c r="W103" s="109">
        <v>5.63</v>
      </c>
      <c r="X103" s="109">
        <v>12.459999999999999</v>
      </c>
      <c r="Y103" s="109">
        <v>14.75</v>
      </c>
      <c r="Z103" s="204">
        <v>17.329999999999998</v>
      </c>
      <c r="AA103" s="109">
        <v>10.75</v>
      </c>
      <c r="AB103" s="110">
        <f>june!G103</f>
        <v>13.35</v>
      </c>
      <c r="AC103"/>
    </row>
    <row r="104" spans="1:29" ht="17.100000000000001" customHeight="1">
      <c r="A104" s="99">
        <v>95</v>
      </c>
      <c r="B104" s="103" t="s">
        <v>1056</v>
      </c>
      <c r="C104" s="109">
        <v>0</v>
      </c>
      <c r="D104" s="109">
        <v>0</v>
      </c>
      <c r="E104" s="109">
        <v>0</v>
      </c>
      <c r="F104" s="109">
        <v>2</v>
      </c>
      <c r="G104" s="109">
        <v>3</v>
      </c>
      <c r="H104" s="109">
        <v>24.78</v>
      </c>
      <c r="I104" s="109">
        <v>21.02</v>
      </c>
      <c r="J104" s="109">
        <v>4.38</v>
      </c>
      <c r="K104" s="109">
        <v>22.859999999999992</v>
      </c>
      <c r="L104" s="109">
        <v>21.719999999999995</v>
      </c>
      <c r="M104" s="109">
        <v>16.41</v>
      </c>
      <c r="N104" s="110">
        <f>june!E104</f>
        <v>26.349999999999998</v>
      </c>
      <c r="O104"/>
      <c r="P104"/>
      <c r="Q104" s="109">
        <v>23.51</v>
      </c>
      <c r="R104" s="109">
        <v>21.65</v>
      </c>
      <c r="S104" s="109">
        <v>31.61</v>
      </c>
      <c r="T104" s="109">
        <v>22.84</v>
      </c>
      <c r="U104" s="109">
        <v>16.55</v>
      </c>
      <c r="V104" s="109">
        <v>15.61</v>
      </c>
      <c r="W104" s="109">
        <v>13.189999999999998</v>
      </c>
      <c r="X104" s="109">
        <v>22.49</v>
      </c>
      <c r="Y104" s="109">
        <v>27.05</v>
      </c>
      <c r="Z104" s="204">
        <v>42.319999999999993</v>
      </c>
      <c r="AA104" s="109">
        <v>78.230000000000018</v>
      </c>
      <c r="AB104" s="110">
        <f>june!G104</f>
        <v>102.33999999999997</v>
      </c>
      <c r="AC104"/>
    </row>
    <row r="105" spans="1:29" ht="17.100000000000001" customHeight="1">
      <c r="A105" s="99">
        <v>96</v>
      </c>
      <c r="B105" s="103" t="s">
        <v>1057</v>
      </c>
      <c r="C105" s="109">
        <v>20.350000000000001</v>
      </c>
      <c r="D105" s="109">
        <v>13.66</v>
      </c>
      <c r="E105" s="109">
        <v>14.2</v>
      </c>
      <c r="F105" s="109">
        <v>14.1</v>
      </c>
      <c r="G105" s="109">
        <v>21.12</v>
      </c>
      <c r="H105" s="109">
        <v>31.25</v>
      </c>
      <c r="I105" s="109">
        <v>34.44</v>
      </c>
      <c r="J105" s="109">
        <v>47.08</v>
      </c>
      <c r="K105" s="109">
        <v>65.48</v>
      </c>
      <c r="L105" s="109">
        <v>70.349999999999994</v>
      </c>
      <c r="M105" s="109">
        <v>91.44999999999996</v>
      </c>
      <c r="N105" s="110">
        <f>june!E105</f>
        <v>112.14999999999999</v>
      </c>
      <c r="O105"/>
      <c r="P105"/>
      <c r="Q105" s="109">
        <v>5.03</v>
      </c>
      <c r="R105" s="109">
        <v>4.68</v>
      </c>
      <c r="S105" s="109">
        <v>8.59</v>
      </c>
      <c r="T105" s="109">
        <v>8.17</v>
      </c>
      <c r="U105" s="109">
        <v>8.7100000000000009</v>
      </c>
      <c r="V105" s="109">
        <v>16.05</v>
      </c>
      <c r="W105" s="109">
        <v>21.92</v>
      </c>
      <c r="X105" s="109">
        <v>37.120000000000005</v>
      </c>
      <c r="Y105" s="109">
        <v>39.4</v>
      </c>
      <c r="Z105" s="204">
        <v>35.309999999999995</v>
      </c>
      <c r="AA105" s="109">
        <v>49.109999999999992</v>
      </c>
      <c r="AB105" s="110">
        <f>june!G105</f>
        <v>40.19</v>
      </c>
      <c r="AC105"/>
    </row>
    <row r="106" spans="1:29" ht="17.100000000000001" customHeight="1">
      <c r="A106" s="99">
        <v>97</v>
      </c>
      <c r="B106" s="103" t="s">
        <v>1058</v>
      </c>
      <c r="C106" s="109">
        <v>158.41499999999999</v>
      </c>
      <c r="D106" s="109">
        <v>142.94499999999999</v>
      </c>
      <c r="E106" s="109">
        <v>142.51</v>
      </c>
      <c r="F106" s="109">
        <v>151.97</v>
      </c>
      <c r="G106" s="109">
        <v>150.88499999999999</v>
      </c>
      <c r="H106" s="109">
        <v>170.815</v>
      </c>
      <c r="I106" s="109">
        <v>179.85999999999996</v>
      </c>
      <c r="J106" s="109">
        <v>188.36</v>
      </c>
      <c r="K106" s="109">
        <v>200.10000000000022</v>
      </c>
      <c r="L106" s="109">
        <v>179.47000000000023</v>
      </c>
      <c r="M106" s="109">
        <v>180.11999999999995</v>
      </c>
      <c r="N106" s="110">
        <f>june!E106</f>
        <v>175.74999999999983</v>
      </c>
      <c r="O106"/>
      <c r="P106"/>
      <c r="Q106" s="109">
        <v>246.94</v>
      </c>
      <c r="R106" s="109">
        <v>261.94</v>
      </c>
      <c r="S106" s="109">
        <v>279.78500000000003</v>
      </c>
      <c r="T106" s="109">
        <v>281.54000000000002</v>
      </c>
      <c r="U106" s="109">
        <v>285.10000000000002</v>
      </c>
      <c r="V106" s="109">
        <v>339.64</v>
      </c>
      <c r="W106" s="109">
        <v>381.17999999999984</v>
      </c>
      <c r="X106" s="109">
        <v>396.4799999999999</v>
      </c>
      <c r="Y106" s="109">
        <v>425.83</v>
      </c>
      <c r="Z106" s="204">
        <v>416.61999999999983</v>
      </c>
      <c r="AA106" s="109">
        <v>420.34999999999997</v>
      </c>
      <c r="AB106" s="110">
        <f>june!G106</f>
        <v>430.6099999999999</v>
      </c>
      <c r="AC106"/>
    </row>
    <row r="107" spans="1:29" ht="17.100000000000001" customHeight="1">
      <c r="A107" s="99">
        <v>98</v>
      </c>
      <c r="B107" s="103" t="s">
        <v>1059</v>
      </c>
      <c r="C107" s="109">
        <v>0</v>
      </c>
      <c r="D107" s="109">
        <v>0</v>
      </c>
      <c r="E107" s="109">
        <v>0</v>
      </c>
      <c r="F107" s="109">
        <v>0</v>
      </c>
      <c r="G107" s="109">
        <v>0</v>
      </c>
      <c r="H107" s="109">
        <v>0</v>
      </c>
      <c r="I107" s="109">
        <v>2</v>
      </c>
      <c r="J107" s="109">
        <v>4</v>
      </c>
      <c r="K107" s="109">
        <v>4</v>
      </c>
      <c r="L107" s="109">
        <v>7</v>
      </c>
      <c r="M107" s="109">
        <v>2</v>
      </c>
      <c r="N107" s="110">
        <f>june!E107</f>
        <v>3.42</v>
      </c>
      <c r="O107"/>
      <c r="P107"/>
      <c r="Q107" s="109">
        <v>3.67</v>
      </c>
      <c r="R107" s="109">
        <v>3</v>
      </c>
      <c r="S107" s="109">
        <v>4.18</v>
      </c>
      <c r="T107" s="109">
        <v>5.17</v>
      </c>
      <c r="U107" s="109">
        <v>5.91</v>
      </c>
      <c r="V107" s="109">
        <v>2.41</v>
      </c>
      <c r="W107" s="109">
        <v>2</v>
      </c>
      <c r="X107" s="109">
        <v>1</v>
      </c>
      <c r="Y107" s="109">
        <v>0</v>
      </c>
      <c r="Z107" s="204">
        <v>3.49</v>
      </c>
      <c r="AA107" s="109">
        <v>4</v>
      </c>
      <c r="AB107" s="110">
        <f>june!G107</f>
        <v>7</v>
      </c>
      <c r="AC107"/>
    </row>
    <row r="108" spans="1:29" ht="17.100000000000001" customHeight="1">
      <c r="A108" s="99">
        <v>99</v>
      </c>
      <c r="B108" s="103" t="s">
        <v>1060</v>
      </c>
      <c r="C108" s="109">
        <v>0</v>
      </c>
      <c r="D108" s="109">
        <v>0</v>
      </c>
      <c r="E108" s="109">
        <v>0</v>
      </c>
      <c r="F108" s="109">
        <v>0</v>
      </c>
      <c r="G108" s="109">
        <v>0</v>
      </c>
      <c r="H108" s="109">
        <v>0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10">
        <f>june!E108</f>
        <v>0</v>
      </c>
      <c r="O108"/>
      <c r="P108"/>
      <c r="Q108" s="109">
        <v>0</v>
      </c>
      <c r="R108" s="109">
        <v>1</v>
      </c>
      <c r="S108" s="109">
        <v>1.4</v>
      </c>
      <c r="T108" s="109">
        <v>0</v>
      </c>
      <c r="U108" s="109">
        <v>7.0000000000000007E-2</v>
      </c>
      <c r="V108" s="109">
        <v>0</v>
      </c>
      <c r="W108" s="109">
        <v>0</v>
      </c>
      <c r="X108" s="109">
        <v>0</v>
      </c>
      <c r="Y108" s="109">
        <v>1</v>
      </c>
      <c r="Z108" s="204">
        <v>0</v>
      </c>
      <c r="AA108" s="109">
        <v>0.17</v>
      </c>
      <c r="AB108" s="110">
        <f>june!G108</f>
        <v>4.7</v>
      </c>
      <c r="AC108"/>
    </row>
    <row r="109" spans="1:29" ht="17.100000000000001" customHeight="1">
      <c r="A109" s="99">
        <v>100</v>
      </c>
      <c r="B109" s="103" t="s">
        <v>1061</v>
      </c>
      <c r="C109" s="109">
        <v>0</v>
      </c>
      <c r="D109" s="109">
        <v>0</v>
      </c>
      <c r="E109" s="109">
        <v>0</v>
      </c>
      <c r="F109" s="109"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10">
        <f>june!E109</f>
        <v>0</v>
      </c>
      <c r="O109"/>
      <c r="P109"/>
      <c r="Q109" s="109">
        <v>16.350000000000001</v>
      </c>
      <c r="R109" s="109">
        <v>19.41</v>
      </c>
      <c r="S109" s="109">
        <v>16.940000000000001</v>
      </c>
      <c r="T109" s="109">
        <v>18.760000000000002</v>
      </c>
      <c r="U109" s="109">
        <v>25.98</v>
      </c>
      <c r="V109" s="109">
        <v>20.51</v>
      </c>
      <c r="W109" s="109">
        <v>29.08</v>
      </c>
      <c r="X109" s="109">
        <v>35.39</v>
      </c>
      <c r="Y109" s="109">
        <v>36.299999999999997</v>
      </c>
      <c r="Z109" s="204">
        <v>40.14</v>
      </c>
      <c r="AA109" s="109">
        <v>45.330000000000005</v>
      </c>
      <c r="AB109" s="110">
        <f>june!G109</f>
        <v>54.689999999999991</v>
      </c>
      <c r="AC109"/>
    </row>
    <row r="110" spans="1:29" ht="17.100000000000001" customHeight="1">
      <c r="A110" s="99">
        <v>101</v>
      </c>
      <c r="B110" s="103" t="s">
        <v>1062</v>
      </c>
      <c r="C110" s="109">
        <v>26.28</v>
      </c>
      <c r="D110" s="109">
        <v>28.42</v>
      </c>
      <c r="E110" s="109">
        <v>46.04</v>
      </c>
      <c r="F110" s="109">
        <v>71.790000000000006</v>
      </c>
      <c r="G110" s="109">
        <v>56.01</v>
      </c>
      <c r="H110" s="109">
        <v>40.770000000000003</v>
      </c>
      <c r="I110" s="109">
        <v>30</v>
      </c>
      <c r="J110" s="109">
        <v>20</v>
      </c>
      <c r="K110" s="109">
        <v>17</v>
      </c>
      <c r="L110" s="109">
        <v>13</v>
      </c>
      <c r="M110" s="109">
        <v>10</v>
      </c>
      <c r="N110" s="110">
        <f>june!E110</f>
        <v>7</v>
      </c>
      <c r="O110"/>
      <c r="P110"/>
      <c r="Q110" s="109">
        <v>30.38</v>
      </c>
      <c r="R110" s="109">
        <v>27.26</v>
      </c>
      <c r="S110" s="109">
        <v>25.68</v>
      </c>
      <c r="T110" s="109">
        <v>29.37</v>
      </c>
      <c r="U110" s="109">
        <v>31.03</v>
      </c>
      <c r="V110" s="109">
        <v>27.51</v>
      </c>
      <c r="W110" s="109">
        <v>29.5</v>
      </c>
      <c r="X110" s="109">
        <v>30.130000000000003</v>
      </c>
      <c r="Y110" s="109">
        <v>34.530000000000008</v>
      </c>
      <c r="Z110" s="204">
        <v>23.92</v>
      </c>
      <c r="AA110" s="109">
        <v>29</v>
      </c>
      <c r="AB110" s="110">
        <f>june!G110</f>
        <v>34.289999999999992</v>
      </c>
      <c r="AC110"/>
    </row>
    <row r="111" spans="1:29" ht="17.100000000000001" customHeight="1">
      <c r="A111" s="99">
        <v>102</v>
      </c>
      <c r="B111" s="103" t="s">
        <v>1063</v>
      </c>
      <c r="C111" s="109">
        <v>0</v>
      </c>
      <c r="D111" s="109">
        <v>0</v>
      </c>
      <c r="E111" s="109">
        <v>0</v>
      </c>
      <c r="F111" s="109"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10">
        <f>june!E111</f>
        <v>0</v>
      </c>
      <c r="O111"/>
      <c r="P111"/>
      <c r="Q111" s="109">
        <v>1</v>
      </c>
      <c r="R111" s="109">
        <v>0</v>
      </c>
      <c r="S111" s="109">
        <v>0.62</v>
      </c>
      <c r="T111" s="109">
        <v>0</v>
      </c>
      <c r="U111" s="109">
        <v>1</v>
      </c>
      <c r="V111" s="109">
        <v>3.5</v>
      </c>
      <c r="W111" s="109">
        <v>5.72</v>
      </c>
      <c r="X111" s="109">
        <v>0</v>
      </c>
      <c r="Y111" s="109">
        <v>0</v>
      </c>
      <c r="Z111" s="204">
        <v>0</v>
      </c>
      <c r="AA111" s="109">
        <v>0</v>
      </c>
      <c r="AB111" s="110">
        <f>june!G111</f>
        <v>2</v>
      </c>
      <c r="AC111"/>
    </row>
    <row r="112" spans="1:29" ht="17.100000000000001" customHeight="1">
      <c r="A112" s="99">
        <v>103</v>
      </c>
      <c r="B112" s="103" t="s">
        <v>1064</v>
      </c>
      <c r="C112" s="109">
        <v>127.41</v>
      </c>
      <c r="D112" s="109">
        <v>144.19</v>
      </c>
      <c r="E112" s="109">
        <v>199.95500000000001</v>
      </c>
      <c r="F112" s="109">
        <v>239.83500000000001</v>
      </c>
      <c r="G112" s="109">
        <v>162.32</v>
      </c>
      <c r="H112" s="109">
        <v>168.56</v>
      </c>
      <c r="I112" s="109">
        <v>166.29999999999995</v>
      </c>
      <c r="J112" s="109">
        <v>176.73000000000005</v>
      </c>
      <c r="K112" s="109">
        <v>156.39999999999998</v>
      </c>
      <c r="L112" s="109">
        <v>150.69999999999999</v>
      </c>
      <c r="M112" s="109">
        <v>140.22999999999996</v>
      </c>
      <c r="N112" s="110">
        <f>june!E112</f>
        <v>121.98000000000003</v>
      </c>
      <c r="O112"/>
      <c r="P112"/>
      <c r="Q112" s="109">
        <v>89.1</v>
      </c>
      <c r="R112" s="109">
        <v>91.834999999999994</v>
      </c>
      <c r="S112" s="109">
        <v>102.98</v>
      </c>
      <c r="T112" s="109">
        <v>104.965</v>
      </c>
      <c r="U112" s="109">
        <v>119.23</v>
      </c>
      <c r="V112" s="109">
        <v>115.5</v>
      </c>
      <c r="W112" s="109">
        <v>109.44000000000003</v>
      </c>
      <c r="X112" s="109">
        <v>122.22000000000001</v>
      </c>
      <c r="Y112" s="109">
        <v>143.41000000000003</v>
      </c>
      <c r="Z112" s="204">
        <v>158.24</v>
      </c>
      <c r="AA112" s="109">
        <v>188.67999999999992</v>
      </c>
      <c r="AB112" s="110">
        <f>june!G112</f>
        <v>252.39999999999998</v>
      </c>
      <c r="AC112"/>
    </row>
    <row r="113" spans="1:29" ht="17.100000000000001" customHeight="1">
      <c r="A113" s="99">
        <v>104</v>
      </c>
      <c r="B113" s="103" t="s">
        <v>555</v>
      </c>
      <c r="C113" s="109">
        <v>0</v>
      </c>
      <c r="D113" s="109">
        <v>0</v>
      </c>
      <c r="E113" s="109">
        <v>0</v>
      </c>
      <c r="F113" s="109"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10">
        <f>june!E113</f>
        <v>0</v>
      </c>
      <c r="O113"/>
      <c r="P113"/>
      <c r="Q113" s="109">
        <v>0</v>
      </c>
      <c r="R113" s="109">
        <v>0</v>
      </c>
      <c r="S113" s="109">
        <v>0</v>
      </c>
      <c r="T113" s="109">
        <v>0</v>
      </c>
      <c r="U113" s="109">
        <v>0</v>
      </c>
      <c r="V113" s="109">
        <v>0</v>
      </c>
      <c r="W113" s="109">
        <v>0</v>
      </c>
      <c r="X113" s="109">
        <v>0</v>
      </c>
      <c r="Y113" s="109">
        <v>0</v>
      </c>
      <c r="Z113" s="204">
        <v>0</v>
      </c>
      <c r="AA113" s="109">
        <v>0</v>
      </c>
      <c r="AB113" s="110">
        <f>june!G113</f>
        <v>0</v>
      </c>
      <c r="AC113"/>
    </row>
    <row r="114" spans="1:29" ht="17.100000000000001" customHeight="1">
      <c r="A114" s="99">
        <v>105</v>
      </c>
      <c r="B114" s="103" t="s">
        <v>1065</v>
      </c>
      <c r="C114" s="109">
        <v>64.37</v>
      </c>
      <c r="D114" s="109">
        <v>60.475000000000001</v>
      </c>
      <c r="E114" s="109">
        <v>64.62</v>
      </c>
      <c r="F114" s="109">
        <v>55</v>
      </c>
      <c r="G114" s="109">
        <v>59.22</v>
      </c>
      <c r="H114" s="109">
        <v>47</v>
      </c>
      <c r="I114" s="109">
        <v>37.9</v>
      </c>
      <c r="J114" s="109">
        <v>28</v>
      </c>
      <c r="K114" s="109">
        <v>26</v>
      </c>
      <c r="L114" s="109">
        <v>27.82</v>
      </c>
      <c r="M114" s="109">
        <v>38</v>
      </c>
      <c r="N114" s="110">
        <f>june!E114</f>
        <v>40</v>
      </c>
      <c r="O114"/>
      <c r="P114"/>
      <c r="Q114" s="109">
        <v>26.57</v>
      </c>
      <c r="R114" s="109">
        <v>28.95</v>
      </c>
      <c r="S114" s="109">
        <v>28.53</v>
      </c>
      <c r="T114" s="109">
        <v>33.619999999999997</v>
      </c>
      <c r="U114" s="109">
        <v>23.12</v>
      </c>
      <c r="V114" s="109">
        <v>28.524999999999999</v>
      </c>
      <c r="W114" s="109">
        <v>25.03</v>
      </c>
      <c r="X114" s="109">
        <v>30.56</v>
      </c>
      <c r="Y114" s="109">
        <v>22.1</v>
      </c>
      <c r="Z114" s="204">
        <v>26.93</v>
      </c>
      <c r="AA114" s="109">
        <v>24.109999999999996</v>
      </c>
      <c r="AB114" s="110">
        <f>june!G114</f>
        <v>23.87</v>
      </c>
      <c r="AC114"/>
    </row>
    <row r="115" spans="1:29" ht="17.100000000000001" customHeight="1">
      <c r="A115" s="99">
        <v>106</v>
      </c>
      <c r="B115" s="103" t="s">
        <v>1066</v>
      </c>
      <c r="C115" s="109">
        <v>0</v>
      </c>
      <c r="D115" s="109">
        <v>0</v>
      </c>
      <c r="E115" s="109">
        <v>0</v>
      </c>
      <c r="F115" s="109"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10">
        <f>june!E115</f>
        <v>0</v>
      </c>
      <c r="O115"/>
      <c r="P115"/>
      <c r="Q115" s="109">
        <v>0</v>
      </c>
      <c r="R115" s="109">
        <v>0</v>
      </c>
      <c r="S115" s="109">
        <v>0</v>
      </c>
      <c r="T115" s="109">
        <v>0</v>
      </c>
      <c r="U115" s="109">
        <v>0</v>
      </c>
      <c r="V115" s="109">
        <v>0</v>
      </c>
      <c r="W115" s="109">
        <v>0</v>
      </c>
      <c r="X115" s="109">
        <v>0</v>
      </c>
      <c r="Y115" s="109">
        <v>0</v>
      </c>
      <c r="Z115" s="204">
        <v>0</v>
      </c>
      <c r="AA115" s="109">
        <v>0</v>
      </c>
      <c r="AB115" s="110">
        <f>june!G115</f>
        <v>0</v>
      </c>
      <c r="AC115"/>
    </row>
    <row r="116" spans="1:29" ht="17.100000000000001" customHeight="1">
      <c r="A116" s="99">
        <v>107</v>
      </c>
      <c r="B116" s="103" t="s">
        <v>1067</v>
      </c>
      <c r="C116" s="109">
        <v>64.39</v>
      </c>
      <c r="D116" s="109">
        <v>55.02</v>
      </c>
      <c r="E116" s="109">
        <v>43.57</v>
      </c>
      <c r="F116" s="109">
        <v>46.79</v>
      </c>
      <c r="G116" s="109">
        <v>40.619999999999997</v>
      </c>
      <c r="H116" s="109">
        <v>35.17</v>
      </c>
      <c r="I116" s="109">
        <v>31.529999999999998</v>
      </c>
      <c r="J116" s="109">
        <v>33.520000000000003</v>
      </c>
      <c r="K116" s="109">
        <v>39.649999999999991</v>
      </c>
      <c r="L116" s="109">
        <v>43.870000000000005</v>
      </c>
      <c r="M116" s="109">
        <v>39.200000000000003</v>
      </c>
      <c r="N116" s="110">
        <f>june!E116</f>
        <v>38.54</v>
      </c>
      <c r="O116"/>
      <c r="P116"/>
      <c r="Q116" s="109">
        <v>154.4</v>
      </c>
      <c r="R116" s="109">
        <v>180.64500000000001</v>
      </c>
      <c r="S116" s="109">
        <v>192.64</v>
      </c>
      <c r="T116" s="109">
        <v>215.01</v>
      </c>
      <c r="U116" s="109">
        <v>205.14</v>
      </c>
      <c r="V116" s="109">
        <v>210.37</v>
      </c>
      <c r="W116" s="109">
        <v>231.93</v>
      </c>
      <c r="X116" s="109">
        <v>240</v>
      </c>
      <c r="Y116" s="109">
        <v>260.07000000000005</v>
      </c>
      <c r="Z116" s="204">
        <v>291.74</v>
      </c>
      <c r="AA116" s="109">
        <v>302.95999999999998</v>
      </c>
      <c r="AB116" s="110">
        <f>june!G116</f>
        <v>312.14000000000004</v>
      </c>
      <c r="AC116"/>
    </row>
    <row r="117" spans="1:29" ht="17.100000000000001" customHeight="1">
      <c r="A117" s="99">
        <v>108</v>
      </c>
      <c r="B117" s="103" t="s">
        <v>1068</v>
      </c>
      <c r="C117" s="109">
        <v>0</v>
      </c>
      <c r="D117" s="109">
        <v>0</v>
      </c>
      <c r="E117" s="109">
        <v>0</v>
      </c>
      <c r="F117" s="109"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10">
        <f>june!E117</f>
        <v>0</v>
      </c>
      <c r="O117"/>
      <c r="P117"/>
      <c r="Q117" s="109">
        <v>0</v>
      </c>
      <c r="R117" s="109">
        <v>0</v>
      </c>
      <c r="S117" s="109">
        <v>0</v>
      </c>
      <c r="T117" s="109">
        <v>0</v>
      </c>
      <c r="U117" s="109">
        <v>0</v>
      </c>
      <c r="V117" s="109">
        <v>0</v>
      </c>
      <c r="W117" s="109">
        <v>0</v>
      </c>
      <c r="X117" s="109">
        <v>0</v>
      </c>
      <c r="Y117" s="109">
        <v>0</v>
      </c>
      <c r="Z117" s="204">
        <v>0</v>
      </c>
      <c r="AA117" s="109">
        <v>0</v>
      </c>
      <c r="AB117" s="110">
        <f>june!G117</f>
        <v>0</v>
      </c>
      <c r="AC117"/>
    </row>
    <row r="118" spans="1:29" ht="17.100000000000001" customHeight="1">
      <c r="A118" s="99">
        <v>109</v>
      </c>
      <c r="B118" s="103" t="s">
        <v>1069</v>
      </c>
      <c r="C118" s="109">
        <v>0</v>
      </c>
      <c r="D118" s="109">
        <v>0</v>
      </c>
      <c r="E118" s="109">
        <v>0</v>
      </c>
      <c r="F118" s="109"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10">
        <f>june!E118</f>
        <v>0</v>
      </c>
      <c r="O118"/>
      <c r="P118"/>
      <c r="Q118" s="109">
        <v>0</v>
      </c>
      <c r="R118" s="109">
        <v>0</v>
      </c>
      <c r="S118" s="109">
        <v>0</v>
      </c>
      <c r="T118" s="109">
        <v>0</v>
      </c>
      <c r="U118" s="109">
        <v>0</v>
      </c>
      <c r="V118" s="109">
        <v>0</v>
      </c>
      <c r="W118" s="109">
        <v>0</v>
      </c>
      <c r="X118" s="109">
        <v>0</v>
      </c>
      <c r="Y118" s="109">
        <v>0</v>
      </c>
      <c r="Z118" s="204">
        <v>0</v>
      </c>
      <c r="AA118" s="109">
        <v>0</v>
      </c>
      <c r="AB118" s="110">
        <f>june!G118</f>
        <v>0</v>
      </c>
      <c r="AC118"/>
    </row>
    <row r="119" spans="1:29" ht="17.100000000000001" customHeight="1">
      <c r="A119" s="99">
        <v>110</v>
      </c>
      <c r="B119" s="103" t="s">
        <v>1070</v>
      </c>
      <c r="C119" s="109">
        <v>0</v>
      </c>
      <c r="D119" s="109">
        <v>0</v>
      </c>
      <c r="E119" s="109">
        <v>0</v>
      </c>
      <c r="F119" s="109"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18.270000000000003</v>
      </c>
      <c r="M119" s="109">
        <v>31.53</v>
      </c>
      <c r="N119" s="110">
        <f>june!E119</f>
        <v>42.559999999999995</v>
      </c>
      <c r="O119"/>
      <c r="P119"/>
      <c r="Q119" s="109">
        <v>18.55</v>
      </c>
      <c r="R119" s="109">
        <v>12.97</v>
      </c>
      <c r="S119" s="109">
        <v>13.14</v>
      </c>
      <c r="T119" s="109">
        <v>17.43</v>
      </c>
      <c r="U119" s="109">
        <v>23.74</v>
      </c>
      <c r="V119" s="109">
        <v>16.47</v>
      </c>
      <c r="W119" s="109">
        <v>26.17</v>
      </c>
      <c r="X119" s="109">
        <v>36.619999999999997</v>
      </c>
      <c r="Y119" s="109">
        <v>20.58</v>
      </c>
      <c r="Z119" s="204">
        <v>20.369999999999997</v>
      </c>
      <c r="AA119" s="109">
        <v>27.930000000000003</v>
      </c>
      <c r="AB119" s="110">
        <f>june!G119</f>
        <v>37.1</v>
      </c>
      <c r="AC119"/>
    </row>
    <row r="120" spans="1:29" ht="17.100000000000001" customHeight="1">
      <c r="A120" s="99">
        <v>111</v>
      </c>
      <c r="B120" s="103" t="s">
        <v>1071</v>
      </c>
      <c r="C120" s="109">
        <v>106.75</v>
      </c>
      <c r="D120" s="109">
        <v>103.77</v>
      </c>
      <c r="E120" s="109">
        <v>103.6</v>
      </c>
      <c r="F120" s="109">
        <v>100.47499999999999</v>
      </c>
      <c r="G120" s="109">
        <v>109.29</v>
      </c>
      <c r="H120" s="109">
        <v>131.96</v>
      </c>
      <c r="I120" s="109">
        <v>132.25</v>
      </c>
      <c r="J120" s="109">
        <v>140.21000000000004</v>
      </c>
      <c r="K120" s="109">
        <v>114.12000000000002</v>
      </c>
      <c r="L120" s="109">
        <v>113.30000000000001</v>
      </c>
      <c r="M120" s="109">
        <v>132.75</v>
      </c>
      <c r="N120" s="110">
        <f>june!E120</f>
        <v>117.09</v>
      </c>
      <c r="O120"/>
      <c r="P120"/>
      <c r="Q120" s="109">
        <v>19</v>
      </c>
      <c r="R120" s="109">
        <v>27.9</v>
      </c>
      <c r="S120" s="109">
        <v>31.49</v>
      </c>
      <c r="T120" s="109">
        <v>30</v>
      </c>
      <c r="U120" s="109">
        <v>32.44</v>
      </c>
      <c r="V120" s="109">
        <v>27.89</v>
      </c>
      <c r="W120" s="109">
        <v>26.26</v>
      </c>
      <c r="X120" s="109">
        <v>32.01</v>
      </c>
      <c r="Y120" s="109">
        <v>35.82</v>
      </c>
      <c r="Z120" s="204">
        <v>38.58</v>
      </c>
      <c r="AA120" s="109">
        <v>48.629999999999995</v>
      </c>
      <c r="AB120" s="110">
        <f>june!G120</f>
        <v>52.089999999999989</v>
      </c>
      <c r="AC120"/>
    </row>
    <row r="121" spans="1:29" ht="17.100000000000001" customHeight="1">
      <c r="A121" s="99">
        <v>112</v>
      </c>
      <c r="B121" s="103" t="s">
        <v>1072</v>
      </c>
      <c r="C121" s="109">
        <v>0</v>
      </c>
      <c r="D121" s="109">
        <v>0</v>
      </c>
      <c r="E121" s="109">
        <v>0</v>
      </c>
      <c r="F121" s="109"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10">
        <f>june!E121</f>
        <v>0</v>
      </c>
      <c r="O121"/>
      <c r="P121"/>
      <c r="Q121" s="109">
        <v>5.45</v>
      </c>
      <c r="R121" s="109">
        <v>4.38</v>
      </c>
      <c r="S121" s="109">
        <v>7.8</v>
      </c>
      <c r="T121" s="109">
        <v>9.4700000000000006</v>
      </c>
      <c r="U121" s="109">
        <v>14</v>
      </c>
      <c r="V121" s="109">
        <v>15</v>
      </c>
      <c r="W121" s="109">
        <v>20.32</v>
      </c>
      <c r="X121" s="109">
        <v>21.5</v>
      </c>
      <c r="Y121" s="109">
        <v>0</v>
      </c>
      <c r="Z121" s="204">
        <v>0</v>
      </c>
      <c r="AA121" s="109">
        <v>0</v>
      </c>
      <c r="AB121" s="110">
        <f>june!G121</f>
        <v>0</v>
      </c>
      <c r="AC121"/>
    </row>
    <row r="122" spans="1:29" ht="17.100000000000001" customHeight="1">
      <c r="A122" s="99">
        <v>113</v>
      </c>
      <c r="B122" s="103" t="s">
        <v>1073</v>
      </c>
      <c r="C122" s="109">
        <v>0</v>
      </c>
      <c r="D122" s="109">
        <v>0</v>
      </c>
      <c r="E122" s="109">
        <v>0</v>
      </c>
      <c r="F122" s="109"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10">
        <f>june!E122</f>
        <v>0</v>
      </c>
      <c r="O122"/>
      <c r="P122"/>
      <c r="Q122" s="109">
        <v>0</v>
      </c>
      <c r="R122" s="109">
        <v>0</v>
      </c>
      <c r="S122" s="109">
        <v>0</v>
      </c>
      <c r="T122" s="109">
        <v>0</v>
      </c>
      <c r="U122" s="109">
        <v>0</v>
      </c>
      <c r="V122" s="109">
        <v>0</v>
      </c>
      <c r="W122" s="109">
        <v>0</v>
      </c>
      <c r="X122" s="109">
        <v>0</v>
      </c>
      <c r="Y122" s="109">
        <v>0</v>
      </c>
      <c r="Z122" s="204">
        <v>0</v>
      </c>
      <c r="AA122" s="109">
        <v>0</v>
      </c>
      <c r="AB122" s="110">
        <f>june!G122</f>
        <v>0</v>
      </c>
      <c r="AC122"/>
    </row>
    <row r="123" spans="1:29" ht="17.100000000000001" customHeight="1">
      <c r="A123" s="99">
        <v>114</v>
      </c>
      <c r="B123" s="103" t="s">
        <v>1074</v>
      </c>
      <c r="C123" s="109">
        <v>62.08</v>
      </c>
      <c r="D123" s="109">
        <v>57.795000000000002</v>
      </c>
      <c r="E123" s="109">
        <v>69.03</v>
      </c>
      <c r="F123" s="109">
        <v>58.49</v>
      </c>
      <c r="G123" s="109">
        <v>38.4</v>
      </c>
      <c r="H123" s="109">
        <v>48.24</v>
      </c>
      <c r="I123" s="109">
        <v>59.239999999999995</v>
      </c>
      <c r="J123" s="109">
        <v>508.4000000000002</v>
      </c>
      <c r="K123" s="109">
        <v>506.59000000000026</v>
      </c>
      <c r="L123" s="109">
        <v>65.17</v>
      </c>
      <c r="M123" s="109">
        <v>92.589999999999989</v>
      </c>
      <c r="N123" s="110">
        <f>june!E123</f>
        <v>116.54999999999997</v>
      </c>
      <c r="O123"/>
      <c r="P123"/>
      <c r="Q123" s="109">
        <v>201.29</v>
      </c>
      <c r="R123" s="109">
        <v>222.63</v>
      </c>
      <c r="S123" s="109">
        <v>249.12</v>
      </c>
      <c r="T123" s="109">
        <v>256.3</v>
      </c>
      <c r="U123" s="109">
        <v>339.51</v>
      </c>
      <c r="V123" s="109">
        <v>380.53</v>
      </c>
      <c r="W123" s="109">
        <v>357.44</v>
      </c>
      <c r="X123" s="109">
        <v>341.54000000000008</v>
      </c>
      <c r="Y123" s="109">
        <v>338.89000000000016</v>
      </c>
      <c r="Z123" s="204">
        <v>333.69999999999993</v>
      </c>
      <c r="AA123" s="109">
        <v>331.94999999999993</v>
      </c>
      <c r="AB123" s="110">
        <f>june!G123</f>
        <v>323.16000000000003</v>
      </c>
      <c r="AC123"/>
    </row>
    <row r="124" spans="1:29" ht="17.100000000000001" customHeight="1">
      <c r="A124" s="99">
        <v>115</v>
      </c>
      <c r="B124" s="103" t="s">
        <v>1075</v>
      </c>
      <c r="C124" s="109">
        <v>0</v>
      </c>
      <c r="D124" s="109">
        <v>0</v>
      </c>
      <c r="E124" s="109">
        <v>0</v>
      </c>
      <c r="F124" s="109"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10">
        <f>june!E124</f>
        <v>0</v>
      </c>
      <c r="O124"/>
      <c r="P124"/>
      <c r="Q124" s="109">
        <v>0</v>
      </c>
      <c r="R124" s="109">
        <v>0</v>
      </c>
      <c r="S124" s="109">
        <v>0</v>
      </c>
      <c r="T124" s="109">
        <v>0</v>
      </c>
      <c r="U124" s="109">
        <v>0</v>
      </c>
      <c r="V124" s="109">
        <v>0</v>
      </c>
      <c r="W124" s="109">
        <v>0</v>
      </c>
      <c r="X124" s="109">
        <v>0</v>
      </c>
      <c r="Y124" s="109">
        <v>0</v>
      </c>
      <c r="Z124" s="204">
        <v>0</v>
      </c>
      <c r="AA124" s="109">
        <v>0</v>
      </c>
      <c r="AB124" s="110">
        <f>june!G124</f>
        <v>0</v>
      </c>
      <c r="AC124"/>
    </row>
    <row r="125" spans="1:29" ht="17.100000000000001" customHeight="1">
      <c r="A125" s="99">
        <v>116</v>
      </c>
      <c r="B125" s="103" t="s">
        <v>1076</v>
      </c>
      <c r="C125" s="109">
        <v>0</v>
      </c>
      <c r="D125" s="109">
        <v>0</v>
      </c>
      <c r="E125" s="109">
        <v>0</v>
      </c>
      <c r="F125" s="109"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10">
        <f>june!E125</f>
        <v>0</v>
      </c>
      <c r="O125"/>
      <c r="P125"/>
      <c r="Q125" s="109">
        <v>0</v>
      </c>
      <c r="R125" s="109">
        <v>0</v>
      </c>
      <c r="S125" s="109">
        <v>0</v>
      </c>
      <c r="T125" s="109">
        <v>0</v>
      </c>
      <c r="U125" s="109">
        <v>0</v>
      </c>
      <c r="V125" s="109">
        <v>0</v>
      </c>
      <c r="W125" s="109">
        <v>0</v>
      </c>
      <c r="X125" s="109">
        <v>0</v>
      </c>
      <c r="Y125" s="109">
        <v>0</v>
      </c>
      <c r="Z125" s="204">
        <v>0</v>
      </c>
      <c r="AA125" s="109">
        <v>0</v>
      </c>
      <c r="AB125" s="110">
        <f>june!G125</f>
        <v>0</v>
      </c>
      <c r="AC125"/>
    </row>
    <row r="126" spans="1:29" ht="17.100000000000001" customHeight="1">
      <c r="A126" s="99">
        <v>117</v>
      </c>
      <c r="B126" s="103" t="s">
        <v>1077</v>
      </c>
      <c r="C126" s="109">
        <v>16.14</v>
      </c>
      <c r="D126" s="109">
        <v>34.06</v>
      </c>
      <c r="E126" s="109">
        <v>43.57</v>
      </c>
      <c r="F126" s="109">
        <v>55.07</v>
      </c>
      <c r="G126" s="109">
        <v>79.19</v>
      </c>
      <c r="H126" s="109">
        <v>75.52</v>
      </c>
      <c r="I126" s="109">
        <v>75.62</v>
      </c>
      <c r="J126" s="109">
        <v>77.67</v>
      </c>
      <c r="K126" s="109">
        <v>75.56</v>
      </c>
      <c r="L126" s="109">
        <v>78.469999999999985</v>
      </c>
      <c r="M126" s="109">
        <v>102.42999999999999</v>
      </c>
      <c r="N126" s="110">
        <f>june!E126</f>
        <v>98.469999999999985</v>
      </c>
      <c r="O126"/>
      <c r="P126"/>
      <c r="Q126" s="109">
        <v>24.42</v>
      </c>
      <c r="R126" s="109">
        <v>21.38</v>
      </c>
      <c r="S126" s="109">
        <v>32.39</v>
      </c>
      <c r="T126" s="109">
        <v>26.92</v>
      </c>
      <c r="U126" s="109">
        <v>31.34</v>
      </c>
      <c r="V126" s="109">
        <v>36.299999999999997</v>
      </c>
      <c r="W126" s="109">
        <v>30.07</v>
      </c>
      <c r="X126" s="109">
        <v>47.03</v>
      </c>
      <c r="Y126" s="109">
        <v>61.470000000000006</v>
      </c>
      <c r="Z126" s="204">
        <v>58.52</v>
      </c>
      <c r="AA126" s="109">
        <v>58.58</v>
      </c>
      <c r="AB126" s="110">
        <f>june!G126</f>
        <v>47.480000000000004</v>
      </c>
      <c r="AC126"/>
    </row>
    <row r="127" spans="1:29" ht="17.100000000000001" customHeight="1">
      <c r="A127" s="99">
        <v>118</v>
      </c>
      <c r="B127" s="103" t="s">
        <v>1078</v>
      </c>
      <c r="C127" s="109">
        <v>0</v>
      </c>
      <c r="D127" s="109">
        <v>0</v>
      </c>
      <c r="E127" s="109">
        <v>0</v>
      </c>
      <c r="F127" s="109"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10">
        <f>june!E127</f>
        <v>0</v>
      </c>
      <c r="O127"/>
      <c r="P127"/>
      <c r="Q127" s="109">
        <v>0</v>
      </c>
      <c r="R127" s="109">
        <v>0</v>
      </c>
      <c r="S127" s="109">
        <v>0</v>
      </c>
      <c r="T127" s="109">
        <v>1</v>
      </c>
      <c r="U127" s="109">
        <v>3.16</v>
      </c>
      <c r="V127" s="109">
        <v>3</v>
      </c>
      <c r="W127" s="109">
        <v>2</v>
      </c>
      <c r="X127" s="109">
        <v>1</v>
      </c>
      <c r="Y127" s="109">
        <v>1</v>
      </c>
      <c r="Z127" s="204">
        <v>1</v>
      </c>
      <c r="AA127" s="109">
        <v>1</v>
      </c>
      <c r="AB127" s="110">
        <f>june!G127</f>
        <v>1</v>
      </c>
      <c r="AC127"/>
    </row>
    <row r="128" spans="1:29" ht="17.100000000000001" customHeight="1">
      <c r="A128" s="99">
        <v>119</v>
      </c>
      <c r="B128" s="103" t="s">
        <v>1079</v>
      </c>
      <c r="C128" s="109">
        <v>0</v>
      </c>
      <c r="D128" s="109">
        <v>0</v>
      </c>
      <c r="E128" s="109">
        <v>0</v>
      </c>
      <c r="F128" s="109">
        <v>0</v>
      </c>
      <c r="G128" s="109">
        <v>0</v>
      </c>
      <c r="H128" s="109">
        <v>0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10">
        <f>june!E128</f>
        <v>0</v>
      </c>
      <c r="O128"/>
      <c r="P128"/>
      <c r="Q128" s="109">
        <v>0</v>
      </c>
      <c r="R128" s="109">
        <v>0</v>
      </c>
      <c r="S128" s="109">
        <v>0</v>
      </c>
      <c r="T128" s="109">
        <v>0</v>
      </c>
      <c r="U128" s="109">
        <v>0</v>
      </c>
      <c r="V128" s="109">
        <v>0</v>
      </c>
      <c r="W128" s="109">
        <v>0</v>
      </c>
      <c r="X128" s="109">
        <v>0</v>
      </c>
      <c r="Y128" s="109">
        <v>0</v>
      </c>
      <c r="Z128" s="204">
        <v>0</v>
      </c>
      <c r="AA128" s="109">
        <v>0</v>
      </c>
      <c r="AB128" s="110">
        <f>june!G128</f>
        <v>0</v>
      </c>
      <c r="AC128"/>
    </row>
    <row r="129" spans="1:29" ht="17.100000000000001" customHeight="1">
      <c r="A129" s="99">
        <v>120</v>
      </c>
      <c r="B129" s="103" t="s">
        <v>1080</v>
      </c>
      <c r="C129" s="109">
        <v>0</v>
      </c>
      <c r="D129" s="109">
        <v>0</v>
      </c>
      <c r="E129" s="109">
        <v>0</v>
      </c>
      <c r="F129" s="109"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10">
        <f>june!E129</f>
        <v>0</v>
      </c>
      <c r="O129"/>
      <c r="P129"/>
      <c r="Q129" s="109">
        <v>0</v>
      </c>
      <c r="R129" s="109">
        <v>0</v>
      </c>
      <c r="S129" s="109">
        <v>0</v>
      </c>
      <c r="T129" s="109">
        <v>0</v>
      </c>
      <c r="U129" s="109">
        <v>0</v>
      </c>
      <c r="V129" s="109">
        <v>0</v>
      </c>
      <c r="W129" s="109">
        <v>0</v>
      </c>
      <c r="X129" s="109">
        <v>0</v>
      </c>
      <c r="Y129" s="109">
        <v>0</v>
      </c>
      <c r="Z129" s="204">
        <v>0</v>
      </c>
      <c r="AA129" s="109">
        <v>0</v>
      </c>
      <c r="AB129" s="110">
        <f>june!G129</f>
        <v>0</v>
      </c>
      <c r="AC129"/>
    </row>
    <row r="130" spans="1:29" ht="17.100000000000001" customHeight="1">
      <c r="A130" s="99">
        <v>121</v>
      </c>
      <c r="B130" s="103" t="s">
        <v>1081</v>
      </c>
      <c r="C130" s="109">
        <v>4.42</v>
      </c>
      <c r="D130" s="109">
        <v>6</v>
      </c>
      <c r="E130" s="109">
        <v>5</v>
      </c>
      <c r="F130" s="109">
        <v>6.5</v>
      </c>
      <c r="G130" s="109">
        <v>3.81</v>
      </c>
      <c r="H130" s="109">
        <v>6</v>
      </c>
      <c r="I130" s="109">
        <v>8.34</v>
      </c>
      <c r="J130" s="109">
        <v>7</v>
      </c>
      <c r="K130" s="109">
        <v>3</v>
      </c>
      <c r="L130" s="109">
        <v>4</v>
      </c>
      <c r="M130" s="109">
        <v>3</v>
      </c>
      <c r="N130" s="110">
        <f>june!E130</f>
        <v>5</v>
      </c>
      <c r="O130"/>
      <c r="P130"/>
      <c r="Q130" s="109">
        <v>19</v>
      </c>
      <c r="R130" s="109">
        <v>20.74</v>
      </c>
      <c r="S130" s="109">
        <v>14.17</v>
      </c>
      <c r="T130" s="109">
        <v>18</v>
      </c>
      <c r="U130" s="109">
        <v>16</v>
      </c>
      <c r="V130" s="109">
        <v>15.72</v>
      </c>
      <c r="W130" s="109">
        <v>9.67</v>
      </c>
      <c r="X130" s="109">
        <v>9</v>
      </c>
      <c r="Y130" s="109">
        <v>14.55</v>
      </c>
      <c r="Z130" s="204">
        <v>9.65</v>
      </c>
      <c r="AA130" s="109">
        <v>11</v>
      </c>
      <c r="AB130" s="110">
        <f>june!G130</f>
        <v>4.6899999999999995</v>
      </c>
      <c r="AC130"/>
    </row>
    <row r="131" spans="1:29" ht="17.100000000000001" customHeight="1">
      <c r="A131" s="99">
        <v>122</v>
      </c>
      <c r="B131" s="103" t="s">
        <v>1082</v>
      </c>
      <c r="C131" s="109">
        <v>0</v>
      </c>
      <c r="D131" s="109">
        <v>0</v>
      </c>
      <c r="E131" s="109">
        <v>0</v>
      </c>
      <c r="F131" s="109">
        <v>0</v>
      </c>
      <c r="G131" s="109">
        <v>0</v>
      </c>
      <c r="H131" s="109">
        <v>0</v>
      </c>
      <c r="I131" s="109">
        <v>0</v>
      </c>
      <c r="J131" s="109">
        <v>0</v>
      </c>
      <c r="K131" s="109">
        <v>0</v>
      </c>
      <c r="L131" s="109">
        <v>0</v>
      </c>
      <c r="M131" s="109">
        <v>0</v>
      </c>
      <c r="N131" s="110">
        <f>june!E131</f>
        <v>0</v>
      </c>
      <c r="O131"/>
      <c r="P131"/>
      <c r="Q131" s="109">
        <v>2</v>
      </c>
      <c r="R131" s="109">
        <v>2</v>
      </c>
      <c r="S131" s="109">
        <v>2</v>
      </c>
      <c r="T131" s="109">
        <v>2.48</v>
      </c>
      <c r="U131" s="109">
        <v>2</v>
      </c>
      <c r="V131" s="109">
        <v>1</v>
      </c>
      <c r="W131" s="109">
        <v>1</v>
      </c>
      <c r="X131" s="109">
        <v>0</v>
      </c>
      <c r="Y131" s="109">
        <v>0</v>
      </c>
      <c r="Z131" s="204">
        <v>1</v>
      </c>
      <c r="AA131" s="109">
        <v>0</v>
      </c>
      <c r="AB131" s="110">
        <f>june!G131</f>
        <v>2.74</v>
      </c>
      <c r="AC131"/>
    </row>
    <row r="132" spans="1:29" ht="17.100000000000001" customHeight="1">
      <c r="A132" s="99">
        <v>123</v>
      </c>
      <c r="B132" s="103" t="s">
        <v>1083</v>
      </c>
      <c r="C132" s="109">
        <v>0</v>
      </c>
      <c r="D132" s="109">
        <v>0</v>
      </c>
      <c r="E132" s="109">
        <v>0</v>
      </c>
      <c r="F132" s="109">
        <v>0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10">
        <f>june!E132</f>
        <v>0</v>
      </c>
      <c r="O132"/>
      <c r="P132"/>
      <c r="Q132" s="109">
        <v>0</v>
      </c>
      <c r="R132" s="109">
        <v>0</v>
      </c>
      <c r="S132" s="109">
        <v>0</v>
      </c>
      <c r="T132" s="109">
        <v>0</v>
      </c>
      <c r="U132" s="109">
        <v>0</v>
      </c>
      <c r="V132" s="109">
        <v>0</v>
      </c>
      <c r="W132" s="109">
        <v>0</v>
      </c>
      <c r="X132" s="109">
        <v>0</v>
      </c>
      <c r="Y132" s="109">
        <v>0</v>
      </c>
      <c r="Z132" s="204">
        <v>0</v>
      </c>
      <c r="AA132" s="109">
        <v>0</v>
      </c>
      <c r="AB132" s="110">
        <f>june!G132</f>
        <v>0</v>
      </c>
      <c r="AC132"/>
    </row>
    <row r="133" spans="1:29" ht="17.100000000000001" customHeight="1">
      <c r="A133" s="99">
        <v>124</v>
      </c>
      <c r="B133" s="103" t="s">
        <v>1084</v>
      </c>
      <c r="C133" s="109">
        <v>0</v>
      </c>
      <c r="D133" s="109">
        <v>0</v>
      </c>
      <c r="E133" s="109">
        <v>0</v>
      </c>
      <c r="F133" s="109"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10">
        <f>june!E133</f>
        <v>0</v>
      </c>
      <c r="O133"/>
      <c r="P133"/>
      <c r="Q133" s="109">
        <v>0</v>
      </c>
      <c r="R133" s="109">
        <v>0</v>
      </c>
      <c r="S133" s="109">
        <v>0</v>
      </c>
      <c r="T133" s="109">
        <v>0</v>
      </c>
      <c r="U133" s="109">
        <v>0</v>
      </c>
      <c r="V133" s="109">
        <v>0</v>
      </c>
      <c r="W133" s="109">
        <v>0</v>
      </c>
      <c r="X133" s="109">
        <v>0</v>
      </c>
      <c r="Y133" s="109">
        <v>0</v>
      </c>
      <c r="Z133" s="204">
        <v>0</v>
      </c>
      <c r="AA133" s="109">
        <v>0</v>
      </c>
      <c r="AB133" s="110">
        <f>june!G133</f>
        <v>0</v>
      </c>
      <c r="AC133"/>
    </row>
    <row r="134" spans="1:29" ht="17.100000000000001" customHeight="1">
      <c r="A134" s="99">
        <v>125</v>
      </c>
      <c r="B134" s="103" t="s">
        <v>1085</v>
      </c>
      <c r="C134" s="109">
        <v>63.8</v>
      </c>
      <c r="D134" s="109">
        <v>74.53</v>
      </c>
      <c r="E134" s="109">
        <v>91.27</v>
      </c>
      <c r="F134" s="109">
        <v>76.14</v>
      </c>
      <c r="G134" s="109">
        <v>73.209999999999994</v>
      </c>
      <c r="H134" s="109">
        <v>71</v>
      </c>
      <c r="I134" s="109">
        <v>69.72</v>
      </c>
      <c r="J134" s="109">
        <v>77</v>
      </c>
      <c r="K134" s="109">
        <v>74.279999999999987</v>
      </c>
      <c r="L134" s="109">
        <v>73.14</v>
      </c>
      <c r="M134" s="109">
        <v>70</v>
      </c>
      <c r="N134" s="110">
        <f>june!E134</f>
        <v>67.38</v>
      </c>
      <c r="O134"/>
      <c r="P134"/>
      <c r="Q134" s="109">
        <v>4</v>
      </c>
      <c r="R134" s="109">
        <v>9</v>
      </c>
      <c r="S134" s="109">
        <v>11.04</v>
      </c>
      <c r="T134" s="109">
        <v>9.48</v>
      </c>
      <c r="U134" s="109">
        <v>8</v>
      </c>
      <c r="V134" s="109">
        <v>8.98</v>
      </c>
      <c r="W134" s="109">
        <v>10.55</v>
      </c>
      <c r="X134" s="109">
        <v>9.02</v>
      </c>
      <c r="Y134" s="109">
        <v>8.93</v>
      </c>
      <c r="Z134" s="204">
        <v>5.3</v>
      </c>
      <c r="AA134" s="109">
        <v>5</v>
      </c>
      <c r="AB134" s="110">
        <f>june!G134</f>
        <v>3</v>
      </c>
      <c r="AC134"/>
    </row>
    <row r="135" spans="1:29" ht="17.100000000000001" customHeight="1">
      <c r="A135" s="99">
        <v>126</v>
      </c>
      <c r="B135" s="103" t="s">
        <v>1086</v>
      </c>
      <c r="C135" s="109">
        <v>61.5</v>
      </c>
      <c r="D135" s="109">
        <v>72.91</v>
      </c>
      <c r="E135" s="109">
        <v>81.75</v>
      </c>
      <c r="F135" s="109">
        <v>107.94</v>
      </c>
      <c r="G135" s="109">
        <v>120.92</v>
      </c>
      <c r="H135" s="109">
        <v>138.14500000000001</v>
      </c>
      <c r="I135" s="109">
        <v>156.25000000000006</v>
      </c>
      <c r="J135" s="109">
        <v>158.63999999999999</v>
      </c>
      <c r="K135" s="109">
        <v>0</v>
      </c>
      <c r="L135" s="109">
        <v>0</v>
      </c>
      <c r="M135" s="109">
        <v>0</v>
      </c>
      <c r="N135" s="110">
        <f>june!E135</f>
        <v>0</v>
      </c>
      <c r="O135"/>
      <c r="P135"/>
      <c r="Q135" s="109">
        <v>122.43</v>
      </c>
      <c r="R135" s="109">
        <v>145.16999999999999</v>
      </c>
      <c r="S135" s="109">
        <v>148.88999999999999</v>
      </c>
      <c r="T135" s="109">
        <v>176.63</v>
      </c>
      <c r="U135" s="109">
        <v>180.38</v>
      </c>
      <c r="V135" s="109">
        <v>175.96</v>
      </c>
      <c r="W135" s="109">
        <v>193.82999999999996</v>
      </c>
      <c r="X135" s="109">
        <v>206.72</v>
      </c>
      <c r="Y135" s="109">
        <v>0</v>
      </c>
      <c r="Z135" s="204">
        <v>0</v>
      </c>
      <c r="AA135" s="109">
        <v>0</v>
      </c>
      <c r="AB135" s="110">
        <f>june!G135</f>
        <v>0</v>
      </c>
      <c r="AC135"/>
    </row>
    <row r="136" spans="1:29" ht="17.100000000000001" customHeight="1">
      <c r="A136" s="99">
        <v>127</v>
      </c>
      <c r="B136" s="103" t="s">
        <v>1087</v>
      </c>
      <c r="C136" s="109">
        <v>26.97</v>
      </c>
      <c r="D136" s="109">
        <v>27.77</v>
      </c>
      <c r="E136" s="109">
        <v>43.12</v>
      </c>
      <c r="F136" s="109">
        <v>50.64</v>
      </c>
      <c r="G136" s="109">
        <v>66</v>
      </c>
      <c r="H136" s="109">
        <v>123.24</v>
      </c>
      <c r="I136" s="109">
        <v>123.93999999999998</v>
      </c>
      <c r="J136" s="109">
        <v>134.4</v>
      </c>
      <c r="K136" s="109">
        <v>124.93999999999997</v>
      </c>
      <c r="L136" s="109">
        <v>124.89000000000001</v>
      </c>
      <c r="M136" s="109">
        <v>123.99999999999999</v>
      </c>
      <c r="N136" s="110">
        <f>june!E136</f>
        <v>130.80000000000001</v>
      </c>
      <c r="O136"/>
      <c r="P136"/>
      <c r="Q136" s="109">
        <v>27.87</v>
      </c>
      <c r="R136" s="109">
        <v>25.42</v>
      </c>
      <c r="S136" s="109">
        <v>32.24</v>
      </c>
      <c r="T136" s="109">
        <v>35.22</v>
      </c>
      <c r="U136" s="109">
        <v>44.24</v>
      </c>
      <c r="V136" s="109">
        <v>45.24</v>
      </c>
      <c r="W136" s="109">
        <v>35.190000000000005</v>
      </c>
      <c r="X136" s="109">
        <v>33.39</v>
      </c>
      <c r="Y136" s="109">
        <v>42.92</v>
      </c>
      <c r="Z136" s="204">
        <v>37.69</v>
      </c>
      <c r="AA136" s="109">
        <v>28.32</v>
      </c>
      <c r="AB136" s="110">
        <f>june!G136</f>
        <v>30.78</v>
      </c>
      <c r="AC136"/>
    </row>
    <row r="137" spans="1:29" ht="17.100000000000001" customHeight="1">
      <c r="A137" s="99">
        <v>128</v>
      </c>
      <c r="B137" s="103" t="s">
        <v>1088</v>
      </c>
      <c r="C137" s="109">
        <v>60.33</v>
      </c>
      <c r="D137" s="109">
        <v>53.89</v>
      </c>
      <c r="E137" s="109">
        <v>54.435000000000002</v>
      </c>
      <c r="F137" s="109">
        <v>54.02</v>
      </c>
      <c r="G137" s="109">
        <v>55.33</v>
      </c>
      <c r="H137" s="109">
        <v>52.924999999999997</v>
      </c>
      <c r="I137" s="109">
        <v>54.789999999999992</v>
      </c>
      <c r="J137" s="109">
        <v>55.080000000000005</v>
      </c>
      <c r="K137" s="109">
        <v>57.34</v>
      </c>
      <c r="L137" s="109">
        <v>56.41999999999998</v>
      </c>
      <c r="M137" s="109">
        <v>42.49</v>
      </c>
      <c r="N137" s="110">
        <f>june!E137</f>
        <v>36.6</v>
      </c>
      <c r="O137"/>
      <c r="P137"/>
      <c r="Q137" s="109">
        <v>159.535</v>
      </c>
      <c r="R137" s="109">
        <v>154.21</v>
      </c>
      <c r="S137" s="109">
        <v>143.06</v>
      </c>
      <c r="T137" s="109">
        <v>155.08000000000001</v>
      </c>
      <c r="U137" s="109">
        <v>169.73</v>
      </c>
      <c r="V137" s="109">
        <v>194.13</v>
      </c>
      <c r="W137" s="109">
        <v>211.875</v>
      </c>
      <c r="X137" s="109">
        <v>216.12999999999997</v>
      </c>
      <c r="Y137" s="109">
        <v>233.77999999999997</v>
      </c>
      <c r="Z137" s="204">
        <v>216.10999999999999</v>
      </c>
      <c r="AA137" s="109">
        <v>210.38000000000002</v>
      </c>
      <c r="AB137" s="110">
        <f>june!G137</f>
        <v>189.82</v>
      </c>
      <c r="AC137"/>
    </row>
    <row r="138" spans="1:29" ht="17.100000000000001" customHeight="1">
      <c r="A138" s="99">
        <v>129</v>
      </c>
      <c r="B138" s="103" t="s">
        <v>1089</v>
      </c>
      <c r="C138" s="109">
        <v>0</v>
      </c>
      <c r="D138" s="109">
        <v>0</v>
      </c>
      <c r="E138" s="109">
        <v>0</v>
      </c>
      <c r="F138" s="109"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10">
        <f>june!E138</f>
        <v>0</v>
      </c>
      <c r="O138"/>
      <c r="P138"/>
      <c r="Q138" s="109">
        <v>0</v>
      </c>
      <c r="R138" s="109">
        <v>0</v>
      </c>
      <c r="S138" s="109">
        <v>0</v>
      </c>
      <c r="T138" s="109">
        <v>0</v>
      </c>
      <c r="U138" s="109">
        <v>0</v>
      </c>
      <c r="V138" s="109">
        <v>0</v>
      </c>
      <c r="W138" s="109">
        <v>0</v>
      </c>
      <c r="X138" s="109">
        <v>0</v>
      </c>
      <c r="Y138" s="109">
        <v>0</v>
      </c>
      <c r="Z138" s="204">
        <v>0</v>
      </c>
      <c r="AA138" s="109">
        <v>0</v>
      </c>
      <c r="AB138" s="110">
        <f>june!G138</f>
        <v>0</v>
      </c>
      <c r="AC138"/>
    </row>
    <row r="139" spans="1:29" ht="17.100000000000001" customHeight="1">
      <c r="A139" s="99">
        <v>130</v>
      </c>
      <c r="B139" s="103" t="s">
        <v>1090</v>
      </c>
      <c r="C139" s="109">
        <v>0</v>
      </c>
      <c r="D139" s="109">
        <v>0</v>
      </c>
      <c r="E139" s="109">
        <v>0</v>
      </c>
      <c r="F139" s="109"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10">
        <f>june!E139</f>
        <v>0</v>
      </c>
      <c r="O139"/>
      <c r="P139"/>
      <c r="Q139" s="109">
        <v>0</v>
      </c>
      <c r="R139" s="109">
        <v>0</v>
      </c>
      <c r="S139" s="109">
        <v>0</v>
      </c>
      <c r="T139" s="109">
        <v>0</v>
      </c>
      <c r="U139" s="109">
        <v>0</v>
      </c>
      <c r="V139" s="109">
        <v>0</v>
      </c>
      <c r="W139" s="109">
        <v>0</v>
      </c>
      <c r="X139" s="109">
        <v>0</v>
      </c>
      <c r="Y139" s="109">
        <v>0</v>
      </c>
      <c r="Z139" s="204">
        <v>0</v>
      </c>
      <c r="AA139" s="109">
        <v>0</v>
      </c>
      <c r="AB139" s="110">
        <f>june!G139</f>
        <v>0</v>
      </c>
      <c r="AC139"/>
    </row>
    <row r="140" spans="1:29" ht="17.100000000000001" customHeight="1">
      <c r="A140" s="99">
        <v>131</v>
      </c>
      <c r="B140" s="103" t="s">
        <v>1091</v>
      </c>
      <c r="C140" s="109">
        <v>0</v>
      </c>
      <c r="D140" s="109">
        <v>0</v>
      </c>
      <c r="E140" s="109">
        <v>0</v>
      </c>
      <c r="F140" s="109"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10">
        <f>june!E140</f>
        <v>0</v>
      </c>
      <c r="O140"/>
      <c r="P140"/>
      <c r="Q140" s="109">
        <v>0</v>
      </c>
      <c r="R140" s="109">
        <v>0</v>
      </c>
      <c r="S140" s="109">
        <v>0</v>
      </c>
      <c r="T140" s="109">
        <v>0</v>
      </c>
      <c r="U140" s="109">
        <v>0</v>
      </c>
      <c r="V140" s="109">
        <v>0</v>
      </c>
      <c r="W140" s="109">
        <v>0</v>
      </c>
      <c r="X140" s="109">
        <v>0</v>
      </c>
      <c r="Y140" s="109">
        <v>1</v>
      </c>
      <c r="Z140" s="204">
        <v>0.72</v>
      </c>
      <c r="AA140" s="109">
        <v>0</v>
      </c>
      <c r="AB140" s="110">
        <f>june!G140</f>
        <v>3.48</v>
      </c>
      <c r="AC140"/>
    </row>
    <row r="141" spans="1:29" ht="17.100000000000001" customHeight="1">
      <c r="A141" s="99">
        <v>132</v>
      </c>
      <c r="B141" s="103" t="s">
        <v>1092</v>
      </c>
      <c r="C141" s="109">
        <v>0</v>
      </c>
      <c r="D141" s="109">
        <v>0</v>
      </c>
      <c r="E141" s="109">
        <v>0</v>
      </c>
      <c r="F141" s="109"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10">
        <f>june!E141</f>
        <v>0</v>
      </c>
      <c r="O141"/>
      <c r="P141"/>
      <c r="Q141" s="109">
        <v>0</v>
      </c>
      <c r="R141" s="109">
        <v>0</v>
      </c>
      <c r="S141" s="109">
        <v>0</v>
      </c>
      <c r="T141" s="109">
        <v>0</v>
      </c>
      <c r="U141" s="109">
        <v>0</v>
      </c>
      <c r="V141" s="109">
        <v>0</v>
      </c>
      <c r="W141" s="109">
        <v>0</v>
      </c>
      <c r="X141" s="109">
        <v>0</v>
      </c>
      <c r="Y141" s="109">
        <v>1</v>
      </c>
      <c r="Z141" s="204">
        <v>0</v>
      </c>
      <c r="AA141" s="109">
        <v>0</v>
      </c>
      <c r="AB141" s="110">
        <f>june!G141</f>
        <v>0</v>
      </c>
      <c r="AC141"/>
    </row>
    <row r="142" spans="1:29" ht="17.100000000000001" customHeight="1">
      <c r="A142" s="99">
        <v>133</v>
      </c>
      <c r="B142" s="103" t="s">
        <v>1093</v>
      </c>
      <c r="C142" s="109">
        <v>0</v>
      </c>
      <c r="D142" s="109">
        <v>0</v>
      </c>
      <c r="E142" s="109">
        <v>0</v>
      </c>
      <c r="F142" s="109">
        <v>0</v>
      </c>
      <c r="G142" s="109">
        <v>0</v>
      </c>
      <c r="H142" s="109">
        <v>0</v>
      </c>
      <c r="I142" s="109">
        <v>11</v>
      </c>
      <c r="J142" s="109">
        <v>27.63</v>
      </c>
      <c r="K142" s="109">
        <v>61.16</v>
      </c>
      <c r="L142" s="109">
        <v>65.430000000000007</v>
      </c>
      <c r="M142" s="109">
        <v>57.480000000000004</v>
      </c>
      <c r="N142" s="110">
        <f>june!E142</f>
        <v>57.87</v>
      </c>
      <c r="O142"/>
      <c r="P142"/>
      <c r="Q142" s="109">
        <v>3</v>
      </c>
      <c r="R142" s="109">
        <v>3.5</v>
      </c>
      <c r="S142" s="109">
        <v>6.42</v>
      </c>
      <c r="T142" s="109">
        <v>5</v>
      </c>
      <c r="U142" s="109">
        <v>5</v>
      </c>
      <c r="V142" s="109">
        <v>7.23</v>
      </c>
      <c r="W142" s="109">
        <v>8.83</v>
      </c>
      <c r="X142" s="109">
        <v>10.24</v>
      </c>
      <c r="Y142" s="109">
        <v>9</v>
      </c>
      <c r="Z142" s="204">
        <v>9.9</v>
      </c>
      <c r="AA142" s="109">
        <v>16.600000000000001</v>
      </c>
      <c r="AB142" s="110">
        <f>june!G142</f>
        <v>17.499999999999996</v>
      </c>
      <c r="AC142"/>
    </row>
    <row r="143" spans="1:29" ht="17.100000000000001" customHeight="1">
      <c r="A143" s="99">
        <v>134</v>
      </c>
      <c r="B143" s="103" t="s">
        <v>1094</v>
      </c>
      <c r="C143" s="109">
        <v>0</v>
      </c>
      <c r="D143" s="109">
        <v>0</v>
      </c>
      <c r="E143" s="109">
        <v>0</v>
      </c>
      <c r="F143" s="109">
        <v>0</v>
      </c>
      <c r="G143" s="109">
        <v>0</v>
      </c>
      <c r="H143" s="109">
        <v>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10">
        <f>june!E143</f>
        <v>0</v>
      </c>
      <c r="O143"/>
      <c r="P143"/>
      <c r="Q143" s="109">
        <v>0</v>
      </c>
      <c r="R143" s="109">
        <v>0</v>
      </c>
      <c r="S143" s="109">
        <v>0</v>
      </c>
      <c r="T143" s="109">
        <v>0</v>
      </c>
      <c r="U143" s="109">
        <v>0</v>
      </c>
      <c r="V143" s="109">
        <v>0</v>
      </c>
      <c r="W143" s="109">
        <v>0</v>
      </c>
      <c r="X143" s="109">
        <v>0</v>
      </c>
      <c r="Y143" s="109">
        <v>0</v>
      </c>
      <c r="Z143" s="204">
        <v>0</v>
      </c>
      <c r="AA143" s="109">
        <v>0</v>
      </c>
      <c r="AB143" s="110">
        <f>june!G143</f>
        <v>0</v>
      </c>
      <c r="AC143"/>
    </row>
    <row r="144" spans="1:29" ht="17.100000000000001" customHeight="1">
      <c r="A144" s="99">
        <v>135</v>
      </c>
      <c r="B144" s="103" t="s">
        <v>1095</v>
      </c>
      <c r="C144" s="109">
        <v>6.37</v>
      </c>
      <c r="D144" s="109">
        <v>11.355</v>
      </c>
      <c r="E144" s="109">
        <v>12.52</v>
      </c>
      <c r="F144" s="109">
        <v>14.065</v>
      </c>
      <c r="G144" s="109">
        <v>19.18</v>
      </c>
      <c r="H144" s="109">
        <v>20.54</v>
      </c>
      <c r="I144" s="109">
        <v>20.339999999999996</v>
      </c>
      <c r="J144" s="109">
        <v>21.98</v>
      </c>
      <c r="K144" s="109">
        <v>18.5</v>
      </c>
      <c r="L144" s="109">
        <v>28.36</v>
      </c>
      <c r="M144" s="109">
        <v>40.31</v>
      </c>
      <c r="N144" s="110">
        <f>june!E144</f>
        <v>52.93</v>
      </c>
      <c r="O144"/>
      <c r="P144"/>
      <c r="Q144" s="109">
        <v>0.82</v>
      </c>
      <c r="R144" s="109">
        <v>2.46</v>
      </c>
      <c r="S144" s="109">
        <v>1.59</v>
      </c>
      <c r="T144" s="109">
        <v>1</v>
      </c>
      <c r="U144" s="109">
        <v>2</v>
      </c>
      <c r="V144" s="109">
        <v>2</v>
      </c>
      <c r="W144" s="109">
        <v>2.69</v>
      </c>
      <c r="X144" s="109">
        <v>3.31</v>
      </c>
      <c r="Y144" s="109">
        <v>3</v>
      </c>
      <c r="Z144" s="204">
        <v>1</v>
      </c>
      <c r="AA144" s="109">
        <v>1</v>
      </c>
      <c r="AB144" s="110">
        <f>june!G144</f>
        <v>2.52</v>
      </c>
      <c r="AC144"/>
    </row>
    <row r="145" spans="1:29" ht="17.100000000000001" customHeight="1">
      <c r="A145" s="99">
        <v>136</v>
      </c>
      <c r="B145" s="103" t="s">
        <v>1096</v>
      </c>
      <c r="C145" s="109">
        <v>105.435</v>
      </c>
      <c r="D145" s="109">
        <v>97.35</v>
      </c>
      <c r="E145" s="109">
        <v>106.125</v>
      </c>
      <c r="F145" s="109">
        <v>106.74</v>
      </c>
      <c r="G145" s="109">
        <v>103.97</v>
      </c>
      <c r="H145" s="109">
        <v>111.22</v>
      </c>
      <c r="I145" s="109">
        <v>119.995</v>
      </c>
      <c r="J145" s="109">
        <v>125.13999999999999</v>
      </c>
      <c r="K145" s="109">
        <v>121.02999999999999</v>
      </c>
      <c r="L145" s="109">
        <v>132.01</v>
      </c>
      <c r="M145" s="109">
        <v>158.83000000000001</v>
      </c>
      <c r="N145" s="110">
        <f>june!E145</f>
        <v>158.46</v>
      </c>
      <c r="O145"/>
      <c r="P145"/>
      <c r="Q145" s="109">
        <v>5.42</v>
      </c>
      <c r="R145" s="109">
        <v>4.0750000000000002</v>
      </c>
      <c r="S145" s="109">
        <v>8.2899999999999991</v>
      </c>
      <c r="T145" s="109">
        <v>3.34</v>
      </c>
      <c r="U145" s="109">
        <v>4.08</v>
      </c>
      <c r="V145" s="109">
        <v>6.62</v>
      </c>
      <c r="W145" s="109">
        <v>4.7699999999999996</v>
      </c>
      <c r="X145" s="109">
        <v>9.43</v>
      </c>
      <c r="Y145" s="109">
        <v>7.1999999999999993</v>
      </c>
      <c r="Z145" s="204">
        <v>4.82</v>
      </c>
      <c r="AA145" s="109">
        <v>8.57</v>
      </c>
      <c r="AB145" s="110">
        <f>june!G145</f>
        <v>14.330000000000002</v>
      </c>
      <c r="AC145"/>
    </row>
    <row r="146" spans="1:29" ht="17.100000000000001" customHeight="1">
      <c r="A146" s="99">
        <v>137</v>
      </c>
      <c r="B146" s="103" t="s">
        <v>1097</v>
      </c>
      <c r="C146" s="109">
        <v>14.42</v>
      </c>
      <c r="D146" s="109">
        <v>24.75</v>
      </c>
      <c r="E146" s="109">
        <v>27.21</v>
      </c>
      <c r="F146" s="109">
        <v>20.34</v>
      </c>
      <c r="G146" s="109">
        <v>22</v>
      </c>
      <c r="H146" s="109">
        <v>18</v>
      </c>
      <c r="I146" s="109">
        <v>12.64</v>
      </c>
      <c r="J146" s="109">
        <v>19.440000000000001</v>
      </c>
      <c r="K146" s="109">
        <v>32.159999999999997</v>
      </c>
      <c r="L146" s="109">
        <v>50.190000000000005</v>
      </c>
      <c r="M146" s="109">
        <v>51.699999999999996</v>
      </c>
      <c r="N146" s="110">
        <f>june!E146</f>
        <v>52.690000000000005</v>
      </c>
      <c r="O146"/>
      <c r="P146"/>
      <c r="Q146" s="109">
        <v>203.1</v>
      </c>
      <c r="R146" s="109">
        <v>207.67</v>
      </c>
      <c r="S146" s="109">
        <v>217.12</v>
      </c>
      <c r="T146" s="109">
        <v>219.44</v>
      </c>
      <c r="U146" s="109">
        <v>226.64</v>
      </c>
      <c r="V146" s="109">
        <v>219.72</v>
      </c>
      <c r="W146" s="109">
        <v>258.89999999999998</v>
      </c>
      <c r="X146" s="109">
        <v>259.55000000000007</v>
      </c>
      <c r="Y146" s="109">
        <v>291.42000000000007</v>
      </c>
      <c r="Z146" s="204">
        <v>311.62000000000006</v>
      </c>
      <c r="AA146" s="109">
        <v>334.25000000000011</v>
      </c>
      <c r="AB146" s="110">
        <f>june!G146</f>
        <v>337.02</v>
      </c>
      <c r="AC146"/>
    </row>
    <row r="147" spans="1:29" ht="17.100000000000001" customHeight="1">
      <c r="A147" s="99">
        <v>138</v>
      </c>
      <c r="B147" s="103" t="s">
        <v>1098</v>
      </c>
      <c r="C147" s="109">
        <v>139.41</v>
      </c>
      <c r="D147" s="109">
        <v>134.56</v>
      </c>
      <c r="E147" s="109">
        <v>117.39</v>
      </c>
      <c r="F147" s="109">
        <v>111.39</v>
      </c>
      <c r="G147" s="109">
        <v>97.31</v>
      </c>
      <c r="H147" s="109">
        <v>106.11</v>
      </c>
      <c r="I147" s="109">
        <v>111.67000000000002</v>
      </c>
      <c r="J147" s="109">
        <v>120.49999999999999</v>
      </c>
      <c r="K147" s="109">
        <v>124.6</v>
      </c>
      <c r="L147" s="109">
        <v>139.91</v>
      </c>
      <c r="M147" s="109">
        <v>129.57999999999998</v>
      </c>
      <c r="N147" s="110">
        <f>june!E147</f>
        <v>122.77</v>
      </c>
      <c r="O147"/>
      <c r="P147"/>
      <c r="Q147" s="109">
        <v>84.51</v>
      </c>
      <c r="R147" s="109">
        <v>74.760000000000005</v>
      </c>
      <c r="S147" s="109">
        <v>59.03</v>
      </c>
      <c r="T147" s="109">
        <v>60.734999999999999</v>
      </c>
      <c r="U147" s="109">
        <v>56.32</v>
      </c>
      <c r="V147" s="109">
        <v>41.38</v>
      </c>
      <c r="W147" s="109">
        <v>47.42</v>
      </c>
      <c r="X147" s="109">
        <v>47.42</v>
      </c>
      <c r="Y147" s="109">
        <v>41.88</v>
      </c>
      <c r="Z147" s="204">
        <v>44.97</v>
      </c>
      <c r="AA147" s="109">
        <v>49.210000000000008</v>
      </c>
      <c r="AB147" s="110">
        <f>june!G147</f>
        <v>48.56</v>
      </c>
      <c r="AC147"/>
    </row>
    <row r="148" spans="1:29" ht="17.100000000000001" customHeight="1">
      <c r="A148" s="99">
        <v>139</v>
      </c>
      <c r="B148" s="103" t="s">
        <v>1099</v>
      </c>
      <c r="C148" s="109">
        <v>3</v>
      </c>
      <c r="D148" s="109">
        <v>0</v>
      </c>
      <c r="E148" s="109">
        <v>0</v>
      </c>
      <c r="F148" s="109">
        <v>0</v>
      </c>
      <c r="G148" s="109">
        <v>0</v>
      </c>
      <c r="H148" s="109">
        <v>0</v>
      </c>
      <c r="I148" s="109">
        <v>0</v>
      </c>
      <c r="J148" s="109">
        <v>0</v>
      </c>
      <c r="K148" s="109">
        <v>0</v>
      </c>
      <c r="L148" s="109">
        <v>0</v>
      </c>
      <c r="M148" s="109">
        <v>0</v>
      </c>
      <c r="N148" s="110">
        <f>june!E148</f>
        <v>0</v>
      </c>
      <c r="O148"/>
      <c r="P148"/>
      <c r="Q148" s="109">
        <v>8.99</v>
      </c>
      <c r="R148" s="109">
        <v>4.5</v>
      </c>
      <c r="S148" s="109">
        <v>7.51</v>
      </c>
      <c r="T148" s="109">
        <v>8.77</v>
      </c>
      <c r="U148" s="109">
        <v>12.21</v>
      </c>
      <c r="V148" s="109">
        <v>13.19</v>
      </c>
      <c r="W148" s="109">
        <v>16.12</v>
      </c>
      <c r="X148" s="109">
        <v>13.13</v>
      </c>
      <c r="Y148" s="109">
        <v>14.42</v>
      </c>
      <c r="Z148" s="204">
        <v>17.740000000000002</v>
      </c>
      <c r="AA148" s="109">
        <v>15.46</v>
      </c>
      <c r="AB148" s="110">
        <f>june!G148</f>
        <v>18.369999999999997</v>
      </c>
      <c r="AC148"/>
    </row>
    <row r="149" spans="1:29" ht="17.100000000000001" customHeight="1">
      <c r="A149" s="99">
        <v>140</v>
      </c>
      <c r="B149" s="103" t="s">
        <v>1100</v>
      </c>
      <c r="C149" s="109">
        <v>0</v>
      </c>
      <c r="D149" s="109">
        <v>0</v>
      </c>
      <c r="E149" s="109">
        <v>0</v>
      </c>
      <c r="F149" s="109">
        <v>0</v>
      </c>
      <c r="G149" s="109">
        <v>0</v>
      </c>
      <c r="H149" s="109">
        <v>0</v>
      </c>
      <c r="I149" s="109">
        <v>0</v>
      </c>
      <c r="J149" s="109">
        <v>0</v>
      </c>
      <c r="K149" s="109">
        <v>0</v>
      </c>
      <c r="L149" s="109">
        <v>0</v>
      </c>
      <c r="M149" s="109">
        <v>0</v>
      </c>
      <c r="N149" s="110">
        <f>june!E149</f>
        <v>0</v>
      </c>
      <c r="O149"/>
      <c r="P149"/>
      <c r="Q149" s="109">
        <v>0</v>
      </c>
      <c r="R149" s="109">
        <v>0</v>
      </c>
      <c r="S149" s="109">
        <v>0</v>
      </c>
      <c r="T149" s="109">
        <v>0</v>
      </c>
      <c r="U149" s="109">
        <v>0</v>
      </c>
      <c r="V149" s="109">
        <v>0</v>
      </c>
      <c r="W149" s="109">
        <v>0</v>
      </c>
      <c r="X149" s="109">
        <v>0</v>
      </c>
      <c r="Y149" s="109">
        <v>0</v>
      </c>
      <c r="Z149" s="204">
        <v>0</v>
      </c>
      <c r="AA149" s="109">
        <v>0</v>
      </c>
      <c r="AB149" s="110">
        <f>june!G149</f>
        <v>0</v>
      </c>
      <c r="AC149"/>
    </row>
    <row r="150" spans="1:29" ht="17.100000000000001" customHeight="1">
      <c r="A150" s="99">
        <v>141</v>
      </c>
      <c r="B150" s="103" t="s">
        <v>1101</v>
      </c>
      <c r="C150" s="109">
        <v>110.2</v>
      </c>
      <c r="D150" s="109">
        <v>109.6</v>
      </c>
      <c r="E150" s="109">
        <v>117.75</v>
      </c>
      <c r="F150" s="109">
        <v>139.99</v>
      </c>
      <c r="G150" s="109">
        <v>155.31</v>
      </c>
      <c r="H150" s="109">
        <v>179.57</v>
      </c>
      <c r="I150" s="109">
        <v>161.6</v>
      </c>
      <c r="J150" s="109">
        <v>139.04999999999998</v>
      </c>
      <c r="K150" s="109">
        <v>123.35999999999999</v>
      </c>
      <c r="L150" s="109">
        <v>125.08000000000001</v>
      </c>
      <c r="M150" s="109">
        <v>101.62</v>
      </c>
      <c r="N150" s="110">
        <f>june!E150</f>
        <v>96.140000000000015</v>
      </c>
      <c r="O150"/>
      <c r="P150"/>
      <c r="Q150" s="109">
        <v>14.92</v>
      </c>
      <c r="R150" s="109">
        <v>11.67</v>
      </c>
      <c r="S150" s="109">
        <v>13.97</v>
      </c>
      <c r="T150" s="109">
        <v>16.55</v>
      </c>
      <c r="U150" s="109">
        <v>14.78</v>
      </c>
      <c r="V150" s="109">
        <v>16.53</v>
      </c>
      <c r="W150" s="109">
        <v>19.89</v>
      </c>
      <c r="X150" s="109">
        <v>22.29</v>
      </c>
      <c r="Y150" s="109">
        <v>29.08</v>
      </c>
      <c r="Z150" s="204">
        <v>22.89</v>
      </c>
      <c r="AA150" s="109">
        <v>18.999999999999996</v>
      </c>
      <c r="AB150" s="110">
        <f>june!G150</f>
        <v>21.259999999999998</v>
      </c>
      <c r="AC150"/>
    </row>
    <row r="151" spans="1:29" ht="17.100000000000001" customHeight="1">
      <c r="A151" s="99">
        <v>142</v>
      </c>
      <c r="B151" s="103" t="s">
        <v>1102</v>
      </c>
      <c r="C151" s="109">
        <v>0</v>
      </c>
      <c r="D151" s="109">
        <v>0</v>
      </c>
      <c r="E151" s="109">
        <v>0</v>
      </c>
      <c r="F151" s="109"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10">
        <f>june!E151</f>
        <v>0</v>
      </c>
      <c r="O151"/>
      <c r="P151"/>
      <c r="Q151" s="109">
        <v>0</v>
      </c>
      <c r="R151" s="109">
        <v>0</v>
      </c>
      <c r="S151" s="109">
        <v>0</v>
      </c>
      <c r="T151" s="109">
        <v>0</v>
      </c>
      <c r="U151" s="109">
        <v>0</v>
      </c>
      <c r="V151" s="109">
        <v>0</v>
      </c>
      <c r="W151" s="109">
        <v>0</v>
      </c>
      <c r="X151" s="109">
        <v>1.5299999999999998</v>
      </c>
      <c r="Y151" s="109">
        <v>1</v>
      </c>
      <c r="Z151" s="204">
        <v>2.1</v>
      </c>
      <c r="AA151" s="109">
        <v>4.5</v>
      </c>
      <c r="AB151" s="110">
        <f>june!G151</f>
        <v>6</v>
      </c>
      <c r="AC151"/>
    </row>
    <row r="152" spans="1:29" ht="17.100000000000001" customHeight="1">
      <c r="A152" s="99">
        <v>143</v>
      </c>
      <c r="B152" s="103" t="s">
        <v>1103</v>
      </c>
      <c r="C152" s="109">
        <v>0</v>
      </c>
      <c r="D152" s="109">
        <v>0</v>
      </c>
      <c r="E152" s="109">
        <v>0</v>
      </c>
      <c r="F152" s="109"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10">
        <f>june!E152</f>
        <v>0</v>
      </c>
      <c r="O152"/>
      <c r="P152"/>
      <c r="Q152" s="109">
        <v>0</v>
      </c>
      <c r="R152" s="109">
        <v>0</v>
      </c>
      <c r="S152" s="109">
        <v>0</v>
      </c>
      <c r="T152" s="109">
        <v>0</v>
      </c>
      <c r="U152" s="109">
        <v>0</v>
      </c>
      <c r="V152" s="109">
        <v>0</v>
      </c>
      <c r="W152" s="109">
        <v>0</v>
      </c>
      <c r="X152" s="109">
        <v>0</v>
      </c>
      <c r="Y152" s="109">
        <v>0</v>
      </c>
      <c r="Z152" s="204">
        <v>0</v>
      </c>
      <c r="AA152" s="109">
        <v>0</v>
      </c>
      <c r="AB152" s="110">
        <f>june!G152</f>
        <v>0</v>
      </c>
      <c r="AC152"/>
    </row>
    <row r="153" spans="1:29" ht="17.100000000000001" customHeight="1">
      <c r="A153" s="99">
        <v>144</v>
      </c>
      <c r="B153" s="103" t="s">
        <v>1104</v>
      </c>
      <c r="C153" s="109">
        <v>87.14</v>
      </c>
      <c r="D153" s="109">
        <v>98.444999999999993</v>
      </c>
      <c r="E153" s="109">
        <v>147.4</v>
      </c>
      <c r="F153" s="109">
        <v>151.51499999999999</v>
      </c>
      <c r="G153" s="109">
        <v>166.68</v>
      </c>
      <c r="H153" s="109">
        <v>161.57</v>
      </c>
      <c r="I153" s="109">
        <v>155.35</v>
      </c>
      <c r="J153" s="109">
        <v>150.77000000000001</v>
      </c>
      <c r="K153" s="109">
        <v>113.58</v>
      </c>
      <c r="L153" s="109">
        <v>83.29</v>
      </c>
      <c r="M153" s="109">
        <v>70</v>
      </c>
      <c r="N153" s="110">
        <f>june!E153</f>
        <v>67.97</v>
      </c>
      <c r="O153"/>
      <c r="P153"/>
      <c r="Q153" s="109">
        <v>16.16</v>
      </c>
      <c r="R153" s="109">
        <v>16.61</v>
      </c>
      <c r="S153" s="109">
        <v>12.16</v>
      </c>
      <c r="T153" s="109">
        <v>11.72</v>
      </c>
      <c r="U153" s="109">
        <v>6</v>
      </c>
      <c r="V153" s="109">
        <v>3.68</v>
      </c>
      <c r="W153" s="109">
        <v>2.5499999999999998</v>
      </c>
      <c r="X153" s="109">
        <v>11</v>
      </c>
      <c r="Y153" s="109">
        <v>21.32</v>
      </c>
      <c r="Z153" s="204">
        <v>19.879999999999995</v>
      </c>
      <c r="AA153" s="109">
        <v>20.100000000000001</v>
      </c>
      <c r="AB153" s="110">
        <f>june!G153</f>
        <v>16.66</v>
      </c>
      <c r="AC153"/>
    </row>
    <row r="154" spans="1:29" ht="17.100000000000001" customHeight="1">
      <c r="A154" s="99">
        <v>145</v>
      </c>
      <c r="B154" s="103" t="s">
        <v>1105</v>
      </c>
      <c r="C154" s="109">
        <v>0</v>
      </c>
      <c r="D154" s="109">
        <v>0</v>
      </c>
      <c r="E154" s="109">
        <v>0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10">
        <f>june!E154</f>
        <v>0</v>
      </c>
      <c r="O154"/>
      <c r="P154"/>
      <c r="Q154" s="109">
        <v>0</v>
      </c>
      <c r="R154" s="109">
        <v>0</v>
      </c>
      <c r="S154" s="109">
        <v>0</v>
      </c>
      <c r="T154" s="109">
        <v>0</v>
      </c>
      <c r="U154" s="109">
        <v>0</v>
      </c>
      <c r="V154" s="109">
        <v>0</v>
      </c>
      <c r="W154" s="109">
        <v>0</v>
      </c>
      <c r="X154" s="109">
        <v>0</v>
      </c>
      <c r="Y154" s="109">
        <v>0</v>
      </c>
      <c r="Z154" s="204">
        <v>0</v>
      </c>
      <c r="AA154" s="109">
        <v>0</v>
      </c>
      <c r="AB154" s="110">
        <f>june!G154</f>
        <v>0</v>
      </c>
      <c r="AC154"/>
    </row>
    <row r="155" spans="1:29" ht="17.100000000000001" customHeight="1">
      <c r="A155" s="99">
        <v>146</v>
      </c>
      <c r="B155" s="103" t="s">
        <v>1106</v>
      </c>
      <c r="C155" s="109">
        <v>0</v>
      </c>
      <c r="D155" s="109">
        <v>0</v>
      </c>
      <c r="E155" s="109">
        <v>0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  <c r="L155" s="109">
        <v>0</v>
      </c>
      <c r="M155" s="109">
        <v>0</v>
      </c>
      <c r="N155" s="110">
        <f>june!E155</f>
        <v>0</v>
      </c>
      <c r="O155"/>
      <c r="P155"/>
      <c r="Q155" s="109">
        <v>2</v>
      </c>
      <c r="R155" s="109">
        <v>1.84</v>
      </c>
      <c r="S155" s="109">
        <v>1</v>
      </c>
      <c r="T155" s="109">
        <v>0</v>
      </c>
      <c r="U155" s="109">
        <v>0.41</v>
      </c>
      <c r="V155" s="109">
        <v>1.41</v>
      </c>
      <c r="W155" s="109">
        <v>0</v>
      </c>
      <c r="X155" s="109">
        <v>0</v>
      </c>
      <c r="Y155" s="109">
        <v>0</v>
      </c>
      <c r="Z155" s="204">
        <v>0</v>
      </c>
      <c r="AA155" s="109">
        <v>0</v>
      </c>
      <c r="AB155" s="110">
        <f>june!G155</f>
        <v>0</v>
      </c>
      <c r="AC155"/>
    </row>
    <row r="156" spans="1:29" ht="17.100000000000001" customHeight="1">
      <c r="A156" s="99">
        <v>147</v>
      </c>
      <c r="B156" s="103" t="s">
        <v>1107</v>
      </c>
      <c r="C156" s="109">
        <v>0</v>
      </c>
      <c r="D156" s="109">
        <v>0</v>
      </c>
      <c r="E156" s="109">
        <v>0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  <c r="L156" s="109">
        <v>0</v>
      </c>
      <c r="M156" s="109">
        <v>0</v>
      </c>
      <c r="N156" s="110">
        <f>june!E156</f>
        <v>0</v>
      </c>
      <c r="O156"/>
      <c r="P156"/>
      <c r="Q156" s="109">
        <v>0</v>
      </c>
      <c r="R156" s="109">
        <v>0</v>
      </c>
      <c r="S156" s="109">
        <v>0</v>
      </c>
      <c r="T156" s="109">
        <v>0</v>
      </c>
      <c r="U156" s="109">
        <v>0</v>
      </c>
      <c r="V156" s="109">
        <v>0</v>
      </c>
      <c r="W156" s="109">
        <v>0</v>
      </c>
      <c r="X156" s="109">
        <v>0</v>
      </c>
      <c r="Y156" s="109">
        <v>0</v>
      </c>
      <c r="Z156" s="204">
        <v>0</v>
      </c>
      <c r="AA156" s="109">
        <v>0</v>
      </c>
      <c r="AB156" s="110">
        <f>june!G156</f>
        <v>0</v>
      </c>
      <c r="AC156"/>
    </row>
    <row r="157" spans="1:29" ht="17.100000000000001" customHeight="1">
      <c r="A157" s="99">
        <v>148</v>
      </c>
      <c r="B157" s="103" t="s">
        <v>1108</v>
      </c>
      <c r="C157" s="109">
        <v>22.76</v>
      </c>
      <c r="D157" s="109">
        <v>27.14</v>
      </c>
      <c r="E157" s="109">
        <v>20.75</v>
      </c>
      <c r="F157" s="109">
        <v>13.36</v>
      </c>
      <c r="G157" s="109">
        <v>22.39</v>
      </c>
      <c r="H157" s="109">
        <v>26</v>
      </c>
      <c r="I157" s="109">
        <v>16.16</v>
      </c>
      <c r="J157" s="109">
        <v>15</v>
      </c>
      <c r="K157" s="109">
        <v>12.85</v>
      </c>
      <c r="L157" s="109">
        <v>15</v>
      </c>
      <c r="M157" s="109">
        <v>20</v>
      </c>
      <c r="N157" s="110">
        <f>june!E157</f>
        <v>19</v>
      </c>
      <c r="O157"/>
      <c r="P157"/>
      <c r="Q157" s="109">
        <v>5.74</v>
      </c>
      <c r="R157" s="109">
        <v>5.54</v>
      </c>
      <c r="S157" s="109">
        <v>17</v>
      </c>
      <c r="T157" s="109">
        <v>15.41</v>
      </c>
      <c r="U157" s="109">
        <v>14.73</v>
      </c>
      <c r="V157" s="109">
        <v>11.57</v>
      </c>
      <c r="W157" s="109">
        <v>15.08</v>
      </c>
      <c r="X157" s="109">
        <v>18.34</v>
      </c>
      <c r="Y157" s="109">
        <v>22.91</v>
      </c>
      <c r="Z157" s="204">
        <v>21.21</v>
      </c>
      <c r="AA157" s="109">
        <v>21.279999999999998</v>
      </c>
      <c r="AB157" s="110">
        <f>june!G157</f>
        <v>24.09</v>
      </c>
      <c r="AC157"/>
    </row>
    <row r="158" spans="1:29" ht="17.100000000000001" customHeight="1">
      <c r="A158" s="99">
        <v>149</v>
      </c>
      <c r="B158" s="103" t="s">
        <v>1109</v>
      </c>
      <c r="C158" s="109">
        <v>0</v>
      </c>
      <c r="D158" s="109">
        <v>0</v>
      </c>
      <c r="E158" s="109">
        <v>0</v>
      </c>
      <c r="F158" s="109"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10">
        <f>june!E158</f>
        <v>0</v>
      </c>
      <c r="O158"/>
      <c r="P158"/>
      <c r="Q158" s="109">
        <v>97.93</v>
      </c>
      <c r="R158" s="109">
        <v>81.63</v>
      </c>
      <c r="S158" s="109">
        <v>74.954999999999998</v>
      </c>
      <c r="T158" s="109">
        <v>84.07</v>
      </c>
      <c r="U158" s="109">
        <v>79.89</v>
      </c>
      <c r="V158" s="109">
        <v>81.569999999999993</v>
      </c>
      <c r="W158" s="109">
        <v>68.72</v>
      </c>
      <c r="X158" s="109">
        <v>66.350000000000009</v>
      </c>
      <c r="Y158" s="109">
        <v>53.590000000000018</v>
      </c>
      <c r="Z158" s="204">
        <v>48.82</v>
      </c>
      <c r="AA158" s="109">
        <v>54.8</v>
      </c>
      <c r="AB158" s="110">
        <f>june!G158</f>
        <v>65.930000000000007</v>
      </c>
      <c r="AC158"/>
    </row>
    <row r="159" spans="1:29" ht="17.100000000000001" customHeight="1">
      <c r="A159" s="99">
        <v>150</v>
      </c>
      <c r="B159" s="103" t="s">
        <v>1110</v>
      </c>
      <c r="C159" s="109">
        <v>114.7</v>
      </c>
      <c r="D159" s="109">
        <v>122.88</v>
      </c>
      <c r="E159" s="109">
        <v>113.05</v>
      </c>
      <c r="F159" s="109">
        <v>117.39</v>
      </c>
      <c r="G159" s="109">
        <v>123.62</v>
      </c>
      <c r="H159" s="109">
        <v>108.52</v>
      </c>
      <c r="I159" s="109">
        <v>106.37000000000002</v>
      </c>
      <c r="J159" s="109">
        <v>95.42</v>
      </c>
      <c r="K159" s="109">
        <v>103.01</v>
      </c>
      <c r="L159" s="109">
        <v>112.66</v>
      </c>
      <c r="M159" s="109">
        <v>127.97999999999999</v>
      </c>
      <c r="N159" s="110">
        <f>june!E159</f>
        <v>128.54000000000002</v>
      </c>
      <c r="O159"/>
      <c r="P159"/>
      <c r="Q159" s="109">
        <v>69.63</v>
      </c>
      <c r="R159" s="109">
        <v>76.41</v>
      </c>
      <c r="S159" s="109">
        <v>79.52</v>
      </c>
      <c r="T159" s="109">
        <v>72.099999999999994</v>
      </c>
      <c r="U159" s="109">
        <v>68.45</v>
      </c>
      <c r="V159" s="109">
        <v>74.55</v>
      </c>
      <c r="W159" s="109">
        <v>71.23</v>
      </c>
      <c r="X159" s="109">
        <v>76.81</v>
      </c>
      <c r="Y159" s="109">
        <v>81.069999999999993</v>
      </c>
      <c r="Z159" s="204">
        <v>90.420000000000016</v>
      </c>
      <c r="AA159" s="109">
        <v>89.71</v>
      </c>
      <c r="AB159" s="110">
        <f>june!G159</f>
        <v>98.38</v>
      </c>
      <c r="AC159"/>
    </row>
    <row r="160" spans="1:29" ht="17.100000000000001" customHeight="1">
      <c r="A160" s="99">
        <v>151</v>
      </c>
      <c r="B160" s="103" t="s">
        <v>1111</v>
      </c>
      <c r="C160" s="109">
        <v>25.82</v>
      </c>
      <c r="D160" s="109">
        <v>54.63</v>
      </c>
      <c r="E160" s="109">
        <v>45.75</v>
      </c>
      <c r="F160" s="109">
        <v>59.65</v>
      </c>
      <c r="G160" s="109">
        <v>67.510000000000005</v>
      </c>
      <c r="H160" s="109">
        <v>73.305000000000007</v>
      </c>
      <c r="I160" s="109">
        <v>69.97999999999999</v>
      </c>
      <c r="J160" s="109">
        <v>73.050000000000011</v>
      </c>
      <c r="K160" s="109">
        <v>70.5</v>
      </c>
      <c r="L160" s="109">
        <v>67.28</v>
      </c>
      <c r="M160" s="109">
        <v>92</v>
      </c>
      <c r="N160" s="110">
        <f>june!E160</f>
        <v>103.14</v>
      </c>
      <c r="O160"/>
      <c r="P160"/>
      <c r="Q160" s="109">
        <v>12.06</v>
      </c>
      <c r="R160" s="109">
        <v>11.81</v>
      </c>
      <c r="S160" s="109">
        <v>24.64</v>
      </c>
      <c r="T160" s="109">
        <v>29.08</v>
      </c>
      <c r="U160" s="109">
        <v>31.27</v>
      </c>
      <c r="V160" s="109">
        <v>27.05</v>
      </c>
      <c r="W160" s="109">
        <v>23.599999999999998</v>
      </c>
      <c r="X160" s="109">
        <v>25.289999999999996</v>
      </c>
      <c r="Y160" s="109">
        <v>35.680000000000007</v>
      </c>
      <c r="Z160" s="204">
        <v>30.389999999999997</v>
      </c>
      <c r="AA160" s="109">
        <v>31.229999999999997</v>
      </c>
      <c r="AB160" s="110">
        <f>june!G160</f>
        <v>35.340000000000003</v>
      </c>
      <c r="AC160"/>
    </row>
    <row r="161" spans="1:29" ht="17.100000000000001" customHeight="1">
      <c r="A161" s="99">
        <v>152</v>
      </c>
      <c r="B161" s="103" t="s">
        <v>1112</v>
      </c>
      <c r="C161" s="109">
        <v>114.31</v>
      </c>
      <c r="D161" s="109">
        <v>134.84</v>
      </c>
      <c r="E161" s="109">
        <v>145.72999999999999</v>
      </c>
      <c r="F161" s="109">
        <v>149.81</v>
      </c>
      <c r="G161" s="109">
        <v>170.66</v>
      </c>
      <c r="H161" s="109">
        <v>191.47</v>
      </c>
      <c r="I161" s="109">
        <v>205.25999999999996</v>
      </c>
      <c r="J161" s="109">
        <v>216.34000000000003</v>
      </c>
      <c r="K161" s="109">
        <v>221.43</v>
      </c>
      <c r="L161" s="109">
        <v>222</v>
      </c>
      <c r="M161" s="109">
        <v>246.78999999999996</v>
      </c>
      <c r="N161" s="110">
        <f>june!E161</f>
        <v>253.16</v>
      </c>
      <c r="O161"/>
      <c r="P161"/>
      <c r="Q161" s="109">
        <v>35.479999999999997</v>
      </c>
      <c r="R161" s="109">
        <v>37.49</v>
      </c>
      <c r="S161" s="109">
        <v>39.32</v>
      </c>
      <c r="T161" s="109">
        <v>38.119999999999997</v>
      </c>
      <c r="U161" s="109">
        <v>40.799999999999997</v>
      </c>
      <c r="V161" s="109">
        <v>42.93</v>
      </c>
      <c r="W161" s="109">
        <v>39.700000000000003</v>
      </c>
      <c r="X161" s="109">
        <v>41.74</v>
      </c>
      <c r="Y161" s="109">
        <v>44.42</v>
      </c>
      <c r="Z161" s="204">
        <v>53.79</v>
      </c>
      <c r="AA161" s="109">
        <v>51.5</v>
      </c>
      <c r="AB161" s="110">
        <f>june!G161</f>
        <v>47.019999999999996</v>
      </c>
      <c r="AC161"/>
    </row>
    <row r="162" spans="1:29" ht="17.100000000000001" customHeight="1">
      <c r="A162" s="99">
        <v>153</v>
      </c>
      <c r="B162" s="103" t="s">
        <v>1113</v>
      </c>
      <c r="C162" s="109">
        <v>110.46</v>
      </c>
      <c r="D162" s="109">
        <v>117.76</v>
      </c>
      <c r="E162" s="109">
        <v>140.44999999999999</v>
      </c>
      <c r="F162" s="109">
        <v>150.55000000000001</v>
      </c>
      <c r="G162" s="109">
        <v>164.45</v>
      </c>
      <c r="H162" s="109">
        <v>181.56</v>
      </c>
      <c r="I162" s="109">
        <v>200.99</v>
      </c>
      <c r="J162" s="109">
        <v>215.76000000000002</v>
      </c>
      <c r="K162" s="109">
        <v>238.4899999999999</v>
      </c>
      <c r="L162" s="109">
        <v>257.75000000000006</v>
      </c>
      <c r="M162" s="109">
        <v>246.87999999999997</v>
      </c>
      <c r="N162" s="110">
        <f>june!E162</f>
        <v>246.15999999999997</v>
      </c>
      <c r="O162"/>
      <c r="P162"/>
      <c r="Q162" s="109">
        <v>208.625</v>
      </c>
      <c r="R162" s="109">
        <v>188.91</v>
      </c>
      <c r="S162" s="109">
        <v>204.55</v>
      </c>
      <c r="T162" s="109">
        <v>210.67</v>
      </c>
      <c r="U162" s="109">
        <v>240.535</v>
      </c>
      <c r="V162" s="109">
        <v>246.70500000000001</v>
      </c>
      <c r="W162" s="109">
        <v>314.85999999999979</v>
      </c>
      <c r="X162" s="109">
        <v>338.90999999999997</v>
      </c>
      <c r="Y162" s="109">
        <v>350.83999999999992</v>
      </c>
      <c r="Z162" s="204">
        <v>341.80000000000007</v>
      </c>
      <c r="AA162" s="109">
        <v>334.88000000000005</v>
      </c>
      <c r="AB162" s="110">
        <f>june!G162</f>
        <v>323.70000000000005</v>
      </c>
      <c r="AC162"/>
    </row>
    <row r="163" spans="1:29" ht="17.100000000000001" customHeight="1">
      <c r="A163" s="99">
        <v>154</v>
      </c>
      <c r="B163" s="103" t="s">
        <v>1114</v>
      </c>
      <c r="C163" s="109">
        <v>15.45</v>
      </c>
      <c r="D163" s="109">
        <v>24.58</v>
      </c>
      <c r="E163" s="109">
        <v>35.36</v>
      </c>
      <c r="F163" s="109">
        <v>26.06</v>
      </c>
      <c r="G163" s="109">
        <v>25.44</v>
      </c>
      <c r="H163" s="109">
        <v>29.22</v>
      </c>
      <c r="I163" s="109">
        <v>26.709999999999997</v>
      </c>
      <c r="J163" s="109">
        <v>22.52</v>
      </c>
      <c r="K163" s="109">
        <v>26</v>
      </c>
      <c r="L163" s="109">
        <v>20.569999999999997</v>
      </c>
      <c r="M163" s="109">
        <v>20.490000000000002</v>
      </c>
      <c r="N163" s="110">
        <f>june!E163</f>
        <v>21.2</v>
      </c>
      <c r="O163"/>
      <c r="P163"/>
      <c r="Q163" s="109">
        <v>0.11</v>
      </c>
      <c r="R163" s="109">
        <v>0</v>
      </c>
      <c r="S163" s="109">
        <v>0</v>
      </c>
      <c r="T163" s="109">
        <v>0</v>
      </c>
      <c r="U163" s="109">
        <v>3</v>
      </c>
      <c r="V163" s="109">
        <v>3.58</v>
      </c>
      <c r="W163" s="109">
        <v>3.42</v>
      </c>
      <c r="X163" s="109">
        <v>5</v>
      </c>
      <c r="Y163" s="109">
        <v>7.63</v>
      </c>
      <c r="Z163" s="204">
        <v>6.98</v>
      </c>
      <c r="AA163" s="109">
        <v>7.34</v>
      </c>
      <c r="AB163" s="110">
        <f>june!G163</f>
        <v>5.37</v>
      </c>
      <c r="AC163"/>
    </row>
    <row r="164" spans="1:29" ht="17.100000000000001" customHeight="1">
      <c r="A164" s="99">
        <v>155</v>
      </c>
      <c r="B164" s="103" t="s">
        <v>1115</v>
      </c>
      <c r="C164" s="109">
        <v>0</v>
      </c>
      <c r="D164" s="109">
        <v>0</v>
      </c>
      <c r="E164" s="109">
        <v>0</v>
      </c>
      <c r="F164" s="109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10">
        <f>june!E164</f>
        <v>0</v>
      </c>
      <c r="O164"/>
      <c r="P164"/>
      <c r="Q164" s="109">
        <v>2</v>
      </c>
      <c r="R164" s="109">
        <v>3</v>
      </c>
      <c r="S164" s="109">
        <v>2</v>
      </c>
      <c r="T164" s="109">
        <v>1</v>
      </c>
      <c r="U164" s="109">
        <v>0</v>
      </c>
      <c r="V164" s="109">
        <v>0.52</v>
      </c>
      <c r="W164" s="109">
        <v>2</v>
      </c>
      <c r="X164" s="109">
        <v>5</v>
      </c>
      <c r="Y164" s="109">
        <v>2.99</v>
      </c>
      <c r="Z164" s="204">
        <v>1</v>
      </c>
      <c r="AA164" s="109">
        <v>2.4299999999999997</v>
      </c>
      <c r="AB164" s="110">
        <f>june!G164</f>
        <v>6.34</v>
      </c>
      <c r="AC164"/>
    </row>
    <row r="165" spans="1:29" ht="17.100000000000001" customHeight="1">
      <c r="A165" s="99">
        <v>156</v>
      </c>
      <c r="B165" s="103" t="s">
        <v>1116</v>
      </c>
      <c r="C165" s="109">
        <v>0</v>
      </c>
      <c r="D165" s="109">
        <v>0</v>
      </c>
      <c r="E165" s="109">
        <v>0</v>
      </c>
      <c r="F165" s="109"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10">
        <f>june!E165</f>
        <v>0</v>
      </c>
      <c r="O165"/>
      <c r="P165"/>
      <c r="Q165" s="109">
        <v>0</v>
      </c>
      <c r="R165" s="109">
        <v>0</v>
      </c>
      <c r="S165" s="109">
        <v>0</v>
      </c>
      <c r="T165" s="109">
        <v>0</v>
      </c>
      <c r="U165" s="109">
        <v>0</v>
      </c>
      <c r="V165" s="109">
        <v>0</v>
      </c>
      <c r="W165" s="109">
        <v>0</v>
      </c>
      <c r="X165" s="109">
        <v>0</v>
      </c>
      <c r="Y165" s="109">
        <v>0</v>
      </c>
      <c r="Z165" s="204">
        <v>0</v>
      </c>
      <c r="AA165" s="109">
        <v>0</v>
      </c>
      <c r="AB165" s="110">
        <f>june!G165</f>
        <v>0</v>
      </c>
      <c r="AC165"/>
    </row>
    <row r="166" spans="1:29" ht="17.100000000000001" customHeight="1">
      <c r="A166" s="99">
        <v>157</v>
      </c>
      <c r="B166" s="103" t="s">
        <v>1117</v>
      </c>
      <c r="C166" s="109">
        <v>0</v>
      </c>
      <c r="D166" s="109">
        <v>0</v>
      </c>
      <c r="E166" s="109">
        <v>0</v>
      </c>
      <c r="F166" s="109"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10">
        <f>june!E166</f>
        <v>0</v>
      </c>
      <c r="O166"/>
      <c r="P166"/>
      <c r="Q166" s="109">
        <v>0</v>
      </c>
      <c r="R166" s="109">
        <v>0</v>
      </c>
      <c r="S166" s="109">
        <v>0</v>
      </c>
      <c r="T166" s="109">
        <v>0</v>
      </c>
      <c r="U166" s="109">
        <v>0</v>
      </c>
      <c r="V166" s="109">
        <v>0</v>
      </c>
      <c r="W166" s="109">
        <v>0.1</v>
      </c>
      <c r="X166" s="109">
        <v>0</v>
      </c>
      <c r="Y166" s="109">
        <v>4</v>
      </c>
      <c r="Z166" s="204">
        <v>2.7</v>
      </c>
      <c r="AA166" s="109">
        <v>0.42</v>
      </c>
      <c r="AB166" s="110">
        <f>june!G166</f>
        <v>2.2200000000000002</v>
      </c>
      <c r="AC166"/>
    </row>
    <row r="167" spans="1:29" ht="17.100000000000001" customHeight="1">
      <c r="A167" s="99">
        <v>158</v>
      </c>
      <c r="B167" s="103" t="s">
        <v>1118</v>
      </c>
      <c r="C167" s="109">
        <v>28.2</v>
      </c>
      <c r="D167" s="109">
        <v>27.15</v>
      </c>
      <c r="E167" s="109">
        <v>27.18</v>
      </c>
      <c r="F167" s="109">
        <v>33.22</v>
      </c>
      <c r="G167" s="109">
        <v>41.4</v>
      </c>
      <c r="H167" s="109">
        <v>43.325000000000003</v>
      </c>
      <c r="I167" s="109">
        <v>54.180000000000007</v>
      </c>
      <c r="J167" s="109">
        <v>69.91</v>
      </c>
      <c r="K167" s="109">
        <v>75.02</v>
      </c>
      <c r="L167" s="109">
        <v>72.5</v>
      </c>
      <c r="M167" s="109">
        <v>68.490000000000009</v>
      </c>
      <c r="N167" s="110">
        <f>june!E167</f>
        <v>78.39</v>
      </c>
      <c r="O167"/>
      <c r="P167"/>
      <c r="Q167" s="109">
        <v>19.34</v>
      </c>
      <c r="R167" s="109">
        <v>30</v>
      </c>
      <c r="S167" s="109">
        <v>37.880000000000003</v>
      </c>
      <c r="T167" s="109">
        <v>41.17</v>
      </c>
      <c r="U167" s="109">
        <v>42.45</v>
      </c>
      <c r="V167" s="109">
        <v>35.549999999999997</v>
      </c>
      <c r="W167" s="109">
        <v>36.14</v>
      </c>
      <c r="X167" s="109">
        <v>38.64</v>
      </c>
      <c r="Y167" s="109">
        <v>33.090000000000003</v>
      </c>
      <c r="Z167" s="204">
        <v>24.580000000000002</v>
      </c>
      <c r="AA167" s="109">
        <v>19.399999999999999</v>
      </c>
      <c r="AB167" s="110">
        <f>june!G167</f>
        <v>22.16</v>
      </c>
      <c r="AC167"/>
    </row>
    <row r="168" spans="1:29" ht="17.100000000000001" customHeight="1">
      <c r="A168" s="99">
        <v>159</v>
      </c>
      <c r="B168" s="103" t="s">
        <v>1119</v>
      </c>
      <c r="C168" s="109">
        <v>121.49</v>
      </c>
      <c r="D168" s="109">
        <v>123.12</v>
      </c>
      <c r="E168" s="109">
        <v>103</v>
      </c>
      <c r="F168" s="109">
        <v>66.41</v>
      </c>
      <c r="G168" s="109">
        <v>56</v>
      </c>
      <c r="H168" s="109">
        <v>50.27</v>
      </c>
      <c r="I168" s="109">
        <v>39.93</v>
      </c>
      <c r="J168" s="109">
        <v>39.5</v>
      </c>
      <c r="K168" s="109">
        <v>44</v>
      </c>
      <c r="L168" s="109">
        <v>43</v>
      </c>
      <c r="M168" s="109">
        <v>45</v>
      </c>
      <c r="N168" s="110">
        <f>june!E168</f>
        <v>39.630000000000003</v>
      </c>
      <c r="O168"/>
      <c r="P168"/>
      <c r="Q168" s="109">
        <v>0</v>
      </c>
      <c r="R168" s="109">
        <v>1</v>
      </c>
      <c r="S168" s="109">
        <v>3.37</v>
      </c>
      <c r="T168" s="109">
        <v>2.91</v>
      </c>
      <c r="U168" s="109">
        <v>3.78</v>
      </c>
      <c r="V168" s="109">
        <v>4</v>
      </c>
      <c r="W168" s="109">
        <v>0.17</v>
      </c>
      <c r="X168" s="109">
        <v>4</v>
      </c>
      <c r="Y168" s="109">
        <v>2</v>
      </c>
      <c r="Z168" s="204">
        <v>2</v>
      </c>
      <c r="AA168" s="109">
        <v>2</v>
      </c>
      <c r="AB168" s="110">
        <f>june!G168</f>
        <v>2.06</v>
      </c>
      <c r="AC168"/>
    </row>
    <row r="169" spans="1:29" ht="17.100000000000001" customHeight="1">
      <c r="A169" s="99">
        <v>160</v>
      </c>
      <c r="B169" s="103" t="s">
        <v>1120</v>
      </c>
      <c r="C169" s="109">
        <v>0</v>
      </c>
      <c r="D169" s="109">
        <v>0</v>
      </c>
      <c r="E169" s="109">
        <v>0</v>
      </c>
      <c r="F169" s="109">
        <v>0</v>
      </c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10">
        <f>june!E169</f>
        <v>0</v>
      </c>
      <c r="O169"/>
      <c r="P169"/>
      <c r="Q169" s="109">
        <v>40.450000000000003</v>
      </c>
      <c r="R169" s="109">
        <v>39.01</v>
      </c>
      <c r="S169" s="109">
        <v>43.22</v>
      </c>
      <c r="T169" s="109">
        <v>36.950000000000003</v>
      </c>
      <c r="U169" s="109">
        <v>50.66</v>
      </c>
      <c r="V169" s="109">
        <v>48.03</v>
      </c>
      <c r="W169" s="109">
        <v>57.98</v>
      </c>
      <c r="X169" s="109">
        <v>76.929999999999978</v>
      </c>
      <c r="Y169" s="109">
        <v>78.699999999999989</v>
      </c>
      <c r="Z169" s="204">
        <v>88.64</v>
      </c>
      <c r="AA169" s="109">
        <v>106.84999999999998</v>
      </c>
      <c r="AB169" s="110">
        <f>june!G169</f>
        <v>141.94999999999996</v>
      </c>
      <c r="AC169"/>
    </row>
    <row r="170" spans="1:29" ht="17.100000000000001" customHeight="1">
      <c r="A170" s="99">
        <v>161</v>
      </c>
      <c r="B170" s="103" t="s">
        <v>1121</v>
      </c>
      <c r="C170" s="109">
        <v>86.86</v>
      </c>
      <c r="D170" s="109">
        <v>107.97</v>
      </c>
      <c r="E170" s="109">
        <v>104.05</v>
      </c>
      <c r="F170" s="109">
        <v>102.05</v>
      </c>
      <c r="G170" s="109">
        <v>109.59</v>
      </c>
      <c r="H170" s="109">
        <v>105.46</v>
      </c>
      <c r="I170" s="109">
        <v>94.67</v>
      </c>
      <c r="J170" s="109">
        <v>89.3</v>
      </c>
      <c r="K170" s="109">
        <v>94.75</v>
      </c>
      <c r="L170" s="109">
        <v>89.11</v>
      </c>
      <c r="M170" s="109">
        <v>80.17</v>
      </c>
      <c r="N170" s="110">
        <f>june!E170</f>
        <v>93.99</v>
      </c>
      <c r="O170"/>
      <c r="P170"/>
      <c r="Q170" s="109">
        <v>27.9</v>
      </c>
      <c r="R170" s="109">
        <v>33.58</v>
      </c>
      <c r="S170" s="109">
        <v>26.02</v>
      </c>
      <c r="T170" s="109">
        <v>20.69</v>
      </c>
      <c r="U170" s="109">
        <v>13.9</v>
      </c>
      <c r="V170" s="109">
        <v>14.7</v>
      </c>
      <c r="W170" s="109">
        <v>18.990000000000002</v>
      </c>
      <c r="X170" s="109">
        <v>22.96</v>
      </c>
      <c r="Y170" s="109">
        <v>24.139999999999997</v>
      </c>
      <c r="Z170" s="204">
        <v>31.799999999999997</v>
      </c>
      <c r="AA170" s="109">
        <v>38.549999999999997</v>
      </c>
      <c r="AB170" s="110">
        <f>june!G170</f>
        <v>40.08</v>
      </c>
      <c r="AC170"/>
    </row>
    <row r="171" spans="1:29" ht="17.100000000000001" customHeight="1">
      <c r="A171" s="99">
        <v>162</v>
      </c>
      <c r="B171" s="103" t="s">
        <v>1122</v>
      </c>
      <c r="C171" s="109">
        <v>81.87</v>
      </c>
      <c r="D171" s="109">
        <v>85.94</v>
      </c>
      <c r="E171" s="109">
        <v>83.74</v>
      </c>
      <c r="F171" s="109">
        <v>79.510000000000005</v>
      </c>
      <c r="G171" s="109">
        <v>62.87</v>
      </c>
      <c r="H171" s="109">
        <v>70.900000000000006</v>
      </c>
      <c r="I171" s="109">
        <v>66.3</v>
      </c>
      <c r="J171" s="109">
        <v>55.089999999999996</v>
      </c>
      <c r="K171" s="109">
        <v>53.96</v>
      </c>
      <c r="L171" s="109">
        <v>46.3</v>
      </c>
      <c r="M171" s="109">
        <v>38.94</v>
      </c>
      <c r="N171" s="110">
        <f>june!E171</f>
        <v>51.269999999999996</v>
      </c>
      <c r="O171"/>
      <c r="P171"/>
      <c r="Q171" s="109">
        <v>37.47</v>
      </c>
      <c r="R171" s="109">
        <v>50.125</v>
      </c>
      <c r="S171" s="109">
        <v>45.79</v>
      </c>
      <c r="T171" s="109">
        <v>54.78</v>
      </c>
      <c r="U171" s="109">
        <v>43.51</v>
      </c>
      <c r="V171" s="109">
        <v>51.67</v>
      </c>
      <c r="W171" s="109">
        <v>57.29999999999999</v>
      </c>
      <c r="X171" s="109">
        <v>75.22</v>
      </c>
      <c r="Y171" s="109">
        <v>71.84</v>
      </c>
      <c r="Z171" s="204">
        <v>69.540000000000006</v>
      </c>
      <c r="AA171" s="109">
        <v>85.480000000000018</v>
      </c>
      <c r="AB171" s="110">
        <f>june!G171</f>
        <v>80.180000000000007</v>
      </c>
      <c r="AC171"/>
    </row>
    <row r="172" spans="1:29" ht="17.100000000000001" customHeight="1">
      <c r="A172" s="99">
        <v>163</v>
      </c>
      <c r="B172" s="103" t="s">
        <v>1123</v>
      </c>
      <c r="C172" s="109">
        <v>0</v>
      </c>
      <c r="D172" s="109">
        <v>0</v>
      </c>
      <c r="E172" s="109">
        <v>0</v>
      </c>
      <c r="F172" s="109">
        <v>0</v>
      </c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10">
        <f>june!E172</f>
        <v>0</v>
      </c>
      <c r="O172"/>
      <c r="P172"/>
      <c r="Q172" s="109">
        <v>47.25</v>
      </c>
      <c r="R172" s="109">
        <v>29.71</v>
      </c>
      <c r="S172" s="109">
        <v>28.59</v>
      </c>
      <c r="T172" s="109">
        <v>21.53</v>
      </c>
      <c r="U172" s="109">
        <v>26.3</v>
      </c>
      <c r="V172" s="109">
        <v>25.78</v>
      </c>
      <c r="W172" s="109">
        <v>24.12</v>
      </c>
      <c r="X172" s="109">
        <v>34.19</v>
      </c>
      <c r="Y172" s="109">
        <v>36.400000000000006</v>
      </c>
      <c r="Z172" s="204">
        <v>62.339999999999996</v>
      </c>
      <c r="AA172" s="109">
        <v>79.010000000000005</v>
      </c>
      <c r="AB172" s="110">
        <f>june!G172</f>
        <v>99.25</v>
      </c>
      <c r="AC172"/>
    </row>
    <row r="173" spans="1:29" ht="17.100000000000001" customHeight="1">
      <c r="A173" s="99">
        <v>164</v>
      </c>
      <c r="B173" s="103" t="s">
        <v>1124</v>
      </c>
      <c r="C173" s="109">
        <v>0</v>
      </c>
      <c r="D173" s="109">
        <v>0</v>
      </c>
      <c r="E173" s="109">
        <v>0</v>
      </c>
      <c r="F173" s="109">
        <v>0</v>
      </c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10">
        <f>june!E173</f>
        <v>0</v>
      </c>
      <c r="O173"/>
      <c r="P173"/>
      <c r="Q173" s="109">
        <v>0.71</v>
      </c>
      <c r="R173" s="109">
        <v>0</v>
      </c>
      <c r="S173" s="109">
        <v>0</v>
      </c>
      <c r="T173" s="109">
        <v>0.4</v>
      </c>
      <c r="U173" s="109">
        <v>0</v>
      </c>
      <c r="V173" s="109">
        <v>1</v>
      </c>
      <c r="W173" s="109">
        <v>0</v>
      </c>
      <c r="X173" s="109">
        <v>2.2599999999999998</v>
      </c>
      <c r="Y173" s="109">
        <v>2</v>
      </c>
      <c r="Z173" s="204">
        <v>1</v>
      </c>
      <c r="AA173" s="109">
        <v>0</v>
      </c>
      <c r="AB173" s="110">
        <f>june!G173</f>
        <v>0</v>
      </c>
      <c r="AC173"/>
    </row>
    <row r="174" spans="1:29" ht="17.100000000000001" customHeight="1">
      <c r="A174" s="99">
        <v>165</v>
      </c>
      <c r="B174" s="103" t="s">
        <v>1125</v>
      </c>
      <c r="C174" s="109">
        <v>0</v>
      </c>
      <c r="D174" s="109">
        <v>0</v>
      </c>
      <c r="E174" s="109">
        <v>0</v>
      </c>
      <c r="F174" s="109">
        <v>0</v>
      </c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10">
        <f>june!E174</f>
        <v>0</v>
      </c>
      <c r="O174"/>
      <c r="P174"/>
      <c r="Q174" s="109">
        <v>0</v>
      </c>
      <c r="R174" s="109">
        <v>0</v>
      </c>
      <c r="S174" s="109">
        <v>0</v>
      </c>
      <c r="T174" s="109">
        <v>0</v>
      </c>
      <c r="U174" s="109">
        <v>1</v>
      </c>
      <c r="V174" s="109">
        <v>1</v>
      </c>
      <c r="W174" s="109">
        <v>1</v>
      </c>
      <c r="X174" s="109">
        <v>3.61</v>
      </c>
      <c r="Y174" s="109">
        <v>4.12</v>
      </c>
      <c r="Z174" s="204">
        <v>0.65</v>
      </c>
      <c r="AA174" s="109">
        <v>7.370000000000001</v>
      </c>
      <c r="AB174" s="110">
        <f>june!G174</f>
        <v>9.9400000000000013</v>
      </c>
      <c r="AC174"/>
    </row>
    <row r="175" spans="1:29" ht="17.100000000000001" customHeight="1">
      <c r="A175" s="99">
        <v>166</v>
      </c>
      <c r="B175" s="103" t="s">
        <v>1126</v>
      </c>
      <c r="C175" s="109">
        <v>0</v>
      </c>
      <c r="D175" s="109">
        <v>0</v>
      </c>
      <c r="E175" s="109">
        <v>0</v>
      </c>
      <c r="F175" s="109"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10">
        <f>june!E175</f>
        <v>0</v>
      </c>
      <c r="O175"/>
      <c r="P175"/>
      <c r="Q175" s="109">
        <v>0</v>
      </c>
      <c r="R175" s="109">
        <v>0</v>
      </c>
      <c r="S175" s="109">
        <v>0</v>
      </c>
      <c r="T175" s="109">
        <v>0</v>
      </c>
      <c r="U175" s="109">
        <v>0</v>
      </c>
      <c r="V175" s="109">
        <v>0</v>
      </c>
      <c r="W175" s="109">
        <v>0</v>
      </c>
      <c r="X175" s="109">
        <v>0</v>
      </c>
      <c r="Y175" s="109">
        <v>0</v>
      </c>
      <c r="Z175" s="204">
        <v>0</v>
      </c>
      <c r="AA175" s="109">
        <v>0</v>
      </c>
      <c r="AB175" s="110">
        <f>june!G175</f>
        <v>0</v>
      </c>
      <c r="AC175"/>
    </row>
    <row r="176" spans="1:29" ht="17.100000000000001" customHeight="1">
      <c r="A176" s="99">
        <v>167</v>
      </c>
      <c r="B176" s="103" t="s">
        <v>1127</v>
      </c>
      <c r="C176" s="109">
        <v>0</v>
      </c>
      <c r="D176" s="109">
        <v>0</v>
      </c>
      <c r="E176" s="109">
        <v>0</v>
      </c>
      <c r="F176" s="109"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10">
        <f>june!E176</f>
        <v>0</v>
      </c>
      <c r="O176"/>
      <c r="P176"/>
      <c r="Q176" s="109">
        <v>1.72</v>
      </c>
      <c r="R176" s="109">
        <v>1</v>
      </c>
      <c r="S176" s="109">
        <v>1</v>
      </c>
      <c r="T176" s="109">
        <v>4.5999999999999996</v>
      </c>
      <c r="U176" s="109">
        <v>5</v>
      </c>
      <c r="V176" s="109">
        <v>5.92</v>
      </c>
      <c r="W176" s="109">
        <v>4</v>
      </c>
      <c r="X176" s="109">
        <v>7</v>
      </c>
      <c r="Y176" s="109">
        <v>3.56</v>
      </c>
      <c r="Z176" s="204">
        <v>5</v>
      </c>
      <c r="AA176" s="109">
        <v>5.27</v>
      </c>
      <c r="AB176" s="110">
        <f>june!G176</f>
        <v>6.43</v>
      </c>
      <c r="AC176"/>
    </row>
    <row r="177" spans="1:29" ht="17.100000000000001" customHeight="1">
      <c r="A177" s="99">
        <v>168</v>
      </c>
      <c r="B177" s="103" t="s">
        <v>1128</v>
      </c>
      <c r="C177" s="109">
        <v>15</v>
      </c>
      <c r="D177" s="109">
        <v>13.47</v>
      </c>
      <c r="E177" s="109">
        <v>11</v>
      </c>
      <c r="F177" s="109">
        <v>3</v>
      </c>
      <c r="G177" s="109">
        <v>0</v>
      </c>
      <c r="H177" s="109">
        <v>1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10">
        <f>june!E177</f>
        <v>0</v>
      </c>
      <c r="O177"/>
      <c r="P177"/>
      <c r="Q177" s="109">
        <v>2</v>
      </c>
      <c r="R177" s="109">
        <v>2</v>
      </c>
      <c r="S177" s="109">
        <v>0.42</v>
      </c>
      <c r="T177" s="109">
        <v>0</v>
      </c>
      <c r="U177" s="109">
        <v>0.66</v>
      </c>
      <c r="V177" s="109">
        <v>0</v>
      </c>
      <c r="W177" s="109">
        <v>1</v>
      </c>
      <c r="X177" s="109">
        <v>6.43</v>
      </c>
      <c r="Y177" s="109">
        <v>4.6500000000000004</v>
      </c>
      <c r="Z177" s="204">
        <v>0.59</v>
      </c>
      <c r="AA177" s="109">
        <v>0.60000000000000009</v>
      </c>
      <c r="AB177" s="110">
        <f>june!G177</f>
        <v>5.41</v>
      </c>
      <c r="AC177"/>
    </row>
    <row r="178" spans="1:29" ht="17.100000000000001" customHeight="1">
      <c r="A178" s="99">
        <v>169</v>
      </c>
      <c r="B178" s="103" t="s">
        <v>1129</v>
      </c>
      <c r="C178" s="109">
        <v>0</v>
      </c>
      <c r="D178" s="109">
        <v>0</v>
      </c>
      <c r="E178" s="109">
        <v>0</v>
      </c>
      <c r="F178" s="109">
        <v>0</v>
      </c>
      <c r="G178" s="109">
        <v>0</v>
      </c>
      <c r="H178" s="109">
        <v>0</v>
      </c>
      <c r="I178" s="109">
        <v>0</v>
      </c>
      <c r="J178" s="109">
        <v>0</v>
      </c>
      <c r="K178" s="109">
        <v>0</v>
      </c>
      <c r="L178" s="109">
        <v>0</v>
      </c>
      <c r="M178" s="109">
        <v>0</v>
      </c>
      <c r="N178" s="110">
        <f>june!E178</f>
        <v>0</v>
      </c>
      <c r="O178"/>
      <c r="P178"/>
      <c r="Q178" s="109">
        <v>0</v>
      </c>
      <c r="R178" s="109">
        <v>0</v>
      </c>
      <c r="S178" s="109">
        <v>0</v>
      </c>
      <c r="T178" s="109">
        <v>0</v>
      </c>
      <c r="U178" s="109">
        <v>0</v>
      </c>
      <c r="V178" s="109">
        <v>0</v>
      </c>
      <c r="W178" s="109">
        <v>0</v>
      </c>
      <c r="X178" s="109">
        <v>0</v>
      </c>
      <c r="Y178" s="109">
        <v>0</v>
      </c>
      <c r="Z178" s="204">
        <v>0</v>
      </c>
      <c r="AA178" s="109">
        <v>1</v>
      </c>
      <c r="AB178" s="110">
        <f>june!G178</f>
        <v>0.72</v>
      </c>
      <c r="AC178"/>
    </row>
    <row r="179" spans="1:29" ht="17.100000000000001" customHeight="1">
      <c r="A179" s="99">
        <v>170</v>
      </c>
      <c r="B179" s="103" t="s">
        <v>1130</v>
      </c>
      <c r="C179" s="109">
        <v>0</v>
      </c>
      <c r="D179" s="109">
        <v>0</v>
      </c>
      <c r="E179" s="109">
        <v>0</v>
      </c>
      <c r="F179" s="109"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10">
        <f>june!E179</f>
        <v>0</v>
      </c>
      <c r="O179"/>
      <c r="P179"/>
      <c r="Q179" s="109">
        <v>59.09</v>
      </c>
      <c r="R179" s="109">
        <v>52.05</v>
      </c>
      <c r="S179" s="109">
        <v>63.15</v>
      </c>
      <c r="T179" s="109">
        <v>73.58</v>
      </c>
      <c r="U179" s="109">
        <v>87.94</v>
      </c>
      <c r="V179" s="109">
        <v>106.68</v>
      </c>
      <c r="W179" s="109">
        <v>111</v>
      </c>
      <c r="X179" s="109">
        <v>105.63000000000001</v>
      </c>
      <c r="Y179" s="109">
        <v>96.699999999999989</v>
      </c>
      <c r="Z179" s="204">
        <v>92.13</v>
      </c>
      <c r="AA179" s="109">
        <v>93.87</v>
      </c>
      <c r="AB179" s="110">
        <f>june!G179</f>
        <v>91.36</v>
      </c>
      <c r="AC179"/>
    </row>
    <row r="180" spans="1:29" ht="17.100000000000001" customHeight="1">
      <c r="A180" s="99">
        <v>171</v>
      </c>
      <c r="B180" s="103" t="s">
        <v>1131</v>
      </c>
      <c r="C180" s="109">
        <v>0</v>
      </c>
      <c r="D180" s="109">
        <v>0.98</v>
      </c>
      <c r="E180" s="109">
        <v>1.5</v>
      </c>
      <c r="F180" s="109">
        <v>2</v>
      </c>
      <c r="G180" s="109">
        <v>2</v>
      </c>
      <c r="H180" s="109">
        <v>2.5</v>
      </c>
      <c r="I180" s="109">
        <v>3</v>
      </c>
      <c r="J180" s="109">
        <v>4</v>
      </c>
      <c r="K180" s="109">
        <v>4</v>
      </c>
      <c r="L180" s="109">
        <v>4.5</v>
      </c>
      <c r="M180" s="109">
        <v>6</v>
      </c>
      <c r="N180" s="110">
        <f>june!E180</f>
        <v>5</v>
      </c>
      <c r="O180"/>
      <c r="P180"/>
      <c r="Q180" s="109">
        <v>0</v>
      </c>
      <c r="R180" s="109">
        <v>0</v>
      </c>
      <c r="S180" s="109">
        <v>0</v>
      </c>
      <c r="T180" s="109">
        <v>0</v>
      </c>
      <c r="U180" s="109">
        <v>0</v>
      </c>
      <c r="V180" s="109">
        <v>0</v>
      </c>
      <c r="W180" s="109">
        <v>2</v>
      </c>
      <c r="X180" s="109">
        <v>1.02</v>
      </c>
      <c r="Y180" s="109">
        <v>0</v>
      </c>
      <c r="Z180" s="204">
        <v>0.46</v>
      </c>
      <c r="AA180" s="109">
        <v>6.5400000000000009</v>
      </c>
      <c r="AB180" s="110">
        <f>june!G180</f>
        <v>6.14</v>
      </c>
      <c r="AC180"/>
    </row>
    <row r="181" spans="1:29" ht="17.100000000000001" customHeight="1">
      <c r="A181" s="99">
        <v>172</v>
      </c>
      <c r="B181" s="103" t="s">
        <v>1132</v>
      </c>
      <c r="C181" s="109">
        <v>0</v>
      </c>
      <c r="D181" s="109">
        <v>0</v>
      </c>
      <c r="E181" s="109">
        <v>0</v>
      </c>
      <c r="F181" s="109">
        <v>0</v>
      </c>
      <c r="G181" s="109">
        <v>0</v>
      </c>
      <c r="H181" s="109">
        <v>0</v>
      </c>
      <c r="I181" s="109">
        <v>3</v>
      </c>
      <c r="J181" s="109">
        <v>28.150000000000002</v>
      </c>
      <c r="K181" s="109">
        <v>48.580000000000005</v>
      </c>
      <c r="L181" s="109">
        <v>37.5</v>
      </c>
      <c r="M181" s="109">
        <v>72.42</v>
      </c>
      <c r="N181" s="110">
        <f>june!E181</f>
        <v>64.75</v>
      </c>
      <c r="O181"/>
      <c r="P181"/>
      <c r="Q181" s="109">
        <v>14.91</v>
      </c>
      <c r="R181" s="109">
        <v>12.36</v>
      </c>
      <c r="S181" s="109">
        <v>17.38</v>
      </c>
      <c r="T181" s="109">
        <v>26.59</v>
      </c>
      <c r="U181" s="109">
        <v>33.93</v>
      </c>
      <c r="V181" s="109">
        <v>33.22</v>
      </c>
      <c r="W181" s="109">
        <v>43.77000000000001</v>
      </c>
      <c r="X181" s="109">
        <v>52.1</v>
      </c>
      <c r="Y181" s="109">
        <v>74.819999999999993</v>
      </c>
      <c r="Z181" s="204">
        <v>66.12</v>
      </c>
      <c r="AA181" s="109">
        <v>65.199999999999989</v>
      </c>
      <c r="AB181" s="110">
        <f>june!G181</f>
        <v>81.100000000000023</v>
      </c>
      <c r="AC181"/>
    </row>
    <row r="182" spans="1:29" ht="17.100000000000001" customHeight="1">
      <c r="A182" s="99">
        <v>173</v>
      </c>
      <c r="B182" s="103" t="s">
        <v>1133</v>
      </c>
      <c r="C182" s="109">
        <v>0</v>
      </c>
      <c r="D182" s="109">
        <v>0</v>
      </c>
      <c r="E182" s="109">
        <v>0</v>
      </c>
      <c r="F182" s="109">
        <v>0</v>
      </c>
      <c r="G182" s="109">
        <v>0</v>
      </c>
      <c r="H182" s="109">
        <v>0</v>
      </c>
      <c r="I182" s="109">
        <v>0</v>
      </c>
      <c r="J182" s="109">
        <v>0</v>
      </c>
      <c r="K182" s="109">
        <v>0</v>
      </c>
      <c r="L182" s="109">
        <v>3</v>
      </c>
      <c r="M182" s="109">
        <v>3</v>
      </c>
      <c r="N182" s="110">
        <f>june!E182</f>
        <v>2</v>
      </c>
      <c r="O182"/>
      <c r="P182"/>
      <c r="Q182" s="109">
        <v>0</v>
      </c>
      <c r="R182" s="109">
        <v>0.5</v>
      </c>
      <c r="S182" s="109">
        <v>0</v>
      </c>
      <c r="T182" s="109">
        <v>0</v>
      </c>
      <c r="U182" s="109">
        <v>0</v>
      </c>
      <c r="V182" s="109">
        <v>0</v>
      </c>
      <c r="W182" s="109">
        <v>0</v>
      </c>
      <c r="X182" s="109">
        <v>0</v>
      </c>
      <c r="Y182" s="109">
        <v>0</v>
      </c>
      <c r="Z182" s="204">
        <v>0</v>
      </c>
      <c r="AA182" s="109">
        <v>0.39</v>
      </c>
      <c r="AB182" s="110">
        <f>june!G182</f>
        <v>1.33</v>
      </c>
      <c r="AC182"/>
    </row>
    <row r="183" spans="1:29" ht="17.100000000000001" customHeight="1">
      <c r="A183" s="99">
        <v>174</v>
      </c>
      <c r="B183" s="103" t="s">
        <v>1134</v>
      </c>
      <c r="C183" s="109">
        <v>34.93</v>
      </c>
      <c r="D183" s="109">
        <v>31.23</v>
      </c>
      <c r="E183" s="109">
        <v>22.99</v>
      </c>
      <c r="F183" s="109">
        <v>30.11</v>
      </c>
      <c r="G183" s="109">
        <v>27.94</v>
      </c>
      <c r="H183" s="109">
        <v>18.32</v>
      </c>
      <c r="I183" s="109">
        <v>15.84</v>
      </c>
      <c r="J183" s="109">
        <v>18.759999999999998</v>
      </c>
      <c r="K183" s="109">
        <v>37.459999999999994</v>
      </c>
      <c r="L183" s="109">
        <v>37.500000000000007</v>
      </c>
      <c r="M183" s="109">
        <v>35.159999999999997</v>
      </c>
      <c r="N183" s="110">
        <f>june!E183</f>
        <v>39.520000000000003</v>
      </c>
      <c r="O183"/>
      <c r="P183"/>
      <c r="Q183" s="109">
        <v>9</v>
      </c>
      <c r="R183" s="109">
        <v>14.88</v>
      </c>
      <c r="S183" s="109">
        <v>27.95</v>
      </c>
      <c r="T183" s="109">
        <v>45.414999999999999</v>
      </c>
      <c r="U183" s="109">
        <v>42.96</v>
      </c>
      <c r="V183" s="109">
        <v>52.43</v>
      </c>
      <c r="W183" s="109">
        <v>45.709999999999994</v>
      </c>
      <c r="X183" s="109">
        <v>33.700000000000003</v>
      </c>
      <c r="Y183" s="109">
        <v>29</v>
      </c>
      <c r="Z183" s="204">
        <v>24.16</v>
      </c>
      <c r="AA183" s="109">
        <v>15.629999999999999</v>
      </c>
      <c r="AB183" s="110">
        <f>june!G183</f>
        <v>9</v>
      </c>
      <c r="AC183"/>
    </row>
    <row r="184" spans="1:29" ht="17.100000000000001" customHeight="1">
      <c r="A184" s="99">
        <v>175</v>
      </c>
      <c r="B184" s="103" t="s">
        <v>1135</v>
      </c>
      <c r="C184" s="109">
        <v>0</v>
      </c>
      <c r="D184" s="109">
        <v>0</v>
      </c>
      <c r="E184" s="109">
        <v>0</v>
      </c>
      <c r="F184" s="109"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10">
        <f>june!E184</f>
        <v>0</v>
      </c>
      <c r="O184"/>
      <c r="P184"/>
      <c r="Q184" s="109">
        <v>0.5</v>
      </c>
      <c r="R184" s="109">
        <v>1</v>
      </c>
      <c r="S184" s="109">
        <v>2.58</v>
      </c>
      <c r="T184" s="109">
        <v>4.21</v>
      </c>
      <c r="U184" s="109">
        <v>5.41</v>
      </c>
      <c r="V184" s="109">
        <v>9.49</v>
      </c>
      <c r="W184" s="109">
        <v>6.4</v>
      </c>
      <c r="X184" s="109">
        <v>2.13</v>
      </c>
      <c r="Y184" s="109">
        <v>1.99</v>
      </c>
      <c r="Z184" s="204">
        <v>1.67</v>
      </c>
      <c r="AA184" s="109">
        <v>5.9099999999999993</v>
      </c>
      <c r="AB184" s="110">
        <f>june!G184</f>
        <v>7.4500000000000011</v>
      </c>
      <c r="AC184"/>
    </row>
    <row r="185" spans="1:29" ht="17.100000000000001" customHeight="1">
      <c r="A185" s="99">
        <v>176</v>
      </c>
      <c r="B185" s="103" t="s">
        <v>1136</v>
      </c>
      <c r="C185" s="109">
        <v>0</v>
      </c>
      <c r="D185" s="109">
        <v>0</v>
      </c>
      <c r="E185" s="109">
        <v>0</v>
      </c>
      <c r="F185" s="109">
        <v>0</v>
      </c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10">
        <f>june!E185</f>
        <v>0</v>
      </c>
      <c r="O185"/>
      <c r="P185"/>
      <c r="Q185" s="109">
        <v>4.7</v>
      </c>
      <c r="R185" s="109">
        <v>2.38</v>
      </c>
      <c r="S185" s="109">
        <v>7.56</v>
      </c>
      <c r="T185" s="109">
        <v>7</v>
      </c>
      <c r="U185" s="109">
        <v>4.1500000000000004</v>
      </c>
      <c r="V185" s="109">
        <v>4</v>
      </c>
      <c r="W185" s="109">
        <v>1</v>
      </c>
      <c r="X185" s="109">
        <v>1</v>
      </c>
      <c r="Y185" s="109">
        <v>0.31</v>
      </c>
      <c r="Z185" s="204">
        <v>2.25</v>
      </c>
      <c r="AA185" s="109">
        <v>3.93</v>
      </c>
      <c r="AB185" s="110">
        <f>june!G185</f>
        <v>7.4099999999999993</v>
      </c>
      <c r="AC185"/>
    </row>
    <row r="186" spans="1:29" ht="17.100000000000001" customHeight="1">
      <c r="A186" s="99">
        <v>177</v>
      </c>
      <c r="B186" s="103" t="s">
        <v>1137</v>
      </c>
      <c r="C186" s="109">
        <v>24.26</v>
      </c>
      <c r="D186" s="109">
        <v>41.854999999999997</v>
      </c>
      <c r="E186" s="109">
        <v>37.17</v>
      </c>
      <c r="F186" s="109">
        <v>32.28</v>
      </c>
      <c r="G186" s="109">
        <v>27.91</v>
      </c>
      <c r="H186" s="109">
        <v>34.814999999999998</v>
      </c>
      <c r="I186" s="109">
        <v>55.620000000000005</v>
      </c>
      <c r="J186" s="109">
        <v>58.660000000000004</v>
      </c>
      <c r="K186" s="109">
        <v>71.7</v>
      </c>
      <c r="L186" s="109">
        <v>75.20999999999998</v>
      </c>
      <c r="M186" s="109">
        <v>71.150000000000006</v>
      </c>
      <c r="N186" s="110">
        <f>june!E186</f>
        <v>89.180000000000021</v>
      </c>
      <c r="O186"/>
      <c r="P186"/>
      <c r="Q186" s="109">
        <v>32.22</v>
      </c>
      <c r="R186" s="109">
        <v>31.18</v>
      </c>
      <c r="S186" s="109">
        <v>35.28</v>
      </c>
      <c r="T186" s="109">
        <v>39.645000000000003</v>
      </c>
      <c r="U186" s="109">
        <v>42.17</v>
      </c>
      <c r="V186" s="109">
        <v>49.41</v>
      </c>
      <c r="W186" s="109">
        <v>44.35</v>
      </c>
      <c r="X186" s="109">
        <v>45.91</v>
      </c>
      <c r="Y186" s="109">
        <v>47.660000000000004</v>
      </c>
      <c r="Z186" s="204">
        <v>50.559999999999995</v>
      </c>
      <c r="AA186" s="109">
        <v>42.32</v>
      </c>
      <c r="AB186" s="110">
        <f>june!G186</f>
        <v>49.629999999999995</v>
      </c>
      <c r="AC186"/>
    </row>
    <row r="187" spans="1:29" ht="17.100000000000001" customHeight="1">
      <c r="A187" s="99">
        <v>178</v>
      </c>
      <c r="B187" s="103" t="s">
        <v>1138</v>
      </c>
      <c r="C187" s="109">
        <v>0</v>
      </c>
      <c r="D187" s="109">
        <v>0</v>
      </c>
      <c r="E187" s="109">
        <v>0</v>
      </c>
      <c r="F187" s="109">
        <v>0</v>
      </c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1</v>
      </c>
      <c r="M187" s="109">
        <v>10.629999999999999</v>
      </c>
      <c r="N187" s="110">
        <f>june!E187</f>
        <v>25.29</v>
      </c>
      <c r="O187"/>
      <c r="P187"/>
      <c r="Q187" s="109">
        <v>0</v>
      </c>
      <c r="R187" s="109">
        <v>0</v>
      </c>
      <c r="S187" s="109">
        <v>0</v>
      </c>
      <c r="T187" s="109">
        <v>0</v>
      </c>
      <c r="U187" s="109">
        <v>0</v>
      </c>
      <c r="V187" s="109">
        <v>0</v>
      </c>
      <c r="W187" s="109">
        <v>0</v>
      </c>
      <c r="X187" s="109">
        <v>0.94</v>
      </c>
      <c r="Y187" s="109">
        <v>0</v>
      </c>
      <c r="Z187" s="204">
        <v>0</v>
      </c>
      <c r="AA187" s="109">
        <v>3.8400000000000003</v>
      </c>
      <c r="AB187" s="110">
        <f>june!G187</f>
        <v>2.08</v>
      </c>
      <c r="AC187"/>
    </row>
    <row r="188" spans="1:29" ht="17.100000000000001" customHeight="1">
      <c r="A188" s="99">
        <v>179</v>
      </c>
      <c r="B188" s="103" t="s">
        <v>1139</v>
      </c>
      <c r="C188" s="109">
        <v>0</v>
      </c>
      <c r="D188" s="109">
        <v>0</v>
      </c>
      <c r="E188" s="109">
        <v>0</v>
      </c>
      <c r="F188" s="109">
        <v>0</v>
      </c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10">
        <f>june!E188</f>
        <v>0</v>
      </c>
      <c r="O188"/>
      <c r="P188"/>
      <c r="Q188" s="109">
        <v>0</v>
      </c>
      <c r="R188" s="109">
        <v>0</v>
      </c>
      <c r="S188" s="109">
        <v>0</v>
      </c>
      <c r="T188" s="109">
        <v>0</v>
      </c>
      <c r="U188" s="109">
        <v>0</v>
      </c>
      <c r="V188" s="109">
        <v>0</v>
      </c>
      <c r="W188" s="109">
        <v>0</v>
      </c>
      <c r="X188" s="109">
        <v>0</v>
      </c>
      <c r="Y188" s="109">
        <v>0</v>
      </c>
      <c r="Z188" s="204">
        <v>0</v>
      </c>
      <c r="AA188" s="109">
        <v>0</v>
      </c>
      <c r="AB188" s="110">
        <f>june!G188</f>
        <v>0</v>
      </c>
      <c r="AC188"/>
    </row>
    <row r="189" spans="1:29" ht="17.100000000000001" customHeight="1">
      <c r="A189" s="99">
        <v>180</v>
      </c>
      <c r="B189" s="103" t="s">
        <v>1140</v>
      </c>
      <c r="C189" s="109">
        <v>0</v>
      </c>
      <c r="D189" s="109">
        <v>0</v>
      </c>
      <c r="E189" s="109">
        <v>0</v>
      </c>
      <c r="F189" s="109">
        <v>0</v>
      </c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10">
        <f>june!E189</f>
        <v>0</v>
      </c>
      <c r="O189"/>
      <c r="P189"/>
      <c r="Q189" s="109">
        <v>0</v>
      </c>
      <c r="R189" s="109">
        <v>0</v>
      </c>
      <c r="S189" s="109">
        <v>0</v>
      </c>
      <c r="T189" s="109">
        <v>0</v>
      </c>
      <c r="U189" s="109">
        <v>0</v>
      </c>
      <c r="V189" s="109">
        <v>0</v>
      </c>
      <c r="W189" s="109">
        <v>0</v>
      </c>
      <c r="X189" s="109">
        <v>0</v>
      </c>
      <c r="Y189" s="109">
        <v>0</v>
      </c>
      <c r="Z189" s="204">
        <v>0</v>
      </c>
      <c r="AA189" s="109">
        <v>0</v>
      </c>
      <c r="AB189" s="110">
        <f>june!G189</f>
        <v>0</v>
      </c>
      <c r="AC189"/>
    </row>
    <row r="190" spans="1:29" ht="17.100000000000001" customHeight="1">
      <c r="A190" s="99">
        <v>181</v>
      </c>
      <c r="B190" s="103" t="s">
        <v>1141</v>
      </c>
      <c r="C190" s="109">
        <v>0</v>
      </c>
      <c r="D190" s="109">
        <v>0</v>
      </c>
      <c r="E190" s="109">
        <v>0</v>
      </c>
      <c r="F190" s="109">
        <v>0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09">
        <v>0</v>
      </c>
      <c r="N190" s="110">
        <f>june!E190</f>
        <v>0</v>
      </c>
      <c r="O190"/>
      <c r="P190"/>
      <c r="Q190" s="109">
        <v>14</v>
      </c>
      <c r="R190" s="109">
        <v>11.71</v>
      </c>
      <c r="S190" s="109">
        <v>12.31</v>
      </c>
      <c r="T190" s="109">
        <v>9.84</v>
      </c>
      <c r="U190" s="109">
        <v>14.95</v>
      </c>
      <c r="V190" s="109">
        <v>10.82</v>
      </c>
      <c r="W190" s="109">
        <v>13.77</v>
      </c>
      <c r="X190" s="109">
        <v>19.339999999999996</v>
      </c>
      <c r="Y190" s="109">
        <v>21.31</v>
      </c>
      <c r="Z190" s="204">
        <v>24.779999999999998</v>
      </c>
      <c r="AA190" s="109">
        <v>16.989999999999998</v>
      </c>
      <c r="AB190" s="110">
        <f>june!G190</f>
        <v>24.69</v>
      </c>
      <c r="AC190"/>
    </row>
    <row r="191" spans="1:29" ht="17.100000000000001" customHeight="1">
      <c r="A191" s="99">
        <v>182</v>
      </c>
      <c r="B191" s="103" t="s">
        <v>1142</v>
      </c>
      <c r="C191" s="109">
        <v>13.02</v>
      </c>
      <c r="D191" s="109">
        <v>13.41</v>
      </c>
      <c r="E191" s="109">
        <v>9.1999999999999993</v>
      </c>
      <c r="F191" s="109">
        <v>7.19</v>
      </c>
      <c r="G191" s="109">
        <v>4</v>
      </c>
      <c r="H191" s="109">
        <v>3</v>
      </c>
      <c r="I191" s="109">
        <v>3</v>
      </c>
      <c r="J191" s="109">
        <v>8</v>
      </c>
      <c r="K191" s="109">
        <v>4</v>
      </c>
      <c r="L191" s="109">
        <v>6.38</v>
      </c>
      <c r="M191" s="109">
        <v>3</v>
      </c>
      <c r="N191" s="110">
        <f>june!E191</f>
        <v>3</v>
      </c>
      <c r="O191"/>
      <c r="P191"/>
      <c r="Q191" s="109">
        <v>3.84</v>
      </c>
      <c r="R191" s="109">
        <v>1.54</v>
      </c>
      <c r="S191" s="109">
        <v>2.17</v>
      </c>
      <c r="T191" s="109">
        <v>5.13</v>
      </c>
      <c r="U191" s="109">
        <v>10.76</v>
      </c>
      <c r="V191" s="109">
        <v>9.19</v>
      </c>
      <c r="W191" s="109">
        <v>21.25</v>
      </c>
      <c r="X191" s="109">
        <v>32.72</v>
      </c>
      <c r="Y191" s="109">
        <v>35.090000000000003</v>
      </c>
      <c r="Z191" s="204">
        <v>33.94</v>
      </c>
      <c r="AA191" s="109">
        <v>46.590000000000011</v>
      </c>
      <c r="AB191" s="110">
        <f>june!G191</f>
        <v>51.73</v>
      </c>
      <c r="AC191"/>
    </row>
    <row r="192" spans="1:29" ht="17.100000000000001" customHeight="1">
      <c r="A192" s="99">
        <v>183</v>
      </c>
      <c r="B192" s="103" t="s">
        <v>1143</v>
      </c>
      <c r="C192" s="109">
        <v>0</v>
      </c>
      <c r="D192" s="109">
        <v>0</v>
      </c>
      <c r="E192" s="109">
        <v>0</v>
      </c>
      <c r="F192" s="109">
        <v>0</v>
      </c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  <c r="L192" s="109">
        <v>0</v>
      </c>
      <c r="M192" s="109">
        <v>0</v>
      </c>
      <c r="N192" s="110">
        <f>june!E192</f>
        <v>0</v>
      </c>
      <c r="O192"/>
      <c r="P192"/>
      <c r="Q192" s="109">
        <v>0</v>
      </c>
      <c r="R192" s="109">
        <v>0</v>
      </c>
      <c r="S192" s="109">
        <v>0</v>
      </c>
      <c r="T192" s="109">
        <v>0</v>
      </c>
      <c r="U192" s="109">
        <v>0</v>
      </c>
      <c r="V192" s="109">
        <v>0</v>
      </c>
      <c r="W192" s="109">
        <v>0</v>
      </c>
      <c r="X192" s="109">
        <v>0</v>
      </c>
      <c r="Y192" s="109">
        <v>0</v>
      </c>
      <c r="Z192" s="204">
        <v>0</v>
      </c>
      <c r="AA192" s="109">
        <v>0</v>
      </c>
      <c r="AB192" s="110">
        <f>june!G192</f>
        <v>0</v>
      </c>
      <c r="AC192"/>
    </row>
    <row r="193" spans="1:29" ht="17.100000000000001" customHeight="1">
      <c r="A193" s="99">
        <v>184</v>
      </c>
      <c r="B193" s="103" t="s">
        <v>1144</v>
      </c>
      <c r="C193" s="109">
        <v>0</v>
      </c>
      <c r="D193" s="109">
        <v>0</v>
      </c>
      <c r="E193" s="109">
        <v>0</v>
      </c>
      <c r="F193" s="109">
        <v>0</v>
      </c>
      <c r="G193" s="109">
        <v>0</v>
      </c>
      <c r="H193" s="109">
        <v>0</v>
      </c>
      <c r="I193" s="109">
        <v>0</v>
      </c>
      <c r="J193" s="109">
        <v>0</v>
      </c>
      <c r="K193" s="109">
        <v>0</v>
      </c>
      <c r="L193" s="109">
        <v>0</v>
      </c>
      <c r="M193" s="109">
        <v>0</v>
      </c>
      <c r="N193" s="110">
        <f>june!E193</f>
        <v>0</v>
      </c>
      <c r="O193"/>
      <c r="P193"/>
      <c r="Q193" s="109">
        <v>0.2</v>
      </c>
      <c r="R193" s="109">
        <v>0</v>
      </c>
      <c r="S193" s="109">
        <v>0.2</v>
      </c>
      <c r="T193" s="109">
        <v>0</v>
      </c>
      <c r="U193" s="109">
        <v>0</v>
      </c>
      <c r="V193" s="109">
        <v>0</v>
      </c>
      <c r="W193" s="109">
        <v>0</v>
      </c>
      <c r="X193" s="109">
        <v>0</v>
      </c>
      <c r="Y193" s="109">
        <v>0</v>
      </c>
      <c r="Z193" s="204">
        <v>0</v>
      </c>
      <c r="AA193" s="109">
        <v>0</v>
      </c>
      <c r="AB193" s="110">
        <f>june!G193</f>
        <v>1</v>
      </c>
      <c r="AC193"/>
    </row>
    <row r="194" spans="1:29" ht="17.100000000000001" customHeight="1">
      <c r="A194" s="99">
        <v>185</v>
      </c>
      <c r="B194" s="103" t="s">
        <v>1145</v>
      </c>
      <c r="C194" s="109">
        <v>140.69</v>
      </c>
      <c r="D194" s="109">
        <v>130.33000000000001</v>
      </c>
      <c r="E194" s="109">
        <v>109.69499999999999</v>
      </c>
      <c r="F194" s="109">
        <v>113.505</v>
      </c>
      <c r="G194" s="109">
        <v>117.69</v>
      </c>
      <c r="H194" s="109">
        <v>99.3</v>
      </c>
      <c r="I194" s="109">
        <v>85.69</v>
      </c>
      <c r="J194" s="109">
        <v>94.259999999999991</v>
      </c>
      <c r="K194" s="109">
        <v>89.920000000000016</v>
      </c>
      <c r="L194" s="109">
        <v>84.49</v>
      </c>
      <c r="M194" s="109">
        <v>82.649999999999991</v>
      </c>
      <c r="N194" s="110">
        <f>june!E194</f>
        <v>86.799999999999983</v>
      </c>
      <c r="O194"/>
      <c r="P194"/>
      <c r="Q194" s="109">
        <v>133.375</v>
      </c>
      <c r="R194" s="109">
        <v>119.95</v>
      </c>
      <c r="S194" s="109">
        <v>110.4</v>
      </c>
      <c r="T194" s="109">
        <v>103.86</v>
      </c>
      <c r="U194" s="109">
        <v>100.14</v>
      </c>
      <c r="V194" s="109">
        <v>108.81</v>
      </c>
      <c r="W194" s="109">
        <v>121.65</v>
      </c>
      <c r="X194" s="109">
        <v>139.99000000000004</v>
      </c>
      <c r="Y194" s="109">
        <v>150.82</v>
      </c>
      <c r="Z194" s="204">
        <v>169.48000000000002</v>
      </c>
      <c r="AA194" s="109">
        <v>184.21000000000004</v>
      </c>
      <c r="AB194" s="110">
        <f>june!G194</f>
        <v>198.76000000000002</v>
      </c>
      <c r="AC194"/>
    </row>
    <row r="195" spans="1:29" ht="17.100000000000001" customHeight="1">
      <c r="A195" s="99">
        <v>186</v>
      </c>
      <c r="B195" s="103" t="s">
        <v>1146</v>
      </c>
      <c r="C195" s="109">
        <v>0</v>
      </c>
      <c r="D195" s="109">
        <v>0</v>
      </c>
      <c r="E195" s="109">
        <v>0</v>
      </c>
      <c r="F195" s="109">
        <v>0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10">
        <f>june!E195</f>
        <v>0</v>
      </c>
      <c r="O195"/>
      <c r="P195"/>
      <c r="Q195" s="109">
        <v>18.18</v>
      </c>
      <c r="R195" s="109">
        <v>12.96</v>
      </c>
      <c r="S195" s="109">
        <v>15.19</v>
      </c>
      <c r="T195" s="109">
        <v>14.58</v>
      </c>
      <c r="U195" s="109">
        <v>15</v>
      </c>
      <c r="V195" s="109">
        <v>8.5</v>
      </c>
      <c r="W195" s="109">
        <v>16.14</v>
      </c>
      <c r="X195" s="109">
        <v>15.030000000000001</v>
      </c>
      <c r="Y195" s="109">
        <v>14.68</v>
      </c>
      <c r="Z195" s="204">
        <v>17.739999999999998</v>
      </c>
      <c r="AA195" s="109">
        <v>20.189999999999998</v>
      </c>
      <c r="AB195" s="110">
        <f>june!G195</f>
        <v>24.34</v>
      </c>
      <c r="AC195"/>
    </row>
    <row r="196" spans="1:29" ht="17.100000000000001" customHeight="1">
      <c r="A196" s="99">
        <v>187</v>
      </c>
      <c r="B196" s="103" t="s">
        <v>1147</v>
      </c>
      <c r="C196" s="109">
        <v>47.55</v>
      </c>
      <c r="D196" s="109">
        <v>35.729999999999997</v>
      </c>
      <c r="E196" s="109">
        <v>30.02</v>
      </c>
      <c r="F196" s="109">
        <v>36.25</v>
      </c>
      <c r="G196" s="109">
        <v>41.87</v>
      </c>
      <c r="H196" s="109">
        <v>60.58</v>
      </c>
      <c r="I196" s="109">
        <v>64.929999999999978</v>
      </c>
      <c r="J196" s="109">
        <v>68.56</v>
      </c>
      <c r="K196" s="109">
        <v>63.68</v>
      </c>
      <c r="L196" s="109">
        <v>74.679999999999978</v>
      </c>
      <c r="M196" s="109">
        <v>76.029999999999973</v>
      </c>
      <c r="N196" s="110">
        <f>june!E196</f>
        <v>79.259999999999991</v>
      </c>
      <c r="O196"/>
      <c r="P196"/>
      <c r="Q196" s="109">
        <v>31.66</v>
      </c>
      <c r="R196" s="109">
        <v>36.14</v>
      </c>
      <c r="S196" s="109">
        <v>35.465000000000003</v>
      </c>
      <c r="T196" s="109">
        <v>34.65</v>
      </c>
      <c r="U196" s="109">
        <v>29.34</v>
      </c>
      <c r="V196" s="109">
        <v>29.555</v>
      </c>
      <c r="W196" s="109">
        <v>36.155000000000001</v>
      </c>
      <c r="X196" s="109">
        <v>35.099999999999994</v>
      </c>
      <c r="Y196" s="109">
        <v>31.259999999999998</v>
      </c>
      <c r="Z196" s="204">
        <v>31.01</v>
      </c>
      <c r="AA196" s="109">
        <v>31.69</v>
      </c>
      <c r="AB196" s="110">
        <f>june!G196</f>
        <v>28.61</v>
      </c>
      <c r="AC196"/>
    </row>
    <row r="197" spans="1:29" ht="17.100000000000001" customHeight="1">
      <c r="A197" s="99">
        <v>188</v>
      </c>
      <c r="B197" s="103" t="s">
        <v>1148</v>
      </c>
      <c r="C197" s="109">
        <v>0</v>
      </c>
      <c r="D197" s="109">
        <v>0</v>
      </c>
      <c r="E197" s="109">
        <v>0</v>
      </c>
      <c r="F197" s="109">
        <v>0</v>
      </c>
      <c r="G197" s="109">
        <v>0</v>
      </c>
      <c r="H197" s="109">
        <v>0</v>
      </c>
      <c r="I197" s="109">
        <v>0</v>
      </c>
      <c r="J197" s="109">
        <v>0</v>
      </c>
      <c r="K197" s="109">
        <v>0</v>
      </c>
      <c r="L197" s="109">
        <v>0</v>
      </c>
      <c r="M197" s="109">
        <v>0</v>
      </c>
      <c r="N197" s="110">
        <f>june!E197</f>
        <v>0</v>
      </c>
      <c r="O197"/>
      <c r="P197"/>
      <c r="Q197" s="109">
        <v>0</v>
      </c>
      <c r="R197" s="109">
        <v>0</v>
      </c>
      <c r="S197" s="109">
        <v>0</v>
      </c>
      <c r="T197" s="109">
        <v>0</v>
      </c>
      <c r="U197" s="109">
        <v>0</v>
      </c>
      <c r="V197" s="109">
        <v>0</v>
      </c>
      <c r="W197" s="109">
        <v>0</v>
      </c>
      <c r="X197" s="109">
        <v>0</v>
      </c>
      <c r="Y197" s="109">
        <v>0</v>
      </c>
      <c r="Z197" s="204">
        <v>0</v>
      </c>
      <c r="AA197" s="109">
        <v>0</v>
      </c>
      <c r="AB197" s="110">
        <f>june!G197</f>
        <v>0</v>
      </c>
      <c r="AC197"/>
    </row>
    <row r="198" spans="1:29" ht="17.100000000000001" customHeight="1">
      <c r="A198" s="99">
        <v>189</v>
      </c>
      <c r="B198" s="103" t="s">
        <v>1149</v>
      </c>
      <c r="C198" s="109">
        <v>0</v>
      </c>
      <c r="D198" s="109">
        <v>0</v>
      </c>
      <c r="E198" s="109">
        <v>0</v>
      </c>
      <c r="F198" s="109">
        <v>0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09">
        <v>0</v>
      </c>
      <c r="N198" s="110">
        <f>june!E198</f>
        <v>0</v>
      </c>
      <c r="O198"/>
      <c r="P198"/>
      <c r="Q198" s="109">
        <v>0</v>
      </c>
      <c r="R198" s="109">
        <v>0</v>
      </c>
      <c r="S198" s="109">
        <v>0</v>
      </c>
      <c r="T198" s="109">
        <v>1</v>
      </c>
      <c r="U198" s="109">
        <v>0</v>
      </c>
      <c r="V198" s="109">
        <v>0</v>
      </c>
      <c r="W198" s="109">
        <v>0</v>
      </c>
      <c r="X198" s="109">
        <v>0</v>
      </c>
      <c r="Y198" s="109">
        <v>3.2199999999999998</v>
      </c>
      <c r="Z198" s="204">
        <v>2</v>
      </c>
      <c r="AA198" s="109">
        <v>2.7</v>
      </c>
      <c r="AB198" s="110">
        <f>june!G198</f>
        <v>4</v>
      </c>
      <c r="AC198"/>
    </row>
    <row r="199" spans="1:29" ht="17.100000000000001" customHeight="1">
      <c r="A199" s="99">
        <v>190</v>
      </c>
      <c r="B199" s="103" t="s">
        <v>1150</v>
      </c>
      <c r="C199" s="109">
        <v>0</v>
      </c>
      <c r="D199" s="109">
        <v>0</v>
      </c>
      <c r="E199" s="109">
        <v>0</v>
      </c>
      <c r="F199" s="109">
        <v>0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10">
        <f>june!E199</f>
        <v>0</v>
      </c>
      <c r="O199"/>
      <c r="P199"/>
      <c r="Q199" s="109">
        <v>1</v>
      </c>
      <c r="R199" s="109">
        <v>1.3</v>
      </c>
      <c r="S199" s="109">
        <v>3</v>
      </c>
      <c r="T199" s="109">
        <v>4.3600000000000003</v>
      </c>
      <c r="U199" s="109">
        <v>6.2</v>
      </c>
      <c r="V199" s="109">
        <v>1.52</v>
      </c>
      <c r="W199" s="109">
        <v>1</v>
      </c>
      <c r="X199" s="109">
        <v>1.7</v>
      </c>
      <c r="Y199" s="109">
        <v>1</v>
      </c>
      <c r="Z199" s="204">
        <v>1</v>
      </c>
      <c r="AA199" s="109">
        <v>0.37</v>
      </c>
      <c r="AB199" s="110">
        <f>june!G199</f>
        <v>0.74</v>
      </c>
      <c r="AC199"/>
    </row>
    <row r="200" spans="1:29" ht="17.100000000000001" customHeight="1">
      <c r="A200" s="99">
        <v>191</v>
      </c>
      <c r="B200" s="103" t="s">
        <v>1151</v>
      </c>
      <c r="C200" s="109">
        <v>0</v>
      </c>
      <c r="D200" s="109">
        <v>0</v>
      </c>
      <c r="E200" s="109">
        <v>0</v>
      </c>
      <c r="F200" s="109">
        <v>0</v>
      </c>
      <c r="G200" s="109">
        <v>0</v>
      </c>
      <c r="H200" s="109">
        <v>0</v>
      </c>
      <c r="I200" s="109">
        <v>7.7200000000000006</v>
      </c>
      <c r="J200" s="109">
        <v>28.88</v>
      </c>
      <c r="K200" s="109">
        <v>42.2</v>
      </c>
      <c r="L200" s="109">
        <v>31.29</v>
      </c>
      <c r="M200" s="109">
        <v>42.96</v>
      </c>
      <c r="N200" s="110">
        <f>june!E200</f>
        <v>52</v>
      </c>
      <c r="O200"/>
      <c r="P200"/>
      <c r="Q200" s="109">
        <v>5.15</v>
      </c>
      <c r="R200" s="109">
        <v>10.83</v>
      </c>
      <c r="S200" s="109">
        <v>10.5</v>
      </c>
      <c r="T200" s="109">
        <v>12.78</v>
      </c>
      <c r="U200" s="109">
        <v>20.61</v>
      </c>
      <c r="V200" s="109">
        <v>22.98</v>
      </c>
      <c r="W200" s="109">
        <v>17</v>
      </c>
      <c r="X200" s="109">
        <v>32.799999999999997</v>
      </c>
      <c r="Y200" s="109">
        <v>35.61</v>
      </c>
      <c r="Z200" s="204">
        <v>35.379999999999995</v>
      </c>
      <c r="AA200" s="109">
        <v>34.769999999999996</v>
      </c>
      <c r="AB200" s="110">
        <f>june!G200</f>
        <v>36.680000000000007</v>
      </c>
      <c r="AC200"/>
    </row>
    <row r="201" spans="1:29" ht="17.100000000000001" customHeight="1">
      <c r="A201" s="99">
        <v>192</v>
      </c>
      <c r="B201" s="103" t="s">
        <v>1152</v>
      </c>
      <c r="C201" s="109">
        <v>0</v>
      </c>
      <c r="D201" s="109">
        <v>0</v>
      </c>
      <c r="E201" s="109">
        <v>0</v>
      </c>
      <c r="F201" s="109">
        <v>0</v>
      </c>
      <c r="G201" s="109">
        <v>0</v>
      </c>
      <c r="H201" s="109">
        <v>0</v>
      </c>
      <c r="I201" s="109">
        <v>0</v>
      </c>
      <c r="J201" s="109">
        <v>0</v>
      </c>
      <c r="K201" s="109">
        <v>0</v>
      </c>
      <c r="L201" s="109">
        <v>0</v>
      </c>
      <c r="M201" s="109">
        <v>0</v>
      </c>
      <c r="N201" s="110">
        <f>june!E201</f>
        <v>0</v>
      </c>
      <c r="O201"/>
      <c r="P201"/>
      <c r="Q201" s="109">
        <v>0</v>
      </c>
      <c r="R201" s="109">
        <v>0</v>
      </c>
      <c r="S201" s="109">
        <v>0</v>
      </c>
      <c r="T201" s="109">
        <v>0</v>
      </c>
      <c r="U201" s="109">
        <v>0</v>
      </c>
      <c r="V201" s="109">
        <v>0</v>
      </c>
      <c r="W201" s="109">
        <v>0</v>
      </c>
      <c r="X201" s="109">
        <v>0</v>
      </c>
      <c r="Y201" s="109">
        <v>0</v>
      </c>
      <c r="Z201" s="204">
        <v>0</v>
      </c>
      <c r="AA201" s="109">
        <v>0</v>
      </c>
      <c r="AB201" s="110">
        <f>june!G201</f>
        <v>0</v>
      </c>
      <c r="AC201"/>
    </row>
    <row r="202" spans="1:29" ht="17.100000000000001" customHeight="1">
      <c r="A202" s="99">
        <v>193</v>
      </c>
      <c r="B202" s="103" t="s">
        <v>1153</v>
      </c>
      <c r="C202" s="109">
        <v>0</v>
      </c>
      <c r="D202" s="109">
        <v>0</v>
      </c>
      <c r="E202" s="109">
        <v>0</v>
      </c>
      <c r="F202" s="109">
        <v>0</v>
      </c>
      <c r="G202" s="109">
        <v>0</v>
      </c>
      <c r="H202" s="109">
        <v>0</v>
      </c>
      <c r="I202" s="109">
        <v>0</v>
      </c>
      <c r="J202" s="109">
        <v>0</v>
      </c>
      <c r="K202" s="109">
        <v>0</v>
      </c>
      <c r="L202" s="109">
        <v>0</v>
      </c>
      <c r="M202" s="109">
        <v>0</v>
      </c>
      <c r="N202" s="110">
        <f>june!E202</f>
        <v>0</v>
      </c>
      <c r="O202"/>
      <c r="P202"/>
      <c r="Q202" s="109">
        <v>0</v>
      </c>
      <c r="R202" s="109">
        <v>0</v>
      </c>
      <c r="S202" s="109">
        <v>0</v>
      </c>
      <c r="T202" s="109">
        <v>0</v>
      </c>
      <c r="U202" s="109">
        <v>0</v>
      </c>
      <c r="V202" s="109">
        <v>0</v>
      </c>
      <c r="W202" s="109">
        <v>0</v>
      </c>
      <c r="X202" s="109">
        <v>0</v>
      </c>
      <c r="Y202" s="109">
        <v>0</v>
      </c>
      <c r="Z202" s="204">
        <v>0</v>
      </c>
      <c r="AA202" s="109">
        <v>0</v>
      </c>
      <c r="AB202" s="110">
        <f>june!G202</f>
        <v>0</v>
      </c>
      <c r="AC202"/>
    </row>
    <row r="203" spans="1:29" ht="17.100000000000001" customHeight="1">
      <c r="A203" s="99">
        <v>194</v>
      </c>
      <c r="B203" s="103" t="s">
        <v>1154</v>
      </c>
      <c r="C203" s="109">
        <v>0</v>
      </c>
      <c r="D203" s="109">
        <v>0</v>
      </c>
      <c r="E203" s="109">
        <v>0</v>
      </c>
      <c r="F203" s="109">
        <v>0</v>
      </c>
      <c r="G203" s="109">
        <v>0</v>
      </c>
      <c r="H203" s="109">
        <v>0</v>
      </c>
      <c r="I203" s="109">
        <v>0</v>
      </c>
      <c r="J203" s="109">
        <v>0</v>
      </c>
      <c r="K203" s="109">
        <v>0</v>
      </c>
      <c r="L203" s="109">
        <v>0</v>
      </c>
      <c r="M203" s="109">
        <v>0</v>
      </c>
      <c r="N203" s="110">
        <f>june!E203</f>
        <v>0</v>
      </c>
      <c r="O203"/>
      <c r="P203"/>
      <c r="Q203" s="109">
        <v>0</v>
      </c>
      <c r="R203" s="109">
        <v>0</v>
      </c>
      <c r="S203" s="109">
        <v>0</v>
      </c>
      <c r="T203" s="109">
        <v>0</v>
      </c>
      <c r="U203" s="109">
        <v>0</v>
      </c>
      <c r="V203" s="109">
        <v>0</v>
      </c>
      <c r="W203" s="109">
        <v>0</v>
      </c>
      <c r="X203" s="109">
        <v>0</v>
      </c>
      <c r="Y203" s="109">
        <v>0</v>
      </c>
      <c r="Z203" s="204">
        <v>0</v>
      </c>
      <c r="AA203" s="109">
        <v>0</v>
      </c>
      <c r="AB203" s="110">
        <f>june!G203</f>
        <v>0</v>
      </c>
      <c r="AC203"/>
    </row>
    <row r="204" spans="1:29" ht="17.100000000000001" customHeight="1">
      <c r="A204" s="99">
        <v>195</v>
      </c>
      <c r="B204" s="103" t="s">
        <v>1155</v>
      </c>
      <c r="C204" s="109">
        <v>0</v>
      </c>
      <c r="D204" s="109">
        <v>0</v>
      </c>
      <c r="E204" s="109">
        <v>0</v>
      </c>
      <c r="F204" s="109">
        <v>0</v>
      </c>
      <c r="G204" s="109">
        <v>0</v>
      </c>
      <c r="H204" s="109">
        <v>0</v>
      </c>
      <c r="I204" s="109">
        <v>0</v>
      </c>
      <c r="J204" s="109">
        <v>0</v>
      </c>
      <c r="K204" s="109">
        <v>0</v>
      </c>
      <c r="L204" s="109">
        <v>0</v>
      </c>
      <c r="M204" s="109">
        <v>0</v>
      </c>
      <c r="N204" s="110">
        <f>june!E204</f>
        <v>0</v>
      </c>
      <c r="O204"/>
      <c r="P204"/>
      <c r="Q204" s="109">
        <v>0</v>
      </c>
      <c r="R204" s="109">
        <v>0</v>
      </c>
      <c r="S204" s="109">
        <v>1</v>
      </c>
      <c r="T204" s="109">
        <v>2</v>
      </c>
      <c r="U204" s="109">
        <v>2.58</v>
      </c>
      <c r="V204" s="109">
        <v>1</v>
      </c>
      <c r="W204" s="109">
        <v>1</v>
      </c>
      <c r="X204" s="109">
        <v>1</v>
      </c>
      <c r="Y204" s="109">
        <v>2</v>
      </c>
      <c r="Z204" s="204">
        <v>2</v>
      </c>
      <c r="AA204" s="109">
        <v>1</v>
      </c>
      <c r="AB204" s="110">
        <f>june!G204</f>
        <v>1</v>
      </c>
      <c r="AC204"/>
    </row>
    <row r="205" spans="1:29" ht="17.100000000000001" customHeight="1">
      <c r="A205" s="99">
        <v>196</v>
      </c>
      <c r="B205" s="103" t="s">
        <v>1156</v>
      </c>
      <c r="C205" s="109">
        <v>0</v>
      </c>
      <c r="D205" s="109">
        <v>0</v>
      </c>
      <c r="E205" s="109">
        <v>0</v>
      </c>
      <c r="F205" s="109">
        <v>0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10">
        <f>june!E205</f>
        <v>0</v>
      </c>
      <c r="O205"/>
      <c r="P205"/>
      <c r="Q205" s="109">
        <v>0</v>
      </c>
      <c r="R205" s="109">
        <v>1</v>
      </c>
      <c r="S205" s="109">
        <v>1</v>
      </c>
      <c r="T205" s="109">
        <v>0</v>
      </c>
      <c r="U205" s="109">
        <v>0</v>
      </c>
      <c r="V205" s="109">
        <v>0</v>
      </c>
      <c r="W205" s="109">
        <v>0</v>
      </c>
      <c r="X205" s="109">
        <v>0</v>
      </c>
      <c r="Y205" s="109">
        <v>0</v>
      </c>
      <c r="Z205" s="204">
        <v>0</v>
      </c>
      <c r="AA205" s="109">
        <v>0</v>
      </c>
      <c r="AB205" s="110">
        <f>june!G205</f>
        <v>1.48</v>
      </c>
      <c r="AC205"/>
    </row>
    <row r="206" spans="1:29" ht="17.100000000000001" customHeight="1">
      <c r="A206" s="99">
        <v>197</v>
      </c>
      <c r="B206" s="103" t="s">
        <v>1157</v>
      </c>
      <c r="C206" s="109">
        <v>0</v>
      </c>
      <c r="D206" s="109">
        <v>0</v>
      </c>
      <c r="E206" s="109">
        <v>0</v>
      </c>
      <c r="F206" s="109">
        <v>0</v>
      </c>
      <c r="G206" s="109">
        <v>0</v>
      </c>
      <c r="H206" s="109">
        <v>0</v>
      </c>
      <c r="I206" s="109">
        <v>0</v>
      </c>
      <c r="J206" s="109">
        <v>0</v>
      </c>
      <c r="K206" s="109">
        <v>0</v>
      </c>
      <c r="L206" s="109">
        <v>0</v>
      </c>
      <c r="M206" s="109">
        <v>0</v>
      </c>
      <c r="N206" s="110">
        <f>june!E206</f>
        <v>0</v>
      </c>
      <c r="O206"/>
      <c r="P206"/>
      <c r="Q206" s="109">
        <v>0</v>
      </c>
      <c r="R206" s="109">
        <v>0</v>
      </c>
      <c r="S206" s="109">
        <v>0</v>
      </c>
      <c r="T206" s="109">
        <v>0</v>
      </c>
      <c r="U206" s="109">
        <v>0</v>
      </c>
      <c r="V206" s="109">
        <v>0</v>
      </c>
      <c r="W206" s="109">
        <v>0</v>
      </c>
      <c r="X206" s="109">
        <v>0</v>
      </c>
      <c r="Y206" s="109">
        <v>0</v>
      </c>
      <c r="Z206" s="204">
        <v>0</v>
      </c>
      <c r="AA206" s="109">
        <v>0</v>
      </c>
      <c r="AB206" s="110">
        <f>june!G206</f>
        <v>1.17</v>
      </c>
      <c r="AC206"/>
    </row>
    <row r="207" spans="1:29" ht="17.100000000000001" customHeight="1">
      <c r="A207" s="99">
        <v>198</v>
      </c>
      <c r="B207" s="103" t="s">
        <v>1158</v>
      </c>
      <c r="C207" s="109">
        <v>0</v>
      </c>
      <c r="D207" s="109">
        <v>0</v>
      </c>
      <c r="E207" s="109">
        <v>0</v>
      </c>
      <c r="F207" s="109">
        <v>0</v>
      </c>
      <c r="G207" s="109">
        <v>0</v>
      </c>
      <c r="H207" s="109">
        <v>13.46</v>
      </c>
      <c r="I207" s="109">
        <v>18.200000000000003</v>
      </c>
      <c r="J207" s="109">
        <v>32.150000000000006</v>
      </c>
      <c r="K207" s="109">
        <v>36.509999999999984</v>
      </c>
      <c r="L207" s="109">
        <v>40.35</v>
      </c>
      <c r="M207" s="109">
        <v>40.06</v>
      </c>
      <c r="N207" s="110">
        <f>june!E207</f>
        <v>38.89</v>
      </c>
      <c r="O207"/>
      <c r="P207"/>
      <c r="Q207" s="109">
        <v>3.92</v>
      </c>
      <c r="R207" s="109">
        <v>6</v>
      </c>
      <c r="S207" s="109">
        <v>5.32</v>
      </c>
      <c r="T207" s="109">
        <v>5</v>
      </c>
      <c r="U207" s="109">
        <v>5</v>
      </c>
      <c r="V207" s="109">
        <v>1</v>
      </c>
      <c r="W207" s="109">
        <v>1.5</v>
      </c>
      <c r="X207" s="109">
        <v>4.9399999999999995</v>
      </c>
      <c r="Y207" s="109">
        <v>6.089999999999999</v>
      </c>
      <c r="Z207" s="204">
        <v>10.89</v>
      </c>
      <c r="AA207" s="109">
        <v>14.13</v>
      </c>
      <c r="AB207" s="110">
        <f>june!G207</f>
        <v>11.770000000000003</v>
      </c>
      <c r="AC207"/>
    </row>
    <row r="208" spans="1:29" ht="17.100000000000001" customHeight="1">
      <c r="A208" s="99">
        <v>199</v>
      </c>
      <c r="B208" s="103" t="s">
        <v>1159</v>
      </c>
      <c r="C208" s="109">
        <v>0</v>
      </c>
      <c r="D208" s="109">
        <v>0</v>
      </c>
      <c r="E208" s="109">
        <v>0</v>
      </c>
      <c r="F208" s="109">
        <v>0</v>
      </c>
      <c r="G208" s="109">
        <v>0</v>
      </c>
      <c r="H208" s="109">
        <v>0</v>
      </c>
      <c r="I208" s="109">
        <v>0</v>
      </c>
      <c r="J208" s="109">
        <v>0</v>
      </c>
      <c r="K208" s="109">
        <v>0</v>
      </c>
      <c r="L208" s="109">
        <v>0</v>
      </c>
      <c r="M208" s="109">
        <v>0</v>
      </c>
      <c r="N208" s="110">
        <f>june!E208</f>
        <v>0</v>
      </c>
      <c r="O208"/>
      <c r="P208"/>
      <c r="Q208" s="109">
        <v>0</v>
      </c>
      <c r="R208" s="109">
        <v>0</v>
      </c>
      <c r="S208" s="109">
        <v>0</v>
      </c>
      <c r="T208" s="109">
        <v>0.9</v>
      </c>
      <c r="U208" s="109">
        <v>0</v>
      </c>
      <c r="V208" s="109">
        <v>3</v>
      </c>
      <c r="W208" s="109">
        <v>2</v>
      </c>
      <c r="X208" s="109">
        <v>0</v>
      </c>
      <c r="Y208" s="109">
        <v>2.04</v>
      </c>
      <c r="Z208" s="204">
        <v>1.7</v>
      </c>
      <c r="AA208" s="109">
        <v>3.41</v>
      </c>
      <c r="AB208" s="110">
        <f>june!G208</f>
        <v>5.9099999999999993</v>
      </c>
      <c r="AC208"/>
    </row>
    <row r="209" spans="1:29" ht="17.100000000000001" customHeight="1">
      <c r="A209" s="99">
        <v>200</v>
      </c>
      <c r="B209" s="103" t="s">
        <v>1160</v>
      </c>
      <c r="C209" s="109">
        <v>0</v>
      </c>
      <c r="D209" s="109">
        <v>0</v>
      </c>
      <c r="E209" s="109">
        <v>0</v>
      </c>
      <c r="F209" s="109">
        <v>0</v>
      </c>
      <c r="G209" s="109">
        <v>0</v>
      </c>
      <c r="H209" s="109">
        <v>0</v>
      </c>
      <c r="I209" s="109">
        <v>0</v>
      </c>
      <c r="J209" s="109">
        <v>0</v>
      </c>
      <c r="K209" s="109">
        <v>0</v>
      </c>
      <c r="L209" s="109">
        <v>0</v>
      </c>
      <c r="M209" s="109">
        <v>0</v>
      </c>
      <c r="N209" s="110">
        <f>june!E209</f>
        <v>0</v>
      </c>
      <c r="O209"/>
      <c r="P209"/>
      <c r="Q209" s="109">
        <v>4</v>
      </c>
      <c r="R209" s="109">
        <v>4</v>
      </c>
      <c r="S209" s="109">
        <v>2</v>
      </c>
      <c r="T209" s="109">
        <v>1</v>
      </c>
      <c r="U209" s="109">
        <v>1.5</v>
      </c>
      <c r="V209" s="109">
        <v>3</v>
      </c>
      <c r="W209" s="109">
        <v>3</v>
      </c>
      <c r="X209" s="109">
        <v>3</v>
      </c>
      <c r="Y209" s="109">
        <v>2</v>
      </c>
      <c r="Z209" s="204">
        <v>2</v>
      </c>
      <c r="AA209" s="109">
        <v>3</v>
      </c>
      <c r="AB209" s="110">
        <f>june!G209</f>
        <v>1</v>
      </c>
      <c r="AC209"/>
    </row>
    <row r="210" spans="1:29" ht="17.100000000000001" customHeight="1">
      <c r="A210" s="99">
        <v>201</v>
      </c>
      <c r="B210" s="103" t="s">
        <v>1161</v>
      </c>
      <c r="C210" s="109">
        <v>0</v>
      </c>
      <c r="D210" s="109">
        <v>0</v>
      </c>
      <c r="E210" s="109">
        <v>0</v>
      </c>
      <c r="F210" s="109">
        <v>0</v>
      </c>
      <c r="G210" s="109">
        <v>0</v>
      </c>
      <c r="H210" s="109">
        <v>0</v>
      </c>
      <c r="I210" s="109">
        <v>0</v>
      </c>
      <c r="J210" s="109">
        <v>0</v>
      </c>
      <c r="K210" s="109">
        <v>0</v>
      </c>
      <c r="L210" s="109">
        <v>0</v>
      </c>
      <c r="M210" s="109">
        <v>0</v>
      </c>
      <c r="N210" s="110">
        <f>june!E210</f>
        <v>0</v>
      </c>
      <c r="O210"/>
      <c r="P210"/>
      <c r="Q210" s="109">
        <v>5.3</v>
      </c>
      <c r="R210" s="109">
        <v>3.94</v>
      </c>
      <c r="S210" s="109">
        <v>5.18</v>
      </c>
      <c r="T210" s="109">
        <v>5.98</v>
      </c>
      <c r="U210" s="109">
        <v>6.84</v>
      </c>
      <c r="V210" s="109">
        <v>11.3</v>
      </c>
      <c r="W210" s="109">
        <v>13.7</v>
      </c>
      <c r="X210" s="109">
        <v>19.66</v>
      </c>
      <c r="Y210" s="109">
        <v>28.68</v>
      </c>
      <c r="Z210" s="204">
        <v>43.220000000000006</v>
      </c>
      <c r="AA210" s="109">
        <v>56.489999999999995</v>
      </c>
      <c r="AB210" s="110">
        <f>june!G210</f>
        <v>90.39</v>
      </c>
      <c r="AC210"/>
    </row>
    <row r="211" spans="1:29" ht="17.100000000000001" customHeight="1">
      <c r="A211" s="99">
        <v>202</v>
      </c>
      <c r="B211" s="103" t="s">
        <v>1162</v>
      </c>
      <c r="C211" s="109">
        <v>0</v>
      </c>
      <c r="D211" s="109">
        <v>0</v>
      </c>
      <c r="E211" s="109">
        <v>0</v>
      </c>
      <c r="F211" s="109">
        <v>0</v>
      </c>
      <c r="G211" s="109">
        <v>0</v>
      </c>
      <c r="H211" s="109">
        <v>0</v>
      </c>
      <c r="I211" s="109">
        <v>0</v>
      </c>
      <c r="J211" s="109">
        <v>0</v>
      </c>
      <c r="K211" s="109">
        <v>0</v>
      </c>
      <c r="L211" s="109">
        <v>0</v>
      </c>
      <c r="M211" s="109">
        <v>0</v>
      </c>
      <c r="N211" s="110">
        <f>june!E211</f>
        <v>0</v>
      </c>
      <c r="O211"/>
      <c r="P211"/>
      <c r="Q211" s="109">
        <v>0</v>
      </c>
      <c r="R211" s="109">
        <v>0</v>
      </c>
      <c r="S211" s="109">
        <v>0</v>
      </c>
      <c r="T211" s="109">
        <v>0</v>
      </c>
      <c r="U211" s="109">
        <v>0</v>
      </c>
      <c r="V211" s="109">
        <v>0</v>
      </c>
      <c r="W211" s="109">
        <v>0</v>
      </c>
      <c r="X211" s="109">
        <v>0</v>
      </c>
      <c r="Y211" s="109">
        <v>0</v>
      </c>
      <c r="Z211" s="204">
        <v>0</v>
      </c>
      <c r="AA211" s="109">
        <v>0</v>
      </c>
      <c r="AB211" s="110">
        <f>june!G211</f>
        <v>0</v>
      </c>
      <c r="AC211"/>
    </row>
    <row r="212" spans="1:29" ht="17.100000000000001" customHeight="1">
      <c r="A212" s="99">
        <v>203</v>
      </c>
      <c r="B212" s="103" t="s">
        <v>1163</v>
      </c>
      <c r="C212" s="109">
        <v>0</v>
      </c>
      <c r="D212" s="109">
        <v>0</v>
      </c>
      <c r="E212" s="109">
        <v>0</v>
      </c>
      <c r="F212" s="109">
        <v>0</v>
      </c>
      <c r="G212" s="109">
        <v>0</v>
      </c>
      <c r="H212" s="109">
        <v>0</v>
      </c>
      <c r="I212" s="109">
        <v>0</v>
      </c>
      <c r="J212" s="109">
        <v>0</v>
      </c>
      <c r="K212" s="109">
        <v>0</v>
      </c>
      <c r="L212" s="109">
        <v>0</v>
      </c>
      <c r="M212" s="109">
        <v>0</v>
      </c>
      <c r="N212" s="110">
        <f>june!E212</f>
        <v>0</v>
      </c>
      <c r="O212"/>
      <c r="P212"/>
      <c r="Q212" s="109">
        <v>0</v>
      </c>
      <c r="R212" s="109">
        <v>0</v>
      </c>
      <c r="S212" s="109">
        <v>0</v>
      </c>
      <c r="T212" s="109">
        <v>0</v>
      </c>
      <c r="U212" s="109">
        <v>0</v>
      </c>
      <c r="V212" s="109">
        <v>0</v>
      </c>
      <c r="W212" s="109">
        <v>0</v>
      </c>
      <c r="X212" s="109">
        <v>0</v>
      </c>
      <c r="Y212" s="109">
        <v>0</v>
      </c>
      <c r="Z212" s="204">
        <v>0</v>
      </c>
      <c r="AA212" s="109">
        <v>0</v>
      </c>
      <c r="AB212" s="110">
        <f>june!G212</f>
        <v>0</v>
      </c>
      <c r="AC212"/>
    </row>
    <row r="213" spans="1:29" ht="17.100000000000001" customHeight="1">
      <c r="A213" s="99">
        <v>204</v>
      </c>
      <c r="B213" s="103" t="s">
        <v>1164</v>
      </c>
      <c r="C213" s="109">
        <v>213.45</v>
      </c>
      <c r="D213" s="109">
        <v>215.405</v>
      </c>
      <c r="E213" s="109">
        <v>214.19499999999999</v>
      </c>
      <c r="F213" s="109">
        <v>171.53</v>
      </c>
      <c r="G213" s="109">
        <v>156.25</v>
      </c>
      <c r="H213" s="109">
        <v>135.34</v>
      </c>
      <c r="I213" s="109">
        <v>117.92</v>
      </c>
      <c r="J213" s="109">
        <v>117.89</v>
      </c>
      <c r="K213" s="109">
        <v>105.02</v>
      </c>
      <c r="L213" s="109">
        <v>83.759999999999991</v>
      </c>
      <c r="M213" s="109">
        <v>56.16</v>
      </c>
      <c r="N213" s="110">
        <f>june!E213</f>
        <v>42.019999999999996</v>
      </c>
      <c r="O213"/>
      <c r="P213"/>
      <c r="Q213" s="109">
        <v>62.74</v>
      </c>
      <c r="R213" s="109">
        <v>52.55</v>
      </c>
      <c r="S213" s="109">
        <v>43.734999999999999</v>
      </c>
      <c r="T213" s="109">
        <v>54.08</v>
      </c>
      <c r="U213" s="109">
        <v>57.67</v>
      </c>
      <c r="V213" s="109">
        <v>55.115000000000002</v>
      </c>
      <c r="W213" s="109">
        <v>60.03</v>
      </c>
      <c r="X213" s="109">
        <v>63.239999999999995</v>
      </c>
      <c r="Y213" s="109">
        <v>58.99</v>
      </c>
      <c r="Z213" s="204">
        <v>65.87</v>
      </c>
      <c r="AA213" s="109">
        <v>50.15</v>
      </c>
      <c r="AB213" s="110">
        <f>june!G213</f>
        <v>42.73</v>
      </c>
      <c r="AC213"/>
    </row>
    <row r="214" spans="1:29" ht="17.100000000000001" customHeight="1">
      <c r="A214" s="99">
        <v>205</v>
      </c>
      <c r="B214" s="103" t="s">
        <v>1165</v>
      </c>
      <c r="C214" s="109">
        <v>0</v>
      </c>
      <c r="D214" s="109">
        <v>0</v>
      </c>
      <c r="E214" s="109">
        <v>0</v>
      </c>
      <c r="F214" s="109">
        <v>0</v>
      </c>
      <c r="G214" s="109">
        <v>0</v>
      </c>
      <c r="H214" s="109">
        <v>0</v>
      </c>
      <c r="I214" s="109">
        <v>0</v>
      </c>
      <c r="J214" s="109">
        <v>0</v>
      </c>
      <c r="K214" s="109">
        <v>0</v>
      </c>
      <c r="L214" s="109">
        <v>0</v>
      </c>
      <c r="M214" s="109">
        <v>0</v>
      </c>
      <c r="N214" s="110">
        <f>june!E214</f>
        <v>0</v>
      </c>
      <c r="O214"/>
      <c r="P214"/>
      <c r="Q214" s="109">
        <v>0</v>
      </c>
      <c r="R214" s="109">
        <v>0</v>
      </c>
      <c r="S214" s="109">
        <v>0</v>
      </c>
      <c r="T214" s="109">
        <v>0</v>
      </c>
      <c r="U214" s="109">
        <v>0</v>
      </c>
      <c r="V214" s="109">
        <v>0</v>
      </c>
      <c r="W214" s="109">
        <v>0</v>
      </c>
      <c r="X214" s="109">
        <v>0</v>
      </c>
      <c r="Y214" s="109">
        <v>0</v>
      </c>
      <c r="Z214" s="204">
        <v>0</v>
      </c>
      <c r="AA214" s="109">
        <v>0</v>
      </c>
      <c r="AB214" s="110">
        <f>june!G214</f>
        <v>0</v>
      </c>
      <c r="AC214"/>
    </row>
    <row r="215" spans="1:29" ht="17.100000000000001" customHeight="1">
      <c r="A215" s="99">
        <v>206</v>
      </c>
      <c r="B215" s="103" t="s">
        <v>1166</v>
      </c>
      <c r="C215" s="109">
        <v>0</v>
      </c>
      <c r="D215" s="109">
        <v>0</v>
      </c>
      <c r="E215" s="109">
        <v>0</v>
      </c>
      <c r="F215" s="109"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10">
        <f>june!E215</f>
        <v>0</v>
      </c>
      <c r="O215"/>
      <c r="P215"/>
      <c r="Q215" s="109">
        <v>0</v>
      </c>
      <c r="R215" s="109">
        <v>0</v>
      </c>
      <c r="S215" s="109">
        <v>0</v>
      </c>
      <c r="T215" s="109">
        <v>0</v>
      </c>
      <c r="U215" s="109">
        <v>0</v>
      </c>
      <c r="V215" s="109">
        <v>0</v>
      </c>
      <c r="W215" s="109">
        <v>0</v>
      </c>
      <c r="X215" s="109">
        <v>0</v>
      </c>
      <c r="Y215" s="109">
        <v>0</v>
      </c>
      <c r="Z215" s="204">
        <v>0</v>
      </c>
      <c r="AA215" s="109">
        <v>0</v>
      </c>
      <c r="AB215" s="110">
        <f>june!G215</f>
        <v>0</v>
      </c>
      <c r="AC215"/>
    </row>
    <row r="216" spans="1:29" ht="17.100000000000001" customHeight="1">
      <c r="A216" s="99">
        <v>207</v>
      </c>
      <c r="B216" s="103" t="s">
        <v>1167</v>
      </c>
      <c r="C216" s="109">
        <v>0</v>
      </c>
      <c r="D216" s="109">
        <v>0</v>
      </c>
      <c r="E216" s="109">
        <v>0</v>
      </c>
      <c r="F216" s="109">
        <v>0</v>
      </c>
      <c r="G216" s="109">
        <v>0</v>
      </c>
      <c r="H216" s="109">
        <v>0</v>
      </c>
      <c r="I216" s="109">
        <v>0</v>
      </c>
      <c r="J216" s="109">
        <v>0</v>
      </c>
      <c r="K216" s="109">
        <v>0</v>
      </c>
      <c r="L216" s="109">
        <v>0</v>
      </c>
      <c r="M216" s="109">
        <v>0</v>
      </c>
      <c r="N216" s="110">
        <f>june!E216</f>
        <v>0</v>
      </c>
      <c r="O216"/>
      <c r="P216"/>
      <c r="Q216" s="109">
        <v>0</v>
      </c>
      <c r="R216" s="109">
        <v>0</v>
      </c>
      <c r="S216" s="109">
        <v>0</v>
      </c>
      <c r="T216" s="109">
        <v>0</v>
      </c>
      <c r="U216" s="109">
        <v>0</v>
      </c>
      <c r="V216" s="109">
        <v>1.56</v>
      </c>
      <c r="W216" s="109">
        <v>0</v>
      </c>
      <c r="X216" s="109">
        <v>1</v>
      </c>
      <c r="Y216" s="109">
        <v>0.6</v>
      </c>
      <c r="Z216" s="204">
        <v>0.66</v>
      </c>
      <c r="AA216" s="109">
        <v>2.6900000000000004</v>
      </c>
      <c r="AB216" s="110">
        <f>june!G216</f>
        <v>4.5599999999999996</v>
      </c>
      <c r="AC216"/>
    </row>
    <row r="217" spans="1:29" ht="17.100000000000001" customHeight="1">
      <c r="A217" s="99">
        <v>208</v>
      </c>
      <c r="B217" s="103" t="s">
        <v>1168</v>
      </c>
      <c r="C217" s="109">
        <v>0</v>
      </c>
      <c r="D217" s="109">
        <v>0</v>
      </c>
      <c r="E217" s="109">
        <v>0</v>
      </c>
      <c r="F217" s="109"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10">
        <f>june!E217</f>
        <v>0</v>
      </c>
      <c r="O217"/>
      <c r="P217"/>
      <c r="Q217" s="109">
        <v>2.02</v>
      </c>
      <c r="R217" s="109">
        <v>1.56</v>
      </c>
      <c r="S217" s="109">
        <v>1</v>
      </c>
      <c r="T217" s="109">
        <v>1</v>
      </c>
      <c r="U217" s="109">
        <v>2.35</v>
      </c>
      <c r="V217" s="109">
        <v>1.57</v>
      </c>
      <c r="W217" s="109">
        <v>2</v>
      </c>
      <c r="X217" s="109">
        <v>1</v>
      </c>
      <c r="Y217" s="109">
        <v>1.5</v>
      </c>
      <c r="Z217" s="204">
        <v>1.76</v>
      </c>
      <c r="AA217" s="109">
        <v>3</v>
      </c>
      <c r="AB217" s="110">
        <f>june!G217</f>
        <v>3</v>
      </c>
      <c r="AC217"/>
    </row>
    <row r="218" spans="1:29" ht="17.100000000000001" customHeight="1">
      <c r="A218" s="99">
        <v>209</v>
      </c>
      <c r="B218" s="103" t="s">
        <v>1169</v>
      </c>
      <c r="C218" s="109">
        <v>11.88</v>
      </c>
      <c r="D218" s="109">
        <v>17.73</v>
      </c>
      <c r="E218" s="109">
        <v>38.17</v>
      </c>
      <c r="F218" s="109">
        <v>33.22</v>
      </c>
      <c r="G218" s="109">
        <v>30.14</v>
      </c>
      <c r="H218" s="109">
        <v>36.020000000000003</v>
      </c>
      <c r="I218" s="109">
        <v>38.449999999999996</v>
      </c>
      <c r="J218" s="109">
        <v>38.339999999999996</v>
      </c>
      <c r="K218" s="109">
        <v>41.980000000000004</v>
      </c>
      <c r="L218" s="109">
        <v>40.289999999999992</v>
      </c>
      <c r="M218" s="109">
        <v>44.21</v>
      </c>
      <c r="N218" s="110">
        <f>june!E218</f>
        <v>44.169999999999995</v>
      </c>
      <c r="O218"/>
      <c r="P218"/>
      <c r="Q218" s="109">
        <v>97.42</v>
      </c>
      <c r="R218" s="109">
        <v>87.43</v>
      </c>
      <c r="S218" s="109">
        <v>89.98</v>
      </c>
      <c r="T218" s="109">
        <v>87.73</v>
      </c>
      <c r="U218" s="109">
        <v>91.17</v>
      </c>
      <c r="V218" s="109">
        <v>89.71</v>
      </c>
      <c r="W218" s="109">
        <v>106.35</v>
      </c>
      <c r="X218" s="109">
        <v>112.83</v>
      </c>
      <c r="Y218" s="109">
        <v>119.74</v>
      </c>
      <c r="Z218" s="204">
        <v>121.37999999999998</v>
      </c>
      <c r="AA218" s="109">
        <v>117.86000000000003</v>
      </c>
      <c r="AB218" s="110">
        <f>june!G218</f>
        <v>112.9</v>
      </c>
      <c r="AC218"/>
    </row>
    <row r="219" spans="1:29" ht="17.100000000000001" customHeight="1">
      <c r="A219" s="99">
        <v>210</v>
      </c>
      <c r="B219" s="103" t="s">
        <v>1170</v>
      </c>
      <c r="C219" s="109">
        <v>226.51</v>
      </c>
      <c r="D219" s="109">
        <v>190.65</v>
      </c>
      <c r="E219" s="109">
        <v>188.94</v>
      </c>
      <c r="F219" s="109">
        <v>162.38</v>
      </c>
      <c r="G219" s="109">
        <v>189.43</v>
      </c>
      <c r="H219" s="109">
        <v>201.96</v>
      </c>
      <c r="I219" s="109">
        <v>206.61000000000004</v>
      </c>
      <c r="J219" s="109">
        <v>203.90000000000003</v>
      </c>
      <c r="K219" s="109">
        <v>224.63</v>
      </c>
      <c r="L219" s="109">
        <v>216.88000000000002</v>
      </c>
      <c r="M219" s="109">
        <v>224.03</v>
      </c>
      <c r="N219" s="110">
        <f>june!E219</f>
        <v>221.36</v>
      </c>
      <c r="O219"/>
      <c r="P219"/>
      <c r="Q219" s="109">
        <v>48.08</v>
      </c>
      <c r="R219" s="109">
        <v>46.94</v>
      </c>
      <c r="S219" s="109">
        <v>53.59</v>
      </c>
      <c r="T219" s="109">
        <v>52.71</v>
      </c>
      <c r="U219" s="109">
        <v>63.18</v>
      </c>
      <c r="V219" s="109">
        <v>84.31</v>
      </c>
      <c r="W219" s="109">
        <v>74.84</v>
      </c>
      <c r="X219" s="109">
        <v>77.63</v>
      </c>
      <c r="Y219" s="109">
        <v>69.25</v>
      </c>
      <c r="Z219" s="204">
        <v>73.399999999999991</v>
      </c>
      <c r="AA219" s="109">
        <v>69.150000000000006</v>
      </c>
      <c r="AB219" s="110">
        <f>june!G219</f>
        <v>83.42</v>
      </c>
      <c r="AC219"/>
    </row>
    <row r="220" spans="1:29" ht="17.100000000000001" customHeight="1">
      <c r="A220" s="99">
        <v>211</v>
      </c>
      <c r="B220" s="103" t="s">
        <v>1171</v>
      </c>
      <c r="C220" s="109">
        <v>0</v>
      </c>
      <c r="D220" s="109">
        <v>0</v>
      </c>
      <c r="E220" s="109">
        <v>0</v>
      </c>
      <c r="F220" s="109"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10">
        <f>june!E220</f>
        <v>0</v>
      </c>
      <c r="O220"/>
      <c r="P220"/>
      <c r="Q220" s="109">
        <v>2.41</v>
      </c>
      <c r="R220" s="109">
        <v>1.26</v>
      </c>
      <c r="S220" s="109">
        <v>4</v>
      </c>
      <c r="T220" s="109">
        <v>1.33</v>
      </c>
      <c r="U220" s="109">
        <v>3.38</v>
      </c>
      <c r="V220" s="109">
        <v>2.85</v>
      </c>
      <c r="W220" s="109">
        <v>5.22</v>
      </c>
      <c r="X220" s="109">
        <v>3.98</v>
      </c>
      <c r="Y220" s="109">
        <v>1.79</v>
      </c>
      <c r="Z220" s="204">
        <v>1</v>
      </c>
      <c r="AA220" s="109">
        <v>0.78</v>
      </c>
      <c r="AB220" s="110">
        <f>june!G220</f>
        <v>0</v>
      </c>
      <c r="AC220"/>
    </row>
    <row r="221" spans="1:29" ht="17.100000000000001" customHeight="1">
      <c r="A221" s="99">
        <v>212</v>
      </c>
      <c r="B221" s="103" t="s">
        <v>1172</v>
      </c>
      <c r="C221" s="109">
        <v>0</v>
      </c>
      <c r="D221" s="109">
        <v>0</v>
      </c>
      <c r="E221" s="109">
        <v>0</v>
      </c>
      <c r="F221" s="109"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10">
        <f>june!E221</f>
        <v>0</v>
      </c>
      <c r="O221"/>
      <c r="P221"/>
      <c r="Q221" s="109">
        <v>1.1299999999999999</v>
      </c>
      <c r="R221" s="109">
        <v>0.2</v>
      </c>
      <c r="S221" s="109">
        <v>2</v>
      </c>
      <c r="T221" s="109">
        <v>2.78</v>
      </c>
      <c r="U221" s="109">
        <v>1</v>
      </c>
      <c r="V221" s="109">
        <v>0</v>
      </c>
      <c r="W221" s="109">
        <v>0.96</v>
      </c>
      <c r="X221" s="109">
        <v>1.5500000000000003</v>
      </c>
      <c r="Y221" s="109">
        <v>1</v>
      </c>
      <c r="Z221" s="204">
        <v>6.31</v>
      </c>
      <c r="AA221" s="109">
        <v>9.7899999999999991</v>
      </c>
      <c r="AB221" s="110">
        <f>june!G221</f>
        <v>13.17</v>
      </c>
      <c r="AC221"/>
    </row>
    <row r="222" spans="1:29" ht="17.100000000000001" customHeight="1">
      <c r="A222" s="99">
        <v>213</v>
      </c>
      <c r="B222" s="103" t="s">
        <v>1173</v>
      </c>
      <c r="C222" s="109">
        <v>0</v>
      </c>
      <c r="D222" s="109">
        <v>0</v>
      </c>
      <c r="E222" s="109">
        <v>0</v>
      </c>
      <c r="F222" s="109"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10">
        <f>june!E222</f>
        <v>0</v>
      </c>
      <c r="O222"/>
      <c r="P222"/>
      <c r="Q222" s="109">
        <v>3</v>
      </c>
      <c r="R222" s="109">
        <v>2</v>
      </c>
      <c r="S222" s="109">
        <v>1</v>
      </c>
      <c r="T222" s="109">
        <v>0</v>
      </c>
      <c r="U222" s="109">
        <v>1.9</v>
      </c>
      <c r="V222" s="109">
        <v>0</v>
      </c>
      <c r="W222" s="109">
        <v>0</v>
      </c>
      <c r="X222" s="109">
        <v>3</v>
      </c>
      <c r="Y222" s="109">
        <v>14</v>
      </c>
      <c r="Z222" s="204">
        <v>9.0400000000000009</v>
      </c>
      <c r="AA222" s="109">
        <v>5</v>
      </c>
      <c r="AB222" s="110">
        <f>june!G222</f>
        <v>1.98</v>
      </c>
      <c r="AC222"/>
    </row>
    <row r="223" spans="1:29" ht="17.100000000000001" customHeight="1">
      <c r="A223" s="99">
        <v>214</v>
      </c>
      <c r="B223" s="103" t="s">
        <v>1174</v>
      </c>
      <c r="C223" s="109">
        <v>98.37</v>
      </c>
      <c r="D223" s="109">
        <v>103.2</v>
      </c>
      <c r="E223" s="109">
        <v>88.66</v>
      </c>
      <c r="F223" s="109">
        <v>58.7</v>
      </c>
      <c r="G223" s="109">
        <v>63.53</v>
      </c>
      <c r="H223" s="109">
        <v>81.83</v>
      </c>
      <c r="I223" s="109">
        <v>96.75</v>
      </c>
      <c r="J223" s="109">
        <v>84.6</v>
      </c>
      <c r="K223" s="109">
        <v>89.97</v>
      </c>
      <c r="L223" s="109">
        <v>97</v>
      </c>
      <c r="M223" s="109">
        <v>108.41000000000001</v>
      </c>
      <c r="N223" s="110">
        <f>june!E223</f>
        <v>104.2</v>
      </c>
      <c r="O223"/>
      <c r="P223"/>
      <c r="Q223" s="109">
        <v>87.33</v>
      </c>
      <c r="R223" s="109">
        <v>90.825000000000003</v>
      </c>
      <c r="S223" s="109">
        <v>83.795000000000002</v>
      </c>
      <c r="T223" s="109">
        <v>100.04</v>
      </c>
      <c r="U223" s="109">
        <v>115.25</v>
      </c>
      <c r="V223" s="109">
        <v>119.32</v>
      </c>
      <c r="W223" s="109">
        <v>100.68000000000004</v>
      </c>
      <c r="X223" s="109">
        <v>107.38</v>
      </c>
      <c r="Y223" s="109">
        <v>92.420000000000016</v>
      </c>
      <c r="Z223" s="204">
        <v>102.60999999999999</v>
      </c>
      <c r="AA223" s="109">
        <v>111.91999999999999</v>
      </c>
      <c r="AB223" s="110">
        <f>june!G223</f>
        <v>127.59000000000003</v>
      </c>
      <c r="AC223"/>
    </row>
    <row r="224" spans="1:29" ht="17.100000000000001" customHeight="1">
      <c r="A224" s="99">
        <v>215</v>
      </c>
      <c r="B224" s="103" t="s">
        <v>1175</v>
      </c>
      <c r="C224" s="109">
        <v>56.21</v>
      </c>
      <c r="D224" s="109">
        <v>42.15</v>
      </c>
      <c r="E224" s="109">
        <v>49.08</v>
      </c>
      <c r="F224" s="109">
        <v>54.59</v>
      </c>
      <c r="G224" s="109">
        <v>64.959999999999994</v>
      </c>
      <c r="H224" s="109">
        <v>61.98</v>
      </c>
      <c r="I224" s="109">
        <v>57.650000000000006</v>
      </c>
      <c r="J224" s="109">
        <v>43.260000000000005</v>
      </c>
      <c r="K224" s="109">
        <v>48.540000000000006</v>
      </c>
      <c r="L224" s="109">
        <v>46.829999999999991</v>
      </c>
      <c r="M224" s="109">
        <v>64.87</v>
      </c>
      <c r="N224" s="110">
        <f>june!E224</f>
        <v>64.580000000000013</v>
      </c>
      <c r="O224"/>
      <c r="P224"/>
      <c r="Q224" s="109">
        <v>83.68</v>
      </c>
      <c r="R224" s="109">
        <v>91.01</v>
      </c>
      <c r="S224" s="109">
        <v>115.2</v>
      </c>
      <c r="T224" s="109">
        <v>114.87</v>
      </c>
      <c r="U224" s="109">
        <v>112.84</v>
      </c>
      <c r="V224" s="109">
        <v>116.41</v>
      </c>
      <c r="W224" s="109">
        <v>105.71999999999998</v>
      </c>
      <c r="X224" s="109">
        <v>111.04000000000002</v>
      </c>
      <c r="Y224" s="109">
        <v>113.77000000000002</v>
      </c>
      <c r="Z224" s="204">
        <v>122.72000000000004</v>
      </c>
      <c r="AA224" s="109">
        <v>123.22000000000001</v>
      </c>
      <c r="AB224" s="110">
        <f>june!G224</f>
        <v>112.61</v>
      </c>
      <c r="AC224"/>
    </row>
    <row r="225" spans="1:29" ht="17.100000000000001" customHeight="1">
      <c r="A225" s="99">
        <v>216</v>
      </c>
      <c r="B225" s="103" t="s">
        <v>1176</v>
      </c>
      <c r="C225" s="109">
        <v>0</v>
      </c>
      <c r="D225" s="109">
        <v>0</v>
      </c>
      <c r="E225" s="109">
        <v>0</v>
      </c>
      <c r="F225" s="109"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10">
        <f>june!E225</f>
        <v>0</v>
      </c>
      <c r="O225"/>
      <c r="P225"/>
      <c r="Q225" s="109">
        <v>0</v>
      </c>
      <c r="R225" s="109">
        <v>0</v>
      </c>
      <c r="S225" s="109">
        <v>0</v>
      </c>
      <c r="T225" s="109">
        <v>0</v>
      </c>
      <c r="U225" s="109">
        <v>0</v>
      </c>
      <c r="V225" s="109">
        <v>0</v>
      </c>
      <c r="W225" s="109">
        <v>0</v>
      </c>
      <c r="X225" s="109">
        <v>0</v>
      </c>
      <c r="Y225" s="109">
        <v>0</v>
      </c>
      <c r="Z225" s="204">
        <v>0</v>
      </c>
      <c r="AA225" s="109">
        <v>0</v>
      </c>
      <c r="AB225" s="110">
        <f>june!G225</f>
        <v>0</v>
      </c>
      <c r="AC225"/>
    </row>
    <row r="226" spans="1:29" ht="17.100000000000001" customHeight="1">
      <c r="A226" s="99">
        <v>217</v>
      </c>
      <c r="B226" s="103" t="s">
        <v>1177</v>
      </c>
      <c r="C226" s="109">
        <v>0</v>
      </c>
      <c r="D226" s="109">
        <v>0</v>
      </c>
      <c r="E226" s="109">
        <v>0</v>
      </c>
      <c r="F226" s="109"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10">
        <f>june!E226</f>
        <v>0</v>
      </c>
      <c r="O226"/>
      <c r="P226"/>
      <c r="Q226" s="109">
        <v>0</v>
      </c>
      <c r="R226" s="109">
        <v>0</v>
      </c>
      <c r="S226" s="109">
        <v>0</v>
      </c>
      <c r="T226" s="109">
        <v>0</v>
      </c>
      <c r="U226" s="109">
        <v>0</v>
      </c>
      <c r="V226" s="109">
        <v>0</v>
      </c>
      <c r="W226" s="109">
        <v>0.4</v>
      </c>
      <c r="X226" s="109">
        <v>0</v>
      </c>
      <c r="Y226" s="109">
        <v>0</v>
      </c>
      <c r="Z226" s="204">
        <v>1</v>
      </c>
      <c r="AA226" s="109">
        <v>3.01</v>
      </c>
      <c r="AB226" s="110">
        <f>june!G226</f>
        <v>5.72</v>
      </c>
      <c r="AC226"/>
    </row>
    <row r="227" spans="1:29" ht="17.100000000000001" customHeight="1">
      <c r="A227" s="99">
        <v>218</v>
      </c>
      <c r="B227" s="103" t="s">
        <v>1178</v>
      </c>
      <c r="C227" s="109">
        <v>0</v>
      </c>
      <c r="D227" s="109">
        <v>0</v>
      </c>
      <c r="E227" s="109">
        <v>0</v>
      </c>
      <c r="F227" s="109">
        <v>0</v>
      </c>
      <c r="G227" s="109">
        <v>0</v>
      </c>
      <c r="H227" s="109">
        <v>0</v>
      </c>
      <c r="I227" s="109">
        <v>0</v>
      </c>
      <c r="J227" s="109">
        <v>0</v>
      </c>
      <c r="K227" s="109">
        <v>0</v>
      </c>
      <c r="L227" s="109">
        <v>0</v>
      </c>
      <c r="M227" s="109">
        <v>11</v>
      </c>
      <c r="N227" s="110">
        <f>june!E227</f>
        <v>34.950000000000003</v>
      </c>
      <c r="O227"/>
      <c r="P227"/>
      <c r="Q227" s="109">
        <v>6.02</v>
      </c>
      <c r="R227" s="109">
        <v>7.77</v>
      </c>
      <c r="S227" s="109">
        <v>13.89</v>
      </c>
      <c r="T227" s="109">
        <v>15</v>
      </c>
      <c r="U227" s="109">
        <v>7.5</v>
      </c>
      <c r="V227" s="109">
        <v>8</v>
      </c>
      <c r="W227" s="109">
        <v>7.29</v>
      </c>
      <c r="X227" s="109">
        <v>6.83</v>
      </c>
      <c r="Y227" s="109">
        <v>8.0399999999999991</v>
      </c>
      <c r="Z227" s="204">
        <v>11.12</v>
      </c>
      <c r="AA227" s="109">
        <v>18.680000000000003</v>
      </c>
      <c r="AB227" s="110">
        <f>june!G227</f>
        <v>18.979999999999997</v>
      </c>
      <c r="AC227"/>
    </row>
    <row r="228" spans="1:29" ht="17.100000000000001" customHeight="1">
      <c r="A228" s="99">
        <v>219</v>
      </c>
      <c r="B228" s="103" t="s">
        <v>1179</v>
      </c>
      <c r="C228" s="109">
        <v>0</v>
      </c>
      <c r="D228" s="109">
        <v>0</v>
      </c>
      <c r="E228" s="109">
        <v>0</v>
      </c>
      <c r="F228" s="109"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10">
        <f>june!E228</f>
        <v>0</v>
      </c>
      <c r="O228"/>
      <c r="P228"/>
      <c r="Q228" s="109">
        <v>0</v>
      </c>
      <c r="R228" s="109">
        <v>0</v>
      </c>
      <c r="S228" s="109">
        <v>0</v>
      </c>
      <c r="T228" s="109">
        <v>0</v>
      </c>
      <c r="U228" s="109">
        <v>0</v>
      </c>
      <c r="V228" s="109">
        <v>0</v>
      </c>
      <c r="W228" s="109">
        <v>0</v>
      </c>
      <c r="X228" s="109">
        <v>0</v>
      </c>
      <c r="Y228" s="109">
        <v>0</v>
      </c>
      <c r="Z228" s="204">
        <v>0</v>
      </c>
      <c r="AA228" s="109">
        <v>1</v>
      </c>
      <c r="AB228" s="110">
        <f>june!G228</f>
        <v>1</v>
      </c>
      <c r="AC228"/>
    </row>
    <row r="229" spans="1:29" ht="17.100000000000001" customHeight="1">
      <c r="A229" s="99">
        <v>220</v>
      </c>
      <c r="B229" s="103" t="s">
        <v>1180</v>
      </c>
      <c r="C229" s="109">
        <v>0</v>
      </c>
      <c r="D229" s="109">
        <v>0</v>
      </c>
      <c r="E229" s="109">
        <v>0</v>
      </c>
      <c r="F229" s="109"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10">
        <f>june!E229</f>
        <v>0</v>
      </c>
      <c r="O229"/>
      <c r="P229"/>
      <c r="Q229" s="109">
        <v>1</v>
      </c>
      <c r="R229" s="109">
        <v>1</v>
      </c>
      <c r="S229" s="109">
        <v>1</v>
      </c>
      <c r="T229" s="109">
        <v>1.62</v>
      </c>
      <c r="U229" s="109">
        <v>1</v>
      </c>
      <c r="V229" s="109">
        <v>1</v>
      </c>
      <c r="W229" s="109">
        <v>2</v>
      </c>
      <c r="X229" s="109">
        <v>3.3699999999999997</v>
      </c>
      <c r="Y229" s="109">
        <v>2</v>
      </c>
      <c r="Z229" s="204">
        <v>1.9300000000000002</v>
      </c>
      <c r="AA229" s="109">
        <v>4.49</v>
      </c>
      <c r="AB229" s="110">
        <f>june!G229</f>
        <v>9.370000000000001</v>
      </c>
      <c r="AC229"/>
    </row>
    <row r="230" spans="1:29" ht="17.100000000000001" customHeight="1">
      <c r="A230" s="99">
        <v>221</v>
      </c>
      <c r="B230" s="103" t="s">
        <v>1181</v>
      </c>
      <c r="C230" s="109">
        <v>26.8</v>
      </c>
      <c r="D230" s="109">
        <v>36.36</v>
      </c>
      <c r="E230" s="109">
        <v>44.1</v>
      </c>
      <c r="F230" s="109">
        <v>46.12</v>
      </c>
      <c r="G230" s="109">
        <v>51.35</v>
      </c>
      <c r="H230" s="109">
        <v>59.59</v>
      </c>
      <c r="I230" s="109">
        <v>50.480000000000004</v>
      </c>
      <c r="J230" s="109">
        <v>42.3</v>
      </c>
      <c r="K230" s="109">
        <v>38.349999999999994</v>
      </c>
      <c r="L230" s="109">
        <v>40.04</v>
      </c>
      <c r="M230" s="109">
        <v>35.269999999999996</v>
      </c>
      <c r="N230" s="110">
        <f>june!E230</f>
        <v>35.450000000000003</v>
      </c>
      <c r="O230"/>
      <c r="P230"/>
      <c r="Q230" s="109">
        <v>22.93</v>
      </c>
      <c r="R230" s="109">
        <v>25.89</v>
      </c>
      <c r="S230" s="109">
        <v>33.729999999999997</v>
      </c>
      <c r="T230" s="109">
        <v>32.68</v>
      </c>
      <c r="U230" s="109">
        <v>27.87</v>
      </c>
      <c r="V230" s="109">
        <v>25.26</v>
      </c>
      <c r="W230" s="109">
        <v>21.56</v>
      </c>
      <c r="X230" s="109">
        <v>20.04</v>
      </c>
      <c r="Y230" s="109">
        <v>33.739999999999995</v>
      </c>
      <c r="Z230" s="204">
        <v>35.620000000000005</v>
      </c>
      <c r="AA230" s="109">
        <v>31.240000000000002</v>
      </c>
      <c r="AB230" s="110">
        <f>june!G230</f>
        <v>31.089999999999996</v>
      </c>
      <c r="AC230"/>
    </row>
    <row r="231" spans="1:29" ht="17.100000000000001" customHeight="1">
      <c r="A231" s="99">
        <v>222</v>
      </c>
      <c r="B231" s="103" t="s">
        <v>1182</v>
      </c>
      <c r="C231" s="109">
        <v>0</v>
      </c>
      <c r="D231" s="109">
        <v>0</v>
      </c>
      <c r="E231" s="109">
        <v>0</v>
      </c>
      <c r="F231" s="109">
        <v>0</v>
      </c>
      <c r="G231" s="109">
        <v>0</v>
      </c>
      <c r="H231" s="109">
        <v>0</v>
      </c>
      <c r="I231" s="109">
        <v>0</v>
      </c>
      <c r="J231" s="109">
        <v>0</v>
      </c>
      <c r="K231" s="109">
        <v>0</v>
      </c>
      <c r="L231" s="109">
        <v>0</v>
      </c>
      <c r="M231" s="109">
        <v>0</v>
      </c>
      <c r="N231" s="110">
        <f>june!E231</f>
        <v>0</v>
      </c>
      <c r="O231"/>
      <c r="P231"/>
      <c r="Q231" s="109">
        <v>0</v>
      </c>
      <c r="R231" s="109">
        <v>0</v>
      </c>
      <c r="S231" s="109">
        <v>0</v>
      </c>
      <c r="T231" s="109">
        <v>1</v>
      </c>
      <c r="U231" s="109">
        <v>0</v>
      </c>
      <c r="V231" s="109">
        <v>0</v>
      </c>
      <c r="W231" s="109">
        <v>0</v>
      </c>
      <c r="X231" s="109">
        <v>0</v>
      </c>
      <c r="Y231" s="109">
        <v>0</v>
      </c>
      <c r="Z231" s="204">
        <v>0</v>
      </c>
      <c r="AA231" s="109">
        <v>0</v>
      </c>
      <c r="AB231" s="110">
        <f>june!G231</f>
        <v>0</v>
      </c>
      <c r="AC231"/>
    </row>
    <row r="232" spans="1:29" ht="17.100000000000001" customHeight="1">
      <c r="A232" s="99">
        <v>223</v>
      </c>
      <c r="B232" s="103" t="s">
        <v>1183</v>
      </c>
      <c r="C232" s="109">
        <v>44.31</v>
      </c>
      <c r="D232" s="109">
        <v>48.79</v>
      </c>
      <c r="E232" s="109">
        <v>61.56</v>
      </c>
      <c r="F232" s="109">
        <v>67.44</v>
      </c>
      <c r="G232" s="109">
        <v>81.650000000000006</v>
      </c>
      <c r="H232" s="109">
        <v>85.8</v>
      </c>
      <c r="I232" s="109">
        <v>82.380000000000024</v>
      </c>
      <c r="J232" s="109">
        <v>74.740000000000009</v>
      </c>
      <c r="K232" s="109">
        <v>51.799999999999976</v>
      </c>
      <c r="L232" s="109">
        <v>57.52000000000001</v>
      </c>
      <c r="M232" s="109">
        <v>53.11</v>
      </c>
      <c r="N232" s="110">
        <f>june!E232</f>
        <v>61.23</v>
      </c>
      <c r="O232"/>
      <c r="P232"/>
      <c r="Q232" s="109">
        <v>13.59</v>
      </c>
      <c r="R232" s="109">
        <v>14.51</v>
      </c>
      <c r="S232" s="109">
        <v>14.86</v>
      </c>
      <c r="T232" s="109">
        <v>19.22</v>
      </c>
      <c r="U232" s="109">
        <v>19.75</v>
      </c>
      <c r="V232" s="109">
        <v>25.67</v>
      </c>
      <c r="W232" s="109">
        <v>21.06</v>
      </c>
      <c r="X232" s="109">
        <v>34.049999999999997</v>
      </c>
      <c r="Y232" s="109">
        <v>46.370000000000005</v>
      </c>
      <c r="Z232" s="204">
        <v>43.19</v>
      </c>
      <c r="AA232" s="109">
        <v>64.34</v>
      </c>
      <c r="AB232" s="110">
        <f>june!G232</f>
        <v>66.44</v>
      </c>
      <c r="AC232"/>
    </row>
    <row r="233" spans="1:29" ht="17.100000000000001" customHeight="1">
      <c r="A233" s="99">
        <v>224</v>
      </c>
      <c r="B233" s="103" t="s">
        <v>1184</v>
      </c>
      <c r="C233" s="109">
        <v>0</v>
      </c>
      <c r="D233" s="109">
        <v>0</v>
      </c>
      <c r="E233" s="109">
        <v>0</v>
      </c>
      <c r="F233" s="109">
        <v>0</v>
      </c>
      <c r="G233" s="109">
        <v>0</v>
      </c>
      <c r="H233" s="109">
        <v>0</v>
      </c>
      <c r="I233" s="109">
        <v>0</v>
      </c>
      <c r="J233" s="109">
        <v>0</v>
      </c>
      <c r="K233" s="109">
        <v>3</v>
      </c>
      <c r="L233" s="109">
        <v>4</v>
      </c>
      <c r="M233" s="109">
        <v>1</v>
      </c>
      <c r="N233" s="110">
        <f>june!E233</f>
        <v>1</v>
      </c>
      <c r="O233"/>
      <c r="P233"/>
      <c r="Q233" s="109">
        <v>1.385</v>
      </c>
      <c r="R233" s="109">
        <v>3</v>
      </c>
      <c r="S233" s="109">
        <v>0</v>
      </c>
      <c r="T233" s="109">
        <v>2.96</v>
      </c>
      <c r="U233" s="109">
        <v>0.44</v>
      </c>
      <c r="V233" s="109">
        <v>0</v>
      </c>
      <c r="W233" s="109">
        <v>1.35</v>
      </c>
      <c r="X233" s="109">
        <v>1.51</v>
      </c>
      <c r="Y233" s="109">
        <v>3.49</v>
      </c>
      <c r="Z233" s="204">
        <v>2.69</v>
      </c>
      <c r="AA233" s="109">
        <v>3</v>
      </c>
      <c r="AB233" s="110">
        <f>june!G233</f>
        <v>2.4900000000000002</v>
      </c>
      <c r="AC233"/>
    </row>
    <row r="234" spans="1:29" ht="17.100000000000001" customHeight="1">
      <c r="A234" s="99">
        <v>225</v>
      </c>
      <c r="B234" s="103" t="s">
        <v>1185</v>
      </c>
      <c r="C234" s="109">
        <v>0</v>
      </c>
      <c r="D234" s="109">
        <v>0</v>
      </c>
      <c r="E234" s="109">
        <v>0</v>
      </c>
      <c r="F234" s="109"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10">
        <f>june!E234</f>
        <v>0</v>
      </c>
      <c r="O234"/>
      <c r="P234"/>
      <c r="Q234" s="109">
        <v>0</v>
      </c>
      <c r="R234" s="109">
        <v>0</v>
      </c>
      <c r="S234" s="109">
        <v>0</v>
      </c>
      <c r="T234" s="109">
        <v>0</v>
      </c>
      <c r="U234" s="109">
        <v>0</v>
      </c>
      <c r="V234" s="109">
        <v>0</v>
      </c>
      <c r="W234" s="109">
        <v>0</v>
      </c>
      <c r="X234" s="109">
        <v>0</v>
      </c>
      <c r="Y234" s="109">
        <v>0</v>
      </c>
      <c r="Z234" s="204">
        <v>0</v>
      </c>
      <c r="AA234" s="109">
        <v>0</v>
      </c>
      <c r="AB234" s="110">
        <f>june!G234</f>
        <v>0</v>
      </c>
      <c r="AC234"/>
    </row>
    <row r="235" spans="1:29" ht="17.100000000000001" customHeight="1">
      <c r="A235" s="99">
        <v>226</v>
      </c>
      <c r="B235" s="103" t="s">
        <v>1186</v>
      </c>
      <c r="C235" s="109">
        <v>0</v>
      </c>
      <c r="D235" s="109">
        <v>0</v>
      </c>
      <c r="E235" s="109">
        <v>0</v>
      </c>
      <c r="F235" s="109">
        <v>0</v>
      </c>
      <c r="G235" s="109">
        <v>0</v>
      </c>
      <c r="H235" s="109">
        <v>0</v>
      </c>
      <c r="I235" s="109">
        <v>4.7700000000000005</v>
      </c>
      <c r="J235" s="109">
        <v>11.83</v>
      </c>
      <c r="K235" s="109">
        <v>15.49</v>
      </c>
      <c r="L235" s="109">
        <v>8.6</v>
      </c>
      <c r="M235" s="109">
        <v>4</v>
      </c>
      <c r="N235" s="110">
        <f>june!E235</f>
        <v>5.93</v>
      </c>
      <c r="O235"/>
      <c r="P235"/>
      <c r="Q235" s="109">
        <v>18.86</v>
      </c>
      <c r="R235" s="109">
        <v>34.340000000000003</v>
      </c>
      <c r="S235" s="109">
        <v>31.67</v>
      </c>
      <c r="T235" s="109">
        <v>34.57</v>
      </c>
      <c r="U235" s="109">
        <v>47.61</v>
      </c>
      <c r="V235" s="109">
        <v>56.1</v>
      </c>
      <c r="W235" s="109">
        <v>53.115000000000002</v>
      </c>
      <c r="X235" s="109">
        <v>55.100000000000009</v>
      </c>
      <c r="Y235" s="109">
        <v>63.2</v>
      </c>
      <c r="Z235" s="204">
        <v>61.839999999999996</v>
      </c>
      <c r="AA235" s="109">
        <v>75.099999999999994</v>
      </c>
      <c r="AB235" s="110">
        <f>june!G235</f>
        <v>79.399999999999963</v>
      </c>
      <c r="AC235"/>
    </row>
    <row r="236" spans="1:29" ht="17.100000000000001" customHeight="1">
      <c r="A236" s="99">
        <v>227</v>
      </c>
      <c r="B236" s="103" t="s">
        <v>1187</v>
      </c>
      <c r="C236" s="109">
        <v>0</v>
      </c>
      <c r="D236" s="109">
        <v>0</v>
      </c>
      <c r="E236" s="109">
        <v>0</v>
      </c>
      <c r="F236" s="109"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17.759999999999998</v>
      </c>
      <c r="M236" s="109">
        <v>19.439999999999998</v>
      </c>
      <c r="N236" s="110">
        <f>june!E236</f>
        <v>27.340000000000003</v>
      </c>
      <c r="O236"/>
      <c r="P236"/>
      <c r="Q236" s="109">
        <v>30.03</v>
      </c>
      <c r="R236" s="109">
        <v>31.42</v>
      </c>
      <c r="S236" s="109">
        <v>24.57</v>
      </c>
      <c r="T236" s="109">
        <v>27.47</v>
      </c>
      <c r="U236" s="109">
        <v>24.55</v>
      </c>
      <c r="V236" s="109">
        <v>20.46</v>
      </c>
      <c r="W236" s="109">
        <v>37.629999999999988</v>
      </c>
      <c r="X236" s="109">
        <v>52.779999999999994</v>
      </c>
      <c r="Y236" s="109">
        <v>57.46</v>
      </c>
      <c r="Z236" s="204">
        <v>53.8</v>
      </c>
      <c r="AA236" s="109">
        <v>76.289999999999992</v>
      </c>
      <c r="AB236" s="110">
        <f>june!G236</f>
        <v>84.030000000000015</v>
      </c>
      <c r="AC236"/>
    </row>
    <row r="237" spans="1:29" ht="17.100000000000001" customHeight="1">
      <c r="A237" s="99">
        <v>228</v>
      </c>
      <c r="B237" s="103" t="s">
        <v>1188</v>
      </c>
      <c r="C237" s="109">
        <v>0</v>
      </c>
      <c r="D237" s="109">
        <v>0</v>
      </c>
      <c r="E237" s="109">
        <v>0</v>
      </c>
      <c r="F237" s="109"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10">
        <f>june!E237</f>
        <v>0</v>
      </c>
      <c r="O237"/>
      <c r="P237"/>
      <c r="Q237" s="109">
        <v>0</v>
      </c>
      <c r="R237" s="109">
        <v>0</v>
      </c>
      <c r="S237" s="109">
        <v>0</v>
      </c>
      <c r="T237" s="109">
        <v>0</v>
      </c>
      <c r="U237" s="109">
        <v>0</v>
      </c>
      <c r="V237" s="109">
        <v>0</v>
      </c>
      <c r="W237" s="109">
        <v>0</v>
      </c>
      <c r="X237" s="109">
        <v>0</v>
      </c>
      <c r="Y237" s="109">
        <v>0</v>
      </c>
      <c r="Z237" s="204">
        <v>0</v>
      </c>
      <c r="AA237" s="109">
        <v>0</v>
      </c>
      <c r="AB237" s="110">
        <f>june!G237</f>
        <v>0</v>
      </c>
      <c r="AC237"/>
    </row>
    <row r="238" spans="1:29" ht="17.100000000000001" customHeight="1">
      <c r="A238" s="99">
        <v>229</v>
      </c>
      <c r="B238" s="103" t="s">
        <v>1189</v>
      </c>
      <c r="C238" s="109">
        <v>0</v>
      </c>
      <c r="D238" s="109">
        <v>0</v>
      </c>
      <c r="E238" s="109">
        <v>0</v>
      </c>
      <c r="F238" s="109">
        <v>0</v>
      </c>
      <c r="G238" s="109">
        <v>0</v>
      </c>
      <c r="H238" s="109">
        <v>0</v>
      </c>
      <c r="I238" s="109">
        <v>0</v>
      </c>
      <c r="J238" s="109">
        <v>7.1400000000000006</v>
      </c>
      <c r="K238" s="109">
        <v>30.950000000000003</v>
      </c>
      <c r="L238" s="109">
        <v>61.270000000000017</v>
      </c>
      <c r="M238" s="109">
        <v>71.850000000000009</v>
      </c>
      <c r="N238" s="110">
        <f>june!E238</f>
        <v>91.090000000000046</v>
      </c>
      <c r="O238"/>
      <c r="P238"/>
      <c r="Q238" s="109">
        <v>39.94</v>
      </c>
      <c r="R238" s="109">
        <v>33.47</v>
      </c>
      <c r="S238" s="109">
        <v>38.119999999999997</v>
      </c>
      <c r="T238" s="109">
        <v>41.47</v>
      </c>
      <c r="U238" s="109">
        <v>46.83</v>
      </c>
      <c r="V238" s="109">
        <v>49.72</v>
      </c>
      <c r="W238" s="109">
        <v>55.34</v>
      </c>
      <c r="X238" s="109">
        <v>60.31</v>
      </c>
      <c r="Y238" s="109">
        <v>70.509999999999991</v>
      </c>
      <c r="Z238" s="204">
        <v>71.11</v>
      </c>
      <c r="AA238" s="109">
        <v>54.03</v>
      </c>
      <c r="AB238" s="110">
        <f>june!G238</f>
        <v>48.01</v>
      </c>
      <c r="AC238"/>
    </row>
    <row r="239" spans="1:29" ht="17.100000000000001" customHeight="1">
      <c r="A239" s="99">
        <v>230</v>
      </c>
      <c r="B239" s="103" t="s">
        <v>1190</v>
      </c>
      <c r="C239" s="109">
        <v>13</v>
      </c>
      <c r="D239" s="109">
        <v>18.13</v>
      </c>
      <c r="E239" s="109">
        <v>29.03</v>
      </c>
      <c r="F239" s="109">
        <v>34</v>
      </c>
      <c r="G239" s="109">
        <v>38.67</v>
      </c>
      <c r="H239" s="109">
        <v>47</v>
      </c>
      <c r="I239" s="109">
        <v>57</v>
      </c>
      <c r="J239" s="109">
        <v>63.489999999999995</v>
      </c>
      <c r="K239" s="109">
        <v>65.320000000000007</v>
      </c>
      <c r="L239" s="109">
        <v>60.26</v>
      </c>
      <c r="M239" s="109">
        <v>49.61999999999999</v>
      </c>
      <c r="N239" s="110">
        <f>june!E239</f>
        <v>52.919999999999995</v>
      </c>
      <c r="O239"/>
      <c r="P239"/>
      <c r="Q239" s="109">
        <v>2</v>
      </c>
      <c r="R239" s="109">
        <v>1</v>
      </c>
      <c r="S239" s="109">
        <v>0</v>
      </c>
      <c r="T239" s="109">
        <v>0</v>
      </c>
      <c r="U239" s="109">
        <v>0.62</v>
      </c>
      <c r="V239" s="109">
        <v>0</v>
      </c>
      <c r="W239" s="109">
        <v>0</v>
      </c>
      <c r="X239" s="109">
        <v>1</v>
      </c>
      <c r="Y239" s="109">
        <v>3</v>
      </c>
      <c r="Z239" s="204">
        <v>4</v>
      </c>
      <c r="AA239" s="109">
        <v>2</v>
      </c>
      <c r="AB239" s="110">
        <f>june!G239</f>
        <v>2</v>
      </c>
      <c r="AC239"/>
    </row>
    <row r="240" spans="1:29" ht="17.100000000000001" customHeight="1">
      <c r="A240" s="99">
        <v>231</v>
      </c>
      <c r="B240" s="103" t="s">
        <v>1191</v>
      </c>
      <c r="C240" s="109">
        <v>0</v>
      </c>
      <c r="D240" s="109">
        <v>0</v>
      </c>
      <c r="E240" s="109">
        <v>0</v>
      </c>
      <c r="F240" s="109"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10">
        <f>june!E240</f>
        <v>0</v>
      </c>
      <c r="O240"/>
      <c r="P240"/>
      <c r="Q240" s="109">
        <v>0</v>
      </c>
      <c r="R240" s="109">
        <v>0</v>
      </c>
      <c r="S240" s="109">
        <v>0</v>
      </c>
      <c r="T240" s="109">
        <v>0</v>
      </c>
      <c r="U240" s="109">
        <v>0</v>
      </c>
      <c r="V240" s="109">
        <v>2.68</v>
      </c>
      <c r="W240" s="109">
        <v>0</v>
      </c>
      <c r="X240" s="109">
        <v>2.95</v>
      </c>
      <c r="Y240" s="109">
        <v>2</v>
      </c>
      <c r="Z240" s="204">
        <v>1.65</v>
      </c>
      <c r="AA240" s="109">
        <v>7.2100000000000009</v>
      </c>
      <c r="AB240" s="110">
        <f>june!G240</f>
        <v>7.51</v>
      </c>
      <c r="AC240"/>
    </row>
    <row r="241" spans="1:29" ht="17.100000000000001" customHeight="1">
      <c r="A241" s="99">
        <v>232</v>
      </c>
      <c r="B241" s="103" t="s">
        <v>1192</v>
      </c>
      <c r="C241" s="109">
        <v>0</v>
      </c>
      <c r="D241" s="109">
        <v>0</v>
      </c>
      <c r="E241" s="109">
        <v>0</v>
      </c>
      <c r="F241" s="109">
        <v>0</v>
      </c>
      <c r="G241" s="109">
        <v>0</v>
      </c>
      <c r="H241" s="109">
        <v>0</v>
      </c>
      <c r="I241" s="109">
        <v>0</v>
      </c>
      <c r="J241" s="109">
        <v>0</v>
      </c>
      <c r="K241" s="109">
        <v>0</v>
      </c>
      <c r="L241" s="109">
        <v>0</v>
      </c>
      <c r="M241" s="109">
        <v>0</v>
      </c>
      <c r="N241" s="110">
        <f>june!E241</f>
        <v>0</v>
      </c>
      <c r="O241"/>
      <c r="P241"/>
      <c r="Q241" s="109">
        <v>0</v>
      </c>
      <c r="R241" s="109">
        <v>0</v>
      </c>
      <c r="S241" s="109">
        <v>0</v>
      </c>
      <c r="T241" s="109">
        <v>0</v>
      </c>
      <c r="U241" s="109">
        <v>0</v>
      </c>
      <c r="V241" s="109">
        <v>0</v>
      </c>
      <c r="W241" s="109">
        <v>0</v>
      </c>
      <c r="X241" s="109">
        <v>0</v>
      </c>
      <c r="Y241" s="109">
        <v>0</v>
      </c>
      <c r="Z241" s="204">
        <v>0</v>
      </c>
      <c r="AA241" s="109">
        <v>0</v>
      </c>
      <c r="AB241" s="110">
        <f>june!G241</f>
        <v>0</v>
      </c>
      <c r="AC241"/>
    </row>
    <row r="242" spans="1:29" ht="17.100000000000001" customHeight="1">
      <c r="A242" s="99">
        <v>233</v>
      </c>
      <c r="B242" s="103" t="s">
        <v>1193</v>
      </c>
      <c r="C242" s="109">
        <v>0</v>
      </c>
      <c r="D242" s="109">
        <v>0</v>
      </c>
      <c r="E242" s="109">
        <v>0</v>
      </c>
      <c r="F242" s="109"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10">
        <f>june!E242</f>
        <v>0</v>
      </c>
      <c r="O242"/>
      <c r="P242"/>
      <c r="Q242" s="109">
        <v>0</v>
      </c>
      <c r="R242" s="109">
        <v>0</v>
      </c>
      <c r="S242" s="109">
        <v>0</v>
      </c>
      <c r="T242" s="109">
        <v>0</v>
      </c>
      <c r="U242" s="109">
        <v>0</v>
      </c>
      <c r="V242" s="109">
        <v>0</v>
      </c>
      <c r="W242" s="109">
        <v>0</v>
      </c>
      <c r="X242" s="109">
        <v>0</v>
      </c>
      <c r="Y242" s="109">
        <v>0</v>
      </c>
      <c r="Z242" s="204">
        <v>0</v>
      </c>
      <c r="AA242" s="109">
        <v>0</v>
      </c>
      <c r="AB242" s="110">
        <f>june!G242</f>
        <v>0</v>
      </c>
      <c r="AC242"/>
    </row>
    <row r="243" spans="1:29" ht="17.100000000000001" customHeight="1">
      <c r="A243" s="99">
        <v>234</v>
      </c>
      <c r="B243" s="103" t="s">
        <v>1194</v>
      </c>
      <c r="C243" s="109">
        <v>13.2</v>
      </c>
      <c r="D243" s="109">
        <v>12.27</v>
      </c>
      <c r="E243" s="109">
        <v>16</v>
      </c>
      <c r="F243" s="109">
        <v>29.49</v>
      </c>
      <c r="G243" s="109">
        <v>33.51</v>
      </c>
      <c r="H243" s="109">
        <v>46.2</v>
      </c>
      <c r="I243" s="109">
        <v>56.519999999999996</v>
      </c>
      <c r="J243" s="109">
        <v>57.35</v>
      </c>
      <c r="K243" s="109">
        <v>59.519999999999996</v>
      </c>
      <c r="L243" s="109">
        <v>60</v>
      </c>
      <c r="M243" s="109">
        <v>66.39</v>
      </c>
      <c r="N243" s="110">
        <f>june!E243</f>
        <v>66.670000000000016</v>
      </c>
      <c r="O243"/>
      <c r="P243"/>
      <c r="Q243" s="109">
        <v>8</v>
      </c>
      <c r="R243" s="109">
        <v>5.5</v>
      </c>
      <c r="S243" s="109">
        <v>9.68</v>
      </c>
      <c r="T243" s="109">
        <v>11.98</v>
      </c>
      <c r="U243" s="109">
        <v>17</v>
      </c>
      <c r="V243" s="109">
        <v>10.25</v>
      </c>
      <c r="W243" s="109">
        <v>6</v>
      </c>
      <c r="X243" s="109">
        <v>6</v>
      </c>
      <c r="Y243" s="109">
        <v>1</v>
      </c>
      <c r="Z243" s="204">
        <v>6.5</v>
      </c>
      <c r="AA243" s="109">
        <v>10</v>
      </c>
      <c r="AB243" s="110">
        <f>june!G243</f>
        <v>8</v>
      </c>
      <c r="AC243"/>
    </row>
    <row r="244" spans="1:29" ht="17.100000000000001" customHeight="1">
      <c r="A244" s="99">
        <v>235</v>
      </c>
      <c r="B244" s="103" t="s">
        <v>1195</v>
      </c>
      <c r="C244" s="109">
        <v>0</v>
      </c>
      <c r="D244" s="109">
        <v>0</v>
      </c>
      <c r="E244" s="109">
        <v>0</v>
      </c>
      <c r="F244" s="109"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10">
        <f>june!E244</f>
        <v>0</v>
      </c>
      <c r="O244"/>
      <c r="P244"/>
      <c r="Q244" s="109">
        <v>0</v>
      </c>
      <c r="R244" s="109">
        <v>0</v>
      </c>
      <c r="S244" s="109">
        <v>0</v>
      </c>
      <c r="T244" s="109">
        <v>0</v>
      </c>
      <c r="U244" s="109">
        <v>0</v>
      </c>
      <c r="V244" s="109">
        <v>0</v>
      </c>
      <c r="W244" s="109">
        <v>0</v>
      </c>
      <c r="X244" s="109">
        <v>0</v>
      </c>
      <c r="Y244" s="109">
        <v>0</v>
      </c>
      <c r="Z244" s="204">
        <v>0</v>
      </c>
      <c r="AA244" s="109">
        <v>0</v>
      </c>
      <c r="AB244" s="110">
        <f>june!G244</f>
        <v>0</v>
      </c>
      <c r="AC244"/>
    </row>
    <row r="245" spans="1:29" ht="17.100000000000001" customHeight="1">
      <c r="A245" s="99">
        <v>236</v>
      </c>
      <c r="B245" s="103" t="s">
        <v>1196</v>
      </c>
      <c r="C245" s="109">
        <v>55.94</v>
      </c>
      <c r="D245" s="109">
        <v>60.51</v>
      </c>
      <c r="E245" s="109">
        <v>77.069999999999993</v>
      </c>
      <c r="F245" s="109">
        <v>67.010000000000005</v>
      </c>
      <c r="G245" s="109">
        <v>65.72</v>
      </c>
      <c r="H245" s="109">
        <v>69.12</v>
      </c>
      <c r="I245" s="109">
        <v>66.789999999999992</v>
      </c>
      <c r="J245" s="109">
        <v>71.390000000000015</v>
      </c>
      <c r="K245" s="109">
        <v>85.419999999999987</v>
      </c>
      <c r="L245" s="109">
        <v>87.399999999999991</v>
      </c>
      <c r="M245" s="109">
        <v>99.089999999999989</v>
      </c>
      <c r="N245" s="110">
        <f>june!E245</f>
        <v>101.65999999999998</v>
      </c>
      <c r="O245"/>
      <c r="P245"/>
      <c r="Q245" s="109">
        <v>222.34</v>
      </c>
      <c r="R245" s="109">
        <v>230.92</v>
      </c>
      <c r="S245" s="109">
        <v>251.61</v>
      </c>
      <c r="T245" s="109">
        <v>264.61</v>
      </c>
      <c r="U245" s="109">
        <v>308.27999999999997</v>
      </c>
      <c r="V245" s="109">
        <v>349.78</v>
      </c>
      <c r="W245" s="109">
        <v>378.94000000000005</v>
      </c>
      <c r="X245" s="109">
        <v>385.37999999999988</v>
      </c>
      <c r="Y245" s="109">
        <v>398.92000000000019</v>
      </c>
      <c r="Z245" s="204">
        <v>373.22000000000014</v>
      </c>
      <c r="AA245" s="109">
        <v>443.34000000000009</v>
      </c>
      <c r="AB245" s="110">
        <f>june!G245</f>
        <v>477.73000000000013</v>
      </c>
      <c r="AC245"/>
    </row>
    <row r="246" spans="1:29" ht="17.100000000000001" customHeight="1">
      <c r="A246" s="99">
        <v>237</v>
      </c>
      <c r="B246" s="103" t="s">
        <v>1197</v>
      </c>
      <c r="C246" s="109">
        <v>0</v>
      </c>
      <c r="D246" s="109">
        <v>0</v>
      </c>
      <c r="E246" s="109">
        <v>0</v>
      </c>
      <c r="F246" s="109"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10">
        <f>june!E246</f>
        <v>0</v>
      </c>
      <c r="O246"/>
      <c r="P246"/>
      <c r="Q246" s="109">
        <v>0</v>
      </c>
      <c r="R246" s="109">
        <v>0</v>
      </c>
      <c r="S246" s="109">
        <v>0</v>
      </c>
      <c r="T246" s="109">
        <v>0</v>
      </c>
      <c r="U246" s="109">
        <v>0</v>
      </c>
      <c r="V246" s="109">
        <v>0</v>
      </c>
      <c r="W246" s="109">
        <v>0</v>
      </c>
      <c r="X246" s="109">
        <v>0</v>
      </c>
      <c r="Y246" s="109">
        <v>0</v>
      </c>
      <c r="Z246" s="204">
        <v>0</v>
      </c>
      <c r="AA246" s="109">
        <v>0</v>
      </c>
      <c r="AB246" s="110">
        <f>june!G246</f>
        <v>0</v>
      </c>
      <c r="AC246"/>
    </row>
    <row r="247" spans="1:29" ht="17.100000000000001" customHeight="1">
      <c r="A247" s="99">
        <v>238</v>
      </c>
      <c r="B247" s="103" t="s">
        <v>1198</v>
      </c>
      <c r="C247" s="109">
        <v>0</v>
      </c>
      <c r="D247" s="109">
        <v>0</v>
      </c>
      <c r="E247" s="109">
        <v>0</v>
      </c>
      <c r="F247" s="109"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10">
        <f>june!E247</f>
        <v>0</v>
      </c>
      <c r="O247"/>
      <c r="P247"/>
      <c r="Q247" s="109">
        <v>0</v>
      </c>
      <c r="R247" s="109">
        <v>0</v>
      </c>
      <c r="S247" s="109">
        <v>0</v>
      </c>
      <c r="T247" s="109">
        <v>1.33</v>
      </c>
      <c r="U247" s="109">
        <v>1</v>
      </c>
      <c r="V247" s="109">
        <v>0</v>
      </c>
      <c r="W247" s="109">
        <v>0</v>
      </c>
      <c r="X247" s="109">
        <v>0</v>
      </c>
      <c r="Y247" s="109">
        <v>0</v>
      </c>
      <c r="Z247" s="204">
        <v>0</v>
      </c>
      <c r="AA247" s="109">
        <v>0</v>
      </c>
      <c r="AB247" s="110">
        <f>june!G247</f>
        <v>0</v>
      </c>
      <c r="AC247"/>
    </row>
    <row r="248" spans="1:29" ht="17.100000000000001" customHeight="1">
      <c r="A248" s="99">
        <v>239</v>
      </c>
      <c r="B248" s="103" t="s">
        <v>1199</v>
      </c>
      <c r="C248" s="109">
        <v>0</v>
      </c>
      <c r="D248" s="109">
        <v>0</v>
      </c>
      <c r="E248" s="109">
        <v>0</v>
      </c>
      <c r="F248" s="109">
        <v>0</v>
      </c>
      <c r="G248" s="109">
        <v>0</v>
      </c>
      <c r="H248" s="109">
        <v>0</v>
      </c>
      <c r="I248" s="109">
        <v>0</v>
      </c>
      <c r="J248" s="109">
        <v>0</v>
      </c>
      <c r="K248" s="109">
        <v>0</v>
      </c>
      <c r="L248" s="109">
        <v>0</v>
      </c>
      <c r="M248" s="109">
        <v>0</v>
      </c>
      <c r="N248" s="110">
        <f>june!E248</f>
        <v>0</v>
      </c>
      <c r="O248"/>
      <c r="P248"/>
      <c r="Q248" s="109">
        <v>1</v>
      </c>
      <c r="R248" s="109">
        <v>9.31</v>
      </c>
      <c r="S248" s="109">
        <v>9.1</v>
      </c>
      <c r="T248" s="109">
        <v>22.51</v>
      </c>
      <c r="U248" s="109">
        <v>16.47</v>
      </c>
      <c r="V248" s="109">
        <v>24.56</v>
      </c>
      <c r="W248" s="109">
        <v>19.569999999999997</v>
      </c>
      <c r="X248" s="109">
        <v>34.910000000000004</v>
      </c>
      <c r="Y248" s="109">
        <v>42.14</v>
      </c>
      <c r="Z248" s="204">
        <v>44.080000000000005</v>
      </c>
      <c r="AA248" s="109">
        <v>53.629999999999988</v>
      </c>
      <c r="AB248" s="110">
        <f>june!G248</f>
        <v>53.060000000000009</v>
      </c>
      <c r="AC248"/>
    </row>
    <row r="249" spans="1:29" ht="17.100000000000001" customHeight="1">
      <c r="A249" s="99">
        <v>240</v>
      </c>
      <c r="B249" s="103" t="s">
        <v>1200</v>
      </c>
      <c r="C249" s="109">
        <v>0</v>
      </c>
      <c r="D249" s="109">
        <v>0</v>
      </c>
      <c r="E249" s="109">
        <v>0</v>
      </c>
      <c r="F249" s="109">
        <v>0</v>
      </c>
      <c r="G249" s="109">
        <v>0</v>
      </c>
      <c r="H249" s="109">
        <v>0</v>
      </c>
      <c r="I249" s="109">
        <v>0</v>
      </c>
      <c r="J249" s="109">
        <v>0</v>
      </c>
      <c r="K249" s="109">
        <v>0</v>
      </c>
      <c r="L249" s="109">
        <v>0</v>
      </c>
      <c r="M249" s="109">
        <v>4</v>
      </c>
      <c r="N249" s="110">
        <f>june!E249</f>
        <v>6</v>
      </c>
      <c r="O249"/>
      <c r="P249"/>
      <c r="Q249" s="109">
        <v>0</v>
      </c>
      <c r="R249" s="109">
        <v>0</v>
      </c>
      <c r="S249" s="109">
        <v>0</v>
      </c>
      <c r="T249" s="109">
        <v>0</v>
      </c>
      <c r="U249" s="109">
        <v>0</v>
      </c>
      <c r="V249" s="109">
        <v>0</v>
      </c>
      <c r="W249" s="109">
        <v>0</v>
      </c>
      <c r="X249" s="109">
        <v>0</v>
      </c>
      <c r="Y249" s="109">
        <v>0</v>
      </c>
      <c r="Z249" s="204">
        <v>0</v>
      </c>
      <c r="AA249" s="109">
        <v>1</v>
      </c>
      <c r="AB249" s="110">
        <f>june!G249</f>
        <v>1</v>
      </c>
      <c r="AC249"/>
    </row>
    <row r="250" spans="1:29" ht="17.100000000000001" customHeight="1">
      <c r="A250" s="99">
        <v>241</v>
      </c>
      <c r="B250" s="103" t="s">
        <v>1201</v>
      </c>
      <c r="C250" s="109">
        <v>0</v>
      </c>
      <c r="D250" s="109">
        <v>0</v>
      </c>
      <c r="E250" s="109">
        <v>0</v>
      </c>
      <c r="F250" s="109">
        <v>0</v>
      </c>
      <c r="G250" s="109">
        <v>0</v>
      </c>
      <c r="H250" s="109">
        <v>0</v>
      </c>
      <c r="I250" s="109">
        <v>0</v>
      </c>
      <c r="J250" s="109">
        <v>0</v>
      </c>
      <c r="K250" s="109">
        <v>0</v>
      </c>
      <c r="L250" s="109">
        <v>0</v>
      </c>
      <c r="M250" s="109">
        <v>0</v>
      </c>
      <c r="N250" s="110">
        <f>june!E250</f>
        <v>0</v>
      </c>
      <c r="O250"/>
      <c r="P250"/>
      <c r="Q250" s="109">
        <v>0</v>
      </c>
      <c r="R250" s="109">
        <v>0</v>
      </c>
      <c r="S250" s="109">
        <v>0</v>
      </c>
      <c r="T250" s="109">
        <v>0</v>
      </c>
      <c r="U250" s="109">
        <v>0</v>
      </c>
      <c r="V250" s="109">
        <v>0</v>
      </c>
      <c r="W250" s="109">
        <v>0</v>
      </c>
      <c r="X250" s="109">
        <v>0</v>
      </c>
      <c r="Y250" s="109">
        <v>0</v>
      </c>
      <c r="Z250" s="204">
        <v>0</v>
      </c>
      <c r="AA250" s="109">
        <v>0</v>
      </c>
      <c r="AB250" s="110">
        <f>june!G250</f>
        <v>0</v>
      </c>
      <c r="AC250"/>
    </row>
    <row r="251" spans="1:29" ht="17.100000000000001" customHeight="1">
      <c r="A251" s="99">
        <v>242</v>
      </c>
      <c r="B251" s="103" t="s">
        <v>1202</v>
      </c>
      <c r="C251" s="109">
        <v>43.26</v>
      </c>
      <c r="D251" s="109">
        <v>42.96</v>
      </c>
      <c r="E251" s="109">
        <v>40.634999999999998</v>
      </c>
      <c r="F251" s="109">
        <v>38.36</v>
      </c>
      <c r="G251" s="109">
        <v>37.369999999999997</v>
      </c>
      <c r="H251" s="109">
        <v>32.25</v>
      </c>
      <c r="I251" s="109">
        <v>26.159999999999997</v>
      </c>
      <c r="J251" s="109">
        <v>13.41</v>
      </c>
      <c r="K251" s="109">
        <v>16.169999999999998</v>
      </c>
      <c r="L251" s="109">
        <v>14.07</v>
      </c>
      <c r="M251" s="109">
        <v>27.849999999999998</v>
      </c>
      <c r="N251" s="110">
        <f>june!E251</f>
        <v>42.53</v>
      </c>
      <c r="O251"/>
      <c r="P251"/>
      <c r="Q251" s="109">
        <v>17.37</v>
      </c>
      <c r="R251" s="109">
        <v>20.58</v>
      </c>
      <c r="S251" s="109">
        <v>30.25</v>
      </c>
      <c r="T251" s="109">
        <v>35.369999999999997</v>
      </c>
      <c r="U251" s="109">
        <v>41.38</v>
      </c>
      <c r="V251" s="109">
        <v>50.06</v>
      </c>
      <c r="W251" s="109">
        <v>44.290000000000006</v>
      </c>
      <c r="X251" s="109">
        <v>37.94</v>
      </c>
      <c r="Y251" s="109">
        <v>29.57</v>
      </c>
      <c r="Z251" s="204">
        <v>18.490000000000002</v>
      </c>
      <c r="AA251" s="109">
        <v>20</v>
      </c>
      <c r="AB251" s="110">
        <f>june!G251</f>
        <v>19</v>
      </c>
      <c r="AC251"/>
    </row>
    <row r="252" spans="1:29" ht="17.100000000000001" customHeight="1">
      <c r="A252" s="99">
        <v>243</v>
      </c>
      <c r="B252" s="103" t="s">
        <v>1203</v>
      </c>
      <c r="C252" s="109">
        <v>0</v>
      </c>
      <c r="D252" s="109">
        <v>0</v>
      </c>
      <c r="E252" s="109">
        <v>0</v>
      </c>
      <c r="F252" s="109">
        <v>0</v>
      </c>
      <c r="G252" s="109">
        <v>0</v>
      </c>
      <c r="H252" s="109">
        <v>0</v>
      </c>
      <c r="I252" s="109">
        <v>0</v>
      </c>
      <c r="J252" s="109">
        <v>0</v>
      </c>
      <c r="K252" s="109">
        <v>0</v>
      </c>
      <c r="L252" s="109">
        <v>0</v>
      </c>
      <c r="M252" s="109">
        <v>0</v>
      </c>
      <c r="N252" s="110">
        <f>june!E252</f>
        <v>0</v>
      </c>
      <c r="O252"/>
      <c r="P252"/>
      <c r="Q252" s="109">
        <v>0.6</v>
      </c>
      <c r="R252" s="109">
        <v>0.74</v>
      </c>
      <c r="S252" s="109">
        <v>1</v>
      </c>
      <c r="T252" s="109">
        <v>1</v>
      </c>
      <c r="U252" s="109">
        <v>1.31</v>
      </c>
      <c r="V252" s="109">
        <v>1</v>
      </c>
      <c r="W252" s="109">
        <v>1</v>
      </c>
      <c r="X252" s="109">
        <v>0.54</v>
      </c>
      <c r="Y252" s="109">
        <v>1</v>
      </c>
      <c r="Z252" s="204">
        <v>4.53</v>
      </c>
      <c r="AA252" s="109">
        <v>9.379999999999999</v>
      </c>
      <c r="AB252" s="110">
        <f>june!G252</f>
        <v>9.8899999999999988</v>
      </c>
      <c r="AC252"/>
    </row>
    <row r="253" spans="1:29" ht="17.100000000000001" customHeight="1">
      <c r="A253" s="99">
        <v>244</v>
      </c>
      <c r="B253" s="103" t="s">
        <v>1204</v>
      </c>
      <c r="C253" s="109">
        <v>0</v>
      </c>
      <c r="D253" s="109">
        <v>0</v>
      </c>
      <c r="E253" s="109">
        <v>0</v>
      </c>
      <c r="F253" s="109">
        <v>0</v>
      </c>
      <c r="G253" s="109">
        <v>0</v>
      </c>
      <c r="H253" s="109">
        <v>0</v>
      </c>
      <c r="I253" s="109">
        <v>0</v>
      </c>
      <c r="J253" s="109">
        <v>0.24</v>
      </c>
      <c r="K253" s="109">
        <v>3</v>
      </c>
      <c r="L253" s="109">
        <v>3.95</v>
      </c>
      <c r="M253" s="109">
        <v>5.330000000000001</v>
      </c>
      <c r="N253" s="110">
        <f>june!E253</f>
        <v>7</v>
      </c>
      <c r="O253"/>
      <c r="P253"/>
      <c r="Q253" s="109">
        <v>21.11</v>
      </c>
      <c r="R253" s="109">
        <v>25.7</v>
      </c>
      <c r="S253" s="109">
        <v>39.78</v>
      </c>
      <c r="T253" s="109">
        <v>59.42</v>
      </c>
      <c r="U253" s="109">
        <v>58.28</v>
      </c>
      <c r="V253" s="109">
        <v>66.19</v>
      </c>
      <c r="W253" s="109">
        <v>87.39</v>
      </c>
      <c r="X253" s="109">
        <v>97.25</v>
      </c>
      <c r="Y253" s="109">
        <v>135.43</v>
      </c>
      <c r="Z253" s="204">
        <v>143.96000000000004</v>
      </c>
      <c r="AA253" s="109">
        <v>151.96</v>
      </c>
      <c r="AB253" s="110">
        <f>june!G253</f>
        <v>158.96000000000004</v>
      </c>
      <c r="AC253"/>
    </row>
    <row r="254" spans="1:29" ht="17.100000000000001" customHeight="1">
      <c r="A254" s="99">
        <v>245</v>
      </c>
      <c r="B254" s="103" t="s">
        <v>1205</v>
      </c>
      <c r="C254" s="109">
        <v>0</v>
      </c>
      <c r="D254" s="109">
        <v>0</v>
      </c>
      <c r="E254" s="109">
        <v>0</v>
      </c>
      <c r="F254" s="109">
        <v>0</v>
      </c>
      <c r="G254" s="109">
        <v>0</v>
      </c>
      <c r="H254" s="109">
        <v>0</v>
      </c>
      <c r="I254" s="109">
        <v>0</v>
      </c>
      <c r="J254" s="109">
        <v>0</v>
      </c>
      <c r="K254" s="109">
        <v>0</v>
      </c>
      <c r="L254" s="109">
        <v>0</v>
      </c>
      <c r="M254" s="109">
        <v>0</v>
      </c>
      <c r="N254" s="110">
        <f>june!E254</f>
        <v>0</v>
      </c>
      <c r="O254"/>
      <c r="P254"/>
      <c r="Q254" s="109">
        <v>0</v>
      </c>
      <c r="R254" s="109">
        <v>0</v>
      </c>
      <c r="S254" s="109">
        <v>0</v>
      </c>
      <c r="T254" s="109">
        <v>0</v>
      </c>
      <c r="U254" s="109">
        <v>0</v>
      </c>
      <c r="V254" s="109">
        <v>0</v>
      </c>
      <c r="W254" s="109">
        <v>0</v>
      </c>
      <c r="X254" s="109">
        <v>0</v>
      </c>
      <c r="Y254" s="109">
        <v>0</v>
      </c>
      <c r="Z254" s="204">
        <v>0</v>
      </c>
      <c r="AA254" s="109">
        <v>0</v>
      </c>
      <c r="AB254" s="110">
        <f>june!G254</f>
        <v>0</v>
      </c>
      <c r="AC254"/>
    </row>
    <row r="255" spans="1:29" ht="17.100000000000001" customHeight="1">
      <c r="A255" s="99">
        <v>246</v>
      </c>
      <c r="B255" s="103" t="s">
        <v>1206</v>
      </c>
      <c r="C255" s="109">
        <v>0</v>
      </c>
      <c r="D255" s="109">
        <v>0</v>
      </c>
      <c r="E255" s="109">
        <v>0</v>
      </c>
      <c r="F255" s="109">
        <v>0</v>
      </c>
      <c r="G255" s="109">
        <v>0</v>
      </c>
      <c r="H255" s="109">
        <v>0</v>
      </c>
      <c r="I255" s="109">
        <v>0</v>
      </c>
      <c r="J255" s="109">
        <v>0</v>
      </c>
      <c r="K255" s="109">
        <v>0</v>
      </c>
      <c r="L255" s="109">
        <v>0</v>
      </c>
      <c r="M255" s="109">
        <v>0</v>
      </c>
      <c r="N255" s="110">
        <f>june!E255</f>
        <v>0</v>
      </c>
      <c r="O255"/>
      <c r="P255"/>
      <c r="Q255" s="109">
        <v>1</v>
      </c>
      <c r="R255" s="109">
        <v>1</v>
      </c>
      <c r="S255" s="109">
        <v>1</v>
      </c>
      <c r="T255" s="109">
        <v>1</v>
      </c>
      <c r="U255" s="109">
        <v>1</v>
      </c>
      <c r="V255" s="109">
        <v>0</v>
      </c>
      <c r="W255" s="109">
        <v>1.65</v>
      </c>
      <c r="X255" s="109">
        <v>2</v>
      </c>
      <c r="Y255" s="109">
        <v>3</v>
      </c>
      <c r="Z255" s="204">
        <v>2</v>
      </c>
      <c r="AA255" s="109">
        <v>3.25</v>
      </c>
      <c r="AB255" s="110">
        <f>june!G255</f>
        <v>7.1</v>
      </c>
      <c r="AC255"/>
    </row>
    <row r="256" spans="1:29" ht="17.100000000000001" customHeight="1">
      <c r="A256" s="99">
        <v>247</v>
      </c>
      <c r="B256" s="103" t="s">
        <v>1207</v>
      </c>
      <c r="C256" s="109">
        <v>0</v>
      </c>
      <c r="D256" s="109">
        <v>0</v>
      </c>
      <c r="E256" s="109">
        <v>0</v>
      </c>
      <c r="F256" s="109">
        <v>0</v>
      </c>
      <c r="G256" s="109">
        <v>0</v>
      </c>
      <c r="H256" s="109">
        <v>0</v>
      </c>
      <c r="I256" s="109">
        <v>0</v>
      </c>
      <c r="J256" s="109">
        <v>0</v>
      </c>
      <c r="K256" s="109">
        <v>0</v>
      </c>
      <c r="L256" s="109">
        <v>0</v>
      </c>
      <c r="M256" s="109">
        <v>0</v>
      </c>
      <c r="N256" s="110">
        <f>june!E256</f>
        <v>0</v>
      </c>
      <c r="O256"/>
      <c r="P256"/>
      <c r="Q256" s="109">
        <v>0</v>
      </c>
      <c r="R256" s="109">
        <v>0</v>
      </c>
      <c r="S256" s="109">
        <v>0</v>
      </c>
      <c r="T256" s="109">
        <v>0</v>
      </c>
      <c r="U256" s="109">
        <v>0</v>
      </c>
      <c r="V256" s="109">
        <v>0</v>
      </c>
      <c r="W256" s="109">
        <v>0</v>
      </c>
      <c r="X256" s="109">
        <v>0</v>
      </c>
      <c r="Y256" s="109">
        <v>0</v>
      </c>
      <c r="Z256" s="204">
        <v>0</v>
      </c>
      <c r="AA256" s="109">
        <v>0</v>
      </c>
      <c r="AB256" s="110">
        <f>june!G256</f>
        <v>0</v>
      </c>
      <c r="AC256"/>
    </row>
    <row r="257" spans="1:29" ht="17.100000000000001" customHeight="1">
      <c r="A257" s="99">
        <v>248</v>
      </c>
      <c r="B257" s="103" t="s">
        <v>1208</v>
      </c>
      <c r="C257" s="109">
        <v>0</v>
      </c>
      <c r="D257" s="109">
        <v>0</v>
      </c>
      <c r="E257" s="109">
        <v>0</v>
      </c>
      <c r="F257" s="109">
        <v>0</v>
      </c>
      <c r="G257" s="109">
        <v>0</v>
      </c>
      <c r="H257" s="109">
        <v>0</v>
      </c>
      <c r="I257" s="109">
        <v>0</v>
      </c>
      <c r="J257" s="109">
        <v>0</v>
      </c>
      <c r="K257" s="109">
        <v>0</v>
      </c>
      <c r="L257" s="109">
        <v>0</v>
      </c>
      <c r="M257" s="109">
        <v>0</v>
      </c>
      <c r="N257" s="110">
        <f>june!E257</f>
        <v>0</v>
      </c>
      <c r="O257"/>
      <c r="P257"/>
      <c r="Q257" s="109">
        <v>33.36</v>
      </c>
      <c r="R257" s="109">
        <v>25.12</v>
      </c>
      <c r="S257" s="109">
        <v>18.82</v>
      </c>
      <c r="T257" s="109">
        <v>12</v>
      </c>
      <c r="U257" s="109">
        <v>9.93</v>
      </c>
      <c r="V257" s="109">
        <v>9.26</v>
      </c>
      <c r="W257" s="109">
        <v>12</v>
      </c>
      <c r="X257" s="109">
        <v>12</v>
      </c>
      <c r="Y257" s="109">
        <v>8.7200000000000006</v>
      </c>
      <c r="Z257" s="204">
        <v>8.9</v>
      </c>
      <c r="AA257" s="109">
        <v>11.209999999999999</v>
      </c>
      <c r="AB257" s="110">
        <f>june!G257</f>
        <v>13.559999999999999</v>
      </c>
      <c r="AC257"/>
    </row>
    <row r="258" spans="1:29" ht="17.100000000000001" customHeight="1">
      <c r="A258" s="99">
        <v>249</v>
      </c>
      <c r="B258" s="103" t="s">
        <v>1209</v>
      </c>
      <c r="C258" s="109">
        <v>0</v>
      </c>
      <c r="D258" s="109">
        <v>0</v>
      </c>
      <c r="E258" s="109">
        <v>34.57</v>
      </c>
      <c r="F258" s="109">
        <v>43.08</v>
      </c>
      <c r="G258" s="109">
        <v>40.94</v>
      </c>
      <c r="H258" s="109">
        <v>51.01</v>
      </c>
      <c r="I258" s="109">
        <v>75.930000000000007</v>
      </c>
      <c r="J258" s="109">
        <v>69.2</v>
      </c>
      <c r="K258" s="109">
        <v>56.94</v>
      </c>
      <c r="L258" s="109">
        <v>59.510000000000005</v>
      </c>
      <c r="M258" s="109">
        <v>76</v>
      </c>
      <c r="N258" s="110">
        <f>june!E258</f>
        <v>79.5</v>
      </c>
      <c r="O258"/>
      <c r="P258"/>
      <c r="Q258" s="109">
        <v>5.94</v>
      </c>
      <c r="R258" s="109">
        <v>8.92</v>
      </c>
      <c r="S258" s="109">
        <v>10.210000000000001</v>
      </c>
      <c r="T258" s="109">
        <v>10.16</v>
      </c>
      <c r="U258" s="109">
        <v>11.24</v>
      </c>
      <c r="V258" s="109">
        <v>12</v>
      </c>
      <c r="W258" s="109">
        <v>23.139999999999997</v>
      </c>
      <c r="X258" s="109">
        <v>20.59</v>
      </c>
      <c r="Y258" s="109">
        <v>18.190000000000001</v>
      </c>
      <c r="Z258" s="204">
        <v>19.53</v>
      </c>
      <c r="AA258" s="109">
        <v>16.170000000000002</v>
      </c>
      <c r="AB258" s="110">
        <f>june!G258</f>
        <v>15.739999999999998</v>
      </c>
      <c r="AC258"/>
    </row>
    <row r="259" spans="1:29" ht="17.100000000000001" customHeight="1">
      <c r="A259" s="99">
        <v>250</v>
      </c>
      <c r="B259" s="103" t="s">
        <v>1210</v>
      </c>
      <c r="C259" s="109">
        <v>0</v>
      </c>
      <c r="D259" s="109">
        <v>0</v>
      </c>
      <c r="E259" s="109">
        <v>0</v>
      </c>
      <c r="F259" s="109">
        <v>0</v>
      </c>
      <c r="G259" s="109">
        <v>0</v>
      </c>
      <c r="H259" s="109">
        <v>0</v>
      </c>
      <c r="I259" s="109">
        <v>0</v>
      </c>
      <c r="J259" s="109">
        <v>0</v>
      </c>
      <c r="K259" s="109">
        <v>0</v>
      </c>
      <c r="L259" s="109">
        <v>0</v>
      </c>
      <c r="M259" s="109">
        <v>0</v>
      </c>
      <c r="N259" s="110">
        <f>june!E259</f>
        <v>0</v>
      </c>
      <c r="O259"/>
      <c r="P259"/>
      <c r="Q259" s="109">
        <v>0</v>
      </c>
      <c r="R259" s="109">
        <v>0</v>
      </c>
      <c r="S259" s="109">
        <v>0</v>
      </c>
      <c r="T259" s="109">
        <v>0.37</v>
      </c>
      <c r="U259" s="109">
        <v>0</v>
      </c>
      <c r="V259" s="109">
        <v>0</v>
      </c>
      <c r="W259" s="109">
        <v>0</v>
      </c>
      <c r="X259" s="109">
        <v>0</v>
      </c>
      <c r="Y259" s="109">
        <v>0</v>
      </c>
      <c r="Z259" s="204">
        <v>2</v>
      </c>
      <c r="AA259" s="109">
        <v>2</v>
      </c>
      <c r="AB259" s="110">
        <f>june!G259</f>
        <v>1</v>
      </c>
      <c r="AC259"/>
    </row>
    <row r="260" spans="1:29" ht="17.100000000000001" customHeight="1">
      <c r="A260" s="99">
        <v>251</v>
      </c>
      <c r="B260" s="103" t="s">
        <v>1211</v>
      </c>
      <c r="C260" s="109">
        <v>0</v>
      </c>
      <c r="D260" s="109">
        <v>0</v>
      </c>
      <c r="E260" s="109">
        <v>0</v>
      </c>
      <c r="F260" s="109">
        <v>0</v>
      </c>
      <c r="G260" s="109">
        <v>0</v>
      </c>
      <c r="H260" s="109">
        <v>0</v>
      </c>
      <c r="I260" s="109">
        <v>0</v>
      </c>
      <c r="J260" s="109">
        <v>0</v>
      </c>
      <c r="K260" s="109">
        <v>0</v>
      </c>
      <c r="L260" s="109">
        <v>11.12</v>
      </c>
      <c r="M260" s="109">
        <v>36.28</v>
      </c>
      <c r="N260" s="110">
        <f>june!E260</f>
        <v>37.120000000000005</v>
      </c>
      <c r="O260"/>
      <c r="P260"/>
      <c r="Q260" s="109">
        <v>0</v>
      </c>
      <c r="R260" s="109">
        <v>0</v>
      </c>
      <c r="S260" s="109">
        <v>0</v>
      </c>
      <c r="T260" s="109">
        <v>0</v>
      </c>
      <c r="U260" s="109">
        <v>0</v>
      </c>
      <c r="V260" s="109">
        <v>0</v>
      </c>
      <c r="W260" s="109">
        <v>1</v>
      </c>
      <c r="X260" s="109">
        <v>0</v>
      </c>
      <c r="Y260" s="109">
        <v>1.51</v>
      </c>
      <c r="Z260" s="204">
        <v>5.97</v>
      </c>
      <c r="AA260" s="109">
        <v>14.090000000000002</v>
      </c>
      <c r="AB260" s="110">
        <f>june!G260</f>
        <v>13.910000000000002</v>
      </c>
      <c r="AC260"/>
    </row>
    <row r="261" spans="1:29" ht="17.100000000000001" customHeight="1">
      <c r="A261" s="99">
        <v>252</v>
      </c>
      <c r="B261" s="103" t="s">
        <v>1212</v>
      </c>
      <c r="C261" s="109">
        <v>62.4</v>
      </c>
      <c r="D261" s="109">
        <v>89.85</v>
      </c>
      <c r="E261" s="109">
        <v>108.25</v>
      </c>
      <c r="F261" s="109">
        <v>122.61</v>
      </c>
      <c r="G261" s="109">
        <v>114.65</v>
      </c>
      <c r="H261" s="109">
        <v>122.37</v>
      </c>
      <c r="I261" s="109">
        <v>134.93</v>
      </c>
      <c r="J261" s="109">
        <v>146.94</v>
      </c>
      <c r="K261" s="109">
        <v>169.69</v>
      </c>
      <c r="L261" s="109">
        <v>205.73999999999998</v>
      </c>
      <c r="M261" s="109">
        <v>224.25999999999993</v>
      </c>
      <c r="N261" s="110">
        <f>june!E261</f>
        <v>237.83</v>
      </c>
      <c r="O261"/>
      <c r="P261"/>
      <c r="Q261" s="109">
        <v>48.07</v>
      </c>
      <c r="R261" s="109">
        <v>45.02</v>
      </c>
      <c r="S261" s="109">
        <v>39.619999999999997</v>
      </c>
      <c r="T261" s="109">
        <v>37.39</v>
      </c>
      <c r="U261" s="109">
        <v>29.23</v>
      </c>
      <c r="V261" s="109">
        <v>22.21</v>
      </c>
      <c r="W261" s="109">
        <v>24.650000000000002</v>
      </c>
      <c r="X261" s="109">
        <v>19.3</v>
      </c>
      <c r="Y261" s="109">
        <v>29.91</v>
      </c>
      <c r="Z261" s="204">
        <v>30.84</v>
      </c>
      <c r="AA261" s="109">
        <v>28.72</v>
      </c>
      <c r="AB261" s="110">
        <f>june!G261</f>
        <v>27.48</v>
      </c>
      <c r="AC261"/>
    </row>
    <row r="262" spans="1:29" ht="17.100000000000001" customHeight="1">
      <c r="A262" s="99">
        <v>253</v>
      </c>
      <c r="B262" s="103" t="s">
        <v>1213</v>
      </c>
      <c r="C262" s="109">
        <v>19.14</v>
      </c>
      <c r="D262" s="109">
        <v>19.64</v>
      </c>
      <c r="E262" s="109">
        <v>17.440000000000001</v>
      </c>
      <c r="F262" s="109">
        <v>21.6</v>
      </c>
      <c r="G262" s="109">
        <v>21.79</v>
      </c>
      <c r="H262" s="109">
        <v>21</v>
      </c>
      <c r="I262" s="109">
        <v>20</v>
      </c>
      <c r="J262" s="109">
        <v>27</v>
      </c>
      <c r="K262" s="109">
        <v>19.93</v>
      </c>
      <c r="L262" s="109">
        <v>17.13</v>
      </c>
      <c r="M262" s="109">
        <v>18.38</v>
      </c>
      <c r="N262" s="110">
        <f>june!E262</f>
        <v>19</v>
      </c>
      <c r="O262"/>
      <c r="P262"/>
      <c r="Q262" s="109">
        <v>0</v>
      </c>
      <c r="R262" s="109">
        <v>1.46</v>
      </c>
      <c r="S262" s="109">
        <v>2</v>
      </c>
      <c r="T262" s="109">
        <v>0</v>
      </c>
      <c r="U262" s="109">
        <v>0.72</v>
      </c>
      <c r="V262" s="109">
        <v>2</v>
      </c>
      <c r="W262" s="109">
        <v>2.9699999999999998</v>
      </c>
      <c r="X262" s="109">
        <v>0</v>
      </c>
      <c r="Y262" s="109">
        <v>1</v>
      </c>
      <c r="Z262" s="204">
        <v>0.88</v>
      </c>
      <c r="AA262" s="109">
        <v>2</v>
      </c>
      <c r="AB262" s="110">
        <f>june!G262</f>
        <v>3</v>
      </c>
      <c r="AC262"/>
    </row>
    <row r="263" spans="1:29" ht="17.100000000000001" customHeight="1">
      <c r="A263" s="99">
        <v>254</v>
      </c>
      <c r="B263" s="103" t="s">
        <v>1214</v>
      </c>
      <c r="C263" s="109">
        <v>0</v>
      </c>
      <c r="D263" s="109">
        <v>0</v>
      </c>
      <c r="E263" s="109">
        <v>0</v>
      </c>
      <c r="F263" s="109">
        <v>0</v>
      </c>
      <c r="G263" s="109">
        <v>0</v>
      </c>
      <c r="H263" s="109">
        <v>0</v>
      </c>
      <c r="I263" s="109">
        <v>0</v>
      </c>
      <c r="J263" s="109">
        <v>0</v>
      </c>
      <c r="K263" s="109">
        <v>0</v>
      </c>
      <c r="L263" s="109">
        <v>0</v>
      </c>
      <c r="M263" s="109">
        <v>0</v>
      </c>
      <c r="N263" s="110">
        <f>june!E263</f>
        <v>0</v>
      </c>
      <c r="O263"/>
      <c r="P263"/>
      <c r="Q263" s="109">
        <v>0</v>
      </c>
      <c r="R263" s="109">
        <v>0</v>
      </c>
      <c r="S263" s="109">
        <v>0</v>
      </c>
      <c r="T263" s="109">
        <v>0</v>
      </c>
      <c r="U263" s="109">
        <v>0</v>
      </c>
      <c r="V263" s="109">
        <v>0</v>
      </c>
      <c r="W263" s="109">
        <v>0</v>
      </c>
      <c r="X263" s="109">
        <v>0</v>
      </c>
      <c r="Y263" s="109">
        <v>0</v>
      </c>
      <c r="Z263" s="204">
        <v>0</v>
      </c>
      <c r="AA263" s="109">
        <v>0</v>
      </c>
      <c r="AB263" s="110">
        <f>june!G263</f>
        <v>0</v>
      </c>
      <c r="AC263"/>
    </row>
    <row r="264" spans="1:29" ht="17.100000000000001" customHeight="1">
      <c r="A264" s="99">
        <v>255</v>
      </c>
      <c r="B264" s="103" t="s">
        <v>1215</v>
      </c>
      <c r="C264" s="109">
        <v>0</v>
      </c>
      <c r="D264" s="109">
        <v>0</v>
      </c>
      <c r="E264" s="109">
        <v>0</v>
      </c>
      <c r="F264" s="109">
        <v>0</v>
      </c>
      <c r="G264" s="109">
        <v>0</v>
      </c>
      <c r="H264" s="109">
        <v>0</v>
      </c>
      <c r="I264" s="109">
        <v>0</v>
      </c>
      <c r="J264" s="109">
        <v>0</v>
      </c>
      <c r="K264" s="109">
        <v>0</v>
      </c>
      <c r="L264" s="109">
        <v>0</v>
      </c>
      <c r="M264" s="109">
        <v>0</v>
      </c>
      <c r="N264" s="110">
        <f>june!E264</f>
        <v>0</v>
      </c>
      <c r="O264"/>
      <c r="P264"/>
      <c r="Q264" s="109">
        <v>0</v>
      </c>
      <c r="R264" s="109">
        <v>0</v>
      </c>
      <c r="S264" s="109">
        <v>0</v>
      </c>
      <c r="T264" s="109">
        <v>0</v>
      </c>
      <c r="U264" s="109">
        <v>0</v>
      </c>
      <c r="V264" s="109">
        <v>0</v>
      </c>
      <c r="W264" s="109">
        <v>0</v>
      </c>
      <c r="X264" s="109">
        <v>0</v>
      </c>
      <c r="Y264" s="109">
        <v>0</v>
      </c>
      <c r="Z264" s="204">
        <v>0</v>
      </c>
      <c r="AA264" s="109">
        <v>0</v>
      </c>
      <c r="AB264" s="110">
        <f>june!G264</f>
        <v>0</v>
      </c>
      <c r="AC264"/>
    </row>
    <row r="265" spans="1:29" ht="17.100000000000001" customHeight="1">
      <c r="A265" s="99">
        <v>256</v>
      </c>
      <c r="B265" s="103" t="s">
        <v>1216</v>
      </c>
      <c r="C265" s="109">
        <v>0</v>
      </c>
      <c r="D265" s="109">
        <v>0</v>
      </c>
      <c r="E265" s="109">
        <v>0</v>
      </c>
      <c r="F265" s="109">
        <v>0</v>
      </c>
      <c r="G265" s="109">
        <v>0</v>
      </c>
      <c r="H265" s="109">
        <v>0</v>
      </c>
      <c r="I265" s="109">
        <v>0</v>
      </c>
      <c r="J265" s="109">
        <v>0</v>
      </c>
      <c r="K265" s="109">
        <v>0</v>
      </c>
      <c r="L265" s="109">
        <v>0</v>
      </c>
      <c r="M265" s="109">
        <v>0</v>
      </c>
      <c r="N265" s="110">
        <f>june!E265</f>
        <v>0</v>
      </c>
      <c r="O265"/>
      <c r="P265"/>
      <c r="Q265" s="109">
        <v>0</v>
      </c>
      <c r="R265" s="109">
        <v>0</v>
      </c>
      <c r="S265" s="109">
        <v>0</v>
      </c>
      <c r="T265" s="109">
        <v>0</v>
      </c>
      <c r="U265" s="109">
        <v>0</v>
      </c>
      <c r="V265" s="109">
        <v>0</v>
      </c>
      <c r="W265" s="109">
        <v>0</v>
      </c>
      <c r="X265" s="109">
        <v>0</v>
      </c>
      <c r="Y265" s="109">
        <v>0</v>
      </c>
      <c r="Z265" s="204">
        <v>0</v>
      </c>
      <c r="AA265" s="109">
        <v>0</v>
      </c>
      <c r="AB265" s="110">
        <f>june!G265</f>
        <v>0</v>
      </c>
      <c r="AC265"/>
    </row>
    <row r="266" spans="1:29" ht="17.100000000000001" customHeight="1">
      <c r="A266" s="99">
        <v>257</v>
      </c>
      <c r="B266" s="103" t="s">
        <v>1217</v>
      </c>
      <c r="C266" s="109">
        <v>0</v>
      </c>
      <c r="D266" s="109">
        <v>0</v>
      </c>
      <c r="E266" s="109">
        <v>0</v>
      </c>
      <c r="F266" s="109">
        <v>0</v>
      </c>
      <c r="G266" s="109">
        <v>0</v>
      </c>
      <c r="H266" s="109">
        <v>0</v>
      </c>
      <c r="I266" s="109">
        <v>0</v>
      </c>
      <c r="J266" s="109">
        <v>0</v>
      </c>
      <c r="K266" s="109">
        <v>0</v>
      </c>
      <c r="L266" s="109">
        <v>0</v>
      </c>
      <c r="M266" s="109">
        <v>0</v>
      </c>
      <c r="N266" s="110">
        <f>june!E266</f>
        <v>0</v>
      </c>
      <c r="O266"/>
      <c r="P266"/>
      <c r="Q266" s="109">
        <v>0</v>
      </c>
      <c r="R266" s="109">
        <v>0</v>
      </c>
      <c r="S266" s="109">
        <v>0</v>
      </c>
      <c r="T266" s="109">
        <v>0</v>
      </c>
      <c r="U266" s="109">
        <v>0</v>
      </c>
      <c r="V266" s="109">
        <v>0</v>
      </c>
      <c r="W266" s="109">
        <v>0</v>
      </c>
      <c r="X266" s="109">
        <v>0</v>
      </c>
      <c r="Y266" s="109">
        <v>0</v>
      </c>
      <c r="Z266" s="204">
        <v>0</v>
      </c>
      <c r="AA266" s="109">
        <v>0</v>
      </c>
      <c r="AB266" s="110">
        <f>june!G266</f>
        <v>0</v>
      </c>
      <c r="AC266"/>
    </row>
    <row r="267" spans="1:29" ht="17.100000000000001" customHeight="1">
      <c r="A267" s="99">
        <v>258</v>
      </c>
      <c r="B267" s="103" t="s">
        <v>587</v>
      </c>
      <c r="C267" s="109">
        <v>0</v>
      </c>
      <c r="D267" s="109">
        <v>0</v>
      </c>
      <c r="E267" s="109">
        <v>0</v>
      </c>
      <c r="F267" s="109">
        <v>0</v>
      </c>
      <c r="G267" s="109">
        <v>0</v>
      </c>
      <c r="H267" s="109">
        <v>0</v>
      </c>
      <c r="I267" s="109">
        <v>0</v>
      </c>
      <c r="J267" s="109">
        <v>0</v>
      </c>
      <c r="K267" s="109">
        <v>0</v>
      </c>
      <c r="L267" s="109">
        <v>0</v>
      </c>
      <c r="M267" s="109">
        <v>0</v>
      </c>
      <c r="N267" s="110">
        <f>june!E267</f>
        <v>0</v>
      </c>
      <c r="O267"/>
      <c r="P267"/>
      <c r="Q267" s="109">
        <v>46.45</v>
      </c>
      <c r="R267" s="109">
        <v>54.08</v>
      </c>
      <c r="S267" s="109">
        <v>47.914999999999999</v>
      </c>
      <c r="T267" s="109">
        <v>42.625</v>
      </c>
      <c r="U267" s="109">
        <v>38.26</v>
      </c>
      <c r="V267" s="109">
        <v>39.46</v>
      </c>
      <c r="W267" s="109">
        <v>39.140000000000008</v>
      </c>
      <c r="X267" s="109">
        <v>35.549999999999997</v>
      </c>
      <c r="Y267" s="109">
        <v>51.72</v>
      </c>
      <c r="Z267" s="204">
        <v>61.669999999999995</v>
      </c>
      <c r="AA267" s="109">
        <v>73.97999999999999</v>
      </c>
      <c r="AB267" s="110">
        <f>june!G267</f>
        <v>74.459999999999994</v>
      </c>
      <c r="AC267"/>
    </row>
    <row r="268" spans="1:29" ht="17.100000000000001" customHeight="1">
      <c r="A268" s="99">
        <v>259</v>
      </c>
      <c r="B268" s="103" t="s">
        <v>588</v>
      </c>
      <c r="C268" s="109">
        <v>0</v>
      </c>
      <c r="D268" s="109">
        <v>0</v>
      </c>
      <c r="E268" s="109">
        <v>0</v>
      </c>
      <c r="F268" s="109">
        <v>0</v>
      </c>
      <c r="G268" s="109">
        <v>0</v>
      </c>
      <c r="H268" s="109">
        <v>0</v>
      </c>
      <c r="I268" s="109">
        <v>0</v>
      </c>
      <c r="J268" s="109">
        <v>0</v>
      </c>
      <c r="K268" s="109">
        <v>0</v>
      </c>
      <c r="L268" s="109">
        <v>0</v>
      </c>
      <c r="M268" s="109">
        <v>0</v>
      </c>
      <c r="N268" s="110">
        <f>june!E268</f>
        <v>0</v>
      </c>
      <c r="O268"/>
      <c r="P268"/>
      <c r="Q268" s="109">
        <v>0</v>
      </c>
      <c r="R268" s="109">
        <v>0</v>
      </c>
      <c r="S268" s="109">
        <v>0</v>
      </c>
      <c r="T268" s="109">
        <v>0</v>
      </c>
      <c r="U268" s="109">
        <v>0</v>
      </c>
      <c r="V268" s="109">
        <v>0</v>
      </c>
      <c r="W268" s="109">
        <v>0</v>
      </c>
      <c r="X268" s="109">
        <v>0</v>
      </c>
      <c r="Y268" s="109">
        <v>0</v>
      </c>
      <c r="Z268" s="204">
        <v>0</v>
      </c>
      <c r="AA268" s="109">
        <v>0</v>
      </c>
      <c r="AB268" s="110">
        <f>june!G268</f>
        <v>0</v>
      </c>
      <c r="AC268"/>
    </row>
    <row r="269" spans="1:29" ht="17.100000000000001" customHeight="1">
      <c r="A269" s="99">
        <v>260</v>
      </c>
      <c r="B269" s="103" t="s">
        <v>589</v>
      </c>
      <c r="C269" s="109">
        <v>0</v>
      </c>
      <c r="D269" s="109">
        <v>0</v>
      </c>
      <c r="E269" s="109">
        <v>0</v>
      </c>
      <c r="F269" s="109">
        <v>0</v>
      </c>
      <c r="G269" s="109">
        <v>0</v>
      </c>
      <c r="H269" s="109">
        <v>0</v>
      </c>
      <c r="I269" s="109">
        <v>0</v>
      </c>
      <c r="J269" s="109">
        <v>0</v>
      </c>
      <c r="K269" s="109">
        <v>0</v>
      </c>
      <c r="L269" s="109">
        <v>0</v>
      </c>
      <c r="M269" s="109">
        <v>0</v>
      </c>
      <c r="N269" s="110">
        <f>june!E269</f>
        <v>0</v>
      </c>
      <c r="O269"/>
      <c r="P269"/>
      <c r="Q269" s="109">
        <v>0</v>
      </c>
      <c r="R269" s="109">
        <v>0</v>
      </c>
      <c r="S269" s="109">
        <v>0</v>
      </c>
      <c r="T269" s="109">
        <v>0</v>
      </c>
      <c r="U269" s="109">
        <v>0</v>
      </c>
      <c r="V269" s="109">
        <v>0</v>
      </c>
      <c r="W269" s="109">
        <v>0</v>
      </c>
      <c r="X269" s="109">
        <v>0</v>
      </c>
      <c r="Y269" s="109">
        <v>0</v>
      </c>
      <c r="Z269" s="204">
        <v>0</v>
      </c>
      <c r="AA269" s="109">
        <v>0</v>
      </c>
      <c r="AB269" s="110">
        <f>june!G269</f>
        <v>0</v>
      </c>
      <c r="AC269"/>
    </row>
    <row r="270" spans="1:29" ht="17.100000000000001" customHeight="1">
      <c r="A270" s="99">
        <v>261</v>
      </c>
      <c r="B270" s="103" t="s">
        <v>590</v>
      </c>
      <c r="C270" s="109">
        <v>0</v>
      </c>
      <c r="D270" s="109">
        <v>0</v>
      </c>
      <c r="E270" s="109">
        <v>0</v>
      </c>
      <c r="F270" s="109">
        <v>0</v>
      </c>
      <c r="G270" s="109">
        <v>0</v>
      </c>
      <c r="H270" s="109">
        <v>14.96</v>
      </c>
      <c r="I270" s="109">
        <v>23.96</v>
      </c>
      <c r="J270" s="109">
        <v>46.819999999999993</v>
      </c>
      <c r="K270" s="109">
        <v>69.41</v>
      </c>
      <c r="L270" s="109">
        <v>76.3</v>
      </c>
      <c r="M270" s="109">
        <v>82.5</v>
      </c>
      <c r="N270" s="110">
        <f>june!E270</f>
        <v>76.400000000000006</v>
      </c>
      <c r="O270"/>
      <c r="P270"/>
      <c r="Q270" s="109">
        <v>3.93</v>
      </c>
      <c r="R270" s="109">
        <v>7.59</v>
      </c>
      <c r="S270" s="109">
        <v>13.03</v>
      </c>
      <c r="T270" s="109">
        <v>28.3</v>
      </c>
      <c r="U270" s="109">
        <v>36.58</v>
      </c>
      <c r="V270" s="109">
        <v>30.52</v>
      </c>
      <c r="W270" s="109">
        <v>42.33</v>
      </c>
      <c r="X270" s="109">
        <v>55.799999999999983</v>
      </c>
      <c r="Y270" s="109">
        <v>56.81</v>
      </c>
      <c r="Z270" s="204">
        <v>54.120000000000012</v>
      </c>
      <c r="AA270" s="109">
        <v>63.88</v>
      </c>
      <c r="AB270" s="110">
        <f>june!G270</f>
        <v>64.03</v>
      </c>
      <c r="AC270"/>
    </row>
    <row r="271" spans="1:29" ht="17.100000000000001" customHeight="1">
      <c r="A271" s="99">
        <v>262</v>
      </c>
      <c r="B271" s="103" t="s">
        <v>591</v>
      </c>
      <c r="C271" s="109">
        <v>0</v>
      </c>
      <c r="D271" s="109">
        <v>0</v>
      </c>
      <c r="E271" s="109">
        <v>0</v>
      </c>
      <c r="F271" s="109">
        <v>0</v>
      </c>
      <c r="G271" s="109">
        <v>0</v>
      </c>
      <c r="H271" s="109">
        <v>0</v>
      </c>
      <c r="I271" s="109">
        <v>0</v>
      </c>
      <c r="J271" s="109">
        <v>0</v>
      </c>
      <c r="K271" s="109">
        <v>0</v>
      </c>
      <c r="L271" s="109">
        <v>0</v>
      </c>
      <c r="M271" s="109">
        <v>0</v>
      </c>
      <c r="N271" s="110">
        <f>june!E271</f>
        <v>0</v>
      </c>
      <c r="O271"/>
      <c r="P271"/>
      <c r="Q271" s="109">
        <v>3</v>
      </c>
      <c r="R271" s="109">
        <v>2.875</v>
      </c>
      <c r="S271" s="109">
        <v>3</v>
      </c>
      <c r="T271" s="109">
        <v>4.46</v>
      </c>
      <c r="U271" s="109">
        <v>3.11</v>
      </c>
      <c r="V271" s="109">
        <v>2</v>
      </c>
      <c r="W271" s="109">
        <v>3.54</v>
      </c>
      <c r="X271" s="109">
        <v>11.74</v>
      </c>
      <c r="Y271" s="109">
        <v>8</v>
      </c>
      <c r="Z271" s="204">
        <v>8.0399999999999991</v>
      </c>
      <c r="AA271" s="109">
        <v>8.81</v>
      </c>
      <c r="AB271" s="110">
        <f>june!G271</f>
        <v>15.97</v>
      </c>
      <c r="AC271"/>
    </row>
    <row r="272" spans="1:29" ht="17.100000000000001" customHeight="1">
      <c r="A272" s="99">
        <v>263</v>
      </c>
      <c r="B272" s="103" t="s">
        <v>592</v>
      </c>
      <c r="C272" s="109">
        <v>3.63</v>
      </c>
      <c r="D272" s="109">
        <v>4.3499999999999996</v>
      </c>
      <c r="E272" s="109">
        <v>4</v>
      </c>
      <c r="F272" s="109">
        <v>5.76</v>
      </c>
      <c r="G272" s="109">
        <v>6.37</v>
      </c>
      <c r="H272" s="109">
        <v>4.99</v>
      </c>
      <c r="I272" s="109">
        <v>7</v>
      </c>
      <c r="J272" s="109">
        <v>6</v>
      </c>
      <c r="K272" s="109">
        <v>5</v>
      </c>
      <c r="L272" s="109">
        <v>7.8</v>
      </c>
      <c r="M272" s="109">
        <v>14</v>
      </c>
      <c r="N272" s="110">
        <f>june!E272</f>
        <v>11</v>
      </c>
      <c r="O272"/>
      <c r="P272"/>
      <c r="Q272" s="109">
        <v>9.1</v>
      </c>
      <c r="R272" s="109">
        <v>11</v>
      </c>
      <c r="S272" s="109">
        <v>17.260000000000002</v>
      </c>
      <c r="T272" s="109">
        <v>15</v>
      </c>
      <c r="U272" s="109">
        <v>36.1</v>
      </c>
      <c r="V272" s="109">
        <v>28.25</v>
      </c>
      <c r="W272" s="109">
        <v>19.97</v>
      </c>
      <c r="X272" s="109">
        <v>19</v>
      </c>
      <c r="Y272" s="109">
        <v>16.399999999999999</v>
      </c>
      <c r="Z272" s="204">
        <v>25</v>
      </c>
      <c r="AA272" s="109">
        <v>25.48</v>
      </c>
      <c r="AB272" s="110">
        <f>june!G272</f>
        <v>24.15</v>
      </c>
      <c r="AC272"/>
    </row>
    <row r="273" spans="1:29" ht="17.100000000000001" customHeight="1">
      <c r="A273" s="99">
        <v>264</v>
      </c>
      <c r="B273" s="103" t="s">
        <v>593</v>
      </c>
      <c r="C273" s="109">
        <v>0</v>
      </c>
      <c r="D273" s="109">
        <v>0</v>
      </c>
      <c r="E273" s="109">
        <v>0</v>
      </c>
      <c r="F273" s="109">
        <v>0</v>
      </c>
      <c r="G273" s="109">
        <v>0</v>
      </c>
      <c r="H273" s="109">
        <v>0</v>
      </c>
      <c r="I273" s="109">
        <v>0</v>
      </c>
      <c r="J273" s="109">
        <v>0</v>
      </c>
      <c r="K273" s="109">
        <v>0</v>
      </c>
      <c r="L273" s="109">
        <v>0</v>
      </c>
      <c r="M273" s="109">
        <v>0</v>
      </c>
      <c r="N273" s="110">
        <f>june!E273</f>
        <v>0</v>
      </c>
      <c r="O273"/>
      <c r="P273"/>
      <c r="Q273" s="109">
        <v>0</v>
      </c>
      <c r="R273" s="109">
        <v>0</v>
      </c>
      <c r="S273" s="109">
        <v>0</v>
      </c>
      <c r="T273" s="109">
        <v>0</v>
      </c>
      <c r="U273" s="109">
        <v>0</v>
      </c>
      <c r="V273" s="109">
        <v>0</v>
      </c>
      <c r="W273" s="109">
        <v>0</v>
      </c>
      <c r="X273" s="109">
        <v>0</v>
      </c>
      <c r="Y273" s="109">
        <v>0</v>
      </c>
      <c r="Z273" s="204">
        <v>0.93</v>
      </c>
      <c r="AA273" s="109">
        <v>2.74</v>
      </c>
      <c r="AB273" s="110">
        <f>june!G273</f>
        <v>1.3</v>
      </c>
      <c r="AC273"/>
    </row>
    <row r="274" spans="1:29" ht="17.100000000000001" customHeight="1">
      <c r="A274" s="99">
        <v>265</v>
      </c>
      <c r="B274" s="103" t="s">
        <v>594</v>
      </c>
      <c r="C274" s="109">
        <v>0</v>
      </c>
      <c r="D274" s="109">
        <v>0</v>
      </c>
      <c r="E274" s="109">
        <v>0</v>
      </c>
      <c r="F274" s="109">
        <v>0</v>
      </c>
      <c r="G274" s="109">
        <v>0</v>
      </c>
      <c r="H274" s="109">
        <v>0</v>
      </c>
      <c r="I274" s="109">
        <v>0</v>
      </c>
      <c r="J274" s="109">
        <v>0</v>
      </c>
      <c r="K274" s="109">
        <v>0</v>
      </c>
      <c r="L274" s="109">
        <v>0</v>
      </c>
      <c r="M274" s="109">
        <v>0</v>
      </c>
      <c r="N274" s="110">
        <f>june!E274</f>
        <v>0</v>
      </c>
      <c r="O274"/>
      <c r="P274"/>
      <c r="Q274" s="109">
        <v>0</v>
      </c>
      <c r="R274" s="109">
        <v>0</v>
      </c>
      <c r="S274" s="109">
        <v>0.71</v>
      </c>
      <c r="T274" s="109">
        <v>1</v>
      </c>
      <c r="U274" s="109">
        <v>1</v>
      </c>
      <c r="V274" s="109">
        <v>0</v>
      </c>
      <c r="W274" s="109">
        <v>0</v>
      </c>
      <c r="X274" s="109">
        <v>1</v>
      </c>
      <c r="Y274" s="109">
        <v>2.1</v>
      </c>
      <c r="Z274" s="204">
        <v>1</v>
      </c>
      <c r="AA274" s="109">
        <v>2.81</v>
      </c>
      <c r="AB274" s="110">
        <f>june!G274</f>
        <v>5.3</v>
      </c>
      <c r="AC274"/>
    </row>
    <row r="275" spans="1:29" ht="17.100000000000001" customHeight="1">
      <c r="A275" s="99">
        <v>266</v>
      </c>
      <c r="B275" s="103" t="s">
        <v>595</v>
      </c>
      <c r="C275" s="109">
        <v>0</v>
      </c>
      <c r="D275" s="109">
        <v>0</v>
      </c>
      <c r="E275" s="109">
        <v>0</v>
      </c>
      <c r="F275" s="109">
        <v>0</v>
      </c>
      <c r="G275" s="109">
        <v>0</v>
      </c>
      <c r="H275" s="109">
        <v>0</v>
      </c>
      <c r="I275" s="109">
        <v>0</v>
      </c>
      <c r="J275" s="109">
        <v>0</v>
      </c>
      <c r="K275" s="109">
        <v>0</v>
      </c>
      <c r="L275" s="109">
        <v>0</v>
      </c>
      <c r="M275" s="109">
        <v>0</v>
      </c>
      <c r="N275" s="110">
        <f>june!E275</f>
        <v>0</v>
      </c>
      <c r="O275"/>
      <c r="P275"/>
      <c r="Q275" s="109">
        <v>0</v>
      </c>
      <c r="R275" s="109">
        <v>0</v>
      </c>
      <c r="S275" s="109">
        <v>0</v>
      </c>
      <c r="T275" s="109">
        <v>0</v>
      </c>
      <c r="U275" s="109">
        <v>0</v>
      </c>
      <c r="V275" s="109">
        <v>0</v>
      </c>
      <c r="W275" s="109">
        <v>0</v>
      </c>
      <c r="X275" s="109">
        <v>2</v>
      </c>
      <c r="Y275" s="109">
        <v>2</v>
      </c>
      <c r="Z275" s="204">
        <v>0.17</v>
      </c>
      <c r="AA275" s="109">
        <v>0.69</v>
      </c>
      <c r="AB275" s="110">
        <f>june!G275</f>
        <v>3</v>
      </c>
      <c r="AC275"/>
    </row>
    <row r="276" spans="1:29" ht="17.100000000000001" customHeight="1">
      <c r="A276" s="99">
        <v>267</v>
      </c>
      <c r="B276" s="103" t="s">
        <v>596</v>
      </c>
      <c r="C276" s="109">
        <v>0</v>
      </c>
      <c r="D276" s="109">
        <v>0</v>
      </c>
      <c r="E276" s="109">
        <v>0</v>
      </c>
      <c r="F276" s="109">
        <v>0</v>
      </c>
      <c r="G276" s="109">
        <v>0</v>
      </c>
      <c r="H276" s="109">
        <v>0</v>
      </c>
      <c r="I276" s="109">
        <v>0</v>
      </c>
      <c r="J276" s="109">
        <v>0</v>
      </c>
      <c r="K276" s="109">
        <v>0</v>
      </c>
      <c r="L276" s="109">
        <v>0</v>
      </c>
      <c r="M276" s="109">
        <v>0</v>
      </c>
      <c r="N276" s="110">
        <f>june!E276</f>
        <v>0</v>
      </c>
      <c r="O276"/>
      <c r="P276"/>
      <c r="Q276" s="109">
        <v>0</v>
      </c>
      <c r="R276" s="109">
        <v>0</v>
      </c>
      <c r="S276" s="109">
        <v>0</v>
      </c>
      <c r="T276" s="109">
        <v>0</v>
      </c>
      <c r="U276" s="109">
        <v>0</v>
      </c>
      <c r="V276" s="109">
        <v>0</v>
      </c>
      <c r="W276" s="109">
        <v>0</v>
      </c>
      <c r="X276" s="109">
        <v>0</v>
      </c>
      <c r="Y276" s="109">
        <v>0</v>
      </c>
      <c r="Z276" s="204">
        <v>0</v>
      </c>
      <c r="AA276" s="109">
        <v>0</v>
      </c>
      <c r="AB276" s="110">
        <f>june!G276</f>
        <v>0</v>
      </c>
      <c r="AC276"/>
    </row>
    <row r="277" spans="1:29" ht="17.100000000000001" customHeight="1">
      <c r="A277" s="99">
        <v>268</v>
      </c>
      <c r="B277" s="103" t="s">
        <v>597</v>
      </c>
      <c r="C277" s="109">
        <v>0</v>
      </c>
      <c r="D277" s="109">
        <v>0</v>
      </c>
      <c r="E277" s="109">
        <v>0</v>
      </c>
      <c r="F277" s="109">
        <v>0</v>
      </c>
      <c r="G277" s="109">
        <v>0</v>
      </c>
      <c r="H277" s="109">
        <v>0</v>
      </c>
      <c r="I277" s="109">
        <v>0</v>
      </c>
      <c r="J277" s="109">
        <v>0</v>
      </c>
      <c r="K277" s="109">
        <v>0</v>
      </c>
      <c r="L277" s="109">
        <v>0</v>
      </c>
      <c r="M277" s="109">
        <v>0</v>
      </c>
      <c r="N277" s="110">
        <f>june!E277</f>
        <v>0</v>
      </c>
      <c r="O277"/>
      <c r="P277"/>
      <c r="Q277" s="109">
        <v>0</v>
      </c>
      <c r="R277" s="109">
        <v>0</v>
      </c>
      <c r="S277" s="109">
        <v>0</v>
      </c>
      <c r="T277" s="109">
        <v>0</v>
      </c>
      <c r="U277" s="109">
        <v>0</v>
      </c>
      <c r="V277" s="109">
        <v>0</v>
      </c>
      <c r="W277" s="109">
        <v>0</v>
      </c>
      <c r="X277" s="109">
        <v>0</v>
      </c>
      <c r="Y277" s="109">
        <v>0</v>
      </c>
      <c r="Z277" s="204">
        <v>0</v>
      </c>
      <c r="AA277" s="109">
        <v>0</v>
      </c>
      <c r="AB277" s="110">
        <f>june!G277</f>
        <v>0</v>
      </c>
      <c r="AC277"/>
    </row>
    <row r="278" spans="1:29" ht="17.100000000000001" customHeight="1">
      <c r="A278" s="99">
        <v>269</v>
      </c>
      <c r="B278" s="103" t="s">
        <v>598</v>
      </c>
      <c r="C278" s="109">
        <v>0</v>
      </c>
      <c r="D278" s="109">
        <v>0</v>
      </c>
      <c r="E278" s="109">
        <v>0</v>
      </c>
      <c r="F278" s="109">
        <v>0</v>
      </c>
      <c r="G278" s="109">
        <v>0</v>
      </c>
      <c r="H278" s="109">
        <v>0</v>
      </c>
      <c r="I278" s="109">
        <v>0</v>
      </c>
      <c r="J278" s="109">
        <v>0</v>
      </c>
      <c r="K278" s="109">
        <v>0</v>
      </c>
      <c r="L278" s="109">
        <v>0</v>
      </c>
      <c r="M278" s="109">
        <v>0</v>
      </c>
      <c r="N278" s="110">
        <f>june!E278</f>
        <v>0</v>
      </c>
      <c r="O278"/>
      <c r="P278"/>
      <c r="Q278" s="109">
        <v>1</v>
      </c>
      <c r="R278" s="109">
        <v>0</v>
      </c>
      <c r="S278" s="109">
        <v>0</v>
      </c>
      <c r="T278" s="109">
        <v>0</v>
      </c>
      <c r="U278" s="109">
        <v>0</v>
      </c>
      <c r="V278" s="109">
        <v>0</v>
      </c>
      <c r="W278" s="109">
        <v>0</v>
      </c>
      <c r="X278" s="109">
        <v>0</v>
      </c>
      <c r="Y278" s="109">
        <v>1.97</v>
      </c>
      <c r="Z278" s="204">
        <v>0</v>
      </c>
      <c r="AA278" s="109">
        <v>0</v>
      </c>
      <c r="AB278" s="110">
        <f>june!G278</f>
        <v>0</v>
      </c>
      <c r="AC278"/>
    </row>
    <row r="279" spans="1:29" ht="17.100000000000001" customHeight="1">
      <c r="A279" s="99">
        <v>270</v>
      </c>
      <c r="B279" s="103" t="s">
        <v>599</v>
      </c>
      <c r="C279" s="109">
        <v>66.34</v>
      </c>
      <c r="D279" s="109">
        <v>53.58</v>
      </c>
      <c r="E279" s="109">
        <v>45</v>
      </c>
      <c r="F279" s="109">
        <v>40.340000000000003</v>
      </c>
      <c r="G279" s="109">
        <v>45.03</v>
      </c>
      <c r="H279" s="109">
        <v>48.08</v>
      </c>
      <c r="I279" s="109">
        <v>64.400000000000006</v>
      </c>
      <c r="J279" s="109">
        <v>0</v>
      </c>
      <c r="K279" s="109">
        <v>0</v>
      </c>
      <c r="L279" s="109">
        <v>0</v>
      </c>
      <c r="M279" s="109">
        <v>0</v>
      </c>
      <c r="N279" s="110">
        <f>june!E279</f>
        <v>0</v>
      </c>
      <c r="O279"/>
      <c r="P279"/>
      <c r="Q279" s="109">
        <v>90</v>
      </c>
      <c r="R279" s="109">
        <v>94.45</v>
      </c>
      <c r="S279" s="109">
        <v>91.51</v>
      </c>
      <c r="T279" s="109">
        <v>94.33</v>
      </c>
      <c r="U279" s="109">
        <v>106.46</v>
      </c>
      <c r="V279" s="109">
        <v>120.05</v>
      </c>
      <c r="W279" s="109">
        <v>106.69</v>
      </c>
      <c r="X279" s="109">
        <v>0</v>
      </c>
      <c r="Y279" s="109">
        <v>0</v>
      </c>
      <c r="Z279" s="204">
        <v>0</v>
      </c>
      <c r="AA279" s="109">
        <v>0</v>
      </c>
      <c r="AB279" s="110">
        <f>june!G279</f>
        <v>0</v>
      </c>
      <c r="AC279"/>
    </row>
    <row r="280" spans="1:29" ht="17.100000000000001" customHeight="1">
      <c r="A280" s="99">
        <v>271</v>
      </c>
      <c r="B280" s="103" t="s">
        <v>600</v>
      </c>
      <c r="C280" s="109">
        <v>0</v>
      </c>
      <c r="D280" s="109">
        <v>0</v>
      </c>
      <c r="E280" s="109">
        <v>0</v>
      </c>
      <c r="F280" s="109">
        <v>0</v>
      </c>
      <c r="G280" s="109">
        <v>0</v>
      </c>
      <c r="H280" s="109">
        <v>0</v>
      </c>
      <c r="I280" s="109">
        <v>19.21</v>
      </c>
      <c r="J280" s="109">
        <v>15</v>
      </c>
      <c r="K280" s="109">
        <v>13</v>
      </c>
      <c r="L280" s="109">
        <v>13</v>
      </c>
      <c r="M280" s="109">
        <v>0.81</v>
      </c>
      <c r="N280" s="110">
        <f>june!E280</f>
        <v>0</v>
      </c>
      <c r="O280"/>
      <c r="P280"/>
      <c r="Q280" s="109">
        <v>17.05</v>
      </c>
      <c r="R280" s="109">
        <v>16.46</v>
      </c>
      <c r="S280" s="109">
        <v>10.039999999999999</v>
      </c>
      <c r="T280" s="109">
        <v>13.72</v>
      </c>
      <c r="U280" s="109">
        <v>18.48</v>
      </c>
      <c r="V280" s="109">
        <v>21.2</v>
      </c>
      <c r="W280" s="109">
        <v>19.48</v>
      </c>
      <c r="X280" s="109">
        <v>26.32</v>
      </c>
      <c r="Y280" s="109">
        <v>28.610000000000003</v>
      </c>
      <c r="Z280" s="204">
        <v>32.140000000000008</v>
      </c>
      <c r="AA280" s="109">
        <v>38.010000000000005</v>
      </c>
      <c r="AB280" s="110">
        <f>june!G280</f>
        <v>26.689999999999998</v>
      </c>
      <c r="AC280"/>
    </row>
    <row r="281" spans="1:29" ht="17.100000000000001" customHeight="1">
      <c r="A281" s="99">
        <v>272</v>
      </c>
      <c r="B281" s="103" t="s">
        <v>601</v>
      </c>
      <c r="C281" s="109">
        <v>0</v>
      </c>
      <c r="D281" s="109">
        <v>0</v>
      </c>
      <c r="E281" s="109">
        <v>0</v>
      </c>
      <c r="F281" s="109">
        <v>0</v>
      </c>
      <c r="G281" s="109">
        <v>0</v>
      </c>
      <c r="H281" s="109">
        <v>0</v>
      </c>
      <c r="I281" s="109">
        <v>0</v>
      </c>
      <c r="J281" s="109">
        <v>0</v>
      </c>
      <c r="K281" s="109">
        <v>0</v>
      </c>
      <c r="L281" s="109">
        <v>0</v>
      </c>
      <c r="M281" s="109">
        <v>0</v>
      </c>
      <c r="N281" s="110">
        <f>june!E281</f>
        <v>0</v>
      </c>
      <c r="O281"/>
      <c r="P281"/>
      <c r="Q281" s="109">
        <v>5.03</v>
      </c>
      <c r="R281" s="109">
        <v>7.89</v>
      </c>
      <c r="S281" s="109">
        <v>8</v>
      </c>
      <c r="T281" s="109">
        <v>8</v>
      </c>
      <c r="U281" s="109">
        <v>7.04</v>
      </c>
      <c r="V281" s="109">
        <v>4</v>
      </c>
      <c r="W281" s="109">
        <v>6</v>
      </c>
      <c r="X281" s="109">
        <v>9</v>
      </c>
      <c r="Y281" s="109">
        <v>7.24</v>
      </c>
      <c r="Z281" s="204">
        <v>11</v>
      </c>
      <c r="AA281" s="109">
        <v>8</v>
      </c>
      <c r="AB281" s="110">
        <f>june!G281</f>
        <v>11.459999999999999</v>
      </c>
      <c r="AC281"/>
    </row>
    <row r="282" spans="1:29" ht="17.100000000000001" customHeight="1">
      <c r="A282" s="99">
        <v>273</v>
      </c>
      <c r="B282" s="103" t="s">
        <v>602</v>
      </c>
      <c r="C282" s="109">
        <v>0</v>
      </c>
      <c r="D282" s="109">
        <v>0</v>
      </c>
      <c r="E282" s="109">
        <v>0</v>
      </c>
      <c r="F282" s="109">
        <v>0</v>
      </c>
      <c r="G282" s="109">
        <v>0</v>
      </c>
      <c r="H282" s="109">
        <v>0</v>
      </c>
      <c r="I282" s="109">
        <v>0</v>
      </c>
      <c r="J282" s="109">
        <v>0</v>
      </c>
      <c r="K282" s="109">
        <v>0</v>
      </c>
      <c r="L282" s="109">
        <v>0</v>
      </c>
      <c r="M282" s="109">
        <v>0</v>
      </c>
      <c r="N282" s="110">
        <f>june!E282</f>
        <v>0</v>
      </c>
      <c r="O282"/>
      <c r="P282"/>
      <c r="Q282" s="109">
        <v>0</v>
      </c>
      <c r="R282" s="109">
        <v>0</v>
      </c>
      <c r="S282" s="109">
        <v>1.38</v>
      </c>
      <c r="T282" s="109">
        <v>3</v>
      </c>
      <c r="U282" s="109">
        <v>5</v>
      </c>
      <c r="V282" s="109">
        <v>4.5</v>
      </c>
      <c r="W282" s="109">
        <v>1</v>
      </c>
      <c r="X282" s="109">
        <v>6.14</v>
      </c>
      <c r="Y282" s="109">
        <v>10</v>
      </c>
      <c r="Z282" s="204">
        <v>8</v>
      </c>
      <c r="AA282" s="109">
        <v>3.51</v>
      </c>
      <c r="AB282" s="110">
        <f>june!G282</f>
        <v>13.68</v>
      </c>
      <c r="AC282"/>
    </row>
    <row r="283" spans="1:29" ht="17.100000000000001" customHeight="1">
      <c r="A283" s="99">
        <v>274</v>
      </c>
      <c r="B283" s="103" t="s">
        <v>603</v>
      </c>
      <c r="C283" s="109">
        <v>0</v>
      </c>
      <c r="D283" s="109">
        <v>0</v>
      </c>
      <c r="E283" s="109">
        <v>0</v>
      </c>
      <c r="F283" s="109">
        <v>0</v>
      </c>
      <c r="G283" s="109">
        <v>0</v>
      </c>
      <c r="H283" s="109">
        <v>0</v>
      </c>
      <c r="I283" s="109">
        <v>0</v>
      </c>
      <c r="J283" s="109">
        <v>0</v>
      </c>
      <c r="K283" s="109">
        <v>0</v>
      </c>
      <c r="L283" s="109">
        <v>0</v>
      </c>
      <c r="M283" s="109">
        <v>0</v>
      </c>
      <c r="N283" s="110">
        <f>june!E283</f>
        <v>0</v>
      </c>
      <c r="O283"/>
      <c r="P283"/>
      <c r="Q283" s="109">
        <v>1</v>
      </c>
      <c r="R283" s="109">
        <v>0</v>
      </c>
      <c r="S283" s="109">
        <v>0.24</v>
      </c>
      <c r="T283" s="109">
        <v>0.85</v>
      </c>
      <c r="U283" s="109">
        <v>1</v>
      </c>
      <c r="V283" s="109">
        <v>0</v>
      </c>
      <c r="W283" s="109">
        <v>0</v>
      </c>
      <c r="X283" s="109">
        <v>0</v>
      </c>
      <c r="Y283" s="109">
        <v>0.99</v>
      </c>
      <c r="Z283" s="204">
        <v>1</v>
      </c>
      <c r="AA283" s="109">
        <v>2.08</v>
      </c>
      <c r="AB283" s="110">
        <f>june!G283</f>
        <v>5</v>
      </c>
      <c r="AC283"/>
    </row>
    <row r="284" spans="1:29" ht="17.100000000000001" customHeight="1">
      <c r="A284" s="99">
        <v>275</v>
      </c>
      <c r="B284" s="103" t="s">
        <v>604</v>
      </c>
      <c r="C284" s="109">
        <v>0</v>
      </c>
      <c r="D284" s="109">
        <v>10</v>
      </c>
      <c r="E284" s="109">
        <v>35</v>
      </c>
      <c r="F284" s="109">
        <v>42</v>
      </c>
      <c r="G284" s="109">
        <v>44</v>
      </c>
      <c r="H284" s="109">
        <v>48</v>
      </c>
      <c r="I284" s="109">
        <v>60</v>
      </c>
      <c r="J284" s="109">
        <v>72.45</v>
      </c>
      <c r="K284" s="109">
        <v>73.87</v>
      </c>
      <c r="L284" s="109">
        <v>65.010000000000005</v>
      </c>
      <c r="M284" s="109">
        <v>65</v>
      </c>
      <c r="N284" s="110">
        <f>june!E284</f>
        <v>70.88</v>
      </c>
      <c r="O284"/>
      <c r="P284"/>
      <c r="Q284" s="109">
        <v>3.08</v>
      </c>
      <c r="R284" s="109">
        <v>3</v>
      </c>
      <c r="S284" s="109">
        <v>2.29</v>
      </c>
      <c r="T284" s="109">
        <v>3.68</v>
      </c>
      <c r="U284" s="109">
        <v>1.1599999999999999</v>
      </c>
      <c r="V284" s="109">
        <v>4.68</v>
      </c>
      <c r="W284" s="109">
        <v>3.36</v>
      </c>
      <c r="X284" s="109">
        <v>5</v>
      </c>
      <c r="Y284" s="109">
        <v>4.93</v>
      </c>
      <c r="Z284" s="204">
        <v>7</v>
      </c>
      <c r="AA284" s="109">
        <v>11.79</v>
      </c>
      <c r="AB284" s="110">
        <f>june!G284</f>
        <v>9.9499999999999993</v>
      </c>
      <c r="AC284"/>
    </row>
    <row r="285" spans="1:29" ht="17.100000000000001" customHeight="1">
      <c r="A285" s="99">
        <v>276</v>
      </c>
      <c r="B285" s="103" t="s">
        <v>605</v>
      </c>
      <c r="C285" s="109">
        <v>0</v>
      </c>
      <c r="D285" s="109">
        <v>0</v>
      </c>
      <c r="E285" s="109">
        <v>0</v>
      </c>
      <c r="F285" s="109">
        <v>0</v>
      </c>
      <c r="G285" s="109">
        <v>0</v>
      </c>
      <c r="H285" s="109">
        <v>0</v>
      </c>
      <c r="I285" s="109">
        <v>0</v>
      </c>
      <c r="J285" s="109">
        <v>0</v>
      </c>
      <c r="K285" s="109">
        <v>0</v>
      </c>
      <c r="L285" s="109">
        <v>0</v>
      </c>
      <c r="M285" s="109">
        <v>0</v>
      </c>
      <c r="N285" s="110">
        <f>june!E285</f>
        <v>0</v>
      </c>
      <c r="O285"/>
      <c r="P285"/>
      <c r="Q285" s="109">
        <v>0</v>
      </c>
      <c r="R285" s="109">
        <v>0.66</v>
      </c>
      <c r="S285" s="109">
        <v>1</v>
      </c>
      <c r="T285" s="109">
        <v>0</v>
      </c>
      <c r="U285" s="109">
        <v>0</v>
      </c>
      <c r="V285" s="109">
        <v>2.68</v>
      </c>
      <c r="W285" s="109">
        <v>0</v>
      </c>
      <c r="X285" s="109">
        <v>2</v>
      </c>
      <c r="Y285" s="109">
        <v>1.55</v>
      </c>
      <c r="Z285" s="204">
        <v>0</v>
      </c>
      <c r="AA285" s="109">
        <v>3.57</v>
      </c>
      <c r="AB285" s="110">
        <f>june!G285</f>
        <v>4.17</v>
      </c>
      <c r="AC285"/>
    </row>
    <row r="286" spans="1:29" ht="17.100000000000001" customHeight="1">
      <c r="A286" s="99">
        <v>277</v>
      </c>
      <c r="B286" s="103" t="s">
        <v>606</v>
      </c>
      <c r="C286" s="109">
        <v>0</v>
      </c>
      <c r="D286" s="109">
        <v>0</v>
      </c>
      <c r="E286" s="109">
        <v>0</v>
      </c>
      <c r="F286" s="109">
        <v>0</v>
      </c>
      <c r="G286" s="109">
        <v>0</v>
      </c>
      <c r="H286" s="109">
        <v>7.22</v>
      </c>
      <c r="I286" s="109">
        <v>4.24</v>
      </c>
      <c r="J286" s="109">
        <v>2.12</v>
      </c>
      <c r="K286" s="109">
        <v>0</v>
      </c>
      <c r="L286" s="109">
        <v>5</v>
      </c>
      <c r="M286" s="109">
        <v>6.33</v>
      </c>
      <c r="N286" s="110">
        <f>june!E286</f>
        <v>7.3100000000000005</v>
      </c>
      <c r="O286"/>
      <c r="P286"/>
      <c r="Q286" s="109">
        <v>32.979999999999997</v>
      </c>
      <c r="R286" s="109">
        <v>74.680000000000007</v>
      </c>
      <c r="S286" s="109">
        <v>89.34</v>
      </c>
      <c r="T286" s="109">
        <v>128.22999999999999</v>
      </c>
      <c r="U286" s="109">
        <v>155.13</v>
      </c>
      <c r="V286" s="109">
        <v>170.6</v>
      </c>
      <c r="W286" s="109">
        <v>174.92</v>
      </c>
      <c r="X286" s="109">
        <v>189.41999999999996</v>
      </c>
      <c r="Y286" s="109">
        <v>189.99</v>
      </c>
      <c r="Z286" s="204">
        <v>224.05</v>
      </c>
      <c r="AA286" s="109">
        <v>232.54</v>
      </c>
      <c r="AB286" s="110">
        <f>june!G286</f>
        <v>262.32999999999993</v>
      </c>
      <c r="AC286"/>
    </row>
    <row r="287" spans="1:29" ht="17.100000000000001" customHeight="1">
      <c r="A287" s="99">
        <v>278</v>
      </c>
      <c r="B287" s="103" t="s">
        <v>607</v>
      </c>
      <c r="C287" s="109">
        <v>131.57</v>
      </c>
      <c r="D287" s="109">
        <v>131.6</v>
      </c>
      <c r="E287" s="109">
        <v>125.41</v>
      </c>
      <c r="F287" s="109">
        <v>124.22</v>
      </c>
      <c r="G287" s="109">
        <v>138.82</v>
      </c>
      <c r="H287" s="109">
        <v>140.55000000000001</v>
      </c>
      <c r="I287" s="109">
        <v>149.56999999999996</v>
      </c>
      <c r="J287" s="109">
        <v>140.17999999999998</v>
      </c>
      <c r="K287" s="109">
        <v>164.93000000000004</v>
      </c>
      <c r="L287" s="109">
        <v>178.22000000000006</v>
      </c>
      <c r="M287" s="109">
        <v>168.47000000000006</v>
      </c>
      <c r="N287" s="110">
        <f>june!E287</f>
        <v>162.38999999999999</v>
      </c>
      <c r="O287"/>
      <c r="P287"/>
      <c r="Q287" s="109">
        <v>48.63</v>
      </c>
      <c r="R287" s="109">
        <v>50.17</v>
      </c>
      <c r="S287" s="109">
        <v>59.78</v>
      </c>
      <c r="T287" s="109">
        <v>72.91</v>
      </c>
      <c r="U287" s="109">
        <v>91.87</v>
      </c>
      <c r="V287" s="109">
        <v>98.23</v>
      </c>
      <c r="W287" s="109">
        <v>89.91</v>
      </c>
      <c r="X287" s="109">
        <v>107.11000000000003</v>
      </c>
      <c r="Y287" s="109">
        <v>93.21</v>
      </c>
      <c r="Z287" s="204">
        <v>101.57000000000004</v>
      </c>
      <c r="AA287" s="109">
        <v>114.81000000000002</v>
      </c>
      <c r="AB287" s="110">
        <f>june!G287</f>
        <v>113.36000000000003</v>
      </c>
      <c r="AC287"/>
    </row>
    <row r="288" spans="1:29" ht="17.100000000000001" customHeight="1">
      <c r="A288" s="99">
        <v>279</v>
      </c>
      <c r="B288" s="103" t="s">
        <v>608</v>
      </c>
      <c r="C288" s="109">
        <v>0</v>
      </c>
      <c r="D288" s="109">
        <v>0</v>
      </c>
      <c r="E288" s="109">
        <v>0</v>
      </c>
      <c r="F288" s="109">
        <v>0</v>
      </c>
      <c r="G288" s="109">
        <v>0</v>
      </c>
      <c r="H288" s="109">
        <v>0</v>
      </c>
      <c r="I288" s="109">
        <v>0</v>
      </c>
      <c r="J288" s="109">
        <v>0</v>
      </c>
      <c r="K288" s="109">
        <v>0</v>
      </c>
      <c r="L288" s="109">
        <v>0</v>
      </c>
      <c r="M288" s="109">
        <v>0</v>
      </c>
      <c r="N288" s="110">
        <f>june!E288</f>
        <v>0</v>
      </c>
      <c r="O288"/>
      <c r="P288"/>
      <c r="Q288" s="109">
        <v>0</v>
      </c>
      <c r="R288" s="109">
        <v>0</v>
      </c>
      <c r="S288" s="109">
        <v>0</v>
      </c>
      <c r="T288" s="109">
        <v>0</v>
      </c>
      <c r="U288" s="109">
        <v>0</v>
      </c>
      <c r="V288" s="109">
        <v>0</v>
      </c>
      <c r="W288" s="109">
        <v>0</v>
      </c>
      <c r="X288" s="109">
        <v>0</v>
      </c>
      <c r="Y288" s="109">
        <v>0</v>
      </c>
      <c r="Z288" s="204">
        <v>0</v>
      </c>
      <c r="AA288" s="109">
        <v>0</v>
      </c>
      <c r="AB288" s="110">
        <f>june!G288</f>
        <v>0</v>
      </c>
      <c r="AC288"/>
    </row>
    <row r="289" spans="1:29" ht="17.100000000000001" customHeight="1">
      <c r="A289" s="99">
        <v>280</v>
      </c>
      <c r="B289" s="103" t="s">
        <v>609</v>
      </c>
      <c r="C289" s="109">
        <v>0</v>
      </c>
      <c r="D289" s="109">
        <v>0</v>
      </c>
      <c r="E289" s="109">
        <v>0</v>
      </c>
      <c r="F289" s="109">
        <v>0</v>
      </c>
      <c r="G289" s="109">
        <v>0</v>
      </c>
      <c r="H289" s="109">
        <v>0</v>
      </c>
      <c r="I289" s="109">
        <v>0</v>
      </c>
      <c r="J289" s="109">
        <v>0</v>
      </c>
      <c r="K289" s="109">
        <v>0</v>
      </c>
      <c r="L289" s="109">
        <v>0</v>
      </c>
      <c r="M289" s="109">
        <v>0</v>
      </c>
      <c r="N289" s="110">
        <f>june!E289</f>
        <v>0</v>
      </c>
      <c r="O289"/>
      <c r="P289"/>
      <c r="Q289" s="109">
        <v>0</v>
      </c>
      <c r="R289" s="109">
        <v>0</v>
      </c>
      <c r="S289" s="109">
        <v>0</v>
      </c>
      <c r="T289" s="109">
        <v>0</v>
      </c>
      <c r="U289" s="109">
        <v>0</v>
      </c>
      <c r="V289" s="109">
        <v>0</v>
      </c>
      <c r="W289" s="109">
        <v>0</v>
      </c>
      <c r="X289" s="109">
        <v>0</v>
      </c>
      <c r="Y289" s="109">
        <v>0</v>
      </c>
      <c r="Z289" s="204">
        <v>0</v>
      </c>
      <c r="AA289" s="109">
        <v>0</v>
      </c>
      <c r="AB289" s="110">
        <f>june!G289</f>
        <v>0</v>
      </c>
      <c r="AC289"/>
    </row>
    <row r="290" spans="1:29" ht="17.100000000000001" customHeight="1">
      <c r="A290" s="99">
        <v>281</v>
      </c>
      <c r="B290" s="103" t="s">
        <v>610</v>
      </c>
      <c r="C290" s="109">
        <v>8.74</v>
      </c>
      <c r="D290" s="109">
        <v>5.18</v>
      </c>
      <c r="E290" s="109">
        <v>5.78</v>
      </c>
      <c r="F290" s="109">
        <v>11</v>
      </c>
      <c r="G290" s="109">
        <v>7</v>
      </c>
      <c r="H290" s="109">
        <v>8.7799999999999994</v>
      </c>
      <c r="I290" s="109">
        <v>5</v>
      </c>
      <c r="J290" s="109">
        <v>3.98</v>
      </c>
      <c r="K290" s="109">
        <v>3</v>
      </c>
      <c r="L290" s="109">
        <v>9.5399999999999991</v>
      </c>
      <c r="M290" s="109">
        <v>8.41</v>
      </c>
      <c r="N290" s="110">
        <f>june!E290</f>
        <v>14</v>
      </c>
      <c r="O290"/>
      <c r="P290"/>
      <c r="Q290" s="109">
        <v>461.84</v>
      </c>
      <c r="R290" s="109">
        <v>521.37</v>
      </c>
      <c r="S290" s="109">
        <v>550.12</v>
      </c>
      <c r="T290" s="109">
        <v>563.63</v>
      </c>
      <c r="U290" s="109">
        <v>632.58000000000004</v>
      </c>
      <c r="V290" s="109">
        <v>645.61500000000001</v>
      </c>
      <c r="W290" s="109">
        <v>616.1</v>
      </c>
      <c r="X290" s="109">
        <v>656.2600000000001</v>
      </c>
      <c r="Y290" s="109">
        <v>675.12999999999977</v>
      </c>
      <c r="Z290" s="204">
        <v>712.99</v>
      </c>
      <c r="AA290" s="109">
        <v>746.22</v>
      </c>
      <c r="AB290" s="110">
        <f>june!G290</f>
        <v>757.32000000000016</v>
      </c>
      <c r="AC290"/>
    </row>
    <row r="291" spans="1:29" ht="17.100000000000001" customHeight="1">
      <c r="A291" s="99">
        <v>282</v>
      </c>
      <c r="B291" s="103" t="s">
        <v>611</v>
      </c>
      <c r="C291" s="109">
        <v>0</v>
      </c>
      <c r="D291" s="109">
        <v>0</v>
      </c>
      <c r="E291" s="109">
        <v>0</v>
      </c>
      <c r="F291" s="109">
        <v>0</v>
      </c>
      <c r="G291" s="109">
        <v>0</v>
      </c>
      <c r="H291" s="109">
        <v>0</v>
      </c>
      <c r="I291" s="109">
        <v>0</v>
      </c>
      <c r="J291" s="109">
        <v>0</v>
      </c>
      <c r="K291" s="109">
        <v>0</v>
      </c>
      <c r="L291" s="109">
        <v>0</v>
      </c>
      <c r="M291" s="109">
        <v>0</v>
      </c>
      <c r="N291" s="110">
        <f>june!E291</f>
        <v>0</v>
      </c>
      <c r="O291"/>
      <c r="P291"/>
      <c r="Q291" s="109">
        <v>0</v>
      </c>
      <c r="R291" s="109">
        <v>0</v>
      </c>
      <c r="S291" s="109">
        <v>0</v>
      </c>
      <c r="T291" s="109">
        <v>0</v>
      </c>
      <c r="U291" s="109">
        <v>0</v>
      </c>
      <c r="V291" s="109">
        <v>0</v>
      </c>
      <c r="W291" s="109">
        <v>0</v>
      </c>
      <c r="X291" s="109">
        <v>0</v>
      </c>
      <c r="Y291" s="109">
        <v>0</v>
      </c>
      <c r="Z291" s="204">
        <v>0</v>
      </c>
      <c r="AA291" s="109">
        <v>0</v>
      </c>
      <c r="AB291" s="110">
        <f>june!G291</f>
        <v>0</v>
      </c>
      <c r="AC291"/>
    </row>
    <row r="292" spans="1:29" ht="17.100000000000001" customHeight="1">
      <c r="A292" s="99">
        <v>283</v>
      </c>
      <c r="B292" s="103" t="s">
        <v>612</v>
      </c>
      <c r="C292" s="109">
        <v>0</v>
      </c>
      <c r="D292" s="109">
        <v>0</v>
      </c>
      <c r="E292" s="109">
        <v>0</v>
      </c>
      <c r="F292" s="109">
        <v>0</v>
      </c>
      <c r="G292" s="109">
        <v>0</v>
      </c>
      <c r="H292" s="109">
        <v>0</v>
      </c>
      <c r="I292" s="109">
        <v>0</v>
      </c>
      <c r="J292" s="109">
        <v>0</v>
      </c>
      <c r="K292" s="109">
        <v>0</v>
      </c>
      <c r="L292" s="109">
        <v>0</v>
      </c>
      <c r="M292" s="109">
        <v>0</v>
      </c>
      <c r="N292" s="110">
        <f>june!E292</f>
        <v>0</v>
      </c>
      <c r="O292"/>
      <c r="P292"/>
      <c r="Q292" s="109">
        <v>0</v>
      </c>
      <c r="R292" s="109">
        <v>0</v>
      </c>
      <c r="S292" s="109">
        <v>0</v>
      </c>
      <c r="T292" s="109">
        <v>0</v>
      </c>
      <c r="U292" s="109">
        <v>0</v>
      </c>
      <c r="V292" s="109">
        <v>0</v>
      </c>
      <c r="W292" s="109">
        <v>0</v>
      </c>
      <c r="X292" s="109">
        <v>0</v>
      </c>
      <c r="Y292" s="109">
        <v>0</v>
      </c>
      <c r="Z292" s="204">
        <v>0</v>
      </c>
      <c r="AA292" s="109">
        <v>0</v>
      </c>
      <c r="AB292" s="110">
        <f>june!G292</f>
        <v>0</v>
      </c>
      <c r="AC292"/>
    </row>
    <row r="293" spans="1:29" ht="17.100000000000001" customHeight="1">
      <c r="A293" s="99">
        <v>284</v>
      </c>
      <c r="B293" s="103" t="s">
        <v>613</v>
      </c>
      <c r="C293" s="109">
        <v>0</v>
      </c>
      <c r="D293" s="109">
        <v>0</v>
      </c>
      <c r="E293" s="109">
        <v>0</v>
      </c>
      <c r="F293" s="109">
        <v>0</v>
      </c>
      <c r="G293" s="109">
        <v>0</v>
      </c>
      <c r="H293" s="109">
        <v>0</v>
      </c>
      <c r="I293" s="109">
        <v>0</v>
      </c>
      <c r="J293" s="109">
        <v>0</v>
      </c>
      <c r="K293" s="109">
        <v>0</v>
      </c>
      <c r="L293" s="109">
        <v>0</v>
      </c>
      <c r="M293" s="109">
        <v>0</v>
      </c>
      <c r="N293" s="110">
        <f>june!E293</f>
        <v>0</v>
      </c>
      <c r="O293"/>
      <c r="P293"/>
      <c r="Q293" s="109">
        <v>1</v>
      </c>
      <c r="R293" s="109">
        <v>1</v>
      </c>
      <c r="S293" s="109">
        <v>0</v>
      </c>
      <c r="T293" s="109">
        <v>0</v>
      </c>
      <c r="U293" s="109">
        <v>0</v>
      </c>
      <c r="V293" s="109">
        <v>0</v>
      </c>
      <c r="W293" s="109">
        <v>1.6099999999999999</v>
      </c>
      <c r="X293" s="109">
        <v>1</v>
      </c>
      <c r="Y293" s="109">
        <v>1</v>
      </c>
      <c r="Z293" s="204">
        <v>3</v>
      </c>
      <c r="AA293" s="109">
        <v>2.48</v>
      </c>
      <c r="AB293" s="110">
        <f>june!G293</f>
        <v>7.4899999999999993</v>
      </c>
      <c r="AC293"/>
    </row>
    <row r="294" spans="1:29" ht="17.100000000000001" customHeight="1">
      <c r="A294" s="99">
        <v>285</v>
      </c>
      <c r="B294" s="103" t="s">
        <v>614</v>
      </c>
      <c r="C294" s="109">
        <v>0</v>
      </c>
      <c r="D294" s="109">
        <v>0</v>
      </c>
      <c r="E294" s="109">
        <v>0</v>
      </c>
      <c r="F294" s="109">
        <v>0</v>
      </c>
      <c r="G294" s="109">
        <v>0</v>
      </c>
      <c r="H294" s="109">
        <v>0</v>
      </c>
      <c r="I294" s="109">
        <v>0</v>
      </c>
      <c r="J294" s="109">
        <v>0</v>
      </c>
      <c r="K294" s="109">
        <v>0</v>
      </c>
      <c r="L294" s="109">
        <v>0</v>
      </c>
      <c r="M294" s="109">
        <v>0</v>
      </c>
      <c r="N294" s="110">
        <f>june!E294</f>
        <v>0</v>
      </c>
      <c r="O294"/>
      <c r="P294"/>
      <c r="Q294" s="109">
        <v>0</v>
      </c>
      <c r="R294" s="109">
        <v>1</v>
      </c>
      <c r="S294" s="109">
        <v>4.5</v>
      </c>
      <c r="T294" s="109">
        <v>5</v>
      </c>
      <c r="U294" s="109">
        <v>7.28</v>
      </c>
      <c r="V294" s="109">
        <v>8.81</v>
      </c>
      <c r="W294" s="109">
        <v>5.1100000000000003</v>
      </c>
      <c r="X294" s="109">
        <v>6.4500000000000011</v>
      </c>
      <c r="Y294" s="109">
        <v>4.1900000000000004</v>
      </c>
      <c r="Z294" s="204">
        <v>6.28</v>
      </c>
      <c r="AA294" s="109">
        <v>14.09</v>
      </c>
      <c r="AB294" s="110">
        <f>june!G294</f>
        <v>16.630000000000003</v>
      </c>
      <c r="AC294"/>
    </row>
    <row r="295" spans="1:29" ht="17.100000000000001" customHeight="1">
      <c r="A295" s="99">
        <v>286</v>
      </c>
      <c r="B295" s="103" t="s">
        <v>615</v>
      </c>
      <c r="C295" s="109">
        <v>0</v>
      </c>
      <c r="D295" s="109">
        <v>0</v>
      </c>
      <c r="E295" s="109">
        <v>0</v>
      </c>
      <c r="F295" s="109">
        <v>0</v>
      </c>
      <c r="G295" s="109">
        <v>0</v>
      </c>
      <c r="H295" s="109">
        <v>0</v>
      </c>
      <c r="I295" s="109">
        <v>0</v>
      </c>
      <c r="J295" s="109">
        <v>0</v>
      </c>
      <c r="K295" s="109">
        <v>0</v>
      </c>
      <c r="L295" s="109">
        <v>0</v>
      </c>
      <c r="M295" s="109">
        <v>0</v>
      </c>
      <c r="N295" s="110">
        <f>june!E295</f>
        <v>0</v>
      </c>
      <c r="O295"/>
      <c r="P295"/>
      <c r="Q295" s="109">
        <v>0</v>
      </c>
      <c r="R295" s="109">
        <v>0</v>
      </c>
      <c r="S295" s="109">
        <v>0</v>
      </c>
      <c r="T295" s="109">
        <v>0</v>
      </c>
      <c r="U295" s="109">
        <v>0</v>
      </c>
      <c r="V295" s="109">
        <v>0</v>
      </c>
      <c r="W295" s="109">
        <v>0</v>
      </c>
      <c r="X295" s="109">
        <v>0</v>
      </c>
      <c r="Y295" s="109">
        <v>0</v>
      </c>
      <c r="Z295" s="204">
        <v>0</v>
      </c>
      <c r="AA295" s="109">
        <v>0</v>
      </c>
      <c r="AB295" s="110">
        <f>june!G295</f>
        <v>0</v>
      </c>
      <c r="AC295"/>
    </row>
    <row r="296" spans="1:29" ht="17.100000000000001" customHeight="1">
      <c r="A296" s="99">
        <v>287</v>
      </c>
      <c r="B296" s="103" t="s">
        <v>616</v>
      </c>
      <c r="C296" s="109">
        <v>0</v>
      </c>
      <c r="D296" s="109">
        <v>0</v>
      </c>
      <c r="E296" s="109">
        <v>0</v>
      </c>
      <c r="F296" s="109">
        <v>0</v>
      </c>
      <c r="G296" s="109">
        <v>0</v>
      </c>
      <c r="H296" s="109">
        <v>0</v>
      </c>
      <c r="I296" s="109">
        <v>0</v>
      </c>
      <c r="J296" s="109">
        <v>0</v>
      </c>
      <c r="K296" s="109">
        <v>0</v>
      </c>
      <c r="L296" s="109">
        <v>0</v>
      </c>
      <c r="M296" s="109">
        <v>0</v>
      </c>
      <c r="N296" s="110">
        <f>june!E296</f>
        <v>0</v>
      </c>
      <c r="O296"/>
      <c r="P296"/>
      <c r="Q296" s="109">
        <v>1</v>
      </c>
      <c r="R296" s="109">
        <v>1.915</v>
      </c>
      <c r="S296" s="109">
        <v>3.92</v>
      </c>
      <c r="T296" s="109">
        <v>7.4249999999999998</v>
      </c>
      <c r="U296" s="109">
        <v>9.77</v>
      </c>
      <c r="V296" s="109">
        <v>15.78</v>
      </c>
      <c r="W296" s="109">
        <v>18.16</v>
      </c>
      <c r="X296" s="109">
        <v>6.5299999999999994</v>
      </c>
      <c r="Y296" s="109">
        <v>7.15</v>
      </c>
      <c r="Z296" s="204">
        <v>6.63</v>
      </c>
      <c r="AA296" s="109">
        <v>3.8200000000000003</v>
      </c>
      <c r="AB296" s="110">
        <f>june!G296</f>
        <v>7.01</v>
      </c>
      <c r="AC296"/>
    </row>
    <row r="297" spans="1:29" ht="17.100000000000001" customHeight="1">
      <c r="A297" s="99">
        <v>288</v>
      </c>
      <c r="B297" s="103" t="s">
        <v>617</v>
      </c>
      <c r="C297" s="109">
        <v>0</v>
      </c>
      <c r="D297" s="109">
        <v>0</v>
      </c>
      <c r="E297" s="109">
        <v>0</v>
      </c>
      <c r="F297" s="109">
        <v>0</v>
      </c>
      <c r="G297" s="109">
        <v>0</v>
      </c>
      <c r="H297" s="109">
        <v>0</v>
      </c>
      <c r="I297" s="109">
        <v>0</v>
      </c>
      <c r="J297" s="109">
        <v>0</v>
      </c>
      <c r="K297" s="109">
        <v>0</v>
      </c>
      <c r="L297" s="109">
        <v>0</v>
      </c>
      <c r="M297" s="109">
        <v>0</v>
      </c>
      <c r="N297" s="110">
        <f>june!E297</f>
        <v>0</v>
      </c>
      <c r="O297"/>
      <c r="P297"/>
      <c r="Q297" s="109">
        <v>0</v>
      </c>
      <c r="R297" s="109">
        <v>0</v>
      </c>
      <c r="S297" s="109">
        <v>0</v>
      </c>
      <c r="T297" s="109">
        <v>2.2599999999999998</v>
      </c>
      <c r="U297" s="109">
        <v>1</v>
      </c>
      <c r="V297" s="109">
        <v>1</v>
      </c>
      <c r="W297" s="109">
        <v>0</v>
      </c>
      <c r="X297" s="109">
        <v>0.72</v>
      </c>
      <c r="Y297" s="109">
        <v>2</v>
      </c>
      <c r="Z297" s="204">
        <v>2.2999999999999998</v>
      </c>
      <c r="AA297" s="109">
        <v>2.98</v>
      </c>
      <c r="AB297" s="110">
        <f>june!G297</f>
        <v>1.5</v>
      </c>
      <c r="AC297"/>
    </row>
    <row r="298" spans="1:29" ht="17.100000000000001" customHeight="1">
      <c r="A298" s="99">
        <v>289</v>
      </c>
      <c r="B298" s="103" t="s">
        <v>618</v>
      </c>
      <c r="C298" s="109">
        <v>32.090000000000003</v>
      </c>
      <c r="D298" s="109">
        <v>28.88</v>
      </c>
      <c r="E298" s="109">
        <v>24</v>
      </c>
      <c r="F298" s="109">
        <v>25.71</v>
      </c>
      <c r="G298" s="109">
        <v>31.42</v>
      </c>
      <c r="H298" s="109">
        <v>30.15</v>
      </c>
      <c r="I298" s="109">
        <v>16.22</v>
      </c>
      <c r="J298" s="109">
        <v>24.12</v>
      </c>
      <c r="K298" s="109">
        <v>30.35</v>
      </c>
      <c r="L298" s="109">
        <v>35.700000000000003</v>
      </c>
      <c r="M298" s="109">
        <v>35.769999999999996</v>
      </c>
      <c r="N298" s="110">
        <f>june!E298</f>
        <v>41.51</v>
      </c>
      <c r="O298"/>
      <c r="P298"/>
      <c r="Q298" s="109">
        <v>5.5</v>
      </c>
      <c r="R298" s="109">
        <v>6</v>
      </c>
      <c r="S298" s="109">
        <v>8.57</v>
      </c>
      <c r="T298" s="109">
        <v>11.6</v>
      </c>
      <c r="U298" s="109">
        <v>15.31</v>
      </c>
      <c r="V298" s="109">
        <v>24.79</v>
      </c>
      <c r="W298" s="109">
        <v>20.28</v>
      </c>
      <c r="X298" s="109">
        <v>21</v>
      </c>
      <c r="Y298" s="109">
        <v>18.61</v>
      </c>
      <c r="Z298" s="204">
        <v>17.64</v>
      </c>
      <c r="AA298" s="109">
        <v>18</v>
      </c>
      <c r="AB298" s="110">
        <f>june!G298</f>
        <v>8</v>
      </c>
      <c r="AC298"/>
    </row>
    <row r="299" spans="1:29" ht="17.100000000000001" customHeight="1">
      <c r="A299" s="99">
        <v>290</v>
      </c>
      <c r="B299" s="103" t="s">
        <v>619</v>
      </c>
      <c r="C299" s="109">
        <v>64.56</v>
      </c>
      <c r="D299" s="109">
        <v>58.81</v>
      </c>
      <c r="E299" s="109">
        <v>59.88</v>
      </c>
      <c r="F299" s="109">
        <v>56.83</v>
      </c>
      <c r="G299" s="109">
        <v>54.68</v>
      </c>
      <c r="H299" s="109">
        <v>51.28</v>
      </c>
      <c r="I299" s="109">
        <v>64.28</v>
      </c>
      <c r="J299" s="109">
        <v>65.42</v>
      </c>
      <c r="K299" s="109">
        <v>58</v>
      </c>
      <c r="L299" s="109">
        <v>56.82</v>
      </c>
      <c r="M299" s="109">
        <v>52</v>
      </c>
      <c r="N299" s="110">
        <f>june!E299</f>
        <v>39</v>
      </c>
      <c r="O299"/>
      <c r="P299"/>
      <c r="Q299" s="109">
        <v>21.51</v>
      </c>
      <c r="R299" s="109">
        <v>24.96</v>
      </c>
      <c r="S299" s="109">
        <v>19.96</v>
      </c>
      <c r="T299" s="109">
        <v>17.82</v>
      </c>
      <c r="U299" s="109">
        <v>15.24</v>
      </c>
      <c r="V299" s="109">
        <v>17.79</v>
      </c>
      <c r="W299" s="109">
        <v>17.649999999999999</v>
      </c>
      <c r="X299" s="109">
        <v>12.66</v>
      </c>
      <c r="Y299" s="109">
        <v>11.360000000000001</v>
      </c>
      <c r="Z299" s="204">
        <v>16.760000000000002</v>
      </c>
      <c r="AA299" s="109">
        <v>19.399999999999999</v>
      </c>
      <c r="AB299" s="110">
        <f>june!G299</f>
        <v>17.899999999999999</v>
      </c>
      <c r="AC299"/>
    </row>
    <row r="300" spans="1:29" ht="17.100000000000001" customHeight="1">
      <c r="A300" s="99">
        <v>291</v>
      </c>
      <c r="B300" s="103" t="s">
        <v>620</v>
      </c>
      <c r="C300" s="109">
        <v>0</v>
      </c>
      <c r="D300" s="109">
        <v>0</v>
      </c>
      <c r="E300" s="109">
        <v>0</v>
      </c>
      <c r="F300" s="109">
        <v>0</v>
      </c>
      <c r="G300" s="109">
        <v>0</v>
      </c>
      <c r="H300" s="109">
        <v>0</v>
      </c>
      <c r="I300" s="109">
        <v>0</v>
      </c>
      <c r="J300" s="109">
        <v>0</v>
      </c>
      <c r="K300" s="109">
        <v>0</v>
      </c>
      <c r="L300" s="109">
        <v>0</v>
      </c>
      <c r="M300" s="109">
        <v>0</v>
      </c>
      <c r="N300" s="110">
        <f>june!E300</f>
        <v>0</v>
      </c>
      <c r="O300"/>
      <c r="P300"/>
      <c r="Q300" s="109">
        <v>0</v>
      </c>
      <c r="R300" s="109">
        <v>2.89</v>
      </c>
      <c r="S300" s="109">
        <v>1</v>
      </c>
      <c r="T300" s="109">
        <v>0.47</v>
      </c>
      <c r="U300" s="109">
        <v>0</v>
      </c>
      <c r="V300" s="109">
        <v>0</v>
      </c>
      <c r="W300" s="109">
        <v>0.89</v>
      </c>
      <c r="X300" s="109">
        <v>1</v>
      </c>
      <c r="Y300" s="109">
        <v>1</v>
      </c>
      <c r="Z300" s="204">
        <v>1.28</v>
      </c>
      <c r="AA300" s="109">
        <v>1.49</v>
      </c>
      <c r="AB300" s="110">
        <f>june!G300</f>
        <v>5.26</v>
      </c>
      <c r="AC300"/>
    </row>
    <row r="301" spans="1:29" ht="17.100000000000001" customHeight="1">
      <c r="A301" s="99">
        <v>292</v>
      </c>
      <c r="B301" s="103" t="s">
        <v>621</v>
      </c>
      <c r="C301" s="109">
        <v>0</v>
      </c>
      <c r="D301" s="109">
        <v>0</v>
      </c>
      <c r="E301" s="109">
        <v>0</v>
      </c>
      <c r="F301" s="109">
        <v>0</v>
      </c>
      <c r="G301" s="109">
        <v>0</v>
      </c>
      <c r="H301" s="109">
        <v>0</v>
      </c>
      <c r="I301" s="109">
        <v>0</v>
      </c>
      <c r="J301" s="109">
        <v>0</v>
      </c>
      <c r="K301" s="109">
        <v>0</v>
      </c>
      <c r="L301" s="109">
        <v>0</v>
      </c>
      <c r="M301" s="109">
        <v>0</v>
      </c>
      <c r="N301" s="110">
        <f>june!E301</f>
        <v>0</v>
      </c>
      <c r="O301"/>
      <c r="P301"/>
      <c r="Q301" s="109">
        <v>2.81</v>
      </c>
      <c r="R301" s="109">
        <v>3</v>
      </c>
      <c r="S301" s="109">
        <v>3</v>
      </c>
      <c r="T301" s="109">
        <v>3</v>
      </c>
      <c r="U301" s="109">
        <v>1</v>
      </c>
      <c r="V301" s="109">
        <v>5</v>
      </c>
      <c r="W301" s="109">
        <v>3.48</v>
      </c>
      <c r="X301" s="109">
        <v>3.9</v>
      </c>
      <c r="Y301" s="109">
        <v>4.3100000000000005</v>
      </c>
      <c r="Z301" s="204">
        <v>7.63</v>
      </c>
      <c r="AA301" s="109">
        <v>8.91</v>
      </c>
      <c r="AB301" s="110">
        <f>june!G301</f>
        <v>14</v>
      </c>
      <c r="AC301"/>
    </row>
    <row r="302" spans="1:29" ht="17.100000000000001" customHeight="1">
      <c r="A302" s="99">
        <v>293</v>
      </c>
      <c r="B302" s="103" t="s">
        <v>622</v>
      </c>
      <c r="C302" s="109">
        <v>78.010000000000005</v>
      </c>
      <c r="D302" s="109">
        <v>75.06</v>
      </c>
      <c r="E302" s="109">
        <v>88.8</v>
      </c>
      <c r="F302" s="109">
        <v>76.12</v>
      </c>
      <c r="G302" s="109">
        <v>74.959999999999994</v>
      </c>
      <c r="H302" s="109">
        <v>72.680000000000007</v>
      </c>
      <c r="I302" s="109">
        <v>60.3</v>
      </c>
      <c r="J302" s="109">
        <v>60.560000000000009</v>
      </c>
      <c r="K302" s="109">
        <v>82.31</v>
      </c>
      <c r="L302" s="109">
        <v>85.249999999999986</v>
      </c>
      <c r="M302" s="109">
        <v>84.230000000000018</v>
      </c>
      <c r="N302" s="110">
        <f>june!E302</f>
        <v>90.62</v>
      </c>
      <c r="O302"/>
      <c r="P302"/>
      <c r="Q302" s="109">
        <v>11.5</v>
      </c>
      <c r="R302" s="109">
        <v>16</v>
      </c>
      <c r="S302" s="109">
        <v>23.4</v>
      </c>
      <c r="T302" s="109">
        <v>46.24</v>
      </c>
      <c r="U302" s="109">
        <v>48.98</v>
      </c>
      <c r="V302" s="109">
        <v>40.69</v>
      </c>
      <c r="W302" s="109">
        <v>43.179999999999993</v>
      </c>
      <c r="X302" s="109">
        <v>54.36</v>
      </c>
      <c r="Y302" s="109">
        <v>73.239999999999995</v>
      </c>
      <c r="Z302" s="204">
        <v>55.650000000000006</v>
      </c>
      <c r="AA302" s="109">
        <v>69.429999999999993</v>
      </c>
      <c r="AB302" s="110">
        <f>june!G302</f>
        <v>112.57</v>
      </c>
      <c r="AC302"/>
    </row>
    <row r="303" spans="1:29" ht="17.100000000000001" customHeight="1">
      <c r="A303" s="99">
        <v>294</v>
      </c>
      <c r="B303" s="103" t="s">
        <v>623</v>
      </c>
      <c r="C303" s="109">
        <v>0</v>
      </c>
      <c r="D303" s="109">
        <v>0</v>
      </c>
      <c r="E303" s="109">
        <v>0</v>
      </c>
      <c r="F303" s="109">
        <v>0</v>
      </c>
      <c r="G303" s="109">
        <v>0</v>
      </c>
      <c r="H303" s="109">
        <v>0</v>
      </c>
      <c r="I303" s="109">
        <v>0</v>
      </c>
      <c r="J303" s="109">
        <v>0</v>
      </c>
      <c r="K303" s="109">
        <v>0</v>
      </c>
      <c r="L303" s="109">
        <v>0</v>
      </c>
      <c r="M303" s="109">
        <v>0</v>
      </c>
      <c r="N303" s="110">
        <f>june!E303</f>
        <v>0</v>
      </c>
      <c r="O303"/>
      <c r="P303"/>
      <c r="Q303" s="109">
        <v>0</v>
      </c>
      <c r="R303" s="109">
        <v>0</v>
      </c>
      <c r="S303" s="109">
        <v>0</v>
      </c>
      <c r="T303" s="109">
        <v>0</v>
      </c>
      <c r="U303" s="109">
        <v>0</v>
      </c>
      <c r="V303" s="109">
        <v>0</v>
      </c>
      <c r="W303" s="109">
        <v>0</v>
      </c>
      <c r="X303" s="109">
        <v>0</v>
      </c>
      <c r="Y303" s="109">
        <v>0</v>
      </c>
      <c r="Z303" s="204">
        <v>0</v>
      </c>
      <c r="AA303" s="109">
        <v>0</v>
      </c>
      <c r="AB303" s="110">
        <f>june!G303</f>
        <v>0</v>
      </c>
      <c r="AC303"/>
    </row>
    <row r="304" spans="1:29" ht="17.100000000000001" customHeight="1">
      <c r="A304" s="99">
        <v>295</v>
      </c>
      <c r="B304" s="103" t="s">
        <v>624</v>
      </c>
      <c r="C304" s="109">
        <v>0</v>
      </c>
      <c r="D304" s="109">
        <v>0</v>
      </c>
      <c r="E304" s="109">
        <v>0</v>
      </c>
      <c r="F304" s="109">
        <v>0</v>
      </c>
      <c r="G304" s="109">
        <v>0</v>
      </c>
      <c r="H304" s="109">
        <v>0</v>
      </c>
      <c r="I304" s="109">
        <v>0</v>
      </c>
      <c r="J304" s="109">
        <v>0</v>
      </c>
      <c r="K304" s="109">
        <v>0</v>
      </c>
      <c r="L304" s="109">
        <v>0</v>
      </c>
      <c r="M304" s="109">
        <v>0</v>
      </c>
      <c r="N304" s="110">
        <f>june!E304</f>
        <v>0</v>
      </c>
      <c r="O304"/>
      <c r="P304"/>
      <c r="Q304" s="109">
        <v>3</v>
      </c>
      <c r="R304" s="109">
        <v>1</v>
      </c>
      <c r="S304" s="109">
        <v>0</v>
      </c>
      <c r="T304" s="109">
        <v>1.1499999999999999</v>
      </c>
      <c r="U304" s="109">
        <v>1</v>
      </c>
      <c r="V304" s="109">
        <v>1.5</v>
      </c>
      <c r="W304" s="109">
        <v>1</v>
      </c>
      <c r="X304" s="109">
        <v>2.98</v>
      </c>
      <c r="Y304" s="109">
        <v>1</v>
      </c>
      <c r="Z304" s="204">
        <v>3</v>
      </c>
      <c r="AA304" s="109">
        <v>4.0600000000000005</v>
      </c>
      <c r="AB304" s="110">
        <f>june!G304</f>
        <v>6.35</v>
      </c>
      <c r="AC304"/>
    </row>
    <row r="305" spans="1:29" ht="17.100000000000001" customHeight="1">
      <c r="A305" s="99">
        <v>296</v>
      </c>
      <c r="B305" s="103" t="s">
        <v>625</v>
      </c>
      <c r="C305" s="109">
        <v>28.25</v>
      </c>
      <c r="D305" s="109">
        <v>30.21</v>
      </c>
      <c r="E305" s="109">
        <v>35.21</v>
      </c>
      <c r="F305" s="109">
        <v>32.99</v>
      </c>
      <c r="G305" s="109">
        <v>29.08</v>
      </c>
      <c r="H305" s="109">
        <v>43.87</v>
      </c>
      <c r="I305" s="109">
        <v>37.5</v>
      </c>
      <c r="J305" s="109">
        <v>31.880000000000003</v>
      </c>
      <c r="K305" s="109">
        <v>34.590000000000003</v>
      </c>
      <c r="L305" s="109">
        <v>31.87</v>
      </c>
      <c r="M305" s="109">
        <v>21.14</v>
      </c>
      <c r="N305" s="110">
        <f>june!E305</f>
        <v>21.03</v>
      </c>
      <c r="O305"/>
      <c r="P305"/>
      <c r="Q305" s="109">
        <v>23.51</v>
      </c>
      <c r="R305" s="109">
        <v>32.4</v>
      </c>
      <c r="S305" s="109">
        <v>32.86</v>
      </c>
      <c r="T305" s="109">
        <v>41</v>
      </c>
      <c r="U305" s="109">
        <v>38.92</v>
      </c>
      <c r="V305" s="109">
        <v>48.68</v>
      </c>
      <c r="W305" s="109">
        <v>44.62</v>
      </c>
      <c r="X305" s="109">
        <v>43.999999999999993</v>
      </c>
      <c r="Y305" s="109">
        <v>45.989999999999995</v>
      </c>
      <c r="Z305" s="204">
        <v>42.48</v>
      </c>
      <c r="AA305" s="109">
        <v>40</v>
      </c>
      <c r="AB305" s="110">
        <f>june!G305</f>
        <v>45.45</v>
      </c>
      <c r="AC305"/>
    </row>
    <row r="306" spans="1:29" ht="17.100000000000001" customHeight="1">
      <c r="A306" s="99">
        <v>297</v>
      </c>
      <c r="B306" s="103" t="s">
        <v>626</v>
      </c>
      <c r="C306" s="109">
        <v>0</v>
      </c>
      <c r="D306" s="109">
        <v>0</v>
      </c>
      <c r="E306" s="109">
        <v>0</v>
      </c>
      <c r="F306" s="109">
        <v>0</v>
      </c>
      <c r="G306" s="109">
        <v>0</v>
      </c>
      <c r="H306" s="109">
        <v>0</v>
      </c>
      <c r="I306" s="109">
        <v>0</v>
      </c>
      <c r="J306" s="109">
        <v>0</v>
      </c>
      <c r="K306" s="109">
        <v>0</v>
      </c>
      <c r="L306" s="109">
        <v>0</v>
      </c>
      <c r="M306" s="109">
        <v>0</v>
      </c>
      <c r="N306" s="110">
        <f>june!E306</f>
        <v>0</v>
      </c>
      <c r="O306"/>
      <c r="P306"/>
      <c r="Q306" s="109">
        <v>0</v>
      </c>
      <c r="R306" s="109">
        <v>0</v>
      </c>
      <c r="S306" s="109">
        <v>0</v>
      </c>
      <c r="T306" s="109">
        <v>0</v>
      </c>
      <c r="U306" s="109">
        <v>0</v>
      </c>
      <c r="V306" s="109">
        <v>0</v>
      </c>
      <c r="W306" s="109">
        <v>0</v>
      </c>
      <c r="X306" s="109">
        <v>0</v>
      </c>
      <c r="Y306" s="109">
        <v>0</v>
      </c>
      <c r="Z306" s="204">
        <v>0</v>
      </c>
      <c r="AA306" s="109">
        <v>0</v>
      </c>
      <c r="AB306" s="110">
        <f>june!G306</f>
        <v>0</v>
      </c>
      <c r="AC306"/>
    </row>
    <row r="307" spans="1:29" ht="17.100000000000001" customHeight="1">
      <c r="A307" s="99">
        <v>298</v>
      </c>
      <c r="B307" s="103" t="s">
        <v>627</v>
      </c>
      <c r="C307" s="109">
        <v>0</v>
      </c>
      <c r="D307" s="109">
        <v>0</v>
      </c>
      <c r="E307" s="109">
        <v>0</v>
      </c>
      <c r="F307" s="109">
        <v>0</v>
      </c>
      <c r="G307" s="109">
        <v>0</v>
      </c>
      <c r="H307" s="109">
        <v>0</v>
      </c>
      <c r="I307" s="109">
        <v>0</v>
      </c>
      <c r="J307" s="109">
        <v>0</v>
      </c>
      <c r="K307" s="109">
        <v>0</v>
      </c>
      <c r="L307" s="109">
        <v>0</v>
      </c>
      <c r="M307" s="109">
        <v>0</v>
      </c>
      <c r="N307" s="110">
        <f>june!E307</f>
        <v>0</v>
      </c>
      <c r="O307"/>
      <c r="P307"/>
      <c r="Q307" s="109">
        <v>1</v>
      </c>
      <c r="R307" s="109">
        <v>0</v>
      </c>
      <c r="S307" s="109">
        <v>0.5</v>
      </c>
      <c r="T307" s="109">
        <v>0</v>
      </c>
      <c r="U307" s="109">
        <v>0</v>
      </c>
      <c r="V307" s="109">
        <v>1</v>
      </c>
      <c r="W307" s="109">
        <v>2</v>
      </c>
      <c r="X307" s="109">
        <v>2</v>
      </c>
      <c r="Y307" s="109">
        <v>1.2</v>
      </c>
      <c r="Z307" s="204">
        <v>0</v>
      </c>
      <c r="AA307" s="109">
        <v>0.71</v>
      </c>
      <c r="AB307" s="110">
        <f>june!G307</f>
        <v>0</v>
      </c>
      <c r="AC307"/>
    </row>
    <row r="308" spans="1:29" ht="17.100000000000001" customHeight="1">
      <c r="A308" s="99">
        <v>299</v>
      </c>
      <c r="B308" s="103" t="s">
        <v>628</v>
      </c>
      <c r="C308" s="109">
        <v>0</v>
      </c>
      <c r="D308" s="109">
        <v>0</v>
      </c>
      <c r="E308" s="109">
        <v>0</v>
      </c>
      <c r="F308" s="109">
        <v>0</v>
      </c>
      <c r="G308" s="109">
        <v>0</v>
      </c>
      <c r="H308" s="109">
        <v>0</v>
      </c>
      <c r="I308" s="109">
        <v>0</v>
      </c>
      <c r="J308" s="109">
        <v>0</v>
      </c>
      <c r="K308" s="109">
        <v>0</v>
      </c>
      <c r="L308" s="109">
        <v>0</v>
      </c>
      <c r="M308" s="109">
        <v>0</v>
      </c>
      <c r="N308" s="110">
        <f>june!E308</f>
        <v>0</v>
      </c>
      <c r="O308"/>
      <c r="P308"/>
      <c r="Q308" s="109">
        <v>0</v>
      </c>
      <c r="R308" s="109">
        <v>0</v>
      </c>
      <c r="S308" s="109">
        <v>0</v>
      </c>
      <c r="T308" s="109">
        <v>0</v>
      </c>
      <c r="U308" s="109">
        <v>0</v>
      </c>
      <c r="V308" s="109">
        <v>0</v>
      </c>
      <c r="W308" s="109">
        <v>0</v>
      </c>
      <c r="X308" s="109">
        <v>0</v>
      </c>
      <c r="Y308" s="109">
        <v>0</v>
      </c>
      <c r="Z308" s="204">
        <v>0</v>
      </c>
      <c r="AA308" s="109">
        <v>0</v>
      </c>
      <c r="AB308" s="110">
        <f>june!G308</f>
        <v>0</v>
      </c>
      <c r="AC308"/>
    </row>
    <row r="309" spans="1:29" ht="17.100000000000001" customHeight="1">
      <c r="A309" s="99">
        <v>300</v>
      </c>
      <c r="B309" s="103" t="s">
        <v>629</v>
      </c>
      <c r="C309" s="109">
        <v>10.72</v>
      </c>
      <c r="D309" s="109">
        <v>14.3</v>
      </c>
      <c r="E309" s="109">
        <v>20</v>
      </c>
      <c r="F309" s="109">
        <v>29.96</v>
      </c>
      <c r="G309" s="109">
        <v>27.18</v>
      </c>
      <c r="H309" s="109">
        <v>29.99</v>
      </c>
      <c r="I309" s="109">
        <v>24.709999999999997</v>
      </c>
      <c r="J309" s="109">
        <v>29.8</v>
      </c>
      <c r="K309" s="109">
        <v>24.1</v>
      </c>
      <c r="L309" s="109">
        <v>24.04</v>
      </c>
      <c r="M309" s="109">
        <v>19.98</v>
      </c>
      <c r="N309" s="110">
        <f>june!E309</f>
        <v>14.870000000000001</v>
      </c>
      <c r="O309"/>
      <c r="P309"/>
      <c r="Q309" s="109">
        <v>17.72</v>
      </c>
      <c r="R309" s="109">
        <v>14</v>
      </c>
      <c r="S309" s="109">
        <v>11.09</v>
      </c>
      <c r="T309" s="109">
        <v>5.76</v>
      </c>
      <c r="U309" s="109">
        <v>5</v>
      </c>
      <c r="V309" s="109">
        <v>3</v>
      </c>
      <c r="W309" s="109">
        <v>4.6400000000000006</v>
      </c>
      <c r="X309" s="109">
        <v>1.1599999999999999</v>
      </c>
      <c r="Y309" s="109">
        <v>4.17</v>
      </c>
      <c r="Z309" s="204">
        <v>5</v>
      </c>
      <c r="AA309" s="109">
        <v>16.770000000000003</v>
      </c>
      <c r="AB309" s="110">
        <f>june!G309</f>
        <v>23.009999999999998</v>
      </c>
      <c r="AC309"/>
    </row>
    <row r="310" spans="1:29" ht="17.100000000000001" customHeight="1">
      <c r="A310" s="99">
        <v>301</v>
      </c>
      <c r="B310" s="103" t="s">
        <v>630</v>
      </c>
      <c r="C310" s="109">
        <v>33.53</v>
      </c>
      <c r="D310" s="109">
        <v>28.5</v>
      </c>
      <c r="E310" s="109">
        <v>27.42</v>
      </c>
      <c r="F310" s="109">
        <v>21.33</v>
      </c>
      <c r="G310" s="109">
        <v>27.28</v>
      </c>
      <c r="H310" s="109">
        <v>28.99</v>
      </c>
      <c r="I310" s="109">
        <v>33.230000000000004</v>
      </c>
      <c r="J310" s="109">
        <v>34</v>
      </c>
      <c r="K310" s="109">
        <v>44.849999999999994</v>
      </c>
      <c r="L310" s="109">
        <v>51.85</v>
      </c>
      <c r="M310" s="109">
        <v>39.64</v>
      </c>
      <c r="N310" s="110">
        <f>june!E310</f>
        <v>42.78</v>
      </c>
      <c r="O310"/>
      <c r="P310"/>
      <c r="Q310" s="109">
        <v>9.33</v>
      </c>
      <c r="R310" s="109">
        <v>8.1999999999999993</v>
      </c>
      <c r="S310" s="109">
        <v>9</v>
      </c>
      <c r="T310" s="109">
        <v>10.88</v>
      </c>
      <c r="U310" s="109">
        <v>7.5</v>
      </c>
      <c r="V310" s="109">
        <v>6</v>
      </c>
      <c r="W310" s="109">
        <v>10.76</v>
      </c>
      <c r="X310" s="109">
        <v>14.58</v>
      </c>
      <c r="Y310" s="109">
        <v>19.04</v>
      </c>
      <c r="Z310" s="204">
        <v>20.71</v>
      </c>
      <c r="AA310" s="109">
        <v>23.309999999999995</v>
      </c>
      <c r="AB310" s="110">
        <f>june!G310</f>
        <v>26.63</v>
      </c>
      <c r="AC310"/>
    </row>
    <row r="311" spans="1:29" ht="17.100000000000001" customHeight="1">
      <c r="A311" s="99">
        <v>302</v>
      </c>
      <c r="B311" s="103" t="s">
        <v>631</v>
      </c>
      <c r="C311" s="109">
        <v>0</v>
      </c>
      <c r="D311" s="109">
        <v>0</v>
      </c>
      <c r="E311" s="109">
        <v>0</v>
      </c>
      <c r="F311" s="109">
        <v>0</v>
      </c>
      <c r="G311" s="109">
        <v>0</v>
      </c>
      <c r="H311" s="109">
        <v>0</v>
      </c>
      <c r="I311" s="109">
        <v>0</v>
      </c>
      <c r="J311" s="109">
        <v>0</v>
      </c>
      <c r="K311" s="109">
        <v>0</v>
      </c>
      <c r="L311" s="109">
        <v>0</v>
      </c>
      <c r="M311" s="109">
        <v>0</v>
      </c>
      <c r="N311" s="110">
        <f>june!E311</f>
        <v>0</v>
      </c>
      <c r="O311"/>
      <c r="P311"/>
      <c r="Q311" s="109">
        <v>4.96</v>
      </c>
      <c r="R311" s="109">
        <v>5</v>
      </c>
      <c r="S311" s="109">
        <v>4.99</v>
      </c>
      <c r="T311" s="109">
        <v>1</v>
      </c>
      <c r="U311" s="109">
        <v>3</v>
      </c>
      <c r="V311" s="109">
        <v>4</v>
      </c>
      <c r="W311" s="109">
        <v>5</v>
      </c>
      <c r="X311" s="109">
        <v>7.55</v>
      </c>
      <c r="Y311" s="109">
        <v>12</v>
      </c>
      <c r="Z311" s="204">
        <v>13</v>
      </c>
      <c r="AA311" s="109">
        <v>14</v>
      </c>
      <c r="AB311" s="110">
        <f>june!G311</f>
        <v>13</v>
      </c>
      <c r="AC311"/>
    </row>
    <row r="312" spans="1:29" ht="17.100000000000001" customHeight="1">
      <c r="A312" s="99">
        <v>303</v>
      </c>
      <c r="B312" s="103" t="s">
        <v>632</v>
      </c>
      <c r="C312" s="109">
        <v>0</v>
      </c>
      <c r="D312" s="109">
        <v>0</v>
      </c>
      <c r="E312" s="109">
        <v>0</v>
      </c>
      <c r="F312" s="109">
        <v>0</v>
      </c>
      <c r="G312" s="109">
        <v>0</v>
      </c>
      <c r="H312" s="109">
        <v>0</v>
      </c>
      <c r="I312" s="109">
        <v>0</v>
      </c>
      <c r="J312" s="109">
        <v>0</v>
      </c>
      <c r="K312" s="109">
        <v>0</v>
      </c>
      <c r="L312" s="109">
        <v>0</v>
      </c>
      <c r="M312" s="109">
        <v>0</v>
      </c>
      <c r="N312" s="110">
        <f>june!E312</f>
        <v>0</v>
      </c>
      <c r="O312"/>
      <c r="P312"/>
      <c r="Q312" s="109">
        <v>0</v>
      </c>
      <c r="R312" s="109">
        <v>0</v>
      </c>
      <c r="S312" s="109">
        <v>0</v>
      </c>
      <c r="T312" s="109">
        <v>0</v>
      </c>
      <c r="U312" s="109">
        <v>0</v>
      </c>
      <c r="V312" s="109">
        <v>0</v>
      </c>
      <c r="W312" s="109">
        <v>0</v>
      </c>
      <c r="X312" s="109">
        <v>0</v>
      </c>
      <c r="Y312" s="109">
        <v>0</v>
      </c>
      <c r="Z312" s="204">
        <v>0</v>
      </c>
      <c r="AA312" s="109">
        <v>0</v>
      </c>
      <c r="AB312" s="110">
        <f>june!G312</f>
        <v>0</v>
      </c>
      <c r="AC312"/>
    </row>
    <row r="313" spans="1:29" ht="17.100000000000001" customHeight="1">
      <c r="A313" s="99">
        <v>304</v>
      </c>
      <c r="B313" s="103" t="s">
        <v>633</v>
      </c>
      <c r="C313" s="109">
        <v>68.515000000000001</v>
      </c>
      <c r="D313" s="109">
        <v>74.575000000000003</v>
      </c>
      <c r="E313" s="109">
        <v>71.295000000000002</v>
      </c>
      <c r="F313" s="109">
        <v>72.180000000000007</v>
      </c>
      <c r="G313" s="109">
        <v>75.33</v>
      </c>
      <c r="H313" s="109">
        <v>73.19</v>
      </c>
      <c r="I313" s="109">
        <v>64.199999999999989</v>
      </c>
      <c r="J313" s="109">
        <v>63.219999999999992</v>
      </c>
      <c r="K313" s="109">
        <v>63.169999999999995</v>
      </c>
      <c r="L313" s="109">
        <v>71.75</v>
      </c>
      <c r="M313" s="109">
        <v>90.930000000000021</v>
      </c>
      <c r="N313" s="110">
        <f>june!E313</f>
        <v>136.07000000000002</v>
      </c>
      <c r="O313"/>
      <c r="P313"/>
      <c r="Q313" s="109">
        <v>231.86500000000001</v>
      </c>
      <c r="R313" s="109">
        <v>245.13</v>
      </c>
      <c r="S313" s="109">
        <v>247.46</v>
      </c>
      <c r="T313" s="109">
        <v>223.82</v>
      </c>
      <c r="U313" s="109">
        <v>202.67</v>
      </c>
      <c r="V313" s="109">
        <v>213.36</v>
      </c>
      <c r="W313" s="109">
        <v>197.35999999999999</v>
      </c>
      <c r="X313" s="109">
        <v>175.63</v>
      </c>
      <c r="Y313" s="109">
        <v>178.92</v>
      </c>
      <c r="Z313" s="204">
        <v>180.79999999999998</v>
      </c>
      <c r="AA313" s="109">
        <v>196.93000000000006</v>
      </c>
      <c r="AB313" s="110">
        <f>june!G313</f>
        <v>178.47000000000003</v>
      </c>
      <c r="AC313"/>
    </row>
    <row r="314" spans="1:29" ht="17.100000000000001" customHeight="1">
      <c r="A314" s="99">
        <v>305</v>
      </c>
      <c r="B314" s="103" t="s">
        <v>634</v>
      </c>
      <c r="C314" s="109">
        <v>0</v>
      </c>
      <c r="D314" s="109">
        <v>0</v>
      </c>
      <c r="E314" s="109">
        <v>0</v>
      </c>
      <c r="F314" s="109">
        <v>0</v>
      </c>
      <c r="G314" s="109">
        <v>0</v>
      </c>
      <c r="H314" s="109">
        <v>0</v>
      </c>
      <c r="I314" s="109">
        <v>0</v>
      </c>
      <c r="J314" s="109">
        <v>0</v>
      </c>
      <c r="K314" s="109">
        <v>0</v>
      </c>
      <c r="L314" s="109">
        <v>0</v>
      </c>
      <c r="M314" s="109">
        <v>0</v>
      </c>
      <c r="N314" s="110">
        <f>june!E314</f>
        <v>0</v>
      </c>
      <c r="O314"/>
      <c r="P314"/>
      <c r="Q314" s="109">
        <v>0</v>
      </c>
      <c r="R314" s="109">
        <v>0</v>
      </c>
      <c r="S314" s="109">
        <v>1</v>
      </c>
      <c r="T314" s="109">
        <v>1.79</v>
      </c>
      <c r="U314" s="109">
        <v>3</v>
      </c>
      <c r="V314" s="109">
        <v>2</v>
      </c>
      <c r="W314" s="109">
        <v>1</v>
      </c>
      <c r="X314" s="109">
        <v>2.69</v>
      </c>
      <c r="Y314" s="109">
        <v>1</v>
      </c>
      <c r="Z314" s="204">
        <v>3.1799999999999997</v>
      </c>
      <c r="AA314" s="109">
        <v>3.75</v>
      </c>
      <c r="AB314" s="110">
        <f>june!G314</f>
        <v>12.450000000000003</v>
      </c>
      <c r="AC314"/>
    </row>
    <row r="315" spans="1:29" ht="17.100000000000001" customHeight="1">
      <c r="A315" s="99">
        <v>306</v>
      </c>
      <c r="B315" s="103" t="s">
        <v>635</v>
      </c>
      <c r="C315" s="109">
        <v>1.52</v>
      </c>
      <c r="D315" s="109">
        <v>2.46</v>
      </c>
      <c r="E315" s="109">
        <v>1.61</v>
      </c>
      <c r="F315" s="109">
        <v>7.21</v>
      </c>
      <c r="G315" s="109">
        <v>4.1900000000000004</v>
      </c>
      <c r="H315" s="109">
        <v>4</v>
      </c>
      <c r="I315" s="109">
        <v>3</v>
      </c>
      <c r="J315" s="109">
        <v>6.88</v>
      </c>
      <c r="K315" s="109">
        <v>7.5599999999999987</v>
      </c>
      <c r="L315" s="109">
        <v>10.879999999999999</v>
      </c>
      <c r="M315" s="109">
        <v>10.219999999999999</v>
      </c>
      <c r="N315" s="110">
        <f>june!E315</f>
        <v>6.17</v>
      </c>
      <c r="O315"/>
      <c r="P315"/>
      <c r="Q315" s="109">
        <v>1</v>
      </c>
      <c r="R315" s="109">
        <v>2.17</v>
      </c>
      <c r="S315" s="109">
        <v>0.9</v>
      </c>
      <c r="T315" s="109">
        <v>2.5</v>
      </c>
      <c r="U315" s="109">
        <v>3.5</v>
      </c>
      <c r="V315" s="109">
        <v>3</v>
      </c>
      <c r="W315" s="109">
        <v>5</v>
      </c>
      <c r="X315" s="109">
        <v>9.64</v>
      </c>
      <c r="Y315" s="109">
        <v>6.5</v>
      </c>
      <c r="Z315" s="204">
        <v>8</v>
      </c>
      <c r="AA315" s="109">
        <v>15</v>
      </c>
      <c r="AB315" s="110">
        <f>june!G315</f>
        <v>14</v>
      </c>
      <c r="AC315"/>
    </row>
    <row r="316" spans="1:29" ht="17.100000000000001" customHeight="1">
      <c r="A316" s="99">
        <v>307</v>
      </c>
      <c r="B316" s="103" t="s">
        <v>636</v>
      </c>
      <c r="C316" s="109">
        <v>0</v>
      </c>
      <c r="D316" s="109">
        <v>0</v>
      </c>
      <c r="E316" s="109">
        <v>0</v>
      </c>
      <c r="F316" s="109">
        <v>0</v>
      </c>
      <c r="G316" s="109">
        <v>0</v>
      </c>
      <c r="H316" s="109">
        <v>0</v>
      </c>
      <c r="I316" s="109">
        <v>0</v>
      </c>
      <c r="J316" s="109">
        <v>0</v>
      </c>
      <c r="K316" s="109">
        <v>0</v>
      </c>
      <c r="L316" s="109">
        <v>0</v>
      </c>
      <c r="M316" s="109">
        <v>0</v>
      </c>
      <c r="N316" s="110">
        <f>june!E316</f>
        <v>0</v>
      </c>
      <c r="O316"/>
      <c r="P316"/>
      <c r="Q316" s="109">
        <v>3</v>
      </c>
      <c r="R316" s="109">
        <v>4</v>
      </c>
      <c r="S316" s="109">
        <v>4.3600000000000003</v>
      </c>
      <c r="T316" s="109">
        <v>4</v>
      </c>
      <c r="U316" s="109">
        <v>4</v>
      </c>
      <c r="V316" s="109">
        <v>7</v>
      </c>
      <c r="W316" s="109">
        <v>7.5</v>
      </c>
      <c r="X316" s="109">
        <v>9.7000000000000011</v>
      </c>
      <c r="Y316" s="109">
        <v>4</v>
      </c>
      <c r="Z316" s="204">
        <v>3.39</v>
      </c>
      <c r="AA316" s="109">
        <v>8.6999999999999993</v>
      </c>
      <c r="AB316" s="110">
        <f>june!G316</f>
        <v>9.879999999999999</v>
      </c>
      <c r="AC316"/>
    </row>
    <row r="317" spans="1:29" ht="17.100000000000001" customHeight="1">
      <c r="A317" s="99">
        <v>308</v>
      </c>
      <c r="B317" s="103" t="s">
        <v>637</v>
      </c>
      <c r="C317" s="109">
        <v>0</v>
      </c>
      <c r="D317" s="109">
        <v>0</v>
      </c>
      <c r="E317" s="109">
        <v>0</v>
      </c>
      <c r="F317" s="109">
        <v>0</v>
      </c>
      <c r="G317" s="109">
        <v>0</v>
      </c>
      <c r="H317" s="109">
        <v>0</v>
      </c>
      <c r="I317" s="109">
        <v>0</v>
      </c>
      <c r="J317" s="109">
        <v>0</v>
      </c>
      <c r="K317" s="109">
        <v>0</v>
      </c>
      <c r="L317" s="109">
        <v>0</v>
      </c>
      <c r="M317" s="109">
        <v>0</v>
      </c>
      <c r="N317" s="110">
        <f>june!E317</f>
        <v>0</v>
      </c>
      <c r="O317"/>
      <c r="P317"/>
      <c r="Q317" s="109">
        <v>4</v>
      </c>
      <c r="R317" s="109">
        <v>7</v>
      </c>
      <c r="S317" s="109">
        <v>5.34</v>
      </c>
      <c r="T317" s="109">
        <v>2</v>
      </c>
      <c r="U317" s="109">
        <v>1.91</v>
      </c>
      <c r="V317" s="109">
        <v>0</v>
      </c>
      <c r="W317" s="109">
        <v>0</v>
      </c>
      <c r="X317" s="109">
        <v>1.3499999999999999</v>
      </c>
      <c r="Y317" s="109">
        <v>4.04</v>
      </c>
      <c r="Z317" s="204">
        <v>5</v>
      </c>
      <c r="AA317" s="109">
        <v>4.4799999999999995</v>
      </c>
      <c r="AB317" s="110">
        <f>june!G317</f>
        <v>8.33</v>
      </c>
      <c r="AC317"/>
    </row>
    <row r="318" spans="1:29" ht="17.100000000000001" customHeight="1">
      <c r="A318" s="99">
        <v>309</v>
      </c>
      <c r="B318" s="103" t="s">
        <v>638</v>
      </c>
      <c r="C318" s="109">
        <v>31.14</v>
      </c>
      <c r="D318" s="109">
        <v>31.01</v>
      </c>
      <c r="E318" s="109">
        <v>32.96</v>
      </c>
      <c r="F318" s="109">
        <v>28.86</v>
      </c>
      <c r="G318" s="109">
        <v>23.56</v>
      </c>
      <c r="H318" s="109">
        <v>39.119999999999997</v>
      </c>
      <c r="I318" s="109">
        <v>38.680000000000007</v>
      </c>
      <c r="J318" s="109">
        <v>38.06</v>
      </c>
      <c r="K318" s="109">
        <v>23.3</v>
      </c>
      <c r="L318" s="109">
        <v>33.11</v>
      </c>
      <c r="M318" s="109">
        <v>36.72</v>
      </c>
      <c r="N318" s="110">
        <f>june!E318</f>
        <v>49.810000000000009</v>
      </c>
      <c r="O318"/>
      <c r="P318"/>
      <c r="Q318" s="109">
        <v>142.06</v>
      </c>
      <c r="R318" s="109">
        <v>144.34</v>
      </c>
      <c r="S318" s="109">
        <v>154.71</v>
      </c>
      <c r="T318" s="109">
        <v>166.39</v>
      </c>
      <c r="U318" s="109">
        <v>156.1</v>
      </c>
      <c r="V318" s="109">
        <v>152.77000000000001</v>
      </c>
      <c r="W318" s="109">
        <v>163.24</v>
      </c>
      <c r="X318" s="109">
        <v>150.80000000000004</v>
      </c>
      <c r="Y318" s="109">
        <v>144.37000000000003</v>
      </c>
      <c r="Z318" s="204">
        <v>156.91</v>
      </c>
      <c r="AA318" s="109">
        <v>179.71</v>
      </c>
      <c r="AB318" s="110">
        <f>june!G318</f>
        <v>183.72</v>
      </c>
      <c r="AC318"/>
    </row>
    <row r="319" spans="1:29" ht="17.100000000000001" customHeight="1">
      <c r="A319" s="99">
        <v>310</v>
      </c>
      <c r="B319" s="103" t="s">
        <v>639</v>
      </c>
      <c r="C319" s="109">
        <v>1</v>
      </c>
      <c r="D319" s="109">
        <v>11</v>
      </c>
      <c r="E319" s="109">
        <v>16.25</v>
      </c>
      <c r="F319" s="109">
        <v>28.02</v>
      </c>
      <c r="G319" s="109">
        <v>39.33</v>
      </c>
      <c r="H319" s="109">
        <v>38.24</v>
      </c>
      <c r="I319" s="109">
        <v>47.695</v>
      </c>
      <c r="J319" s="109">
        <v>33.92</v>
      </c>
      <c r="K319" s="109">
        <v>39.359999999999978</v>
      </c>
      <c r="L319" s="109">
        <v>35.139999999999993</v>
      </c>
      <c r="M319" s="109">
        <v>36.499999999999986</v>
      </c>
      <c r="N319" s="110">
        <f>june!E319</f>
        <v>26.95</v>
      </c>
      <c r="O319"/>
      <c r="P319"/>
      <c r="Q319" s="109">
        <v>6.3</v>
      </c>
      <c r="R319" s="109">
        <v>8.07</v>
      </c>
      <c r="S319" s="109">
        <v>7.12</v>
      </c>
      <c r="T319" s="109">
        <v>14.69</v>
      </c>
      <c r="U319" s="109">
        <v>14.37</v>
      </c>
      <c r="V319" s="109">
        <v>21.81</v>
      </c>
      <c r="W319" s="109">
        <v>31.57</v>
      </c>
      <c r="X319" s="109">
        <v>43.45</v>
      </c>
      <c r="Y319" s="109">
        <v>61.7</v>
      </c>
      <c r="Z319" s="204">
        <v>117.62999999999998</v>
      </c>
      <c r="AA319" s="109">
        <v>159.79</v>
      </c>
      <c r="AB319" s="110">
        <f>june!G319</f>
        <v>185.13000000000002</v>
      </c>
      <c r="AC319"/>
    </row>
    <row r="320" spans="1:29" ht="17.100000000000001" customHeight="1">
      <c r="A320" s="99">
        <v>311</v>
      </c>
      <c r="B320" s="103" t="s">
        <v>640</v>
      </c>
      <c r="C320" s="109">
        <v>0</v>
      </c>
      <c r="D320" s="109">
        <v>0</v>
      </c>
      <c r="E320" s="109">
        <v>0</v>
      </c>
      <c r="F320" s="109">
        <v>0</v>
      </c>
      <c r="G320" s="109">
        <v>0</v>
      </c>
      <c r="H320" s="109">
        <v>0</v>
      </c>
      <c r="I320" s="109">
        <v>0</v>
      </c>
      <c r="J320" s="109">
        <v>0</v>
      </c>
      <c r="K320" s="109">
        <v>0</v>
      </c>
      <c r="L320" s="109">
        <v>0</v>
      </c>
      <c r="M320" s="109">
        <v>0</v>
      </c>
      <c r="N320" s="110">
        <f>june!E320</f>
        <v>0</v>
      </c>
      <c r="O320"/>
      <c r="P320"/>
      <c r="Q320" s="109">
        <v>0.99</v>
      </c>
      <c r="R320" s="109">
        <v>1</v>
      </c>
      <c r="S320" s="109">
        <v>0</v>
      </c>
      <c r="T320" s="109">
        <v>0</v>
      </c>
      <c r="U320" s="109">
        <v>0</v>
      </c>
      <c r="V320" s="109">
        <v>0</v>
      </c>
      <c r="W320" s="109">
        <v>0</v>
      </c>
      <c r="X320" s="109">
        <v>0</v>
      </c>
      <c r="Y320" s="109">
        <v>0</v>
      </c>
      <c r="Z320" s="204">
        <v>0</v>
      </c>
      <c r="AA320" s="109">
        <v>0</v>
      </c>
      <c r="AB320" s="110">
        <f>june!G320</f>
        <v>0</v>
      </c>
      <c r="AC320"/>
    </row>
    <row r="321" spans="1:29" ht="17.100000000000001" customHeight="1">
      <c r="A321" s="99">
        <v>312</v>
      </c>
      <c r="B321" s="103" t="s">
        <v>641</v>
      </c>
      <c r="C321" s="109">
        <v>0</v>
      </c>
      <c r="D321" s="109">
        <v>0</v>
      </c>
      <c r="E321" s="109">
        <v>0</v>
      </c>
      <c r="F321" s="109">
        <v>0</v>
      </c>
      <c r="G321" s="109">
        <v>0</v>
      </c>
      <c r="H321" s="109">
        <v>0</v>
      </c>
      <c r="I321" s="109">
        <v>0</v>
      </c>
      <c r="J321" s="109">
        <v>0</v>
      </c>
      <c r="K321" s="109">
        <v>0</v>
      </c>
      <c r="L321" s="109">
        <v>0</v>
      </c>
      <c r="M321" s="109">
        <v>0</v>
      </c>
      <c r="N321" s="110">
        <f>june!E321</f>
        <v>0</v>
      </c>
      <c r="O321"/>
      <c r="P321"/>
      <c r="Q321" s="109">
        <v>0</v>
      </c>
      <c r="R321" s="109">
        <v>0</v>
      </c>
      <c r="S321" s="109">
        <v>0</v>
      </c>
      <c r="T321" s="109">
        <v>0</v>
      </c>
      <c r="U321" s="109">
        <v>0</v>
      </c>
      <c r="V321" s="109">
        <v>0</v>
      </c>
      <c r="W321" s="109">
        <v>0</v>
      </c>
      <c r="X321" s="109">
        <v>0</v>
      </c>
      <c r="Y321" s="109">
        <v>0</v>
      </c>
      <c r="Z321" s="204">
        <v>0</v>
      </c>
      <c r="AA321" s="109">
        <v>0</v>
      </c>
      <c r="AB321" s="110">
        <f>june!G321</f>
        <v>0</v>
      </c>
      <c r="AC321"/>
    </row>
    <row r="322" spans="1:29" ht="17.100000000000001" customHeight="1">
      <c r="A322" s="99">
        <v>313</v>
      </c>
      <c r="B322" s="103" t="s">
        <v>642</v>
      </c>
      <c r="C322" s="109">
        <v>0</v>
      </c>
      <c r="D322" s="109">
        <v>0</v>
      </c>
      <c r="E322" s="109">
        <v>0</v>
      </c>
      <c r="F322" s="109">
        <v>0</v>
      </c>
      <c r="G322" s="109">
        <v>0</v>
      </c>
      <c r="H322" s="109">
        <v>0</v>
      </c>
      <c r="I322" s="109">
        <v>0</v>
      </c>
      <c r="J322" s="109">
        <v>0</v>
      </c>
      <c r="K322" s="109">
        <v>0</v>
      </c>
      <c r="L322" s="109">
        <v>0</v>
      </c>
      <c r="M322" s="109">
        <v>0</v>
      </c>
      <c r="N322" s="110">
        <f>june!E322</f>
        <v>0</v>
      </c>
      <c r="O322"/>
      <c r="P322"/>
      <c r="Q322" s="109">
        <v>0</v>
      </c>
      <c r="R322" s="109">
        <v>0</v>
      </c>
      <c r="S322" s="109">
        <v>1</v>
      </c>
      <c r="T322" s="109">
        <v>0</v>
      </c>
      <c r="U322" s="109">
        <v>0</v>
      </c>
      <c r="V322" s="109">
        <v>0</v>
      </c>
      <c r="W322" s="109">
        <v>0</v>
      </c>
      <c r="X322" s="109">
        <v>0</v>
      </c>
      <c r="Y322" s="109">
        <v>0</v>
      </c>
      <c r="Z322" s="204">
        <v>0</v>
      </c>
      <c r="AA322" s="109">
        <v>0</v>
      </c>
      <c r="AB322" s="110">
        <f>june!G322</f>
        <v>0</v>
      </c>
      <c r="AC322"/>
    </row>
    <row r="323" spans="1:29" ht="17.100000000000001" customHeight="1">
      <c r="A323" s="99">
        <v>314</v>
      </c>
      <c r="B323" s="103" t="s">
        <v>643</v>
      </c>
      <c r="C323" s="109">
        <v>0</v>
      </c>
      <c r="D323" s="109">
        <v>0</v>
      </c>
      <c r="E323" s="109">
        <v>0</v>
      </c>
      <c r="F323" s="109">
        <v>0</v>
      </c>
      <c r="G323" s="109">
        <v>0</v>
      </c>
      <c r="H323" s="109">
        <v>0</v>
      </c>
      <c r="I323" s="109">
        <v>0</v>
      </c>
      <c r="J323" s="109">
        <v>0</v>
      </c>
      <c r="K323" s="109">
        <v>0</v>
      </c>
      <c r="L323" s="109">
        <v>0</v>
      </c>
      <c r="M323" s="109">
        <v>0</v>
      </c>
      <c r="N323" s="110">
        <f>june!E323</f>
        <v>0</v>
      </c>
      <c r="O323"/>
      <c r="P323"/>
      <c r="Q323" s="109">
        <v>4</v>
      </c>
      <c r="R323" s="109">
        <v>3</v>
      </c>
      <c r="S323" s="109">
        <v>1</v>
      </c>
      <c r="T323" s="109">
        <v>0</v>
      </c>
      <c r="U323" s="109">
        <v>0</v>
      </c>
      <c r="V323" s="109">
        <v>0</v>
      </c>
      <c r="W323" s="109">
        <v>0</v>
      </c>
      <c r="X323" s="109">
        <v>1</v>
      </c>
      <c r="Y323" s="109">
        <v>0</v>
      </c>
      <c r="Z323" s="204">
        <v>0.76</v>
      </c>
      <c r="AA323" s="109">
        <v>4.51</v>
      </c>
      <c r="AB323" s="110">
        <f>june!G323</f>
        <v>8.32</v>
      </c>
      <c r="AC323"/>
    </row>
    <row r="324" spans="1:29" ht="17.100000000000001" customHeight="1">
      <c r="A324" s="99">
        <v>315</v>
      </c>
      <c r="B324" s="103" t="s">
        <v>644</v>
      </c>
      <c r="C324" s="109">
        <v>0</v>
      </c>
      <c r="D324" s="109">
        <v>0</v>
      </c>
      <c r="E324" s="109">
        <v>0</v>
      </c>
      <c r="F324" s="109">
        <v>0</v>
      </c>
      <c r="G324" s="109">
        <v>0</v>
      </c>
      <c r="H324" s="109">
        <v>0</v>
      </c>
      <c r="I324" s="109">
        <v>0</v>
      </c>
      <c r="J324" s="109">
        <v>0</v>
      </c>
      <c r="K324" s="109">
        <v>0</v>
      </c>
      <c r="L324" s="109">
        <v>0</v>
      </c>
      <c r="M324" s="109">
        <v>0</v>
      </c>
      <c r="N324" s="110">
        <f>june!E324</f>
        <v>0</v>
      </c>
      <c r="O324"/>
      <c r="P324"/>
      <c r="Q324" s="109">
        <v>0</v>
      </c>
      <c r="R324" s="109">
        <v>1</v>
      </c>
      <c r="S324" s="109">
        <v>2</v>
      </c>
      <c r="T324" s="109">
        <v>2.88</v>
      </c>
      <c r="U324" s="109">
        <v>0</v>
      </c>
      <c r="V324" s="109">
        <v>1</v>
      </c>
      <c r="W324" s="109">
        <v>1</v>
      </c>
      <c r="X324" s="109">
        <v>0.55000000000000004</v>
      </c>
      <c r="Y324" s="109">
        <v>2</v>
      </c>
      <c r="Z324" s="204">
        <v>2.79</v>
      </c>
      <c r="AA324" s="109">
        <v>1</v>
      </c>
      <c r="AB324" s="110">
        <f>june!G324</f>
        <v>3.95</v>
      </c>
      <c r="AC324"/>
    </row>
    <row r="325" spans="1:29" ht="17.100000000000001" customHeight="1">
      <c r="A325" s="99">
        <v>316</v>
      </c>
      <c r="B325" s="103" t="s">
        <v>645</v>
      </c>
      <c r="C325" s="109">
        <v>3.41</v>
      </c>
      <c r="D325" s="109">
        <v>14.54</v>
      </c>
      <c r="E325" s="109">
        <v>16.739999999999998</v>
      </c>
      <c r="F325" s="109">
        <v>15.86</v>
      </c>
      <c r="G325" s="109">
        <v>19.309999999999999</v>
      </c>
      <c r="H325" s="109">
        <v>25.99</v>
      </c>
      <c r="I325" s="109">
        <v>26.700000000000003</v>
      </c>
      <c r="J325" s="109">
        <v>23.98</v>
      </c>
      <c r="K325" s="109">
        <v>28.599999999999998</v>
      </c>
      <c r="L325" s="109">
        <v>28.32</v>
      </c>
      <c r="M325" s="109">
        <v>28.019999999999996</v>
      </c>
      <c r="N325" s="110">
        <f>june!E325</f>
        <v>28.67</v>
      </c>
      <c r="O325"/>
      <c r="P325"/>
      <c r="Q325" s="109">
        <v>48.75</v>
      </c>
      <c r="R325" s="109">
        <v>41.9</v>
      </c>
      <c r="S325" s="109">
        <v>45.33</v>
      </c>
      <c r="T325" s="109">
        <v>51.01</v>
      </c>
      <c r="U325" s="109">
        <v>57.89</v>
      </c>
      <c r="V325" s="109">
        <v>62.46</v>
      </c>
      <c r="W325" s="109">
        <v>76.300000000000011</v>
      </c>
      <c r="X325" s="109">
        <v>91.75</v>
      </c>
      <c r="Y325" s="109">
        <v>114.95000000000002</v>
      </c>
      <c r="Z325" s="204">
        <v>129.43</v>
      </c>
      <c r="AA325" s="109">
        <v>119.86000000000001</v>
      </c>
      <c r="AB325" s="110">
        <f>june!G325</f>
        <v>113.26</v>
      </c>
      <c r="AC325"/>
    </row>
    <row r="326" spans="1:29" ht="17.100000000000001" customHeight="1">
      <c r="A326" s="99">
        <v>317</v>
      </c>
      <c r="B326" s="103" t="s">
        <v>646</v>
      </c>
      <c r="C326" s="109">
        <v>0</v>
      </c>
      <c r="D326" s="109">
        <v>0</v>
      </c>
      <c r="E326" s="109">
        <v>0</v>
      </c>
      <c r="F326" s="109">
        <v>0</v>
      </c>
      <c r="G326" s="109">
        <v>0</v>
      </c>
      <c r="H326" s="109">
        <v>0</v>
      </c>
      <c r="I326" s="109">
        <v>0</v>
      </c>
      <c r="J326" s="109">
        <v>0</v>
      </c>
      <c r="K326" s="109">
        <v>0</v>
      </c>
      <c r="L326" s="109">
        <v>0</v>
      </c>
      <c r="M326" s="109">
        <v>0</v>
      </c>
      <c r="N326" s="110">
        <f>june!E326</f>
        <v>0</v>
      </c>
      <c r="O326"/>
      <c r="P326"/>
      <c r="Q326" s="109">
        <v>1</v>
      </c>
      <c r="R326" s="109">
        <v>0</v>
      </c>
      <c r="S326" s="109">
        <v>0</v>
      </c>
      <c r="T326" s="109">
        <v>0.28000000000000003</v>
      </c>
      <c r="U326" s="109">
        <v>0</v>
      </c>
      <c r="V326" s="109">
        <v>0</v>
      </c>
      <c r="W326" s="109">
        <v>0.59000000000000008</v>
      </c>
      <c r="X326" s="109">
        <v>0</v>
      </c>
      <c r="Y326" s="109">
        <v>1.8</v>
      </c>
      <c r="Z326" s="204">
        <v>1.54</v>
      </c>
      <c r="AA326" s="109">
        <v>1</v>
      </c>
      <c r="AB326" s="110">
        <f>june!G326</f>
        <v>0.11</v>
      </c>
      <c r="AC326"/>
    </row>
    <row r="327" spans="1:29" ht="17.100000000000001" customHeight="1">
      <c r="A327" s="99">
        <v>318</v>
      </c>
      <c r="B327" s="103" t="s">
        <v>647</v>
      </c>
      <c r="C327" s="109">
        <v>0</v>
      </c>
      <c r="D327" s="109">
        <v>0</v>
      </c>
      <c r="E327" s="109">
        <v>0</v>
      </c>
      <c r="F327" s="109">
        <v>0</v>
      </c>
      <c r="G327" s="109">
        <v>0</v>
      </c>
      <c r="H327" s="109">
        <v>0</v>
      </c>
      <c r="I327" s="109">
        <v>0</v>
      </c>
      <c r="J327" s="109">
        <v>0</v>
      </c>
      <c r="K327" s="109">
        <v>0</v>
      </c>
      <c r="L327" s="109">
        <v>0</v>
      </c>
      <c r="M327" s="109">
        <v>0</v>
      </c>
      <c r="N327" s="110">
        <f>june!E327</f>
        <v>0</v>
      </c>
      <c r="O327"/>
      <c r="P327"/>
      <c r="Q327" s="109">
        <v>5.36</v>
      </c>
      <c r="R327" s="109">
        <v>5</v>
      </c>
      <c r="S327" s="109">
        <v>2.75</v>
      </c>
      <c r="T327" s="109">
        <v>8.59</v>
      </c>
      <c r="U327" s="109">
        <v>14.92</v>
      </c>
      <c r="V327" s="109">
        <v>12.33</v>
      </c>
      <c r="W327" s="109">
        <v>10.15</v>
      </c>
      <c r="X327" s="109">
        <v>10.54</v>
      </c>
      <c r="Y327" s="109">
        <v>7.53</v>
      </c>
      <c r="Z327" s="204">
        <v>10.53</v>
      </c>
      <c r="AA327" s="109">
        <v>12.99</v>
      </c>
      <c r="AB327" s="110">
        <f>june!G327</f>
        <v>10.02</v>
      </c>
      <c r="AC327"/>
    </row>
    <row r="328" spans="1:29" ht="17.100000000000001" customHeight="1">
      <c r="A328" s="99">
        <v>319</v>
      </c>
      <c r="B328" s="103" t="s">
        <v>648</v>
      </c>
      <c r="C328" s="109">
        <v>0</v>
      </c>
      <c r="D328" s="109">
        <v>0</v>
      </c>
      <c r="E328" s="109">
        <v>0</v>
      </c>
      <c r="F328" s="109">
        <v>0</v>
      </c>
      <c r="G328" s="109">
        <v>0</v>
      </c>
      <c r="H328" s="109">
        <v>0</v>
      </c>
      <c r="I328" s="109">
        <v>0</v>
      </c>
      <c r="J328" s="109">
        <v>0</v>
      </c>
      <c r="K328" s="109">
        <v>0</v>
      </c>
      <c r="L328" s="109">
        <v>0</v>
      </c>
      <c r="M328" s="109">
        <v>0</v>
      </c>
      <c r="N328" s="110">
        <f>june!E328</f>
        <v>0</v>
      </c>
      <c r="O328"/>
      <c r="P328"/>
      <c r="Q328" s="109">
        <v>0</v>
      </c>
      <c r="R328" s="109">
        <v>0</v>
      </c>
      <c r="S328" s="109">
        <v>0</v>
      </c>
      <c r="T328" s="109">
        <v>0</v>
      </c>
      <c r="U328" s="109">
        <v>0</v>
      </c>
      <c r="V328" s="109">
        <v>0</v>
      </c>
      <c r="W328" s="109">
        <v>0</v>
      </c>
      <c r="X328" s="109">
        <v>0</v>
      </c>
      <c r="Y328" s="109">
        <v>0</v>
      </c>
      <c r="Z328" s="204">
        <v>0</v>
      </c>
      <c r="AA328" s="109">
        <v>0</v>
      </c>
      <c r="AB328" s="110">
        <f>june!G328</f>
        <v>0</v>
      </c>
      <c r="AC328"/>
    </row>
    <row r="329" spans="1:29" ht="17.100000000000001" customHeight="1">
      <c r="A329" s="99">
        <v>320</v>
      </c>
      <c r="B329" s="103" t="s">
        <v>649</v>
      </c>
      <c r="C329" s="109">
        <v>0</v>
      </c>
      <c r="D329" s="109">
        <v>0</v>
      </c>
      <c r="E329" s="109">
        <v>0</v>
      </c>
      <c r="F329" s="109">
        <v>0</v>
      </c>
      <c r="G329" s="109">
        <v>0</v>
      </c>
      <c r="H329" s="109">
        <v>0</v>
      </c>
      <c r="I329" s="109">
        <v>0</v>
      </c>
      <c r="J329" s="109">
        <v>0</v>
      </c>
      <c r="K329" s="109">
        <v>0</v>
      </c>
      <c r="L329" s="109">
        <v>0</v>
      </c>
      <c r="M329" s="109">
        <v>0</v>
      </c>
      <c r="N329" s="110">
        <f>june!E329</f>
        <v>0</v>
      </c>
      <c r="O329"/>
      <c r="P329"/>
      <c r="Q329" s="109">
        <v>0</v>
      </c>
      <c r="R329" s="109">
        <v>0</v>
      </c>
      <c r="S329" s="109">
        <v>0</v>
      </c>
      <c r="T329" s="109">
        <v>0</v>
      </c>
      <c r="U329" s="109">
        <v>0</v>
      </c>
      <c r="V329" s="109">
        <v>0</v>
      </c>
      <c r="W329" s="109">
        <v>0</v>
      </c>
      <c r="X329" s="109">
        <v>0</v>
      </c>
      <c r="Y329" s="109">
        <v>0</v>
      </c>
      <c r="Z329" s="204">
        <v>0</v>
      </c>
      <c r="AA329" s="109">
        <v>0</v>
      </c>
      <c r="AB329" s="110">
        <f>june!G329</f>
        <v>0</v>
      </c>
      <c r="AC329"/>
    </row>
    <row r="330" spans="1:29" ht="17.100000000000001" customHeight="1">
      <c r="A330" s="99">
        <v>321</v>
      </c>
      <c r="B330" s="103" t="s">
        <v>650</v>
      </c>
      <c r="C330" s="109">
        <v>0</v>
      </c>
      <c r="D330" s="109">
        <v>0</v>
      </c>
      <c r="E330" s="109">
        <v>13.52</v>
      </c>
      <c r="F330" s="109">
        <v>14.5</v>
      </c>
      <c r="G330" s="109">
        <v>20.5</v>
      </c>
      <c r="H330" s="109">
        <v>16.61</v>
      </c>
      <c r="I330" s="109">
        <v>27.5</v>
      </c>
      <c r="J330" s="109">
        <v>26</v>
      </c>
      <c r="K330" s="109">
        <v>0</v>
      </c>
      <c r="L330" s="109">
        <v>0</v>
      </c>
      <c r="M330" s="109">
        <v>0</v>
      </c>
      <c r="N330" s="110">
        <f>june!E330</f>
        <v>0</v>
      </c>
      <c r="O330"/>
      <c r="P330"/>
      <c r="Q330" s="109">
        <v>0.55000000000000004</v>
      </c>
      <c r="R330" s="109">
        <v>4.93</v>
      </c>
      <c r="S330" s="109">
        <v>3.24</v>
      </c>
      <c r="T330" s="109">
        <v>2.4550000000000001</v>
      </c>
      <c r="U330" s="109">
        <v>5.59</v>
      </c>
      <c r="V330" s="109">
        <v>3</v>
      </c>
      <c r="W330" s="109">
        <v>2</v>
      </c>
      <c r="X330" s="109">
        <v>10.56</v>
      </c>
      <c r="Y330" s="109">
        <v>10.62</v>
      </c>
      <c r="Z330" s="204">
        <v>11.440000000000001</v>
      </c>
      <c r="AA330" s="109">
        <v>12.22</v>
      </c>
      <c r="AB330" s="110">
        <f>june!G330</f>
        <v>6.52</v>
      </c>
      <c r="AC330"/>
    </row>
    <row r="331" spans="1:29" ht="17.100000000000001" customHeight="1">
      <c r="A331" s="99">
        <v>322</v>
      </c>
      <c r="B331" s="103" t="s">
        <v>651</v>
      </c>
      <c r="C331" s="109">
        <v>97.69</v>
      </c>
      <c r="D331" s="109">
        <v>98.704999999999998</v>
      </c>
      <c r="E331" s="109">
        <v>93.64</v>
      </c>
      <c r="F331" s="109">
        <v>86.93</v>
      </c>
      <c r="G331" s="109">
        <v>94</v>
      </c>
      <c r="H331" s="109">
        <v>85.49</v>
      </c>
      <c r="I331" s="109">
        <v>95.44</v>
      </c>
      <c r="J331" s="109">
        <v>119.44</v>
      </c>
      <c r="K331" s="109">
        <v>114</v>
      </c>
      <c r="L331" s="109">
        <v>158.11000000000001</v>
      </c>
      <c r="M331" s="109">
        <v>152.79000000000002</v>
      </c>
      <c r="N331" s="110">
        <f>june!E331</f>
        <v>161.24</v>
      </c>
      <c r="O331"/>
      <c r="P331"/>
      <c r="Q331" s="109">
        <v>6.5</v>
      </c>
      <c r="R331" s="109">
        <v>5.5</v>
      </c>
      <c r="S331" s="109">
        <v>11.37</v>
      </c>
      <c r="T331" s="109">
        <v>15.25</v>
      </c>
      <c r="U331" s="109">
        <v>18.34</v>
      </c>
      <c r="V331" s="109">
        <v>25</v>
      </c>
      <c r="W331" s="109">
        <v>25.97</v>
      </c>
      <c r="X331" s="109">
        <v>26.68</v>
      </c>
      <c r="Y331" s="109">
        <v>40.81</v>
      </c>
      <c r="Z331" s="204">
        <v>42.839999999999996</v>
      </c>
      <c r="AA331" s="109">
        <v>36.96</v>
      </c>
      <c r="AB331" s="110">
        <f>june!G331</f>
        <v>31.95</v>
      </c>
      <c r="AC331"/>
    </row>
    <row r="332" spans="1:29" ht="17.100000000000001" customHeight="1">
      <c r="A332" s="99">
        <v>323</v>
      </c>
      <c r="B332" s="103" t="s">
        <v>652</v>
      </c>
      <c r="C332" s="109">
        <v>91.9</v>
      </c>
      <c r="D332" s="109">
        <v>133.91999999999999</v>
      </c>
      <c r="E332" s="109">
        <v>155.52000000000001</v>
      </c>
      <c r="F332" s="109">
        <v>169.38</v>
      </c>
      <c r="G332" s="109">
        <v>169.78</v>
      </c>
      <c r="H332" s="109">
        <v>173.13499999999999</v>
      </c>
      <c r="I332" s="109">
        <v>173.44</v>
      </c>
      <c r="J332" s="109">
        <v>189.35</v>
      </c>
      <c r="K332" s="109">
        <v>223.51000000000002</v>
      </c>
      <c r="L332" s="109">
        <v>215.39000000000004</v>
      </c>
      <c r="M332" s="109">
        <v>229.93000000000006</v>
      </c>
      <c r="N332" s="110">
        <f>june!E332</f>
        <v>246.23</v>
      </c>
      <c r="O332"/>
      <c r="P332"/>
      <c r="Q332" s="109">
        <v>1.44</v>
      </c>
      <c r="R332" s="109">
        <v>1</v>
      </c>
      <c r="S332" s="109">
        <v>3</v>
      </c>
      <c r="T332" s="109">
        <v>7.29</v>
      </c>
      <c r="U332" s="109">
        <v>5.18</v>
      </c>
      <c r="V332" s="109">
        <v>5</v>
      </c>
      <c r="W332" s="109">
        <v>4.9399999999999995</v>
      </c>
      <c r="X332" s="109">
        <v>5.73</v>
      </c>
      <c r="Y332" s="109">
        <v>4</v>
      </c>
      <c r="Z332" s="204">
        <v>4.75</v>
      </c>
      <c r="AA332" s="109">
        <v>9.1199999999999992</v>
      </c>
      <c r="AB332" s="110">
        <f>june!G332</f>
        <v>7.44</v>
      </c>
      <c r="AC332"/>
    </row>
    <row r="333" spans="1:29" ht="17.100000000000001" customHeight="1">
      <c r="A333" s="99">
        <v>324</v>
      </c>
      <c r="B333" s="103" t="s">
        <v>653</v>
      </c>
      <c r="C333" s="109">
        <v>0</v>
      </c>
      <c r="D333" s="109">
        <v>0</v>
      </c>
      <c r="E333" s="109">
        <v>0</v>
      </c>
      <c r="F333" s="109">
        <v>0</v>
      </c>
      <c r="G333" s="109">
        <v>0</v>
      </c>
      <c r="H333" s="109">
        <v>0</v>
      </c>
      <c r="I333" s="109">
        <v>0</v>
      </c>
      <c r="J333" s="109">
        <v>0</v>
      </c>
      <c r="K333" s="109">
        <v>0</v>
      </c>
      <c r="L333" s="109">
        <v>0</v>
      </c>
      <c r="M333" s="109">
        <v>0</v>
      </c>
      <c r="N333" s="110">
        <f>june!E333</f>
        <v>0</v>
      </c>
      <c r="O333"/>
      <c r="P333"/>
      <c r="Q333" s="109">
        <v>2.74</v>
      </c>
      <c r="R333" s="109">
        <v>4</v>
      </c>
      <c r="S333" s="109">
        <v>2</v>
      </c>
      <c r="T333" s="109">
        <v>3.91</v>
      </c>
      <c r="U333" s="109">
        <v>3</v>
      </c>
      <c r="V333" s="109">
        <v>4</v>
      </c>
      <c r="W333" s="109">
        <v>3</v>
      </c>
      <c r="X333" s="109">
        <v>3</v>
      </c>
      <c r="Y333" s="109">
        <v>4.9600000000000009</v>
      </c>
      <c r="Z333" s="204">
        <v>3.52</v>
      </c>
      <c r="AA333" s="109">
        <v>8.33</v>
      </c>
      <c r="AB333" s="110">
        <f>june!G333</f>
        <v>11.049999999999999</v>
      </c>
      <c r="AC333"/>
    </row>
    <row r="334" spans="1:29" ht="17.100000000000001" customHeight="1">
      <c r="A334" s="99">
        <v>325</v>
      </c>
      <c r="B334" s="103" t="s">
        <v>654</v>
      </c>
      <c r="C334" s="109">
        <v>41.93</v>
      </c>
      <c r="D334" s="109">
        <v>40.229999999999997</v>
      </c>
      <c r="E334" s="109">
        <v>39.04</v>
      </c>
      <c r="F334" s="109">
        <v>50.44</v>
      </c>
      <c r="G334" s="109">
        <v>64.650000000000006</v>
      </c>
      <c r="H334" s="109">
        <v>55.43</v>
      </c>
      <c r="I334" s="109">
        <v>77.59999999999998</v>
      </c>
      <c r="J334" s="109">
        <v>91.250000000000014</v>
      </c>
      <c r="K334" s="109">
        <v>106.00999999999999</v>
      </c>
      <c r="L334" s="109">
        <v>122.03999999999999</v>
      </c>
      <c r="M334" s="109">
        <v>136.07</v>
      </c>
      <c r="N334" s="110">
        <f>june!E334</f>
        <v>129.81</v>
      </c>
      <c r="O334"/>
      <c r="P334"/>
      <c r="Q334" s="109">
        <v>69.88</v>
      </c>
      <c r="R334" s="109">
        <v>78.45</v>
      </c>
      <c r="S334" s="109">
        <v>72.650000000000006</v>
      </c>
      <c r="T334" s="109">
        <v>59.17</v>
      </c>
      <c r="U334" s="109">
        <v>53.49</v>
      </c>
      <c r="V334" s="109">
        <v>55.78</v>
      </c>
      <c r="W334" s="109">
        <v>59.81</v>
      </c>
      <c r="X334" s="109">
        <v>81</v>
      </c>
      <c r="Y334" s="109">
        <v>80.660000000000025</v>
      </c>
      <c r="Z334" s="204">
        <v>90.62</v>
      </c>
      <c r="AA334" s="109">
        <v>97.839999999999989</v>
      </c>
      <c r="AB334" s="110">
        <f>june!G334</f>
        <v>133.95999999999995</v>
      </c>
      <c r="AC334"/>
    </row>
    <row r="335" spans="1:29" ht="17.100000000000001" customHeight="1">
      <c r="A335" s="99">
        <v>326</v>
      </c>
      <c r="B335" s="103" t="s">
        <v>655</v>
      </c>
      <c r="C335" s="109">
        <v>11.25</v>
      </c>
      <c r="D335" s="109">
        <v>8</v>
      </c>
      <c r="E335" s="109">
        <v>7</v>
      </c>
      <c r="F335" s="109">
        <v>10</v>
      </c>
      <c r="G335" s="109">
        <v>12</v>
      </c>
      <c r="H335" s="109">
        <v>24.64</v>
      </c>
      <c r="I335" s="109">
        <v>35</v>
      </c>
      <c r="J335" s="109">
        <v>52</v>
      </c>
      <c r="K335" s="109">
        <v>63.71</v>
      </c>
      <c r="L335" s="109">
        <v>70.319999999999993</v>
      </c>
      <c r="M335" s="109">
        <v>64.44</v>
      </c>
      <c r="N335" s="110">
        <f>june!E335</f>
        <v>68.490000000000009</v>
      </c>
      <c r="O335"/>
      <c r="P335"/>
      <c r="Q335" s="109">
        <v>4.82</v>
      </c>
      <c r="R335" s="109">
        <v>2</v>
      </c>
      <c r="S335" s="109">
        <v>2</v>
      </c>
      <c r="T335" s="109">
        <v>4</v>
      </c>
      <c r="U335" s="109">
        <v>3</v>
      </c>
      <c r="V335" s="109">
        <v>4.58</v>
      </c>
      <c r="W335" s="109">
        <v>5</v>
      </c>
      <c r="X335" s="109">
        <v>4</v>
      </c>
      <c r="Y335" s="109">
        <v>6.3900000000000006</v>
      </c>
      <c r="Z335" s="204">
        <v>5.66</v>
      </c>
      <c r="AA335" s="109">
        <v>5</v>
      </c>
      <c r="AB335" s="110">
        <f>june!G335</f>
        <v>12.51</v>
      </c>
      <c r="AC335"/>
    </row>
    <row r="336" spans="1:29" ht="17.100000000000001" customHeight="1">
      <c r="A336" s="99">
        <v>327</v>
      </c>
      <c r="B336" s="103" t="s">
        <v>656</v>
      </c>
      <c r="C336" s="109">
        <v>0</v>
      </c>
      <c r="D336" s="109">
        <v>0</v>
      </c>
      <c r="E336" s="109">
        <v>0</v>
      </c>
      <c r="F336" s="109">
        <v>0</v>
      </c>
      <c r="G336" s="109">
        <v>3</v>
      </c>
      <c r="H336" s="109">
        <v>5</v>
      </c>
      <c r="I336" s="109">
        <v>4.1400000000000006</v>
      </c>
      <c r="J336" s="109">
        <v>5</v>
      </c>
      <c r="K336" s="109">
        <v>12.09</v>
      </c>
      <c r="L336" s="109">
        <v>13</v>
      </c>
      <c r="M336" s="109">
        <v>16</v>
      </c>
      <c r="N336" s="110">
        <f>june!E336</f>
        <v>18.600000000000001</v>
      </c>
      <c r="O336"/>
      <c r="P336"/>
      <c r="Q336" s="109">
        <v>3</v>
      </c>
      <c r="R336" s="109">
        <v>3</v>
      </c>
      <c r="S336" s="109">
        <v>5</v>
      </c>
      <c r="T336" s="109">
        <v>5</v>
      </c>
      <c r="U336" s="109">
        <v>9</v>
      </c>
      <c r="V336" s="109">
        <v>7.03</v>
      </c>
      <c r="W336" s="109">
        <v>3</v>
      </c>
      <c r="X336" s="109">
        <v>3</v>
      </c>
      <c r="Y336" s="109">
        <v>2</v>
      </c>
      <c r="Z336" s="204">
        <v>3</v>
      </c>
      <c r="AA336" s="109">
        <v>5</v>
      </c>
      <c r="AB336" s="110">
        <f>june!G336</f>
        <v>7</v>
      </c>
      <c r="AC336"/>
    </row>
    <row r="337" spans="1:29" ht="17.100000000000001" customHeight="1">
      <c r="A337" s="99">
        <v>328</v>
      </c>
      <c r="B337" s="103" t="s">
        <v>657</v>
      </c>
      <c r="C337" s="109">
        <v>0</v>
      </c>
      <c r="D337" s="109">
        <v>0</v>
      </c>
      <c r="E337" s="109">
        <v>0</v>
      </c>
      <c r="F337" s="109">
        <v>0</v>
      </c>
      <c r="G337" s="109">
        <v>0</v>
      </c>
      <c r="H337" s="109">
        <v>0</v>
      </c>
      <c r="I337" s="109">
        <v>0</v>
      </c>
      <c r="J337" s="109">
        <v>0</v>
      </c>
      <c r="K337" s="109">
        <v>0</v>
      </c>
      <c r="L337" s="109">
        <v>0</v>
      </c>
      <c r="M337" s="109">
        <v>0</v>
      </c>
      <c r="N337" s="110">
        <f>june!E337</f>
        <v>0</v>
      </c>
      <c r="O337"/>
      <c r="P337"/>
      <c r="Q337" s="109">
        <v>0</v>
      </c>
      <c r="R337" s="109">
        <v>0</v>
      </c>
      <c r="S337" s="109">
        <v>0</v>
      </c>
      <c r="T337" s="109">
        <v>0</v>
      </c>
      <c r="U337" s="109">
        <v>0</v>
      </c>
      <c r="V337" s="109">
        <v>0</v>
      </c>
      <c r="W337" s="109">
        <v>0</v>
      </c>
      <c r="X337" s="109">
        <v>0</v>
      </c>
      <c r="Y337" s="109">
        <v>0</v>
      </c>
      <c r="Z337" s="204">
        <v>0</v>
      </c>
      <c r="AA337" s="109">
        <v>0</v>
      </c>
      <c r="AB337" s="110">
        <f>june!G337</f>
        <v>0</v>
      </c>
      <c r="AC337"/>
    </row>
    <row r="338" spans="1:29" ht="17.100000000000001" customHeight="1">
      <c r="A338" s="99">
        <v>329</v>
      </c>
      <c r="B338" s="103" t="s">
        <v>658</v>
      </c>
      <c r="C338" s="109">
        <v>0</v>
      </c>
      <c r="D338" s="109">
        <v>0</v>
      </c>
      <c r="E338" s="109">
        <v>0</v>
      </c>
      <c r="F338" s="109">
        <v>0</v>
      </c>
      <c r="G338" s="109">
        <v>0</v>
      </c>
      <c r="H338" s="109">
        <v>0</v>
      </c>
      <c r="I338" s="109">
        <v>0</v>
      </c>
      <c r="J338" s="109">
        <v>0</v>
      </c>
      <c r="K338" s="109">
        <v>0</v>
      </c>
      <c r="L338" s="109">
        <v>0</v>
      </c>
      <c r="M338" s="109">
        <v>0</v>
      </c>
      <c r="N338" s="110">
        <f>june!E338</f>
        <v>0</v>
      </c>
      <c r="O338"/>
      <c r="P338"/>
      <c r="Q338" s="109">
        <v>0</v>
      </c>
      <c r="R338" s="109">
        <v>0</v>
      </c>
      <c r="S338" s="109">
        <v>0</v>
      </c>
      <c r="T338" s="109">
        <v>0</v>
      </c>
      <c r="U338" s="109">
        <v>0</v>
      </c>
      <c r="V338" s="109">
        <v>0</v>
      </c>
      <c r="W338" s="109">
        <v>0</v>
      </c>
      <c r="X338" s="109">
        <v>0</v>
      </c>
      <c r="Y338" s="109">
        <v>0</v>
      </c>
      <c r="Z338" s="204">
        <v>0</v>
      </c>
      <c r="AA338" s="109">
        <v>0</v>
      </c>
      <c r="AB338" s="110">
        <f>june!G338</f>
        <v>0</v>
      </c>
      <c r="AC338"/>
    </row>
    <row r="339" spans="1:29" ht="17.100000000000001" customHeight="1">
      <c r="A339" s="99">
        <v>330</v>
      </c>
      <c r="B339" s="103" t="s">
        <v>659</v>
      </c>
      <c r="C339" s="109">
        <v>0</v>
      </c>
      <c r="D339" s="109">
        <v>0</v>
      </c>
      <c r="E339" s="109">
        <v>0</v>
      </c>
      <c r="F339" s="109">
        <v>0</v>
      </c>
      <c r="G339" s="109">
        <v>0</v>
      </c>
      <c r="H339" s="109">
        <v>0</v>
      </c>
      <c r="I339" s="109">
        <v>0</v>
      </c>
      <c r="J339" s="109">
        <v>0</v>
      </c>
      <c r="K339" s="109">
        <v>0</v>
      </c>
      <c r="L339" s="109">
        <v>0</v>
      </c>
      <c r="M339" s="109">
        <v>0</v>
      </c>
      <c r="N339" s="110">
        <f>june!E339</f>
        <v>0</v>
      </c>
      <c r="O339"/>
      <c r="P339"/>
      <c r="Q339" s="109">
        <v>0</v>
      </c>
      <c r="R339" s="109">
        <v>0</v>
      </c>
      <c r="S339" s="109">
        <v>0</v>
      </c>
      <c r="T339" s="109">
        <v>0</v>
      </c>
      <c r="U339" s="109">
        <v>0</v>
      </c>
      <c r="V339" s="109">
        <v>0</v>
      </c>
      <c r="W339" s="109">
        <v>0</v>
      </c>
      <c r="X339" s="109">
        <v>0.68</v>
      </c>
      <c r="Y339" s="109">
        <v>0</v>
      </c>
      <c r="Z339" s="204">
        <v>0</v>
      </c>
      <c r="AA339" s="109">
        <v>0</v>
      </c>
      <c r="AB339" s="110">
        <f>june!G339</f>
        <v>3</v>
      </c>
      <c r="AC339"/>
    </row>
    <row r="340" spans="1:29" ht="17.100000000000001" customHeight="1">
      <c r="A340" s="99">
        <v>331</v>
      </c>
      <c r="B340" s="103" t="s">
        <v>660</v>
      </c>
      <c r="C340" s="109">
        <v>18.71</v>
      </c>
      <c r="D340" s="109">
        <v>15</v>
      </c>
      <c r="E340" s="109">
        <v>19.8</v>
      </c>
      <c r="F340" s="109">
        <v>20</v>
      </c>
      <c r="G340" s="109">
        <v>11.81</v>
      </c>
      <c r="H340" s="109">
        <v>6</v>
      </c>
      <c r="I340" s="109">
        <v>3</v>
      </c>
      <c r="J340" s="109">
        <v>0</v>
      </c>
      <c r="K340" s="109">
        <v>0</v>
      </c>
      <c r="L340" s="109">
        <v>0</v>
      </c>
      <c r="M340" s="109">
        <v>0</v>
      </c>
      <c r="N340" s="110">
        <f>june!E340</f>
        <v>0</v>
      </c>
      <c r="O340"/>
      <c r="P340"/>
      <c r="Q340" s="109">
        <v>0.79</v>
      </c>
      <c r="R340" s="109">
        <v>1.08</v>
      </c>
      <c r="S340" s="109">
        <v>2</v>
      </c>
      <c r="T340" s="109">
        <v>2</v>
      </c>
      <c r="U340" s="109">
        <v>0</v>
      </c>
      <c r="V340" s="109">
        <v>3.32</v>
      </c>
      <c r="W340" s="109">
        <v>6.07</v>
      </c>
      <c r="X340" s="109">
        <v>2.37</v>
      </c>
      <c r="Y340" s="109">
        <v>10.870000000000001</v>
      </c>
      <c r="Z340" s="204">
        <v>8</v>
      </c>
      <c r="AA340" s="109">
        <v>9.2000000000000011</v>
      </c>
      <c r="AB340" s="110">
        <f>june!G340</f>
        <v>14.01</v>
      </c>
      <c r="AC340"/>
    </row>
    <row r="341" spans="1:29" ht="17.100000000000001" customHeight="1">
      <c r="A341" s="99">
        <v>332</v>
      </c>
      <c r="B341" s="103" t="s">
        <v>661</v>
      </c>
      <c r="C341" s="109">
        <v>1</v>
      </c>
      <c r="D341" s="109">
        <v>45.1</v>
      </c>
      <c r="E341" s="109">
        <v>73.349999999999994</v>
      </c>
      <c r="F341" s="109">
        <v>100.75</v>
      </c>
      <c r="G341" s="109">
        <v>108.8</v>
      </c>
      <c r="H341" s="109">
        <v>119.52500000000001</v>
      </c>
      <c r="I341" s="109">
        <v>123.05000000000003</v>
      </c>
      <c r="J341" s="109">
        <v>122.88</v>
      </c>
      <c r="K341" s="109">
        <v>108.31</v>
      </c>
      <c r="L341" s="109">
        <v>106.52000000000001</v>
      </c>
      <c r="M341" s="109">
        <v>112.25999999999999</v>
      </c>
      <c r="N341" s="110">
        <f>june!E341</f>
        <v>108.1</v>
      </c>
      <c r="O341"/>
      <c r="P341"/>
      <c r="Q341" s="109">
        <v>33.18</v>
      </c>
      <c r="R341" s="109">
        <v>24.45</v>
      </c>
      <c r="S341" s="109">
        <v>26.83</v>
      </c>
      <c r="T341" s="109">
        <v>15.79</v>
      </c>
      <c r="U341" s="109">
        <v>18.23</v>
      </c>
      <c r="V341" s="109">
        <v>19.89</v>
      </c>
      <c r="W341" s="109">
        <v>21.68</v>
      </c>
      <c r="X341" s="109">
        <v>34.690000000000005</v>
      </c>
      <c r="Y341" s="109">
        <v>24.380000000000003</v>
      </c>
      <c r="Z341" s="204">
        <v>28.09</v>
      </c>
      <c r="AA341" s="109">
        <v>37.25</v>
      </c>
      <c r="AB341" s="110">
        <f>june!G341</f>
        <v>42.06</v>
      </c>
      <c r="AC341"/>
    </row>
    <row r="342" spans="1:29" ht="17.100000000000001" customHeight="1">
      <c r="A342" s="99">
        <v>333</v>
      </c>
      <c r="B342" s="103" t="s">
        <v>662</v>
      </c>
      <c r="C342" s="109">
        <v>0</v>
      </c>
      <c r="D342" s="109">
        <v>0</v>
      </c>
      <c r="E342" s="109">
        <v>0</v>
      </c>
      <c r="F342" s="109">
        <v>0</v>
      </c>
      <c r="G342" s="109">
        <v>0</v>
      </c>
      <c r="H342" s="109">
        <v>0</v>
      </c>
      <c r="I342" s="109">
        <v>0</v>
      </c>
      <c r="J342" s="109">
        <v>0</v>
      </c>
      <c r="K342" s="109">
        <v>0</v>
      </c>
      <c r="L342" s="109">
        <v>0</v>
      </c>
      <c r="M342" s="109">
        <v>0</v>
      </c>
      <c r="N342" s="110">
        <f>june!E342</f>
        <v>0</v>
      </c>
      <c r="O342"/>
      <c r="P342"/>
      <c r="Q342" s="109">
        <v>0</v>
      </c>
      <c r="R342" s="109">
        <v>0</v>
      </c>
      <c r="S342" s="109">
        <v>0</v>
      </c>
      <c r="T342" s="109">
        <v>0</v>
      </c>
      <c r="U342" s="109">
        <v>0</v>
      </c>
      <c r="V342" s="109">
        <v>0</v>
      </c>
      <c r="W342" s="109">
        <v>0</v>
      </c>
      <c r="X342" s="109">
        <v>0</v>
      </c>
      <c r="Y342" s="109">
        <v>0</v>
      </c>
      <c r="Z342" s="204">
        <v>0</v>
      </c>
      <c r="AA342" s="109">
        <v>0</v>
      </c>
      <c r="AB342" s="110">
        <f>june!G342</f>
        <v>0</v>
      </c>
      <c r="AC342"/>
    </row>
    <row r="343" spans="1:29" ht="17.100000000000001" customHeight="1">
      <c r="A343" s="99">
        <v>334</v>
      </c>
      <c r="B343" s="103" t="s">
        <v>663</v>
      </c>
      <c r="C343" s="109">
        <v>0</v>
      </c>
      <c r="D343" s="109">
        <v>0</v>
      </c>
      <c r="E343" s="109">
        <v>0</v>
      </c>
      <c r="F343" s="109">
        <v>0</v>
      </c>
      <c r="G343" s="109">
        <v>0</v>
      </c>
      <c r="H343" s="109">
        <v>0</v>
      </c>
      <c r="I343" s="109">
        <v>0</v>
      </c>
      <c r="J343" s="109">
        <v>0</v>
      </c>
      <c r="K343" s="109">
        <v>0</v>
      </c>
      <c r="L343" s="109">
        <v>0</v>
      </c>
      <c r="M343" s="109">
        <v>0</v>
      </c>
      <c r="N343" s="110">
        <f>june!E343</f>
        <v>0</v>
      </c>
      <c r="O343"/>
      <c r="P343"/>
      <c r="Q343" s="109">
        <v>0</v>
      </c>
      <c r="R343" s="109">
        <v>0</v>
      </c>
      <c r="S343" s="109">
        <v>0</v>
      </c>
      <c r="T343" s="109">
        <v>0</v>
      </c>
      <c r="U343" s="109">
        <v>0</v>
      </c>
      <c r="V343" s="109">
        <v>0</v>
      </c>
      <c r="W343" s="109">
        <v>0</v>
      </c>
      <c r="X343" s="109">
        <v>0</v>
      </c>
      <c r="Y343" s="109">
        <v>0</v>
      </c>
      <c r="Z343" s="204">
        <v>0</v>
      </c>
      <c r="AA343" s="109">
        <v>0</v>
      </c>
      <c r="AB343" s="110">
        <f>june!G343</f>
        <v>0</v>
      </c>
      <c r="AC343"/>
    </row>
    <row r="344" spans="1:29" ht="17.100000000000001" customHeight="1">
      <c r="A344" s="99">
        <v>335</v>
      </c>
      <c r="B344" s="103" t="s">
        <v>664</v>
      </c>
      <c r="C344" s="109">
        <v>0</v>
      </c>
      <c r="D344" s="109">
        <v>0</v>
      </c>
      <c r="E344" s="109">
        <v>0</v>
      </c>
      <c r="F344" s="109">
        <v>0</v>
      </c>
      <c r="G344" s="109">
        <v>0</v>
      </c>
      <c r="H344" s="109">
        <v>0</v>
      </c>
      <c r="I344" s="109">
        <v>0</v>
      </c>
      <c r="J344" s="109">
        <v>0</v>
      </c>
      <c r="K344" s="109">
        <v>0</v>
      </c>
      <c r="L344" s="109">
        <v>0</v>
      </c>
      <c r="M344" s="109">
        <v>0</v>
      </c>
      <c r="N344" s="110">
        <f>june!E344</f>
        <v>0</v>
      </c>
      <c r="O344"/>
      <c r="P344"/>
      <c r="Q344" s="109">
        <v>0</v>
      </c>
      <c r="R344" s="109">
        <v>0</v>
      </c>
      <c r="S344" s="109">
        <v>1</v>
      </c>
      <c r="T344" s="109">
        <v>0</v>
      </c>
      <c r="U344" s="109">
        <v>0</v>
      </c>
      <c r="V344" s="109">
        <v>0</v>
      </c>
      <c r="W344" s="109">
        <v>0</v>
      </c>
      <c r="X344" s="109">
        <v>0</v>
      </c>
      <c r="Y344" s="109">
        <v>0</v>
      </c>
      <c r="Z344" s="204">
        <v>0</v>
      </c>
      <c r="AA344" s="109">
        <v>0.19</v>
      </c>
      <c r="AB344" s="110">
        <f>june!G344</f>
        <v>0</v>
      </c>
      <c r="AC344"/>
    </row>
    <row r="345" spans="1:29" ht="17.100000000000001" customHeight="1">
      <c r="A345" s="99">
        <v>336</v>
      </c>
      <c r="B345" s="103" t="s">
        <v>665</v>
      </c>
      <c r="C345" s="109">
        <v>0</v>
      </c>
      <c r="D345" s="109">
        <v>0</v>
      </c>
      <c r="E345" s="109">
        <v>0</v>
      </c>
      <c r="F345" s="109">
        <v>0</v>
      </c>
      <c r="G345" s="109">
        <v>0</v>
      </c>
      <c r="H345" s="109">
        <v>0</v>
      </c>
      <c r="I345" s="109">
        <v>0</v>
      </c>
      <c r="J345" s="109">
        <v>0</v>
      </c>
      <c r="K345" s="109">
        <v>0</v>
      </c>
      <c r="L345" s="109">
        <v>0</v>
      </c>
      <c r="M345" s="109">
        <v>0</v>
      </c>
      <c r="N345" s="110">
        <f>june!E345</f>
        <v>0</v>
      </c>
      <c r="O345"/>
      <c r="P345"/>
      <c r="Q345" s="109">
        <v>1</v>
      </c>
      <c r="R345" s="109">
        <v>1</v>
      </c>
      <c r="S345" s="109">
        <v>1.52</v>
      </c>
      <c r="T345" s="109">
        <v>0.48</v>
      </c>
      <c r="U345" s="109">
        <v>1</v>
      </c>
      <c r="V345" s="109">
        <v>0</v>
      </c>
      <c r="W345" s="109">
        <v>1</v>
      </c>
      <c r="X345" s="109">
        <v>4.4800000000000004</v>
      </c>
      <c r="Y345" s="109">
        <v>3.86</v>
      </c>
      <c r="Z345" s="204">
        <v>5.99</v>
      </c>
      <c r="AA345" s="109">
        <v>13.94</v>
      </c>
      <c r="AB345" s="110">
        <f>june!G345</f>
        <v>19.21</v>
      </c>
      <c r="AC345"/>
    </row>
    <row r="346" spans="1:29" ht="17.100000000000001" customHeight="1">
      <c r="A346" s="99">
        <v>337</v>
      </c>
      <c r="B346" s="103" t="s">
        <v>666</v>
      </c>
      <c r="C346" s="109">
        <v>9.92</v>
      </c>
      <c r="D346" s="109">
        <v>14</v>
      </c>
      <c r="E346" s="109">
        <v>17.27</v>
      </c>
      <c r="F346" s="109">
        <v>29.76</v>
      </c>
      <c r="G346" s="109">
        <v>42.74</v>
      </c>
      <c r="H346" s="109">
        <v>46</v>
      </c>
      <c r="I346" s="109">
        <v>48.900000000000006</v>
      </c>
      <c r="J346" s="109">
        <v>47.18</v>
      </c>
      <c r="K346" s="109">
        <v>51.330000000000013</v>
      </c>
      <c r="L346" s="109">
        <v>50.68</v>
      </c>
      <c r="M346" s="109">
        <v>48.91</v>
      </c>
      <c r="N346" s="110">
        <f>june!E346</f>
        <v>44.86</v>
      </c>
      <c r="O346"/>
      <c r="P346"/>
      <c r="Q346" s="109">
        <v>10.199999999999999</v>
      </c>
      <c r="R346" s="109">
        <v>11.15</v>
      </c>
      <c r="S346" s="109">
        <v>9.51</v>
      </c>
      <c r="T346" s="109">
        <v>10</v>
      </c>
      <c r="U346" s="109">
        <v>12.6</v>
      </c>
      <c r="V346" s="109">
        <v>14.12</v>
      </c>
      <c r="W346" s="109">
        <v>9</v>
      </c>
      <c r="X346" s="109">
        <v>14.559999999999999</v>
      </c>
      <c r="Y346" s="109">
        <v>12.469999999999997</v>
      </c>
      <c r="Z346" s="204">
        <v>12.79</v>
      </c>
      <c r="AA346" s="109">
        <v>11.32</v>
      </c>
      <c r="AB346" s="110">
        <f>june!G346</f>
        <v>5</v>
      </c>
      <c r="AC346"/>
    </row>
    <row r="347" spans="1:29" ht="17.100000000000001" customHeight="1">
      <c r="A347" s="99">
        <v>338</v>
      </c>
      <c r="B347" s="103" t="s">
        <v>667</v>
      </c>
      <c r="C347" s="109">
        <v>0</v>
      </c>
      <c r="D347" s="109">
        <v>0</v>
      </c>
      <c r="E347" s="109">
        <v>0</v>
      </c>
      <c r="F347" s="109">
        <v>0</v>
      </c>
      <c r="G347" s="109">
        <v>0</v>
      </c>
      <c r="H347" s="109">
        <v>0</v>
      </c>
      <c r="I347" s="109">
        <v>0</v>
      </c>
      <c r="J347" s="109">
        <v>0</v>
      </c>
      <c r="K347" s="109">
        <v>0</v>
      </c>
      <c r="L347" s="109">
        <v>0</v>
      </c>
      <c r="M347" s="109">
        <v>0</v>
      </c>
      <c r="N347" s="110">
        <f>june!E347</f>
        <v>0</v>
      </c>
      <c r="O347"/>
      <c r="P347"/>
      <c r="Q347" s="109">
        <v>0</v>
      </c>
      <c r="R347" s="109">
        <v>0</v>
      </c>
      <c r="S347" s="109">
        <v>0</v>
      </c>
      <c r="T347" s="109">
        <v>0</v>
      </c>
      <c r="U347" s="109">
        <v>0</v>
      </c>
      <c r="V347" s="109">
        <v>0</v>
      </c>
      <c r="W347" s="109">
        <v>0</v>
      </c>
      <c r="X347" s="109">
        <v>0</v>
      </c>
      <c r="Y347" s="109">
        <v>0</v>
      </c>
      <c r="Z347" s="204">
        <v>0</v>
      </c>
      <c r="AA347" s="109">
        <v>0</v>
      </c>
      <c r="AB347" s="110">
        <f>june!G347</f>
        <v>0</v>
      </c>
      <c r="AC347"/>
    </row>
    <row r="348" spans="1:29" ht="17.100000000000001" customHeight="1">
      <c r="A348" s="99">
        <v>339</v>
      </c>
      <c r="B348" s="103" t="s">
        <v>668</v>
      </c>
      <c r="C348" s="109">
        <v>0</v>
      </c>
      <c r="D348" s="109">
        <v>0</v>
      </c>
      <c r="E348" s="109">
        <v>0</v>
      </c>
      <c r="F348" s="109">
        <v>0</v>
      </c>
      <c r="G348" s="109">
        <v>0</v>
      </c>
      <c r="H348" s="109">
        <v>0</v>
      </c>
      <c r="I348" s="109">
        <v>0</v>
      </c>
      <c r="J348" s="109">
        <v>0</v>
      </c>
      <c r="K348" s="109">
        <v>0</v>
      </c>
      <c r="L348" s="109">
        <v>0</v>
      </c>
      <c r="M348" s="109">
        <v>0</v>
      </c>
      <c r="N348" s="110">
        <f>june!E348</f>
        <v>0</v>
      </c>
      <c r="O348"/>
      <c r="P348"/>
      <c r="Q348" s="109">
        <v>0</v>
      </c>
      <c r="R348" s="109">
        <v>0</v>
      </c>
      <c r="S348" s="109">
        <v>0</v>
      </c>
      <c r="T348" s="109">
        <v>0</v>
      </c>
      <c r="U348" s="109">
        <v>0</v>
      </c>
      <c r="V348" s="109">
        <v>0</v>
      </c>
      <c r="W348" s="109">
        <v>0</v>
      </c>
      <c r="X348" s="109">
        <v>0</v>
      </c>
      <c r="Y348" s="109">
        <v>0</v>
      </c>
      <c r="Z348" s="204">
        <v>0</v>
      </c>
      <c r="AA348" s="109">
        <v>0</v>
      </c>
      <c r="AB348" s="110">
        <f>june!G348</f>
        <v>0</v>
      </c>
      <c r="AC348"/>
    </row>
    <row r="349" spans="1:29" ht="17.100000000000001" customHeight="1">
      <c r="A349" s="99">
        <v>340</v>
      </c>
      <c r="B349" s="103" t="s">
        <v>669</v>
      </c>
      <c r="C349" s="109">
        <v>42.05</v>
      </c>
      <c r="D349" s="109">
        <v>42.52</v>
      </c>
      <c r="E349" s="109">
        <v>28.3</v>
      </c>
      <c r="F349" s="109">
        <v>19.309999999999999</v>
      </c>
      <c r="G349" s="109">
        <v>21</v>
      </c>
      <c r="H349" s="109">
        <v>13.16</v>
      </c>
      <c r="I349" s="109">
        <v>11.89</v>
      </c>
      <c r="J349" s="109">
        <v>11</v>
      </c>
      <c r="K349" s="109">
        <v>4</v>
      </c>
      <c r="L349" s="109">
        <v>2</v>
      </c>
      <c r="M349" s="109">
        <v>11.85</v>
      </c>
      <c r="N349" s="110">
        <f>june!E349</f>
        <v>18.41</v>
      </c>
      <c r="O349"/>
      <c r="P349"/>
      <c r="Q349" s="109">
        <v>7</v>
      </c>
      <c r="R349" s="109">
        <v>11.79</v>
      </c>
      <c r="S349" s="109">
        <v>11.05</v>
      </c>
      <c r="T349" s="109">
        <v>10.56</v>
      </c>
      <c r="U349" s="109">
        <v>10.52</v>
      </c>
      <c r="V349" s="109">
        <v>12</v>
      </c>
      <c r="W349" s="109">
        <v>17</v>
      </c>
      <c r="X349" s="109">
        <v>18</v>
      </c>
      <c r="Y349" s="109">
        <v>26.29</v>
      </c>
      <c r="Z349" s="204">
        <v>22.1</v>
      </c>
      <c r="AA349" s="109">
        <v>20.69</v>
      </c>
      <c r="AB349" s="110">
        <f>june!G349</f>
        <v>17.189999999999998</v>
      </c>
      <c r="AC349"/>
    </row>
    <row r="350" spans="1:29" ht="17.100000000000001" customHeight="1">
      <c r="A350" s="99">
        <v>341</v>
      </c>
      <c r="B350" s="103" t="s">
        <v>670</v>
      </c>
      <c r="C350" s="109">
        <v>71.3</v>
      </c>
      <c r="D350" s="109">
        <v>58.76</v>
      </c>
      <c r="E350" s="109">
        <v>51.16</v>
      </c>
      <c r="F350" s="109">
        <v>50.32</v>
      </c>
      <c r="G350" s="109">
        <v>55</v>
      </c>
      <c r="H350" s="109">
        <v>41.72</v>
      </c>
      <c r="I350" s="109">
        <v>35</v>
      </c>
      <c r="J350" s="109">
        <v>33.56</v>
      </c>
      <c r="K350" s="109">
        <v>41</v>
      </c>
      <c r="L350" s="109">
        <v>38.879999999999995</v>
      </c>
      <c r="M350" s="109">
        <v>42.1</v>
      </c>
      <c r="N350" s="110">
        <f>june!E350</f>
        <v>31.92</v>
      </c>
      <c r="O350"/>
      <c r="P350"/>
      <c r="Q350" s="109">
        <v>1.29</v>
      </c>
      <c r="R350" s="109">
        <v>1</v>
      </c>
      <c r="S350" s="109">
        <v>3.19</v>
      </c>
      <c r="T350" s="109">
        <v>3</v>
      </c>
      <c r="U350" s="109">
        <v>2.68</v>
      </c>
      <c r="V350" s="109">
        <v>5.9</v>
      </c>
      <c r="W350" s="109">
        <v>2.93</v>
      </c>
      <c r="X350" s="109">
        <v>4.04</v>
      </c>
      <c r="Y350" s="109">
        <v>4.33</v>
      </c>
      <c r="Z350" s="204">
        <v>4.76</v>
      </c>
      <c r="AA350" s="109">
        <v>4.53</v>
      </c>
      <c r="AB350" s="110">
        <f>june!G350</f>
        <v>2</v>
      </c>
      <c r="AC350"/>
    </row>
    <row r="351" spans="1:29" ht="17.100000000000001" customHeight="1">
      <c r="A351" s="99">
        <v>342</v>
      </c>
      <c r="B351" s="103" t="s">
        <v>671</v>
      </c>
      <c r="C351" s="109">
        <v>0</v>
      </c>
      <c r="D351" s="109">
        <v>0</v>
      </c>
      <c r="E351" s="109">
        <v>0</v>
      </c>
      <c r="F351" s="109">
        <v>0</v>
      </c>
      <c r="G351" s="109">
        <v>0</v>
      </c>
      <c r="H351" s="109">
        <v>0</v>
      </c>
      <c r="I351" s="109">
        <v>0</v>
      </c>
      <c r="J351" s="109">
        <v>0</v>
      </c>
      <c r="K351" s="109">
        <v>0</v>
      </c>
      <c r="L351" s="109">
        <v>0</v>
      </c>
      <c r="M351" s="109">
        <v>0</v>
      </c>
      <c r="N351" s="110">
        <f>june!E351</f>
        <v>0</v>
      </c>
      <c r="O351"/>
      <c r="P351"/>
      <c r="Q351" s="109">
        <v>0</v>
      </c>
      <c r="R351" s="109">
        <v>0</v>
      </c>
      <c r="S351" s="109">
        <v>0</v>
      </c>
      <c r="T351" s="109">
        <v>0</v>
      </c>
      <c r="U351" s="109">
        <v>0</v>
      </c>
      <c r="V351" s="109">
        <v>0</v>
      </c>
      <c r="W351" s="109">
        <v>0.74</v>
      </c>
      <c r="X351" s="109">
        <v>1</v>
      </c>
      <c r="Y351" s="109">
        <v>3</v>
      </c>
      <c r="Z351" s="204">
        <v>2</v>
      </c>
      <c r="AA351" s="109">
        <v>1.9</v>
      </c>
      <c r="AB351" s="110">
        <f>june!G351</f>
        <v>1.08</v>
      </c>
      <c r="AC351"/>
    </row>
    <row r="352" spans="1:29" ht="17.100000000000001" customHeight="1">
      <c r="A352" s="99">
        <v>343</v>
      </c>
      <c r="B352" s="103" t="s">
        <v>672</v>
      </c>
      <c r="C352" s="109">
        <v>21.38</v>
      </c>
      <c r="D352" s="109">
        <v>18.670000000000002</v>
      </c>
      <c r="E352" s="109">
        <v>21.25</v>
      </c>
      <c r="F352" s="109">
        <v>18.559999999999999</v>
      </c>
      <c r="G352" s="109">
        <v>17.03</v>
      </c>
      <c r="H352" s="109">
        <v>18.68</v>
      </c>
      <c r="I352" s="109">
        <v>24.64</v>
      </c>
      <c r="J352" s="109">
        <v>30.799999999999994</v>
      </c>
      <c r="K352" s="109">
        <v>29.22</v>
      </c>
      <c r="L352" s="109">
        <v>26.830000000000002</v>
      </c>
      <c r="M352" s="109">
        <v>39.42</v>
      </c>
      <c r="N352" s="110">
        <f>june!E352</f>
        <v>29</v>
      </c>
      <c r="O352"/>
      <c r="P352"/>
      <c r="Q352" s="109">
        <v>106.59</v>
      </c>
      <c r="R352" s="109">
        <v>120.535</v>
      </c>
      <c r="S352" s="109">
        <v>128.94</v>
      </c>
      <c r="T352" s="109">
        <v>134.565</v>
      </c>
      <c r="U352" s="109">
        <v>112.57</v>
      </c>
      <c r="V352" s="109">
        <v>130.93</v>
      </c>
      <c r="W352" s="109">
        <v>132.94</v>
      </c>
      <c r="X352" s="109">
        <v>142.17000000000004</v>
      </c>
      <c r="Y352" s="109">
        <v>146.72999999999996</v>
      </c>
      <c r="Z352" s="204">
        <v>127.66</v>
      </c>
      <c r="AA352" s="109">
        <v>127.05999999999996</v>
      </c>
      <c r="AB352" s="110">
        <f>june!G352</f>
        <v>140.28000000000006</v>
      </c>
      <c r="AC352"/>
    </row>
    <row r="353" spans="1:29" ht="17.100000000000001" customHeight="1">
      <c r="A353" s="99">
        <v>344</v>
      </c>
      <c r="B353" s="103" t="s">
        <v>673</v>
      </c>
      <c r="C353" s="109">
        <v>0</v>
      </c>
      <c r="D353" s="109">
        <v>0</v>
      </c>
      <c r="E353" s="109">
        <v>0</v>
      </c>
      <c r="F353" s="109">
        <v>0</v>
      </c>
      <c r="G353" s="109">
        <v>0</v>
      </c>
      <c r="H353" s="109">
        <v>0</v>
      </c>
      <c r="I353" s="109">
        <v>0</v>
      </c>
      <c r="J353" s="109">
        <v>0</v>
      </c>
      <c r="K353" s="109">
        <v>0</v>
      </c>
      <c r="L353" s="109">
        <v>0</v>
      </c>
      <c r="M353" s="109">
        <v>0</v>
      </c>
      <c r="N353" s="110">
        <f>june!E353</f>
        <v>0</v>
      </c>
      <c r="O353"/>
      <c r="P353"/>
      <c r="Q353" s="109">
        <v>0</v>
      </c>
      <c r="R353" s="109">
        <v>1</v>
      </c>
      <c r="S353" s="109">
        <v>0</v>
      </c>
      <c r="T353" s="109">
        <v>0</v>
      </c>
      <c r="U353" s="109">
        <v>0</v>
      </c>
      <c r="V353" s="109">
        <v>0</v>
      </c>
      <c r="W353" s="109">
        <v>0</v>
      </c>
      <c r="X353" s="109">
        <v>4.09</v>
      </c>
      <c r="Y353" s="109">
        <v>3.19</v>
      </c>
      <c r="Z353" s="204">
        <v>3</v>
      </c>
      <c r="AA353" s="109">
        <v>3</v>
      </c>
      <c r="AB353" s="110">
        <f>june!G353</f>
        <v>3.8</v>
      </c>
      <c r="AC353"/>
    </row>
    <row r="354" spans="1:29" ht="17.100000000000001" customHeight="1">
      <c r="A354" s="99">
        <v>345</v>
      </c>
      <c r="B354" s="103" t="s">
        <v>674</v>
      </c>
      <c r="C354" s="109">
        <v>0</v>
      </c>
      <c r="D354" s="109">
        <v>0</v>
      </c>
      <c r="E354" s="109">
        <v>0</v>
      </c>
      <c r="F354" s="109">
        <v>0</v>
      </c>
      <c r="G354" s="109">
        <v>0</v>
      </c>
      <c r="H354" s="109">
        <v>0</v>
      </c>
      <c r="I354" s="109">
        <v>0</v>
      </c>
      <c r="J354" s="109">
        <v>0</v>
      </c>
      <c r="K354" s="109">
        <v>0</v>
      </c>
      <c r="L354" s="109">
        <v>0</v>
      </c>
      <c r="M354" s="109">
        <v>0</v>
      </c>
      <c r="N354" s="110">
        <f>june!E354</f>
        <v>0</v>
      </c>
      <c r="O354"/>
      <c r="P354"/>
      <c r="Q354" s="109">
        <v>0</v>
      </c>
      <c r="R354" s="109">
        <v>0</v>
      </c>
      <c r="S354" s="109">
        <v>0</v>
      </c>
      <c r="T354" s="109">
        <v>0</v>
      </c>
      <c r="U354" s="109">
        <v>0</v>
      </c>
      <c r="V354" s="109">
        <v>0</v>
      </c>
      <c r="W354" s="109">
        <v>0</v>
      </c>
      <c r="X354" s="109">
        <v>0</v>
      </c>
      <c r="Y354" s="109">
        <v>0</v>
      </c>
      <c r="Z354" s="204">
        <v>0</v>
      </c>
      <c r="AA354" s="109">
        <v>0</v>
      </c>
      <c r="AB354" s="110">
        <f>june!G354</f>
        <v>0</v>
      </c>
      <c r="AC354"/>
    </row>
    <row r="355" spans="1:29" ht="17.100000000000001" customHeight="1">
      <c r="A355" s="99">
        <v>346</v>
      </c>
      <c r="B355" s="103" t="s">
        <v>675</v>
      </c>
      <c r="C355" s="109">
        <v>48.74</v>
      </c>
      <c r="D355" s="109">
        <v>35.65</v>
      </c>
      <c r="E355" s="109">
        <v>31.82</v>
      </c>
      <c r="F355" s="109">
        <v>33.4</v>
      </c>
      <c r="G355" s="109">
        <v>32.020000000000003</v>
      </c>
      <c r="H355" s="109">
        <v>31.53</v>
      </c>
      <c r="I355" s="109">
        <v>28.97</v>
      </c>
      <c r="J355" s="109">
        <v>30</v>
      </c>
      <c r="K355" s="109">
        <v>25.04</v>
      </c>
      <c r="L355" s="109">
        <v>24.3</v>
      </c>
      <c r="M355" s="109">
        <v>12</v>
      </c>
      <c r="N355" s="110">
        <f>june!E355</f>
        <v>16</v>
      </c>
      <c r="O355"/>
      <c r="P355"/>
      <c r="Q355" s="109">
        <v>0</v>
      </c>
      <c r="R355" s="109">
        <v>0</v>
      </c>
      <c r="S355" s="109">
        <v>0</v>
      </c>
      <c r="T355" s="109">
        <v>0</v>
      </c>
      <c r="U355" s="109">
        <v>1</v>
      </c>
      <c r="V355" s="109">
        <v>0</v>
      </c>
      <c r="W355" s="109">
        <v>1</v>
      </c>
      <c r="X355" s="109">
        <v>4.01</v>
      </c>
      <c r="Y355" s="109">
        <v>2</v>
      </c>
      <c r="Z355" s="204">
        <v>2.63</v>
      </c>
      <c r="AA355" s="109">
        <v>1.71</v>
      </c>
      <c r="AB355" s="110">
        <f>june!G355</f>
        <v>3.8499999999999996</v>
      </c>
      <c r="AC355"/>
    </row>
    <row r="356" spans="1:29" ht="17.100000000000001" customHeight="1">
      <c r="A356" s="99">
        <v>347</v>
      </c>
      <c r="B356" s="103" t="s">
        <v>1270</v>
      </c>
      <c r="C356" s="109">
        <v>0</v>
      </c>
      <c r="D356" s="109">
        <v>0</v>
      </c>
      <c r="E356" s="109">
        <v>0</v>
      </c>
      <c r="F356" s="109">
        <v>0</v>
      </c>
      <c r="G356" s="109">
        <v>0</v>
      </c>
      <c r="H356" s="109">
        <v>0</v>
      </c>
      <c r="I356" s="109">
        <v>0</v>
      </c>
      <c r="J356" s="109">
        <v>0</v>
      </c>
      <c r="K356" s="109">
        <v>0</v>
      </c>
      <c r="L356" s="109">
        <v>0</v>
      </c>
      <c r="M356" s="109">
        <v>0</v>
      </c>
      <c r="N356" s="110">
        <f>june!E356</f>
        <v>0</v>
      </c>
      <c r="O356"/>
      <c r="P356"/>
      <c r="Q356" s="109">
        <v>0.95</v>
      </c>
      <c r="R356" s="109">
        <v>0</v>
      </c>
      <c r="S356" s="109">
        <v>1</v>
      </c>
      <c r="T356" s="109">
        <v>1</v>
      </c>
      <c r="U356" s="109">
        <v>1</v>
      </c>
      <c r="V356" s="109">
        <v>0</v>
      </c>
      <c r="W356" s="109">
        <v>3.7199999999999998</v>
      </c>
      <c r="X356" s="109">
        <v>9.0300000000000011</v>
      </c>
      <c r="Y356" s="109">
        <v>9</v>
      </c>
      <c r="Z356" s="204">
        <v>8.11</v>
      </c>
      <c r="AA356" s="109">
        <v>12.18</v>
      </c>
      <c r="AB356" s="110">
        <f>june!G356</f>
        <v>16.020000000000003</v>
      </c>
      <c r="AC356"/>
    </row>
    <row r="357" spans="1:29" ht="17.100000000000001" customHeight="1">
      <c r="A357" s="99">
        <v>348</v>
      </c>
      <c r="B357" s="103" t="s">
        <v>676</v>
      </c>
      <c r="C357" s="109">
        <v>0</v>
      </c>
      <c r="D357" s="109">
        <v>0</v>
      </c>
      <c r="E357" s="109">
        <v>0</v>
      </c>
      <c r="F357" s="109">
        <v>17.23</v>
      </c>
      <c r="G357" s="109">
        <v>66.53</v>
      </c>
      <c r="H357" s="109">
        <v>75.290000000000006</v>
      </c>
      <c r="I357" s="109">
        <v>64.170000000000016</v>
      </c>
      <c r="J357" s="109">
        <v>86.39</v>
      </c>
      <c r="K357" s="109">
        <v>140.22</v>
      </c>
      <c r="L357" s="109">
        <v>85.160000000000011</v>
      </c>
      <c r="M357" s="109">
        <v>66.81</v>
      </c>
      <c r="N357" s="110">
        <f>june!E357</f>
        <v>69.150000000000006</v>
      </c>
      <c r="O357"/>
      <c r="P357"/>
      <c r="Q357" s="109">
        <v>209.03</v>
      </c>
      <c r="R357" s="109">
        <v>240.75</v>
      </c>
      <c r="S357" s="109">
        <v>262.7</v>
      </c>
      <c r="T357" s="109">
        <v>295.8</v>
      </c>
      <c r="U357" s="109">
        <v>341.2</v>
      </c>
      <c r="V357" s="109">
        <v>342.58</v>
      </c>
      <c r="W357" s="109">
        <v>355.22</v>
      </c>
      <c r="X357" s="109">
        <v>406.83</v>
      </c>
      <c r="Y357" s="109">
        <v>418.14999999999992</v>
      </c>
      <c r="Z357" s="204">
        <v>483.92999999999995</v>
      </c>
      <c r="AA357" s="109">
        <v>465.13000000000011</v>
      </c>
      <c r="AB357" s="110">
        <f>june!G357</f>
        <v>473.96000000000009</v>
      </c>
      <c r="AC357"/>
    </row>
    <row r="358" spans="1:29" ht="17.100000000000001" customHeight="1">
      <c r="A358" s="99">
        <v>349</v>
      </c>
      <c r="B358" s="103" t="s">
        <v>677</v>
      </c>
      <c r="C358" s="109">
        <v>0</v>
      </c>
      <c r="D358" s="109">
        <v>0</v>
      </c>
      <c r="E358" s="109">
        <v>0</v>
      </c>
      <c r="F358" s="109">
        <v>0</v>
      </c>
      <c r="G358" s="109">
        <v>0</v>
      </c>
      <c r="H358" s="109">
        <v>0</v>
      </c>
      <c r="I358" s="109">
        <v>0</v>
      </c>
      <c r="J358" s="109">
        <v>0</v>
      </c>
      <c r="K358" s="109">
        <v>0</v>
      </c>
      <c r="L358" s="109">
        <v>0</v>
      </c>
      <c r="M358" s="109">
        <v>0</v>
      </c>
      <c r="N358" s="110">
        <f>june!E358</f>
        <v>5.37</v>
      </c>
      <c r="O358"/>
      <c r="P358"/>
      <c r="Q358" s="109">
        <v>0</v>
      </c>
      <c r="R358" s="109">
        <v>0</v>
      </c>
      <c r="S358" s="109">
        <v>0</v>
      </c>
      <c r="T358" s="109">
        <v>0</v>
      </c>
      <c r="U358" s="109">
        <v>0</v>
      </c>
      <c r="V358" s="109">
        <v>0</v>
      </c>
      <c r="W358" s="109">
        <v>0</v>
      </c>
      <c r="X358" s="109">
        <v>0</v>
      </c>
      <c r="Y358" s="109">
        <v>0</v>
      </c>
      <c r="Z358" s="204">
        <v>0</v>
      </c>
      <c r="AA358" s="109">
        <v>0</v>
      </c>
      <c r="AB358" s="110">
        <f>june!G358</f>
        <v>54.339999999999996</v>
      </c>
      <c r="AC358"/>
    </row>
    <row r="359" spans="1:29" ht="17.100000000000001" customHeight="1">
      <c r="A359" s="99">
        <v>350</v>
      </c>
      <c r="B359" s="103" t="s">
        <v>678</v>
      </c>
      <c r="C359" s="109">
        <v>0</v>
      </c>
      <c r="D359" s="109">
        <v>0</v>
      </c>
      <c r="E359" s="109">
        <v>0</v>
      </c>
      <c r="F359" s="109">
        <v>0</v>
      </c>
      <c r="G359" s="109">
        <v>0</v>
      </c>
      <c r="H359" s="109">
        <v>0</v>
      </c>
      <c r="I359" s="109">
        <v>0</v>
      </c>
      <c r="J359" s="109">
        <v>0</v>
      </c>
      <c r="K359" s="109">
        <v>0</v>
      </c>
      <c r="L359" s="109">
        <v>0</v>
      </c>
      <c r="M359" s="109">
        <v>0</v>
      </c>
      <c r="N359" s="110">
        <f>june!E359</f>
        <v>0</v>
      </c>
      <c r="O359"/>
      <c r="P359"/>
      <c r="Q359" s="109">
        <v>2.17</v>
      </c>
      <c r="R359" s="109">
        <v>3</v>
      </c>
      <c r="S359" s="109">
        <v>2</v>
      </c>
      <c r="T359" s="109">
        <v>4</v>
      </c>
      <c r="U359" s="109">
        <v>4</v>
      </c>
      <c r="V359" s="109">
        <v>3.5</v>
      </c>
      <c r="W359" s="109">
        <v>2</v>
      </c>
      <c r="X359" s="109">
        <v>2.5</v>
      </c>
      <c r="Y359" s="109">
        <v>3.49</v>
      </c>
      <c r="Z359" s="204">
        <v>5.0600000000000005</v>
      </c>
      <c r="AA359" s="109">
        <v>4</v>
      </c>
      <c r="AB359" s="110">
        <f>june!G359</f>
        <v>4.17</v>
      </c>
      <c r="AC359"/>
    </row>
    <row r="360" spans="1:29" ht="17.100000000000001" customHeight="1">
      <c r="A360" s="99">
        <v>351</v>
      </c>
      <c r="B360" s="103" t="s">
        <v>679</v>
      </c>
      <c r="C360" s="109">
        <v>0</v>
      </c>
      <c r="D360" s="109">
        <v>0</v>
      </c>
      <c r="E360" s="109">
        <v>0</v>
      </c>
      <c r="F360" s="109">
        <v>0</v>
      </c>
      <c r="G360" s="109">
        <v>0</v>
      </c>
      <c r="H360" s="109">
        <v>0</v>
      </c>
      <c r="I360" s="109">
        <v>0</v>
      </c>
      <c r="J360" s="109">
        <v>0</v>
      </c>
      <c r="K360" s="109">
        <v>0</v>
      </c>
      <c r="L360" s="109">
        <v>0</v>
      </c>
      <c r="M360" s="109">
        <v>0</v>
      </c>
      <c r="N360" s="110">
        <f>june!E360</f>
        <v>0</v>
      </c>
      <c r="O360"/>
      <c r="P360"/>
      <c r="Q360" s="109">
        <v>0</v>
      </c>
      <c r="R360" s="109">
        <v>0</v>
      </c>
      <c r="S360" s="109">
        <v>0</v>
      </c>
      <c r="T360" s="109">
        <v>0</v>
      </c>
      <c r="U360" s="109">
        <v>0</v>
      </c>
      <c r="V360" s="109">
        <v>0</v>
      </c>
      <c r="W360" s="109">
        <v>0</v>
      </c>
      <c r="X360" s="109">
        <v>0</v>
      </c>
      <c r="Y360" s="109">
        <v>0</v>
      </c>
      <c r="Z360" s="204">
        <v>0</v>
      </c>
      <c r="AA360" s="109">
        <v>0</v>
      </c>
      <c r="AB360" s="110">
        <f>june!G360</f>
        <v>0</v>
      </c>
      <c r="AC360"/>
    </row>
    <row r="361" spans="1:29" ht="17.100000000000001" customHeight="1">
      <c r="A361" s="99">
        <v>352</v>
      </c>
      <c r="B361" s="103" t="s">
        <v>557</v>
      </c>
      <c r="C361" s="109">
        <v>0</v>
      </c>
      <c r="D361" s="109">
        <v>0</v>
      </c>
      <c r="E361" s="109">
        <v>0</v>
      </c>
      <c r="F361" s="109">
        <v>0</v>
      </c>
      <c r="G361" s="109">
        <v>0</v>
      </c>
      <c r="H361" s="109">
        <v>0</v>
      </c>
      <c r="I361" s="109">
        <v>0</v>
      </c>
      <c r="J361" s="109">
        <v>0</v>
      </c>
      <c r="K361" s="109">
        <v>0</v>
      </c>
      <c r="L361" s="109">
        <v>0</v>
      </c>
      <c r="M361" s="109">
        <v>0</v>
      </c>
      <c r="N361" s="110">
        <f>june!E361</f>
        <v>0</v>
      </c>
      <c r="O361"/>
      <c r="P361"/>
      <c r="Q361" s="109">
        <v>9.32</v>
      </c>
      <c r="R361" s="109">
        <v>11.73</v>
      </c>
      <c r="S361" s="109">
        <v>18.2</v>
      </c>
      <c r="T361" s="109">
        <v>11.55</v>
      </c>
      <c r="U361" s="109">
        <v>11.89</v>
      </c>
      <c r="V361" s="109">
        <v>9.61</v>
      </c>
      <c r="W361" s="109">
        <v>4.2100000000000009</v>
      </c>
      <c r="X361" s="109">
        <v>3.1</v>
      </c>
      <c r="Y361" s="109">
        <v>2</v>
      </c>
      <c r="Z361" s="204">
        <v>2</v>
      </c>
      <c r="AA361" s="109">
        <v>4.8</v>
      </c>
      <c r="AB361" s="110">
        <f>june!G361</f>
        <v>5</v>
      </c>
      <c r="AC361"/>
    </row>
    <row r="362" spans="1:29" ht="17.100000000000001" customHeight="1">
      <c r="A362" s="99">
        <v>406</v>
      </c>
      <c r="B362" s="103" t="s">
        <v>680</v>
      </c>
      <c r="C362" s="109">
        <v>0</v>
      </c>
      <c r="D362" s="109">
        <v>0</v>
      </c>
      <c r="E362" s="109">
        <v>0</v>
      </c>
      <c r="F362" s="109">
        <v>0</v>
      </c>
      <c r="G362" s="109">
        <v>0</v>
      </c>
      <c r="H362" s="109">
        <v>0</v>
      </c>
      <c r="I362" s="109">
        <v>0</v>
      </c>
      <c r="J362" s="109">
        <v>0</v>
      </c>
      <c r="K362" s="109">
        <v>0</v>
      </c>
      <c r="L362" s="109">
        <v>0</v>
      </c>
      <c r="M362" s="109">
        <v>0</v>
      </c>
      <c r="N362" s="110">
        <f>june!E362</f>
        <v>0</v>
      </c>
      <c r="O362"/>
      <c r="P362"/>
      <c r="Q362" s="109">
        <v>0</v>
      </c>
      <c r="R362" s="109">
        <v>0</v>
      </c>
      <c r="S362" s="109">
        <v>0</v>
      </c>
      <c r="T362" s="109">
        <v>0</v>
      </c>
      <c r="U362" s="109">
        <v>0</v>
      </c>
      <c r="V362" s="109">
        <v>0</v>
      </c>
      <c r="W362" s="109">
        <v>0</v>
      </c>
      <c r="X362" s="109">
        <v>0</v>
      </c>
      <c r="Y362" s="109">
        <v>0</v>
      </c>
      <c r="Z362" s="204">
        <v>0</v>
      </c>
      <c r="AA362" s="109">
        <v>0</v>
      </c>
      <c r="AB362" s="110">
        <f>june!G362</f>
        <v>0</v>
      </c>
      <c r="AC362"/>
    </row>
    <row r="363" spans="1:29" ht="17.100000000000001" customHeight="1">
      <c r="A363" s="99">
        <v>600</v>
      </c>
      <c r="B363" s="103" t="s">
        <v>681</v>
      </c>
      <c r="C363" s="109">
        <v>3</v>
      </c>
      <c r="D363" s="109">
        <v>53.5</v>
      </c>
      <c r="E363" s="109">
        <v>70.69</v>
      </c>
      <c r="F363" s="109">
        <v>70</v>
      </c>
      <c r="G363" s="109">
        <v>63.66</v>
      </c>
      <c r="H363" s="109">
        <v>44.78</v>
      </c>
      <c r="I363" s="109">
        <v>36</v>
      </c>
      <c r="J363" s="109">
        <v>33.35</v>
      </c>
      <c r="K363" s="109">
        <v>39</v>
      </c>
      <c r="L363" s="109">
        <v>38.299999999999997</v>
      </c>
      <c r="M363" s="109">
        <v>42.5</v>
      </c>
      <c r="N363" s="110">
        <f>june!E363</f>
        <v>39</v>
      </c>
      <c r="O363"/>
      <c r="P363"/>
      <c r="Q363" s="109">
        <v>8.82</v>
      </c>
      <c r="R363" s="109">
        <v>6.01</v>
      </c>
      <c r="S363" s="109">
        <v>3.72</v>
      </c>
      <c r="T363" s="109">
        <v>4.4000000000000004</v>
      </c>
      <c r="U363" s="109">
        <v>3.9</v>
      </c>
      <c r="V363" s="109">
        <v>0.31</v>
      </c>
      <c r="W363" s="109">
        <v>0.34</v>
      </c>
      <c r="X363" s="109">
        <v>3.12</v>
      </c>
      <c r="Y363" s="109">
        <v>9.3800000000000008</v>
      </c>
      <c r="Z363" s="204">
        <v>6</v>
      </c>
      <c r="AA363" s="109">
        <v>14.290000000000001</v>
      </c>
      <c r="AB363" s="110">
        <f>june!G363</f>
        <v>14.27</v>
      </c>
      <c r="AC363"/>
    </row>
    <row r="364" spans="1:29" ht="17.100000000000001" customHeight="1">
      <c r="A364" s="99">
        <v>603</v>
      </c>
      <c r="B364" s="103" t="s">
        <v>682</v>
      </c>
      <c r="C364" s="109">
        <v>45.08</v>
      </c>
      <c r="D364" s="109">
        <v>53.86</v>
      </c>
      <c r="E364" s="109">
        <v>53.58</v>
      </c>
      <c r="F364" s="109">
        <v>59.92</v>
      </c>
      <c r="G364" s="109">
        <v>83.72</v>
      </c>
      <c r="H364" s="109">
        <v>77.81</v>
      </c>
      <c r="I364" s="109">
        <v>65.859999999999985</v>
      </c>
      <c r="J364" s="109">
        <v>58.320000000000007</v>
      </c>
      <c r="K364" s="109">
        <v>59.72</v>
      </c>
      <c r="L364" s="109">
        <v>66.48</v>
      </c>
      <c r="M364" s="109">
        <v>58.20000000000001</v>
      </c>
      <c r="N364" s="110">
        <f>june!E364</f>
        <v>54.550000000000004</v>
      </c>
      <c r="O364"/>
      <c r="P364"/>
      <c r="Q364" s="109">
        <v>28.61</v>
      </c>
      <c r="R364" s="109">
        <v>32.200000000000003</v>
      </c>
      <c r="S364" s="109">
        <v>41.52</v>
      </c>
      <c r="T364" s="109">
        <v>34.49</v>
      </c>
      <c r="U364" s="109">
        <v>38.58</v>
      </c>
      <c r="V364" s="109">
        <v>39.11</v>
      </c>
      <c r="W364" s="109">
        <v>53.12</v>
      </c>
      <c r="X364" s="109">
        <v>58.589999999999996</v>
      </c>
      <c r="Y364" s="109">
        <v>56.920000000000009</v>
      </c>
      <c r="Z364" s="204">
        <v>69.13000000000001</v>
      </c>
      <c r="AA364" s="109">
        <v>79.36999999999999</v>
      </c>
      <c r="AB364" s="110">
        <f>june!G364</f>
        <v>79.16</v>
      </c>
      <c r="AC364"/>
    </row>
    <row r="365" spans="1:29" ht="17.100000000000001" customHeight="1">
      <c r="A365" s="99">
        <v>605</v>
      </c>
      <c r="B365" s="103" t="s">
        <v>683</v>
      </c>
      <c r="C365" s="109">
        <v>100.41</v>
      </c>
      <c r="D365" s="109">
        <v>100.41</v>
      </c>
      <c r="E365" s="109">
        <v>108.4</v>
      </c>
      <c r="F365" s="109">
        <v>93.3</v>
      </c>
      <c r="G365" s="109">
        <v>71.13</v>
      </c>
      <c r="H365" s="109">
        <v>72.36</v>
      </c>
      <c r="I365" s="109">
        <v>68.13</v>
      </c>
      <c r="J365" s="109">
        <v>78</v>
      </c>
      <c r="K365" s="109">
        <v>92.29</v>
      </c>
      <c r="L365" s="109">
        <v>104.46</v>
      </c>
      <c r="M365" s="109">
        <v>88.46</v>
      </c>
      <c r="N365" s="110">
        <f>june!E365</f>
        <v>69.400000000000006</v>
      </c>
      <c r="O365"/>
      <c r="P365"/>
      <c r="Q365" s="109">
        <v>18.260000000000002</v>
      </c>
      <c r="R365" s="109">
        <v>17.809999999999999</v>
      </c>
      <c r="S365" s="109">
        <v>12.73</v>
      </c>
      <c r="T365" s="109">
        <v>15.41</v>
      </c>
      <c r="U365" s="109">
        <v>12.04</v>
      </c>
      <c r="V365" s="109">
        <v>16.27</v>
      </c>
      <c r="W365" s="109">
        <v>19.799999999999997</v>
      </c>
      <c r="X365" s="109">
        <v>18.78</v>
      </c>
      <c r="Y365" s="109">
        <v>21.1</v>
      </c>
      <c r="Z365" s="204">
        <v>23.91</v>
      </c>
      <c r="AA365" s="109">
        <v>35.239999999999995</v>
      </c>
      <c r="AB365" s="110">
        <f>june!G365</f>
        <v>34.470000000000006</v>
      </c>
      <c r="AC365"/>
    </row>
    <row r="366" spans="1:29" ht="17.100000000000001" customHeight="1">
      <c r="A366" s="99">
        <v>610</v>
      </c>
      <c r="B366" s="103" t="s">
        <v>684</v>
      </c>
      <c r="C366" s="109">
        <v>53.33</v>
      </c>
      <c r="D366" s="109">
        <v>57.965000000000003</v>
      </c>
      <c r="E366" s="109">
        <v>61.36</v>
      </c>
      <c r="F366" s="109">
        <v>74.150000000000006</v>
      </c>
      <c r="G366" s="109">
        <v>61.49</v>
      </c>
      <c r="H366" s="109">
        <v>58.46</v>
      </c>
      <c r="I366" s="109">
        <v>46.14</v>
      </c>
      <c r="J366" s="109">
        <v>51.910000000000004</v>
      </c>
      <c r="K366" s="109">
        <v>88.25</v>
      </c>
      <c r="L366" s="109">
        <v>119.43</v>
      </c>
      <c r="M366" s="109">
        <v>147.49</v>
      </c>
      <c r="N366" s="110">
        <f>june!E366</f>
        <v>200.22</v>
      </c>
      <c r="O366"/>
      <c r="P366"/>
      <c r="Q366" s="109">
        <v>44.06</v>
      </c>
      <c r="R366" s="109">
        <v>36.770000000000003</v>
      </c>
      <c r="S366" s="109">
        <v>37.229999999999997</v>
      </c>
      <c r="T366" s="109">
        <v>33.54</v>
      </c>
      <c r="U366" s="109">
        <v>31.3</v>
      </c>
      <c r="V366" s="109">
        <v>52.71</v>
      </c>
      <c r="W366" s="109">
        <v>50.709999999999987</v>
      </c>
      <c r="X366" s="109">
        <v>56.830000000000005</v>
      </c>
      <c r="Y366" s="109">
        <v>42.86</v>
      </c>
      <c r="Z366" s="204">
        <v>54.57</v>
      </c>
      <c r="AA366" s="109">
        <v>54.170000000000016</v>
      </c>
      <c r="AB366" s="110">
        <f>june!G366</f>
        <v>60.95</v>
      </c>
      <c r="AC366"/>
    </row>
    <row r="367" spans="1:29" ht="17.100000000000001" customHeight="1">
      <c r="A367" s="99">
        <v>615</v>
      </c>
      <c r="B367" s="103" t="s">
        <v>685</v>
      </c>
      <c r="C367" s="109">
        <v>17.93</v>
      </c>
      <c r="D367" s="109">
        <v>25.29</v>
      </c>
      <c r="E367" s="109">
        <v>38.729999999999997</v>
      </c>
      <c r="F367" s="109">
        <v>39.729999999999997</v>
      </c>
      <c r="G367" s="109">
        <v>38.950000000000003</v>
      </c>
      <c r="H367" s="109">
        <v>57.24</v>
      </c>
      <c r="I367" s="109">
        <v>43.84</v>
      </c>
      <c r="J367" s="109">
        <v>42.239999999999995</v>
      </c>
      <c r="K367" s="109">
        <v>45.73</v>
      </c>
      <c r="L367" s="109">
        <v>39.100000000000009</v>
      </c>
      <c r="M367" s="109">
        <v>58.019999999999996</v>
      </c>
      <c r="N367" s="110">
        <f>june!E367</f>
        <v>66.070000000000007</v>
      </c>
      <c r="O367"/>
      <c r="P367"/>
      <c r="Q367" s="109">
        <v>130.14500000000001</v>
      </c>
      <c r="R367" s="109">
        <v>186.3</v>
      </c>
      <c r="S367" s="109">
        <v>248.28</v>
      </c>
      <c r="T367" s="109">
        <v>286.5</v>
      </c>
      <c r="U367" s="109">
        <v>281.17</v>
      </c>
      <c r="V367" s="109">
        <v>308.41500000000002</v>
      </c>
      <c r="W367" s="109">
        <v>338.45</v>
      </c>
      <c r="X367" s="109">
        <v>327.76</v>
      </c>
      <c r="Y367" s="109">
        <v>300.45999999999998</v>
      </c>
      <c r="Z367" s="204">
        <v>335.29000000000008</v>
      </c>
      <c r="AA367" s="109">
        <v>359.92000000000007</v>
      </c>
      <c r="AB367" s="110">
        <f>june!G367</f>
        <v>364.54000000000008</v>
      </c>
      <c r="AC367"/>
    </row>
    <row r="368" spans="1:29" ht="17.100000000000001" customHeight="1">
      <c r="A368" s="99">
        <v>616</v>
      </c>
      <c r="B368" s="103" t="s">
        <v>1513</v>
      </c>
      <c r="C368" s="109"/>
      <c r="D368" s="109"/>
      <c r="E368" s="109"/>
      <c r="F368" s="109"/>
      <c r="G368" s="109"/>
      <c r="H368" s="109"/>
      <c r="I368" s="109">
        <v>0</v>
      </c>
      <c r="J368" s="109">
        <v>141.07999999999998</v>
      </c>
      <c r="K368" s="109">
        <v>122.05000000000001</v>
      </c>
      <c r="L368" s="109">
        <v>109.87999999999997</v>
      </c>
      <c r="M368" s="109">
        <v>119.33999999999997</v>
      </c>
      <c r="N368" s="110">
        <f>june!E368</f>
        <v>135.34</v>
      </c>
      <c r="O368"/>
      <c r="P368"/>
      <c r="Q368" s="109"/>
      <c r="R368" s="109"/>
      <c r="S368" s="109"/>
      <c r="T368" s="109"/>
      <c r="U368" s="109"/>
      <c r="V368" s="109"/>
      <c r="W368" s="109">
        <v>0</v>
      </c>
      <c r="X368" s="109">
        <v>142.45999999999998</v>
      </c>
      <c r="Y368" s="109">
        <v>127.47</v>
      </c>
      <c r="Z368" s="204">
        <v>139.68999999999997</v>
      </c>
      <c r="AA368" s="109">
        <v>124.83999999999999</v>
      </c>
      <c r="AB368" s="110">
        <f>june!G368</f>
        <v>127.73999999999998</v>
      </c>
      <c r="AC368"/>
    </row>
    <row r="369" spans="1:29" ht="17.100000000000001" customHeight="1">
      <c r="A369" s="99">
        <v>618</v>
      </c>
      <c r="B369" s="103" t="s">
        <v>686</v>
      </c>
      <c r="C369" s="109">
        <v>204.8</v>
      </c>
      <c r="D369" s="109">
        <v>250.27</v>
      </c>
      <c r="E369" s="109">
        <v>288.31</v>
      </c>
      <c r="F369" s="109">
        <v>279.02999999999997</v>
      </c>
      <c r="G369" s="109">
        <v>262.3</v>
      </c>
      <c r="H369" s="109">
        <v>275.12</v>
      </c>
      <c r="I369" s="109">
        <v>269.12</v>
      </c>
      <c r="J369" s="109">
        <v>275.52</v>
      </c>
      <c r="K369" s="109">
        <v>287.59000000000003</v>
      </c>
      <c r="L369" s="109">
        <v>288.22000000000003</v>
      </c>
      <c r="M369" s="109">
        <v>241.93999999999997</v>
      </c>
      <c r="N369" s="110">
        <f>june!E369</f>
        <v>225.2</v>
      </c>
      <c r="O369"/>
      <c r="P369"/>
      <c r="Q369" s="109">
        <v>129.65</v>
      </c>
      <c r="R369" s="109">
        <v>103.36</v>
      </c>
      <c r="S369" s="109">
        <v>100.27</v>
      </c>
      <c r="T369" s="109">
        <v>104.64</v>
      </c>
      <c r="U369" s="109">
        <v>125.35</v>
      </c>
      <c r="V369" s="109">
        <v>126.5</v>
      </c>
      <c r="W369" s="109">
        <v>120.50999999999999</v>
      </c>
      <c r="X369" s="109">
        <v>110.47</v>
      </c>
      <c r="Y369" s="109">
        <v>99.14</v>
      </c>
      <c r="Z369" s="204">
        <v>99.960000000000008</v>
      </c>
      <c r="AA369" s="109">
        <v>102.88</v>
      </c>
      <c r="AB369" s="110">
        <f>june!G369</f>
        <v>103.19</v>
      </c>
      <c r="AC369"/>
    </row>
    <row r="370" spans="1:29" ht="17.100000000000001" customHeight="1">
      <c r="A370" s="99">
        <v>620</v>
      </c>
      <c r="B370" s="103" t="s">
        <v>687</v>
      </c>
      <c r="C370" s="109">
        <v>84.35</v>
      </c>
      <c r="D370" s="109">
        <v>90.45</v>
      </c>
      <c r="E370" s="109">
        <v>97.58</v>
      </c>
      <c r="F370" s="109">
        <v>86.95</v>
      </c>
      <c r="G370" s="109">
        <v>93.31</v>
      </c>
      <c r="H370" s="109">
        <v>78.760000000000005</v>
      </c>
      <c r="I370" s="109">
        <v>72.83</v>
      </c>
      <c r="J370" s="109">
        <v>83.12</v>
      </c>
      <c r="K370" s="109">
        <v>85.12</v>
      </c>
      <c r="L370" s="109">
        <v>110.71000000000001</v>
      </c>
      <c r="M370" s="109">
        <v>93.44</v>
      </c>
      <c r="N370" s="110">
        <f>june!E370</f>
        <v>90</v>
      </c>
      <c r="O370"/>
      <c r="P370"/>
      <c r="Q370" s="109">
        <v>17.64</v>
      </c>
      <c r="R370" s="109">
        <v>18.18</v>
      </c>
      <c r="S370" s="109">
        <v>18.39</v>
      </c>
      <c r="T370" s="109">
        <v>21.77</v>
      </c>
      <c r="U370" s="109">
        <v>28.27</v>
      </c>
      <c r="V370" s="109">
        <v>28.05</v>
      </c>
      <c r="W370" s="109">
        <v>31.319999999999997</v>
      </c>
      <c r="X370" s="109">
        <v>35.44</v>
      </c>
      <c r="Y370" s="109">
        <v>36</v>
      </c>
      <c r="Z370" s="204">
        <v>37.44</v>
      </c>
      <c r="AA370" s="109">
        <v>31.99</v>
      </c>
      <c r="AB370" s="110">
        <f>june!G370</f>
        <v>27.689999999999998</v>
      </c>
      <c r="AC370"/>
    </row>
    <row r="371" spans="1:29" ht="17.100000000000001" customHeight="1">
      <c r="A371" s="99">
        <v>622</v>
      </c>
      <c r="B371" s="103" t="s">
        <v>688</v>
      </c>
      <c r="C371" s="109">
        <v>28.035</v>
      </c>
      <c r="D371" s="109">
        <v>34.020000000000003</v>
      </c>
      <c r="E371" s="109">
        <v>32.479999999999997</v>
      </c>
      <c r="F371" s="109">
        <v>36.18</v>
      </c>
      <c r="G371" s="109">
        <v>38.435000000000002</v>
      </c>
      <c r="H371" s="109">
        <v>32.08</v>
      </c>
      <c r="I371" s="109">
        <v>32.970000000000006</v>
      </c>
      <c r="J371" s="109">
        <v>22.41</v>
      </c>
      <c r="K371" s="109">
        <v>20.759999999999998</v>
      </c>
      <c r="L371" s="109">
        <v>29.5</v>
      </c>
      <c r="M371" s="109">
        <v>39.47</v>
      </c>
      <c r="N371" s="110">
        <f>june!E371</f>
        <v>45.800000000000011</v>
      </c>
      <c r="O371"/>
      <c r="P371"/>
      <c r="Q371" s="109">
        <v>25.65</v>
      </c>
      <c r="R371" s="109">
        <v>27.79</v>
      </c>
      <c r="S371" s="109">
        <v>28.64</v>
      </c>
      <c r="T371" s="109">
        <v>46.33</v>
      </c>
      <c r="U371" s="109">
        <v>43.01</v>
      </c>
      <c r="V371" s="109">
        <v>39.19</v>
      </c>
      <c r="W371" s="109">
        <v>44.83</v>
      </c>
      <c r="X371" s="109">
        <v>51.639999999999993</v>
      </c>
      <c r="Y371" s="109">
        <v>73.410000000000011</v>
      </c>
      <c r="Z371" s="204">
        <v>78.12</v>
      </c>
      <c r="AA371" s="109">
        <v>79.809999999999988</v>
      </c>
      <c r="AB371" s="110">
        <f>june!G371</f>
        <v>90.539999999999992</v>
      </c>
      <c r="AC371"/>
    </row>
    <row r="372" spans="1:29" ht="17.100000000000001" customHeight="1">
      <c r="A372" s="99">
        <v>625</v>
      </c>
      <c r="B372" s="103" t="s">
        <v>689</v>
      </c>
      <c r="C372" s="109">
        <v>0</v>
      </c>
      <c r="D372" s="109">
        <v>0</v>
      </c>
      <c r="E372" s="109">
        <v>27.92</v>
      </c>
      <c r="F372" s="109">
        <v>64.7</v>
      </c>
      <c r="G372" s="109">
        <v>77.37</v>
      </c>
      <c r="H372" s="109">
        <v>52.24</v>
      </c>
      <c r="I372" s="109">
        <v>57.52</v>
      </c>
      <c r="J372" s="109">
        <v>55.49</v>
      </c>
      <c r="K372" s="109">
        <v>45.16</v>
      </c>
      <c r="L372" s="109">
        <v>40</v>
      </c>
      <c r="M372" s="109">
        <v>28.82</v>
      </c>
      <c r="N372" s="110">
        <f>june!E372</f>
        <v>28.09</v>
      </c>
      <c r="O372"/>
      <c r="P372"/>
      <c r="Q372" s="109">
        <v>55.09</v>
      </c>
      <c r="R372" s="109">
        <v>89.25</v>
      </c>
      <c r="S372" s="109">
        <v>115.91</v>
      </c>
      <c r="T372" s="109">
        <v>103.8</v>
      </c>
      <c r="U372" s="109">
        <v>112.16</v>
      </c>
      <c r="V372" s="109">
        <v>108.755</v>
      </c>
      <c r="W372" s="109">
        <v>105.96</v>
      </c>
      <c r="X372" s="109">
        <v>119.46000000000001</v>
      </c>
      <c r="Y372" s="109">
        <v>147.11000000000001</v>
      </c>
      <c r="Z372" s="204">
        <v>148.31000000000003</v>
      </c>
      <c r="AA372" s="109">
        <v>162.88</v>
      </c>
      <c r="AB372" s="110">
        <f>june!G372</f>
        <v>155.88</v>
      </c>
      <c r="AC372"/>
    </row>
    <row r="373" spans="1:29" ht="17.100000000000001" customHeight="1">
      <c r="A373" s="99">
        <v>632</v>
      </c>
      <c r="B373" s="103" t="s">
        <v>819</v>
      </c>
      <c r="C373" s="109">
        <v>19.420000000000002</v>
      </c>
      <c r="D373" s="109">
        <v>12.48</v>
      </c>
      <c r="E373" s="109">
        <v>17.32</v>
      </c>
      <c r="F373" s="109">
        <v>18.91</v>
      </c>
      <c r="G373" s="109">
        <v>19</v>
      </c>
      <c r="H373" s="109">
        <v>20.47</v>
      </c>
      <c r="I373" s="109">
        <v>15.14</v>
      </c>
      <c r="J373" s="109">
        <v>15.24</v>
      </c>
      <c r="K373" s="109">
        <v>13.36</v>
      </c>
      <c r="L373" s="109">
        <v>13.9</v>
      </c>
      <c r="M373" s="109">
        <v>20.22</v>
      </c>
      <c r="N373" s="110">
        <f>june!E373</f>
        <v>23.58</v>
      </c>
      <c r="O373"/>
      <c r="P373"/>
      <c r="Q373" s="109">
        <v>20.14</v>
      </c>
      <c r="R373" s="109">
        <v>27.23</v>
      </c>
      <c r="S373" s="109">
        <v>14.34</v>
      </c>
      <c r="T373" s="109">
        <v>9.93</v>
      </c>
      <c r="U373" s="109">
        <v>9.81</v>
      </c>
      <c r="V373" s="109">
        <v>6</v>
      </c>
      <c r="W373" s="109">
        <v>9.16</v>
      </c>
      <c r="X373" s="109">
        <v>9.42</v>
      </c>
      <c r="Y373" s="109">
        <v>8</v>
      </c>
      <c r="Z373" s="204">
        <v>5.3900000000000006</v>
      </c>
      <c r="AA373" s="109">
        <v>9.26</v>
      </c>
      <c r="AB373" s="110">
        <f>june!G373</f>
        <v>11</v>
      </c>
      <c r="AC373"/>
    </row>
    <row r="374" spans="1:29" ht="17.100000000000001" customHeight="1">
      <c r="A374" s="99">
        <v>635</v>
      </c>
      <c r="B374" s="103" t="s">
        <v>690</v>
      </c>
      <c r="C374" s="109">
        <v>101.79</v>
      </c>
      <c r="D374" s="109">
        <v>86.8</v>
      </c>
      <c r="E374" s="109">
        <v>85.89</v>
      </c>
      <c r="F374" s="109">
        <v>77.03</v>
      </c>
      <c r="G374" s="109">
        <v>84.23</v>
      </c>
      <c r="H374" s="109">
        <v>102.01</v>
      </c>
      <c r="I374" s="109">
        <v>105.28999999999999</v>
      </c>
      <c r="J374" s="109">
        <v>123.77999999999999</v>
      </c>
      <c r="K374" s="109">
        <v>129.11000000000001</v>
      </c>
      <c r="L374" s="109">
        <v>130.20999999999998</v>
      </c>
      <c r="M374" s="109">
        <v>152.82000000000002</v>
      </c>
      <c r="N374" s="110">
        <f>june!E374</f>
        <v>162.89000000000001</v>
      </c>
      <c r="O374"/>
      <c r="P374"/>
      <c r="Q374" s="109">
        <v>110.29</v>
      </c>
      <c r="R374" s="109">
        <v>128.85</v>
      </c>
      <c r="S374" s="109">
        <v>135.26</v>
      </c>
      <c r="T374" s="109">
        <v>146.5</v>
      </c>
      <c r="U374" s="109">
        <v>157.04</v>
      </c>
      <c r="V374" s="109">
        <v>132.91999999999999</v>
      </c>
      <c r="W374" s="109">
        <v>139.73000000000002</v>
      </c>
      <c r="X374" s="109">
        <v>140.81</v>
      </c>
      <c r="Y374" s="109">
        <v>134.62</v>
      </c>
      <c r="Z374" s="204">
        <v>133.24</v>
      </c>
      <c r="AA374" s="109">
        <v>147.78999999999996</v>
      </c>
      <c r="AB374" s="110">
        <f>june!G374</f>
        <v>167.41999999999996</v>
      </c>
      <c r="AC374"/>
    </row>
    <row r="375" spans="1:29" ht="17.100000000000001" customHeight="1">
      <c r="A375" s="99">
        <v>640</v>
      </c>
      <c r="B375" s="103" t="s">
        <v>691</v>
      </c>
      <c r="C375" s="109">
        <v>0</v>
      </c>
      <c r="D375" s="109">
        <v>0</v>
      </c>
      <c r="E375" s="109">
        <v>0</v>
      </c>
      <c r="F375" s="109">
        <v>0</v>
      </c>
      <c r="G375" s="109">
        <v>0</v>
      </c>
      <c r="H375" s="109">
        <v>0</v>
      </c>
      <c r="I375" s="109">
        <v>0</v>
      </c>
      <c r="J375" s="109">
        <v>0</v>
      </c>
      <c r="K375" s="109">
        <v>0</v>
      </c>
      <c r="L375" s="109">
        <v>0</v>
      </c>
      <c r="M375" s="109">
        <v>0</v>
      </c>
      <c r="N375" s="110">
        <f>june!E375</f>
        <v>0</v>
      </c>
      <c r="O375"/>
      <c r="P375"/>
      <c r="Q375" s="109">
        <v>0</v>
      </c>
      <c r="R375" s="109">
        <v>1</v>
      </c>
      <c r="S375" s="109">
        <v>0</v>
      </c>
      <c r="T375" s="109">
        <v>0</v>
      </c>
      <c r="U375" s="109">
        <v>1.82</v>
      </c>
      <c r="V375" s="109">
        <v>1</v>
      </c>
      <c r="W375" s="109">
        <v>2</v>
      </c>
      <c r="X375" s="109">
        <v>1</v>
      </c>
      <c r="Y375" s="109">
        <v>2.68</v>
      </c>
      <c r="Z375" s="204">
        <v>2.36</v>
      </c>
      <c r="AA375" s="109">
        <v>0</v>
      </c>
      <c r="AB375" s="110">
        <f>june!G375</f>
        <v>1.88</v>
      </c>
      <c r="AC375"/>
    </row>
    <row r="376" spans="1:29" ht="17.100000000000001" customHeight="1">
      <c r="A376" s="99">
        <v>645</v>
      </c>
      <c r="B376" s="103" t="s">
        <v>692</v>
      </c>
      <c r="C376" s="109">
        <v>87.32</v>
      </c>
      <c r="D376" s="109">
        <v>94.655000000000001</v>
      </c>
      <c r="E376" s="109">
        <v>70.8</v>
      </c>
      <c r="F376" s="109">
        <v>84.54</v>
      </c>
      <c r="G376" s="109">
        <v>77.23</v>
      </c>
      <c r="H376" s="109">
        <v>80.19</v>
      </c>
      <c r="I376" s="109">
        <v>79.639999999999986</v>
      </c>
      <c r="J376" s="109">
        <v>96.669999999999973</v>
      </c>
      <c r="K376" s="109">
        <v>99.13000000000001</v>
      </c>
      <c r="L376" s="109">
        <v>84.689999999999984</v>
      </c>
      <c r="M376" s="109">
        <v>102.25</v>
      </c>
      <c r="N376" s="110">
        <f>june!E376</f>
        <v>121.98</v>
      </c>
      <c r="O376"/>
      <c r="P376"/>
      <c r="Q376" s="109">
        <v>85.61</v>
      </c>
      <c r="R376" s="109">
        <v>119.63</v>
      </c>
      <c r="S376" s="109">
        <v>140.88</v>
      </c>
      <c r="T376" s="109">
        <v>170.56</v>
      </c>
      <c r="U376" s="109">
        <v>221.94</v>
      </c>
      <c r="V376" s="109">
        <v>257.26</v>
      </c>
      <c r="W376" s="109">
        <v>305.65999999999997</v>
      </c>
      <c r="X376" s="109">
        <v>321.18999999999988</v>
      </c>
      <c r="Y376" s="109">
        <v>335.54</v>
      </c>
      <c r="Z376" s="204">
        <v>345.80999999999995</v>
      </c>
      <c r="AA376" s="109">
        <v>356.41000000000008</v>
      </c>
      <c r="AB376" s="110">
        <f>june!G376</f>
        <v>352.82000000000022</v>
      </c>
      <c r="AC376"/>
    </row>
    <row r="377" spans="1:29" ht="17.100000000000001" customHeight="1">
      <c r="A377" s="99">
        <v>650</v>
      </c>
      <c r="B377" s="103" t="s">
        <v>693</v>
      </c>
      <c r="C377" s="109">
        <v>0</v>
      </c>
      <c r="D377" s="109">
        <v>0</v>
      </c>
      <c r="E377" s="109">
        <v>0</v>
      </c>
      <c r="F377" s="109">
        <v>0</v>
      </c>
      <c r="G377" s="109">
        <v>0</v>
      </c>
      <c r="H377" s="109">
        <v>0</v>
      </c>
      <c r="I377" s="109">
        <v>0</v>
      </c>
      <c r="J377" s="109">
        <v>0</v>
      </c>
      <c r="K377" s="109">
        <v>0</v>
      </c>
      <c r="L377" s="109">
        <v>0</v>
      </c>
      <c r="M377" s="109">
        <v>0</v>
      </c>
      <c r="N377" s="110">
        <f>june!E377</f>
        <v>10</v>
      </c>
      <c r="O377"/>
      <c r="P377"/>
      <c r="Q377" s="109">
        <v>5.22</v>
      </c>
      <c r="R377" s="109">
        <v>5.57</v>
      </c>
      <c r="S377" s="109">
        <v>6.59</v>
      </c>
      <c r="T377" s="109">
        <v>3.37</v>
      </c>
      <c r="U377" s="109">
        <v>3.48</v>
      </c>
      <c r="V377" s="109">
        <v>9.61</v>
      </c>
      <c r="W377" s="109">
        <v>5.38</v>
      </c>
      <c r="X377" s="109">
        <v>5.62</v>
      </c>
      <c r="Y377" s="109">
        <v>13.49</v>
      </c>
      <c r="Z377" s="204">
        <v>9.8600000000000012</v>
      </c>
      <c r="AA377" s="109">
        <v>17.720000000000002</v>
      </c>
      <c r="AB377" s="110">
        <f>june!G377</f>
        <v>24.790000000000003</v>
      </c>
      <c r="AC377"/>
    </row>
    <row r="378" spans="1:29" ht="17.100000000000001" customHeight="1">
      <c r="A378" s="99">
        <v>655</v>
      </c>
      <c r="B378" s="103" t="s">
        <v>694</v>
      </c>
      <c r="C378" s="109">
        <v>0</v>
      </c>
      <c r="D378" s="109">
        <v>0</v>
      </c>
      <c r="E378" s="109">
        <v>0</v>
      </c>
      <c r="F378" s="109">
        <v>0</v>
      </c>
      <c r="G378" s="109">
        <v>0</v>
      </c>
      <c r="H378" s="109">
        <v>0</v>
      </c>
      <c r="I378" s="109">
        <v>0</v>
      </c>
      <c r="J378" s="109">
        <v>0</v>
      </c>
      <c r="K378" s="109">
        <v>0</v>
      </c>
      <c r="L378" s="109">
        <v>0</v>
      </c>
      <c r="M378" s="109">
        <v>0</v>
      </c>
      <c r="N378" s="110">
        <f>june!E378</f>
        <v>0</v>
      </c>
      <c r="O378"/>
      <c r="P378"/>
      <c r="Q378" s="109">
        <v>2</v>
      </c>
      <c r="R378" s="109">
        <v>0</v>
      </c>
      <c r="S378" s="109">
        <v>0</v>
      </c>
      <c r="T378" s="109">
        <v>1</v>
      </c>
      <c r="U378" s="109">
        <v>2</v>
      </c>
      <c r="V378" s="109">
        <v>2</v>
      </c>
      <c r="W378" s="109">
        <v>3.5</v>
      </c>
      <c r="X378" s="109">
        <v>3</v>
      </c>
      <c r="Y378" s="109">
        <v>2.76</v>
      </c>
      <c r="Z378" s="204">
        <v>2</v>
      </c>
      <c r="AA378" s="109">
        <v>4.3100000000000005</v>
      </c>
      <c r="AB378" s="110">
        <f>june!G378</f>
        <v>5.43</v>
      </c>
      <c r="AC378"/>
    </row>
    <row r="379" spans="1:29" ht="17.100000000000001" customHeight="1">
      <c r="A379" s="99">
        <v>658</v>
      </c>
      <c r="B379" s="103" t="s">
        <v>695</v>
      </c>
      <c r="C379" s="109">
        <v>4</v>
      </c>
      <c r="D379" s="109">
        <v>8.34</v>
      </c>
      <c r="E379" s="109">
        <v>4.2</v>
      </c>
      <c r="F379" s="109">
        <v>38.21</v>
      </c>
      <c r="G379" s="109">
        <v>55.4</v>
      </c>
      <c r="H379" s="109">
        <v>69.2</v>
      </c>
      <c r="I379" s="109">
        <v>101.99000000000001</v>
      </c>
      <c r="J379" s="109">
        <v>109.46</v>
      </c>
      <c r="K379" s="109">
        <v>118.28999999999999</v>
      </c>
      <c r="L379" s="109">
        <v>141.80000000000001</v>
      </c>
      <c r="M379" s="109">
        <v>136.45000000000002</v>
      </c>
      <c r="N379" s="110">
        <f>june!E379</f>
        <v>144.54000000000002</v>
      </c>
      <c r="O379"/>
      <c r="P379"/>
      <c r="Q379" s="109">
        <v>5.99</v>
      </c>
      <c r="R379" s="109">
        <v>14.41</v>
      </c>
      <c r="S379" s="109">
        <v>14.33</v>
      </c>
      <c r="T379" s="109">
        <v>19.309999999999999</v>
      </c>
      <c r="U379" s="109">
        <v>22.09</v>
      </c>
      <c r="V379" s="109">
        <v>30</v>
      </c>
      <c r="W379" s="109">
        <v>36.47</v>
      </c>
      <c r="X379" s="109">
        <v>37.22</v>
      </c>
      <c r="Y379" s="109">
        <v>43.529999999999994</v>
      </c>
      <c r="Z379" s="204">
        <v>42.14</v>
      </c>
      <c r="AA379" s="109">
        <v>40.949999999999989</v>
      </c>
      <c r="AB379" s="110">
        <f>june!G379</f>
        <v>56.080000000000005</v>
      </c>
      <c r="AC379"/>
    </row>
    <row r="380" spans="1:29" ht="17.100000000000001" customHeight="1">
      <c r="A380" s="99">
        <v>660</v>
      </c>
      <c r="B380" s="103" t="s">
        <v>696</v>
      </c>
      <c r="C380" s="109">
        <v>70.7</v>
      </c>
      <c r="D380" s="109">
        <v>101.01</v>
      </c>
      <c r="E380" s="109">
        <v>119.57</v>
      </c>
      <c r="F380" s="109">
        <v>151.52000000000001</v>
      </c>
      <c r="G380" s="109">
        <v>182.53</v>
      </c>
      <c r="H380" s="109">
        <v>202.27</v>
      </c>
      <c r="I380" s="109">
        <v>241.02999999999997</v>
      </c>
      <c r="J380" s="109">
        <v>252.16</v>
      </c>
      <c r="K380" s="109">
        <v>274.36</v>
      </c>
      <c r="L380" s="109">
        <v>286.58</v>
      </c>
      <c r="M380" s="109">
        <v>266.25999999999993</v>
      </c>
      <c r="N380" s="110">
        <f>june!E380</f>
        <v>279.53999999999996</v>
      </c>
      <c r="O380"/>
      <c r="P380"/>
      <c r="Q380" s="109">
        <v>64.14</v>
      </c>
      <c r="R380" s="109">
        <v>58.19</v>
      </c>
      <c r="S380" s="109">
        <v>56.38</v>
      </c>
      <c r="T380" s="109">
        <v>52.68</v>
      </c>
      <c r="U380" s="109">
        <v>49.35</v>
      </c>
      <c r="V380" s="109">
        <v>47.59</v>
      </c>
      <c r="W380" s="109">
        <v>35.51</v>
      </c>
      <c r="X380" s="109">
        <v>31.769999999999996</v>
      </c>
      <c r="Y380" s="109">
        <v>35.970000000000006</v>
      </c>
      <c r="Z380" s="204">
        <v>25.89</v>
      </c>
      <c r="AA380" s="109">
        <v>35.700000000000003</v>
      </c>
      <c r="AB380" s="110">
        <f>june!G380</f>
        <v>32.26</v>
      </c>
      <c r="AC380"/>
    </row>
    <row r="381" spans="1:29" ht="17.100000000000001" customHeight="1">
      <c r="A381" s="99">
        <v>662</v>
      </c>
      <c r="B381" s="103" t="s">
        <v>1296</v>
      </c>
      <c r="C381" s="109">
        <v>42.19</v>
      </c>
      <c r="D381" s="109">
        <v>36.54</v>
      </c>
      <c r="E381" s="109">
        <v>33.090000000000003</v>
      </c>
      <c r="F381" s="109">
        <v>31.38</v>
      </c>
      <c r="G381" s="109">
        <v>25.38</v>
      </c>
      <c r="H381" s="109">
        <v>19</v>
      </c>
      <c r="I381" s="109">
        <v>17.64</v>
      </c>
      <c r="J381" s="109">
        <v>15.5</v>
      </c>
      <c r="K381" s="109">
        <v>19.36</v>
      </c>
      <c r="L381" s="109">
        <v>19.62</v>
      </c>
      <c r="M381" s="109">
        <v>16</v>
      </c>
      <c r="N381" s="110">
        <f>june!E381</f>
        <v>15</v>
      </c>
      <c r="O381"/>
      <c r="P381"/>
      <c r="Q381" s="109">
        <v>38.619999999999997</v>
      </c>
      <c r="R381" s="109">
        <v>43.98</v>
      </c>
      <c r="S381" s="109">
        <v>45.04</v>
      </c>
      <c r="T381" s="109">
        <v>40.44</v>
      </c>
      <c r="U381" s="109">
        <v>44.34</v>
      </c>
      <c r="V381" s="109">
        <v>45.43</v>
      </c>
      <c r="W381" s="109">
        <v>50.510000000000005</v>
      </c>
      <c r="X381" s="109">
        <v>50.47</v>
      </c>
      <c r="Y381" s="109">
        <v>53.91</v>
      </c>
      <c r="Z381" s="204">
        <v>49.67</v>
      </c>
      <c r="AA381" s="109">
        <v>52.989999999999995</v>
      </c>
      <c r="AB381" s="110">
        <f>june!G381</f>
        <v>44.91</v>
      </c>
      <c r="AC381"/>
    </row>
    <row r="382" spans="1:29" ht="17.100000000000001" customHeight="1">
      <c r="A382" s="99">
        <v>665</v>
      </c>
      <c r="B382" s="103" t="s">
        <v>697</v>
      </c>
      <c r="C382" s="109">
        <v>0</v>
      </c>
      <c r="D382" s="109">
        <v>0</v>
      </c>
      <c r="E382" s="109">
        <v>0</v>
      </c>
      <c r="F382" s="109">
        <v>0</v>
      </c>
      <c r="G382" s="109">
        <v>0</v>
      </c>
      <c r="H382" s="109">
        <v>0</v>
      </c>
      <c r="I382" s="109">
        <v>0</v>
      </c>
      <c r="J382" s="109">
        <v>1</v>
      </c>
      <c r="K382" s="109">
        <v>22.139999999999997</v>
      </c>
      <c r="L382" s="109">
        <v>22.139999999999997</v>
      </c>
      <c r="M382" s="109">
        <v>21.28</v>
      </c>
      <c r="N382" s="110">
        <f>june!E382</f>
        <v>40.97</v>
      </c>
      <c r="O382"/>
      <c r="P382"/>
      <c r="Q382" s="109">
        <v>8.4</v>
      </c>
      <c r="R382" s="109">
        <v>4.41</v>
      </c>
      <c r="S382" s="109">
        <v>5.82</v>
      </c>
      <c r="T382" s="109">
        <v>3</v>
      </c>
      <c r="U382" s="109">
        <v>3</v>
      </c>
      <c r="V382" s="109">
        <v>6.82</v>
      </c>
      <c r="W382" s="109">
        <v>4.57</v>
      </c>
      <c r="X382" s="109">
        <v>8.620000000000001</v>
      </c>
      <c r="Y382" s="109">
        <v>13.26</v>
      </c>
      <c r="Z382" s="204">
        <v>15.41</v>
      </c>
      <c r="AA382" s="109">
        <v>27.98</v>
      </c>
      <c r="AB382" s="110">
        <f>june!G382</f>
        <v>27.250000000000004</v>
      </c>
      <c r="AC382"/>
    </row>
    <row r="383" spans="1:29" ht="17.100000000000001" customHeight="1">
      <c r="A383" s="99">
        <v>670</v>
      </c>
      <c r="B383" s="103" t="s">
        <v>698</v>
      </c>
      <c r="C383" s="109">
        <v>74.62</v>
      </c>
      <c r="D383" s="109">
        <v>76.42</v>
      </c>
      <c r="E383" s="109">
        <v>71.67</v>
      </c>
      <c r="F383" s="109">
        <v>84.5</v>
      </c>
      <c r="G383" s="109">
        <v>104.25</v>
      </c>
      <c r="H383" s="109">
        <v>124.92</v>
      </c>
      <c r="I383" s="109">
        <v>124.37000000000002</v>
      </c>
      <c r="J383" s="109">
        <v>115.50999999999999</v>
      </c>
      <c r="K383" s="109">
        <v>125.85000000000001</v>
      </c>
      <c r="L383" s="109">
        <v>128.44</v>
      </c>
      <c r="M383" s="109">
        <v>120.59000000000002</v>
      </c>
      <c r="N383" s="110">
        <f>june!E383</f>
        <v>129.17000000000002</v>
      </c>
      <c r="O383"/>
      <c r="P383"/>
      <c r="Q383" s="109">
        <v>36.06</v>
      </c>
      <c r="R383" s="109">
        <v>30.19</v>
      </c>
      <c r="S383" s="109">
        <v>20.64</v>
      </c>
      <c r="T383" s="109">
        <v>26.61</v>
      </c>
      <c r="U383" s="109">
        <v>23.94</v>
      </c>
      <c r="V383" s="109">
        <v>22.08</v>
      </c>
      <c r="W383" s="109">
        <v>27.229999999999997</v>
      </c>
      <c r="X383" s="109">
        <v>31.799999999999997</v>
      </c>
      <c r="Y383" s="109">
        <v>38.269999999999996</v>
      </c>
      <c r="Z383" s="204">
        <v>48.03</v>
      </c>
      <c r="AA383" s="109">
        <v>46.620000000000005</v>
      </c>
      <c r="AB383" s="110">
        <f>june!G383</f>
        <v>55.09</v>
      </c>
      <c r="AC383"/>
    </row>
    <row r="384" spans="1:29" ht="17.100000000000001" customHeight="1">
      <c r="A384" s="99">
        <v>672</v>
      </c>
      <c r="B384" s="103" t="s">
        <v>699</v>
      </c>
      <c r="C384" s="109">
        <v>38.42</v>
      </c>
      <c r="D384" s="109">
        <v>50.83</v>
      </c>
      <c r="E384" s="109">
        <v>47.68</v>
      </c>
      <c r="F384" s="109">
        <v>53.45</v>
      </c>
      <c r="G384" s="109">
        <v>36.86</v>
      </c>
      <c r="H384" s="109">
        <v>37.49</v>
      </c>
      <c r="I384" s="109">
        <v>26.56</v>
      </c>
      <c r="J384" s="109">
        <v>26.53</v>
      </c>
      <c r="K384" s="109">
        <v>28.800000000000004</v>
      </c>
      <c r="L384" s="109">
        <v>27.939999999999998</v>
      </c>
      <c r="M384" s="109">
        <v>26</v>
      </c>
      <c r="N384" s="110">
        <f>june!E384</f>
        <v>45.8</v>
      </c>
      <c r="O384"/>
      <c r="P384"/>
      <c r="Q384" s="109">
        <v>99.784999999999997</v>
      </c>
      <c r="R384" s="109">
        <v>86.69</v>
      </c>
      <c r="S384" s="109">
        <v>81.64</v>
      </c>
      <c r="T384" s="109">
        <v>81.86</v>
      </c>
      <c r="U384" s="109">
        <v>81.14</v>
      </c>
      <c r="V384" s="109">
        <v>79.69</v>
      </c>
      <c r="W384" s="109">
        <v>79.390000000000015</v>
      </c>
      <c r="X384" s="109">
        <v>88.710000000000008</v>
      </c>
      <c r="Y384" s="109">
        <v>95.32</v>
      </c>
      <c r="Z384" s="204">
        <v>106.99</v>
      </c>
      <c r="AA384" s="109">
        <v>123.27999999999999</v>
      </c>
      <c r="AB384" s="110">
        <f>june!G384</f>
        <v>73.02</v>
      </c>
      <c r="AC384"/>
    </row>
    <row r="385" spans="1:29" ht="17.100000000000001" customHeight="1">
      <c r="A385" s="99">
        <v>673</v>
      </c>
      <c r="B385" s="103" t="s">
        <v>700</v>
      </c>
      <c r="C385" s="109">
        <v>31.43</v>
      </c>
      <c r="D385" s="109">
        <v>24.8</v>
      </c>
      <c r="E385" s="109">
        <v>35.299999999999997</v>
      </c>
      <c r="F385" s="109">
        <v>31.15</v>
      </c>
      <c r="G385" s="109">
        <v>40</v>
      </c>
      <c r="H385" s="109">
        <v>35.869999999999997</v>
      </c>
      <c r="I385" s="109">
        <v>36.49</v>
      </c>
      <c r="J385" s="109">
        <v>37</v>
      </c>
      <c r="K385" s="109">
        <v>36.56</v>
      </c>
      <c r="L385" s="109">
        <v>55.94</v>
      </c>
      <c r="M385" s="109">
        <v>55</v>
      </c>
      <c r="N385" s="110">
        <f>june!E385</f>
        <v>44.87</v>
      </c>
      <c r="O385"/>
      <c r="P385"/>
      <c r="Q385" s="109">
        <v>18.73</v>
      </c>
      <c r="R385" s="109">
        <v>18.64</v>
      </c>
      <c r="S385" s="109">
        <v>19.63</v>
      </c>
      <c r="T385" s="109">
        <v>15.87</v>
      </c>
      <c r="U385" s="109">
        <v>16.45</v>
      </c>
      <c r="V385" s="109">
        <v>18.2</v>
      </c>
      <c r="W385" s="109">
        <v>22.66</v>
      </c>
      <c r="X385" s="109">
        <v>13.51</v>
      </c>
      <c r="Y385" s="109">
        <v>12.809999999999999</v>
      </c>
      <c r="Z385" s="204">
        <v>13.28</v>
      </c>
      <c r="AA385" s="109">
        <v>15.4</v>
      </c>
      <c r="AB385" s="110">
        <f>june!G385</f>
        <v>23.98</v>
      </c>
      <c r="AC385"/>
    </row>
    <row r="386" spans="1:29" ht="17.100000000000001" customHeight="1">
      <c r="A386" s="99">
        <v>674</v>
      </c>
      <c r="B386" s="103" t="s">
        <v>701</v>
      </c>
      <c r="C386" s="109">
        <v>66.849999999999994</v>
      </c>
      <c r="D386" s="109">
        <v>66.97</v>
      </c>
      <c r="E386" s="109">
        <v>74.45</v>
      </c>
      <c r="F386" s="109">
        <v>64.66</v>
      </c>
      <c r="G386" s="109">
        <v>88.49</v>
      </c>
      <c r="H386" s="109">
        <v>99.4</v>
      </c>
      <c r="I386" s="109">
        <v>103.64999999999999</v>
      </c>
      <c r="J386" s="109">
        <v>88.81</v>
      </c>
      <c r="K386" s="109">
        <v>96.149999999999991</v>
      </c>
      <c r="L386" s="109">
        <v>97.43</v>
      </c>
      <c r="M386" s="109">
        <v>106.04</v>
      </c>
      <c r="N386" s="110">
        <f>june!E386</f>
        <v>94.81</v>
      </c>
      <c r="O386"/>
      <c r="P386"/>
      <c r="Q386" s="109">
        <v>109.46</v>
      </c>
      <c r="R386" s="109">
        <v>135.44</v>
      </c>
      <c r="S386" s="109">
        <v>150.12</v>
      </c>
      <c r="T386" s="109">
        <v>157.69</v>
      </c>
      <c r="U386" s="109">
        <v>172.59</v>
      </c>
      <c r="V386" s="109">
        <v>189.35</v>
      </c>
      <c r="W386" s="109">
        <v>187.86</v>
      </c>
      <c r="X386" s="109">
        <v>177</v>
      </c>
      <c r="Y386" s="109">
        <v>191.19999999999996</v>
      </c>
      <c r="Z386" s="204">
        <v>194.99000000000004</v>
      </c>
      <c r="AA386" s="109">
        <v>225.35</v>
      </c>
      <c r="AB386" s="110">
        <f>june!G386</f>
        <v>239.12000000000003</v>
      </c>
      <c r="AC386"/>
    </row>
    <row r="387" spans="1:29" ht="17.100000000000001" customHeight="1">
      <c r="A387" s="99">
        <v>675</v>
      </c>
      <c r="B387" s="103" t="s">
        <v>702</v>
      </c>
      <c r="C387" s="109">
        <v>100</v>
      </c>
      <c r="D387" s="109">
        <v>109.31</v>
      </c>
      <c r="E387" s="109">
        <v>101</v>
      </c>
      <c r="F387" s="109">
        <v>116.57</v>
      </c>
      <c r="G387" s="109">
        <v>117.93</v>
      </c>
      <c r="H387" s="109">
        <v>101</v>
      </c>
      <c r="I387" s="109">
        <v>106.25999999999999</v>
      </c>
      <c r="J387" s="109">
        <v>96.37</v>
      </c>
      <c r="K387" s="109">
        <v>109.27000000000001</v>
      </c>
      <c r="L387" s="109">
        <v>110.72</v>
      </c>
      <c r="M387" s="109">
        <v>97.95</v>
      </c>
      <c r="N387" s="110">
        <f>june!E387</f>
        <v>90</v>
      </c>
      <c r="O387"/>
      <c r="P387"/>
      <c r="Q387" s="109">
        <v>8.1</v>
      </c>
      <c r="R387" s="109">
        <v>6.7</v>
      </c>
      <c r="S387" s="109">
        <v>10.35</v>
      </c>
      <c r="T387" s="109">
        <v>6.335</v>
      </c>
      <c r="U387" s="109">
        <v>2.2200000000000002</v>
      </c>
      <c r="V387" s="109">
        <v>4</v>
      </c>
      <c r="W387" s="109">
        <v>2.5900000000000003</v>
      </c>
      <c r="X387" s="109">
        <v>4.8600000000000003</v>
      </c>
      <c r="Y387" s="109">
        <v>4.93</v>
      </c>
      <c r="Z387" s="204">
        <v>3</v>
      </c>
      <c r="AA387" s="109">
        <v>6.32</v>
      </c>
      <c r="AB387" s="110">
        <f>june!G387</f>
        <v>9.0299999999999994</v>
      </c>
      <c r="AC387"/>
    </row>
    <row r="388" spans="1:29" ht="17.100000000000001" customHeight="1">
      <c r="A388" s="99">
        <v>680</v>
      </c>
      <c r="B388" s="103" t="s">
        <v>703</v>
      </c>
      <c r="C388" s="109">
        <v>67</v>
      </c>
      <c r="D388" s="109">
        <v>64.959999999999994</v>
      </c>
      <c r="E388" s="109">
        <v>81.400000000000006</v>
      </c>
      <c r="F388" s="109">
        <v>92.09</v>
      </c>
      <c r="G388" s="109">
        <v>96.85</v>
      </c>
      <c r="H388" s="109">
        <v>108.36</v>
      </c>
      <c r="I388" s="109">
        <v>119</v>
      </c>
      <c r="J388" s="109">
        <v>124.45</v>
      </c>
      <c r="K388" s="109">
        <v>120.83</v>
      </c>
      <c r="L388" s="109">
        <v>121.91</v>
      </c>
      <c r="M388" s="109">
        <v>119.47</v>
      </c>
      <c r="N388" s="110">
        <f>june!E388</f>
        <v>111.35</v>
      </c>
      <c r="O388"/>
      <c r="P388"/>
      <c r="Q388" s="109">
        <v>7.12</v>
      </c>
      <c r="R388" s="109">
        <v>4.84</v>
      </c>
      <c r="S388" s="109">
        <v>7.02</v>
      </c>
      <c r="T388" s="109">
        <v>7.12</v>
      </c>
      <c r="U388" s="109">
        <v>11.03</v>
      </c>
      <c r="V388" s="109">
        <v>12.93</v>
      </c>
      <c r="W388" s="109">
        <v>12.38</v>
      </c>
      <c r="X388" s="109">
        <v>9.92</v>
      </c>
      <c r="Y388" s="109">
        <v>4.82</v>
      </c>
      <c r="Z388" s="204">
        <v>7.6400000000000006</v>
      </c>
      <c r="AA388" s="109">
        <v>11.040000000000001</v>
      </c>
      <c r="AB388" s="110">
        <f>june!G388</f>
        <v>11.53</v>
      </c>
      <c r="AC388"/>
    </row>
    <row r="389" spans="1:29" ht="17.100000000000001" customHeight="1">
      <c r="A389" s="99">
        <v>683</v>
      </c>
      <c r="B389" s="103" t="s">
        <v>704</v>
      </c>
      <c r="C389" s="109">
        <v>109.65</v>
      </c>
      <c r="D389" s="109">
        <v>117.19</v>
      </c>
      <c r="E389" s="109">
        <v>106.66</v>
      </c>
      <c r="F389" s="109">
        <v>102.23</v>
      </c>
      <c r="G389" s="109">
        <v>105.11</v>
      </c>
      <c r="H389" s="109">
        <v>114.63</v>
      </c>
      <c r="I389" s="109">
        <v>117.21000000000001</v>
      </c>
      <c r="J389" s="109">
        <v>112.85</v>
      </c>
      <c r="K389" s="109">
        <v>104.25000000000001</v>
      </c>
      <c r="L389" s="109">
        <v>119.23000000000002</v>
      </c>
      <c r="M389" s="109">
        <v>107.78999999999998</v>
      </c>
      <c r="N389" s="110">
        <f>june!E389</f>
        <v>97.35</v>
      </c>
      <c r="O389"/>
      <c r="P389"/>
      <c r="Q389" s="109">
        <v>69.69</v>
      </c>
      <c r="R389" s="109">
        <v>75.209999999999994</v>
      </c>
      <c r="S389" s="109">
        <v>79.25</v>
      </c>
      <c r="T389" s="109">
        <v>70.8</v>
      </c>
      <c r="U389" s="109">
        <v>66.55</v>
      </c>
      <c r="V389" s="109">
        <v>61.72</v>
      </c>
      <c r="W389" s="109">
        <v>56.03</v>
      </c>
      <c r="X389" s="109">
        <v>50.24</v>
      </c>
      <c r="Y389" s="109">
        <v>50.65</v>
      </c>
      <c r="Z389" s="204">
        <v>65.900000000000006</v>
      </c>
      <c r="AA389" s="109">
        <v>63.44</v>
      </c>
      <c r="AB389" s="110">
        <f>june!G389</f>
        <v>63.040000000000006</v>
      </c>
      <c r="AC389"/>
    </row>
    <row r="390" spans="1:29" ht="17.100000000000001" customHeight="1">
      <c r="A390" s="99">
        <v>685</v>
      </c>
      <c r="B390" s="103" t="s">
        <v>705</v>
      </c>
      <c r="C390" s="109">
        <v>10.130000000000001</v>
      </c>
      <c r="D390" s="109">
        <v>10.35</v>
      </c>
      <c r="E390" s="109">
        <v>12.64</v>
      </c>
      <c r="F390" s="109">
        <v>11.99</v>
      </c>
      <c r="G390" s="109">
        <v>13.72</v>
      </c>
      <c r="H390" s="109">
        <v>10.67</v>
      </c>
      <c r="I390" s="109">
        <v>8.75</v>
      </c>
      <c r="J390" s="109">
        <v>9.26</v>
      </c>
      <c r="K390" s="109">
        <v>6.3699999999999992</v>
      </c>
      <c r="L390" s="109">
        <v>8.6699999999999982</v>
      </c>
      <c r="M390" s="109">
        <v>13.790000000000001</v>
      </c>
      <c r="N390" s="110">
        <f>june!E390</f>
        <v>15.75</v>
      </c>
      <c r="O390"/>
      <c r="P390"/>
      <c r="Q390" s="109">
        <v>23.32</v>
      </c>
      <c r="R390" s="109">
        <v>25.58</v>
      </c>
      <c r="S390" s="109">
        <v>17.079999999999998</v>
      </c>
      <c r="T390" s="109">
        <v>10.98</v>
      </c>
      <c r="U390" s="109">
        <v>13.01</v>
      </c>
      <c r="V390" s="109">
        <v>15.18</v>
      </c>
      <c r="W390" s="109">
        <v>14.69</v>
      </c>
      <c r="X390" s="109">
        <v>16.34</v>
      </c>
      <c r="Y390" s="109">
        <v>18.729999999999997</v>
      </c>
      <c r="Z390" s="204">
        <v>15.5</v>
      </c>
      <c r="AA390" s="109">
        <v>20.509999999999998</v>
      </c>
      <c r="AB390" s="110">
        <f>june!G390</f>
        <v>24.91</v>
      </c>
      <c r="AC390"/>
    </row>
    <row r="391" spans="1:29" ht="17.100000000000001" customHeight="1">
      <c r="A391" s="99">
        <v>690</v>
      </c>
      <c r="B391" s="103" t="s">
        <v>706</v>
      </c>
      <c r="C391" s="109">
        <v>0</v>
      </c>
      <c r="D391" s="109">
        <v>0</v>
      </c>
      <c r="E391" s="109">
        <v>0</v>
      </c>
      <c r="F391" s="109">
        <v>0</v>
      </c>
      <c r="G391" s="109">
        <v>0</v>
      </c>
      <c r="H391" s="109">
        <v>0</v>
      </c>
      <c r="I391" s="109">
        <v>0</v>
      </c>
      <c r="J391" s="109">
        <v>0</v>
      </c>
      <c r="K391" s="109">
        <v>0</v>
      </c>
      <c r="L391" s="109">
        <v>0</v>
      </c>
      <c r="M391" s="109">
        <v>0</v>
      </c>
      <c r="N391" s="110">
        <f>june!E391</f>
        <v>0</v>
      </c>
      <c r="O391"/>
      <c r="P391"/>
      <c r="Q391" s="109">
        <v>11.35</v>
      </c>
      <c r="R391" s="109">
        <v>8.64</v>
      </c>
      <c r="S391" s="109">
        <v>9.44</v>
      </c>
      <c r="T391" s="109">
        <v>12.87</v>
      </c>
      <c r="U391" s="109">
        <v>11.41</v>
      </c>
      <c r="V391" s="109">
        <v>11.68</v>
      </c>
      <c r="W391" s="109">
        <v>9</v>
      </c>
      <c r="X391" s="109">
        <v>9.58</v>
      </c>
      <c r="Y391" s="109">
        <v>11.219999999999999</v>
      </c>
      <c r="Z391" s="204">
        <v>9</v>
      </c>
      <c r="AA391" s="109">
        <v>12.14</v>
      </c>
      <c r="AB391" s="110">
        <f>june!G391</f>
        <v>16.709999999999997</v>
      </c>
      <c r="AC391"/>
    </row>
    <row r="392" spans="1:29" ht="17.100000000000001" customHeight="1">
      <c r="A392" s="99">
        <v>695</v>
      </c>
      <c r="B392" s="103" t="s">
        <v>707</v>
      </c>
      <c r="C392" s="109">
        <v>0</v>
      </c>
      <c r="D392" s="109">
        <v>0</v>
      </c>
      <c r="E392" s="109">
        <v>0</v>
      </c>
      <c r="F392" s="109">
        <v>0</v>
      </c>
      <c r="G392" s="109">
        <v>0</v>
      </c>
      <c r="H392" s="109">
        <v>0</v>
      </c>
      <c r="I392" s="109">
        <v>0</v>
      </c>
      <c r="J392" s="109">
        <v>0</v>
      </c>
      <c r="K392" s="109">
        <v>0</v>
      </c>
      <c r="L392" s="109">
        <v>0</v>
      </c>
      <c r="M392" s="109">
        <v>0</v>
      </c>
      <c r="N392" s="110">
        <f>june!E392</f>
        <v>0</v>
      </c>
      <c r="O392"/>
      <c r="P392"/>
      <c r="Q392" s="109">
        <v>1</v>
      </c>
      <c r="R392" s="109">
        <v>1</v>
      </c>
      <c r="S392" s="109">
        <v>0</v>
      </c>
      <c r="T392" s="109">
        <v>0</v>
      </c>
      <c r="U392" s="109">
        <v>3</v>
      </c>
      <c r="V392" s="109">
        <v>4</v>
      </c>
      <c r="W392" s="109">
        <v>1</v>
      </c>
      <c r="X392" s="109">
        <v>1</v>
      </c>
      <c r="Y392" s="109">
        <v>3</v>
      </c>
      <c r="Z392" s="204">
        <v>0</v>
      </c>
      <c r="AA392" s="109">
        <v>0</v>
      </c>
      <c r="AB392" s="110">
        <f>june!G392</f>
        <v>2.14</v>
      </c>
      <c r="AC392"/>
    </row>
    <row r="393" spans="1:29" ht="17.100000000000001" customHeight="1">
      <c r="A393" s="99">
        <v>698</v>
      </c>
      <c r="B393" s="103" t="s">
        <v>551</v>
      </c>
      <c r="C393" s="109">
        <v>149.72</v>
      </c>
      <c r="D393" s="109">
        <v>144.05000000000001</v>
      </c>
      <c r="E393" s="109">
        <v>143.87</v>
      </c>
      <c r="F393" s="109">
        <v>147</v>
      </c>
      <c r="G393" s="109">
        <v>138.71</v>
      </c>
      <c r="H393" s="109">
        <v>121</v>
      </c>
      <c r="I393" s="109">
        <v>119</v>
      </c>
      <c r="J393" s="109">
        <v>109</v>
      </c>
      <c r="K393" s="109">
        <v>96</v>
      </c>
      <c r="L393" s="109">
        <v>79</v>
      </c>
      <c r="M393" s="109">
        <v>71</v>
      </c>
      <c r="N393" s="110">
        <f>june!E393</f>
        <v>71</v>
      </c>
      <c r="O393"/>
      <c r="P393"/>
      <c r="Q393" s="109">
        <v>36</v>
      </c>
      <c r="R393" s="109">
        <v>29.3</v>
      </c>
      <c r="S393" s="109">
        <v>30.33</v>
      </c>
      <c r="T393" s="109">
        <v>22.074999999999999</v>
      </c>
      <c r="U393" s="109">
        <v>13.52</v>
      </c>
      <c r="V393" s="109">
        <v>13.2</v>
      </c>
      <c r="W393" s="109">
        <v>10</v>
      </c>
      <c r="X393" s="109">
        <v>7.5900000000000007</v>
      </c>
      <c r="Y393" s="109">
        <v>9.18</v>
      </c>
      <c r="Z393" s="204">
        <v>11.46</v>
      </c>
      <c r="AA393" s="109">
        <v>10.4</v>
      </c>
      <c r="AB393" s="110">
        <f>june!G393</f>
        <v>9.6400000000000023</v>
      </c>
      <c r="AC393"/>
    </row>
    <row r="394" spans="1:29" ht="17.100000000000001" customHeight="1">
      <c r="A394" s="99">
        <v>700</v>
      </c>
      <c r="B394" s="103" t="s">
        <v>708</v>
      </c>
      <c r="C394" s="109">
        <v>0</v>
      </c>
      <c r="D394" s="109">
        <v>0</v>
      </c>
      <c r="E394" s="109">
        <v>0</v>
      </c>
      <c r="F394" s="109">
        <v>0</v>
      </c>
      <c r="G394" s="109">
        <v>0</v>
      </c>
      <c r="H394" s="109">
        <v>0</v>
      </c>
      <c r="I394" s="109">
        <v>0</v>
      </c>
      <c r="J394" s="109">
        <v>0</v>
      </c>
      <c r="K394" s="109">
        <v>0</v>
      </c>
      <c r="L394" s="109">
        <v>0</v>
      </c>
      <c r="M394" s="109">
        <v>0</v>
      </c>
      <c r="N394" s="110">
        <f>june!E394</f>
        <v>0</v>
      </c>
      <c r="O394"/>
      <c r="P394"/>
      <c r="Q394" s="109">
        <v>0</v>
      </c>
      <c r="R394" s="109">
        <v>0</v>
      </c>
      <c r="S394" s="109">
        <v>0</v>
      </c>
      <c r="T394" s="109">
        <v>0</v>
      </c>
      <c r="U394" s="109">
        <v>0</v>
      </c>
      <c r="V394" s="109">
        <v>0</v>
      </c>
      <c r="W394" s="109">
        <v>0</v>
      </c>
      <c r="X394" s="109">
        <v>0</v>
      </c>
      <c r="Y394" s="109">
        <v>0</v>
      </c>
      <c r="Z394" s="204">
        <v>0</v>
      </c>
      <c r="AA394" s="109">
        <v>0.04</v>
      </c>
      <c r="AB394" s="110">
        <f>june!G394</f>
        <v>2.48</v>
      </c>
      <c r="AC394"/>
    </row>
    <row r="395" spans="1:29" ht="17.100000000000001" customHeight="1">
      <c r="A395" s="99">
        <v>705</v>
      </c>
      <c r="B395" s="103" t="s">
        <v>709</v>
      </c>
      <c r="C395" s="109">
        <v>0</v>
      </c>
      <c r="D395" s="109">
        <v>0</v>
      </c>
      <c r="E395" s="109">
        <v>0</v>
      </c>
      <c r="F395" s="109">
        <v>0</v>
      </c>
      <c r="G395" s="109">
        <v>0</v>
      </c>
      <c r="H395" s="109">
        <v>0</v>
      </c>
      <c r="I395" s="109">
        <v>0</v>
      </c>
      <c r="J395" s="109">
        <v>0</v>
      </c>
      <c r="K395" s="109">
        <v>0</v>
      </c>
      <c r="L395" s="109">
        <v>0</v>
      </c>
      <c r="M395" s="109">
        <v>0</v>
      </c>
      <c r="N395" s="110">
        <f>june!E395</f>
        <v>0</v>
      </c>
      <c r="O395"/>
      <c r="P395"/>
      <c r="Q395" s="109">
        <v>7</v>
      </c>
      <c r="R395" s="109">
        <v>8</v>
      </c>
      <c r="S395" s="109">
        <v>5</v>
      </c>
      <c r="T395" s="109">
        <v>3.44</v>
      </c>
      <c r="U395" s="109">
        <v>4.37</v>
      </c>
      <c r="V395" s="109">
        <v>3.62</v>
      </c>
      <c r="W395" s="109">
        <v>3</v>
      </c>
      <c r="X395" s="109">
        <v>2</v>
      </c>
      <c r="Y395" s="109">
        <v>3.89</v>
      </c>
      <c r="Z395" s="204">
        <v>2.5499999999999998</v>
      </c>
      <c r="AA395" s="109">
        <v>0</v>
      </c>
      <c r="AB395" s="110">
        <f>june!G395</f>
        <v>3</v>
      </c>
      <c r="AC395"/>
    </row>
    <row r="396" spans="1:29" ht="17.100000000000001" customHeight="1">
      <c r="A396" s="99">
        <v>710</v>
      </c>
      <c r="B396" s="103" t="s">
        <v>710</v>
      </c>
      <c r="C396" s="109">
        <v>171.78</v>
      </c>
      <c r="D396" s="109">
        <v>174.79</v>
      </c>
      <c r="E396" s="109">
        <v>152.32499999999999</v>
      </c>
      <c r="F396" s="109">
        <v>145.36500000000001</v>
      </c>
      <c r="G396" s="109">
        <v>137.68</v>
      </c>
      <c r="H396" s="109">
        <v>142.56</v>
      </c>
      <c r="I396" s="109">
        <v>127.77499999999999</v>
      </c>
      <c r="J396" s="109">
        <v>115.80999999999999</v>
      </c>
      <c r="K396" s="109">
        <v>119.17000000000002</v>
      </c>
      <c r="L396" s="109">
        <v>138.13</v>
      </c>
      <c r="M396" s="109">
        <v>139.26000000000002</v>
      </c>
      <c r="N396" s="110">
        <f>june!E396</f>
        <v>143.26</v>
      </c>
      <c r="O396"/>
      <c r="P396"/>
      <c r="Q396" s="109">
        <v>38.534999999999997</v>
      </c>
      <c r="R396" s="109">
        <v>42.5</v>
      </c>
      <c r="S396" s="109">
        <v>42.045000000000002</v>
      </c>
      <c r="T396" s="109">
        <v>32.299999999999997</v>
      </c>
      <c r="U396" s="109">
        <v>29.2</v>
      </c>
      <c r="V396" s="109">
        <v>34.86</v>
      </c>
      <c r="W396" s="109">
        <v>54.455000000000005</v>
      </c>
      <c r="X396" s="109">
        <v>60.599999999999994</v>
      </c>
      <c r="Y396" s="109">
        <v>59.970000000000006</v>
      </c>
      <c r="Z396" s="204">
        <v>70.61</v>
      </c>
      <c r="AA396" s="109">
        <v>59.089999999999989</v>
      </c>
      <c r="AB396" s="110">
        <f>june!G396</f>
        <v>54.35</v>
      </c>
      <c r="AC396"/>
    </row>
    <row r="397" spans="1:29" ht="17.100000000000001" customHeight="1">
      <c r="A397" s="99">
        <v>712</v>
      </c>
      <c r="B397" s="103" t="s">
        <v>1601</v>
      </c>
      <c r="C397" s="109"/>
      <c r="D397" s="109"/>
      <c r="E397" s="109"/>
      <c r="F397" s="109"/>
      <c r="G397" s="109"/>
      <c r="H397" s="109"/>
      <c r="I397" s="109"/>
      <c r="J397" s="109">
        <v>0</v>
      </c>
      <c r="K397" s="109">
        <v>254.80000000000004</v>
      </c>
      <c r="L397" s="109">
        <v>237.81999999999996</v>
      </c>
      <c r="M397" s="109">
        <v>271.62999999999994</v>
      </c>
      <c r="N397" s="110">
        <f>june!E397</f>
        <v>257.12</v>
      </c>
      <c r="O397"/>
      <c r="P397"/>
      <c r="Q397" s="109"/>
      <c r="R397" s="109"/>
      <c r="S397" s="109"/>
      <c r="T397" s="109"/>
      <c r="U397" s="109"/>
      <c r="V397" s="109"/>
      <c r="W397" s="109"/>
      <c r="X397" s="109">
        <v>0</v>
      </c>
      <c r="Y397" s="109">
        <v>193.95000000000002</v>
      </c>
      <c r="Z397" s="204">
        <v>189.94</v>
      </c>
      <c r="AA397" s="109">
        <v>180.51</v>
      </c>
      <c r="AB397" s="110">
        <f>june!G397</f>
        <v>197.07</v>
      </c>
      <c r="AC397"/>
    </row>
    <row r="398" spans="1:29" ht="17.100000000000001" customHeight="1">
      <c r="A398" s="99">
        <v>715</v>
      </c>
      <c r="B398" s="103" t="s">
        <v>711</v>
      </c>
      <c r="C398" s="109">
        <v>52.9</v>
      </c>
      <c r="D398" s="109">
        <v>49.55</v>
      </c>
      <c r="E398" s="109">
        <v>56.64</v>
      </c>
      <c r="F398" s="109">
        <v>54.22</v>
      </c>
      <c r="G398" s="109">
        <v>58.05</v>
      </c>
      <c r="H398" s="109">
        <v>55.12</v>
      </c>
      <c r="I398" s="109">
        <v>59.92</v>
      </c>
      <c r="J398" s="109">
        <v>64</v>
      </c>
      <c r="K398" s="109">
        <v>65.39</v>
      </c>
      <c r="L398" s="109">
        <v>58.47</v>
      </c>
      <c r="M398" s="109">
        <v>61.430000000000007</v>
      </c>
      <c r="N398" s="110">
        <f>june!E398</f>
        <v>62.639999999999993</v>
      </c>
      <c r="O398"/>
      <c r="P398"/>
      <c r="Q398" s="109">
        <v>12.68</v>
      </c>
      <c r="R398" s="109">
        <v>16.39</v>
      </c>
      <c r="S398" s="109">
        <v>20.61</v>
      </c>
      <c r="T398" s="109">
        <v>20.190000000000001</v>
      </c>
      <c r="U398" s="109">
        <v>12.87</v>
      </c>
      <c r="V398" s="109">
        <v>18.11</v>
      </c>
      <c r="W398" s="109">
        <v>19.29</v>
      </c>
      <c r="X398" s="109">
        <v>17.09</v>
      </c>
      <c r="Y398" s="109">
        <v>16.3</v>
      </c>
      <c r="Z398" s="204">
        <v>20.53</v>
      </c>
      <c r="AA398" s="109">
        <v>18.830000000000002</v>
      </c>
      <c r="AB398" s="110">
        <f>june!G398</f>
        <v>22.509999999999998</v>
      </c>
      <c r="AC398"/>
    </row>
    <row r="399" spans="1:29" ht="17.100000000000001" customHeight="1">
      <c r="A399" s="99">
        <v>717</v>
      </c>
      <c r="B399" s="103" t="s">
        <v>712</v>
      </c>
      <c r="C399" s="109">
        <v>79.88</v>
      </c>
      <c r="D399" s="109">
        <v>93.27</v>
      </c>
      <c r="E399" s="109">
        <v>77.98</v>
      </c>
      <c r="F399" s="109">
        <v>71.61</v>
      </c>
      <c r="G399" s="109">
        <v>77.790000000000006</v>
      </c>
      <c r="H399" s="109">
        <v>98.5</v>
      </c>
      <c r="I399" s="109">
        <v>91.65</v>
      </c>
      <c r="J399" s="109">
        <v>86.08</v>
      </c>
      <c r="K399" s="109">
        <v>86.59</v>
      </c>
      <c r="L399" s="109">
        <v>82.789999999999992</v>
      </c>
      <c r="M399" s="109">
        <v>73.989999999999981</v>
      </c>
      <c r="N399" s="110">
        <f>june!E399</f>
        <v>90.320000000000007</v>
      </c>
      <c r="O399"/>
      <c r="P399"/>
      <c r="Q399" s="109">
        <v>62.82</v>
      </c>
      <c r="R399" s="109">
        <v>55.11</v>
      </c>
      <c r="S399" s="109">
        <v>61.23</v>
      </c>
      <c r="T399" s="109">
        <v>70.81</v>
      </c>
      <c r="U399" s="109">
        <v>60.87</v>
      </c>
      <c r="V399" s="109">
        <v>69.680000000000007</v>
      </c>
      <c r="W399" s="109">
        <v>69.14</v>
      </c>
      <c r="X399" s="109">
        <v>69.109999999999985</v>
      </c>
      <c r="Y399" s="109">
        <v>63.240000000000009</v>
      </c>
      <c r="Z399" s="204">
        <v>80.199999999999989</v>
      </c>
      <c r="AA399" s="109">
        <v>71.23</v>
      </c>
      <c r="AB399" s="110">
        <f>june!G399</f>
        <v>73.830000000000013</v>
      </c>
      <c r="AC399"/>
    </row>
    <row r="400" spans="1:29" ht="17.100000000000001" customHeight="1">
      <c r="A400" s="99">
        <v>720</v>
      </c>
      <c r="B400" s="103" t="s">
        <v>713</v>
      </c>
      <c r="C400" s="109">
        <v>75.715000000000003</v>
      </c>
      <c r="D400" s="109">
        <v>98.36</v>
      </c>
      <c r="E400" s="109">
        <v>109.46</v>
      </c>
      <c r="F400" s="109">
        <v>114.11499999999999</v>
      </c>
      <c r="G400" s="109">
        <v>111.74</v>
      </c>
      <c r="H400" s="109">
        <v>130.05500000000001</v>
      </c>
      <c r="I400" s="109">
        <v>130.40000000000003</v>
      </c>
      <c r="J400" s="109">
        <v>144.41</v>
      </c>
      <c r="K400" s="109">
        <v>141.54999999999995</v>
      </c>
      <c r="L400" s="109">
        <v>152.57000000000008</v>
      </c>
      <c r="M400" s="109">
        <v>150.20999999999998</v>
      </c>
      <c r="N400" s="110">
        <f>june!E400</f>
        <v>185.68</v>
      </c>
      <c r="O400"/>
      <c r="P400"/>
      <c r="Q400" s="109">
        <v>68.569999999999993</v>
      </c>
      <c r="R400" s="109">
        <v>71.025000000000006</v>
      </c>
      <c r="S400" s="109">
        <v>79.13</v>
      </c>
      <c r="T400" s="109">
        <v>91.25</v>
      </c>
      <c r="U400" s="109">
        <v>91.97</v>
      </c>
      <c r="V400" s="109">
        <v>99.88</v>
      </c>
      <c r="W400" s="109">
        <v>100.73000000000002</v>
      </c>
      <c r="X400" s="109">
        <v>111.33000000000001</v>
      </c>
      <c r="Y400" s="109">
        <v>105.42</v>
      </c>
      <c r="Z400" s="204">
        <v>127</v>
      </c>
      <c r="AA400" s="109">
        <v>139.24000000000004</v>
      </c>
      <c r="AB400" s="110">
        <f>june!G400</f>
        <v>141.63999999999993</v>
      </c>
      <c r="AC400"/>
    </row>
    <row r="401" spans="1:29" ht="17.100000000000001" customHeight="1">
      <c r="A401" s="99">
        <v>725</v>
      </c>
      <c r="B401" s="103" t="s">
        <v>714</v>
      </c>
      <c r="C401" s="109">
        <v>27</v>
      </c>
      <c r="D401" s="109">
        <v>37.880000000000003</v>
      </c>
      <c r="E401" s="109">
        <v>52.95</v>
      </c>
      <c r="F401" s="109">
        <v>70.27</v>
      </c>
      <c r="G401" s="109">
        <v>101.875</v>
      </c>
      <c r="H401" s="109">
        <v>126.78</v>
      </c>
      <c r="I401" s="109">
        <v>190.66000000000003</v>
      </c>
      <c r="J401" s="109">
        <v>206.85</v>
      </c>
      <c r="K401" s="109">
        <v>218.51</v>
      </c>
      <c r="L401" s="109">
        <v>194.78</v>
      </c>
      <c r="M401" s="109">
        <v>166.60000000000002</v>
      </c>
      <c r="N401" s="110">
        <f>june!E401</f>
        <v>134.37</v>
      </c>
      <c r="O401"/>
      <c r="P401"/>
      <c r="Q401" s="109">
        <v>71.594999999999999</v>
      </c>
      <c r="R401" s="109">
        <v>57.89</v>
      </c>
      <c r="S401" s="109">
        <v>66.540000000000006</v>
      </c>
      <c r="T401" s="109">
        <v>77.63</v>
      </c>
      <c r="U401" s="109">
        <v>91.49</v>
      </c>
      <c r="V401" s="109">
        <v>65.59</v>
      </c>
      <c r="W401" s="109">
        <v>54.07</v>
      </c>
      <c r="X401" s="109">
        <v>60.95</v>
      </c>
      <c r="Y401" s="109">
        <v>74.379999999999981</v>
      </c>
      <c r="Z401" s="204">
        <v>80.420000000000016</v>
      </c>
      <c r="AA401" s="109">
        <v>75.890000000000015</v>
      </c>
      <c r="AB401" s="110">
        <f>june!G401</f>
        <v>69.38000000000001</v>
      </c>
      <c r="AC401"/>
    </row>
    <row r="402" spans="1:29" ht="17.100000000000001" customHeight="1">
      <c r="A402" s="99">
        <v>728</v>
      </c>
      <c r="B402" s="103" t="s">
        <v>715</v>
      </c>
      <c r="C402" s="109">
        <v>12.52</v>
      </c>
      <c r="D402" s="109">
        <v>11.34</v>
      </c>
      <c r="E402" s="109">
        <v>17.39</v>
      </c>
      <c r="F402" s="109">
        <v>12.43</v>
      </c>
      <c r="G402" s="109">
        <v>12.24</v>
      </c>
      <c r="H402" s="109">
        <v>13.74</v>
      </c>
      <c r="I402" s="109">
        <v>14.58</v>
      </c>
      <c r="J402" s="109">
        <v>17.61</v>
      </c>
      <c r="K402" s="109">
        <v>18</v>
      </c>
      <c r="L402" s="109">
        <v>17.680000000000003</v>
      </c>
      <c r="M402" s="109">
        <v>26.4</v>
      </c>
      <c r="N402" s="110">
        <f>june!E402</f>
        <v>26.96</v>
      </c>
      <c r="O402"/>
      <c r="P402"/>
      <c r="Q402" s="109">
        <v>13.7</v>
      </c>
      <c r="R402" s="109">
        <v>12.77</v>
      </c>
      <c r="S402" s="109">
        <v>17.36</v>
      </c>
      <c r="T402" s="109">
        <v>12.08</v>
      </c>
      <c r="U402" s="109">
        <v>8</v>
      </c>
      <c r="V402" s="109">
        <v>9.4700000000000006</v>
      </c>
      <c r="W402" s="109">
        <v>11.680000000000001</v>
      </c>
      <c r="X402" s="109">
        <v>11.89</v>
      </c>
      <c r="Y402" s="109">
        <v>10.61</v>
      </c>
      <c r="Z402" s="204">
        <v>5.12</v>
      </c>
      <c r="AA402" s="109">
        <v>9.18</v>
      </c>
      <c r="AB402" s="110">
        <f>june!G402</f>
        <v>12.63</v>
      </c>
      <c r="AC402"/>
    </row>
    <row r="403" spans="1:29" ht="17.100000000000001" customHeight="1">
      <c r="A403" s="99">
        <v>730</v>
      </c>
      <c r="B403" s="103" t="s">
        <v>716</v>
      </c>
      <c r="C403" s="109">
        <v>0</v>
      </c>
      <c r="D403" s="109">
        <v>0</v>
      </c>
      <c r="E403" s="109">
        <v>0</v>
      </c>
      <c r="F403" s="109">
        <v>0</v>
      </c>
      <c r="G403" s="109">
        <v>0</v>
      </c>
      <c r="H403" s="109">
        <v>0</v>
      </c>
      <c r="I403" s="109">
        <v>0</v>
      </c>
      <c r="J403" s="109">
        <v>0</v>
      </c>
      <c r="K403" s="109">
        <v>0</v>
      </c>
      <c r="L403" s="109">
        <v>0</v>
      </c>
      <c r="M403" s="109">
        <v>0</v>
      </c>
      <c r="N403" s="110">
        <f>june!E403</f>
        <v>0</v>
      </c>
      <c r="O403"/>
      <c r="P403"/>
      <c r="Q403" s="109">
        <v>5.34</v>
      </c>
      <c r="R403" s="109">
        <v>6</v>
      </c>
      <c r="S403" s="109">
        <v>5.26</v>
      </c>
      <c r="T403" s="109">
        <v>9.02</v>
      </c>
      <c r="U403" s="109">
        <v>9.67</v>
      </c>
      <c r="V403" s="109">
        <v>9.2799999999999994</v>
      </c>
      <c r="W403" s="109">
        <v>3.2800000000000002</v>
      </c>
      <c r="X403" s="109">
        <v>1.6600000000000001</v>
      </c>
      <c r="Y403" s="109">
        <v>6.63</v>
      </c>
      <c r="Z403" s="204">
        <v>3</v>
      </c>
      <c r="AA403" s="109">
        <v>3.6599999999999997</v>
      </c>
      <c r="AB403" s="110">
        <f>june!G403</f>
        <v>5.34</v>
      </c>
      <c r="AC403"/>
    </row>
    <row r="404" spans="1:29" ht="17.100000000000001" customHeight="1">
      <c r="A404" s="99">
        <v>735</v>
      </c>
      <c r="B404" s="103" t="s">
        <v>717</v>
      </c>
      <c r="C404" s="109">
        <v>39.39</v>
      </c>
      <c r="D404" s="109">
        <v>44.27</v>
      </c>
      <c r="E404" s="109">
        <v>45.045000000000002</v>
      </c>
      <c r="F404" s="109">
        <v>46.24</v>
      </c>
      <c r="G404" s="109">
        <v>51.42</v>
      </c>
      <c r="H404" s="109">
        <v>62.04</v>
      </c>
      <c r="I404" s="109">
        <v>74.535000000000025</v>
      </c>
      <c r="J404" s="109">
        <v>80.709999999999994</v>
      </c>
      <c r="K404" s="109">
        <v>77.240000000000009</v>
      </c>
      <c r="L404" s="109">
        <v>77.770000000000039</v>
      </c>
      <c r="M404" s="109">
        <v>76.849999999999994</v>
      </c>
      <c r="N404" s="110">
        <f>june!E404</f>
        <v>87.059999999999988</v>
      </c>
      <c r="O404"/>
      <c r="P404"/>
      <c r="Q404" s="109">
        <v>68.3</v>
      </c>
      <c r="R404" s="109">
        <v>61.61</v>
      </c>
      <c r="S404" s="109">
        <v>61.25</v>
      </c>
      <c r="T404" s="109">
        <v>69.47</v>
      </c>
      <c r="U404" s="109">
        <v>65.47</v>
      </c>
      <c r="V404" s="109">
        <v>61.59</v>
      </c>
      <c r="W404" s="109">
        <v>62.36</v>
      </c>
      <c r="X404" s="109">
        <v>65.77000000000001</v>
      </c>
      <c r="Y404" s="109">
        <v>79.97</v>
      </c>
      <c r="Z404" s="204">
        <v>101.05</v>
      </c>
      <c r="AA404" s="109">
        <v>90.98</v>
      </c>
      <c r="AB404" s="110">
        <f>june!G404</f>
        <v>94.63000000000001</v>
      </c>
      <c r="AC404"/>
    </row>
    <row r="405" spans="1:29" ht="17.100000000000001" customHeight="1">
      <c r="A405" s="99">
        <v>740</v>
      </c>
      <c r="B405" s="103" t="s">
        <v>718</v>
      </c>
      <c r="C405" s="109">
        <v>0</v>
      </c>
      <c r="D405" s="109">
        <v>0</v>
      </c>
      <c r="E405" s="109">
        <v>0</v>
      </c>
      <c r="F405" s="109">
        <v>0</v>
      </c>
      <c r="G405" s="109">
        <v>0</v>
      </c>
      <c r="H405" s="109">
        <v>14.78</v>
      </c>
      <c r="I405" s="109">
        <v>29.86</v>
      </c>
      <c r="J405" s="109">
        <v>50.12</v>
      </c>
      <c r="K405" s="109">
        <v>70.760000000000005</v>
      </c>
      <c r="L405" s="109">
        <v>93.779999999999987</v>
      </c>
      <c r="M405" s="109">
        <v>82.5</v>
      </c>
      <c r="N405" s="110">
        <f>june!E405</f>
        <v>72.849999999999994</v>
      </c>
      <c r="O405"/>
      <c r="P405"/>
      <c r="Q405" s="109">
        <v>1</v>
      </c>
      <c r="R405" s="109">
        <v>4.0199999999999996</v>
      </c>
      <c r="S405" s="109">
        <v>4.13</v>
      </c>
      <c r="T405" s="109">
        <v>5.72</v>
      </c>
      <c r="U405" s="109">
        <v>4</v>
      </c>
      <c r="V405" s="109">
        <v>2.62</v>
      </c>
      <c r="W405" s="109">
        <v>6.48</v>
      </c>
      <c r="X405" s="109">
        <v>3.55</v>
      </c>
      <c r="Y405" s="109">
        <v>4.57</v>
      </c>
      <c r="Z405" s="204">
        <v>4.7299999999999995</v>
      </c>
      <c r="AA405" s="109">
        <v>6.55</v>
      </c>
      <c r="AB405" s="110">
        <f>june!G405</f>
        <v>7.82</v>
      </c>
      <c r="AC405"/>
    </row>
    <row r="406" spans="1:29" ht="17.100000000000001" customHeight="1">
      <c r="A406" s="99">
        <v>745</v>
      </c>
      <c r="B406" s="103" t="s">
        <v>719</v>
      </c>
      <c r="C406" s="109">
        <v>92.055000000000007</v>
      </c>
      <c r="D406" s="109">
        <v>92.12</v>
      </c>
      <c r="E406" s="109">
        <v>87.9</v>
      </c>
      <c r="F406" s="109">
        <v>92.61</v>
      </c>
      <c r="G406" s="109">
        <v>103.5</v>
      </c>
      <c r="H406" s="109">
        <v>128.99</v>
      </c>
      <c r="I406" s="109">
        <v>147.07499999999999</v>
      </c>
      <c r="J406" s="109">
        <v>155.75</v>
      </c>
      <c r="K406" s="109">
        <v>177.25</v>
      </c>
      <c r="L406" s="109">
        <v>158.26999999999998</v>
      </c>
      <c r="M406" s="109">
        <v>126.55000000000001</v>
      </c>
      <c r="N406" s="110">
        <f>june!E406</f>
        <v>108.53999999999999</v>
      </c>
      <c r="O406"/>
      <c r="P406"/>
      <c r="Q406" s="109">
        <v>34.659999999999997</v>
      </c>
      <c r="R406" s="109">
        <v>31.89</v>
      </c>
      <c r="S406" s="109">
        <v>45.13</v>
      </c>
      <c r="T406" s="109">
        <v>47.22</v>
      </c>
      <c r="U406" s="109">
        <v>45.64</v>
      </c>
      <c r="V406" s="109">
        <v>45.31</v>
      </c>
      <c r="W406" s="109">
        <v>41.370000000000005</v>
      </c>
      <c r="X406" s="109">
        <v>45.179999999999986</v>
      </c>
      <c r="Y406" s="109">
        <v>43.05</v>
      </c>
      <c r="Z406" s="204">
        <v>38.58</v>
      </c>
      <c r="AA406" s="109">
        <v>37.15</v>
      </c>
      <c r="AB406" s="110">
        <f>june!G406</f>
        <v>28.94</v>
      </c>
      <c r="AC406"/>
    </row>
    <row r="407" spans="1:29" ht="17.100000000000001" customHeight="1">
      <c r="A407" s="99">
        <v>750</v>
      </c>
      <c r="B407" s="103" t="s">
        <v>720</v>
      </c>
      <c r="C407" s="109">
        <v>75.42</v>
      </c>
      <c r="D407" s="109">
        <v>96.27</v>
      </c>
      <c r="E407" s="109">
        <v>123.56</v>
      </c>
      <c r="F407" s="109">
        <v>126.85</v>
      </c>
      <c r="G407" s="109">
        <v>188.45</v>
      </c>
      <c r="H407" s="109">
        <v>191.53</v>
      </c>
      <c r="I407" s="109">
        <v>185.35000000000002</v>
      </c>
      <c r="J407" s="109">
        <v>179.11999999999998</v>
      </c>
      <c r="K407" s="109">
        <v>168.76999999999998</v>
      </c>
      <c r="L407" s="109">
        <v>168.05</v>
      </c>
      <c r="M407" s="109">
        <v>171.10999999999999</v>
      </c>
      <c r="N407" s="110">
        <f>june!E407</f>
        <v>152.85</v>
      </c>
      <c r="O407"/>
      <c r="P407"/>
      <c r="Q407" s="109">
        <v>34.82</v>
      </c>
      <c r="R407" s="109">
        <v>33.409999999999997</v>
      </c>
      <c r="S407" s="109">
        <v>33.79</v>
      </c>
      <c r="T407" s="109">
        <v>26.1</v>
      </c>
      <c r="U407" s="109">
        <v>24.1</v>
      </c>
      <c r="V407" s="109">
        <v>30.56</v>
      </c>
      <c r="W407" s="109">
        <v>32.049999999999997</v>
      </c>
      <c r="X407" s="109">
        <v>26.46</v>
      </c>
      <c r="Y407" s="109">
        <v>30.65</v>
      </c>
      <c r="Z407" s="204">
        <v>32.93</v>
      </c>
      <c r="AA407" s="109">
        <v>48.080000000000005</v>
      </c>
      <c r="AB407" s="110">
        <f>june!G407</f>
        <v>47.9</v>
      </c>
      <c r="AC407"/>
    </row>
    <row r="408" spans="1:29" ht="17.100000000000001" customHeight="1">
      <c r="A408" s="99">
        <v>753</v>
      </c>
      <c r="B408" s="103" t="s">
        <v>721</v>
      </c>
      <c r="C408" s="109">
        <v>312.60000000000002</v>
      </c>
      <c r="D408" s="109">
        <v>344.6</v>
      </c>
      <c r="E408" s="109">
        <v>394.62</v>
      </c>
      <c r="F408" s="109">
        <v>428.18</v>
      </c>
      <c r="G408" s="109">
        <v>408.33</v>
      </c>
      <c r="H408" s="109">
        <v>404.86</v>
      </c>
      <c r="I408" s="109">
        <v>373.36</v>
      </c>
      <c r="J408" s="109">
        <v>346.91000000000014</v>
      </c>
      <c r="K408" s="109">
        <v>308.08</v>
      </c>
      <c r="L408" s="109">
        <v>330.94000000000005</v>
      </c>
      <c r="M408" s="109">
        <v>345.84999999999991</v>
      </c>
      <c r="N408" s="110">
        <f>june!E408</f>
        <v>325.26</v>
      </c>
      <c r="O408"/>
      <c r="P408"/>
      <c r="Q408" s="109">
        <v>45.18</v>
      </c>
      <c r="R408" s="109">
        <v>54.44</v>
      </c>
      <c r="S408" s="109">
        <v>73.765000000000001</v>
      </c>
      <c r="T408" s="109">
        <v>71.8</v>
      </c>
      <c r="U408" s="109">
        <v>69.39</v>
      </c>
      <c r="V408" s="109">
        <v>86.74</v>
      </c>
      <c r="W408" s="109">
        <v>95.110000000000014</v>
      </c>
      <c r="X408" s="109">
        <v>81.650000000000006</v>
      </c>
      <c r="Y408" s="109">
        <v>97.04</v>
      </c>
      <c r="Z408" s="204">
        <v>94.56</v>
      </c>
      <c r="AA408" s="109">
        <v>95.389999999999986</v>
      </c>
      <c r="AB408" s="110">
        <f>june!G408</f>
        <v>110.18000000000005</v>
      </c>
      <c r="AC408"/>
    </row>
    <row r="409" spans="1:29" ht="17.100000000000001" customHeight="1">
      <c r="A409" s="99">
        <v>755</v>
      </c>
      <c r="B409" s="103" t="s">
        <v>722</v>
      </c>
      <c r="C409" s="109">
        <v>26.98</v>
      </c>
      <c r="D409" s="109">
        <v>37.57</v>
      </c>
      <c r="E409" s="109">
        <v>44.31</v>
      </c>
      <c r="F409" s="109">
        <v>62.65</v>
      </c>
      <c r="G409" s="109">
        <v>84.98</v>
      </c>
      <c r="H409" s="109">
        <v>114.86</v>
      </c>
      <c r="I409" s="109">
        <v>160.48000000000002</v>
      </c>
      <c r="J409" s="109">
        <v>167.52</v>
      </c>
      <c r="K409" s="109">
        <v>186.37999999999997</v>
      </c>
      <c r="L409" s="109">
        <v>189.14999999999998</v>
      </c>
      <c r="M409" s="109">
        <v>222.35999999999987</v>
      </c>
      <c r="N409" s="110">
        <f>june!E409</f>
        <v>245.66</v>
      </c>
      <c r="O409"/>
      <c r="P409"/>
      <c r="Q409" s="109">
        <v>91.2</v>
      </c>
      <c r="R409" s="109">
        <v>101.87</v>
      </c>
      <c r="S409" s="109">
        <v>113.58</v>
      </c>
      <c r="T409" s="109">
        <v>111.16</v>
      </c>
      <c r="U409" s="109">
        <v>103.51</v>
      </c>
      <c r="V409" s="109">
        <v>96.63</v>
      </c>
      <c r="W409" s="109">
        <v>84.749999999999986</v>
      </c>
      <c r="X409" s="109">
        <v>72.83</v>
      </c>
      <c r="Y409" s="109">
        <v>67.98</v>
      </c>
      <c r="Z409" s="204">
        <v>59.919999999999995</v>
      </c>
      <c r="AA409" s="109">
        <v>60.26</v>
      </c>
      <c r="AB409" s="110">
        <f>june!G409</f>
        <v>54.050000000000004</v>
      </c>
      <c r="AC409"/>
    </row>
    <row r="410" spans="1:29" ht="17.100000000000001" customHeight="1">
      <c r="A410" s="99">
        <v>760</v>
      </c>
      <c r="B410" s="103" t="s">
        <v>723</v>
      </c>
      <c r="C410" s="109">
        <v>0</v>
      </c>
      <c r="D410" s="109">
        <v>0</v>
      </c>
      <c r="E410" s="109">
        <v>0</v>
      </c>
      <c r="F410" s="109">
        <v>0</v>
      </c>
      <c r="G410" s="109">
        <v>0</v>
      </c>
      <c r="H410" s="109">
        <v>0</v>
      </c>
      <c r="I410" s="109">
        <v>0</v>
      </c>
      <c r="J410" s="109">
        <v>0</v>
      </c>
      <c r="K410" s="109">
        <v>0</v>
      </c>
      <c r="L410" s="109">
        <v>0</v>
      </c>
      <c r="M410" s="109">
        <v>0</v>
      </c>
      <c r="N410" s="110">
        <f>june!E410</f>
        <v>0</v>
      </c>
      <c r="O410"/>
      <c r="P410"/>
      <c r="Q410" s="109">
        <v>2</v>
      </c>
      <c r="R410" s="109">
        <v>2</v>
      </c>
      <c r="S410" s="109">
        <v>0</v>
      </c>
      <c r="T410" s="109">
        <v>3.32</v>
      </c>
      <c r="U410" s="109">
        <v>0.84</v>
      </c>
      <c r="V410" s="109">
        <v>0</v>
      </c>
      <c r="W410" s="109">
        <v>1.9</v>
      </c>
      <c r="X410" s="109">
        <v>2.68</v>
      </c>
      <c r="Y410" s="109">
        <v>2</v>
      </c>
      <c r="Z410" s="204">
        <v>3</v>
      </c>
      <c r="AA410" s="109">
        <v>2.4</v>
      </c>
      <c r="AB410" s="110">
        <f>june!G410</f>
        <v>6.9799999999999995</v>
      </c>
      <c r="AC410"/>
    </row>
    <row r="411" spans="1:29" ht="17.100000000000001" customHeight="1">
      <c r="A411" s="99">
        <v>763</v>
      </c>
      <c r="B411" s="103" t="s">
        <v>1514</v>
      </c>
      <c r="C411" s="109"/>
      <c r="D411" s="109"/>
      <c r="E411" s="109"/>
      <c r="F411" s="109"/>
      <c r="G411" s="109"/>
      <c r="H411" s="109"/>
      <c r="I411" s="109">
        <v>0</v>
      </c>
      <c r="J411" s="109">
        <v>0</v>
      </c>
      <c r="K411" s="109">
        <v>0</v>
      </c>
      <c r="L411" s="109">
        <v>0</v>
      </c>
      <c r="M411" s="109">
        <v>23.519999999999996</v>
      </c>
      <c r="N411" s="110">
        <f>june!E411</f>
        <v>50.86</v>
      </c>
      <c r="O411"/>
      <c r="P411"/>
      <c r="Q411" s="109"/>
      <c r="R411" s="109"/>
      <c r="S411" s="109"/>
      <c r="T411" s="109"/>
      <c r="U411" s="109"/>
      <c r="V411" s="109"/>
      <c r="W411" s="109">
        <v>0</v>
      </c>
      <c r="X411" s="109">
        <v>10.49</v>
      </c>
      <c r="Y411" s="109">
        <v>11.010000000000002</v>
      </c>
      <c r="Z411" s="204">
        <v>8.58</v>
      </c>
      <c r="AA411" s="109">
        <v>7.51</v>
      </c>
      <c r="AB411" s="110">
        <f>june!G411</f>
        <v>6.5</v>
      </c>
      <c r="AC411"/>
    </row>
    <row r="412" spans="1:29" ht="17.100000000000001" customHeight="1">
      <c r="A412" s="99">
        <v>765</v>
      </c>
      <c r="B412" s="103" t="s">
        <v>724</v>
      </c>
      <c r="C412" s="109">
        <v>128.35</v>
      </c>
      <c r="D412" s="109">
        <v>106.39</v>
      </c>
      <c r="E412" s="109">
        <v>95.69</v>
      </c>
      <c r="F412" s="109">
        <v>98.05</v>
      </c>
      <c r="G412" s="109">
        <v>131.71</v>
      </c>
      <c r="H412" s="109">
        <v>139.47</v>
      </c>
      <c r="I412" s="109">
        <v>140.94</v>
      </c>
      <c r="J412" s="109">
        <v>124.43</v>
      </c>
      <c r="K412" s="109">
        <v>121.72000000000001</v>
      </c>
      <c r="L412" s="109">
        <v>122.5</v>
      </c>
      <c r="M412" s="109">
        <v>123.58999999999997</v>
      </c>
      <c r="N412" s="110">
        <f>june!E412</f>
        <v>121.53</v>
      </c>
      <c r="O412"/>
      <c r="P412"/>
      <c r="Q412" s="109">
        <v>114.69</v>
      </c>
      <c r="R412" s="109">
        <v>144.81</v>
      </c>
      <c r="S412" s="109">
        <v>173.19</v>
      </c>
      <c r="T412" s="109">
        <v>165.26</v>
      </c>
      <c r="U412" s="109">
        <v>155.32</v>
      </c>
      <c r="V412" s="109">
        <v>165.25</v>
      </c>
      <c r="W412" s="109">
        <v>148.20999999999998</v>
      </c>
      <c r="X412" s="109">
        <v>140.30000000000001</v>
      </c>
      <c r="Y412" s="109">
        <v>145.13999999999999</v>
      </c>
      <c r="Z412" s="204">
        <v>151.98000000000002</v>
      </c>
      <c r="AA412" s="109">
        <v>133.21</v>
      </c>
      <c r="AB412" s="110">
        <f>june!G412</f>
        <v>113.74000000000001</v>
      </c>
      <c r="AC412"/>
    </row>
    <row r="413" spans="1:29" ht="17.100000000000001" customHeight="1">
      <c r="A413" s="99">
        <v>766</v>
      </c>
      <c r="B413" s="103" t="s">
        <v>908</v>
      </c>
      <c r="C413" s="109">
        <v>83.02</v>
      </c>
      <c r="D413" s="109">
        <v>78.7</v>
      </c>
      <c r="E413" s="109">
        <v>62.65</v>
      </c>
      <c r="F413" s="109">
        <v>59.5</v>
      </c>
      <c r="G413" s="109">
        <v>65.61</v>
      </c>
      <c r="H413" s="109">
        <v>78.05</v>
      </c>
      <c r="I413" s="109">
        <v>83.850000000000023</v>
      </c>
      <c r="J413" s="109">
        <v>92.839999999999989</v>
      </c>
      <c r="K413" s="109">
        <v>88.69</v>
      </c>
      <c r="L413" s="109">
        <v>105.8</v>
      </c>
      <c r="M413" s="109">
        <v>102.59</v>
      </c>
      <c r="N413" s="110">
        <f>june!E413</f>
        <v>127.05999999999999</v>
      </c>
      <c r="O413"/>
      <c r="P413"/>
      <c r="Q413" s="109">
        <v>22.5</v>
      </c>
      <c r="R413" s="109">
        <v>22.37</v>
      </c>
      <c r="S413" s="109">
        <v>21.25</v>
      </c>
      <c r="T413" s="109">
        <v>29.1</v>
      </c>
      <c r="U413" s="109">
        <v>29.7</v>
      </c>
      <c r="V413" s="109">
        <v>30</v>
      </c>
      <c r="W413" s="109">
        <v>38.880000000000003</v>
      </c>
      <c r="X413" s="109">
        <v>40.479999999999997</v>
      </c>
      <c r="Y413" s="109">
        <v>63.43</v>
      </c>
      <c r="Z413" s="204">
        <v>60.65</v>
      </c>
      <c r="AA413" s="109">
        <v>52</v>
      </c>
      <c r="AB413" s="110">
        <f>june!G413</f>
        <v>51.75</v>
      </c>
      <c r="AC413"/>
    </row>
    <row r="414" spans="1:29" ht="17.100000000000001" customHeight="1">
      <c r="A414" s="99">
        <v>767</v>
      </c>
      <c r="B414" s="103" t="s">
        <v>725</v>
      </c>
      <c r="C414" s="109">
        <v>74.430000000000007</v>
      </c>
      <c r="D414" s="109">
        <v>85.02</v>
      </c>
      <c r="E414" s="109">
        <v>119.05</v>
      </c>
      <c r="F414" s="109">
        <v>110.17</v>
      </c>
      <c r="G414" s="109">
        <v>114.86</v>
      </c>
      <c r="H414" s="109">
        <v>94.75</v>
      </c>
      <c r="I414" s="109">
        <v>106.43</v>
      </c>
      <c r="J414" s="109">
        <v>94.39</v>
      </c>
      <c r="K414" s="109">
        <v>82.789999999999992</v>
      </c>
      <c r="L414" s="109">
        <v>64.260000000000005</v>
      </c>
      <c r="M414" s="109">
        <v>54.51</v>
      </c>
      <c r="N414" s="110">
        <f>june!E414</f>
        <v>44.199999999999996</v>
      </c>
      <c r="O414"/>
      <c r="P414"/>
      <c r="Q414" s="109">
        <v>53.19</v>
      </c>
      <c r="R414" s="109">
        <v>54.51</v>
      </c>
      <c r="S414" s="109">
        <v>53.55</v>
      </c>
      <c r="T414" s="109">
        <v>63.21</v>
      </c>
      <c r="U414" s="109">
        <v>85.1</v>
      </c>
      <c r="V414" s="109">
        <v>103.575</v>
      </c>
      <c r="W414" s="109">
        <v>118.32000000000001</v>
      </c>
      <c r="X414" s="109">
        <v>114.97</v>
      </c>
      <c r="Y414" s="109">
        <v>132.66999999999999</v>
      </c>
      <c r="Z414" s="204">
        <v>146.07999999999998</v>
      </c>
      <c r="AA414" s="109">
        <v>188.68</v>
      </c>
      <c r="AB414" s="110">
        <f>june!G414</f>
        <v>210.14999999999998</v>
      </c>
      <c r="AC414"/>
    </row>
    <row r="415" spans="1:29" ht="17.100000000000001" customHeight="1">
      <c r="A415" s="99">
        <v>770</v>
      </c>
      <c r="B415" s="103" t="s">
        <v>726</v>
      </c>
      <c r="C415" s="109">
        <v>77.81</v>
      </c>
      <c r="D415" s="109">
        <v>102.83</v>
      </c>
      <c r="E415" s="109">
        <v>107.59</v>
      </c>
      <c r="F415" s="109">
        <v>111.11</v>
      </c>
      <c r="G415" s="109">
        <v>116.02</v>
      </c>
      <c r="H415" s="109">
        <v>130.69999999999999</v>
      </c>
      <c r="I415" s="109">
        <v>136.16000000000003</v>
      </c>
      <c r="J415" s="109">
        <v>136.45999999999998</v>
      </c>
      <c r="K415" s="109">
        <v>172.57000000000002</v>
      </c>
      <c r="L415" s="109">
        <v>159.68999999999997</v>
      </c>
      <c r="M415" s="109">
        <v>162.22999999999999</v>
      </c>
      <c r="N415" s="110">
        <f>june!E415</f>
        <v>157.76999999999998</v>
      </c>
      <c r="O415"/>
      <c r="P415"/>
      <c r="Q415" s="109">
        <v>22.17</v>
      </c>
      <c r="R415" s="109">
        <v>20.6</v>
      </c>
      <c r="S415" s="109">
        <v>22.29</v>
      </c>
      <c r="T415" s="109">
        <v>20.94</v>
      </c>
      <c r="U415" s="109">
        <v>17.68</v>
      </c>
      <c r="V415" s="109">
        <v>19.02</v>
      </c>
      <c r="W415" s="109">
        <v>17.049999999999997</v>
      </c>
      <c r="X415" s="109">
        <v>16.04</v>
      </c>
      <c r="Y415" s="109">
        <v>19.190000000000001</v>
      </c>
      <c r="Z415" s="204">
        <v>20.639999999999997</v>
      </c>
      <c r="AA415" s="109">
        <v>29.2</v>
      </c>
      <c r="AB415" s="110">
        <f>june!G415</f>
        <v>25.490000000000002</v>
      </c>
      <c r="AC415"/>
    </row>
    <row r="416" spans="1:29" ht="17.100000000000001" customHeight="1">
      <c r="A416" s="99">
        <v>773</v>
      </c>
      <c r="B416" s="103" t="s">
        <v>727</v>
      </c>
      <c r="C416" s="109">
        <v>140.16999999999999</v>
      </c>
      <c r="D416" s="109">
        <v>126.065</v>
      </c>
      <c r="E416" s="109">
        <v>116.38500000000001</v>
      </c>
      <c r="F416" s="109">
        <v>143.63499999999999</v>
      </c>
      <c r="G416" s="109">
        <v>139.12</v>
      </c>
      <c r="H416" s="109">
        <v>148.22499999999999</v>
      </c>
      <c r="I416" s="109">
        <v>162.57000000000005</v>
      </c>
      <c r="J416" s="109">
        <v>164.77000000000004</v>
      </c>
      <c r="K416" s="109">
        <v>162.43</v>
      </c>
      <c r="L416" s="109">
        <v>178.60999999999999</v>
      </c>
      <c r="M416" s="109">
        <v>181.52999999999994</v>
      </c>
      <c r="N416" s="110">
        <f>june!E416</f>
        <v>156.34</v>
      </c>
      <c r="O416"/>
      <c r="P416"/>
      <c r="Q416" s="109">
        <v>186.01</v>
      </c>
      <c r="R416" s="109">
        <v>201.255</v>
      </c>
      <c r="S416" s="109">
        <v>267.22000000000003</v>
      </c>
      <c r="T416" s="109">
        <v>265.26</v>
      </c>
      <c r="U416" s="109">
        <v>270.02</v>
      </c>
      <c r="V416" s="109">
        <v>244.69</v>
      </c>
      <c r="W416" s="109">
        <v>220.14000000000001</v>
      </c>
      <c r="X416" s="109">
        <v>197.76999999999998</v>
      </c>
      <c r="Y416" s="109">
        <v>161.57</v>
      </c>
      <c r="Z416" s="204">
        <v>125.34</v>
      </c>
      <c r="AA416" s="109">
        <v>97.70999999999998</v>
      </c>
      <c r="AB416" s="110">
        <f>june!G416</f>
        <v>84</v>
      </c>
      <c r="AC416"/>
    </row>
    <row r="417" spans="1:29" ht="17.100000000000001" customHeight="1">
      <c r="A417" s="99">
        <v>774</v>
      </c>
      <c r="B417" s="103" t="s">
        <v>540</v>
      </c>
      <c r="C417" s="109">
        <v>31</v>
      </c>
      <c r="D417" s="109">
        <v>31</v>
      </c>
      <c r="E417" s="109">
        <v>30.3</v>
      </c>
      <c r="F417" s="109">
        <v>30</v>
      </c>
      <c r="G417" s="109">
        <v>32.200000000000003</v>
      </c>
      <c r="H417" s="109">
        <v>36</v>
      </c>
      <c r="I417" s="109">
        <v>37.89</v>
      </c>
      <c r="J417" s="109">
        <v>45.499999999999993</v>
      </c>
      <c r="K417" s="109">
        <v>42</v>
      </c>
      <c r="L417" s="109">
        <v>45.269999999999996</v>
      </c>
      <c r="M417" s="109">
        <v>51</v>
      </c>
      <c r="N417" s="110">
        <f>june!E417</f>
        <v>56</v>
      </c>
      <c r="O417"/>
      <c r="P417"/>
      <c r="Q417" s="109">
        <v>17.3</v>
      </c>
      <c r="R417" s="109">
        <v>15.39</v>
      </c>
      <c r="S417" s="109">
        <v>23.21</v>
      </c>
      <c r="T417" s="109">
        <v>16.73</v>
      </c>
      <c r="U417" s="109">
        <v>20.85</v>
      </c>
      <c r="V417" s="109">
        <v>35.39</v>
      </c>
      <c r="W417" s="109">
        <v>30.95</v>
      </c>
      <c r="X417" s="109">
        <v>21.81</v>
      </c>
      <c r="Y417" s="109">
        <v>19.36</v>
      </c>
      <c r="Z417" s="204">
        <v>16.809999999999999</v>
      </c>
      <c r="AA417" s="109">
        <v>16.36</v>
      </c>
      <c r="AB417" s="110">
        <f>june!G417</f>
        <v>10.94</v>
      </c>
      <c r="AC417"/>
    </row>
    <row r="418" spans="1:29" ht="17.100000000000001" customHeight="1">
      <c r="A418" s="99">
        <v>775</v>
      </c>
      <c r="B418" s="103" t="s">
        <v>728</v>
      </c>
      <c r="C418" s="109">
        <v>43.52</v>
      </c>
      <c r="D418" s="109">
        <v>57.305</v>
      </c>
      <c r="E418" s="109">
        <v>63.58</v>
      </c>
      <c r="F418" s="109">
        <v>89.965000000000003</v>
      </c>
      <c r="G418" s="109">
        <v>108.4</v>
      </c>
      <c r="H418" s="109">
        <v>138.05000000000001</v>
      </c>
      <c r="I418" s="109">
        <v>189.16499999999996</v>
      </c>
      <c r="J418" s="109">
        <v>194.57000000000002</v>
      </c>
      <c r="K418" s="109">
        <v>240.55999999999997</v>
      </c>
      <c r="L418" s="109">
        <v>236.89999999999998</v>
      </c>
      <c r="M418" s="109">
        <v>203.84</v>
      </c>
      <c r="N418" s="110">
        <f>june!E418</f>
        <v>174</v>
      </c>
      <c r="O418"/>
      <c r="P418"/>
      <c r="Q418" s="109">
        <v>88.41</v>
      </c>
      <c r="R418" s="109">
        <v>88.84</v>
      </c>
      <c r="S418" s="109">
        <v>102.34</v>
      </c>
      <c r="T418" s="109">
        <v>113.07</v>
      </c>
      <c r="U418" s="109">
        <v>116.28</v>
      </c>
      <c r="V418" s="109">
        <v>102.61</v>
      </c>
      <c r="W418" s="109">
        <v>95.8</v>
      </c>
      <c r="X418" s="109">
        <v>92.729999999999976</v>
      </c>
      <c r="Y418" s="109">
        <v>108.71</v>
      </c>
      <c r="Z418" s="204">
        <v>95.27000000000001</v>
      </c>
      <c r="AA418" s="109">
        <v>103.88000000000002</v>
      </c>
      <c r="AB418" s="110">
        <f>june!G418</f>
        <v>111.87</v>
      </c>
      <c r="AC418"/>
    </row>
    <row r="419" spans="1:29" ht="17.100000000000001" customHeight="1">
      <c r="A419" s="99">
        <v>778</v>
      </c>
      <c r="B419" s="103" t="s">
        <v>1286</v>
      </c>
      <c r="C419" s="109">
        <v>32.82</v>
      </c>
      <c r="D419" s="109">
        <v>56.63</v>
      </c>
      <c r="E419" s="109">
        <v>69.23</v>
      </c>
      <c r="F419" s="109">
        <v>95.55</v>
      </c>
      <c r="G419" s="109">
        <v>104.94</v>
      </c>
      <c r="H419" s="109">
        <v>113.34</v>
      </c>
      <c r="I419" s="109">
        <v>120.44999999999997</v>
      </c>
      <c r="J419" s="109">
        <v>119.90000000000003</v>
      </c>
      <c r="K419" s="109">
        <v>142.33000000000001</v>
      </c>
      <c r="L419" s="109">
        <v>176.25000000000003</v>
      </c>
      <c r="M419" s="109">
        <v>186.26</v>
      </c>
      <c r="N419" s="110">
        <f>june!E419</f>
        <v>193.33999999999997</v>
      </c>
      <c r="O419"/>
      <c r="P419"/>
      <c r="Q419" s="109">
        <v>105.54</v>
      </c>
      <c r="R419" s="109">
        <v>109.76</v>
      </c>
      <c r="S419" s="109">
        <v>102.63</v>
      </c>
      <c r="T419" s="109">
        <v>101.25</v>
      </c>
      <c r="U419" s="109">
        <v>88.87</v>
      </c>
      <c r="V419" s="109">
        <v>89.78</v>
      </c>
      <c r="W419" s="109">
        <v>108.57000000000001</v>
      </c>
      <c r="X419" s="109">
        <v>109.43</v>
      </c>
      <c r="Y419" s="109">
        <v>109.13999999999999</v>
      </c>
      <c r="Z419" s="204">
        <v>95.140000000000015</v>
      </c>
      <c r="AA419" s="109">
        <v>84.18</v>
      </c>
      <c r="AB419" s="110">
        <f>june!G419</f>
        <v>90.170000000000016</v>
      </c>
      <c r="AC419"/>
    </row>
    <row r="420" spans="1:29" ht="17.100000000000001" customHeight="1">
      <c r="A420" s="99">
        <v>780</v>
      </c>
      <c r="B420" s="103" t="s">
        <v>729</v>
      </c>
      <c r="C420" s="109">
        <v>0</v>
      </c>
      <c r="D420" s="109">
        <v>0</v>
      </c>
      <c r="E420" s="109">
        <v>0</v>
      </c>
      <c r="F420" s="109">
        <v>0</v>
      </c>
      <c r="G420" s="109">
        <v>0</v>
      </c>
      <c r="H420" s="109">
        <v>0</v>
      </c>
      <c r="I420" s="109">
        <v>0</v>
      </c>
      <c r="J420" s="109">
        <v>0</v>
      </c>
      <c r="K420" s="109">
        <v>0</v>
      </c>
      <c r="L420" s="109">
        <v>6</v>
      </c>
      <c r="M420" s="109">
        <v>15.7</v>
      </c>
      <c r="N420" s="110">
        <f>june!E420</f>
        <v>29.76</v>
      </c>
      <c r="O420"/>
      <c r="P420"/>
      <c r="Q420" s="109">
        <v>1</v>
      </c>
      <c r="R420" s="109">
        <v>0</v>
      </c>
      <c r="S420" s="109">
        <v>0</v>
      </c>
      <c r="T420" s="109">
        <v>2</v>
      </c>
      <c r="U420" s="109">
        <v>0</v>
      </c>
      <c r="V420" s="109">
        <v>0</v>
      </c>
      <c r="W420" s="109">
        <v>2</v>
      </c>
      <c r="X420" s="109">
        <v>2</v>
      </c>
      <c r="Y420" s="109">
        <v>4.5</v>
      </c>
      <c r="Z420" s="204">
        <v>6.79</v>
      </c>
      <c r="AA420" s="109">
        <v>16.02</v>
      </c>
      <c r="AB420" s="110">
        <f>june!G420</f>
        <v>17.78</v>
      </c>
      <c r="AC420"/>
    </row>
    <row r="421" spans="1:29" ht="17.100000000000001" customHeight="1">
      <c r="A421" s="99">
        <v>801</v>
      </c>
      <c r="B421" s="103" t="s">
        <v>730</v>
      </c>
      <c r="C421" s="109">
        <v>0</v>
      </c>
      <c r="D421" s="109">
        <v>0</v>
      </c>
      <c r="E421" s="109">
        <v>0</v>
      </c>
      <c r="F421" s="109">
        <v>0</v>
      </c>
      <c r="G421" s="109">
        <v>0</v>
      </c>
      <c r="H421" s="109">
        <v>0</v>
      </c>
      <c r="I421" s="109">
        <v>0</v>
      </c>
      <c r="J421" s="109">
        <v>0</v>
      </c>
      <c r="K421" s="109">
        <v>0</v>
      </c>
      <c r="L421" s="109">
        <v>0</v>
      </c>
      <c r="M421" s="109">
        <v>0</v>
      </c>
      <c r="N421" s="110">
        <f>june!E421</f>
        <v>0</v>
      </c>
      <c r="O421"/>
      <c r="P421"/>
      <c r="Q421" s="109">
        <v>1.22</v>
      </c>
      <c r="R421" s="109">
        <v>0</v>
      </c>
      <c r="S421" s="109">
        <v>0</v>
      </c>
      <c r="T421" s="109">
        <v>0</v>
      </c>
      <c r="U421" s="109">
        <v>0</v>
      </c>
      <c r="V421" s="109">
        <v>0</v>
      </c>
      <c r="W421" s="109">
        <v>0</v>
      </c>
      <c r="X421" s="109">
        <v>0</v>
      </c>
      <c r="Y421" s="109">
        <v>1.53</v>
      </c>
      <c r="Z421" s="204">
        <v>1</v>
      </c>
      <c r="AA421" s="109">
        <v>2</v>
      </c>
      <c r="AB421" s="110">
        <f>june!G421</f>
        <v>0</v>
      </c>
      <c r="AC421"/>
    </row>
    <row r="422" spans="1:29" ht="17.100000000000001" customHeight="1">
      <c r="A422" s="99">
        <v>805</v>
      </c>
      <c r="B422" s="103" t="s">
        <v>731</v>
      </c>
      <c r="C422" s="109">
        <v>0</v>
      </c>
      <c r="D422" s="109">
        <v>0</v>
      </c>
      <c r="E422" s="109">
        <v>0</v>
      </c>
      <c r="F422" s="109">
        <v>0</v>
      </c>
      <c r="G422" s="109">
        <v>0</v>
      </c>
      <c r="H422" s="109">
        <v>0</v>
      </c>
      <c r="I422" s="109">
        <v>0</v>
      </c>
      <c r="J422" s="109">
        <v>0</v>
      </c>
      <c r="K422" s="109">
        <v>0</v>
      </c>
      <c r="L422" s="109">
        <v>0</v>
      </c>
      <c r="M422" s="109">
        <v>0</v>
      </c>
      <c r="N422" s="110">
        <f>june!E422</f>
        <v>0</v>
      </c>
      <c r="O422"/>
      <c r="P422"/>
      <c r="Q422" s="109">
        <v>0</v>
      </c>
      <c r="R422" s="109">
        <v>2</v>
      </c>
      <c r="S422" s="109">
        <v>2.4300000000000002</v>
      </c>
      <c r="T422" s="109">
        <v>2</v>
      </c>
      <c r="U422" s="109">
        <v>1.88</v>
      </c>
      <c r="V422" s="109">
        <v>2</v>
      </c>
      <c r="W422" s="109">
        <v>2</v>
      </c>
      <c r="X422" s="109">
        <v>0</v>
      </c>
      <c r="Y422" s="109">
        <v>0</v>
      </c>
      <c r="Z422" s="204">
        <v>0</v>
      </c>
      <c r="AA422" s="109">
        <v>0</v>
      </c>
      <c r="AB422" s="110">
        <f>june!G422</f>
        <v>0</v>
      </c>
      <c r="AC422"/>
    </row>
    <row r="423" spans="1:29" ht="17.100000000000001" customHeight="1">
      <c r="A423" s="99">
        <v>806</v>
      </c>
      <c r="B423" s="103" t="s">
        <v>732</v>
      </c>
      <c r="C423" s="109">
        <v>0</v>
      </c>
      <c r="D423" s="109">
        <v>0</v>
      </c>
      <c r="E423" s="109">
        <v>0</v>
      </c>
      <c r="F423" s="109">
        <v>0</v>
      </c>
      <c r="G423" s="109">
        <v>0</v>
      </c>
      <c r="H423" s="109">
        <v>0</v>
      </c>
      <c r="I423" s="109">
        <v>0</v>
      </c>
      <c r="J423" s="109">
        <v>0</v>
      </c>
      <c r="K423" s="109">
        <v>0</v>
      </c>
      <c r="L423" s="109">
        <v>0</v>
      </c>
      <c r="M423" s="109">
        <v>0</v>
      </c>
      <c r="N423" s="110">
        <f>june!E423</f>
        <v>0</v>
      </c>
      <c r="O423"/>
      <c r="P423"/>
      <c r="Q423" s="109">
        <v>0</v>
      </c>
      <c r="R423" s="109">
        <v>0</v>
      </c>
      <c r="S423" s="109">
        <v>0</v>
      </c>
      <c r="T423" s="109">
        <v>0</v>
      </c>
      <c r="U423" s="109">
        <v>0</v>
      </c>
      <c r="V423" s="109">
        <v>0</v>
      </c>
      <c r="W423" s="109">
        <v>0</v>
      </c>
      <c r="X423" s="109">
        <v>1</v>
      </c>
      <c r="Y423" s="109">
        <v>1</v>
      </c>
      <c r="Z423" s="204">
        <v>0.63</v>
      </c>
      <c r="AA423" s="109">
        <v>1</v>
      </c>
      <c r="AB423" s="110">
        <f>june!G423</f>
        <v>0</v>
      </c>
      <c r="AC423"/>
    </row>
    <row r="424" spans="1:29" ht="17.100000000000001" customHeight="1">
      <c r="A424" s="99">
        <v>810</v>
      </c>
      <c r="B424" s="103" t="s">
        <v>733</v>
      </c>
      <c r="C424" s="109">
        <v>0</v>
      </c>
      <c r="D424" s="109">
        <v>0</v>
      </c>
      <c r="E424" s="109">
        <v>0</v>
      </c>
      <c r="F424" s="109">
        <v>0</v>
      </c>
      <c r="G424" s="109">
        <v>0</v>
      </c>
      <c r="H424" s="109">
        <v>0</v>
      </c>
      <c r="I424" s="109">
        <v>0</v>
      </c>
      <c r="J424" s="109">
        <v>0</v>
      </c>
      <c r="K424" s="109">
        <v>0</v>
      </c>
      <c r="L424" s="109">
        <v>0</v>
      </c>
      <c r="M424" s="109">
        <v>0</v>
      </c>
      <c r="N424" s="110">
        <f>june!E424</f>
        <v>0</v>
      </c>
      <c r="O424"/>
      <c r="P424"/>
      <c r="Q424" s="109">
        <v>0</v>
      </c>
      <c r="R424" s="109">
        <v>1</v>
      </c>
      <c r="S424" s="109">
        <v>0.53</v>
      </c>
      <c r="T424" s="109">
        <v>0</v>
      </c>
      <c r="U424" s="109">
        <v>0</v>
      </c>
      <c r="V424" s="109">
        <v>2</v>
      </c>
      <c r="W424" s="109">
        <v>2</v>
      </c>
      <c r="X424" s="109">
        <v>3</v>
      </c>
      <c r="Y424" s="109">
        <v>4</v>
      </c>
      <c r="Z424" s="204">
        <v>4.42</v>
      </c>
      <c r="AA424" s="109">
        <v>5.3599999999999994</v>
      </c>
      <c r="AB424" s="110">
        <f>june!G424</f>
        <v>6.83</v>
      </c>
      <c r="AC424"/>
    </row>
    <row r="425" spans="1:29" ht="17.100000000000001" customHeight="1">
      <c r="A425" s="99">
        <v>815</v>
      </c>
      <c r="B425" s="103" t="s">
        <v>734</v>
      </c>
      <c r="C425" s="109">
        <v>0</v>
      </c>
      <c r="D425" s="109">
        <v>0</v>
      </c>
      <c r="E425" s="109">
        <v>0</v>
      </c>
      <c r="F425" s="109">
        <v>0</v>
      </c>
      <c r="G425" s="109">
        <v>0</v>
      </c>
      <c r="H425" s="109">
        <v>0</v>
      </c>
      <c r="I425" s="109">
        <v>0</v>
      </c>
      <c r="J425" s="109">
        <v>0</v>
      </c>
      <c r="K425" s="109">
        <v>0</v>
      </c>
      <c r="L425" s="109">
        <v>0</v>
      </c>
      <c r="M425" s="109">
        <v>0</v>
      </c>
      <c r="N425" s="110">
        <f>june!E425</f>
        <v>0</v>
      </c>
      <c r="O425"/>
      <c r="P425"/>
      <c r="Q425" s="109">
        <v>0</v>
      </c>
      <c r="R425" s="109">
        <v>0</v>
      </c>
      <c r="S425" s="109">
        <v>0</v>
      </c>
      <c r="T425" s="109">
        <v>0</v>
      </c>
      <c r="U425" s="109">
        <v>0</v>
      </c>
      <c r="V425" s="109">
        <v>0</v>
      </c>
      <c r="W425" s="109">
        <v>0</v>
      </c>
      <c r="X425" s="109">
        <v>0</v>
      </c>
      <c r="Y425" s="109">
        <v>0</v>
      </c>
      <c r="Z425" s="204">
        <v>0</v>
      </c>
      <c r="AA425" s="109">
        <v>2</v>
      </c>
      <c r="AB425" s="110">
        <f>june!G425</f>
        <v>3.7800000000000002</v>
      </c>
      <c r="AC425"/>
    </row>
    <row r="426" spans="1:29" ht="17.100000000000001" customHeight="1">
      <c r="A426" s="99">
        <v>817</v>
      </c>
      <c r="B426" s="103" t="s">
        <v>1619</v>
      </c>
      <c r="C426" s="109">
        <v>7.72</v>
      </c>
      <c r="D426" s="109">
        <v>3.46</v>
      </c>
      <c r="E426" s="109">
        <v>7.64</v>
      </c>
      <c r="F426" s="109">
        <v>3.57</v>
      </c>
      <c r="G426" s="109">
        <v>0</v>
      </c>
      <c r="H426" s="109">
        <v>5.5</v>
      </c>
      <c r="I426" s="109">
        <v>4.63</v>
      </c>
      <c r="J426" s="109">
        <v>5.84</v>
      </c>
      <c r="K426" s="109">
        <v>7.73</v>
      </c>
      <c r="L426" s="109">
        <v>8.93</v>
      </c>
      <c r="M426" s="109">
        <v>2</v>
      </c>
      <c r="N426" s="110">
        <f>june!E426</f>
        <v>1</v>
      </c>
      <c r="O426"/>
      <c r="P426"/>
      <c r="Q426" s="109">
        <v>9.19</v>
      </c>
      <c r="R426" s="109">
        <v>7.19</v>
      </c>
      <c r="S426" s="109">
        <v>6.6</v>
      </c>
      <c r="T426" s="109">
        <v>5.18</v>
      </c>
      <c r="U426" s="109">
        <v>3.14</v>
      </c>
      <c r="V426" s="109">
        <v>4.62</v>
      </c>
      <c r="W426" s="109">
        <v>2</v>
      </c>
      <c r="X426" s="109">
        <v>5.5500000000000007</v>
      </c>
      <c r="Y426" s="109">
        <v>2.2799999999999998</v>
      </c>
      <c r="Z426" s="204">
        <v>15.61</v>
      </c>
      <c r="AA426" s="109">
        <v>16.990000000000002</v>
      </c>
      <c r="AB426" s="110">
        <f>june!G426</f>
        <v>21.240000000000002</v>
      </c>
      <c r="AC426"/>
    </row>
    <row r="427" spans="1:29" ht="17.100000000000001" customHeight="1">
      <c r="A427" s="99">
        <v>818</v>
      </c>
      <c r="B427" s="103" t="s">
        <v>735</v>
      </c>
      <c r="C427" s="109">
        <v>0</v>
      </c>
      <c r="D427" s="109">
        <v>0</v>
      </c>
      <c r="E427" s="109">
        <v>0</v>
      </c>
      <c r="F427" s="109">
        <v>0</v>
      </c>
      <c r="G427" s="109">
        <v>0</v>
      </c>
      <c r="H427" s="109">
        <v>0</v>
      </c>
      <c r="I427" s="109">
        <v>0</v>
      </c>
      <c r="J427" s="109">
        <v>0</v>
      </c>
      <c r="K427" s="109">
        <v>0</v>
      </c>
      <c r="L427" s="109">
        <v>0</v>
      </c>
      <c r="M427" s="109">
        <v>0</v>
      </c>
      <c r="N427" s="110">
        <f>june!E427</f>
        <v>0</v>
      </c>
      <c r="O427"/>
      <c r="P427"/>
      <c r="Q427" s="109">
        <v>4.72</v>
      </c>
      <c r="R427" s="109">
        <v>4.79</v>
      </c>
      <c r="S427" s="109">
        <v>4.93</v>
      </c>
      <c r="T427" s="109">
        <v>3.96</v>
      </c>
      <c r="U427" s="109">
        <v>2.5099999999999998</v>
      </c>
      <c r="V427" s="109">
        <v>1</v>
      </c>
      <c r="W427" s="109">
        <v>3.06</v>
      </c>
      <c r="X427" s="109">
        <v>2</v>
      </c>
      <c r="Y427" s="109">
        <v>1</v>
      </c>
      <c r="Z427" s="204">
        <v>1</v>
      </c>
      <c r="AA427" s="109">
        <v>2.38</v>
      </c>
      <c r="AB427" s="110">
        <f>june!G427</f>
        <v>1.52</v>
      </c>
      <c r="AC427"/>
    </row>
    <row r="428" spans="1:29" ht="17.100000000000001" customHeight="1">
      <c r="A428" s="99">
        <v>821</v>
      </c>
      <c r="B428" s="103" t="s">
        <v>736</v>
      </c>
      <c r="C428" s="109">
        <v>0</v>
      </c>
      <c r="D428" s="109">
        <v>0</v>
      </c>
      <c r="E428" s="109">
        <v>0</v>
      </c>
      <c r="F428" s="109">
        <v>0</v>
      </c>
      <c r="G428" s="109">
        <v>0</v>
      </c>
      <c r="H428" s="109">
        <v>0</v>
      </c>
      <c r="I428" s="109">
        <v>0</v>
      </c>
      <c r="J428" s="109">
        <v>0</v>
      </c>
      <c r="K428" s="109">
        <v>0</v>
      </c>
      <c r="L428" s="109">
        <v>0</v>
      </c>
      <c r="M428" s="109">
        <v>0</v>
      </c>
      <c r="N428" s="110">
        <f>june!E428</f>
        <v>0</v>
      </c>
      <c r="O428"/>
      <c r="P428"/>
      <c r="Q428" s="109">
        <v>0</v>
      </c>
      <c r="R428" s="109">
        <v>0</v>
      </c>
      <c r="S428" s="109">
        <v>0</v>
      </c>
      <c r="T428" s="109">
        <v>0</v>
      </c>
      <c r="U428" s="109">
        <v>0.7</v>
      </c>
      <c r="V428" s="109">
        <v>3</v>
      </c>
      <c r="W428" s="109">
        <v>0</v>
      </c>
      <c r="X428" s="109">
        <v>1</v>
      </c>
      <c r="Y428" s="109">
        <v>1</v>
      </c>
      <c r="Z428" s="204">
        <v>1</v>
      </c>
      <c r="AA428" s="109">
        <v>1.51</v>
      </c>
      <c r="AB428" s="110">
        <f>june!G428</f>
        <v>7.85</v>
      </c>
      <c r="AC428"/>
    </row>
    <row r="429" spans="1:29" ht="17.100000000000001" customHeight="1">
      <c r="A429" s="99">
        <v>823</v>
      </c>
      <c r="B429" s="103" t="s">
        <v>737</v>
      </c>
      <c r="C429" s="109">
        <v>13.51</v>
      </c>
      <c r="D429" s="109">
        <v>14.24</v>
      </c>
      <c r="E429" s="109">
        <v>10.55</v>
      </c>
      <c r="F429" s="109">
        <v>6.25</v>
      </c>
      <c r="G429" s="109">
        <v>7</v>
      </c>
      <c r="H429" s="109">
        <v>5</v>
      </c>
      <c r="I429" s="109">
        <v>11.620000000000001</v>
      </c>
      <c r="J429" s="109">
        <v>14.76</v>
      </c>
      <c r="K429" s="109">
        <v>7.04</v>
      </c>
      <c r="L429" s="109">
        <v>9.02</v>
      </c>
      <c r="M429" s="109">
        <v>5.5</v>
      </c>
      <c r="N429" s="110">
        <f>june!E429</f>
        <v>6.22</v>
      </c>
      <c r="O429"/>
      <c r="P429"/>
      <c r="Q429" s="109">
        <v>251.71</v>
      </c>
      <c r="R429" s="109">
        <v>206.34</v>
      </c>
      <c r="S429" s="109">
        <v>194.61</v>
      </c>
      <c r="T429" s="109">
        <v>183.04</v>
      </c>
      <c r="U429" s="109">
        <v>199.36</v>
      </c>
      <c r="V429" s="109">
        <v>198.42</v>
      </c>
      <c r="W429" s="109">
        <v>191.81</v>
      </c>
      <c r="X429" s="109">
        <v>163.84</v>
      </c>
      <c r="Y429" s="109">
        <v>128.43</v>
      </c>
      <c r="Z429" s="204">
        <v>153.89000000000001</v>
      </c>
      <c r="AA429" s="109">
        <v>142.82</v>
      </c>
      <c r="AB429" s="110">
        <f>june!G429</f>
        <v>115.58</v>
      </c>
      <c r="AC429"/>
    </row>
    <row r="430" spans="1:29" ht="17.100000000000001" customHeight="1">
      <c r="A430" s="99">
        <v>825</v>
      </c>
      <c r="B430" s="103" t="s">
        <v>738</v>
      </c>
      <c r="C430" s="109">
        <v>0</v>
      </c>
      <c r="D430" s="109">
        <v>0</v>
      </c>
      <c r="E430" s="109">
        <v>0</v>
      </c>
      <c r="F430" s="109">
        <v>0</v>
      </c>
      <c r="G430" s="109">
        <v>0</v>
      </c>
      <c r="H430" s="109">
        <v>0</v>
      </c>
      <c r="I430" s="109">
        <v>0</v>
      </c>
      <c r="J430" s="109">
        <v>0</v>
      </c>
      <c r="K430" s="109">
        <v>0</v>
      </c>
      <c r="L430" s="109">
        <v>0</v>
      </c>
      <c r="M430" s="109">
        <v>0</v>
      </c>
      <c r="N430" s="110">
        <f>june!E430</f>
        <v>0</v>
      </c>
      <c r="O430"/>
      <c r="P430"/>
      <c r="Q430" s="109">
        <v>0</v>
      </c>
      <c r="R430" s="109">
        <v>0</v>
      </c>
      <c r="S430" s="109">
        <v>0</v>
      </c>
      <c r="T430" s="109">
        <v>0</v>
      </c>
      <c r="U430" s="109">
        <v>0</v>
      </c>
      <c r="V430" s="109">
        <v>1</v>
      </c>
      <c r="W430" s="109">
        <v>0.4</v>
      </c>
      <c r="X430" s="109">
        <v>0.49</v>
      </c>
      <c r="Y430" s="109">
        <v>2</v>
      </c>
      <c r="Z430" s="204">
        <v>1.77</v>
      </c>
      <c r="AA430" s="109">
        <v>2</v>
      </c>
      <c r="AB430" s="110">
        <f>june!G430</f>
        <v>5</v>
      </c>
      <c r="AC430"/>
    </row>
    <row r="431" spans="1:29" ht="17.100000000000001" customHeight="1">
      <c r="A431" s="99">
        <v>828</v>
      </c>
      <c r="B431" s="103" t="s">
        <v>739</v>
      </c>
      <c r="C431" s="109">
        <v>6</v>
      </c>
      <c r="D431" s="109">
        <v>3</v>
      </c>
      <c r="E431" s="109">
        <v>1.78</v>
      </c>
      <c r="F431" s="109">
        <v>3</v>
      </c>
      <c r="G431" s="109">
        <v>4</v>
      </c>
      <c r="H431" s="109">
        <v>0</v>
      </c>
      <c r="I431" s="109">
        <v>2</v>
      </c>
      <c r="J431" s="109">
        <v>2.3200000000000003</v>
      </c>
      <c r="K431" s="109">
        <v>1</v>
      </c>
      <c r="L431" s="109">
        <v>4.2300000000000004</v>
      </c>
      <c r="M431" s="109">
        <v>3.36</v>
      </c>
      <c r="N431" s="110">
        <f>june!E431</f>
        <v>0</v>
      </c>
      <c r="O431"/>
      <c r="P431"/>
      <c r="Q431" s="109">
        <v>69.290000000000006</v>
      </c>
      <c r="R431" s="109">
        <v>94.55</v>
      </c>
      <c r="S431" s="109">
        <v>91.94</v>
      </c>
      <c r="T431" s="109">
        <v>85.52</v>
      </c>
      <c r="U431" s="109">
        <v>68.84</v>
      </c>
      <c r="V431" s="109">
        <v>52.47</v>
      </c>
      <c r="W431" s="109">
        <v>61.589999999999996</v>
      </c>
      <c r="X431" s="109">
        <v>48.660000000000004</v>
      </c>
      <c r="Y431" s="109">
        <v>45.939999999999991</v>
      </c>
      <c r="Z431" s="204">
        <v>38.219999999999992</v>
      </c>
      <c r="AA431" s="109">
        <v>27.8</v>
      </c>
      <c r="AB431" s="110">
        <f>june!G431</f>
        <v>25.330000000000002</v>
      </c>
      <c r="AC431"/>
    </row>
    <row r="432" spans="1:29" ht="17.100000000000001" customHeight="1">
      <c r="A432" s="99">
        <v>829</v>
      </c>
      <c r="B432" s="103" t="s">
        <v>740</v>
      </c>
      <c r="C432" s="109">
        <v>0</v>
      </c>
      <c r="D432" s="109">
        <v>0</v>
      </c>
      <c r="E432" s="109">
        <v>0</v>
      </c>
      <c r="F432" s="109">
        <v>0</v>
      </c>
      <c r="G432" s="109">
        <v>0</v>
      </c>
      <c r="H432" s="109">
        <v>0</v>
      </c>
      <c r="I432" s="109">
        <v>0</v>
      </c>
      <c r="J432" s="109">
        <v>0</v>
      </c>
      <c r="K432" s="109">
        <v>0</v>
      </c>
      <c r="L432" s="109">
        <v>0</v>
      </c>
      <c r="M432" s="109">
        <v>0</v>
      </c>
      <c r="N432" s="110">
        <f>june!E432</f>
        <v>0</v>
      </c>
      <c r="O432"/>
      <c r="P432"/>
      <c r="Q432" s="109">
        <v>0</v>
      </c>
      <c r="R432" s="109">
        <v>0</v>
      </c>
      <c r="S432" s="109">
        <v>0</v>
      </c>
      <c r="T432" s="109">
        <v>0</v>
      </c>
      <c r="U432" s="109">
        <v>0</v>
      </c>
      <c r="V432" s="109">
        <v>0.48</v>
      </c>
      <c r="W432" s="109">
        <v>0</v>
      </c>
      <c r="X432" s="109">
        <v>0</v>
      </c>
      <c r="Y432" s="109">
        <v>0</v>
      </c>
      <c r="Z432" s="204">
        <v>0</v>
      </c>
      <c r="AA432" s="109">
        <v>0</v>
      </c>
      <c r="AB432" s="110">
        <f>june!G432</f>
        <v>0</v>
      </c>
      <c r="AC432"/>
    </row>
    <row r="433" spans="1:29" ht="17.100000000000001" customHeight="1">
      <c r="A433" s="99">
        <v>830</v>
      </c>
      <c r="B433" s="103" t="s">
        <v>741</v>
      </c>
      <c r="C433" s="109">
        <v>0</v>
      </c>
      <c r="D433" s="109">
        <v>0</v>
      </c>
      <c r="E433" s="109">
        <v>0</v>
      </c>
      <c r="F433" s="109">
        <v>0</v>
      </c>
      <c r="G433" s="109">
        <v>0</v>
      </c>
      <c r="H433" s="109">
        <v>0</v>
      </c>
      <c r="I433" s="109">
        <v>0</v>
      </c>
      <c r="J433" s="109">
        <v>0</v>
      </c>
      <c r="K433" s="109">
        <v>0</v>
      </c>
      <c r="L433" s="109">
        <v>0</v>
      </c>
      <c r="M433" s="109">
        <v>0</v>
      </c>
      <c r="N433" s="110">
        <f>june!E433</f>
        <v>0</v>
      </c>
      <c r="O433"/>
      <c r="P433"/>
      <c r="Q433" s="109">
        <v>1.41</v>
      </c>
      <c r="R433" s="109">
        <v>1.33</v>
      </c>
      <c r="S433" s="109">
        <v>2</v>
      </c>
      <c r="T433" s="109">
        <v>3.72</v>
      </c>
      <c r="U433" s="109">
        <v>2</v>
      </c>
      <c r="V433" s="109">
        <v>2.4500000000000002</v>
      </c>
      <c r="W433" s="109">
        <v>3</v>
      </c>
      <c r="X433" s="109">
        <v>2.44</v>
      </c>
      <c r="Y433" s="109">
        <v>0</v>
      </c>
      <c r="Z433" s="204">
        <v>1</v>
      </c>
      <c r="AA433" s="109">
        <v>1.83</v>
      </c>
      <c r="AB433" s="110">
        <f>june!G433</f>
        <v>1.62</v>
      </c>
      <c r="AC433"/>
    </row>
    <row r="434" spans="1:29" ht="17.100000000000001" customHeight="1">
      <c r="A434" s="99">
        <v>832</v>
      </c>
      <c r="B434" s="103" t="s">
        <v>742</v>
      </c>
      <c r="C434" s="109">
        <v>20.18</v>
      </c>
      <c r="D434" s="109">
        <v>21.59</v>
      </c>
      <c r="E434" s="109">
        <v>16.75</v>
      </c>
      <c r="F434" s="109">
        <v>20.3</v>
      </c>
      <c r="G434" s="109">
        <v>14.4</v>
      </c>
      <c r="H434" s="109">
        <v>15.39</v>
      </c>
      <c r="I434" s="109">
        <v>17.48</v>
      </c>
      <c r="J434" s="109">
        <v>24.370000000000005</v>
      </c>
      <c r="K434" s="109">
        <v>19.48</v>
      </c>
      <c r="L434" s="109">
        <v>25.26</v>
      </c>
      <c r="M434" s="109">
        <v>24.84</v>
      </c>
      <c r="N434" s="110">
        <f>june!E434</f>
        <v>21.089999999999996</v>
      </c>
      <c r="O434"/>
      <c r="P434"/>
      <c r="Q434" s="109">
        <v>28.82</v>
      </c>
      <c r="R434" s="109">
        <v>31.46</v>
      </c>
      <c r="S434" s="109">
        <v>36.29</v>
      </c>
      <c r="T434" s="109">
        <v>30.01</v>
      </c>
      <c r="U434" s="109">
        <v>25.69</v>
      </c>
      <c r="V434" s="109">
        <v>28.99</v>
      </c>
      <c r="W434" s="109">
        <v>22.94</v>
      </c>
      <c r="X434" s="109">
        <v>30.990000000000002</v>
      </c>
      <c r="Y434" s="109">
        <v>37.81</v>
      </c>
      <c r="Z434" s="204">
        <v>37.050000000000004</v>
      </c>
      <c r="AA434" s="109">
        <v>49.39</v>
      </c>
      <c r="AB434" s="110">
        <f>june!G434</f>
        <v>65.11</v>
      </c>
      <c r="AC434"/>
    </row>
    <row r="435" spans="1:29" ht="17.100000000000001" customHeight="1">
      <c r="A435" s="99">
        <v>851</v>
      </c>
      <c r="B435" s="103" t="s">
        <v>746</v>
      </c>
      <c r="C435" s="109">
        <v>0</v>
      </c>
      <c r="D435" s="109">
        <v>0</v>
      </c>
      <c r="E435" s="109">
        <v>0</v>
      </c>
      <c r="F435" s="109">
        <v>0</v>
      </c>
      <c r="G435" s="109">
        <v>0</v>
      </c>
      <c r="H435" s="109">
        <v>0</v>
      </c>
      <c r="I435" s="109">
        <v>0</v>
      </c>
      <c r="J435" s="109">
        <v>0</v>
      </c>
      <c r="K435" s="109">
        <v>0</v>
      </c>
      <c r="L435" s="109">
        <v>0</v>
      </c>
      <c r="M435" s="109">
        <v>0</v>
      </c>
      <c r="N435" s="110">
        <f>june!E435</f>
        <v>0</v>
      </c>
      <c r="O435"/>
      <c r="P435"/>
      <c r="Q435" s="109">
        <v>0</v>
      </c>
      <c r="R435" s="109">
        <v>0</v>
      </c>
      <c r="S435" s="109">
        <v>0</v>
      </c>
      <c r="T435" s="109">
        <v>3</v>
      </c>
      <c r="U435" s="109">
        <v>0</v>
      </c>
      <c r="V435" s="109">
        <v>0.46</v>
      </c>
      <c r="W435" s="109">
        <v>0</v>
      </c>
      <c r="X435" s="109">
        <v>0</v>
      </c>
      <c r="Y435" s="109">
        <v>1</v>
      </c>
      <c r="Z435" s="204">
        <v>2</v>
      </c>
      <c r="AA435" s="109">
        <v>4</v>
      </c>
      <c r="AB435" s="110">
        <f>june!G435</f>
        <v>0</v>
      </c>
      <c r="AC435"/>
    </row>
    <row r="436" spans="1:29" ht="17.100000000000001" customHeight="1">
      <c r="A436" s="99">
        <v>852</v>
      </c>
      <c r="B436" s="103" t="s">
        <v>747</v>
      </c>
      <c r="C436" s="109">
        <v>79.34</v>
      </c>
      <c r="D436" s="109">
        <v>103.53</v>
      </c>
      <c r="E436" s="109">
        <v>105.08</v>
      </c>
      <c r="F436" s="109">
        <v>99.86</v>
      </c>
      <c r="G436" s="109">
        <v>88.43</v>
      </c>
      <c r="H436" s="109">
        <v>74.400000000000006</v>
      </c>
      <c r="I436" s="109">
        <v>89.38</v>
      </c>
      <c r="J436" s="109">
        <v>75.920000000000016</v>
      </c>
      <c r="K436" s="109">
        <v>81.610000000000014</v>
      </c>
      <c r="L436" s="109">
        <v>71.970000000000013</v>
      </c>
      <c r="M436" s="109">
        <v>68.02000000000001</v>
      </c>
      <c r="N436" s="110">
        <f>june!E436</f>
        <v>62.510000000000005</v>
      </c>
      <c r="O436"/>
      <c r="P436"/>
      <c r="Q436" s="109">
        <v>6.38</v>
      </c>
      <c r="R436" s="109">
        <v>2</v>
      </c>
      <c r="S436" s="109">
        <v>0.78</v>
      </c>
      <c r="T436" s="109">
        <v>3.27</v>
      </c>
      <c r="U436" s="109">
        <v>2.4700000000000002</v>
      </c>
      <c r="V436" s="109">
        <v>1</v>
      </c>
      <c r="W436" s="109">
        <v>2</v>
      </c>
      <c r="X436" s="109">
        <v>3.7299999999999995</v>
      </c>
      <c r="Y436" s="109">
        <v>5</v>
      </c>
      <c r="Z436" s="204">
        <v>6.55</v>
      </c>
      <c r="AA436" s="109">
        <v>6.8100000000000005</v>
      </c>
      <c r="AB436" s="110">
        <f>june!G436</f>
        <v>2.1100000000000003</v>
      </c>
      <c r="AC436"/>
    </row>
    <row r="437" spans="1:29" ht="17.100000000000001" customHeight="1">
      <c r="A437" s="99">
        <v>853</v>
      </c>
      <c r="B437" s="103" t="s">
        <v>748</v>
      </c>
      <c r="C437" s="109">
        <v>49.37</v>
      </c>
      <c r="D437" s="109">
        <v>46.23</v>
      </c>
      <c r="E437" s="109">
        <v>51.13</v>
      </c>
      <c r="F437" s="109">
        <v>39.94</v>
      </c>
      <c r="G437" s="109">
        <v>40.22</v>
      </c>
      <c r="H437" s="109">
        <v>43.96</v>
      </c>
      <c r="I437" s="109">
        <v>33.260000000000005</v>
      </c>
      <c r="J437" s="109">
        <v>36.409999999999997</v>
      </c>
      <c r="K437" s="109">
        <v>30.1</v>
      </c>
      <c r="L437" s="109">
        <v>35.06</v>
      </c>
      <c r="M437" s="109">
        <v>36.6</v>
      </c>
      <c r="N437" s="110">
        <f>june!E437</f>
        <v>28.83</v>
      </c>
      <c r="O437"/>
      <c r="P437"/>
      <c r="Q437" s="109">
        <v>1.36</v>
      </c>
      <c r="R437" s="109">
        <v>0.65</v>
      </c>
      <c r="S437" s="109">
        <v>1.34</v>
      </c>
      <c r="T437" s="109">
        <v>0</v>
      </c>
      <c r="U437" s="109">
        <v>0</v>
      </c>
      <c r="V437" s="109">
        <v>0.54</v>
      </c>
      <c r="W437" s="109">
        <v>1</v>
      </c>
      <c r="X437" s="109">
        <v>1.54</v>
      </c>
      <c r="Y437" s="109">
        <v>1.8900000000000001</v>
      </c>
      <c r="Z437" s="204">
        <v>0</v>
      </c>
      <c r="AA437" s="109">
        <v>0</v>
      </c>
      <c r="AB437" s="110">
        <f>june!G437</f>
        <v>2</v>
      </c>
      <c r="AC437"/>
    </row>
    <row r="438" spans="1:29" ht="17.100000000000001" customHeight="1">
      <c r="A438" s="99">
        <v>855</v>
      </c>
      <c r="B438" s="103" t="s">
        <v>749</v>
      </c>
      <c r="C438" s="109">
        <v>0</v>
      </c>
      <c r="D438" s="109">
        <v>0</v>
      </c>
      <c r="E438" s="109">
        <v>0</v>
      </c>
      <c r="F438" s="109">
        <v>0</v>
      </c>
      <c r="G438" s="109">
        <v>0</v>
      </c>
      <c r="H438" s="109">
        <v>0</v>
      </c>
      <c r="I438" s="109">
        <v>0</v>
      </c>
      <c r="J438" s="109">
        <v>0</v>
      </c>
      <c r="K438" s="109">
        <v>0</v>
      </c>
      <c r="L438" s="109">
        <v>0</v>
      </c>
      <c r="M438" s="109">
        <v>0</v>
      </c>
      <c r="N438" s="110">
        <f>june!E438</f>
        <v>0</v>
      </c>
      <c r="O438"/>
      <c r="P438"/>
      <c r="Q438" s="109">
        <v>0</v>
      </c>
      <c r="R438" s="109">
        <v>0</v>
      </c>
      <c r="S438" s="109">
        <v>0</v>
      </c>
      <c r="T438" s="109">
        <v>0</v>
      </c>
      <c r="U438" s="109">
        <v>0</v>
      </c>
      <c r="V438" s="109">
        <v>0</v>
      </c>
      <c r="W438" s="109">
        <v>0</v>
      </c>
      <c r="X438" s="109">
        <v>0</v>
      </c>
      <c r="Y438" s="109">
        <v>1</v>
      </c>
      <c r="Z438" s="204">
        <v>0</v>
      </c>
      <c r="AA438" s="109">
        <v>0</v>
      </c>
      <c r="AB438" s="110">
        <f>june!G438</f>
        <v>0.81</v>
      </c>
      <c r="AC438"/>
    </row>
    <row r="439" spans="1:29" ht="17.100000000000001" customHeight="1">
      <c r="A439" s="99">
        <v>860</v>
      </c>
      <c r="B439" s="103" t="s">
        <v>750</v>
      </c>
      <c r="C439" s="109">
        <v>24.88</v>
      </c>
      <c r="D439" s="109">
        <v>27.49</v>
      </c>
      <c r="E439" s="109">
        <v>23.05</v>
      </c>
      <c r="F439" s="109">
        <v>19.18</v>
      </c>
      <c r="G439" s="109">
        <v>20.100000000000001</v>
      </c>
      <c r="H439" s="109">
        <v>13.62</v>
      </c>
      <c r="I439" s="109">
        <v>20.380000000000003</v>
      </c>
      <c r="J439" s="109">
        <v>13.44</v>
      </c>
      <c r="K439" s="109">
        <v>23.200000000000003</v>
      </c>
      <c r="L439" s="109">
        <v>27.419999999999998</v>
      </c>
      <c r="M439" s="109">
        <v>22.54</v>
      </c>
      <c r="N439" s="110">
        <f>june!E439</f>
        <v>33.700000000000003</v>
      </c>
      <c r="O439"/>
      <c r="P439"/>
      <c r="Q439" s="109">
        <v>1</v>
      </c>
      <c r="R439" s="109">
        <v>0</v>
      </c>
      <c r="S439" s="109">
        <v>4</v>
      </c>
      <c r="T439" s="109">
        <v>4</v>
      </c>
      <c r="U439" s="109">
        <v>2</v>
      </c>
      <c r="V439" s="109">
        <v>3</v>
      </c>
      <c r="W439" s="109">
        <v>2.1</v>
      </c>
      <c r="X439" s="109">
        <v>3.81</v>
      </c>
      <c r="Y439" s="109">
        <v>8</v>
      </c>
      <c r="Z439" s="204">
        <v>14.88</v>
      </c>
      <c r="AA439" s="109">
        <v>13</v>
      </c>
      <c r="AB439" s="110">
        <f>june!G439</f>
        <v>11</v>
      </c>
      <c r="AC439"/>
    </row>
    <row r="440" spans="1:29" ht="17.100000000000001" customHeight="1">
      <c r="A440" s="99">
        <v>871</v>
      </c>
      <c r="B440" s="103" t="s">
        <v>751</v>
      </c>
      <c r="C440" s="109">
        <v>0</v>
      </c>
      <c r="D440" s="109">
        <v>0</v>
      </c>
      <c r="E440" s="109">
        <v>0</v>
      </c>
      <c r="F440" s="109">
        <v>0</v>
      </c>
      <c r="G440" s="109">
        <v>0</v>
      </c>
      <c r="H440" s="109">
        <v>0</v>
      </c>
      <c r="I440" s="109">
        <v>0</v>
      </c>
      <c r="J440" s="109">
        <v>0</v>
      </c>
      <c r="K440" s="109">
        <v>0</v>
      </c>
      <c r="L440" s="109">
        <v>0</v>
      </c>
      <c r="M440" s="109">
        <v>0</v>
      </c>
      <c r="N440" s="110">
        <f>june!E440</f>
        <v>0</v>
      </c>
      <c r="O440"/>
      <c r="P440"/>
      <c r="Q440" s="109">
        <v>5.74</v>
      </c>
      <c r="R440" s="109">
        <v>12</v>
      </c>
      <c r="S440" s="109">
        <v>8.4700000000000006</v>
      </c>
      <c r="T440" s="109">
        <v>7.18</v>
      </c>
      <c r="U440" s="109">
        <v>7.58</v>
      </c>
      <c r="V440" s="109">
        <v>10</v>
      </c>
      <c r="W440" s="109">
        <v>17.05</v>
      </c>
      <c r="X440" s="109">
        <v>16.61</v>
      </c>
      <c r="Y440" s="109">
        <v>19.84</v>
      </c>
      <c r="Z440" s="204">
        <v>25.369999999999997</v>
      </c>
      <c r="AA440" s="109">
        <v>20.98</v>
      </c>
      <c r="AB440" s="110">
        <f>june!G440</f>
        <v>18.22</v>
      </c>
      <c r="AC440"/>
    </row>
    <row r="441" spans="1:29" ht="17.100000000000001" customHeight="1">
      <c r="A441" s="99">
        <v>872</v>
      </c>
      <c r="B441" s="103" t="s">
        <v>752</v>
      </c>
      <c r="C441" s="109">
        <v>0</v>
      </c>
      <c r="D441" s="109">
        <v>0</v>
      </c>
      <c r="E441" s="109">
        <v>0</v>
      </c>
      <c r="F441" s="109">
        <v>0</v>
      </c>
      <c r="G441" s="109">
        <v>0</v>
      </c>
      <c r="H441" s="109">
        <v>0</v>
      </c>
      <c r="I441" s="109">
        <v>0</v>
      </c>
      <c r="J441" s="109">
        <v>0</v>
      </c>
      <c r="K441" s="109">
        <v>0</v>
      </c>
      <c r="L441" s="109">
        <v>0</v>
      </c>
      <c r="M441" s="109">
        <v>0</v>
      </c>
      <c r="N441" s="110">
        <f>june!E441</f>
        <v>0</v>
      </c>
      <c r="O441"/>
      <c r="P441"/>
      <c r="Q441" s="109">
        <v>0</v>
      </c>
      <c r="R441" s="109">
        <v>0</v>
      </c>
      <c r="S441" s="109">
        <v>0</v>
      </c>
      <c r="T441" s="109">
        <v>1.97</v>
      </c>
      <c r="U441" s="109">
        <v>1</v>
      </c>
      <c r="V441" s="109">
        <v>0</v>
      </c>
      <c r="W441" s="109">
        <v>1</v>
      </c>
      <c r="X441" s="109">
        <v>0</v>
      </c>
      <c r="Y441" s="109">
        <v>2.42</v>
      </c>
      <c r="Z441" s="204">
        <v>4.92</v>
      </c>
      <c r="AA441" s="109">
        <v>4</v>
      </c>
      <c r="AB441" s="110">
        <f>june!G441</f>
        <v>4</v>
      </c>
      <c r="AC441"/>
    </row>
    <row r="442" spans="1:29" ht="17.100000000000001" customHeight="1">
      <c r="A442" s="99">
        <v>873</v>
      </c>
      <c r="B442" s="103" t="s">
        <v>753</v>
      </c>
      <c r="C442" s="109">
        <v>0</v>
      </c>
      <c r="D442" s="109">
        <v>0</v>
      </c>
      <c r="E442" s="109">
        <v>0</v>
      </c>
      <c r="F442" s="109">
        <v>0</v>
      </c>
      <c r="G442" s="109">
        <v>0</v>
      </c>
      <c r="H442" s="109">
        <v>0</v>
      </c>
      <c r="I442" s="109">
        <v>0</v>
      </c>
      <c r="J442" s="109">
        <v>0</v>
      </c>
      <c r="K442" s="109">
        <v>0</v>
      </c>
      <c r="L442" s="109">
        <v>0</v>
      </c>
      <c r="M442" s="109">
        <v>0</v>
      </c>
      <c r="N442" s="110">
        <f>june!E442</f>
        <v>0</v>
      </c>
      <c r="O442"/>
      <c r="P442"/>
      <c r="Q442" s="109">
        <v>0</v>
      </c>
      <c r="R442" s="109">
        <v>0</v>
      </c>
      <c r="S442" s="109">
        <v>0</v>
      </c>
      <c r="T442" s="109">
        <v>0</v>
      </c>
      <c r="U442" s="109">
        <v>0</v>
      </c>
      <c r="V442" s="109">
        <v>0</v>
      </c>
      <c r="W442" s="109">
        <v>0</v>
      </c>
      <c r="X442" s="109">
        <v>0</v>
      </c>
      <c r="Y442" s="109">
        <v>0</v>
      </c>
      <c r="Z442" s="204">
        <v>2</v>
      </c>
      <c r="AA442" s="109">
        <v>1</v>
      </c>
      <c r="AB442" s="110">
        <f>june!G442</f>
        <v>1</v>
      </c>
      <c r="AC442"/>
    </row>
    <row r="443" spans="1:29" ht="17.100000000000001" customHeight="1">
      <c r="A443" s="99">
        <v>876</v>
      </c>
      <c r="B443" s="103" t="s">
        <v>754</v>
      </c>
      <c r="C443" s="109">
        <v>0</v>
      </c>
      <c r="D443" s="109">
        <v>0</v>
      </c>
      <c r="E443" s="109">
        <v>0</v>
      </c>
      <c r="F443" s="109">
        <v>0</v>
      </c>
      <c r="G443" s="109">
        <v>0</v>
      </c>
      <c r="H443" s="109">
        <v>0</v>
      </c>
      <c r="I443" s="109">
        <v>0</v>
      </c>
      <c r="J443" s="109">
        <v>0</v>
      </c>
      <c r="K443" s="109">
        <v>0</v>
      </c>
      <c r="L443" s="109">
        <v>0</v>
      </c>
      <c r="M443" s="109">
        <v>0</v>
      </c>
      <c r="N443" s="110">
        <f>june!E443</f>
        <v>0</v>
      </c>
      <c r="O443"/>
      <c r="P443"/>
      <c r="Q443" s="109">
        <v>4.0999999999999996</v>
      </c>
      <c r="R443" s="109">
        <v>9.1999999999999993</v>
      </c>
      <c r="S443" s="109">
        <v>15.46</v>
      </c>
      <c r="T443" s="109">
        <v>19.62</v>
      </c>
      <c r="U443" s="109">
        <v>25.53</v>
      </c>
      <c r="V443" s="109">
        <v>27.72</v>
      </c>
      <c r="W443" s="109">
        <v>30.65</v>
      </c>
      <c r="X443" s="109">
        <v>25.860000000000003</v>
      </c>
      <c r="Y443" s="109">
        <v>26.78</v>
      </c>
      <c r="Z443" s="204">
        <v>28.53</v>
      </c>
      <c r="AA443" s="109">
        <v>29.86</v>
      </c>
      <c r="AB443" s="110">
        <f>june!G443</f>
        <v>30.49</v>
      </c>
      <c r="AC443"/>
    </row>
    <row r="444" spans="1:29" ht="17.100000000000001" customHeight="1">
      <c r="A444" s="99">
        <v>878</v>
      </c>
      <c r="B444" s="103" t="s">
        <v>755</v>
      </c>
      <c r="C444" s="109">
        <v>0</v>
      </c>
      <c r="D444" s="109">
        <v>0</v>
      </c>
      <c r="E444" s="109">
        <v>0</v>
      </c>
      <c r="F444" s="109">
        <v>0</v>
      </c>
      <c r="G444" s="109">
        <v>0</v>
      </c>
      <c r="H444" s="109">
        <v>0</v>
      </c>
      <c r="I444" s="109">
        <v>0</v>
      </c>
      <c r="J444" s="109">
        <v>0</v>
      </c>
      <c r="K444" s="109">
        <v>0</v>
      </c>
      <c r="L444" s="109">
        <v>0</v>
      </c>
      <c r="M444" s="109">
        <v>0</v>
      </c>
      <c r="N444" s="110">
        <f>june!E444</f>
        <v>0</v>
      </c>
      <c r="O444"/>
      <c r="P444"/>
      <c r="Q444" s="109">
        <v>0</v>
      </c>
      <c r="R444" s="109">
        <v>0</v>
      </c>
      <c r="S444" s="109">
        <v>0</v>
      </c>
      <c r="T444" s="109">
        <v>0</v>
      </c>
      <c r="U444" s="109">
        <v>0</v>
      </c>
      <c r="V444" s="109">
        <v>0</v>
      </c>
      <c r="W444" s="109">
        <v>0</v>
      </c>
      <c r="X444" s="109">
        <v>0</v>
      </c>
      <c r="Y444" s="109">
        <v>0</v>
      </c>
      <c r="Z444" s="204">
        <v>0</v>
      </c>
      <c r="AA444" s="109">
        <v>0</v>
      </c>
      <c r="AB444" s="110">
        <f>june!G444</f>
        <v>0.69</v>
      </c>
      <c r="AC444"/>
    </row>
    <row r="445" spans="1:29" ht="17.100000000000001" customHeight="1">
      <c r="A445" s="99">
        <v>879</v>
      </c>
      <c r="B445" s="103" t="s">
        <v>756</v>
      </c>
      <c r="C445" s="109">
        <v>0</v>
      </c>
      <c r="D445" s="109">
        <v>0</v>
      </c>
      <c r="E445" s="109">
        <v>0</v>
      </c>
      <c r="F445" s="109">
        <v>0</v>
      </c>
      <c r="G445" s="109">
        <v>0</v>
      </c>
      <c r="H445" s="109">
        <v>0</v>
      </c>
      <c r="I445" s="109">
        <v>0</v>
      </c>
      <c r="J445" s="109">
        <v>0</v>
      </c>
      <c r="K445" s="109">
        <v>0</v>
      </c>
      <c r="L445" s="109">
        <v>0</v>
      </c>
      <c r="M445" s="109">
        <v>0</v>
      </c>
      <c r="N445" s="110">
        <f>june!E445</f>
        <v>0</v>
      </c>
      <c r="O445"/>
      <c r="P445"/>
      <c r="Q445" s="109">
        <v>0</v>
      </c>
      <c r="R445" s="109">
        <v>0.37</v>
      </c>
      <c r="S445" s="109">
        <v>0</v>
      </c>
      <c r="T445" s="109">
        <v>0</v>
      </c>
      <c r="U445" s="109">
        <v>0</v>
      </c>
      <c r="V445" s="109">
        <v>0</v>
      </c>
      <c r="W445" s="109">
        <v>0</v>
      </c>
      <c r="X445" s="109">
        <v>0</v>
      </c>
      <c r="Y445" s="109">
        <v>0</v>
      </c>
      <c r="Z445" s="204">
        <v>0.53</v>
      </c>
      <c r="AA445" s="109">
        <v>4</v>
      </c>
      <c r="AB445" s="110">
        <f>june!G445</f>
        <v>1.32</v>
      </c>
      <c r="AC445"/>
    </row>
    <row r="446" spans="1:29" ht="17.100000000000001" customHeight="1">
      <c r="A446" s="99">
        <v>885</v>
      </c>
      <c r="B446" s="103" t="s">
        <v>757</v>
      </c>
      <c r="C446" s="109">
        <v>249.69</v>
      </c>
      <c r="D446" s="109">
        <v>204.6</v>
      </c>
      <c r="E446" s="109">
        <v>196.11</v>
      </c>
      <c r="F446" s="109">
        <v>183.22</v>
      </c>
      <c r="G446" s="109">
        <v>197.1</v>
      </c>
      <c r="H446" s="109">
        <v>194.42</v>
      </c>
      <c r="I446" s="109">
        <v>187.80999999999997</v>
      </c>
      <c r="J446" s="109">
        <v>159.22999999999999</v>
      </c>
      <c r="K446" s="109">
        <v>124.43</v>
      </c>
      <c r="L446" s="109">
        <v>153.91</v>
      </c>
      <c r="M446" s="109">
        <v>139.66999999999999</v>
      </c>
      <c r="N446" s="110">
        <f>june!E446</f>
        <v>114.58</v>
      </c>
      <c r="O446"/>
      <c r="P446"/>
      <c r="Q446" s="109">
        <v>11.73</v>
      </c>
      <c r="R446" s="109">
        <v>10.38</v>
      </c>
      <c r="S446" s="109">
        <v>9.41</v>
      </c>
      <c r="T446" s="109">
        <v>5.13</v>
      </c>
      <c r="U446" s="109">
        <v>6</v>
      </c>
      <c r="V446" s="109">
        <v>5</v>
      </c>
      <c r="W446" s="109">
        <v>8.81</v>
      </c>
      <c r="X446" s="109">
        <v>12.860000000000001</v>
      </c>
      <c r="Y446" s="109">
        <v>7.82</v>
      </c>
      <c r="Z446" s="204">
        <v>7.34</v>
      </c>
      <c r="AA446" s="109">
        <v>5.86</v>
      </c>
      <c r="AB446" s="110">
        <f>june!G446</f>
        <v>4.8099999999999996</v>
      </c>
      <c r="AC446"/>
    </row>
    <row r="447" spans="1:29" ht="17.100000000000001" customHeight="1">
      <c r="A447" s="99">
        <v>910</v>
      </c>
      <c r="B447" s="103" t="s">
        <v>758</v>
      </c>
      <c r="C447" s="109">
        <v>0</v>
      </c>
      <c r="D447" s="109">
        <v>0</v>
      </c>
      <c r="E447" s="109">
        <v>0</v>
      </c>
      <c r="F447" s="109">
        <v>0</v>
      </c>
      <c r="G447" s="109">
        <v>0</v>
      </c>
      <c r="H447" s="109">
        <v>0</v>
      </c>
      <c r="I447" s="109">
        <v>0</v>
      </c>
      <c r="J447" s="109">
        <v>0</v>
      </c>
      <c r="K447" s="109">
        <v>0</v>
      </c>
      <c r="L447" s="109">
        <v>0</v>
      </c>
      <c r="M447" s="109">
        <v>0</v>
      </c>
      <c r="N447" s="110">
        <f>june!E447</f>
        <v>0</v>
      </c>
      <c r="O447"/>
      <c r="P447"/>
      <c r="Q447" s="109">
        <v>0</v>
      </c>
      <c r="R447" s="109">
        <v>0</v>
      </c>
      <c r="S447" s="109">
        <v>0</v>
      </c>
      <c r="T447" s="109">
        <v>0</v>
      </c>
      <c r="U447" s="109">
        <v>0</v>
      </c>
      <c r="V447" s="109">
        <v>0</v>
      </c>
      <c r="W447" s="109">
        <v>0</v>
      </c>
      <c r="X447" s="109">
        <v>0</v>
      </c>
      <c r="Y447" s="109">
        <v>0</v>
      </c>
      <c r="Z447" s="204">
        <v>0</v>
      </c>
      <c r="AA447" s="109">
        <v>0</v>
      </c>
      <c r="AB447" s="110">
        <f>june!G447</f>
        <v>0</v>
      </c>
      <c r="AC447"/>
    </row>
    <row r="448" spans="1:29" ht="17.100000000000001" customHeight="1">
      <c r="A448" s="99">
        <v>915</v>
      </c>
      <c r="B448" s="103" t="s">
        <v>759</v>
      </c>
      <c r="C448" s="109">
        <v>0</v>
      </c>
      <c r="D448" s="109">
        <v>0</v>
      </c>
      <c r="E448" s="109">
        <v>0</v>
      </c>
      <c r="F448" s="109">
        <v>0</v>
      </c>
      <c r="G448" s="109">
        <v>0</v>
      </c>
      <c r="H448" s="109">
        <v>0</v>
      </c>
      <c r="I448" s="109">
        <v>0</v>
      </c>
      <c r="J448" s="109">
        <v>0</v>
      </c>
      <c r="K448" s="109">
        <v>0</v>
      </c>
      <c r="L448" s="109">
        <v>0</v>
      </c>
      <c r="M448" s="109">
        <v>0</v>
      </c>
      <c r="N448" s="110">
        <f>june!E448</f>
        <v>0</v>
      </c>
      <c r="O448"/>
      <c r="P448"/>
      <c r="Q448" s="109">
        <v>0</v>
      </c>
      <c r="R448" s="109">
        <v>0</v>
      </c>
      <c r="S448" s="109">
        <v>0</v>
      </c>
      <c r="T448" s="109">
        <v>0</v>
      </c>
      <c r="U448" s="109">
        <v>0</v>
      </c>
      <c r="V448" s="109">
        <v>0</v>
      </c>
      <c r="W448" s="109">
        <v>0</v>
      </c>
      <c r="X448" s="109">
        <v>0</v>
      </c>
      <c r="Y448" s="109">
        <v>0</v>
      </c>
      <c r="Z448" s="204">
        <v>0</v>
      </c>
      <c r="AA448" s="109">
        <v>0</v>
      </c>
      <c r="AB448" s="110">
        <f>june!G448</f>
        <v>0</v>
      </c>
      <c r="AC448"/>
    </row>
    <row r="449" spans="1:29" ht="17.100000000000001" customHeight="1">
      <c r="A449" s="99">
        <v>3901</v>
      </c>
      <c r="B449" s="103" t="s">
        <v>491</v>
      </c>
      <c r="C449" s="109"/>
      <c r="D449" s="109"/>
      <c r="E449" s="109"/>
      <c r="F449" s="109"/>
      <c r="G449" s="109"/>
      <c r="H449" s="109"/>
      <c r="I449" s="109"/>
      <c r="J449" s="109"/>
      <c r="K449" s="109"/>
      <c r="L449" s="109">
        <v>496.48999999999961</v>
      </c>
      <c r="M449" s="109">
        <v>627.37000000000069</v>
      </c>
      <c r="N449" s="110">
        <f>june!E449</f>
        <v>622.1099999999999</v>
      </c>
      <c r="O449"/>
      <c r="P449"/>
      <c r="Q449" s="109"/>
      <c r="R449" s="109"/>
      <c r="S449" s="109"/>
      <c r="T449" s="109"/>
      <c r="U449" s="109"/>
      <c r="V449" s="109"/>
      <c r="W449" s="109"/>
      <c r="X449" s="109"/>
      <c r="Y449" s="109"/>
      <c r="Z449" s="204">
        <v>0</v>
      </c>
      <c r="AA449" s="109">
        <v>0</v>
      </c>
      <c r="AB449" s="110">
        <f>june!G449</f>
        <v>0</v>
      </c>
      <c r="AC449"/>
    </row>
    <row r="450" spans="1:29" ht="17.100000000000001" customHeight="1">
      <c r="A450" s="99">
        <v>3902</v>
      </c>
      <c r="B450" s="103" t="s">
        <v>1618</v>
      </c>
      <c r="C450" s="109"/>
      <c r="D450" s="109"/>
      <c r="E450" s="109"/>
      <c r="F450" s="109"/>
      <c r="G450" s="109"/>
      <c r="H450" s="109"/>
      <c r="I450" s="109"/>
      <c r="J450" s="109"/>
      <c r="K450" s="109"/>
      <c r="L450" s="109">
        <v>0</v>
      </c>
      <c r="M450" s="109">
        <v>481.91000000000065</v>
      </c>
      <c r="N450" s="110">
        <f>june!E450</f>
        <v>895.15000000000248</v>
      </c>
      <c r="O450"/>
      <c r="P450"/>
      <c r="Q450" s="109"/>
      <c r="R450" s="109"/>
      <c r="S450" s="109"/>
      <c r="T450" s="109"/>
      <c r="U450" s="109"/>
      <c r="V450" s="109"/>
      <c r="W450" s="109"/>
      <c r="X450" s="109"/>
      <c r="Y450" s="109"/>
      <c r="Z450" s="204">
        <v>0</v>
      </c>
      <c r="AA450" s="109">
        <v>0</v>
      </c>
      <c r="AB450" s="110">
        <f>june!G450</f>
        <v>0</v>
      </c>
      <c r="AC450"/>
    </row>
    <row r="451" spans="1:29" ht="17.100000000000001" customHeight="1">
      <c r="A451" s="103">
        <v>9999</v>
      </c>
      <c r="B451" s="103" t="s">
        <v>743</v>
      </c>
      <c r="C451" s="109">
        <v>9276.4900000000034</v>
      </c>
      <c r="D451" s="109">
        <v>9734.9850000000042</v>
      </c>
      <c r="E451" s="109">
        <v>10345.379999999994</v>
      </c>
      <c r="F451" s="109">
        <v>10790.064999999995</v>
      </c>
      <c r="G451" s="109">
        <v>11300.224999999999</v>
      </c>
      <c r="H451" s="109">
        <v>11806.3</v>
      </c>
      <c r="I451" s="109">
        <v>12195.25</v>
      </c>
      <c r="J451" s="109">
        <f>SUM(J10:J450)</f>
        <v>12893.100000000008</v>
      </c>
      <c r="K451" s="109">
        <f>SUM(K10:K450)</f>
        <v>13362.350000000008</v>
      </c>
      <c r="L451" s="109">
        <f>SUM(L10:L450)</f>
        <v>13929.670000000002</v>
      </c>
      <c r="M451" s="109">
        <f>SUM(M10:M450)</f>
        <v>14855.580000000011</v>
      </c>
      <c r="N451" s="109">
        <f>SUM(N10:N450)</f>
        <v>15635.540000000006</v>
      </c>
      <c r="O451" s="109"/>
      <c r="P451"/>
      <c r="Q451" s="109">
        <v>9276.489999999998</v>
      </c>
      <c r="R451" s="109">
        <v>9734.9850000000024</v>
      </c>
      <c r="S451" s="109">
        <v>10345.379999999999</v>
      </c>
      <c r="T451" s="109">
        <v>10790.064999999999</v>
      </c>
      <c r="U451" s="109">
        <v>11300.225000000008</v>
      </c>
      <c r="V451" s="109">
        <v>11806.30000000001</v>
      </c>
      <c r="W451" s="109">
        <v>12195.249999999993</v>
      </c>
      <c r="X451" s="109">
        <f>SUM(X10:X448)</f>
        <v>12893.1</v>
      </c>
      <c r="Y451" s="109">
        <f>SUM(Y10:Y448)</f>
        <v>13362.349999999999</v>
      </c>
      <c r="Z451" s="109">
        <f>SUM(Z10:Z450)</f>
        <v>13929.669999999996</v>
      </c>
      <c r="AA451" s="109">
        <f>SUM(AA10:AA450)</f>
        <v>14855.579999999994</v>
      </c>
      <c r="AB451" s="109">
        <f>SUM(AB10:AB450)</f>
        <v>15635.540000000003</v>
      </c>
    </row>
    <row r="452" spans="1:29" ht="17.100000000000001" customHeight="1">
      <c r="A452" s="108"/>
      <c r="B452" s="108"/>
      <c r="N452" s="99">
        <f>COUNTIF(N10:N450,"&gt;0")</f>
        <v>185</v>
      </c>
      <c r="U452" s="99">
        <f>COUNTIF(U10:U450,"&gt;0")</f>
        <v>267</v>
      </c>
      <c r="V452" s="99">
        <f t="shared" ref="V452:AB452" si="0">COUNTIF(V10:V450,"&gt;0")</f>
        <v>267</v>
      </c>
      <c r="W452" s="99">
        <f t="shared" si="0"/>
        <v>276</v>
      </c>
      <c r="X452" s="99">
        <f t="shared" si="0"/>
        <v>289</v>
      </c>
      <c r="Y452" s="99">
        <f t="shared" si="0"/>
        <v>297</v>
      </c>
      <c r="Z452" s="99">
        <f t="shared" si="0"/>
        <v>296</v>
      </c>
      <c r="AA452" s="99">
        <v>303</v>
      </c>
      <c r="AB452" s="99">
        <f t="shared" si="0"/>
        <v>314</v>
      </c>
    </row>
    <row r="453" spans="1:29" ht="17.100000000000001" customHeight="1">
      <c r="A453" s="108"/>
      <c r="B453" s="108"/>
    </row>
    <row r="454" spans="1:29" ht="17.100000000000001" customHeight="1">
      <c r="A454" s="108"/>
      <c r="B454" s="103"/>
    </row>
    <row r="455" spans="1:29" ht="17.100000000000001" customHeight="1">
      <c r="A455" s="103"/>
      <c r="B455" s="108"/>
    </row>
    <row r="456" spans="1:29" ht="17.100000000000001" customHeight="1">
      <c r="A456" s="108"/>
      <c r="B456" s="103"/>
    </row>
    <row r="457" spans="1:29" ht="17.100000000000001" customHeight="1">
      <c r="A457" s="103"/>
      <c r="B457" s="108"/>
    </row>
    <row r="458" spans="1:29" ht="17.100000000000001" customHeight="1">
      <c r="A458" s="108"/>
      <c r="B458" s="108"/>
    </row>
    <row r="459" spans="1:29" ht="17.100000000000001" customHeight="1">
      <c r="A459" s="108"/>
      <c r="B459" s="103"/>
    </row>
    <row r="460" spans="1:29" ht="17.100000000000001" customHeight="1">
      <c r="A460" s="103"/>
      <c r="B460" s="103"/>
    </row>
    <row r="461" spans="1:29" ht="17.100000000000001" customHeight="1">
      <c r="A461" s="103"/>
      <c r="B461" s="103"/>
    </row>
    <row r="462" spans="1:29" ht="17.100000000000001" customHeight="1">
      <c r="A462" s="103"/>
      <c r="B462" s="108"/>
    </row>
    <row r="463" spans="1:29" ht="17.100000000000001" customHeight="1">
      <c r="A463" s="108"/>
      <c r="B463" s="108"/>
    </row>
    <row r="464" spans="1:29" ht="17.100000000000001" customHeight="1">
      <c r="A464" s="108"/>
      <c r="B464" s="108"/>
    </row>
    <row r="465" spans="1:2" ht="17.100000000000001" customHeight="1">
      <c r="A465" s="108"/>
      <c r="B465" s="103"/>
    </row>
    <row r="466" spans="1:2" ht="17.100000000000001" customHeight="1">
      <c r="A466" s="103"/>
      <c r="B466" s="108"/>
    </row>
    <row r="467" spans="1:2" ht="17.100000000000001" customHeight="1">
      <c r="A467" s="108"/>
      <c r="B467" s="103"/>
    </row>
    <row r="468" spans="1:2" ht="17.100000000000001" customHeight="1">
      <c r="A468" s="103"/>
      <c r="B468" s="108"/>
    </row>
    <row r="469" spans="1:2" ht="17.100000000000001" customHeight="1">
      <c r="A469" s="108"/>
      <c r="B469" s="103"/>
    </row>
    <row r="470" spans="1:2" ht="17.100000000000001" customHeight="1">
      <c r="A470" s="103"/>
      <c r="B470" s="108"/>
    </row>
    <row r="471" spans="1:2" ht="17.100000000000001" customHeight="1">
      <c r="A471" s="108"/>
      <c r="B471" s="108"/>
    </row>
    <row r="472" spans="1:2" ht="17.100000000000001" customHeight="1">
      <c r="A472" s="108"/>
      <c r="B472" s="108"/>
    </row>
    <row r="473" spans="1:2" ht="17.100000000000001" customHeight="1">
      <c r="A473" s="108"/>
      <c r="B473" s="103"/>
    </row>
    <row r="474" spans="1:2" ht="17.100000000000001" customHeight="1">
      <c r="A474" s="103"/>
      <c r="B474" s="103"/>
    </row>
    <row r="475" spans="1:2" ht="17.100000000000001" customHeight="1">
      <c r="A475" s="103"/>
      <c r="B475" s="103"/>
    </row>
    <row r="476" spans="1:2" ht="17.100000000000001" customHeight="1">
      <c r="A476" s="103"/>
      <c r="B476" s="103"/>
    </row>
    <row r="477" spans="1:2" ht="17.100000000000001" customHeight="1">
      <c r="A477" s="103"/>
      <c r="B477" s="108"/>
    </row>
    <row r="478" spans="1:2" ht="17.100000000000001" customHeight="1">
      <c r="A478" s="108"/>
      <c r="B478" s="108"/>
    </row>
    <row r="479" spans="1:2" ht="17.100000000000001" customHeight="1">
      <c r="A479" s="108"/>
      <c r="B479" s="103"/>
    </row>
    <row r="480" spans="1:2" ht="17.100000000000001" customHeight="1">
      <c r="A480" s="103"/>
      <c r="B480" s="108"/>
    </row>
    <row r="481" spans="1:2" ht="17.100000000000001" customHeight="1">
      <c r="A481" s="108"/>
      <c r="B481" s="103"/>
    </row>
    <row r="482" spans="1:2" ht="17.100000000000001" customHeight="1">
      <c r="A482" s="103"/>
      <c r="B482" s="103"/>
    </row>
    <row r="483" spans="1:2" ht="17.100000000000001" customHeight="1">
      <c r="A483" s="103"/>
      <c r="B483" s="108"/>
    </row>
    <row r="484" spans="1:2" ht="17.100000000000001" customHeight="1">
      <c r="A484" s="108"/>
      <c r="B484" s="108"/>
    </row>
    <row r="485" spans="1:2" ht="17.100000000000001" customHeight="1">
      <c r="A485" s="108"/>
      <c r="B485" s="103"/>
    </row>
    <row r="486" spans="1:2" ht="17.100000000000001" customHeight="1">
      <c r="A486" s="103"/>
      <c r="B486" s="103"/>
    </row>
    <row r="487" spans="1:2" ht="17.100000000000001" customHeight="1">
      <c r="A487" s="103"/>
      <c r="B487" s="108"/>
    </row>
    <row r="488" spans="1:2" ht="17.100000000000001" customHeight="1">
      <c r="A488" s="108"/>
      <c r="B488" s="108"/>
    </row>
    <row r="489" spans="1:2" ht="17.100000000000001" customHeight="1">
      <c r="A489" s="108"/>
      <c r="B489" s="103"/>
    </row>
    <row r="490" spans="1:2" ht="17.100000000000001" customHeight="1">
      <c r="A490" s="103"/>
      <c r="B490" s="103"/>
    </row>
    <row r="491" spans="1:2" ht="17.100000000000001" customHeight="1">
      <c r="A491" s="103"/>
      <c r="B491" s="103"/>
    </row>
    <row r="492" spans="1:2" ht="17.100000000000001" customHeight="1">
      <c r="A492" s="103"/>
      <c r="B492" s="103"/>
    </row>
    <row r="493" spans="1:2" ht="17.100000000000001" customHeight="1">
      <c r="A493" s="103"/>
      <c r="B493" s="108"/>
    </row>
    <row r="494" spans="1:2" ht="17.100000000000001" customHeight="1">
      <c r="A494" s="108"/>
      <c r="B494" s="108"/>
    </row>
    <row r="495" spans="1:2" ht="17.100000000000001" customHeight="1">
      <c r="A495" s="108"/>
      <c r="B495" s="103"/>
    </row>
    <row r="496" spans="1:2" ht="17.100000000000001" customHeight="1">
      <c r="A496" s="103"/>
      <c r="B496" s="103"/>
    </row>
    <row r="497" spans="1:2" ht="17.100000000000001" customHeight="1">
      <c r="A497" s="103"/>
      <c r="B497" s="103"/>
    </row>
    <row r="498" spans="1:2" ht="17.100000000000001" customHeight="1">
      <c r="A498" s="103"/>
      <c r="B498" s="108"/>
    </row>
    <row r="499" spans="1:2" ht="17.100000000000001" customHeight="1">
      <c r="A499" s="108"/>
      <c r="B499" s="103"/>
    </row>
    <row r="500" spans="1:2" ht="17.100000000000001" customHeight="1">
      <c r="A500" s="103"/>
      <c r="B500" s="103"/>
    </row>
    <row r="501" spans="1:2" ht="17.100000000000001" customHeight="1">
      <c r="A501" s="103"/>
      <c r="B501" s="103"/>
    </row>
    <row r="502" spans="1:2" ht="17.100000000000001" customHeight="1">
      <c r="A502" s="103"/>
      <c r="B502" s="108"/>
    </row>
    <row r="503" spans="1:2" ht="17.100000000000001" customHeight="1">
      <c r="A503" s="108"/>
      <c r="B503" s="108"/>
    </row>
    <row r="504" spans="1:2" ht="17.100000000000001" customHeight="1">
      <c r="A504" s="108"/>
      <c r="B504" s="103"/>
    </row>
    <row r="505" spans="1:2" ht="17.100000000000001" customHeight="1">
      <c r="A505" s="103"/>
      <c r="B505" s="108"/>
    </row>
    <row r="506" spans="1:2" ht="17.100000000000001" customHeight="1">
      <c r="A506" s="108"/>
      <c r="B506" s="103"/>
    </row>
    <row r="507" spans="1:2" ht="17.100000000000001" customHeight="1">
      <c r="A507" s="103"/>
      <c r="B507" s="103"/>
    </row>
    <row r="508" spans="1:2" ht="17.100000000000001" customHeight="1">
      <c r="A508" s="103"/>
      <c r="B508" s="103"/>
    </row>
    <row r="509" spans="1:2" ht="17.100000000000001" customHeight="1">
      <c r="A509" s="103"/>
      <c r="B509" s="108"/>
    </row>
    <row r="510" spans="1:2" ht="17.100000000000001" customHeight="1">
      <c r="A510" s="108"/>
      <c r="B510" s="108"/>
    </row>
    <row r="511" spans="1:2" ht="17.100000000000001" customHeight="1">
      <c r="A511" s="108"/>
      <c r="B511" s="103"/>
    </row>
    <row r="512" spans="1:2" ht="17.100000000000001" customHeight="1">
      <c r="A512" s="103"/>
      <c r="B512" s="108"/>
    </row>
    <row r="513" spans="1:2" ht="17.100000000000001" customHeight="1">
      <c r="A513" s="108"/>
      <c r="B513" s="103"/>
    </row>
    <row r="514" spans="1:2" ht="17.100000000000001" customHeight="1">
      <c r="A514" s="103"/>
      <c r="B514" s="103"/>
    </row>
    <row r="515" spans="1:2" ht="17.100000000000001" customHeight="1">
      <c r="A515" s="103"/>
      <c r="B515" s="103"/>
    </row>
    <row r="516" spans="1:2" ht="17.100000000000001" customHeight="1">
      <c r="A516" s="103"/>
      <c r="B516" s="108"/>
    </row>
    <row r="517" spans="1:2" ht="17.100000000000001" customHeight="1">
      <c r="A517" s="108"/>
      <c r="B517" s="108"/>
    </row>
    <row r="518" spans="1:2" ht="17.100000000000001" customHeight="1">
      <c r="A518" s="108"/>
      <c r="B518" s="108"/>
    </row>
    <row r="519" spans="1:2" ht="17.100000000000001" customHeight="1">
      <c r="A519" s="108"/>
      <c r="B519" s="108"/>
    </row>
    <row r="520" spans="1:2" ht="17.100000000000001" customHeight="1">
      <c r="A520" s="108"/>
      <c r="B520" s="108"/>
    </row>
    <row r="521" spans="1:2" ht="17.100000000000001" customHeight="1">
      <c r="A521" s="108"/>
      <c r="B521" s="108"/>
    </row>
    <row r="522" spans="1:2" ht="17.100000000000001" customHeight="1">
      <c r="A522" s="108"/>
      <c r="B522" s="108"/>
    </row>
    <row r="523" spans="1:2" ht="17.100000000000001" customHeight="1">
      <c r="A523" s="108"/>
      <c r="B523" s="108"/>
    </row>
    <row r="524" spans="1:2" ht="17.100000000000001" customHeight="1">
      <c r="A524" s="108"/>
      <c r="B524" s="108"/>
    </row>
    <row r="525" spans="1:2" ht="17.100000000000001" customHeight="1">
      <c r="A525" s="108"/>
      <c r="B525" s="108"/>
    </row>
    <row r="526" spans="1:2" ht="17.100000000000001" customHeight="1">
      <c r="A526" s="108"/>
      <c r="B526" s="108"/>
    </row>
    <row r="527" spans="1:2" ht="17.100000000000001" customHeight="1">
      <c r="A527" s="108"/>
      <c r="B527" s="108"/>
    </row>
    <row r="528" spans="1:2" ht="17.100000000000001" customHeight="1">
      <c r="A528" s="108"/>
      <c r="B528" s="108"/>
    </row>
    <row r="529" spans="1:2" ht="17.100000000000001" customHeight="1">
      <c r="A529" s="108"/>
      <c r="B529" s="108"/>
    </row>
    <row r="530" spans="1:2" ht="17.100000000000001" customHeight="1">
      <c r="A530" s="108"/>
      <c r="B530" s="108"/>
    </row>
    <row r="531" spans="1:2" ht="17.100000000000001" customHeight="1">
      <c r="A531" s="108"/>
      <c r="B531" s="108"/>
    </row>
    <row r="532" spans="1:2" ht="17.100000000000001" customHeight="1">
      <c r="A532" s="108"/>
      <c r="B532" s="108"/>
    </row>
    <row r="533" spans="1:2" ht="17.100000000000001" customHeight="1">
      <c r="A533" s="108"/>
      <c r="B533" s="108"/>
    </row>
    <row r="534" spans="1:2" ht="17.100000000000001" customHeight="1">
      <c r="A534" s="108"/>
      <c r="B534" s="108"/>
    </row>
    <row r="535" spans="1:2" ht="17.100000000000001" customHeight="1">
      <c r="A535" s="108"/>
      <c r="B535" s="108"/>
    </row>
    <row r="536" spans="1:2" ht="17.100000000000001" customHeight="1">
      <c r="A536" s="108"/>
      <c r="B536" s="108"/>
    </row>
    <row r="537" spans="1:2" ht="17.100000000000001" customHeight="1">
      <c r="A537" s="108"/>
      <c r="B537" s="108"/>
    </row>
    <row r="538" spans="1:2" ht="17.100000000000001" customHeight="1">
      <c r="A538" s="108"/>
      <c r="B538" s="108"/>
    </row>
    <row r="539" spans="1:2" ht="17.100000000000001" customHeight="1">
      <c r="A539" s="108"/>
      <c r="B539" s="108"/>
    </row>
    <row r="540" spans="1:2" ht="17.100000000000001" customHeight="1">
      <c r="A540" s="108"/>
      <c r="B540" s="108"/>
    </row>
    <row r="541" spans="1:2" ht="17.100000000000001" customHeight="1">
      <c r="A541" s="108"/>
      <c r="B541" s="108"/>
    </row>
    <row r="542" spans="1:2" ht="17.100000000000001" customHeight="1">
      <c r="A542" s="108"/>
      <c r="B542" s="108"/>
    </row>
    <row r="543" spans="1:2" ht="17.100000000000001" customHeight="1">
      <c r="A543" s="108"/>
      <c r="B543" s="108"/>
    </row>
    <row r="544" spans="1:2" ht="17.100000000000001" customHeight="1">
      <c r="A544" s="108"/>
      <c r="B544" s="108"/>
    </row>
    <row r="545" spans="1:2" ht="17.100000000000001" customHeight="1">
      <c r="A545" s="108"/>
      <c r="B545" s="108"/>
    </row>
    <row r="546" spans="1:2" ht="17.100000000000001" customHeight="1">
      <c r="A546" s="108"/>
      <c r="B546" s="103"/>
    </row>
    <row r="547" spans="1:2" ht="17.100000000000001" customHeight="1">
      <c r="A547" s="103"/>
      <c r="B547" s="108"/>
    </row>
    <row r="548" spans="1:2" ht="17.100000000000001" customHeight="1">
      <c r="A548" s="108"/>
      <c r="B548" s="108"/>
    </row>
    <row r="549" spans="1:2" ht="17.100000000000001" customHeight="1">
      <c r="A549" s="108"/>
      <c r="B549" s="108"/>
    </row>
    <row r="550" spans="1:2" ht="17.100000000000001" customHeight="1">
      <c r="A550" s="108"/>
      <c r="B550" s="108"/>
    </row>
    <row r="551" spans="1:2" ht="17.100000000000001" customHeight="1">
      <c r="A551" s="108"/>
      <c r="B551" s="108"/>
    </row>
    <row r="552" spans="1:2" ht="17.100000000000001" customHeight="1">
      <c r="A552" s="108"/>
      <c r="B552" s="108"/>
    </row>
    <row r="553" spans="1:2" ht="17.100000000000001" customHeight="1">
      <c r="A553" s="108"/>
      <c r="B553" s="108"/>
    </row>
    <row r="554" spans="1:2" ht="17.100000000000001" customHeight="1">
      <c r="A554" s="108"/>
      <c r="B554" s="108"/>
    </row>
    <row r="555" spans="1:2" ht="17.100000000000001" customHeight="1">
      <c r="A555" s="108"/>
      <c r="B555" s="108"/>
    </row>
    <row r="556" spans="1:2" ht="17.100000000000001" customHeight="1">
      <c r="A556" s="108"/>
      <c r="B556" s="108"/>
    </row>
    <row r="557" spans="1:2" ht="17.100000000000001" customHeight="1">
      <c r="A557" s="108"/>
      <c r="B557" s="108"/>
    </row>
    <row r="558" spans="1:2" ht="17.100000000000001" customHeight="1">
      <c r="A558" s="108"/>
      <c r="B558" s="108"/>
    </row>
    <row r="559" spans="1:2" ht="17.100000000000001" customHeight="1">
      <c r="A559" s="108"/>
      <c r="B559" s="108"/>
    </row>
    <row r="560" spans="1:2" ht="17.100000000000001" customHeight="1">
      <c r="A560" s="108"/>
      <c r="B560" s="108"/>
    </row>
    <row r="561" spans="1:2" ht="17.100000000000001" customHeight="1">
      <c r="A561" s="108"/>
      <c r="B561" s="103"/>
    </row>
    <row r="562" spans="1:2" ht="17.100000000000001" customHeight="1">
      <c r="A562" s="103"/>
      <c r="B562" s="108"/>
    </row>
    <row r="563" spans="1:2" ht="17.100000000000001" customHeight="1">
      <c r="A563" s="108"/>
      <c r="B563" s="108"/>
    </row>
    <row r="564" spans="1:2" ht="17.100000000000001" customHeight="1">
      <c r="A564" s="108"/>
      <c r="B564" s="108"/>
    </row>
    <row r="565" spans="1:2" ht="17.100000000000001" customHeight="1">
      <c r="A565" s="108"/>
      <c r="B565" s="108"/>
    </row>
    <row r="566" spans="1:2" ht="17.100000000000001" customHeight="1">
      <c r="A566" s="108"/>
      <c r="B566" s="108"/>
    </row>
    <row r="567" spans="1:2" ht="17.100000000000001" customHeight="1">
      <c r="A567" s="108"/>
      <c r="B567" s="108"/>
    </row>
    <row r="568" spans="1:2" ht="17.100000000000001" customHeight="1">
      <c r="A568" s="108"/>
      <c r="B568" s="108"/>
    </row>
    <row r="569" spans="1:2" ht="17.100000000000001" customHeight="1">
      <c r="A569" s="108"/>
      <c r="B569" s="108"/>
    </row>
    <row r="570" spans="1:2" ht="17.100000000000001" customHeight="1">
      <c r="A570" s="108"/>
      <c r="B570" s="103"/>
    </row>
    <row r="571" spans="1:2" ht="17.100000000000001" customHeight="1">
      <c r="A571" s="103"/>
      <c r="B571" s="103"/>
    </row>
    <row r="572" spans="1:2" ht="17.100000000000001" customHeight="1">
      <c r="A572" s="103"/>
      <c r="B572" s="103"/>
    </row>
    <row r="573" spans="1:2" ht="17.100000000000001" customHeight="1">
      <c r="A573" s="103"/>
      <c r="B573" s="103"/>
    </row>
    <row r="574" spans="1:2" ht="17.100000000000001" customHeight="1">
      <c r="A574" s="103"/>
      <c r="B574" s="103"/>
    </row>
    <row r="575" spans="1:2" ht="17.100000000000001" customHeight="1">
      <c r="A575" s="103"/>
      <c r="B575" s="103"/>
    </row>
    <row r="576" spans="1:2" ht="17.100000000000001" customHeight="1">
      <c r="A576" s="103"/>
      <c r="B576" s="108"/>
    </row>
    <row r="577" spans="1:2" ht="17.100000000000001" customHeight="1">
      <c r="A577" s="108"/>
      <c r="B577" s="103"/>
    </row>
    <row r="578" spans="1:2" ht="17.100000000000001" customHeight="1">
      <c r="A578" s="103"/>
      <c r="B578" s="108"/>
    </row>
    <row r="579" spans="1:2" ht="17.100000000000001" customHeight="1">
      <c r="A579" s="108"/>
      <c r="B579" s="103"/>
    </row>
    <row r="580" spans="1:2" ht="17.100000000000001" customHeight="1">
      <c r="A580" s="103"/>
      <c r="B580" s="108"/>
    </row>
    <row r="581" spans="1:2" ht="17.100000000000001" customHeight="1">
      <c r="A581" s="108"/>
      <c r="B581" s="103"/>
    </row>
    <row r="582" spans="1:2" ht="17.100000000000001" customHeight="1">
      <c r="A582" s="103"/>
      <c r="B582" s="108"/>
    </row>
    <row r="583" spans="1:2" ht="17.100000000000001" customHeight="1">
      <c r="A583" s="108"/>
      <c r="B583" s="108"/>
    </row>
    <row r="584" spans="1:2" ht="17.100000000000001" customHeight="1">
      <c r="A584" s="108"/>
      <c r="B584" s="103"/>
    </row>
    <row r="585" spans="1:2" ht="17.100000000000001" customHeight="1">
      <c r="A585" s="103"/>
      <c r="B585" s="108"/>
    </row>
    <row r="586" spans="1:2" ht="17.100000000000001" customHeight="1">
      <c r="A586" s="108"/>
      <c r="B586" s="108"/>
    </row>
    <row r="587" spans="1:2" ht="17.100000000000001" customHeight="1">
      <c r="A587" s="108"/>
      <c r="B587" s="108"/>
    </row>
    <row r="588" spans="1:2" ht="17.100000000000001" customHeight="1">
      <c r="A588" s="108"/>
      <c r="B588" s="103"/>
    </row>
    <row r="589" spans="1:2" ht="17.100000000000001" customHeight="1">
      <c r="A589" s="103"/>
      <c r="B589" s="108"/>
    </row>
    <row r="590" spans="1:2" ht="17.100000000000001" customHeight="1">
      <c r="A590" s="108"/>
      <c r="B590" s="108"/>
    </row>
    <row r="591" spans="1:2" ht="17.100000000000001" customHeight="1">
      <c r="A591" s="108"/>
      <c r="B591" s="103"/>
    </row>
    <row r="592" spans="1:2" ht="17.100000000000001" customHeight="1">
      <c r="A592" s="103"/>
      <c r="B592" s="103"/>
    </row>
    <row r="593" spans="1:2" ht="17.100000000000001" customHeight="1">
      <c r="A593" s="103"/>
      <c r="B593" s="103"/>
    </row>
    <row r="594" spans="1:2" ht="17.100000000000001" customHeight="1">
      <c r="A594" s="103"/>
      <c r="B594" s="103"/>
    </row>
    <row r="595" spans="1:2" ht="17.100000000000001" customHeight="1">
      <c r="A595" s="103"/>
      <c r="B595" s="103"/>
    </row>
    <row r="596" spans="1:2" ht="17.100000000000001" customHeight="1">
      <c r="A596" s="103"/>
      <c r="B596" s="108"/>
    </row>
    <row r="597" spans="1:2" ht="17.100000000000001" customHeight="1">
      <c r="A597" s="108"/>
      <c r="B597" s="103"/>
    </row>
    <row r="598" spans="1:2" ht="17.100000000000001" customHeight="1">
      <c r="A598" s="103"/>
      <c r="B598" s="103"/>
    </row>
    <row r="599" spans="1:2" ht="17.100000000000001" customHeight="1">
      <c r="A599" s="103"/>
      <c r="B599" s="103"/>
    </row>
    <row r="600" spans="1:2" ht="17.100000000000001" customHeight="1">
      <c r="A600" s="103"/>
    </row>
    <row r="601" spans="1:2" ht="17.100000000000001" customHeight="1"/>
    <row r="602" spans="1:2" ht="17.100000000000001" customHeight="1"/>
    <row r="603" spans="1:2" ht="17.100000000000001" customHeight="1"/>
    <row r="604" spans="1:2" ht="17.100000000000001" customHeight="1"/>
    <row r="605" spans="1:2" ht="17.100000000000001" customHeight="1"/>
    <row r="606" spans="1:2" ht="17.100000000000001" customHeight="1"/>
    <row r="607" spans="1:2" ht="17.100000000000001" customHeight="1"/>
    <row r="608" spans="1:2" ht="17.100000000000001" customHeight="1"/>
    <row r="609" ht="17.100000000000001" customHeight="1"/>
    <row r="610" ht="17.100000000000001" customHeight="1"/>
    <row r="611" ht="17.100000000000001" customHeight="1"/>
    <row r="612" ht="17.100000000000001" customHeight="1"/>
    <row r="613" ht="17.100000000000001" customHeight="1"/>
    <row r="614" ht="17.100000000000001" customHeight="1"/>
    <row r="615" ht="17.100000000000001" customHeight="1"/>
    <row r="616" ht="17.100000000000001" customHeight="1"/>
    <row r="617" ht="17.100000000000001" customHeight="1"/>
    <row r="618" ht="17.100000000000001" customHeight="1"/>
    <row r="619" ht="17.100000000000001" customHeight="1"/>
    <row r="620" ht="17.100000000000001" customHeight="1"/>
    <row r="621" ht="17.100000000000001" customHeight="1"/>
    <row r="622" ht="17.100000000000001" customHeight="1"/>
    <row r="623" ht="17.100000000000001" customHeight="1"/>
    <row r="624" ht="17.100000000000001" customHeight="1"/>
    <row r="625" ht="17.100000000000001" customHeight="1"/>
    <row r="626" ht="17.100000000000001" customHeight="1"/>
    <row r="627" ht="17.100000000000001" customHeight="1"/>
    <row r="628" ht="17.100000000000001" customHeight="1"/>
    <row r="629" ht="17.100000000000001" customHeight="1"/>
    <row r="630" ht="17.100000000000001" customHeight="1"/>
    <row r="631" ht="17.100000000000001" customHeight="1"/>
    <row r="632" ht="17.100000000000001" customHeight="1"/>
    <row r="633" ht="17.100000000000001" customHeight="1"/>
    <row r="634" ht="17.100000000000001" customHeight="1"/>
    <row r="635" ht="17.100000000000001" customHeight="1"/>
    <row r="636" ht="17.100000000000001" customHeight="1"/>
    <row r="637" ht="17.100000000000001" customHeight="1"/>
    <row r="638" ht="17.100000000000001" customHeight="1"/>
    <row r="639" ht="17.100000000000001" customHeight="1"/>
    <row r="640" ht="17.100000000000001" customHeight="1"/>
    <row r="641" ht="17.100000000000001" customHeight="1"/>
    <row r="642" ht="17.100000000000001" customHeight="1"/>
    <row r="643" ht="17.100000000000001" customHeight="1"/>
    <row r="644" ht="17.100000000000001" customHeight="1"/>
    <row r="645" ht="17.100000000000001" customHeight="1"/>
    <row r="646" ht="17.100000000000001" customHeight="1"/>
    <row r="647" ht="17.100000000000001" customHeight="1"/>
    <row r="648" ht="17.100000000000001" customHeight="1"/>
  </sheetData>
  <autoFilter ref="N9:N452"/>
  <phoneticPr fontId="0" type="noConversion"/>
  <pageMargins left="0.75" right="0.75" top="1" bottom="1" header="0.5" footer="0.5"/>
  <pageSetup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A10"/>
  <sheetViews>
    <sheetView workbookViewId="0">
      <selection activeCell="A3" sqref="A3"/>
    </sheetView>
  </sheetViews>
  <sheetFormatPr defaultColWidth="8.88671875" defaultRowHeight="12.75"/>
  <cols>
    <col min="1" max="16384" width="8.88671875" style="41"/>
  </cols>
  <sheetData>
    <row r="1" spans="1:1">
      <c r="A1" s="41" t="s">
        <v>1674</v>
      </c>
    </row>
    <row r="3" spans="1:1" ht="18.75">
      <c r="A3"/>
    </row>
    <row r="4" spans="1:1" ht="18.75">
      <c r="A4"/>
    </row>
    <row r="10" spans="1:1">
      <c r="A10" s="19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20"/>
  <dimension ref="A2:V455"/>
  <sheetViews>
    <sheetView showGridLines="0" topLeftCell="A357" workbookViewId="0">
      <selection activeCell="F358" sqref="F358"/>
    </sheetView>
  </sheetViews>
  <sheetFormatPr defaultColWidth="8.88671875" defaultRowHeight="12.75"/>
  <cols>
    <col min="1" max="1" width="6.77734375" style="6" customWidth="1"/>
    <col min="2" max="2" width="16.33203125" style="6" customWidth="1"/>
    <col min="3" max="3" width="7.33203125" style="6" customWidth="1"/>
    <col min="4" max="4" width="7.6640625" style="6" customWidth="1"/>
    <col min="5" max="5" width="7.5546875" style="6" customWidth="1"/>
    <col min="6" max="6" width="9.109375" style="6" customWidth="1"/>
    <col min="7" max="7" width="9" style="6" customWidth="1"/>
    <col min="8" max="16384" width="8.88671875" style="6"/>
  </cols>
  <sheetData>
    <row r="2" spans="1:22">
      <c r="A2" s="63" t="s">
        <v>1354</v>
      </c>
    </row>
    <row r="3" spans="1:22">
      <c r="A3" s="63" t="s">
        <v>548</v>
      </c>
    </row>
    <row r="4" spans="1:22">
      <c r="A4" s="63"/>
      <c r="D4" s="99"/>
      <c r="E4" s="99"/>
      <c r="F4" s="99"/>
    </row>
    <row r="5" spans="1:22">
      <c r="A5" s="63" t="s">
        <v>1654</v>
      </c>
      <c r="D5" s="99"/>
      <c r="E5" s="99"/>
      <c r="F5" s="99"/>
    </row>
    <row r="6" spans="1:22">
      <c r="A6" s="142"/>
      <c r="D6" s="99"/>
      <c r="E6" s="99"/>
      <c r="F6" s="99"/>
    </row>
    <row r="7" spans="1:22">
      <c r="D7" s="99"/>
      <c r="E7" s="99"/>
      <c r="F7" s="99"/>
      <c r="S7" s="6" t="s">
        <v>1663</v>
      </c>
    </row>
    <row r="8" spans="1:22">
      <c r="C8" s="114" t="s">
        <v>1508</v>
      </c>
      <c r="D8" s="114" t="s">
        <v>584</v>
      </c>
      <c r="E8" s="114" t="s">
        <v>585</v>
      </c>
      <c r="F8" s="114" t="s">
        <v>585</v>
      </c>
      <c r="I8" s="6" t="s">
        <v>1656</v>
      </c>
      <c r="L8" s="114" t="s">
        <v>1659</v>
      </c>
      <c r="M8" s="114" t="s">
        <v>1660</v>
      </c>
      <c r="N8" s="114" t="s">
        <v>1659</v>
      </c>
      <c r="O8" s="114" t="s">
        <v>1660</v>
      </c>
    </row>
    <row r="9" spans="1:22">
      <c r="A9" s="6" t="s">
        <v>554</v>
      </c>
      <c r="B9" s="6" t="s">
        <v>547</v>
      </c>
      <c r="C9" s="114" t="s">
        <v>769</v>
      </c>
      <c r="D9" s="114" t="s">
        <v>1509</v>
      </c>
      <c r="E9" s="114" t="s">
        <v>769</v>
      </c>
      <c r="F9" s="114" t="s">
        <v>1509</v>
      </c>
      <c r="H9" s="6" t="s">
        <v>1308</v>
      </c>
      <c r="I9" s="6" t="s">
        <v>1655</v>
      </c>
      <c r="J9" s="220" t="s">
        <v>1657</v>
      </c>
      <c r="L9" s="114" t="s">
        <v>1658</v>
      </c>
      <c r="M9" s="114" t="s">
        <v>1661</v>
      </c>
      <c r="N9" s="114" t="s">
        <v>1658</v>
      </c>
      <c r="O9" s="114" t="s">
        <v>1661</v>
      </c>
    </row>
    <row r="10" spans="1:22" ht="29.25" customHeight="1">
      <c r="A10" s="6">
        <v>1</v>
      </c>
      <c r="B10" s="31" t="s">
        <v>890</v>
      </c>
      <c r="C10" s="217">
        <v>2</v>
      </c>
      <c r="D10" s="218">
        <v>10000</v>
      </c>
      <c r="E10" s="219">
        <f>S10+(0.83*I10)+0.59*J10</f>
        <v>26.249999999999996</v>
      </c>
      <c r="F10" s="218">
        <f>T10+(0.83*I10)*6700+0.59*J10*6700</f>
        <v>141707</v>
      </c>
      <c r="H10">
        <v>1</v>
      </c>
      <c r="I10">
        <v>3</v>
      </c>
      <c r="J10" s="221">
        <v>4</v>
      </c>
      <c r="K10"/>
      <c r="L10" s="152">
        <f>C10-june!E10</f>
        <v>1</v>
      </c>
      <c r="M10" s="7">
        <f>D10-june!F10</f>
        <v>5000</v>
      </c>
      <c r="N10" s="152">
        <f>E10-june!G10</f>
        <v>-7.2399999999999984</v>
      </c>
      <c r="O10" s="7">
        <f>F10-june!H10</f>
        <v>-60914</v>
      </c>
      <c r="Q10" s="6">
        <f>R10-A10</f>
        <v>0</v>
      </c>
      <c r="R10">
        <v>1</v>
      </c>
      <c r="S10">
        <v>21.4</v>
      </c>
      <c r="T10" s="221">
        <v>109212</v>
      </c>
      <c r="U10" s="7">
        <f>S10-june!G10</f>
        <v>-12.089999999999996</v>
      </c>
      <c r="V10" s="7">
        <f>T10-june!H10</f>
        <v>-93409</v>
      </c>
    </row>
    <row r="11" spans="1:22" ht="18.75">
      <c r="A11" s="6">
        <v>2</v>
      </c>
      <c r="B11" s="32" t="s">
        <v>558</v>
      </c>
      <c r="C11" s="217">
        <v>0</v>
      </c>
      <c r="D11" s="218">
        <v>0</v>
      </c>
      <c r="E11" s="219">
        <f t="shared" ref="E11:E74" si="0">S11+(0.83*I11)+0.59*J11</f>
        <v>0.83</v>
      </c>
      <c r="F11" s="218">
        <f t="shared" ref="F11:F74" si="1">T11+(0.83*I11)*6700+0.59*J11*6700</f>
        <v>5561</v>
      </c>
      <c r="H11">
        <v>2</v>
      </c>
      <c r="I11">
        <v>1</v>
      </c>
      <c r="J11" s="221"/>
      <c r="L11" s="152">
        <f>C11-june!E11</f>
        <v>0</v>
      </c>
      <c r="M11" s="7">
        <f>D11-june!F11</f>
        <v>0</v>
      </c>
      <c r="N11" s="152">
        <f>E11-june!G11</f>
        <v>0.83</v>
      </c>
      <c r="O11" s="7">
        <f>F11-june!H11</f>
        <v>5561</v>
      </c>
      <c r="Q11" s="6">
        <f t="shared" ref="Q11:Q74" si="2">R11-A11</f>
        <v>0</v>
      </c>
      <c r="R11">
        <v>2</v>
      </c>
      <c r="S11"/>
      <c r="T11" s="221"/>
      <c r="U11" s="7">
        <f>S11-june!G11</f>
        <v>0</v>
      </c>
      <c r="V11" s="7">
        <f>T11-june!H11</f>
        <v>0</v>
      </c>
    </row>
    <row r="12" spans="1:22" ht="18.75">
      <c r="A12" s="6">
        <v>3</v>
      </c>
      <c r="B12" s="31" t="s">
        <v>1310</v>
      </c>
      <c r="C12" s="217">
        <v>0</v>
      </c>
      <c r="D12" s="218">
        <v>0</v>
      </c>
      <c r="E12" s="219">
        <f t="shared" si="0"/>
        <v>11.120000000000001</v>
      </c>
      <c r="F12" s="218">
        <f t="shared" si="1"/>
        <v>62652</v>
      </c>
      <c r="H12">
        <v>3</v>
      </c>
      <c r="I12"/>
      <c r="J12" s="221"/>
      <c r="L12" s="152">
        <f>C12-june!E12</f>
        <v>0</v>
      </c>
      <c r="M12" s="7">
        <f>D12-june!F12</f>
        <v>0</v>
      </c>
      <c r="N12" s="152">
        <f>E12-june!G12</f>
        <v>-7.509999999999998</v>
      </c>
      <c r="O12" s="7">
        <f>F12-june!H12</f>
        <v>-35933</v>
      </c>
      <c r="Q12" s="6">
        <f t="shared" si="2"/>
        <v>0</v>
      </c>
      <c r="R12">
        <v>3</v>
      </c>
      <c r="S12">
        <v>11.120000000000001</v>
      </c>
      <c r="T12" s="221">
        <v>62652</v>
      </c>
      <c r="U12" s="7">
        <f>S12-june!G12</f>
        <v>-7.509999999999998</v>
      </c>
      <c r="V12" s="7">
        <f>T12-june!H12</f>
        <v>-35933</v>
      </c>
    </row>
    <row r="13" spans="1:22" ht="18.75">
      <c r="A13" s="6">
        <v>4</v>
      </c>
      <c r="B13" s="31" t="s">
        <v>1311</v>
      </c>
      <c r="C13" s="217">
        <v>0</v>
      </c>
      <c r="D13" s="218">
        <v>0</v>
      </c>
      <c r="E13" s="219">
        <f t="shared" si="0"/>
        <v>0</v>
      </c>
      <c r="F13" s="218">
        <f t="shared" si="1"/>
        <v>0</v>
      </c>
      <c r="H13">
        <v>4</v>
      </c>
      <c r="I13"/>
      <c r="J13" s="221"/>
      <c r="L13" s="152">
        <f>C13-june!E13</f>
        <v>0</v>
      </c>
      <c r="M13" s="7">
        <f>D13-june!F13</f>
        <v>0</v>
      </c>
      <c r="N13" s="152">
        <f>E13-june!G13</f>
        <v>0</v>
      </c>
      <c r="O13" s="7">
        <f>F13-june!H13</f>
        <v>0</v>
      </c>
      <c r="Q13" s="6">
        <f t="shared" si="2"/>
        <v>0</v>
      </c>
      <c r="R13">
        <v>4</v>
      </c>
      <c r="S13"/>
      <c r="T13" s="221"/>
      <c r="U13" s="7">
        <f>S13-june!G13</f>
        <v>0</v>
      </c>
      <c r="V13" s="7">
        <f>T13-june!H13</f>
        <v>0</v>
      </c>
    </row>
    <row r="14" spans="1:22" ht="18.75">
      <c r="A14" s="6">
        <v>5</v>
      </c>
      <c r="B14" s="32" t="s">
        <v>572</v>
      </c>
      <c r="C14" s="217">
        <v>80.569999999999993</v>
      </c>
      <c r="D14" s="218">
        <v>425326</v>
      </c>
      <c r="E14" s="219">
        <f t="shared" si="0"/>
        <v>42.49</v>
      </c>
      <c r="F14" s="218">
        <f t="shared" si="1"/>
        <v>290838</v>
      </c>
      <c r="H14">
        <v>5</v>
      </c>
      <c r="I14">
        <v>3</v>
      </c>
      <c r="J14" s="221">
        <v>2</v>
      </c>
      <c r="L14" s="152">
        <f>C14-june!E14</f>
        <v>4.5499999999999972</v>
      </c>
      <c r="M14" s="7">
        <f>D14-june!F14</f>
        <v>-12590</v>
      </c>
      <c r="N14" s="152">
        <f>E14-june!G14</f>
        <v>-3.6099999999999994</v>
      </c>
      <c r="O14" s="7">
        <f>F14-june!H14</f>
        <v>-1221</v>
      </c>
      <c r="Q14" s="6">
        <f t="shared" si="2"/>
        <v>0</v>
      </c>
      <c r="R14">
        <v>5</v>
      </c>
      <c r="S14">
        <v>38.82</v>
      </c>
      <c r="T14" s="221">
        <v>266249</v>
      </c>
      <c r="U14" s="7">
        <f>S14-june!G14</f>
        <v>-7.2800000000000011</v>
      </c>
      <c r="V14" s="7">
        <f>T14-june!H14</f>
        <v>-25810</v>
      </c>
    </row>
    <row r="15" spans="1:22" ht="18.75">
      <c r="A15" s="6">
        <v>6</v>
      </c>
      <c r="B15" s="31" t="s">
        <v>1312</v>
      </c>
      <c r="C15" s="217">
        <v>0</v>
      </c>
      <c r="D15" s="218">
        <v>0</v>
      </c>
      <c r="E15" s="219">
        <f t="shared" si="0"/>
        <v>0</v>
      </c>
      <c r="F15" s="218">
        <f t="shared" si="1"/>
        <v>0</v>
      </c>
      <c r="H15">
        <v>6</v>
      </c>
      <c r="I15"/>
      <c r="J15" s="221"/>
      <c r="L15" s="152">
        <f>C15-june!E15</f>
        <v>0</v>
      </c>
      <c r="M15" s="7">
        <f>D15-june!F15</f>
        <v>0</v>
      </c>
      <c r="N15" s="152">
        <f>E15-june!G15</f>
        <v>0</v>
      </c>
      <c r="O15" s="7">
        <f>F15-june!H15</f>
        <v>0</v>
      </c>
      <c r="Q15" s="6">
        <f t="shared" si="2"/>
        <v>0</v>
      </c>
      <c r="R15">
        <v>6</v>
      </c>
      <c r="S15"/>
      <c r="T15" s="221"/>
      <c r="U15" s="7">
        <f>S15-june!G15</f>
        <v>0</v>
      </c>
      <c r="V15" s="7">
        <f>T15-june!H15</f>
        <v>0</v>
      </c>
    </row>
    <row r="16" spans="1:22" ht="18.75">
      <c r="A16" s="6">
        <v>7</v>
      </c>
      <c r="B16" s="32" t="s">
        <v>578</v>
      </c>
      <c r="C16" s="217">
        <v>30</v>
      </c>
      <c r="D16" s="218">
        <v>196514</v>
      </c>
      <c r="E16" s="219">
        <f t="shared" si="0"/>
        <v>74.48</v>
      </c>
      <c r="F16" s="218">
        <f t="shared" si="1"/>
        <v>494598</v>
      </c>
      <c r="H16">
        <v>7</v>
      </c>
      <c r="I16">
        <v>2</v>
      </c>
      <c r="J16" s="221">
        <v>8</v>
      </c>
      <c r="L16" s="152">
        <f>C16-june!E16</f>
        <v>17.64</v>
      </c>
      <c r="M16" s="7">
        <f>D16-june!F16</f>
        <v>102001</v>
      </c>
      <c r="N16" s="152">
        <f>E16-june!G16</f>
        <v>14.790000000000006</v>
      </c>
      <c r="O16" s="7">
        <f>F16-june!H16</f>
        <v>115117</v>
      </c>
      <c r="Q16" s="6">
        <f t="shared" si="2"/>
        <v>0</v>
      </c>
      <c r="R16">
        <v>7</v>
      </c>
      <c r="S16">
        <v>68.100000000000009</v>
      </c>
      <c r="T16" s="221">
        <v>451852</v>
      </c>
      <c r="U16" s="7">
        <f>S16-june!G16</f>
        <v>8.4100000000000108</v>
      </c>
      <c r="V16" s="7">
        <f>T16-june!H16</f>
        <v>72371</v>
      </c>
    </row>
    <row r="17" spans="1:22" ht="18.75">
      <c r="A17" s="6">
        <v>8</v>
      </c>
      <c r="B17" s="32" t="s">
        <v>887</v>
      </c>
      <c r="C17" s="217">
        <v>53.849999999999994</v>
      </c>
      <c r="D17" s="218">
        <v>338073</v>
      </c>
      <c r="E17" s="219">
        <f t="shared" si="0"/>
        <v>23.909999999999997</v>
      </c>
      <c r="F17" s="218">
        <f t="shared" si="1"/>
        <v>157400</v>
      </c>
      <c r="H17">
        <v>8</v>
      </c>
      <c r="I17">
        <v>2</v>
      </c>
      <c r="J17" s="221">
        <v>1</v>
      </c>
      <c r="L17" s="152">
        <f>C17-june!E17</f>
        <v>3.8899999999999935</v>
      </c>
      <c r="M17" s="7">
        <f>D17-june!F17</f>
        <v>1940</v>
      </c>
      <c r="N17" s="152">
        <f>E17-june!G17</f>
        <v>-1.1600000000000037</v>
      </c>
      <c r="O17" s="7">
        <f>F17-june!H17</f>
        <v>-81488</v>
      </c>
      <c r="Q17" s="6">
        <f t="shared" si="2"/>
        <v>0</v>
      </c>
      <c r="R17">
        <v>8</v>
      </c>
      <c r="S17">
        <v>21.659999999999997</v>
      </c>
      <c r="T17" s="221">
        <v>142325</v>
      </c>
      <c r="U17" s="7">
        <f>S17-june!G17</f>
        <v>-3.4100000000000037</v>
      </c>
      <c r="V17" s="7">
        <f>T17-june!H17</f>
        <v>-96563</v>
      </c>
    </row>
    <row r="18" spans="1:22" ht="18.75">
      <c r="A18" s="6">
        <v>9</v>
      </c>
      <c r="B18" s="32" t="s">
        <v>808</v>
      </c>
      <c r="C18" s="217">
        <v>0</v>
      </c>
      <c r="D18" s="218">
        <v>0</v>
      </c>
      <c r="E18" s="219">
        <f t="shared" si="0"/>
        <v>3.78</v>
      </c>
      <c r="F18" s="218">
        <f t="shared" si="1"/>
        <v>25326</v>
      </c>
      <c r="H18">
        <v>9</v>
      </c>
      <c r="I18">
        <v>1</v>
      </c>
      <c r="J18" s="221">
        <v>5</v>
      </c>
      <c r="L18" s="152">
        <f>C18-june!E18</f>
        <v>0</v>
      </c>
      <c r="M18" s="7">
        <f>D18-june!F18</f>
        <v>0</v>
      </c>
      <c r="N18" s="152">
        <f>E18-june!G18</f>
        <v>-0.2200000000000002</v>
      </c>
      <c r="O18" s="7">
        <f>F18-june!H18</f>
        <v>-1141</v>
      </c>
      <c r="Q18" s="6">
        <f t="shared" si="2"/>
        <v>0</v>
      </c>
      <c r="R18" s="6">
        <v>9</v>
      </c>
      <c r="U18" s="7">
        <f>S18-june!G18</f>
        <v>-4</v>
      </c>
      <c r="V18" s="7">
        <f>T18-june!H18</f>
        <v>-26467</v>
      </c>
    </row>
    <row r="19" spans="1:22" ht="18.75">
      <c r="A19" s="6">
        <v>10</v>
      </c>
      <c r="B19" s="32" t="s">
        <v>1305</v>
      </c>
      <c r="C19" s="217">
        <v>0</v>
      </c>
      <c r="D19" s="218">
        <v>0</v>
      </c>
      <c r="E19" s="219">
        <f t="shared" si="0"/>
        <v>0.83</v>
      </c>
      <c r="F19" s="218">
        <f t="shared" si="1"/>
        <v>5561</v>
      </c>
      <c r="H19">
        <v>10</v>
      </c>
      <c r="I19">
        <v>1</v>
      </c>
      <c r="J19" s="221"/>
      <c r="L19" s="152">
        <f>C19-june!E19</f>
        <v>0</v>
      </c>
      <c r="M19" s="7">
        <f>D19-june!F19</f>
        <v>0</v>
      </c>
      <c r="N19" s="152">
        <f>E19-june!G19</f>
        <v>-1.1299999999999999</v>
      </c>
      <c r="O19" s="7">
        <f>F19-june!H19</f>
        <v>-9245</v>
      </c>
      <c r="Q19" s="6">
        <f t="shared" si="2"/>
        <v>0</v>
      </c>
      <c r="R19" s="6">
        <v>10</v>
      </c>
      <c r="U19" s="7">
        <f>S19-june!G19</f>
        <v>-1.96</v>
      </c>
      <c r="V19" s="7">
        <f>T19-june!H19</f>
        <v>-14806</v>
      </c>
    </row>
    <row r="20" spans="1:22" ht="18.75">
      <c r="A20" s="6">
        <v>11</v>
      </c>
      <c r="B20" s="31" t="s">
        <v>1313</v>
      </c>
      <c r="C20" s="217">
        <v>0</v>
      </c>
      <c r="D20" s="218">
        <v>0</v>
      </c>
      <c r="E20" s="219">
        <f t="shared" si="0"/>
        <v>0</v>
      </c>
      <c r="F20" s="218">
        <f t="shared" si="1"/>
        <v>0</v>
      </c>
      <c r="H20">
        <v>11</v>
      </c>
      <c r="I20"/>
      <c r="J20" s="221"/>
      <c r="L20" s="152">
        <f>C20-june!E20</f>
        <v>0</v>
      </c>
      <c r="M20" s="7">
        <f>D20-june!F20</f>
        <v>0</v>
      </c>
      <c r="N20" s="152">
        <f>E20-june!G20</f>
        <v>0</v>
      </c>
      <c r="O20" s="7">
        <f>F20-june!H20</f>
        <v>0</v>
      </c>
      <c r="Q20" s="6">
        <f t="shared" si="2"/>
        <v>0</v>
      </c>
      <c r="R20">
        <v>11</v>
      </c>
      <c r="S20"/>
      <c r="T20" s="221"/>
      <c r="U20" s="7">
        <f>S20-june!G20</f>
        <v>0</v>
      </c>
      <c r="V20" s="7">
        <f>T20-june!H20</f>
        <v>0</v>
      </c>
    </row>
    <row r="21" spans="1:22" ht="18.75">
      <c r="A21" s="6">
        <v>12</v>
      </c>
      <c r="B21" s="31" t="s">
        <v>1314</v>
      </c>
      <c r="C21" s="217">
        <v>0</v>
      </c>
      <c r="D21" s="218">
        <v>0</v>
      </c>
      <c r="E21" s="219">
        <f t="shared" si="0"/>
        <v>0</v>
      </c>
      <c r="F21" s="218">
        <f t="shared" si="1"/>
        <v>0</v>
      </c>
      <c r="H21">
        <v>12</v>
      </c>
      <c r="I21"/>
      <c r="J21" s="221"/>
      <c r="L21" s="152">
        <f>C21-june!E21</f>
        <v>0</v>
      </c>
      <c r="M21" s="7">
        <f>D21-june!F21</f>
        <v>0</v>
      </c>
      <c r="N21" s="152">
        <f>E21-june!G21</f>
        <v>0</v>
      </c>
      <c r="O21" s="7">
        <f>F21-june!H21</f>
        <v>0</v>
      </c>
      <c r="Q21" s="6">
        <f t="shared" si="2"/>
        <v>0</v>
      </c>
      <c r="R21">
        <v>12</v>
      </c>
      <c r="S21"/>
      <c r="T21" s="221"/>
      <c r="U21" s="7">
        <f>S21-june!G21</f>
        <v>0</v>
      </c>
      <c r="V21" s="7">
        <f>T21-june!H21</f>
        <v>0</v>
      </c>
    </row>
    <row r="22" spans="1:22" ht="18.75">
      <c r="A22" s="6">
        <v>13</v>
      </c>
      <c r="B22" s="31" t="s">
        <v>1315</v>
      </c>
      <c r="C22" s="217">
        <v>0</v>
      </c>
      <c r="D22" s="218">
        <v>0</v>
      </c>
      <c r="E22" s="219">
        <f t="shared" si="0"/>
        <v>0</v>
      </c>
      <c r="F22" s="218">
        <f t="shared" si="1"/>
        <v>0</v>
      </c>
      <c r="H22">
        <v>13</v>
      </c>
      <c r="I22"/>
      <c r="J22" s="221"/>
      <c r="L22" s="152">
        <f>C22-june!E22</f>
        <v>0</v>
      </c>
      <c r="M22" s="7">
        <f>D22-june!F22</f>
        <v>0</v>
      </c>
      <c r="N22" s="152">
        <f>E22-june!G22</f>
        <v>0</v>
      </c>
      <c r="O22" s="7">
        <f>F22-june!H22</f>
        <v>0</v>
      </c>
      <c r="Q22" s="6">
        <f t="shared" si="2"/>
        <v>0</v>
      </c>
      <c r="R22">
        <v>13</v>
      </c>
      <c r="S22"/>
      <c r="T22" s="221"/>
      <c r="U22" s="7">
        <f>S22-june!G22</f>
        <v>0</v>
      </c>
      <c r="V22" s="7">
        <f>T22-june!H22</f>
        <v>0</v>
      </c>
    </row>
    <row r="23" spans="1:22" ht="18.75">
      <c r="A23" s="6">
        <v>14</v>
      </c>
      <c r="B23" s="32" t="s">
        <v>825</v>
      </c>
      <c r="C23" s="217">
        <v>31.759999999999998</v>
      </c>
      <c r="D23" s="218">
        <v>212748</v>
      </c>
      <c r="E23" s="219">
        <f t="shared" si="0"/>
        <v>15.370000000000003</v>
      </c>
      <c r="F23" s="218">
        <f t="shared" si="1"/>
        <v>91418</v>
      </c>
      <c r="H23">
        <v>14</v>
      </c>
      <c r="I23"/>
      <c r="J23" s="221">
        <v>1</v>
      </c>
      <c r="L23" s="152">
        <f>C23-june!E23</f>
        <v>-11.670000000000002</v>
      </c>
      <c r="M23" s="7">
        <f>D23-june!F23</f>
        <v>-53867</v>
      </c>
      <c r="N23" s="152">
        <f>E23-june!G23</f>
        <v>1.5100000000000016</v>
      </c>
      <c r="O23" s="7">
        <f>F23-june!H23</f>
        <v>1487</v>
      </c>
      <c r="Q23" s="6">
        <f t="shared" si="2"/>
        <v>0</v>
      </c>
      <c r="R23">
        <v>14</v>
      </c>
      <c r="S23">
        <v>14.780000000000003</v>
      </c>
      <c r="T23" s="221">
        <v>87465</v>
      </c>
      <c r="U23" s="7">
        <f>S23-june!G23</f>
        <v>0.92000000000000171</v>
      </c>
      <c r="V23" s="7">
        <f>T23-june!H23</f>
        <v>-2466</v>
      </c>
    </row>
    <row r="24" spans="1:22" ht="18.75">
      <c r="A24" s="6">
        <v>15</v>
      </c>
      <c r="B24" s="31" t="s">
        <v>1316</v>
      </c>
      <c r="C24" s="217">
        <v>0</v>
      </c>
      <c r="D24" s="218">
        <v>0</v>
      </c>
      <c r="E24" s="219">
        <f t="shared" si="0"/>
        <v>0</v>
      </c>
      <c r="F24" s="218">
        <f t="shared" si="1"/>
        <v>0</v>
      </c>
      <c r="H24">
        <v>15</v>
      </c>
      <c r="I24"/>
      <c r="J24" s="221"/>
      <c r="L24" s="152">
        <f>C24-june!E24</f>
        <v>0</v>
      </c>
      <c r="M24" s="7">
        <f>D24-june!F24</f>
        <v>0</v>
      </c>
      <c r="N24" s="152">
        <f>E24-june!G24</f>
        <v>0</v>
      </c>
      <c r="O24" s="7">
        <f>F24-june!H24</f>
        <v>0</v>
      </c>
      <c r="Q24" s="6">
        <f t="shared" si="2"/>
        <v>0</v>
      </c>
      <c r="R24">
        <v>15</v>
      </c>
      <c r="S24"/>
      <c r="T24" s="221"/>
      <c r="U24" s="7">
        <f>S24-june!G24</f>
        <v>0</v>
      </c>
      <c r="V24" s="7">
        <f>T24-june!H24</f>
        <v>0</v>
      </c>
    </row>
    <row r="25" spans="1:22" ht="18.75">
      <c r="A25" s="6">
        <v>16</v>
      </c>
      <c r="B25" s="31" t="s">
        <v>1317</v>
      </c>
      <c r="C25" s="217">
        <v>0</v>
      </c>
      <c r="D25" s="218">
        <v>0</v>
      </c>
      <c r="E25" s="219">
        <f t="shared" si="0"/>
        <v>16.89</v>
      </c>
      <c r="F25" s="218">
        <f t="shared" si="1"/>
        <v>98305</v>
      </c>
      <c r="H25">
        <v>16</v>
      </c>
      <c r="I25">
        <v>2</v>
      </c>
      <c r="J25" s="221">
        <v>11</v>
      </c>
      <c r="L25" s="152">
        <f>C25-june!E25</f>
        <v>0</v>
      </c>
      <c r="M25" s="7">
        <f>D25-june!F25</f>
        <v>0</v>
      </c>
      <c r="N25" s="152">
        <f>E25-june!G25</f>
        <v>-9.4400000000000013</v>
      </c>
      <c r="O25" s="7">
        <f>F25-june!H25</f>
        <v>-65086</v>
      </c>
      <c r="Q25" s="6">
        <f t="shared" si="2"/>
        <v>0</v>
      </c>
      <c r="R25">
        <v>16</v>
      </c>
      <c r="S25">
        <v>8.74</v>
      </c>
      <c r="T25" s="221">
        <v>43700</v>
      </c>
      <c r="U25" s="7">
        <f>S25-june!G25</f>
        <v>-17.590000000000003</v>
      </c>
      <c r="V25" s="7">
        <f>T25-june!H25</f>
        <v>-119691</v>
      </c>
    </row>
    <row r="26" spans="1:22" ht="18.75">
      <c r="A26" s="6">
        <v>17</v>
      </c>
      <c r="B26" s="32" t="s">
        <v>1274</v>
      </c>
      <c r="C26" s="217">
        <v>46.910000000000004</v>
      </c>
      <c r="D26" s="218">
        <v>249438</v>
      </c>
      <c r="E26" s="219">
        <f t="shared" si="0"/>
        <v>20.36</v>
      </c>
      <c r="F26" s="218">
        <f t="shared" si="1"/>
        <v>127289</v>
      </c>
      <c r="H26">
        <v>17</v>
      </c>
      <c r="I26"/>
      <c r="J26" s="221"/>
      <c r="L26" s="152">
        <f>C26-june!E26</f>
        <v>-15.179999999999993</v>
      </c>
      <c r="M26" s="7">
        <f>D26-june!F26</f>
        <v>-78172</v>
      </c>
      <c r="N26" s="152">
        <f>E26-june!G26</f>
        <v>2.5600000000000023</v>
      </c>
      <c r="O26" s="7">
        <f>F26-june!H26</f>
        <v>24866</v>
      </c>
      <c r="Q26" s="6">
        <f t="shared" si="2"/>
        <v>0</v>
      </c>
      <c r="R26">
        <v>17</v>
      </c>
      <c r="S26">
        <v>20.36</v>
      </c>
      <c r="T26" s="221">
        <v>127289</v>
      </c>
      <c r="U26" s="7">
        <f>S26-june!G26</f>
        <v>2.5600000000000023</v>
      </c>
      <c r="V26" s="7">
        <f>T26-june!H26</f>
        <v>24866</v>
      </c>
    </row>
    <row r="27" spans="1:22" ht="18.75">
      <c r="A27" s="6">
        <v>18</v>
      </c>
      <c r="B27" s="32" t="s">
        <v>832</v>
      </c>
      <c r="C27" s="217">
        <v>182.16</v>
      </c>
      <c r="D27" s="218">
        <v>949225</v>
      </c>
      <c r="E27" s="219">
        <f t="shared" si="0"/>
        <v>5</v>
      </c>
      <c r="F27" s="218">
        <f t="shared" si="1"/>
        <v>25000</v>
      </c>
      <c r="H27">
        <v>18</v>
      </c>
      <c r="I27"/>
      <c r="J27" s="221"/>
      <c r="L27" s="152">
        <f>C27-june!E27</f>
        <v>-6.0200000000000102</v>
      </c>
      <c r="M27" s="7">
        <f>D27-june!F27</f>
        <v>-31445</v>
      </c>
      <c r="N27" s="152">
        <f>E27-june!G27</f>
        <v>3.31</v>
      </c>
      <c r="O27" s="7">
        <f>F27-june!H27</f>
        <v>14933</v>
      </c>
      <c r="Q27" s="6">
        <f t="shared" si="2"/>
        <v>0</v>
      </c>
      <c r="R27">
        <v>18</v>
      </c>
      <c r="S27">
        <v>5</v>
      </c>
      <c r="T27" s="221">
        <v>25000</v>
      </c>
      <c r="U27" s="7">
        <f>S27-june!G27</f>
        <v>3.31</v>
      </c>
      <c r="V27" s="7">
        <f>T27-june!H27</f>
        <v>14933</v>
      </c>
    </row>
    <row r="28" spans="1:22" ht="18.75">
      <c r="A28" s="6">
        <v>19</v>
      </c>
      <c r="B28" s="32" t="s">
        <v>559</v>
      </c>
      <c r="C28" s="217">
        <v>0</v>
      </c>
      <c r="D28" s="218">
        <v>0</v>
      </c>
      <c r="E28" s="219">
        <f t="shared" si="0"/>
        <v>0</v>
      </c>
      <c r="F28" s="218">
        <f t="shared" si="1"/>
        <v>0</v>
      </c>
      <c r="H28">
        <v>19</v>
      </c>
      <c r="I28"/>
      <c r="J28" s="221"/>
      <c r="L28" s="152">
        <f>C28-june!E28</f>
        <v>0</v>
      </c>
      <c r="M28" s="7">
        <f>D28-june!F28</f>
        <v>0</v>
      </c>
      <c r="N28" s="152">
        <f>E28-june!G28</f>
        <v>0</v>
      </c>
      <c r="O28" s="7">
        <f>F28-june!H28</f>
        <v>0</v>
      </c>
      <c r="Q28" s="6">
        <f t="shared" si="2"/>
        <v>0</v>
      </c>
      <c r="R28">
        <v>19</v>
      </c>
      <c r="S28"/>
      <c r="T28" s="221"/>
      <c r="U28" s="7">
        <f>S28-june!G28</f>
        <v>0</v>
      </c>
      <c r="V28" s="7">
        <f>T28-june!H28</f>
        <v>0</v>
      </c>
    </row>
    <row r="29" spans="1:22" ht="18.75">
      <c r="A29" s="6">
        <v>20</v>
      </c>
      <c r="B29" s="32" t="s">
        <v>776</v>
      </c>
      <c r="C29" s="217">
        <v>104.86</v>
      </c>
      <c r="D29" s="218">
        <v>616894</v>
      </c>
      <c r="E29" s="219">
        <f t="shared" si="0"/>
        <v>155.75000000000003</v>
      </c>
      <c r="F29" s="218">
        <f t="shared" si="1"/>
        <v>918231</v>
      </c>
      <c r="H29">
        <v>20</v>
      </c>
      <c r="I29">
        <v>1</v>
      </c>
      <c r="J29" s="221">
        <v>14</v>
      </c>
      <c r="L29" s="152">
        <f>C29-june!E29</f>
        <v>3.0799999999999841</v>
      </c>
      <c r="M29" s="7">
        <f>D29-june!F29</f>
        <v>-33824</v>
      </c>
      <c r="N29" s="152">
        <f>E29-june!G29</f>
        <v>0.29999999999998295</v>
      </c>
      <c r="O29" s="7">
        <f>F29-june!H29</f>
        <v>13338</v>
      </c>
      <c r="Q29" s="6">
        <f t="shared" si="2"/>
        <v>0</v>
      </c>
      <c r="R29">
        <v>20</v>
      </c>
      <c r="S29">
        <v>146.66000000000003</v>
      </c>
      <c r="T29" s="221">
        <v>857328</v>
      </c>
      <c r="U29" s="7">
        <f>S29-june!G29</f>
        <v>-8.7900000000000205</v>
      </c>
      <c r="V29" s="7">
        <f>T29-june!H29</f>
        <v>-47565</v>
      </c>
    </row>
    <row r="30" spans="1:22" ht="18.75">
      <c r="A30" s="6">
        <v>21</v>
      </c>
      <c r="B30" s="31" t="s">
        <v>1318</v>
      </c>
      <c r="C30" s="217">
        <v>0</v>
      </c>
      <c r="D30" s="218">
        <v>0</v>
      </c>
      <c r="E30" s="219">
        <f t="shared" si="0"/>
        <v>0</v>
      </c>
      <c r="F30" s="218">
        <f t="shared" si="1"/>
        <v>0</v>
      </c>
      <c r="H30">
        <v>21</v>
      </c>
      <c r="I30"/>
      <c r="J30" s="221"/>
      <c r="L30" s="152">
        <f>C30-june!E30</f>
        <v>0</v>
      </c>
      <c r="M30" s="7">
        <f>D30-june!F30</f>
        <v>0</v>
      </c>
      <c r="N30" s="152">
        <f>E30-june!G30</f>
        <v>0</v>
      </c>
      <c r="O30" s="7">
        <f>F30-june!H30</f>
        <v>0</v>
      </c>
      <c r="Q30" s="6">
        <f t="shared" si="2"/>
        <v>0</v>
      </c>
      <c r="R30">
        <v>21</v>
      </c>
      <c r="S30"/>
      <c r="T30" s="221"/>
      <c r="U30" s="7">
        <f>S30-june!G30</f>
        <v>0</v>
      </c>
      <c r="V30" s="7">
        <f>T30-june!H30</f>
        <v>0</v>
      </c>
    </row>
    <row r="31" spans="1:22" ht="18.75">
      <c r="A31" s="6">
        <v>22</v>
      </c>
      <c r="B31" s="32" t="s">
        <v>1293</v>
      </c>
      <c r="C31" s="217">
        <v>0</v>
      </c>
      <c r="D31" s="218">
        <v>0</v>
      </c>
      <c r="E31" s="219">
        <f t="shared" si="0"/>
        <v>2</v>
      </c>
      <c r="F31" s="218">
        <f t="shared" si="1"/>
        <v>10000</v>
      </c>
      <c r="H31">
        <v>22</v>
      </c>
      <c r="I31"/>
      <c r="J31" s="221"/>
      <c r="L31" s="152">
        <f>C31-june!E31</f>
        <v>0</v>
      </c>
      <c r="M31" s="7">
        <f>D31-june!F31</f>
        <v>0</v>
      </c>
      <c r="N31" s="152">
        <f>E31-june!G31</f>
        <v>-1</v>
      </c>
      <c r="O31" s="7">
        <f>F31-june!H31</f>
        <v>-5000</v>
      </c>
      <c r="Q31" s="6">
        <f t="shared" si="2"/>
        <v>0</v>
      </c>
      <c r="R31">
        <v>22</v>
      </c>
      <c r="S31">
        <v>2</v>
      </c>
      <c r="T31" s="221">
        <v>10000</v>
      </c>
      <c r="U31" s="7">
        <f>S31-june!G31</f>
        <v>-1</v>
      </c>
      <c r="V31" s="7">
        <f>T31-june!H31</f>
        <v>-5000</v>
      </c>
    </row>
    <row r="32" spans="1:22" ht="18.75">
      <c r="A32" s="6">
        <v>23</v>
      </c>
      <c r="B32" s="32" t="s">
        <v>843</v>
      </c>
      <c r="C32" s="217">
        <v>0</v>
      </c>
      <c r="D32" s="218">
        <v>0</v>
      </c>
      <c r="E32" s="219">
        <f t="shared" si="0"/>
        <v>1</v>
      </c>
      <c r="F32" s="218">
        <f t="shared" si="1"/>
        <v>5000</v>
      </c>
      <c r="H32">
        <v>23</v>
      </c>
      <c r="I32"/>
      <c r="J32" s="221"/>
      <c r="L32" s="152">
        <f>C32-june!E32</f>
        <v>0</v>
      </c>
      <c r="M32" s="7">
        <f>D32-june!F32</f>
        <v>0</v>
      </c>
      <c r="N32" s="152">
        <f>E32-june!G32</f>
        <v>-3.16</v>
      </c>
      <c r="O32" s="7">
        <f>F32-june!H32</f>
        <v>-21665</v>
      </c>
      <c r="Q32" s="6">
        <f t="shared" si="2"/>
        <v>0</v>
      </c>
      <c r="R32">
        <v>23</v>
      </c>
      <c r="S32">
        <v>1</v>
      </c>
      <c r="T32" s="221">
        <v>5000</v>
      </c>
      <c r="U32" s="7">
        <f>S32-june!G32</f>
        <v>-3.16</v>
      </c>
      <c r="V32" s="7">
        <f>T32-june!H32</f>
        <v>-21665</v>
      </c>
    </row>
    <row r="33" spans="1:22" ht="18.75">
      <c r="A33" s="6">
        <v>24</v>
      </c>
      <c r="B33" s="32" t="s">
        <v>813</v>
      </c>
      <c r="C33" s="217">
        <v>99.509999999999991</v>
      </c>
      <c r="D33" s="218">
        <v>580989</v>
      </c>
      <c r="E33" s="219">
        <f t="shared" si="0"/>
        <v>82.72999999999999</v>
      </c>
      <c r="F33" s="218">
        <f t="shared" si="1"/>
        <v>544940</v>
      </c>
      <c r="H33">
        <v>24</v>
      </c>
      <c r="I33"/>
      <c r="J33" s="221">
        <v>4</v>
      </c>
      <c r="L33" s="152">
        <f>C33-june!E33</f>
        <v>-23.97999999999999</v>
      </c>
      <c r="M33" s="7">
        <f>D33-june!F33</f>
        <v>-168322</v>
      </c>
      <c r="N33" s="152">
        <f>E33-june!G33</f>
        <v>-12.960000000000008</v>
      </c>
      <c r="O33" s="7">
        <f>F33-june!H33</f>
        <v>-116779</v>
      </c>
      <c r="Q33" s="6">
        <f t="shared" si="2"/>
        <v>0</v>
      </c>
      <c r="R33">
        <v>24</v>
      </c>
      <c r="S33">
        <v>80.36999999999999</v>
      </c>
      <c r="T33" s="221">
        <v>529128</v>
      </c>
      <c r="U33" s="7">
        <f>S33-june!G33</f>
        <v>-15.320000000000007</v>
      </c>
      <c r="V33" s="7">
        <f>T33-june!H33</f>
        <v>-132591</v>
      </c>
    </row>
    <row r="34" spans="1:22" ht="18.75">
      <c r="A34" s="6">
        <v>25</v>
      </c>
      <c r="B34" s="32" t="s">
        <v>792</v>
      </c>
      <c r="C34" s="217">
        <v>45.33</v>
      </c>
      <c r="D34" s="218">
        <v>257806</v>
      </c>
      <c r="E34" s="219">
        <f t="shared" si="0"/>
        <v>115.13999999999999</v>
      </c>
      <c r="F34" s="218">
        <f t="shared" si="1"/>
        <v>703458</v>
      </c>
      <c r="H34">
        <v>25</v>
      </c>
      <c r="I34"/>
      <c r="J34" s="221">
        <v>8</v>
      </c>
      <c r="L34" s="152">
        <f>C34-june!E34</f>
        <v>6.1400000000000006</v>
      </c>
      <c r="M34" s="7">
        <f>D34-june!F34</f>
        <v>39136</v>
      </c>
      <c r="N34" s="152">
        <f>E34-june!G34</f>
        <v>-20.70999999999998</v>
      </c>
      <c r="O34" s="7">
        <f>F34-june!H34</f>
        <v>-140935</v>
      </c>
      <c r="Q34" s="6">
        <f t="shared" si="2"/>
        <v>0</v>
      </c>
      <c r="R34">
        <v>25</v>
      </c>
      <c r="S34">
        <v>110.41999999999999</v>
      </c>
      <c r="T34" s="221">
        <v>671834</v>
      </c>
      <c r="U34" s="7">
        <f>S34-june!G34</f>
        <v>-25.429999999999978</v>
      </c>
      <c r="V34" s="7">
        <f>T34-june!H34</f>
        <v>-172559</v>
      </c>
    </row>
    <row r="35" spans="1:22" ht="18.75">
      <c r="A35" s="6">
        <v>26</v>
      </c>
      <c r="B35" s="32" t="s">
        <v>1319</v>
      </c>
      <c r="C35" s="217">
        <v>0</v>
      </c>
      <c r="D35" s="218">
        <v>0</v>
      </c>
      <c r="E35" s="219">
        <f t="shared" si="0"/>
        <v>0.73</v>
      </c>
      <c r="F35" s="218">
        <f t="shared" si="1"/>
        <v>4653</v>
      </c>
      <c r="H35">
        <v>26</v>
      </c>
      <c r="I35"/>
      <c r="J35" s="221">
        <v>1</v>
      </c>
      <c r="L35" s="152">
        <f>C35-june!E35</f>
        <v>0</v>
      </c>
      <c r="M35" s="7">
        <f>D35-june!F35</f>
        <v>0</v>
      </c>
      <c r="N35" s="152">
        <f>E35-june!G35</f>
        <v>-0.57000000000000006</v>
      </c>
      <c r="O35" s="7">
        <f>F35-june!H35</f>
        <v>-4267</v>
      </c>
      <c r="Q35" s="6">
        <f t="shared" si="2"/>
        <v>0</v>
      </c>
      <c r="R35">
        <v>26</v>
      </c>
      <c r="S35">
        <v>0.14000000000000001</v>
      </c>
      <c r="T35" s="221">
        <v>700</v>
      </c>
      <c r="U35" s="7">
        <f>S35-june!G35</f>
        <v>-1.1600000000000001</v>
      </c>
      <c r="V35" s="7">
        <f>T35-june!H35</f>
        <v>-8220</v>
      </c>
    </row>
    <row r="36" spans="1:22" ht="18.75">
      <c r="A36" s="6">
        <v>27</v>
      </c>
      <c r="B36" s="32" t="s">
        <v>891</v>
      </c>
      <c r="C36" s="217">
        <v>78.599999999999994</v>
      </c>
      <c r="D36" s="218">
        <v>396688</v>
      </c>
      <c r="E36" s="219">
        <f t="shared" si="0"/>
        <v>2</v>
      </c>
      <c r="F36" s="218">
        <f t="shared" si="1"/>
        <v>10000</v>
      </c>
      <c r="H36">
        <v>27</v>
      </c>
      <c r="I36"/>
      <c r="J36" s="221"/>
      <c r="L36" s="152">
        <f>C36-june!E36</f>
        <v>-25.559999999999974</v>
      </c>
      <c r="M36" s="7">
        <f>D36-june!F36</f>
        <v>-124112</v>
      </c>
      <c r="N36" s="152">
        <f>E36-june!G36</f>
        <v>0.15000000000000013</v>
      </c>
      <c r="O36" s="7">
        <f>F36-june!H36</f>
        <v>750</v>
      </c>
      <c r="Q36" s="6">
        <f t="shared" si="2"/>
        <v>0</v>
      </c>
      <c r="R36">
        <v>27</v>
      </c>
      <c r="S36">
        <v>2</v>
      </c>
      <c r="T36" s="221">
        <v>10000</v>
      </c>
      <c r="U36" s="7">
        <f>S36-june!G36</f>
        <v>0.15000000000000013</v>
      </c>
      <c r="V36" s="7">
        <f>T36-june!H36</f>
        <v>750</v>
      </c>
    </row>
    <row r="37" spans="1:22" ht="18.75">
      <c r="A37" s="6">
        <v>28</v>
      </c>
      <c r="B37" s="32" t="s">
        <v>560</v>
      </c>
      <c r="C37" s="217">
        <v>18</v>
      </c>
      <c r="D37" s="218">
        <v>145629</v>
      </c>
      <c r="E37" s="219">
        <f t="shared" si="0"/>
        <v>0</v>
      </c>
      <c r="F37" s="218">
        <f t="shared" si="1"/>
        <v>0</v>
      </c>
      <c r="H37">
        <v>28</v>
      </c>
      <c r="I37"/>
      <c r="J37" s="221"/>
      <c r="L37" s="152">
        <f>C37-june!E37</f>
        <v>-1.4100000000000001</v>
      </c>
      <c r="M37" s="7">
        <f>D37-june!F37</f>
        <v>-2192</v>
      </c>
      <c r="N37" s="152">
        <f>E37-june!G37</f>
        <v>-1</v>
      </c>
      <c r="O37" s="7">
        <f>F37-june!H37</f>
        <v>-5000</v>
      </c>
      <c r="Q37" s="6">
        <f t="shared" si="2"/>
        <v>0</v>
      </c>
      <c r="R37">
        <v>28</v>
      </c>
      <c r="S37"/>
      <c r="T37" s="221"/>
      <c r="U37" s="7">
        <f>S37-june!G37</f>
        <v>-1</v>
      </c>
      <c r="V37" s="7">
        <f>T37-june!H37</f>
        <v>-5000</v>
      </c>
    </row>
    <row r="38" spans="1:22" ht="18.75">
      <c r="A38" s="6">
        <v>29</v>
      </c>
      <c r="B38" s="31" t="s">
        <v>1320</v>
      </c>
      <c r="C38" s="217">
        <v>0</v>
      </c>
      <c r="D38" s="218">
        <v>0</v>
      </c>
      <c r="E38" s="219">
        <f t="shared" si="0"/>
        <v>0</v>
      </c>
      <c r="F38" s="218">
        <f t="shared" si="1"/>
        <v>0</v>
      </c>
      <c r="H38">
        <v>29</v>
      </c>
      <c r="I38"/>
      <c r="J38" s="221"/>
      <c r="L38" s="152">
        <f>C38-june!E38</f>
        <v>0</v>
      </c>
      <c r="M38" s="7">
        <f>D38-june!F38</f>
        <v>0</v>
      </c>
      <c r="N38" s="152">
        <f>E38-june!G38</f>
        <v>0</v>
      </c>
      <c r="O38" s="7">
        <f>F38-june!H38</f>
        <v>0</v>
      </c>
      <c r="Q38" s="6">
        <f t="shared" si="2"/>
        <v>0</v>
      </c>
      <c r="R38">
        <v>29</v>
      </c>
      <c r="S38"/>
      <c r="T38" s="221"/>
      <c r="U38" s="7">
        <f>S38-june!G38</f>
        <v>0</v>
      </c>
      <c r="V38" s="7">
        <f>T38-june!H38</f>
        <v>0</v>
      </c>
    </row>
    <row r="39" spans="1:22" ht="18.75">
      <c r="A39" s="6">
        <v>30</v>
      </c>
      <c r="B39" s="32" t="s">
        <v>858</v>
      </c>
      <c r="C39" s="217">
        <v>95.320000000000007</v>
      </c>
      <c r="D39" s="218">
        <v>524477</v>
      </c>
      <c r="E39" s="219">
        <f t="shared" si="0"/>
        <v>62.120000000000005</v>
      </c>
      <c r="F39" s="218">
        <f t="shared" si="1"/>
        <v>336687</v>
      </c>
      <c r="H39">
        <v>30</v>
      </c>
      <c r="I39">
        <v>7</v>
      </c>
      <c r="J39" s="221">
        <v>9</v>
      </c>
      <c r="L39" s="152">
        <f>C39-june!E39</f>
        <v>-7.9799999999999898</v>
      </c>
      <c r="M39" s="7">
        <f>D39-june!F39</f>
        <v>-71601</v>
      </c>
      <c r="N39" s="152">
        <f>E39-june!G39</f>
        <v>2.7800000000000082</v>
      </c>
      <c r="O39" s="7">
        <f>F39-june!H39</f>
        <v>-1997</v>
      </c>
      <c r="Q39" s="6">
        <f t="shared" si="2"/>
        <v>0</v>
      </c>
      <c r="R39">
        <v>30</v>
      </c>
      <c r="S39">
        <v>51</v>
      </c>
      <c r="T39" s="221">
        <v>262183</v>
      </c>
      <c r="U39" s="7">
        <f>S39-june!G39</f>
        <v>-8.3399999999999963</v>
      </c>
      <c r="V39" s="7">
        <f>T39-june!H39</f>
        <v>-76501</v>
      </c>
    </row>
    <row r="40" spans="1:22" ht="18.75">
      <c r="A40" s="6">
        <v>31</v>
      </c>
      <c r="B40" s="32" t="s">
        <v>912</v>
      </c>
      <c r="C40" s="217">
        <v>0</v>
      </c>
      <c r="D40" s="218">
        <v>0</v>
      </c>
      <c r="E40" s="219">
        <f t="shared" si="0"/>
        <v>13.559999999999999</v>
      </c>
      <c r="F40" s="218">
        <f t="shared" si="1"/>
        <v>74634</v>
      </c>
      <c r="H40">
        <v>31</v>
      </c>
      <c r="I40">
        <v>2</v>
      </c>
      <c r="J40" s="221">
        <v>4</v>
      </c>
      <c r="L40" s="152">
        <f>C40-june!E40</f>
        <v>0</v>
      </c>
      <c r="M40" s="7">
        <f>D40-june!F40</f>
        <v>0</v>
      </c>
      <c r="N40" s="152">
        <f>E40-june!G40</f>
        <v>-4.41</v>
      </c>
      <c r="O40" s="7">
        <f>F40-june!H40</f>
        <v>-42618</v>
      </c>
      <c r="Q40" s="6">
        <f t="shared" si="2"/>
        <v>0</v>
      </c>
      <c r="R40">
        <v>31</v>
      </c>
      <c r="S40">
        <v>9.5399999999999991</v>
      </c>
      <c r="T40" s="221">
        <v>47700</v>
      </c>
      <c r="U40" s="7">
        <f>S40-june!G40</f>
        <v>-8.43</v>
      </c>
      <c r="V40" s="7">
        <f>T40-june!H40</f>
        <v>-69552</v>
      </c>
    </row>
    <row r="41" spans="1:22" ht="18.75">
      <c r="A41" s="6">
        <v>32</v>
      </c>
      <c r="B41" s="31" t="s">
        <v>1321</v>
      </c>
      <c r="C41" s="217">
        <v>0</v>
      </c>
      <c r="D41" s="218">
        <v>0</v>
      </c>
      <c r="E41" s="219">
        <f t="shared" si="0"/>
        <v>0</v>
      </c>
      <c r="F41" s="218">
        <f t="shared" si="1"/>
        <v>0</v>
      </c>
      <c r="H41">
        <v>32</v>
      </c>
      <c r="I41"/>
      <c r="J41" s="221"/>
      <c r="L41" s="152">
        <f>C41-june!E41</f>
        <v>0</v>
      </c>
      <c r="M41" s="7">
        <f>D41-june!F41</f>
        <v>0</v>
      </c>
      <c r="N41" s="152">
        <f>E41-june!G41</f>
        <v>0</v>
      </c>
      <c r="O41" s="7">
        <f>F41-june!H41</f>
        <v>0</v>
      </c>
      <c r="Q41" s="6">
        <f t="shared" si="2"/>
        <v>0</v>
      </c>
      <c r="R41">
        <v>32</v>
      </c>
      <c r="S41"/>
      <c r="T41" s="221"/>
      <c r="U41" s="7">
        <f>S41-june!G41</f>
        <v>0</v>
      </c>
      <c r="V41" s="7">
        <f>T41-june!H41</f>
        <v>0</v>
      </c>
    </row>
    <row r="42" spans="1:22" ht="18.75">
      <c r="A42" s="6">
        <v>33</v>
      </c>
      <c r="B42" s="31" t="s">
        <v>1322</v>
      </c>
      <c r="C42" s="217">
        <v>0</v>
      </c>
      <c r="D42" s="218">
        <v>0</v>
      </c>
      <c r="E42" s="219">
        <f t="shared" si="0"/>
        <v>0</v>
      </c>
      <c r="F42" s="218">
        <f t="shared" si="1"/>
        <v>0</v>
      </c>
      <c r="H42">
        <v>33</v>
      </c>
      <c r="I42"/>
      <c r="J42" s="221"/>
      <c r="L42" s="152">
        <f>C42-june!E42</f>
        <v>0</v>
      </c>
      <c r="M42" s="7">
        <f>D42-june!F42</f>
        <v>0</v>
      </c>
      <c r="N42" s="152">
        <f>E42-june!G42</f>
        <v>-2</v>
      </c>
      <c r="O42" s="7">
        <f>F42-june!H42</f>
        <v>-11951</v>
      </c>
      <c r="Q42" s="6">
        <f t="shared" si="2"/>
        <v>0</v>
      </c>
      <c r="R42">
        <v>33</v>
      </c>
      <c r="S42"/>
      <c r="T42" s="221"/>
      <c r="U42" s="7">
        <f>S42-june!G42</f>
        <v>-2</v>
      </c>
      <c r="V42" s="7">
        <f>T42-june!H42</f>
        <v>-11951</v>
      </c>
    </row>
    <row r="43" spans="1:22" ht="18.75">
      <c r="A43" s="6">
        <v>34</v>
      </c>
      <c r="B43" s="31" t="s">
        <v>1323</v>
      </c>
      <c r="C43" s="217">
        <v>0</v>
      </c>
      <c r="D43" s="218">
        <v>0</v>
      </c>
      <c r="E43" s="219">
        <f t="shared" si="0"/>
        <v>0</v>
      </c>
      <c r="F43" s="218">
        <f t="shared" si="1"/>
        <v>0</v>
      </c>
      <c r="H43">
        <v>34</v>
      </c>
      <c r="I43"/>
      <c r="J43" s="221"/>
      <c r="L43" s="152">
        <f>C43-june!E43</f>
        <v>0</v>
      </c>
      <c r="M43" s="7">
        <f>D43-june!F43</f>
        <v>0</v>
      </c>
      <c r="N43" s="152">
        <f>E43-june!G43</f>
        <v>0</v>
      </c>
      <c r="O43" s="7">
        <f>F43-june!H43</f>
        <v>0</v>
      </c>
      <c r="Q43" s="6">
        <f t="shared" si="2"/>
        <v>0</v>
      </c>
      <c r="R43">
        <v>34</v>
      </c>
      <c r="S43"/>
      <c r="T43" s="221"/>
      <c r="U43" s="7">
        <f>S43-june!G43</f>
        <v>0</v>
      </c>
      <c r="V43" s="7">
        <f>T43-june!H43</f>
        <v>0</v>
      </c>
    </row>
    <row r="44" spans="1:22" ht="18.75">
      <c r="A44" s="6">
        <v>35</v>
      </c>
      <c r="B44" s="32" t="s">
        <v>833</v>
      </c>
      <c r="C44" s="217">
        <v>0</v>
      </c>
      <c r="D44" s="218">
        <v>0</v>
      </c>
      <c r="E44" s="219">
        <f t="shared" si="0"/>
        <v>86.539999999999992</v>
      </c>
      <c r="F44" s="218">
        <f t="shared" si="1"/>
        <v>555312</v>
      </c>
      <c r="H44">
        <v>35</v>
      </c>
      <c r="I44">
        <v>24</v>
      </c>
      <c r="J44" s="221">
        <v>76</v>
      </c>
      <c r="L44" s="152">
        <f>C44-june!E44</f>
        <v>0</v>
      </c>
      <c r="M44" s="7">
        <f>D44-june!F44</f>
        <v>0</v>
      </c>
      <c r="N44" s="152">
        <f>E44-june!G44</f>
        <v>-6.5400000000000063</v>
      </c>
      <c r="O44" s="7">
        <f>F44-june!H44</f>
        <v>-61463</v>
      </c>
      <c r="Q44" s="6">
        <f t="shared" si="2"/>
        <v>0</v>
      </c>
      <c r="R44">
        <v>35</v>
      </c>
      <c r="S44">
        <v>21.78</v>
      </c>
      <c r="T44" s="221">
        <v>121420</v>
      </c>
      <c r="U44" s="7">
        <f>S44-june!G44</f>
        <v>-71.3</v>
      </c>
      <c r="V44" s="7">
        <f>T44-june!H44</f>
        <v>-495355</v>
      </c>
    </row>
    <row r="45" spans="1:22" ht="18.75">
      <c r="A45" s="6">
        <v>36</v>
      </c>
      <c r="B45" s="32" t="s">
        <v>902</v>
      </c>
      <c r="C45" s="217">
        <v>126.46000000000001</v>
      </c>
      <c r="D45" s="218">
        <v>723869</v>
      </c>
      <c r="E45" s="219">
        <f t="shared" si="0"/>
        <v>91.77</v>
      </c>
      <c r="F45" s="218">
        <f t="shared" si="1"/>
        <v>622519</v>
      </c>
      <c r="H45">
        <v>36</v>
      </c>
      <c r="I45">
        <v>2</v>
      </c>
      <c r="J45" s="221">
        <v>1</v>
      </c>
      <c r="L45" s="152">
        <f>C45-june!E45</f>
        <v>-8.4399999999999977</v>
      </c>
      <c r="M45" s="7">
        <f>D45-june!F45</f>
        <v>-76651</v>
      </c>
      <c r="N45" s="152">
        <f>E45-june!G45</f>
        <v>-3.8100000000000165</v>
      </c>
      <c r="O45" s="7">
        <f>F45-june!H45</f>
        <v>57602</v>
      </c>
      <c r="Q45" s="6">
        <f t="shared" si="2"/>
        <v>0</v>
      </c>
      <c r="R45">
        <v>36</v>
      </c>
      <c r="S45">
        <v>89.52</v>
      </c>
      <c r="T45" s="221">
        <v>607444</v>
      </c>
      <c r="U45" s="7">
        <f>S45-june!G45</f>
        <v>-6.0600000000000165</v>
      </c>
      <c r="V45" s="7">
        <f>T45-june!H45</f>
        <v>42527</v>
      </c>
    </row>
    <row r="46" spans="1:22" ht="18.75">
      <c r="A46" s="6">
        <v>37</v>
      </c>
      <c r="B46" s="32" t="s">
        <v>561</v>
      </c>
      <c r="C46" s="217">
        <v>0</v>
      </c>
      <c r="D46" s="218">
        <v>0</v>
      </c>
      <c r="E46" s="219">
        <f t="shared" si="0"/>
        <v>0</v>
      </c>
      <c r="F46" s="218">
        <f t="shared" si="1"/>
        <v>0</v>
      </c>
      <c r="H46">
        <v>37</v>
      </c>
      <c r="I46"/>
      <c r="J46" s="221"/>
      <c r="L46" s="152">
        <f>C46-june!E46</f>
        <v>0</v>
      </c>
      <c r="M46" s="7">
        <f>D46-june!F46</f>
        <v>0</v>
      </c>
      <c r="N46" s="152">
        <f>E46-june!G46</f>
        <v>0</v>
      </c>
      <c r="O46" s="7">
        <f>F46-june!H46</f>
        <v>0</v>
      </c>
      <c r="Q46" s="6">
        <f t="shared" si="2"/>
        <v>0</v>
      </c>
      <c r="R46">
        <v>37</v>
      </c>
      <c r="S46"/>
      <c r="T46" s="221"/>
      <c r="U46" s="7">
        <f>S46-june!G46</f>
        <v>0</v>
      </c>
      <c r="V46" s="7">
        <f>T46-june!H46</f>
        <v>0</v>
      </c>
    </row>
    <row r="47" spans="1:22" ht="18.75">
      <c r="A47" s="6">
        <v>38</v>
      </c>
      <c r="B47" s="31" t="s">
        <v>809</v>
      </c>
      <c r="C47" s="217">
        <v>0</v>
      </c>
      <c r="D47" s="218">
        <v>0</v>
      </c>
      <c r="E47" s="219">
        <f t="shared" si="0"/>
        <v>0.83</v>
      </c>
      <c r="F47" s="218">
        <f t="shared" si="1"/>
        <v>5561</v>
      </c>
      <c r="H47">
        <v>38</v>
      </c>
      <c r="I47">
        <v>1</v>
      </c>
      <c r="J47" s="221"/>
      <c r="L47" s="152">
        <f>C47-june!E47</f>
        <v>0</v>
      </c>
      <c r="M47" s="7">
        <f>D47-june!F47</f>
        <v>0</v>
      </c>
      <c r="N47" s="152">
        <f>E47-june!G47</f>
        <v>-2.17</v>
      </c>
      <c r="O47" s="7">
        <f>F47-june!H47</f>
        <v>-11139</v>
      </c>
      <c r="Q47" s="6">
        <f t="shared" si="2"/>
        <v>0</v>
      </c>
      <c r="R47" s="6">
        <v>38</v>
      </c>
      <c r="U47" s="7">
        <f>S47-june!G47</f>
        <v>-3</v>
      </c>
      <c r="V47" s="7">
        <f>T47-june!H47</f>
        <v>-16700</v>
      </c>
    </row>
    <row r="48" spans="1:22" ht="18.75">
      <c r="A48" s="6">
        <v>39</v>
      </c>
      <c r="B48" s="32" t="s">
        <v>786</v>
      </c>
      <c r="C48" s="217">
        <v>13</v>
      </c>
      <c r="D48" s="218">
        <v>70513</v>
      </c>
      <c r="E48" s="219">
        <f t="shared" si="0"/>
        <v>7.4</v>
      </c>
      <c r="F48" s="218">
        <f t="shared" si="1"/>
        <v>83867</v>
      </c>
      <c r="H48">
        <v>39</v>
      </c>
      <c r="I48">
        <v>2</v>
      </c>
      <c r="J48" s="221"/>
      <c r="L48" s="152">
        <f>C48-june!E48</f>
        <v>-4</v>
      </c>
      <c r="M48" s="7">
        <f>D48-june!F48</f>
        <v>-24252</v>
      </c>
      <c r="N48" s="152">
        <f>E48-june!G48</f>
        <v>1.7999999999999998</v>
      </c>
      <c r="O48" s="7">
        <f>F48-june!H48</f>
        <v>10179</v>
      </c>
      <c r="Q48" s="6">
        <f t="shared" si="2"/>
        <v>0</v>
      </c>
      <c r="R48">
        <v>39</v>
      </c>
      <c r="S48">
        <v>5.74</v>
      </c>
      <c r="T48" s="221">
        <v>72745</v>
      </c>
      <c r="U48" s="7">
        <f>S48-june!G48</f>
        <v>0.13999999999999968</v>
      </c>
      <c r="V48" s="7">
        <f>T48-june!H48</f>
        <v>-943</v>
      </c>
    </row>
    <row r="49" spans="1:22" ht="18.75">
      <c r="A49" s="6">
        <v>40</v>
      </c>
      <c r="B49" s="32" t="s">
        <v>834</v>
      </c>
      <c r="C49" s="217">
        <v>0</v>
      </c>
      <c r="D49" s="218">
        <v>0</v>
      </c>
      <c r="E49" s="219">
        <f t="shared" si="0"/>
        <v>4.5999999999999996</v>
      </c>
      <c r="F49" s="218">
        <f t="shared" si="1"/>
        <v>27420</v>
      </c>
      <c r="H49">
        <v>40</v>
      </c>
      <c r="I49">
        <v>1</v>
      </c>
      <c r="J49" s="221">
        <v>3</v>
      </c>
      <c r="L49" s="152">
        <f>C49-june!E49</f>
        <v>0</v>
      </c>
      <c r="M49" s="7">
        <f>D49-june!F49</f>
        <v>0</v>
      </c>
      <c r="N49" s="152">
        <f>E49-june!G49</f>
        <v>-0.59000000000000075</v>
      </c>
      <c r="O49" s="7">
        <f>F49-june!H49</f>
        <v>-5910</v>
      </c>
      <c r="Q49" s="6">
        <f t="shared" si="2"/>
        <v>0</v>
      </c>
      <c r="R49">
        <v>40</v>
      </c>
      <c r="S49">
        <v>2</v>
      </c>
      <c r="T49" s="221">
        <v>10000</v>
      </c>
      <c r="U49" s="7">
        <f>S49-june!G49</f>
        <v>-3.1900000000000004</v>
      </c>
      <c r="V49" s="7">
        <f>T49-june!H49</f>
        <v>-23330</v>
      </c>
    </row>
    <row r="50" spans="1:22" ht="18.75">
      <c r="A50" s="6">
        <v>41</v>
      </c>
      <c r="B50" s="32" t="s">
        <v>777</v>
      </c>
      <c r="C50" s="217">
        <v>0</v>
      </c>
      <c r="D50" s="218">
        <v>0</v>
      </c>
      <c r="E50" s="219">
        <f t="shared" si="0"/>
        <v>23.39</v>
      </c>
      <c r="F50" s="218">
        <f t="shared" si="1"/>
        <v>158226</v>
      </c>
      <c r="H50">
        <v>41</v>
      </c>
      <c r="I50"/>
      <c r="J50" s="221">
        <v>1</v>
      </c>
      <c r="L50" s="152">
        <f>C50-june!E50</f>
        <v>0</v>
      </c>
      <c r="M50" s="7">
        <f>D50-june!F50</f>
        <v>0</v>
      </c>
      <c r="N50" s="152">
        <f>E50-june!G50</f>
        <v>-8.86</v>
      </c>
      <c r="O50" s="7">
        <f>F50-june!H50</f>
        <v>-37170</v>
      </c>
      <c r="Q50" s="6">
        <f t="shared" si="2"/>
        <v>0</v>
      </c>
      <c r="R50">
        <v>41</v>
      </c>
      <c r="S50">
        <v>22.8</v>
      </c>
      <c r="T50" s="221">
        <v>154273</v>
      </c>
      <c r="U50" s="7">
        <f>S50-june!G50</f>
        <v>-9.4499999999999993</v>
      </c>
      <c r="V50" s="7">
        <f>T50-june!H50</f>
        <v>-41123</v>
      </c>
    </row>
    <row r="51" spans="1:22" ht="18.75">
      <c r="A51" s="6">
        <v>42</v>
      </c>
      <c r="B51" s="31" t="s">
        <v>1324</v>
      </c>
      <c r="C51" s="217">
        <v>0</v>
      </c>
      <c r="D51" s="218">
        <v>0</v>
      </c>
      <c r="E51" s="219">
        <f t="shared" si="0"/>
        <v>0</v>
      </c>
      <c r="F51" s="218">
        <f t="shared" si="1"/>
        <v>0</v>
      </c>
      <c r="H51">
        <v>42</v>
      </c>
      <c r="I51"/>
      <c r="J51" s="221"/>
      <c r="L51" s="152">
        <f>C51-june!E51</f>
        <v>0</v>
      </c>
      <c r="M51" s="7">
        <f>D51-june!F51</f>
        <v>0</v>
      </c>
      <c r="N51" s="152">
        <f>E51-june!G51</f>
        <v>0</v>
      </c>
      <c r="O51" s="7">
        <f>F51-june!H51</f>
        <v>0</v>
      </c>
      <c r="Q51" s="6">
        <f t="shared" si="2"/>
        <v>0</v>
      </c>
      <c r="R51">
        <v>42</v>
      </c>
      <c r="S51"/>
      <c r="T51" s="221"/>
      <c r="U51" s="7">
        <f>S51-june!G51</f>
        <v>0</v>
      </c>
      <c r="V51" s="7">
        <f>T51-june!H51</f>
        <v>0</v>
      </c>
    </row>
    <row r="52" spans="1:22" ht="18.75">
      <c r="A52" s="6">
        <v>43</v>
      </c>
      <c r="B52" s="31" t="s">
        <v>1325</v>
      </c>
      <c r="C52" s="217">
        <v>0</v>
      </c>
      <c r="D52" s="218">
        <v>0</v>
      </c>
      <c r="E52" s="219">
        <f t="shared" si="0"/>
        <v>9.370000000000001</v>
      </c>
      <c r="F52" s="218">
        <f t="shared" si="1"/>
        <v>102550</v>
      </c>
      <c r="H52">
        <v>43</v>
      </c>
      <c r="I52"/>
      <c r="J52" s="221"/>
      <c r="L52" s="152">
        <f>C52-june!E52</f>
        <v>0</v>
      </c>
      <c r="M52" s="7">
        <f>D52-june!F52</f>
        <v>0</v>
      </c>
      <c r="N52" s="152">
        <f>E52-june!G52</f>
        <v>2.2400000000000011</v>
      </c>
      <c r="O52" s="7">
        <f>F52-june!H52</f>
        <v>39790</v>
      </c>
      <c r="Q52" s="6">
        <f t="shared" si="2"/>
        <v>0</v>
      </c>
      <c r="R52">
        <v>43</v>
      </c>
      <c r="S52">
        <v>9.370000000000001</v>
      </c>
      <c r="T52" s="221">
        <v>102550</v>
      </c>
      <c r="U52" s="7">
        <f>S52-june!G52</f>
        <v>2.2400000000000011</v>
      </c>
      <c r="V52" s="7">
        <f>T52-june!H52</f>
        <v>39790</v>
      </c>
    </row>
    <row r="53" spans="1:22" ht="18.75">
      <c r="A53" s="6">
        <v>44</v>
      </c>
      <c r="B53" s="32" t="s">
        <v>835</v>
      </c>
      <c r="C53" s="217">
        <v>23</v>
      </c>
      <c r="D53" s="218">
        <v>115000</v>
      </c>
      <c r="E53" s="219">
        <f t="shared" si="0"/>
        <v>188.57000000000005</v>
      </c>
      <c r="F53" s="218">
        <f t="shared" si="1"/>
        <v>1037038</v>
      </c>
      <c r="H53">
        <v>44</v>
      </c>
      <c r="I53">
        <v>10</v>
      </c>
      <c r="J53" s="221">
        <v>24</v>
      </c>
      <c r="L53" s="152">
        <f>C53-june!E53</f>
        <v>-0.42999999999999972</v>
      </c>
      <c r="M53" s="7">
        <f>D53-june!F53</f>
        <v>-112944</v>
      </c>
      <c r="N53" s="152">
        <f>E53-june!G53</f>
        <v>-47.099999999999937</v>
      </c>
      <c r="O53" s="7">
        <f>F53-june!H53</f>
        <v>-231930</v>
      </c>
      <c r="Q53" s="6">
        <f t="shared" si="2"/>
        <v>0</v>
      </c>
      <c r="R53">
        <v>44</v>
      </c>
      <c r="S53">
        <v>166.11000000000004</v>
      </c>
      <c r="T53" s="221">
        <v>886556</v>
      </c>
      <c r="U53" s="7">
        <f>S53-june!G53</f>
        <v>-69.559999999999945</v>
      </c>
      <c r="V53" s="7">
        <f>T53-june!H53</f>
        <v>-382412</v>
      </c>
    </row>
    <row r="54" spans="1:22" ht="18.75">
      <c r="A54" s="6">
        <v>45</v>
      </c>
      <c r="B54" s="32" t="s">
        <v>898</v>
      </c>
      <c r="C54" s="217">
        <v>60.86</v>
      </c>
      <c r="D54" s="218">
        <v>389284</v>
      </c>
      <c r="E54" s="219">
        <f t="shared" si="0"/>
        <v>2.2800000000000002</v>
      </c>
      <c r="F54" s="218">
        <f t="shared" si="1"/>
        <v>14677</v>
      </c>
      <c r="H54">
        <v>45</v>
      </c>
      <c r="I54"/>
      <c r="J54" s="221"/>
      <c r="L54" s="152">
        <f>C54-june!E54</f>
        <v>3.9500000000000028</v>
      </c>
      <c r="M54" s="7">
        <f>D54-june!F54</f>
        <v>34511</v>
      </c>
      <c r="N54" s="152">
        <f>E54-june!G54</f>
        <v>-0.34999999999999964</v>
      </c>
      <c r="O54" s="7">
        <f>F54-june!H54</f>
        <v>-8107</v>
      </c>
      <c r="Q54" s="6">
        <f t="shared" si="2"/>
        <v>0</v>
      </c>
      <c r="R54">
        <v>45</v>
      </c>
      <c r="S54">
        <v>2.2800000000000002</v>
      </c>
      <c r="T54" s="221">
        <v>14677</v>
      </c>
      <c r="U54" s="7">
        <f>S54-june!G54</f>
        <v>-0.34999999999999964</v>
      </c>
      <c r="V54" s="7">
        <f>T54-june!H54</f>
        <v>-8107</v>
      </c>
    </row>
    <row r="55" spans="1:22" ht="18.75">
      <c r="A55" s="6">
        <v>46</v>
      </c>
      <c r="B55" s="31" t="s">
        <v>1326</v>
      </c>
      <c r="C55" s="217">
        <v>0</v>
      </c>
      <c r="D55" s="218">
        <v>0</v>
      </c>
      <c r="E55" s="219">
        <f t="shared" si="0"/>
        <v>0.59</v>
      </c>
      <c r="F55" s="218">
        <f t="shared" si="1"/>
        <v>3953</v>
      </c>
      <c r="H55">
        <v>46</v>
      </c>
      <c r="I55"/>
      <c r="J55" s="221">
        <v>1</v>
      </c>
      <c r="L55" s="152">
        <f>C55-june!E55</f>
        <v>0</v>
      </c>
      <c r="M55" s="7">
        <f>D55-june!F55</f>
        <v>0</v>
      </c>
      <c r="N55" s="152">
        <f>E55-june!G55</f>
        <v>-0.72000000000000008</v>
      </c>
      <c r="O55" s="7">
        <f>F55-june!H55</f>
        <v>-4876</v>
      </c>
      <c r="Q55" s="6">
        <f t="shared" si="2"/>
        <v>0</v>
      </c>
      <c r="R55">
        <v>46</v>
      </c>
      <c r="S55"/>
      <c r="T55" s="221"/>
      <c r="U55" s="7">
        <f>S55-june!G55</f>
        <v>-1.31</v>
      </c>
      <c r="V55" s="7">
        <f>T55-june!H55</f>
        <v>-8829</v>
      </c>
    </row>
    <row r="56" spans="1:22" ht="18.75">
      <c r="A56" s="6">
        <v>47</v>
      </c>
      <c r="B56" s="31" t="s">
        <v>1327</v>
      </c>
      <c r="C56" s="217">
        <v>0</v>
      </c>
      <c r="D56" s="218">
        <v>0</v>
      </c>
      <c r="E56" s="219">
        <f t="shared" si="0"/>
        <v>0</v>
      </c>
      <c r="F56" s="218">
        <f t="shared" si="1"/>
        <v>0</v>
      </c>
      <c r="H56">
        <v>47</v>
      </c>
      <c r="I56"/>
      <c r="J56" s="221"/>
      <c r="L56" s="152">
        <f>C56-june!E56</f>
        <v>0</v>
      </c>
      <c r="M56" s="7">
        <f>D56-june!F56</f>
        <v>0</v>
      </c>
      <c r="N56" s="152">
        <f>E56-june!G56</f>
        <v>0</v>
      </c>
      <c r="O56" s="7">
        <f>F56-june!H56</f>
        <v>0</v>
      </c>
      <c r="Q56" s="6">
        <f t="shared" si="2"/>
        <v>0</v>
      </c>
      <c r="R56">
        <v>47</v>
      </c>
      <c r="S56"/>
      <c r="T56" s="221"/>
      <c r="U56" s="7">
        <f>S56-june!G56</f>
        <v>0</v>
      </c>
      <c r="V56" s="7">
        <f>T56-june!H56</f>
        <v>0</v>
      </c>
    </row>
    <row r="57" spans="1:22" ht="18.75">
      <c r="A57" s="6">
        <v>48</v>
      </c>
      <c r="B57" s="32" t="s">
        <v>1328</v>
      </c>
      <c r="C57" s="217">
        <v>25.019999999999996</v>
      </c>
      <c r="D57" s="218">
        <v>125100</v>
      </c>
      <c r="E57" s="219">
        <f t="shared" si="0"/>
        <v>2.36</v>
      </c>
      <c r="F57" s="218">
        <f t="shared" si="1"/>
        <v>15812</v>
      </c>
      <c r="H57">
        <v>48</v>
      </c>
      <c r="I57"/>
      <c r="J57" s="221">
        <v>4</v>
      </c>
      <c r="L57" s="152">
        <f>C57-june!E57</f>
        <v>-3.9100000000000037</v>
      </c>
      <c r="M57" s="7">
        <f>D57-june!F57</f>
        <v>-19550</v>
      </c>
      <c r="N57" s="152">
        <f>E57-june!G57</f>
        <v>-1.52</v>
      </c>
      <c r="O57" s="7">
        <f>F57-june!H57</f>
        <v>-10193</v>
      </c>
      <c r="Q57" s="6">
        <f t="shared" si="2"/>
        <v>0</v>
      </c>
      <c r="R57" s="6">
        <v>48</v>
      </c>
      <c r="U57" s="7">
        <f>S57-june!G57</f>
        <v>-3.88</v>
      </c>
      <c r="V57" s="7">
        <f>T57-june!H57</f>
        <v>-26005</v>
      </c>
    </row>
    <row r="58" spans="1:22" ht="18.75">
      <c r="A58" s="6">
        <v>49</v>
      </c>
      <c r="B58" s="32" t="s">
        <v>562</v>
      </c>
      <c r="C58" s="217">
        <v>0</v>
      </c>
      <c r="D58" s="218">
        <v>0</v>
      </c>
      <c r="E58" s="219">
        <f t="shared" si="0"/>
        <v>2.84</v>
      </c>
      <c r="F58" s="218">
        <f t="shared" si="1"/>
        <v>19028</v>
      </c>
      <c r="H58">
        <v>49</v>
      </c>
      <c r="I58">
        <v>2</v>
      </c>
      <c r="J58" s="221">
        <v>2</v>
      </c>
      <c r="L58" s="152">
        <f>C58-june!E58</f>
        <v>0</v>
      </c>
      <c r="M58" s="7">
        <f>D58-june!F58</f>
        <v>0</v>
      </c>
      <c r="N58" s="152">
        <f>E58-june!G58</f>
        <v>-2.5700000000000003</v>
      </c>
      <c r="O58" s="7">
        <f>F58-june!H58</f>
        <v>-17263</v>
      </c>
      <c r="Q58" s="6">
        <f t="shared" si="2"/>
        <v>0</v>
      </c>
      <c r="R58" s="6">
        <v>49</v>
      </c>
      <c r="U58" s="7">
        <f>S58-june!G58</f>
        <v>-5.41</v>
      </c>
      <c r="V58" s="7">
        <f>T58-june!H58</f>
        <v>-36291</v>
      </c>
    </row>
    <row r="59" spans="1:22" ht="18.75">
      <c r="A59" s="6">
        <v>50</v>
      </c>
      <c r="B59" s="31" t="s">
        <v>871</v>
      </c>
      <c r="C59" s="217">
        <v>0</v>
      </c>
      <c r="D59" s="218">
        <v>0</v>
      </c>
      <c r="E59" s="219">
        <f t="shared" si="0"/>
        <v>1.18</v>
      </c>
      <c r="F59" s="218">
        <f t="shared" si="1"/>
        <v>7906</v>
      </c>
      <c r="H59">
        <v>50</v>
      </c>
      <c r="I59"/>
      <c r="J59" s="221">
        <v>2</v>
      </c>
      <c r="L59" s="152">
        <f>C59-june!E59</f>
        <v>0</v>
      </c>
      <c r="M59" s="7">
        <f>D59-june!F59</f>
        <v>0</v>
      </c>
      <c r="N59" s="152">
        <f>E59-june!G59</f>
        <v>-0.21999999999999997</v>
      </c>
      <c r="O59" s="7">
        <f>F59-june!H59</f>
        <v>-1930</v>
      </c>
      <c r="Q59" s="6">
        <f t="shared" si="2"/>
        <v>0</v>
      </c>
      <c r="R59" s="6">
        <v>50</v>
      </c>
      <c r="U59" s="7">
        <f>S59-june!G59</f>
        <v>-1.4</v>
      </c>
      <c r="V59" s="7">
        <f>T59-june!H59</f>
        <v>-9836</v>
      </c>
    </row>
    <row r="60" spans="1:22" ht="18.75">
      <c r="A60" s="6">
        <v>51</v>
      </c>
      <c r="B60" s="31" t="s">
        <v>1269</v>
      </c>
      <c r="C60" s="217">
        <v>0</v>
      </c>
      <c r="D60" s="218">
        <v>0</v>
      </c>
      <c r="E60" s="219">
        <f t="shared" si="0"/>
        <v>0</v>
      </c>
      <c r="F60" s="218">
        <f t="shared" si="1"/>
        <v>0</v>
      </c>
      <c r="H60">
        <v>51</v>
      </c>
      <c r="I60"/>
      <c r="J60" s="221"/>
      <c r="L60" s="152">
        <f>C60-june!E60</f>
        <v>0</v>
      </c>
      <c r="M60" s="7">
        <f>D60-june!F60</f>
        <v>0</v>
      </c>
      <c r="N60" s="152">
        <f>E60-june!G60</f>
        <v>0</v>
      </c>
      <c r="O60" s="7">
        <f>F60-june!H60</f>
        <v>0</v>
      </c>
      <c r="Q60" s="6">
        <f t="shared" si="2"/>
        <v>0</v>
      </c>
      <c r="R60">
        <v>51</v>
      </c>
      <c r="S60"/>
      <c r="T60" s="221"/>
      <c r="U60" s="7">
        <f>S60-june!G60</f>
        <v>0</v>
      </c>
      <c r="V60" s="7">
        <f>T60-june!H60</f>
        <v>0</v>
      </c>
    </row>
    <row r="61" spans="1:22" ht="18.75">
      <c r="A61" s="6">
        <v>52</v>
      </c>
      <c r="B61" s="31" t="s">
        <v>863</v>
      </c>
      <c r="C61" s="217">
        <v>20.64</v>
      </c>
      <c r="D61" s="218">
        <v>155991</v>
      </c>
      <c r="E61" s="219">
        <f t="shared" si="0"/>
        <v>5.25</v>
      </c>
      <c r="F61" s="218">
        <f t="shared" si="1"/>
        <v>30075</v>
      </c>
      <c r="H61">
        <v>52</v>
      </c>
      <c r="I61">
        <v>2</v>
      </c>
      <c r="J61" s="221">
        <v>1</v>
      </c>
      <c r="L61" s="152">
        <f>C61-june!E61</f>
        <v>-1.9200000000000017</v>
      </c>
      <c r="M61" s="7">
        <f>D61-june!F61</f>
        <v>-18151</v>
      </c>
      <c r="N61" s="152">
        <f>E61-june!G61</f>
        <v>0.44000000000000039</v>
      </c>
      <c r="O61" s="7">
        <f>F61-june!H61</f>
        <v>24</v>
      </c>
      <c r="Q61" s="6">
        <f t="shared" si="2"/>
        <v>0</v>
      </c>
      <c r="R61">
        <v>52</v>
      </c>
      <c r="S61">
        <v>3</v>
      </c>
      <c r="T61" s="221">
        <v>15000</v>
      </c>
      <c r="U61" s="7">
        <f>S61-june!G61</f>
        <v>-1.8099999999999996</v>
      </c>
      <c r="V61" s="7">
        <f>T61-june!H61</f>
        <v>-15051</v>
      </c>
    </row>
    <row r="62" spans="1:22" ht="18.75">
      <c r="A62" s="6">
        <v>53</v>
      </c>
      <c r="B62" s="31" t="s">
        <v>1329</v>
      </c>
      <c r="C62" s="217">
        <v>0</v>
      </c>
      <c r="D62" s="218">
        <v>0</v>
      </c>
      <c r="E62" s="219">
        <f t="shared" si="0"/>
        <v>0</v>
      </c>
      <c r="F62" s="218">
        <f t="shared" si="1"/>
        <v>0</v>
      </c>
      <c r="H62">
        <v>53</v>
      </c>
      <c r="I62"/>
      <c r="J62" s="221"/>
      <c r="L62" s="152">
        <f>C62-june!E62</f>
        <v>0</v>
      </c>
      <c r="M62" s="7">
        <f>D62-june!F62</f>
        <v>0</v>
      </c>
      <c r="N62" s="152">
        <f>E62-june!G62</f>
        <v>0</v>
      </c>
      <c r="O62" s="7">
        <f>F62-june!H62</f>
        <v>0</v>
      </c>
      <c r="Q62" s="6">
        <f t="shared" si="2"/>
        <v>0</v>
      </c>
      <c r="R62">
        <v>53</v>
      </c>
      <c r="S62"/>
      <c r="T62" s="221"/>
      <c r="U62" s="7">
        <f>S62-june!G62</f>
        <v>0</v>
      </c>
      <c r="V62" s="7">
        <f>T62-june!H62</f>
        <v>0</v>
      </c>
    </row>
    <row r="63" spans="1:22" ht="18.75">
      <c r="A63" s="6">
        <v>54</v>
      </c>
      <c r="B63" s="31" t="s">
        <v>1330</v>
      </c>
      <c r="C63" s="217">
        <v>0</v>
      </c>
      <c r="D63" s="218">
        <v>0</v>
      </c>
      <c r="E63" s="219">
        <f t="shared" si="0"/>
        <v>0</v>
      </c>
      <c r="F63" s="218">
        <f t="shared" si="1"/>
        <v>0</v>
      </c>
      <c r="H63">
        <v>54</v>
      </c>
      <c r="I63"/>
      <c r="J63" s="221"/>
      <c r="L63" s="152">
        <f>C63-june!E63</f>
        <v>0</v>
      </c>
      <c r="M63" s="7">
        <f>D63-june!F63</f>
        <v>0</v>
      </c>
      <c r="N63" s="152">
        <f>E63-june!G63</f>
        <v>0</v>
      </c>
      <c r="O63" s="7">
        <f>F63-june!H63</f>
        <v>0</v>
      </c>
      <c r="Q63" s="6">
        <f t="shared" si="2"/>
        <v>0</v>
      </c>
      <c r="R63">
        <v>54</v>
      </c>
      <c r="S63"/>
      <c r="T63" s="221"/>
      <c r="U63" s="7">
        <f>S63-june!G63</f>
        <v>0</v>
      </c>
      <c r="V63" s="7">
        <f>T63-june!H63</f>
        <v>0</v>
      </c>
    </row>
    <row r="64" spans="1:22" ht="18.75">
      <c r="A64" s="6">
        <v>55</v>
      </c>
      <c r="B64" s="32" t="s">
        <v>775</v>
      </c>
      <c r="C64" s="217">
        <v>0</v>
      </c>
      <c r="D64" s="218">
        <v>0</v>
      </c>
      <c r="E64" s="219">
        <f t="shared" si="0"/>
        <v>0</v>
      </c>
      <c r="F64" s="218">
        <f t="shared" si="1"/>
        <v>0</v>
      </c>
      <c r="H64">
        <v>55</v>
      </c>
      <c r="I64"/>
      <c r="J64" s="221"/>
      <c r="L64" s="152">
        <f>C64-june!E64</f>
        <v>0</v>
      </c>
      <c r="M64" s="7">
        <f>D64-june!F64</f>
        <v>0</v>
      </c>
      <c r="N64" s="152">
        <f>E64-june!G64</f>
        <v>0</v>
      </c>
      <c r="O64" s="7">
        <f>F64-june!H64</f>
        <v>0</v>
      </c>
      <c r="Q64" s="6">
        <f t="shared" si="2"/>
        <v>0</v>
      </c>
      <c r="R64">
        <v>55</v>
      </c>
      <c r="S64"/>
      <c r="T64" s="221"/>
      <c r="U64" s="7">
        <f>S64-june!G64</f>
        <v>0</v>
      </c>
      <c r="V64" s="7">
        <f>T64-june!H64</f>
        <v>0</v>
      </c>
    </row>
    <row r="65" spans="1:22" ht="18.75">
      <c r="A65" s="6">
        <v>56</v>
      </c>
      <c r="B65" s="32" t="s">
        <v>784</v>
      </c>
      <c r="C65" s="217">
        <v>44</v>
      </c>
      <c r="D65" s="218">
        <v>326523</v>
      </c>
      <c r="E65" s="219">
        <f t="shared" si="0"/>
        <v>27.68</v>
      </c>
      <c r="F65" s="218">
        <f t="shared" si="1"/>
        <v>193494</v>
      </c>
      <c r="H65">
        <v>56</v>
      </c>
      <c r="I65">
        <v>2</v>
      </c>
      <c r="J65" s="221">
        <v>4</v>
      </c>
      <c r="L65" s="152">
        <f>C65-june!E65</f>
        <v>-13.89</v>
      </c>
      <c r="M65" s="7">
        <f>D65-june!F65</f>
        <v>-99198</v>
      </c>
      <c r="N65" s="152">
        <f>E65-june!G65</f>
        <v>-1.9800000000000004</v>
      </c>
      <c r="O65" s="7">
        <f>F65-june!H65</f>
        <v>-21435</v>
      </c>
      <c r="Q65" s="6">
        <f t="shared" si="2"/>
        <v>0</v>
      </c>
      <c r="R65">
        <v>56</v>
      </c>
      <c r="S65">
        <v>23.66</v>
      </c>
      <c r="T65" s="221">
        <v>166560</v>
      </c>
      <c r="U65" s="7">
        <f>S65-june!G65</f>
        <v>-6</v>
      </c>
      <c r="V65" s="7">
        <f>T65-june!H65</f>
        <v>-48369</v>
      </c>
    </row>
    <row r="66" spans="1:22" ht="18.75">
      <c r="A66" s="6">
        <v>57</v>
      </c>
      <c r="B66" s="31" t="s">
        <v>1331</v>
      </c>
      <c r="C66" s="217">
        <v>0</v>
      </c>
      <c r="D66" s="218">
        <v>0</v>
      </c>
      <c r="E66" s="219">
        <f t="shared" si="0"/>
        <v>4.26</v>
      </c>
      <c r="F66" s="218">
        <f t="shared" si="1"/>
        <v>28542</v>
      </c>
      <c r="H66">
        <v>57</v>
      </c>
      <c r="I66">
        <v>3</v>
      </c>
      <c r="J66" s="221">
        <v>3</v>
      </c>
      <c r="L66" s="152">
        <f>C66-june!E66</f>
        <v>0</v>
      </c>
      <c r="M66" s="7">
        <f>D66-june!F66</f>
        <v>0</v>
      </c>
      <c r="N66" s="152">
        <f>E66-june!G66</f>
        <v>-6.01</v>
      </c>
      <c r="O66" s="7">
        <f>F66-june!H66</f>
        <v>-38848</v>
      </c>
      <c r="Q66" s="6">
        <f t="shared" si="2"/>
        <v>0</v>
      </c>
      <c r="R66" s="6">
        <v>57</v>
      </c>
      <c r="U66" s="7">
        <f>S66-june!G66</f>
        <v>-10.27</v>
      </c>
      <c r="V66" s="7">
        <f>T66-june!H66</f>
        <v>-67390</v>
      </c>
    </row>
    <row r="67" spans="1:22" ht="18.75">
      <c r="A67" s="6">
        <v>58</v>
      </c>
      <c r="B67" s="31" t="s">
        <v>1332</v>
      </c>
      <c r="C67" s="217">
        <v>0</v>
      </c>
      <c r="D67" s="218">
        <v>0</v>
      </c>
      <c r="E67" s="219">
        <f t="shared" si="0"/>
        <v>0</v>
      </c>
      <c r="F67" s="218">
        <f t="shared" si="1"/>
        <v>0</v>
      </c>
      <c r="H67">
        <v>58</v>
      </c>
      <c r="I67"/>
      <c r="J67" s="221"/>
      <c r="L67" s="152">
        <f>C67-june!E67</f>
        <v>0</v>
      </c>
      <c r="M67" s="7">
        <f>D67-june!F67</f>
        <v>0</v>
      </c>
      <c r="N67" s="152">
        <f>E67-june!G67</f>
        <v>0</v>
      </c>
      <c r="O67" s="7">
        <f>F67-june!H67</f>
        <v>0</v>
      </c>
      <c r="Q67" s="6">
        <f t="shared" si="2"/>
        <v>0</v>
      </c>
      <c r="R67">
        <v>58</v>
      </c>
      <c r="S67"/>
      <c r="T67" s="221"/>
      <c r="U67" s="7">
        <f>S67-june!G67</f>
        <v>0</v>
      </c>
      <c r="V67" s="7">
        <f>T67-june!H67</f>
        <v>0</v>
      </c>
    </row>
    <row r="68" spans="1:22" ht="18.75">
      <c r="A68" s="6">
        <v>59</v>
      </c>
      <c r="B68" s="31" t="s">
        <v>1333</v>
      </c>
      <c r="C68" s="217">
        <v>0</v>
      </c>
      <c r="D68" s="218">
        <v>0</v>
      </c>
      <c r="E68" s="219">
        <f t="shared" si="0"/>
        <v>0</v>
      </c>
      <c r="F68" s="218">
        <f t="shared" si="1"/>
        <v>0</v>
      </c>
      <c r="H68">
        <v>59</v>
      </c>
      <c r="I68"/>
      <c r="J68" s="221"/>
      <c r="L68" s="152">
        <f>C68-june!E68</f>
        <v>0</v>
      </c>
      <c r="M68" s="7">
        <f>D68-june!F68</f>
        <v>0</v>
      </c>
      <c r="N68" s="152">
        <f>E68-june!G68</f>
        <v>0</v>
      </c>
      <c r="O68" s="7">
        <f>F68-june!H68</f>
        <v>0</v>
      </c>
      <c r="Q68" s="6">
        <f t="shared" si="2"/>
        <v>0</v>
      </c>
      <c r="R68">
        <v>59</v>
      </c>
      <c r="S68"/>
      <c r="T68" s="221"/>
      <c r="U68" s="7">
        <f>S68-june!G68</f>
        <v>0</v>
      </c>
      <c r="V68" s="7">
        <f>T68-june!H68</f>
        <v>0</v>
      </c>
    </row>
    <row r="69" spans="1:22" ht="18.75">
      <c r="A69" s="6">
        <v>60</v>
      </c>
      <c r="B69" s="31" t="s">
        <v>1334</v>
      </c>
      <c r="C69" s="217">
        <v>0</v>
      </c>
      <c r="D69" s="218">
        <v>0</v>
      </c>
      <c r="E69" s="219">
        <f t="shared" si="0"/>
        <v>0</v>
      </c>
      <c r="F69" s="218">
        <f t="shared" si="1"/>
        <v>0</v>
      </c>
      <c r="H69">
        <v>60</v>
      </c>
      <c r="I69"/>
      <c r="J69" s="221"/>
      <c r="L69" s="152">
        <f>C69-june!E69</f>
        <v>0</v>
      </c>
      <c r="M69" s="7">
        <f>D69-june!F69</f>
        <v>0</v>
      </c>
      <c r="N69" s="152">
        <f>E69-june!G69</f>
        <v>0</v>
      </c>
      <c r="O69" s="7">
        <f>F69-june!H69</f>
        <v>0</v>
      </c>
      <c r="Q69" s="6">
        <f t="shared" si="2"/>
        <v>0</v>
      </c>
      <c r="R69">
        <v>60</v>
      </c>
      <c r="S69"/>
      <c r="T69" s="221"/>
      <c r="U69" s="7">
        <f>S69-june!G69</f>
        <v>0</v>
      </c>
      <c r="V69" s="7">
        <f>T69-june!H69</f>
        <v>0</v>
      </c>
    </row>
    <row r="70" spans="1:22" ht="18.75">
      <c r="A70" s="6">
        <v>61</v>
      </c>
      <c r="B70" s="32" t="s">
        <v>573</v>
      </c>
      <c r="C70" s="217">
        <v>179.17000000000002</v>
      </c>
      <c r="D70" s="218">
        <v>941627</v>
      </c>
      <c r="E70" s="219">
        <f t="shared" si="0"/>
        <v>130.28</v>
      </c>
      <c r="F70" s="218">
        <f t="shared" si="1"/>
        <v>754391</v>
      </c>
      <c r="H70">
        <v>61</v>
      </c>
      <c r="I70">
        <v>6</v>
      </c>
      <c r="J70" s="221">
        <v>11</v>
      </c>
      <c r="L70" s="152">
        <f>C70-june!E70</f>
        <v>-11.269999999999982</v>
      </c>
      <c r="M70" s="7">
        <f>D70-june!F70</f>
        <v>-47282</v>
      </c>
      <c r="N70" s="152">
        <f>E70-june!G70</f>
        <v>-9.3900000000000148</v>
      </c>
      <c r="O70" s="7">
        <f>F70-june!H70</f>
        <v>-84583</v>
      </c>
      <c r="Q70" s="6">
        <f t="shared" si="2"/>
        <v>0</v>
      </c>
      <c r="R70">
        <v>61</v>
      </c>
      <c r="S70">
        <v>118.81</v>
      </c>
      <c r="T70" s="221">
        <v>677542</v>
      </c>
      <c r="U70" s="7">
        <f>S70-june!G70</f>
        <v>-20.860000000000014</v>
      </c>
      <c r="V70" s="7">
        <f>T70-june!H70</f>
        <v>-161432</v>
      </c>
    </row>
    <row r="71" spans="1:22" ht="18.75">
      <c r="A71" s="6">
        <v>62</v>
      </c>
      <c r="B71" s="31" t="s">
        <v>1335</v>
      </c>
      <c r="C71" s="217">
        <v>0</v>
      </c>
      <c r="D71" s="218">
        <v>0</v>
      </c>
      <c r="E71" s="219">
        <f t="shared" si="0"/>
        <v>0</v>
      </c>
      <c r="F71" s="218">
        <f t="shared" si="1"/>
        <v>0</v>
      </c>
      <c r="H71">
        <v>62</v>
      </c>
      <c r="I71"/>
      <c r="J71" s="221"/>
      <c r="L71" s="152">
        <f>C71-june!E71</f>
        <v>0</v>
      </c>
      <c r="M71" s="7">
        <f>D71-june!F71</f>
        <v>0</v>
      </c>
      <c r="N71" s="152">
        <f>E71-june!G71</f>
        <v>0</v>
      </c>
      <c r="O71" s="7">
        <f>F71-june!H71</f>
        <v>0</v>
      </c>
      <c r="Q71" s="6">
        <f t="shared" si="2"/>
        <v>0</v>
      </c>
      <c r="R71">
        <v>62</v>
      </c>
      <c r="S71"/>
      <c r="T71" s="221"/>
      <c r="U71" s="7">
        <f>S71-june!G71</f>
        <v>0</v>
      </c>
      <c r="V71" s="7">
        <f>T71-june!H71</f>
        <v>0</v>
      </c>
    </row>
    <row r="72" spans="1:22" ht="18.75">
      <c r="A72" s="6">
        <v>63</v>
      </c>
      <c r="B72" s="32" t="s">
        <v>911</v>
      </c>
      <c r="C72" s="217">
        <v>26.96</v>
      </c>
      <c r="D72" s="218">
        <v>159657</v>
      </c>
      <c r="E72" s="219">
        <f t="shared" si="0"/>
        <v>13.03</v>
      </c>
      <c r="F72" s="218">
        <f t="shared" si="1"/>
        <v>90681</v>
      </c>
      <c r="H72">
        <v>63</v>
      </c>
      <c r="I72"/>
      <c r="J72" s="221"/>
      <c r="L72" s="152">
        <f>C72-june!E72</f>
        <v>-8.43</v>
      </c>
      <c r="M72" s="7">
        <f>D72-june!F72</f>
        <v>-43356</v>
      </c>
      <c r="N72" s="152">
        <f>E72-june!G72</f>
        <v>-4.7500000000000018</v>
      </c>
      <c r="O72" s="7">
        <f>F72-june!H72</f>
        <v>-43253</v>
      </c>
      <c r="Q72" s="6">
        <f t="shared" si="2"/>
        <v>0</v>
      </c>
      <c r="R72">
        <v>63</v>
      </c>
      <c r="S72">
        <v>13.03</v>
      </c>
      <c r="T72" s="221">
        <v>90681</v>
      </c>
      <c r="U72" s="7">
        <f>S72-june!G72</f>
        <v>-4.7500000000000018</v>
      </c>
      <c r="V72" s="7">
        <f>T72-june!H72</f>
        <v>-43253</v>
      </c>
    </row>
    <row r="73" spans="1:22" ht="18.75">
      <c r="A73" s="6">
        <v>64</v>
      </c>
      <c r="B73" s="32" t="s">
        <v>844</v>
      </c>
      <c r="C73" s="217">
        <v>115.24999999999996</v>
      </c>
      <c r="D73" s="218">
        <v>843868</v>
      </c>
      <c r="E73" s="219">
        <f t="shared" si="0"/>
        <v>113.69999999999999</v>
      </c>
      <c r="F73" s="218">
        <f t="shared" si="1"/>
        <v>637998</v>
      </c>
      <c r="H73">
        <v>64</v>
      </c>
      <c r="I73">
        <v>4</v>
      </c>
      <c r="J73" s="221">
        <v>3</v>
      </c>
      <c r="L73" s="152">
        <f>C73-june!E73</f>
        <v>32.819999999999922</v>
      </c>
      <c r="M73" s="7">
        <f>D73-june!F73</f>
        <v>203716</v>
      </c>
      <c r="N73" s="152">
        <f>E73-june!G73</f>
        <v>-3.6700000000000159</v>
      </c>
      <c r="O73" s="7">
        <f>F73-june!H73</f>
        <v>-47599</v>
      </c>
      <c r="Q73" s="6">
        <f t="shared" si="2"/>
        <v>0</v>
      </c>
      <c r="R73">
        <v>64</v>
      </c>
      <c r="S73">
        <v>108.61</v>
      </c>
      <c r="T73" s="221">
        <v>603895</v>
      </c>
      <c r="U73" s="7">
        <f>S73-june!G73</f>
        <v>-8.7600000000000051</v>
      </c>
      <c r="V73" s="7">
        <f>T73-june!H73</f>
        <v>-81702</v>
      </c>
    </row>
    <row r="74" spans="1:22" ht="18.75">
      <c r="A74" s="6">
        <v>65</v>
      </c>
      <c r="B74" s="31" t="s">
        <v>1336</v>
      </c>
      <c r="C74" s="217">
        <v>0</v>
      </c>
      <c r="D74" s="218">
        <v>0</v>
      </c>
      <c r="E74" s="219">
        <f t="shared" si="0"/>
        <v>0</v>
      </c>
      <c r="F74" s="218">
        <f t="shared" si="1"/>
        <v>0</v>
      </c>
      <c r="H74">
        <v>65</v>
      </c>
      <c r="I74"/>
      <c r="J74" s="221"/>
      <c r="L74" s="152">
        <f>C74-june!E74</f>
        <v>0</v>
      </c>
      <c r="M74" s="7">
        <f>D74-june!F74</f>
        <v>0</v>
      </c>
      <c r="N74" s="152">
        <f>E74-june!G74</f>
        <v>0</v>
      </c>
      <c r="O74" s="7">
        <f>F74-june!H74</f>
        <v>0</v>
      </c>
      <c r="Q74" s="6">
        <f t="shared" si="2"/>
        <v>0</v>
      </c>
      <c r="R74">
        <v>65</v>
      </c>
      <c r="S74"/>
      <c r="T74" s="221"/>
      <c r="U74" s="7">
        <f>S74-june!G74</f>
        <v>0</v>
      </c>
      <c r="V74" s="7">
        <f>T74-june!H74</f>
        <v>0</v>
      </c>
    </row>
    <row r="75" spans="1:22" ht="18.75">
      <c r="A75" s="6">
        <v>66</v>
      </c>
      <c r="B75" s="31" t="s">
        <v>1337</v>
      </c>
      <c r="C75" s="217">
        <v>0</v>
      </c>
      <c r="D75" s="218">
        <v>0</v>
      </c>
      <c r="E75" s="219">
        <f t="shared" ref="E75:E138" si="3">S75+(0.83*I75)+0.59*J75</f>
        <v>0</v>
      </c>
      <c r="F75" s="218">
        <f t="shared" ref="F75:F138" si="4">T75+(0.83*I75)*6700+0.59*J75*6700</f>
        <v>0</v>
      </c>
      <c r="H75">
        <v>66</v>
      </c>
      <c r="I75"/>
      <c r="J75" s="221"/>
      <c r="L75" s="152">
        <f>C75-june!E75</f>
        <v>0</v>
      </c>
      <c r="M75" s="7">
        <f>D75-june!F75</f>
        <v>0</v>
      </c>
      <c r="N75" s="152">
        <f>E75-june!G75</f>
        <v>0</v>
      </c>
      <c r="O75" s="7">
        <f>F75-june!H75</f>
        <v>0</v>
      </c>
      <c r="Q75" s="6">
        <f t="shared" ref="Q75:Q138" si="5">R75-A75</f>
        <v>0</v>
      </c>
      <c r="R75">
        <v>66</v>
      </c>
      <c r="S75"/>
      <c r="T75" s="221"/>
      <c r="U75" s="7">
        <f>S75-june!G75</f>
        <v>0</v>
      </c>
      <c r="V75" s="7">
        <f>T75-june!H75</f>
        <v>0</v>
      </c>
    </row>
    <row r="76" spans="1:22" ht="18.75">
      <c r="A76" s="6">
        <v>67</v>
      </c>
      <c r="B76" s="32" t="s">
        <v>845</v>
      </c>
      <c r="C76" s="217">
        <v>0</v>
      </c>
      <c r="D76" s="218">
        <v>0</v>
      </c>
      <c r="E76" s="219">
        <f t="shared" si="3"/>
        <v>3.36</v>
      </c>
      <c r="F76" s="218">
        <f t="shared" si="4"/>
        <v>20812</v>
      </c>
      <c r="H76">
        <v>67</v>
      </c>
      <c r="I76"/>
      <c r="J76" s="221">
        <v>4</v>
      </c>
      <c r="L76" s="152">
        <f>C76-june!E76</f>
        <v>0</v>
      </c>
      <c r="M76" s="7">
        <f>D76-june!F76</f>
        <v>0</v>
      </c>
      <c r="N76" s="152">
        <f>E76-june!G76</f>
        <v>1.3599999999999999</v>
      </c>
      <c r="O76" s="7">
        <f>F76-june!H76</f>
        <v>7412</v>
      </c>
      <c r="Q76" s="6">
        <f t="shared" si="5"/>
        <v>0</v>
      </c>
      <c r="R76">
        <v>67</v>
      </c>
      <c r="S76">
        <v>1</v>
      </c>
      <c r="T76" s="221">
        <v>5000</v>
      </c>
      <c r="U76" s="7">
        <f>S76-june!G76</f>
        <v>-1</v>
      </c>
      <c r="V76" s="7">
        <f>T76-june!H76</f>
        <v>-8400</v>
      </c>
    </row>
    <row r="77" spans="1:22" ht="18.75">
      <c r="A77" s="6">
        <v>68</v>
      </c>
      <c r="B77" s="31" t="s">
        <v>1338</v>
      </c>
      <c r="C77" s="217">
        <v>19.82</v>
      </c>
      <c r="D77" s="218">
        <v>126837</v>
      </c>
      <c r="E77" s="219">
        <f t="shared" si="3"/>
        <v>8</v>
      </c>
      <c r="F77" s="218">
        <f t="shared" si="4"/>
        <v>76433</v>
      </c>
      <c r="H77">
        <v>68</v>
      </c>
      <c r="I77"/>
      <c r="J77" s="221"/>
      <c r="L77" s="152">
        <f>C77-june!E77</f>
        <v>0.60999999999999943</v>
      </c>
      <c r="M77" s="7">
        <f>D77-june!F77</f>
        <v>2742</v>
      </c>
      <c r="N77" s="152">
        <f>E77-june!G77</f>
        <v>-2.58</v>
      </c>
      <c r="O77" s="7">
        <f>F77-june!H77</f>
        <v>-10760</v>
      </c>
      <c r="Q77" s="6">
        <f t="shared" si="5"/>
        <v>0</v>
      </c>
      <c r="R77">
        <v>68</v>
      </c>
      <c r="S77">
        <v>8</v>
      </c>
      <c r="T77" s="221">
        <v>76433</v>
      </c>
      <c r="U77" s="7">
        <f>S77-june!G77</f>
        <v>-2.58</v>
      </c>
      <c r="V77" s="7">
        <f>T77-june!H77</f>
        <v>-10760</v>
      </c>
    </row>
    <row r="78" spans="1:22" ht="18.75">
      <c r="A78" s="6">
        <v>69</v>
      </c>
      <c r="B78" s="31" t="s">
        <v>1339</v>
      </c>
      <c r="C78" s="217">
        <v>0</v>
      </c>
      <c r="D78" s="218">
        <v>0</v>
      </c>
      <c r="E78" s="219">
        <f t="shared" si="3"/>
        <v>0</v>
      </c>
      <c r="F78" s="218">
        <f t="shared" si="4"/>
        <v>0</v>
      </c>
      <c r="H78">
        <v>69</v>
      </c>
      <c r="I78"/>
      <c r="J78" s="221"/>
      <c r="L78" s="152">
        <f>C78-june!E78</f>
        <v>0</v>
      </c>
      <c r="M78" s="7">
        <f>D78-june!F78</f>
        <v>0</v>
      </c>
      <c r="N78" s="152">
        <f>E78-june!G78</f>
        <v>0</v>
      </c>
      <c r="O78" s="7">
        <f>F78-june!H78</f>
        <v>0</v>
      </c>
      <c r="Q78" s="6">
        <f t="shared" si="5"/>
        <v>0</v>
      </c>
      <c r="R78">
        <v>69</v>
      </c>
      <c r="S78"/>
      <c r="T78" s="221"/>
      <c r="U78" s="7">
        <f>S78-june!G78</f>
        <v>0</v>
      </c>
      <c r="V78" s="7">
        <f>T78-june!H78</f>
        <v>0</v>
      </c>
    </row>
    <row r="79" spans="1:22" ht="18.75">
      <c r="A79" s="6">
        <v>70</v>
      </c>
      <c r="B79" s="32" t="s">
        <v>1340</v>
      </c>
      <c r="C79" s="217">
        <v>0</v>
      </c>
      <c r="D79" s="218">
        <v>0</v>
      </c>
      <c r="E79" s="219">
        <f t="shared" si="3"/>
        <v>0</v>
      </c>
      <c r="F79" s="218">
        <f t="shared" si="4"/>
        <v>0</v>
      </c>
      <c r="H79">
        <v>70</v>
      </c>
      <c r="I79"/>
      <c r="J79" s="221"/>
      <c r="L79" s="152">
        <f>C79-june!E79</f>
        <v>0</v>
      </c>
      <c r="M79" s="7">
        <f>D79-june!F79</f>
        <v>0</v>
      </c>
      <c r="N79" s="152">
        <f>E79-june!G79</f>
        <v>0</v>
      </c>
      <c r="O79" s="7">
        <f>F79-june!H79</f>
        <v>0</v>
      </c>
      <c r="Q79" s="6">
        <f t="shared" si="5"/>
        <v>0</v>
      </c>
      <c r="R79">
        <v>70</v>
      </c>
      <c r="S79"/>
      <c r="T79" s="221"/>
      <c r="U79" s="7">
        <f>S79-june!G79</f>
        <v>0</v>
      </c>
      <c r="V79" s="7">
        <f>T79-june!H79</f>
        <v>0</v>
      </c>
    </row>
    <row r="80" spans="1:22" ht="18.75">
      <c r="A80" s="6">
        <v>71</v>
      </c>
      <c r="B80" s="32" t="s">
        <v>859</v>
      </c>
      <c r="C80" s="217">
        <v>0</v>
      </c>
      <c r="D80" s="218">
        <v>0</v>
      </c>
      <c r="E80" s="219">
        <f t="shared" si="3"/>
        <v>42.83</v>
      </c>
      <c r="F80" s="218">
        <f t="shared" si="4"/>
        <v>223719</v>
      </c>
      <c r="H80">
        <v>71</v>
      </c>
      <c r="I80"/>
      <c r="J80" s="221">
        <v>6</v>
      </c>
      <c r="L80" s="152">
        <f>C80-june!E80</f>
        <v>0</v>
      </c>
      <c r="M80" s="7">
        <f>D80-june!F80</f>
        <v>0</v>
      </c>
      <c r="N80" s="152">
        <f>E80-june!G80</f>
        <v>-12.270000000000003</v>
      </c>
      <c r="O80" s="7">
        <f>F80-june!H80</f>
        <v>-79756</v>
      </c>
      <c r="Q80" s="6">
        <f t="shared" si="5"/>
        <v>0</v>
      </c>
      <c r="R80">
        <v>71</v>
      </c>
      <c r="S80">
        <v>39.29</v>
      </c>
      <c r="T80" s="221">
        <v>200001</v>
      </c>
      <c r="U80" s="7">
        <f>S80-june!G80</f>
        <v>-15.810000000000002</v>
      </c>
      <c r="V80" s="7">
        <f>T80-june!H80</f>
        <v>-103474</v>
      </c>
    </row>
    <row r="81" spans="1:22" ht="18.75">
      <c r="A81" s="6">
        <v>72</v>
      </c>
      <c r="B81" s="32" t="s">
        <v>1341</v>
      </c>
      <c r="C81" s="217">
        <v>0</v>
      </c>
      <c r="D81" s="218">
        <v>0</v>
      </c>
      <c r="E81" s="219">
        <f t="shared" si="3"/>
        <v>3.6</v>
      </c>
      <c r="F81" s="218">
        <f t="shared" si="4"/>
        <v>22420</v>
      </c>
      <c r="H81">
        <v>72</v>
      </c>
      <c r="I81">
        <v>1</v>
      </c>
      <c r="J81" s="221">
        <v>3</v>
      </c>
      <c r="L81" s="152">
        <f>C81-june!E81</f>
        <v>0</v>
      </c>
      <c r="M81" s="7">
        <f>D81-june!F81</f>
        <v>0</v>
      </c>
      <c r="N81" s="152">
        <f>E81-june!G81</f>
        <v>-1.8699999999999988</v>
      </c>
      <c r="O81" s="7">
        <f>F81-june!H81</f>
        <v>-12644</v>
      </c>
      <c r="Q81" s="6">
        <f t="shared" si="5"/>
        <v>0</v>
      </c>
      <c r="R81">
        <v>72</v>
      </c>
      <c r="S81">
        <v>1</v>
      </c>
      <c r="T81" s="221">
        <v>5000</v>
      </c>
      <c r="U81" s="7">
        <f>S81-june!G81</f>
        <v>-4.4699999999999989</v>
      </c>
      <c r="V81" s="7">
        <f>T81-june!H81</f>
        <v>-30064</v>
      </c>
    </row>
    <row r="82" spans="1:22" ht="18.75">
      <c r="A82" s="6">
        <v>73</v>
      </c>
      <c r="B82" s="32" t="s">
        <v>1342</v>
      </c>
      <c r="C82" s="217">
        <v>0</v>
      </c>
      <c r="D82" s="218">
        <v>0</v>
      </c>
      <c r="E82" s="219">
        <f t="shared" si="3"/>
        <v>1.42</v>
      </c>
      <c r="F82" s="218">
        <f t="shared" si="4"/>
        <v>9514</v>
      </c>
      <c r="H82">
        <v>73</v>
      </c>
      <c r="I82">
        <v>1</v>
      </c>
      <c r="J82" s="221">
        <v>1</v>
      </c>
      <c r="L82" s="152">
        <f>C82-june!E82</f>
        <v>0</v>
      </c>
      <c r="M82" s="7">
        <f>D82-june!F82</f>
        <v>0</v>
      </c>
      <c r="N82" s="152">
        <f>E82-june!G82</f>
        <v>-1.75</v>
      </c>
      <c r="O82" s="7">
        <f>F82-june!H82</f>
        <v>-8339</v>
      </c>
      <c r="Q82" s="6">
        <f t="shared" si="5"/>
        <v>0</v>
      </c>
      <c r="R82" s="6">
        <v>73</v>
      </c>
      <c r="U82" s="7">
        <f>S82-june!G82</f>
        <v>-3.17</v>
      </c>
      <c r="V82" s="7">
        <f>T82-june!H82</f>
        <v>-17853</v>
      </c>
    </row>
    <row r="83" spans="1:22" ht="18.75">
      <c r="A83" s="6">
        <v>74</v>
      </c>
      <c r="B83" s="32" t="s">
        <v>1343</v>
      </c>
      <c r="C83" s="217">
        <v>100.67</v>
      </c>
      <c r="D83" s="218">
        <v>711861</v>
      </c>
      <c r="E83" s="219">
        <f t="shared" si="3"/>
        <v>19.619999999999997</v>
      </c>
      <c r="F83" s="218">
        <f t="shared" si="4"/>
        <v>114130</v>
      </c>
      <c r="H83">
        <v>74</v>
      </c>
      <c r="I83">
        <v>2</v>
      </c>
      <c r="J83" s="221">
        <v>1</v>
      </c>
      <c r="L83" s="152">
        <f>C83-june!E83</f>
        <v>10.879999999999995</v>
      </c>
      <c r="M83" s="7">
        <f>D83-june!F83</f>
        <v>64237</v>
      </c>
      <c r="N83" s="152">
        <f>E83-june!G83</f>
        <v>-2.7900000000000027</v>
      </c>
      <c r="O83" s="7">
        <f>F83-june!H83</f>
        <v>-13809</v>
      </c>
      <c r="Q83" s="6">
        <f t="shared" si="5"/>
        <v>0</v>
      </c>
      <c r="R83">
        <v>74</v>
      </c>
      <c r="S83">
        <v>17.369999999999997</v>
      </c>
      <c r="T83" s="221">
        <v>99055</v>
      </c>
      <c r="U83" s="7">
        <f>S83-june!G83</f>
        <v>-5.0400000000000027</v>
      </c>
      <c r="V83" s="7">
        <f>T83-june!H83</f>
        <v>-28884</v>
      </c>
    </row>
    <row r="84" spans="1:22" ht="18.75">
      <c r="A84" s="6">
        <v>75</v>
      </c>
      <c r="B84" s="31" t="s">
        <v>1344</v>
      </c>
      <c r="C84" s="217">
        <v>0</v>
      </c>
      <c r="D84" s="218">
        <v>0</v>
      </c>
      <c r="E84" s="219">
        <f t="shared" si="3"/>
        <v>0</v>
      </c>
      <c r="F84" s="218">
        <f t="shared" si="4"/>
        <v>0</v>
      </c>
      <c r="H84">
        <v>75</v>
      </c>
      <c r="I84"/>
      <c r="J84" s="221"/>
      <c r="L84" s="152">
        <f>C84-june!E84</f>
        <v>0</v>
      </c>
      <c r="M84" s="7">
        <f>D84-june!F84</f>
        <v>0</v>
      </c>
      <c r="N84" s="152">
        <f>E84-june!G84</f>
        <v>0</v>
      </c>
      <c r="O84" s="7">
        <f>F84-june!H84</f>
        <v>0</v>
      </c>
      <c r="Q84" s="6">
        <f t="shared" si="5"/>
        <v>0</v>
      </c>
      <c r="R84">
        <v>75</v>
      </c>
      <c r="S84"/>
      <c r="T84" s="221"/>
      <c r="U84" s="7">
        <f>S84-june!G84</f>
        <v>0</v>
      </c>
      <c r="V84" s="7">
        <f>T84-june!H84</f>
        <v>0</v>
      </c>
    </row>
    <row r="85" spans="1:22" ht="18.75">
      <c r="A85" s="6">
        <v>76</v>
      </c>
      <c r="B85" s="31" t="s">
        <v>1345</v>
      </c>
      <c r="C85" s="217">
        <v>0</v>
      </c>
      <c r="D85" s="218">
        <v>0</v>
      </c>
      <c r="E85" s="219">
        <f t="shared" si="3"/>
        <v>0</v>
      </c>
      <c r="F85" s="218">
        <f t="shared" si="4"/>
        <v>0</v>
      </c>
      <c r="H85">
        <v>76</v>
      </c>
      <c r="I85"/>
      <c r="J85" s="221"/>
      <c r="L85" s="152">
        <f>C85-june!E85</f>
        <v>0</v>
      </c>
      <c r="M85" s="7">
        <f>D85-june!F85</f>
        <v>0</v>
      </c>
      <c r="N85" s="152">
        <f>E85-june!G85</f>
        <v>0</v>
      </c>
      <c r="O85" s="7">
        <f>F85-june!H85</f>
        <v>0</v>
      </c>
      <c r="Q85" s="6">
        <f t="shared" si="5"/>
        <v>0</v>
      </c>
      <c r="R85">
        <v>76</v>
      </c>
      <c r="S85"/>
      <c r="T85" s="221"/>
      <c r="U85" s="7">
        <f>S85-june!G85</f>
        <v>0</v>
      </c>
      <c r="V85" s="7">
        <f>T85-june!H85</f>
        <v>0</v>
      </c>
    </row>
    <row r="86" spans="1:22" ht="18.75">
      <c r="A86" s="6">
        <v>77</v>
      </c>
      <c r="B86" s="32" t="s">
        <v>791</v>
      </c>
      <c r="C86" s="217">
        <v>121.81</v>
      </c>
      <c r="D86" s="218">
        <v>677565</v>
      </c>
      <c r="E86" s="219">
        <f t="shared" si="3"/>
        <v>47.39</v>
      </c>
      <c r="F86" s="218">
        <f t="shared" si="4"/>
        <v>265630</v>
      </c>
      <c r="H86">
        <v>77</v>
      </c>
      <c r="I86">
        <v>3</v>
      </c>
      <c r="J86" s="221">
        <v>2</v>
      </c>
      <c r="L86" s="152">
        <f>C86-june!E86</f>
        <v>5.1999999999999886</v>
      </c>
      <c r="M86" s="7">
        <f>D86-june!F86</f>
        <v>21277</v>
      </c>
      <c r="N86" s="152">
        <f>E86-june!G86</f>
        <v>0.27000000000000313</v>
      </c>
      <c r="O86" s="7">
        <f>F86-june!H86</f>
        <v>-11623</v>
      </c>
      <c r="Q86" s="6">
        <f t="shared" si="5"/>
        <v>0</v>
      </c>
      <c r="R86">
        <v>77</v>
      </c>
      <c r="S86">
        <v>43.72</v>
      </c>
      <c r="T86" s="221">
        <v>241041</v>
      </c>
      <c r="U86" s="7">
        <f>S86-june!G86</f>
        <v>-3.3999999999999986</v>
      </c>
      <c r="V86" s="7">
        <f>T86-june!H86</f>
        <v>-36212</v>
      </c>
    </row>
    <row r="87" spans="1:22" ht="18.75">
      <c r="A87" s="6">
        <v>78</v>
      </c>
      <c r="B87" s="31" t="s">
        <v>1346</v>
      </c>
      <c r="C87" s="217">
        <v>0</v>
      </c>
      <c r="D87" s="218">
        <v>0</v>
      </c>
      <c r="E87" s="219">
        <f t="shared" si="3"/>
        <v>1.42</v>
      </c>
      <c r="F87" s="218">
        <f t="shared" si="4"/>
        <v>9514</v>
      </c>
      <c r="H87">
        <v>78</v>
      </c>
      <c r="I87">
        <v>1</v>
      </c>
      <c r="J87" s="221">
        <v>1</v>
      </c>
      <c r="L87" s="152">
        <f>C87-june!E87</f>
        <v>0</v>
      </c>
      <c r="M87" s="7">
        <f>D87-june!F87</f>
        <v>0</v>
      </c>
      <c r="N87" s="152">
        <f>E87-june!G87</f>
        <v>1.42</v>
      </c>
      <c r="O87" s="7">
        <f>F87-june!H87</f>
        <v>9514</v>
      </c>
      <c r="Q87" s="6">
        <f t="shared" si="5"/>
        <v>0</v>
      </c>
      <c r="R87">
        <v>78</v>
      </c>
      <c r="S87"/>
      <c r="T87" s="221"/>
      <c r="U87" s="7">
        <f>S87-june!G87</f>
        <v>0</v>
      </c>
      <c r="V87" s="7">
        <f>T87-june!H87</f>
        <v>0</v>
      </c>
    </row>
    <row r="88" spans="1:22" ht="18.75">
      <c r="A88" s="6">
        <v>79</v>
      </c>
      <c r="B88" s="32" t="s">
        <v>785</v>
      </c>
      <c r="C88" s="217">
        <v>26.939999999999998</v>
      </c>
      <c r="D88" s="218">
        <v>140340</v>
      </c>
      <c r="E88" s="219">
        <f t="shared" si="3"/>
        <v>19.599999999999998</v>
      </c>
      <c r="F88" s="218">
        <f t="shared" si="4"/>
        <v>108837</v>
      </c>
      <c r="H88">
        <v>79</v>
      </c>
      <c r="I88">
        <v>1</v>
      </c>
      <c r="J88" s="221">
        <v>3</v>
      </c>
      <c r="L88" s="152">
        <f>C88-june!E88</f>
        <v>-8.9099999999999966</v>
      </c>
      <c r="M88" s="7">
        <f>D88-june!F88</f>
        <v>-61030</v>
      </c>
      <c r="N88" s="152">
        <f>E88-june!G88</f>
        <v>-6.0100000000000016</v>
      </c>
      <c r="O88" s="7">
        <f>F88-june!H88</f>
        <v>-60658</v>
      </c>
      <c r="Q88" s="6">
        <f t="shared" si="5"/>
        <v>0</v>
      </c>
      <c r="R88">
        <v>79</v>
      </c>
      <c r="S88">
        <v>17</v>
      </c>
      <c r="T88" s="221">
        <v>91417</v>
      </c>
      <c r="U88" s="7">
        <f>S88-june!G88</f>
        <v>-8.61</v>
      </c>
      <c r="V88" s="7">
        <f>T88-june!H88</f>
        <v>-78078</v>
      </c>
    </row>
    <row r="89" spans="1:22" ht="18.75">
      <c r="A89" s="6">
        <v>80</v>
      </c>
      <c r="B89" s="31" t="s">
        <v>1347</v>
      </c>
      <c r="C89" s="217">
        <v>0</v>
      </c>
      <c r="D89" s="218">
        <v>0</v>
      </c>
      <c r="E89" s="219">
        <f t="shared" si="3"/>
        <v>0</v>
      </c>
      <c r="F89" s="218">
        <f t="shared" si="4"/>
        <v>0</v>
      </c>
      <c r="H89">
        <v>80</v>
      </c>
      <c r="I89"/>
      <c r="J89" s="221"/>
      <c r="L89" s="152">
        <f>C89-june!E89</f>
        <v>0</v>
      </c>
      <c r="M89" s="7">
        <f>D89-june!F89</f>
        <v>0</v>
      </c>
      <c r="N89" s="152">
        <f>E89-june!G89</f>
        <v>0</v>
      </c>
      <c r="O89" s="7">
        <f>F89-june!H89</f>
        <v>0</v>
      </c>
      <c r="Q89" s="6">
        <f t="shared" si="5"/>
        <v>0</v>
      </c>
      <c r="R89">
        <v>80</v>
      </c>
      <c r="S89"/>
      <c r="T89" s="221"/>
      <c r="U89" s="7">
        <f>S89-june!G89</f>
        <v>0</v>
      </c>
      <c r="V89" s="7">
        <f>T89-june!H89</f>
        <v>0</v>
      </c>
    </row>
    <row r="90" spans="1:22" ht="18.75">
      <c r="A90" s="6">
        <v>81</v>
      </c>
      <c r="B90" s="31" t="s">
        <v>1348</v>
      </c>
      <c r="C90" s="217">
        <v>0</v>
      </c>
      <c r="D90" s="218">
        <v>0</v>
      </c>
      <c r="E90" s="219">
        <f t="shared" si="3"/>
        <v>0</v>
      </c>
      <c r="F90" s="218">
        <f t="shared" si="4"/>
        <v>0</v>
      </c>
      <c r="H90">
        <v>81</v>
      </c>
      <c r="I90"/>
      <c r="J90" s="221"/>
      <c r="L90" s="152">
        <f>C90-june!E90</f>
        <v>0</v>
      </c>
      <c r="M90" s="7">
        <f>D90-june!F90</f>
        <v>0</v>
      </c>
      <c r="N90" s="152">
        <f>E90-june!G90</f>
        <v>0</v>
      </c>
      <c r="O90" s="7">
        <f>F90-june!H90</f>
        <v>0</v>
      </c>
      <c r="Q90" s="6">
        <f t="shared" si="5"/>
        <v>0</v>
      </c>
      <c r="R90">
        <v>81</v>
      </c>
      <c r="S90"/>
      <c r="T90" s="221"/>
      <c r="U90" s="7">
        <f>S90-june!G90</f>
        <v>0</v>
      </c>
      <c r="V90" s="7">
        <f>T90-june!H90</f>
        <v>0</v>
      </c>
    </row>
    <row r="91" spans="1:22" ht="18.75">
      <c r="A91" s="6">
        <v>82</v>
      </c>
      <c r="B91" s="31" t="s">
        <v>1349</v>
      </c>
      <c r="C91" s="217">
        <v>0</v>
      </c>
      <c r="D91" s="218">
        <v>0</v>
      </c>
      <c r="E91" s="219">
        <f t="shared" si="3"/>
        <v>1.18</v>
      </c>
      <c r="F91" s="218">
        <f t="shared" si="4"/>
        <v>7906</v>
      </c>
      <c r="H91">
        <v>82</v>
      </c>
      <c r="I91"/>
      <c r="J91" s="221">
        <v>2</v>
      </c>
      <c r="L91" s="152">
        <f>C91-june!E91</f>
        <v>0</v>
      </c>
      <c r="M91" s="7">
        <f>D91-june!F91</f>
        <v>0</v>
      </c>
      <c r="N91" s="152">
        <f>E91-june!G91</f>
        <v>-0.59000000000000008</v>
      </c>
      <c r="O91" s="7">
        <f>F91-june!H91</f>
        <v>-4571</v>
      </c>
      <c r="Q91" s="6">
        <f t="shared" si="5"/>
        <v>0</v>
      </c>
      <c r="R91" s="6">
        <v>82</v>
      </c>
      <c r="U91" s="7">
        <f>S91-june!G91</f>
        <v>-1.77</v>
      </c>
      <c r="V91" s="7">
        <f>T91-june!H91</f>
        <v>-12477</v>
      </c>
    </row>
    <row r="92" spans="1:22" ht="18.75">
      <c r="A92" s="6">
        <v>83</v>
      </c>
      <c r="B92" s="31" t="s">
        <v>1350</v>
      </c>
      <c r="C92" s="217">
        <v>14.690000000000001</v>
      </c>
      <c r="D92" s="218">
        <v>73450</v>
      </c>
      <c r="E92" s="219">
        <f t="shared" si="3"/>
        <v>22.44</v>
      </c>
      <c r="F92" s="218">
        <f t="shared" si="4"/>
        <v>167141</v>
      </c>
      <c r="H92">
        <v>83</v>
      </c>
      <c r="I92">
        <v>3</v>
      </c>
      <c r="J92" s="221">
        <v>2</v>
      </c>
      <c r="L92" s="152">
        <f>C92-june!E92</f>
        <v>-11.319999999999997</v>
      </c>
      <c r="M92" s="7">
        <f>D92-june!F92</f>
        <v>-56600</v>
      </c>
      <c r="N92" s="152">
        <f>E92-june!G92</f>
        <v>2.7600000000000016</v>
      </c>
      <c r="O92" s="7">
        <f>F92-june!H92</f>
        <v>14364</v>
      </c>
      <c r="Q92" s="6">
        <f t="shared" si="5"/>
        <v>0</v>
      </c>
      <c r="R92">
        <v>83</v>
      </c>
      <c r="S92">
        <v>18.770000000000003</v>
      </c>
      <c r="T92" s="221">
        <v>142552</v>
      </c>
      <c r="U92" s="7">
        <f>S92-june!G92</f>
        <v>-0.90999999999999659</v>
      </c>
      <c r="V92" s="7">
        <f>T92-june!H92</f>
        <v>-10225</v>
      </c>
    </row>
    <row r="93" spans="1:22" ht="18.75">
      <c r="A93" s="6">
        <v>84</v>
      </c>
      <c r="B93" s="31" t="s">
        <v>1351</v>
      </c>
      <c r="C93" s="217">
        <v>0</v>
      </c>
      <c r="D93" s="218">
        <v>0</v>
      </c>
      <c r="E93" s="219">
        <f t="shared" si="3"/>
        <v>6</v>
      </c>
      <c r="F93" s="218">
        <f t="shared" si="4"/>
        <v>30000</v>
      </c>
      <c r="H93">
        <v>84</v>
      </c>
      <c r="I93"/>
      <c r="J93" s="221"/>
      <c r="L93" s="152">
        <f>C93-june!E93</f>
        <v>0</v>
      </c>
      <c r="M93" s="7">
        <f>D93-june!F93</f>
        <v>0</v>
      </c>
      <c r="N93" s="152">
        <f>E93-june!G93</f>
        <v>1</v>
      </c>
      <c r="O93" s="7">
        <f>F93-june!H93</f>
        <v>5000</v>
      </c>
      <c r="Q93" s="6">
        <f t="shared" si="5"/>
        <v>0</v>
      </c>
      <c r="R93">
        <v>84</v>
      </c>
      <c r="S93">
        <v>6</v>
      </c>
      <c r="T93" s="221">
        <v>30000</v>
      </c>
      <c r="U93" s="7">
        <f>S93-june!G93</f>
        <v>1</v>
      </c>
      <c r="V93" s="7">
        <f>T93-june!H93</f>
        <v>5000</v>
      </c>
    </row>
    <row r="94" spans="1:22" ht="18.75">
      <c r="A94" s="6">
        <v>85</v>
      </c>
      <c r="B94" s="32" t="s">
        <v>778</v>
      </c>
      <c r="C94" s="217">
        <v>0</v>
      </c>
      <c r="D94" s="218">
        <v>0</v>
      </c>
      <c r="E94" s="219">
        <f t="shared" si="3"/>
        <v>6.14</v>
      </c>
      <c r="F94" s="218">
        <f t="shared" si="4"/>
        <v>36124</v>
      </c>
      <c r="H94">
        <v>85</v>
      </c>
      <c r="I94"/>
      <c r="J94" s="221"/>
      <c r="L94" s="152">
        <f>C94-june!E94</f>
        <v>0</v>
      </c>
      <c r="M94" s="7">
        <f>D94-june!F94</f>
        <v>0</v>
      </c>
      <c r="N94" s="152">
        <f>E94-june!G94</f>
        <v>-1.7700000000000005</v>
      </c>
      <c r="O94" s="7">
        <f>F94-june!H94</f>
        <v>-10155</v>
      </c>
      <c r="Q94" s="6">
        <f t="shared" si="5"/>
        <v>0</v>
      </c>
      <c r="R94">
        <v>85</v>
      </c>
      <c r="S94">
        <v>6.14</v>
      </c>
      <c r="T94" s="221">
        <v>36124</v>
      </c>
      <c r="U94" s="7">
        <f>S94-june!G94</f>
        <v>-1.7700000000000005</v>
      </c>
      <c r="V94" s="7">
        <f>T94-june!H94</f>
        <v>-10155</v>
      </c>
    </row>
    <row r="95" spans="1:22" ht="18.75">
      <c r="A95" s="6">
        <v>86</v>
      </c>
      <c r="B95" s="32" t="s">
        <v>814</v>
      </c>
      <c r="C95" s="217">
        <v>84.16</v>
      </c>
      <c r="D95" s="218">
        <v>429763</v>
      </c>
      <c r="E95" s="219">
        <f t="shared" si="3"/>
        <v>189.24000000000004</v>
      </c>
      <c r="F95" s="218">
        <f t="shared" si="4"/>
        <v>1291064</v>
      </c>
      <c r="H95">
        <v>86</v>
      </c>
      <c r="I95">
        <v>3</v>
      </c>
      <c r="J95" s="221">
        <v>2</v>
      </c>
      <c r="L95" s="152">
        <f>C95-june!E95</f>
        <v>-1.9400000000000119</v>
      </c>
      <c r="M95" s="7">
        <f>D95-june!F95</f>
        <v>-61001</v>
      </c>
      <c r="N95" s="152">
        <f>E95-june!G95</f>
        <v>14.260000000000048</v>
      </c>
      <c r="O95" s="7">
        <f>F95-june!H95</f>
        <v>107888</v>
      </c>
      <c r="Q95" s="6">
        <f t="shared" si="5"/>
        <v>0</v>
      </c>
      <c r="R95">
        <v>86</v>
      </c>
      <c r="S95">
        <v>185.57000000000002</v>
      </c>
      <c r="T95" s="221">
        <v>1266475</v>
      </c>
      <c r="U95" s="7">
        <f>S95-june!G95</f>
        <v>10.590000000000032</v>
      </c>
      <c r="V95" s="7">
        <f>T95-june!H95</f>
        <v>83299</v>
      </c>
    </row>
    <row r="96" spans="1:22" ht="18.75">
      <c r="A96" s="6">
        <v>87</v>
      </c>
      <c r="B96" s="32" t="s">
        <v>801</v>
      </c>
      <c r="C96" s="217">
        <v>0</v>
      </c>
      <c r="D96" s="218">
        <v>0</v>
      </c>
      <c r="E96" s="219">
        <f t="shared" si="3"/>
        <v>6.01</v>
      </c>
      <c r="F96" s="218">
        <f t="shared" si="4"/>
        <v>33467</v>
      </c>
      <c r="H96">
        <v>87</v>
      </c>
      <c r="I96">
        <v>1</v>
      </c>
      <c r="J96" s="221">
        <v>2</v>
      </c>
      <c r="L96" s="152">
        <f>C96-june!E96</f>
        <v>0</v>
      </c>
      <c r="M96" s="7">
        <f>D96-june!F96</f>
        <v>0</v>
      </c>
      <c r="N96" s="152">
        <f>E96-june!G96</f>
        <v>-3.9600000000000009</v>
      </c>
      <c r="O96" s="7">
        <f>F96-june!H96</f>
        <v>-58058</v>
      </c>
      <c r="Q96" s="6">
        <f t="shared" si="5"/>
        <v>0</v>
      </c>
      <c r="R96">
        <v>87</v>
      </c>
      <c r="S96">
        <v>4</v>
      </c>
      <c r="T96" s="221">
        <v>20000</v>
      </c>
      <c r="U96" s="7">
        <f>S96-june!G96</f>
        <v>-5.9700000000000006</v>
      </c>
      <c r="V96" s="7">
        <f>T96-june!H96</f>
        <v>-71525</v>
      </c>
    </row>
    <row r="97" spans="1:22" ht="18.75">
      <c r="A97" s="6">
        <v>88</v>
      </c>
      <c r="B97" s="31" t="s">
        <v>1352</v>
      </c>
      <c r="C97" s="217">
        <v>0</v>
      </c>
      <c r="D97" s="218">
        <v>0</v>
      </c>
      <c r="E97" s="219">
        <f t="shared" si="3"/>
        <v>4.8999999999999995</v>
      </c>
      <c r="F97" s="218">
        <f t="shared" si="4"/>
        <v>26914</v>
      </c>
      <c r="H97">
        <v>88</v>
      </c>
      <c r="I97">
        <v>1</v>
      </c>
      <c r="J97" s="221">
        <v>1</v>
      </c>
      <c r="L97" s="152">
        <f>C97-june!E97</f>
        <v>0</v>
      </c>
      <c r="M97" s="7">
        <f>D97-june!F97</f>
        <v>0</v>
      </c>
      <c r="N97" s="152">
        <f>E97-june!G97</f>
        <v>-3.7400000000000011</v>
      </c>
      <c r="O97" s="7">
        <f>F97-june!H97</f>
        <v>-26869</v>
      </c>
      <c r="Q97" s="6">
        <f t="shared" si="5"/>
        <v>0</v>
      </c>
      <c r="R97">
        <v>88</v>
      </c>
      <c r="S97">
        <v>3.48</v>
      </c>
      <c r="T97" s="221">
        <v>17400</v>
      </c>
      <c r="U97" s="7">
        <f>S97-june!G97</f>
        <v>-5.16</v>
      </c>
      <c r="V97" s="7">
        <f>T97-june!H97</f>
        <v>-36383</v>
      </c>
    </row>
    <row r="98" spans="1:22" ht="18.75">
      <c r="A98" s="6">
        <v>89</v>
      </c>
      <c r="B98" s="32" t="s">
        <v>1353</v>
      </c>
      <c r="C98" s="217">
        <v>12.64</v>
      </c>
      <c r="D98" s="218">
        <v>74997</v>
      </c>
      <c r="E98" s="219">
        <f t="shared" si="3"/>
        <v>32.450000000000003</v>
      </c>
      <c r="F98" s="218">
        <f t="shared" si="4"/>
        <v>180161</v>
      </c>
      <c r="H98">
        <v>89</v>
      </c>
      <c r="I98"/>
      <c r="J98" s="221"/>
      <c r="L98" s="152">
        <f>C98-june!E98</f>
        <v>4.6400000000000006</v>
      </c>
      <c r="M98" s="7">
        <f>D98-june!F98</f>
        <v>11185</v>
      </c>
      <c r="N98" s="152">
        <f>E98-june!G98</f>
        <v>-0.54999999999999716</v>
      </c>
      <c r="O98" s="7">
        <f>F98-june!H98</f>
        <v>-9103</v>
      </c>
      <c r="Q98" s="6">
        <f t="shared" si="5"/>
        <v>0</v>
      </c>
      <c r="R98">
        <v>89</v>
      </c>
      <c r="S98">
        <v>32.450000000000003</v>
      </c>
      <c r="T98" s="221">
        <v>180161</v>
      </c>
      <c r="U98" s="7">
        <f>S98-june!G98</f>
        <v>-0.54999999999999716</v>
      </c>
      <c r="V98" s="7">
        <f>T98-june!H98</f>
        <v>-9103</v>
      </c>
    </row>
    <row r="99" spans="1:22" ht="18.75">
      <c r="A99" s="6">
        <v>90</v>
      </c>
      <c r="B99" s="31" t="s">
        <v>1355</v>
      </c>
      <c r="C99" s="217">
        <v>0</v>
      </c>
      <c r="D99" s="218">
        <v>0</v>
      </c>
      <c r="E99" s="219">
        <f t="shared" si="3"/>
        <v>0</v>
      </c>
      <c r="F99" s="218">
        <f t="shared" si="4"/>
        <v>0</v>
      </c>
      <c r="H99">
        <v>90</v>
      </c>
      <c r="I99"/>
      <c r="J99" s="221"/>
      <c r="L99" s="152">
        <f>C99-june!E99</f>
        <v>0</v>
      </c>
      <c r="M99" s="7">
        <f>D99-june!F99</f>
        <v>0</v>
      </c>
      <c r="N99" s="152">
        <f>E99-june!G99</f>
        <v>0</v>
      </c>
      <c r="O99" s="7">
        <f>F99-june!H99</f>
        <v>0</v>
      </c>
      <c r="Q99" s="6">
        <f t="shared" si="5"/>
        <v>0</v>
      </c>
      <c r="R99">
        <v>90</v>
      </c>
      <c r="S99"/>
      <c r="T99" s="221"/>
      <c r="U99" s="7">
        <f>S99-june!G99</f>
        <v>0</v>
      </c>
      <c r="V99" s="7">
        <f>T99-june!H99</f>
        <v>0</v>
      </c>
    </row>
    <row r="100" spans="1:22" ht="18.75">
      <c r="A100" s="6">
        <v>91</v>
      </c>
      <c r="B100" s="32" t="s">
        <v>1356</v>
      </c>
      <c r="C100" s="217">
        <v>0</v>
      </c>
      <c r="D100" s="218">
        <v>0</v>
      </c>
      <c r="E100" s="219">
        <f t="shared" si="3"/>
        <v>40.840000000000003</v>
      </c>
      <c r="F100" s="218">
        <f t="shared" si="4"/>
        <v>289481</v>
      </c>
      <c r="H100">
        <v>91</v>
      </c>
      <c r="I100">
        <v>1</v>
      </c>
      <c r="J100" s="221"/>
      <c r="L100" s="152">
        <f>C100-june!E100</f>
        <v>0</v>
      </c>
      <c r="M100" s="7">
        <f>D100-june!F100</f>
        <v>0</v>
      </c>
      <c r="N100" s="152">
        <f>E100-june!G100</f>
        <v>5.6800000000000068</v>
      </c>
      <c r="O100" s="7">
        <f>F100-june!H100</f>
        <v>97683</v>
      </c>
      <c r="Q100" s="6">
        <f t="shared" si="5"/>
        <v>0</v>
      </c>
      <c r="R100">
        <v>91</v>
      </c>
      <c r="S100">
        <v>40.010000000000005</v>
      </c>
      <c r="T100" s="221">
        <v>283920</v>
      </c>
      <c r="U100" s="7">
        <f>S100-june!G100</f>
        <v>4.8500000000000085</v>
      </c>
      <c r="V100" s="7">
        <f>T100-june!H100</f>
        <v>92122</v>
      </c>
    </row>
    <row r="101" spans="1:22" ht="18.75">
      <c r="A101" s="6">
        <v>92</v>
      </c>
      <c r="B101" s="32" t="s">
        <v>802</v>
      </c>
      <c r="C101" s="217">
        <v>0</v>
      </c>
      <c r="D101" s="218">
        <v>0</v>
      </c>
      <c r="E101" s="219">
        <f t="shared" si="3"/>
        <v>0</v>
      </c>
      <c r="F101" s="218">
        <f t="shared" si="4"/>
        <v>0</v>
      </c>
      <c r="H101">
        <v>92</v>
      </c>
      <c r="I101"/>
      <c r="J101" s="221"/>
      <c r="L101" s="152">
        <f>C101-june!E101</f>
        <v>0</v>
      </c>
      <c r="M101" s="7">
        <f>D101-june!F101</f>
        <v>0</v>
      </c>
      <c r="N101" s="152">
        <f>E101-june!G101</f>
        <v>0</v>
      </c>
      <c r="O101" s="7">
        <f>F101-june!H101</f>
        <v>0</v>
      </c>
      <c r="Q101" s="6">
        <f t="shared" si="5"/>
        <v>0</v>
      </c>
      <c r="R101">
        <v>92</v>
      </c>
      <c r="S101"/>
      <c r="T101" s="221"/>
      <c r="U101" s="7">
        <f>S101-june!G101</f>
        <v>0</v>
      </c>
      <c r="V101" s="7">
        <f>T101-june!H101</f>
        <v>0</v>
      </c>
    </row>
    <row r="102" spans="1:22" ht="18.75">
      <c r="A102" s="6">
        <v>93</v>
      </c>
      <c r="B102" s="32" t="s">
        <v>940</v>
      </c>
      <c r="C102" s="217">
        <v>0</v>
      </c>
      <c r="D102" s="218">
        <v>0</v>
      </c>
      <c r="E102" s="219">
        <f t="shared" si="3"/>
        <v>15.809999999999999</v>
      </c>
      <c r="F102" s="218">
        <f t="shared" si="4"/>
        <v>93873</v>
      </c>
      <c r="H102">
        <v>93</v>
      </c>
      <c r="I102"/>
      <c r="J102" s="221">
        <v>5</v>
      </c>
      <c r="L102" s="152">
        <f>C102-june!E102</f>
        <v>0</v>
      </c>
      <c r="M102" s="7">
        <f>D102-june!F102</f>
        <v>0</v>
      </c>
      <c r="N102" s="152">
        <f>E102-june!G102</f>
        <v>-0.41000000000000014</v>
      </c>
      <c r="O102" s="7">
        <f>F102-june!H102</f>
        <v>-5603</v>
      </c>
      <c r="Q102" s="6">
        <f t="shared" si="5"/>
        <v>0</v>
      </c>
      <c r="R102">
        <v>93</v>
      </c>
      <c r="S102">
        <v>12.86</v>
      </c>
      <c r="T102" s="221">
        <v>74108</v>
      </c>
      <c r="U102" s="7">
        <f>S102-june!G102</f>
        <v>-3.3599999999999994</v>
      </c>
      <c r="V102" s="7">
        <f>T102-june!H102</f>
        <v>-25368</v>
      </c>
    </row>
    <row r="103" spans="1:22" ht="18.75">
      <c r="A103" s="6">
        <v>94</v>
      </c>
      <c r="B103" s="31" t="s">
        <v>1357</v>
      </c>
      <c r="C103" s="217">
        <v>0</v>
      </c>
      <c r="D103" s="218">
        <v>0</v>
      </c>
      <c r="E103" s="219">
        <f t="shared" si="3"/>
        <v>12.78</v>
      </c>
      <c r="F103" s="218">
        <f t="shared" si="4"/>
        <v>75861</v>
      </c>
      <c r="H103">
        <v>94</v>
      </c>
      <c r="I103"/>
      <c r="J103" s="221">
        <v>5</v>
      </c>
      <c r="L103" s="152">
        <f>C103-june!E103</f>
        <v>0</v>
      </c>
      <c r="M103" s="7">
        <f>D103-june!F103</f>
        <v>0</v>
      </c>
      <c r="N103" s="152">
        <f>E103-june!G103</f>
        <v>-0.57000000000000028</v>
      </c>
      <c r="O103" s="7">
        <f>F103-june!H103</f>
        <v>-272</v>
      </c>
      <c r="Q103" s="6">
        <f t="shared" si="5"/>
        <v>0</v>
      </c>
      <c r="R103">
        <v>94</v>
      </c>
      <c r="S103">
        <v>9.83</v>
      </c>
      <c r="T103" s="221">
        <v>56096</v>
      </c>
      <c r="U103" s="7">
        <f>S103-june!G103</f>
        <v>-3.5199999999999996</v>
      </c>
      <c r="V103" s="7">
        <f>T103-june!H103</f>
        <v>-20037</v>
      </c>
    </row>
    <row r="104" spans="1:22" ht="18.75">
      <c r="A104" s="6">
        <v>95</v>
      </c>
      <c r="B104" s="32" t="s">
        <v>892</v>
      </c>
      <c r="C104" s="217">
        <v>16.41</v>
      </c>
      <c r="D104" s="218">
        <v>82050</v>
      </c>
      <c r="E104" s="219">
        <f t="shared" si="3"/>
        <v>67.86</v>
      </c>
      <c r="F104" s="218">
        <f t="shared" si="4"/>
        <v>394695</v>
      </c>
      <c r="H104">
        <v>95</v>
      </c>
      <c r="I104">
        <v>7</v>
      </c>
      <c r="J104" s="221">
        <v>11</v>
      </c>
      <c r="L104" s="152">
        <f>C104-june!E104</f>
        <v>-9.9399999999999977</v>
      </c>
      <c r="M104" s="7">
        <f>D104-june!F104</f>
        <v>-49700</v>
      </c>
      <c r="N104" s="152">
        <f>E104-june!G104</f>
        <v>-34.479999999999976</v>
      </c>
      <c r="O104" s="7">
        <f>F104-june!H104</f>
        <v>-212989</v>
      </c>
      <c r="Q104" s="6">
        <f t="shared" si="5"/>
        <v>0</v>
      </c>
      <c r="R104">
        <v>95</v>
      </c>
      <c r="S104">
        <v>55.56</v>
      </c>
      <c r="T104" s="221">
        <v>312285</v>
      </c>
      <c r="U104" s="7">
        <f>S104-june!G104</f>
        <v>-46.779999999999973</v>
      </c>
      <c r="V104" s="7">
        <f>T104-june!H104</f>
        <v>-295399</v>
      </c>
    </row>
    <row r="105" spans="1:22" ht="18.75">
      <c r="A105" s="6">
        <v>96</v>
      </c>
      <c r="B105" s="32" t="s">
        <v>865</v>
      </c>
      <c r="C105" s="217">
        <v>91.44999999999996</v>
      </c>
      <c r="D105" s="218">
        <v>581601</v>
      </c>
      <c r="E105" s="219">
        <f t="shared" si="3"/>
        <v>46.58</v>
      </c>
      <c r="F105" s="218">
        <f t="shared" si="4"/>
        <v>261955</v>
      </c>
      <c r="H105">
        <v>96</v>
      </c>
      <c r="I105"/>
      <c r="J105" s="221">
        <v>3</v>
      </c>
      <c r="L105" s="152">
        <f>C105-june!E105</f>
        <v>-20.700000000000031</v>
      </c>
      <c r="M105" s="7">
        <f>D105-june!F105</f>
        <v>-80748</v>
      </c>
      <c r="N105" s="152">
        <f>E105-june!G105</f>
        <v>6.3900000000000006</v>
      </c>
      <c r="O105" s="7">
        <f>F105-june!H105</f>
        <v>22606</v>
      </c>
      <c r="Q105" s="6">
        <f t="shared" si="5"/>
        <v>0</v>
      </c>
      <c r="R105">
        <v>96</v>
      </c>
      <c r="S105">
        <v>44.809999999999995</v>
      </c>
      <c r="T105" s="221">
        <v>250096</v>
      </c>
      <c r="U105" s="7">
        <f>S105-june!G105</f>
        <v>4.6199999999999974</v>
      </c>
      <c r="V105" s="7">
        <f>T105-june!H105</f>
        <v>10747</v>
      </c>
    </row>
    <row r="106" spans="1:22" ht="18.75">
      <c r="A106" s="6">
        <v>97</v>
      </c>
      <c r="B106" s="32" t="s">
        <v>846</v>
      </c>
      <c r="C106" s="217">
        <v>180.11999999999995</v>
      </c>
      <c r="D106" s="218">
        <v>1048411</v>
      </c>
      <c r="E106" s="219">
        <f t="shared" si="3"/>
        <v>419.84999999999991</v>
      </c>
      <c r="F106" s="218">
        <f t="shared" si="4"/>
        <v>2451589</v>
      </c>
      <c r="H106">
        <v>97</v>
      </c>
      <c r="I106">
        <v>4</v>
      </c>
      <c r="J106" s="221">
        <v>12</v>
      </c>
      <c r="L106" s="152">
        <f>C106-june!E106</f>
        <v>4.3700000000001182</v>
      </c>
      <c r="M106" s="7">
        <f>D106-june!F106</f>
        <v>33853</v>
      </c>
      <c r="N106" s="152">
        <f>E106-june!G106</f>
        <v>-10.759999999999991</v>
      </c>
      <c r="O106" s="7">
        <f>F106-june!H106</f>
        <v>863</v>
      </c>
      <c r="Q106" s="6">
        <f t="shared" si="5"/>
        <v>0</v>
      </c>
      <c r="R106">
        <v>97</v>
      </c>
      <c r="S106">
        <v>409.44999999999993</v>
      </c>
      <c r="T106" s="221">
        <v>2381909</v>
      </c>
      <c r="U106" s="7">
        <f>S106-june!G106</f>
        <v>-21.159999999999968</v>
      </c>
      <c r="V106" s="7">
        <f>T106-june!H106</f>
        <v>-68817</v>
      </c>
    </row>
    <row r="107" spans="1:22" ht="18.75">
      <c r="A107" s="6">
        <v>98</v>
      </c>
      <c r="B107" s="32" t="s">
        <v>1358</v>
      </c>
      <c r="C107" s="217">
        <v>2</v>
      </c>
      <c r="D107" s="218">
        <v>11708</v>
      </c>
      <c r="E107" s="219">
        <f t="shared" si="3"/>
        <v>4</v>
      </c>
      <c r="F107" s="218">
        <f t="shared" si="4"/>
        <v>20000</v>
      </c>
      <c r="H107">
        <v>98</v>
      </c>
      <c r="I107"/>
      <c r="J107" s="221"/>
      <c r="L107" s="152">
        <f>C107-june!E107</f>
        <v>-1.42</v>
      </c>
      <c r="M107" s="7">
        <f>D107-june!F107</f>
        <v>-7798</v>
      </c>
      <c r="N107" s="152">
        <f>E107-june!G107</f>
        <v>-3</v>
      </c>
      <c r="O107" s="7">
        <f>F107-june!H107</f>
        <v>-19198</v>
      </c>
      <c r="Q107" s="6">
        <f t="shared" si="5"/>
        <v>0</v>
      </c>
      <c r="R107">
        <v>98</v>
      </c>
      <c r="S107">
        <v>4</v>
      </c>
      <c r="T107" s="221">
        <v>20000</v>
      </c>
      <c r="U107" s="7">
        <f>S107-june!G107</f>
        <v>-3</v>
      </c>
      <c r="V107" s="7">
        <f>T107-june!H107</f>
        <v>-19198</v>
      </c>
    </row>
    <row r="108" spans="1:22" ht="18.75">
      <c r="A108" s="6">
        <v>99</v>
      </c>
      <c r="B108" s="31" t="s">
        <v>1359</v>
      </c>
      <c r="C108" s="217">
        <v>0</v>
      </c>
      <c r="D108" s="218">
        <v>0</v>
      </c>
      <c r="E108" s="219">
        <f t="shared" si="3"/>
        <v>0.59</v>
      </c>
      <c r="F108" s="218">
        <f t="shared" si="4"/>
        <v>3953</v>
      </c>
      <c r="H108">
        <v>99</v>
      </c>
      <c r="I108"/>
      <c r="J108" s="221">
        <v>1</v>
      </c>
      <c r="L108" s="152">
        <f>C108-june!E108</f>
        <v>0</v>
      </c>
      <c r="M108" s="7">
        <f>D108-june!F108</f>
        <v>0</v>
      </c>
      <c r="N108" s="152">
        <f>E108-june!G108</f>
        <v>-4.1100000000000003</v>
      </c>
      <c r="O108" s="7">
        <f>F108-june!H108</f>
        <v>-24436</v>
      </c>
      <c r="Q108" s="6">
        <f t="shared" si="5"/>
        <v>0</v>
      </c>
      <c r="R108" s="6">
        <v>99</v>
      </c>
      <c r="U108" s="7">
        <f>S108-june!G108</f>
        <v>-4.7</v>
      </c>
      <c r="V108" s="7">
        <f>T108-june!H108</f>
        <v>-28389</v>
      </c>
    </row>
    <row r="109" spans="1:22" ht="18.75">
      <c r="A109" s="6">
        <v>100</v>
      </c>
      <c r="B109" s="32" t="s">
        <v>826</v>
      </c>
      <c r="C109" s="217">
        <v>0</v>
      </c>
      <c r="D109" s="218">
        <v>0</v>
      </c>
      <c r="E109" s="219">
        <f t="shared" si="3"/>
        <v>52.199999999999996</v>
      </c>
      <c r="F109" s="218">
        <f t="shared" si="4"/>
        <v>312643</v>
      </c>
      <c r="H109">
        <v>100</v>
      </c>
      <c r="I109"/>
      <c r="J109" s="221">
        <v>19</v>
      </c>
      <c r="L109" s="152">
        <f>C109-june!E109</f>
        <v>0</v>
      </c>
      <c r="M109" s="7">
        <f>D109-june!F109</f>
        <v>0</v>
      </c>
      <c r="N109" s="152">
        <f>E109-june!G109</f>
        <v>-2.4899999999999949</v>
      </c>
      <c r="O109" s="7">
        <f>F109-june!H109</f>
        <v>-15245</v>
      </c>
      <c r="Q109" s="6">
        <f t="shared" si="5"/>
        <v>0</v>
      </c>
      <c r="R109">
        <v>100</v>
      </c>
      <c r="S109">
        <v>40.989999999999995</v>
      </c>
      <c r="T109" s="221">
        <v>237536</v>
      </c>
      <c r="U109" s="7">
        <f>S109-june!G109</f>
        <v>-13.699999999999996</v>
      </c>
      <c r="V109" s="7">
        <f>T109-june!H109</f>
        <v>-90352</v>
      </c>
    </row>
    <row r="110" spans="1:22" ht="18.75">
      <c r="A110" s="6">
        <v>101</v>
      </c>
      <c r="B110" s="32" t="s">
        <v>1275</v>
      </c>
      <c r="C110" s="217">
        <v>10</v>
      </c>
      <c r="D110" s="218">
        <v>50468</v>
      </c>
      <c r="E110" s="219">
        <f t="shared" si="3"/>
        <v>26.060000000000002</v>
      </c>
      <c r="F110" s="218">
        <f t="shared" si="4"/>
        <v>141344</v>
      </c>
      <c r="H110">
        <v>101</v>
      </c>
      <c r="I110"/>
      <c r="J110" s="221">
        <v>8</v>
      </c>
      <c r="L110" s="152">
        <f>C110-june!E110</f>
        <v>3</v>
      </c>
      <c r="M110" s="7">
        <f>D110-june!F110</f>
        <v>10451</v>
      </c>
      <c r="N110" s="152">
        <f>E110-june!G110</f>
        <v>-8.2299999999999898</v>
      </c>
      <c r="O110" s="7">
        <f>F110-june!H110</f>
        <v>-67321</v>
      </c>
      <c r="Q110" s="6">
        <f t="shared" si="5"/>
        <v>0</v>
      </c>
      <c r="R110">
        <v>101</v>
      </c>
      <c r="S110">
        <v>21.340000000000003</v>
      </c>
      <c r="T110" s="221">
        <v>109720</v>
      </c>
      <c r="U110" s="7">
        <f>S110-june!G110</f>
        <v>-12.949999999999989</v>
      </c>
      <c r="V110" s="7">
        <f>T110-june!H110</f>
        <v>-98945</v>
      </c>
    </row>
    <row r="111" spans="1:22" ht="18.75">
      <c r="A111" s="6">
        <v>102</v>
      </c>
      <c r="B111" s="31" t="s">
        <v>893</v>
      </c>
      <c r="C111" s="217">
        <v>0</v>
      </c>
      <c r="D111" s="218">
        <v>0</v>
      </c>
      <c r="E111" s="219">
        <f t="shared" si="3"/>
        <v>0</v>
      </c>
      <c r="F111" s="218">
        <f t="shared" si="4"/>
        <v>0</v>
      </c>
      <c r="H111">
        <v>102</v>
      </c>
      <c r="I111"/>
      <c r="J111" s="221"/>
      <c r="L111" s="152">
        <f>C111-june!E111</f>
        <v>0</v>
      </c>
      <c r="M111" s="7">
        <f>D111-june!F111</f>
        <v>0</v>
      </c>
      <c r="N111" s="152">
        <f>E111-june!G111</f>
        <v>-2</v>
      </c>
      <c r="O111" s="7">
        <f>F111-june!H111</f>
        <v>-10000</v>
      </c>
      <c r="Q111" s="6">
        <f t="shared" si="5"/>
        <v>0</v>
      </c>
      <c r="R111">
        <v>102</v>
      </c>
      <c r="S111"/>
      <c r="T111" s="221"/>
      <c r="U111" s="7">
        <f>S111-june!G111</f>
        <v>-2</v>
      </c>
      <c r="V111" s="7">
        <f>T111-june!H111</f>
        <v>-10000</v>
      </c>
    </row>
    <row r="112" spans="1:22" ht="18.75">
      <c r="A112" s="6">
        <v>103</v>
      </c>
      <c r="B112" s="32" t="s">
        <v>804</v>
      </c>
      <c r="C112" s="217">
        <v>140.22999999999996</v>
      </c>
      <c r="D112" s="218">
        <v>773133</v>
      </c>
      <c r="E112" s="219">
        <f t="shared" si="3"/>
        <v>188.06999999999994</v>
      </c>
      <c r="F112" s="218">
        <f t="shared" si="4"/>
        <v>1002576</v>
      </c>
      <c r="H112">
        <v>103</v>
      </c>
      <c r="I112">
        <v>7</v>
      </c>
      <c r="J112" s="221">
        <v>4</v>
      </c>
      <c r="L112" s="152">
        <f>C112-june!E112</f>
        <v>18.249999999999929</v>
      </c>
      <c r="M112" s="7">
        <f>D112-june!F112</f>
        <v>91184</v>
      </c>
      <c r="N112" s="152">
        <f>E112-june!G112</f>
        <v>-64.330000000000041</v>
      </c>
      <c r="O112" s="7">
        <f>F112-june!H112</f>
        <v>-431869</v>
      </c>
      <c r="Q112" s="6">
        <f t="shared" si="5"/>
        <v>0</v>
      </c>
      <c r="R112">
        <v>103</v>
      </c>
      <c r="S112">
        <v>179.89999999999992</v>
      </c>
      <c r="T112" s="221">
        <v>947837</v>
      </c>
      <c r="U112" s="7">
        <f>S112-june!G112</f>
        <v>-72.500000000000057</v>
      </c>
      <c r="V112" s="7">
        <f>T112-june!H112</f>
        <v>-486608</v>
      </c>
    </row>
    <row r="113" spans="1:22" ht="18.75">
      <c r="A113" s="6">
        <v>104</v>
      </c>
      <c r="B113" s="31" t="s">
        <v>1360</v>
      </c>
      <c r="C113" s="217">
        <v>0</v>
      </c>
      <c r="D113" s="218">
        <v>0</v>
      </c>
      <c r="E113" s="219">
        <f t="shared" si="3"/>
        <v>0</v>
      </c>
      <c r="F113" s="218">
        <f t="shared" si="4"/>
        <v>0</v>
      </c>
      <c r="H113">
        <v>104</v>
      </c>
      <c r="I113"/>
      <c r="J113" s="221"/>
      <c r="L113" s="152">
        <f>C113-june!E113</f>
        <v>0</v>
      </c>
      <c r="M113" s="7">
        <f>D113-june!F113</f>
        <v>0</v>
      </c>
      <c r="N113" s="152">
        <f>E113-june!G113</f>
        <v>0</v>
      </c>
      <c r="O113" s="7">
        <f>F113-june!H113</f>
        <v>0</v>
      </c>
      <c r="Q113" s="6">
        <f t="shared" si="5"/>
        <v>0</v>
      </c>
      <c r="R113">
        <v>104</v>
      </c>
      <c r="S113"/>
      <c r="T113" s="221"/>
      <c r="U113" s="7">
        <f>S113-june!G113</f>
        <v>0</v>
      </c>
      <c r="V113" s="7">
        <f>T113-june!H113</f>
        <v>0</v>
      </c>
    </row>
    <row r="114" spans="1:22" ht="18.75">
      <c r="A114" s="6">
        <v>105</v>
      </c>
      <c r="B114" s="32" t="s">
        <v>579</v>
      </c>
      <c r="C114" s="217">
        <v>38</v>
      </c>
      <c r="D114" s="218">
        <v>196130</v>
      </c>
      <c r="E114" s="219">
        <f t="shared" si="3"/>
        <v>22.77</v>
      </c>
      <c r="F114" s="218">
        <f t="shared" si="4"/>
        <v>197267</v>
      </c>
      <c r="H114">
        <v>105</v>
      </c>
      <c r="I114"/>
      <c r="J114" s="221">
        <v>3</v>
      </c>
      <c r="L114" s="152">
        <f>C114-june!E114</f>
        <v>-2</v>
      </c>
      <c r="M114" s="7">
        <f>D114-june!F114</f>
        <v>-7693</v>
      </c>
      <c r="N114" s="152">
        <f>E114-june!G114</f>
        <v>-1.1000000000000014</v>
      </c>
      <c r="O114" s="7">
        <f>F114-june!H114</f>
        <v>7069</v>
      </c>
      <c r="Q114" s="6">
        <f t="shared" si="5"/>
        <v>0</v>
      </c>
      <c r="R114">
        <v>105</v>
      </c>
      <c r="S114">
        <v>21</v>
      </c>
      <c r="T114" s="221">
        <v>185408</v>
      </c>
      <c r="U114" s="7">
        <f>S114-june!G114</f>
        <v>-2.870000000000001</v>
      </c>
      <c r="V114" s="7">
        <f>T114-june!H114</f>
        <v>-4790</v>
      </c>
    </row>
    <row r="115" spans="1:22" ht="18.75">
      <c r="A115" s="6">
        <v>106</v>
      </c>
      <c r="B115" s="31" t="s">
        <v>1361</v>
      </c>
      <c r="C115" s="217">
        <v>0</v>
      </c>
      <c r="D115" s="218">
        <v>0</v>
      </c>
      <c r="E115" s="219">
        <f t="shared" si="3"/>
        <v>0</v>
      </c>
      <c r="F115" s="218">
        <f t="shared" si="4"/>
        <v>0</v>
      </c>
      <c r="H115">
        <v>106</v>
      </c>
      <c r="I115"/>
      <c r="J115" s="221"/>
      <c r="L115" s="152">
        <f>C115-june!E115</f>
        <v>0</v>
      </c>
      <c r="M115" s="7">
        <f>D115-june!F115</f>
        <v>0</v>
      </c>
      <c r="N115" s="152">
        <f>E115-june!G115</f>
        <v>0</v>
      </c>
      <c r="O115" s="7">
        <f>F115-june!H115</f>
        <v>0</v>
      </c>
      <c r="Q115" s="6">
        <f t="shared" si="5"/>
        <v>0</v>
      </c>
      <c r="R115">
        <v>106</v>
      </c>
      <c r="S115"/>
      <c r="T115" s="221"/>
      <c r="U115" s="7">
        <f>S115-june!G115</f>
        <v>0</v>
      </c>
      <c r="V115" s="7">
        <f>T115-june!H115</f>
        <v>0</v>
      </c>
    </row>
    <row r="116" spans="1:22" ht="18.75">
      <c r="A116" s="6">
        <v>107</v>
      </c>
      <c r="B116" s="32" t="s">
        <v>860</v>
      </c>
      <c r="C116" s="217">
        <v>39.200000000000003</v>
      </c>
      <c r="D116" s="218">
        <v>214791</v>
      </c>
      <c r="E116" s="219">
        <f t="shared" si="3"/>
        <v>303.85999999999996</v>
      </c>
      <c r="F116" s="218">
        <f t="shared" si="4"/>
        <v>1651567</v>
      </c>
      <c r="H116">
        <v>107</v>
      </c>
      <c r="I116">
        <v>1</v>
      </c>
      <c r="J116" s="221">
        <v>3</v>
      </c>
      <c r="L116" s="152">
        <f>C116-june!E116</f>
        <v>0.66000000000000369</v>
      </c>
      <c r="M116" s="7">
        <f>D116-june!F116</f>
        <v>12916</v>
      </c>
      <c r="N116" s="152">
        <f>E116-june!G116</f>
        <v>-8.2800000000000864</v>
      </c>
      <c r="O116" s="7">
        <f>F116-june!H116</f>
        <v>-222109</v>
      </c>
      <c r="Q116" s="6">
        <f t="shared" si="5"/>
        <v>0</v>
      </c>
      <c r="R116">
        <v>107</v>
      </c>
      <c r="S116">
        <v>301.26</v>
      </c>
      <c r="T116" s="221">
        <v>1634147</v>
      </c>
      <c r="U116" s="7">
        <f>S116-june!G116</f>
        <v>-10.880000000000052</v>
      </c>
      <c r="V116" s="7">
        <f>T116-june!H116</f>
        <v>-239529</v>
      </c>
    </row>
    <row r="117" spans="1:22" ht="18.75">
      <c r="A117" s="6">
        <v>108</v>
      </c>
      <c r="B117" s="31" t="s">
        <v>1362</v>
      </c>
      <c r="C117" s="217">
        <v>0</v>
      </c>
      <c r="D117" s="218">
        <v>0</v>
      </c>
      <c r="E117" s="219">
        <f t="shared" si="3"/>
        <v>0</v>
      </c>
      <c r="F117" s="218">
        <f t="shared" si="4"/>
        <v>0</v>
      </c>
      <c r="H117">
        <v>108</v>
      </c>
      <c r="I117"/>
      <c r="J117" s="221"/>
      <c r="L117" s="152">
        <f>C117-june!E117</f>
        <v>0</v>
      </c>
      <c r="M117" s="7">
        <f>D117-june!F117</f>
        <v>0</v>
      </c>
      <c r="N117" s="152">
        <f>E117-june!G117</f>
        <v>0</v>
      </c>
      <c r="O117" s="7">
        <f>F117-june!H117</f>
        <v>0</v>
      </c>
      <c r="Q117" s="6">
        <f t="shared" si="5"/>
        <v>0</v>
      </c>
      <c r="R117">
        <v>108</v>
      </c>
      <c r="S117"/>
      <c r="T117" s="221"/>
      <c r="U117" s="7">
        <f>S117-june!G117</f>
        <v>0</v>
      </c>
      <c r="V117" s="7">
        <f>T117-june!H117</f>
        <v>0</v>
      </c>
    </row>
    <row r="118" spans="1:22" ht="18.75">
      <c r="A118" s="6">
        <v>109</v>
      </c>
      <c r="B118" s="31" t="s">
        <v>1363</v>
      </c>
      <c r="C118" s="217">
        <v>0</v>
      </c>
      <c r="D118" s="218">
        <v>0</v>
      </c>
      <c r="E118" s="219">
        <f t="shared" si="3"/>
        <v>0</v>
      </c>
      <c r="F118" s="218">
        <f t="shared" si="4"/>
        <v>0</v>
      </c>
      <c r="H118">
        <v>109</v>
      </c>
      <c r="I118"/>
      <c r="J118" s="221"/>
      <c r="L118" s="152">
        <f>C118-june!E118</f>
        <v>0</v>
      </c>
      <c r="M118" s="7">
        <f>D118-june!F118</f>
        <v>0</v>
      </c>
      <c r="N118" s="152">
        <f>E118-june!G118</f>
        <v>0</v>
      </c>
      <c r="O118" s="7">
        <f>F118-june!H118</f>
        <v>0</v>
      </c>
      <c r="Q118" s="6">
        <f t="shared" si="5"/>
        <v>0</v>
      </c>
      <c r="R118">
        <v>109</v>
      </c>
      <c r="S118"/>
      <c r="T118" s="221"/>
      <c r="U118" s="7">
        <f>S118-june!G118</f>
        <v>0</v>
      </c>
      <c r="V118" s="7">
        <f>T118-june!H118</f>
        <v>0</v>
      </c>
    </row>
    <row r="119" spans="1:22" ht="18.75">
      <c r="A119" s="6">
        <v>110</v>
      </c>
      <c r="B119" s="32" t="s">
        <v>793</v>
      </c>
      <c r="C119" s="217">
        <v>31.53</v>
      </c>
      <c r="D119" s="218">
        <v>191757</v>
      </c>
      <c r="E119" s="219">
        <f t="shared" si="3"/>
        <v>25.52</v>
      </c>
      <c r="F119" s="218">
        <f t="shared" si="4"/>
        <v>143393</v>
      </c>
      <c r="H119">
        <v>110</v>
      </c>
      <c r="I119">
        <v>1</v>
      </c>
      <c r="J119" s="221">
        <v>5</v>
      </c>
      <c r="L119" s="152">
        <f>C119-june!E119</f>
        <v>-11.029999999999994</v>
      </c>
      <c r="M119" s="7">
        <f>D119-june!F119</f>
        <v>-94423</v>
      </c>
      <c r="N119" s="152">
        <f>E119-june!G119</f>
        <v>-11.580000000000002</v>
      </c>
      <c r="O119" s="7">
        <f>F119-june!H119</f>
        <v>-65901</v>
      </c>
      <c r="Q119" s="6">
        <f t="shared" si="5"/>
        <v>0</v>
      </c>
      <c r="R119">
        <v>110</v>
      </c>
      <c r="S119">
        <v>21.740000000000002</v>
      </c>
      <c r="T119" s="221">
        <v>118067</v>
      </c>
      <c r="U119" s="7">
        <f>S119-june!G119</f>
        <v>-15.36</v>
      </c>
      <c r="V119" s="7">
        <f>T119-june!H119</f>
        <v>-91227</v>
      </c>
    </row>
    <row r="120" spans="1:22" ht="18.75">
      <c r="A120" s="6">
        <v>111</v>
      </c>
      <c r="B120" s="32" t="s">
        <v>812</v>
      </c>
      <c r="C120" s="217">
        <v>132.75</v>
      </c>
      <c r="D120" s="218">
        <v>750306</v>
      </c>
      <c r="E120" s="219">
        <f t="shared" si="3"/>
        <v>48.22</v>
      </c>
      <c r="F120" s="218">
        <f t="shared" si="4"/>
        <v>286171</v>
      </c>
      <c r="H120">
        <v>111</v>
      </c>
      <c r="I120"/>
      <c r="J120" s="221">
        <v>1</v>
      </c>
      <c r="L120" s="152">
        <f>C120-june!E120</f>
        <v>15.659999999999997</v>
      </c>
      <c r="M120" s="7">
        <f>D120-june!F120</f>
        <v>87493</v>
      </c>
      <c r="N120" s="152">
        <f>E120-june!G120</f>
        <v>-3.8699999999999903</v>
      </c>
      <c r="O120" s="7">
        <f>F120-june!H120</f>
        <v>-24688</v>
      </c>
      <c r="Q120" s="6">
        <f t="shared" si="5"/>
        <v>0</v>
      </c>
      <c r="R120">
        <v>111</v>
      </c>
      <c r="S120">
        <v>47.629999999999995</v>
      </c>
      <c r="T120" s="221">
        <v>282218</v>
      </c>
      <c r="U120" s="7">
        <f>S120-june!G120</f>
        <v>-4.4599999999999937</v>
      </c>
      <c r="V120" s="7">
        <f>T120-june!H120</f>
        <v>-28641</v>
      </c>
    </row>
    <row r="121" spans="1:22" ht="18.75">
      <c r="A121" s="6">
        <v>112</v>
      </c>
      <c r="B121" s="32" t="s">
        <v>926</v>
      </c>
      <c r="C121" s="217">
        <v>0</v>
      </c>
      <c r="D121" s="218">
        <v>0</v>
      </c>
      <c r="E121" s="219">
        <f t="shared" si="3"/>
        <v>0</v>
      </c>
      <c r="F121" s="218">
        <f t="shared" si="4"/>
        <v>0</v>
      </c>
      <c r="H121">
        <v>112</v>
      </c>
      <c r="I121"/>
      <c r="J121" s="221"/>
      <c r="L121" s="152">
        <f>C121-june!E121</f>
        <v>0</v>
      </c>
      <c r="M121" s="7">
        <f>D121-june!F121</f>
        <v>0</v>
      </c>
      <c r="N121" s="152">
        <f>E121-june!G121</f>
        <v>0</v>
      </c>
      <c r="O121" s="7">
        <f>F121-june!H121</f>
        <v>0</v>
      </c>
      <c r="Q121" s="6">
        <f t="shared" si="5"/>
        <v>0</v>
      </c>
      <c r="R121">
        <v>112</v>
      </c>
      <c r="S121"/>
      <c r="T121" s="221"/>
      <c r="U121" s="7">
        <f>S121-june!G121</f>
        <v>0</v>
      </c>
      <c r="V121" s="7">
        <f>T121-june!H121</f>
        <v>0</v>
      </c>
    </row>
    <row r="122" spans="1:22" ht="18.75">
      <c r="A122" s="6">
        <v>113</v>
      </c>
      <c r="B122" s="31" t="s">
        <v>1364</v>
      </c>
      <c r="C122" s="217">
        <v>0</v>
      </c>
      <c r="D122" s="218">
        <v>0</v>
      </c>
      <c r="E122" s="219">
        <f t="shared" si="3"/>
        <v>0</v>
      </c>
      <c r="F122" s="218">
        <f t="shared" si="4"/>
        <v>0</v>
      </c>
      <c r="H122">
        <v>113</v>
      </c>
      <c r="I122"/>
      <c r="J122" s="221"/>
      <c r="L122" s="152">
        <f>C122-june!E122</f>
        <v>0</v>
      </c>
      <c r="M122" s="7">
        <f>D122-june!F122</f>
        <v>0</v>
      </c>
      <c r="N122" s="152">
        <f>E122-june!G122</f>
        <v>0</v>
      </c>
      <c r="O122" s="7">
        <f>F122-june!H122</f>
        <v>0</v>
      </c>
      <c r="Q122" s="6">
        <f t="shared" si="5"/>
        <v>0</v>
      </c>
      <c r="R122">
        <v>113</v>
      </c>
      <c r="S122"/>
      <c r="T122" s="221"/>
      <c r="U122" s="7">
        <f>S122-june!G122</f>
        <v>0</v>
      </c>
      <c r="V122" s="7">
        <f>T122-june!H122</f>
        <v>0</v>
      </c>
    </row>
    <row r="123" spans="1:22" ht="18.75">
      <c r="A123" s="6">
        <v>114</v>
      </c>
      <c r="B123" s="32" t="s">
        <v>815</v>
      </c>
      <c r="C123" s="217">
        <v>92.589999999999989</v>
      </c>
      <c r="D123" s="218">
        <v>578152</v>
      </c>
      <c r="E123" s="219">
        <f t="shared" si="3"/>
        <v>326.21999999999991</v>
      </c>
      <c r="F123" s="218">
        <f t="shared" si="4"/>
        <v>2309748</v>
      </c>
      <c r="H123">
        <v>114</v>
      </c>
      <c r="I123">
        <v>13</v>
      </c>
      <c r="J123" s="221">
        <v>3</v>
      </c>
      <c r="L123" s="152">
        <f>C123-june!E123</f>
        <v>-23.95999999999998</v>
      </c>
      <c r="M123" s="7">
        <f>D123-june!F123</f>
        <v>-132783</v>
      </c>
      <c r="N123" s="152">
        <f>E123-june!G123</f>
        <v>3.0599999999998886</v>
      </c>
      <c r="O123" s="7">
        <f>F123-june!H123</f>
        <v>-193701</v>
      </c>
      <c r="Q123" s="6">
        <f t="shared" si="5"/>
        <v>0</v>
      </c>
      <c r="R123">
        <v>114</v>
      </c>
      <c r="S123">
        <v>313.65999999999991</v>
      </c>
      <c r="T123" s="221">
        <v>2225596</v>
      </c>
      <c r="U123" s="7">
        <f>S123-june!G123</f>
        <v>-9.5000000000001137</v>
      </c>
      <c r="V123" s="7">
        <f>T123-june!H123</f>
        <v>-277853</v>
      </c>
    </row>
    <row r="124" spans="1:22" ht="18.75">
      <c r="A124" s="6">
        <v>115</v>
      </c>
      <c r="B124" s="31" t="s">
        <v>1365</v>
      </c>
      <c r="C124" s="217">
        <v>0</v>
      </c>
      <c r="D124" s="218">
        <v>0</v>
      </c>
      <c r="E124" s="219">
        <f t="shared" si="3"/>
        <v>0</v>
      </c>
      <c r="F124" s="218">
        <f t="shared" si="4"/>
        <v>0</v>
      </c>
      <c r="H124">
        <v>115</v>
      </c>
      <c r="I124"/>
      <c r="J124" s="221"/>
      <c r="L124" s="152">
        <f>C124-june!E124</f>
        <v>0</v>
      </c>
      <c r="M124" s="7">
        <f>D124-june!F124</f>
        <v>0</v>
      </c>
      <c r="N124" s="152">
        <f>E124-june!G124</f>
        <v>0</v>
      </c>
      <c r="O124" s="7">
        <f>F124-june!H124</f>
        <v>0</v>
      </c>
      <c r="Q124" s="6">
        <f t="shared" si="5"/>
        <v>0</v>
      </c>
      <c r="R124">
        <v>115</v>
      </c>
      <c r="S124"/>
      <c r="T124" s="221"/>
      <c r="U124" s="7">
        <f>S124-june!G124</f>
        <v>0</v>
      </c>
      <c r="V124" s="7">
        <f>T124-june!H124</f>
        <v>0</v>
      </c>
    </row>
    <row r="125" spans="1:22" ht="18.75">
      <c r="A125" s="6">
        <v>116</v>
      </c>
      <c r="B125" s="31" t="s">
        <v>1366</v>
      </c>
      <c r="C125" s="217">
        <v>0</v>
      </c>
      <c r="D125" s="218">
        <v>0</v>
      </c>
      <c r="E125" s="219">
        <f t="shared" si="3"/>
        <v>0</v>
      </c>
      <c r="F125" s="218">
        <f t="shared" si="4"/>
        <v>0</v>
      </c>
      <c r="H125">
        <v>116</v>
      </c>
      <c r="I125"/>
      <c r="J125" s="221"/>
      <c r="L125" s="152">
        <f>C125-june!E125</f>
        <v>0</v>
      </c>
      <c r="M125" s="7">
        <f>D125-june!F125</f>
        <v>0</v>
      </c>
      <c r="N125" s="152">
        <f>E125-june!G125</f>
        <v>0</v>
      </c>
      <c r="O125" s="7">
        <f>F125-june!H125</f>
        <v>0</v>
      </c>
      <c r="Q125" s="6">
        <f t="shared" si="5"/>
        <v>0</v>
      </c>
      <c r="R125">
        <v>116</v>
      </c>
      <c r="S125"/>
      <c r="T125" s="221"/>
      <c r="U125" s="7">
        <f>S125-june!G125</f>
        <v>0</v>
      </c>
      <c r="V125" s="7">
        <f>T125-june!H125</f>
        <v>0</v>
      </c>
    </row>
    <row r="126" spans="1:22" ht="18.75">
      <c r="A126" s="6">
        <v>117</v>
      </c>
      <c r="B126" s="32" t="s">
        <v>1367</v>
      </c>
      <c r="C126" s="217">
        <v>102.42999999999999</v>
      </c>
      <c r="D126" s="218">
        <v>589766</v>
      </c>
      <c r="E126" s="219">
        <f t="shared" si="3"/>
        <v>57.59</v>
      </c>
      <c r="F126" s="218">
        <f t="shared" si="4"/>
        <v>385346</v>
      </c>
      <c r="H126">
        <v>117</v>
      </c>
      <c r="I126"/>
      <c r="J126" s="221">
        <v>4</v>
      </c>
      <c r="L126" s="152">
        <f>C126-june!E126</f>
        <v>3.960000000000008</v>
      </c>
      <c r="M126" s="7">
        <f>D126-june!F126</f>
        <v>-32913</v>
      </c>
      <c r="N126" s="152">
        <f>E126-june!G126</f>
        <v>10.11</v>
      </c>
      <c r="O126" s="7">
        <f>F126-june!H126</f>
        <v>82369</v>
      </c>
      <c r="Q126" s="6">
        <f t="shared" si="5"/>
        <v>0</v>
      </c>
      <c r="R126">
        <v>117</v>
      </c>
      <c r="S126">
        <v>55.230000000000004</v>
      </c>
      <c r="T126" s="221">
        <v>369534</v>
      </c>
      <c r="U126" s="7">
        <f>S126-june!G126</f>
        <v>7.75</v>
      </c>
      <c r="V126" s="7">
        <f>T126-june!H126</f>
        <v>66557</v>
      </c>
    </row>
    <row r="127" spans="1:22" ht="18.75">
      <c r="A127" s="6">
        <v>118</v>
      </c>
      <c r="B127" s="31" t="s">
        <v>1368</v>
      </c>
      <c r="C127" s="217">
        <v>0</v>
      </c>
      <c r="D127" s="218">
        <v>0</v>
      </c>
      <c r="E127" s="219">
        <f t="shared" si="3"/>
        <v>1</v>
      </c>
      <c r="F127" s="218">
        <f t="shared" si="4"/>
        <v>5000</v>
      </c>
      <c r="H127">
        <v>118</v>
      </c>
      <c r="I127"/>
      <c r="J127" s="221"/>
      <c r="L127" s="152">
        <f>C127-june!E127</f>
        <v>0</v>
      </c>
      <c r="M127" s="7">
        <f>D127-june!F127</f>
        <v>0</v>
      </c>
      <c r="N127" s="152">
        <f>E127-june!G127</f>
        <v>0</v>
      </c>
      <c r="O127" s="7">
        <f>F127-june!H127</f>
        <v>0</v>
      </c>
      <c r="Q127" s="6">
        <f t="shared" si="5"/>
        <v>0</v>
      </c>
      <c r="R127">
        <v>118</v>
      </c>
      <c r="S127">
        <v>1</v>
      </c>
      <c r="T127" s="221">
        <v>5000</v>
      </c>
      <c r="U127" s="7">
        <f>S127-june!G127</f>
        <v>0</v>
      </c>
      <c r="V127" s="7">
        <f>T127-june!H127</f>
        <v>0</v>
      </c>
    </row>
    <row r="128" spans="1:22" ht="18.75">
      <c r="A128" s="6">
        <v>119</v>
      </c>
      <c r="B128" s="31" t="s">
        <v>1369</v>
      </c>
      <c r="C128" s="217">
        <v>0</v>
      </c>
      <c r="D128" s="218">
        <v>0</v>
      </c>
      <c r="E128" s="219">
        <f t="shared" si="3"/>
        <v>0</v>
      </c>
      <c r="F128" s="218">
        <f t="shared" si="4"/>
        <v>0</v>
      </c>
      <c r="H128">
        <v>119</v>
      </c>
      <c r="I128"/>
      <c r="J128" s="221"/>
      <c r="L128" s="152">
        <f>C128-june!E128</f>
        <v>0</v>
      </c>
      <c r="M128" s="7">
        <f>D128-june!F128</f>
        <v>0</v>
      </c>
      <c r="N128" s="152">
        <f>E128-june!G128</f>
        <v>0</v>
      </c>
      <c r="O128" s="7">
        <f>F128-june!H128</f>
        <v>0</v>
      </c>
      <c r="Q128" s="6">
        <f t="shared" si="5"/>
        <v>0</v>
      </c>
      <c r="R128">
        <v>119</v>
      </c>
      <c r="S128"/>
      <c r="T128" s="221"/>
      <c r="U128" s="7">
        <f>S128-june!G128</f>
        <v>0</v>
      </c>
      <c r="V128" s="7">
        <f>T128-june!H128</f>
        <v>0</v>
      </c>
    </row>
    <row r="129" spans="1:22" ht="18.75">
      <c r="A129" s="6">
        <v>120</v>
      </c>
      <c r="B129" s="31" t="s">
        <v>1370</v>
      </c>
      <c r="C129" s="217">
        <v>0</v>
      </c>
      <c r="D129" s="218">
        <v>0</v>
      </c>
      <c r="E129" s="219">
        <f t="shared" si="3"/>
        <v>0</v>
      </c>
      <c r="F129" s="218">
        <f t="shared" si="4"/>
        <v>0</v>
      </c>
      <c r="H129">
        <v>120</v>
      </c>
      <c r="I129"/>
      <c r="J129" s="221"/>
      <c r="L129" s="152">
        <f>C129-june!E129</f>
        <v>0</v>
      </c>
      <c r="M129" s="7">
        <f>D129-june!F129</f>
        <v>0</v>
      </c>
      <c r="N129" s="152">
        <f>E129-june!G129</f>
        <v>0</v>
      </c>
      <c r="O129" s="7">
        <f>F129-june!H129</f>
        <v>0</v>
      </c>
      <c r="Q129" s="6">
        <f t="shared" si="5"/>
        <v>0</v>
      </c>
      <c r="R129">
        <v>120</v>
      </c>
      <c r="S129"/>
      <c r="T129" s="221"/>
      <c r="U129" s="7">
        <f>S129-june!G129</f>
        <v>0</v>
      </c>
      <c r="V129" s="7">
        <f>T129-june!H129</f>
        <v>0</v>
      </c>
    </row>
    <row r="130" spans="1:22" ht="18.75">
      <c r="A130" s="6">
        <v>121</v>
      </c>
      <c r="B130" s="32" t="s">
        <v>820</v>
      </c>
      <c r="C130" s="217">
        <v>3</v>
      </c>
      <c r="D130" s="218">
        <v>15000</v>
      </c>
      <c r="E130" s="219">
        <f t="shared" si="3"/>
        <v>11</v>
      </c>
      <c r="F130" s="218">
        <f t="shared" si="4"/>
        <v>55000</v>
      </c>
      <c r="H130">
        <v>121</v>
      </c>
      <c r="I130"/>
      <c r="J130" s="221"/>
      <c r="L130" s="152">
        <f>C130-june!E130</f>
        <v>-2</v>
      </c>
      <c r="M130" s="7">
        <f>D130-june!F130</f>
        <v>-13564</v>
      </c>
      <c r="N130" s="152">
        <f>E130-june!G130</f>
        <v>6.3100000000000005</v>
      </c>
      <c r="O130" s="7">
        <f>F130-june!H130</f>
        <v>31550</v>
      </c>
      <c r="Q130" s="6">
        <f t="shared" si="5"/>
        <v>0</v>
      </c>
      <c r="R130">
        <v>121</v>
      </c>
      <c r="S130">
        <v>11</v>
      </c>
      <c r="T130" s="221">
        <v>55000</v>
      </c>
      <c r="U130" s="7">
        <f>S130-june!G130</f>
        <v>6.3100000000000005</v>
      </c>
      <c r="V130" s="7">
        <f>T130-june!H130</f>
        <v>31550</v>
      </c>
    </row>
    <row r="131" spans="1:22" ht="18.75">
      <c r="A131" s="6">
        <v>122</v>
      </c>
      <c r="B131" s="31" t="s">
        <v>1372</v>
      </c>
      <c r="C131" s="217">
        <v>0</v>
      </c>
      <c r="D131" s="218">
        <v>0</v>
      </c>
      <c r="E131" s="219">
        <f t="shared" si="3"/>
        <v>0</v>
      </c>
      <c r="F131" s="218">
        <f t="shared" si="4"/>
        <v>0</v>
      </c>
      <c r="H131">
        <v>122</v>
      </c>
      <c r="I131"/>
      <c r="J131" s="221"/>
      <c r="L131" s="152">
        <f>C131-june!E131</f>
        <v>0</v>
      </c>
      <c r="M131" s="7">
        <f>D131-june!F131</f>
        <v>0</v>
      </c>
      <c r="N131" s="152">
        <f>E131-june!G131</f>
        <v>-2.74</v>
      </c>
      <c r="O131" s="7">
        <f>F131-june!H131</f>
        <v>-13700</v>
      </c>
      <c r="Q131" s="6">
        <f t="shared" si="5"/>
        <v>0</v>
      </c>
      <c r="R131">
        <v>122</v>
      </c>
      <c r="S131"/>
      <c r="T131" s="221"/>
      <c r="U131" s="7">
        <f>S131-june!G131</f>
        <v>-2.74</v>
      </c>
      <c r="V131" s="7">
        <f>T131-june!H131</f>
        <v>-13700</v>
      </c>
    </row>
    <row r="132" spans="1:22" ht="18.75">
      <c r="A132" s="6">
        <v>123</v>
      </c>
      <c r="B132" s="31" t="s">
        <v>1373</v>
      </c>
      <c r="C132" s="217">
        <v>0</v>
      </c>
      <c r="D132" s="218">
        <v>0</v>
      </c>
      <c r="E132" s="219">
        <f t="shared" si="3"/>
        <v>0</v>
      </c>
      <c r="F132" s="218">
        <f t="shared" si="4"/>
        <v>0</v>
      </c>
      <c r="H132">
        <v>123</v>
      </c>
      <c r="I132"/>
      <c r="J132" s="221"/>
      <c r="L132" s="152">
        <f>C132-june!E132</f>
        <v>0</v>
      </c>
      <c r="M132" s="7">
        <f>D132-june!F132</f>
        <v>0</v>
      </c>
      <c r="N132" s="152">
        <f>E132-june!G132</f>
        <v>0</v>
      </c>
      <c r="O132" s="7">
        <f>F132-june!H132</f>
        <v>0</v>
      </c>
      <c r="Q132" s="6">
        <f t="shared" si="5"/>
        <v>0</v>
      </c>
      <c r="R132">
        <v>123</v>
      </c>
      <c r="S132"/>
      <c r="T132" s="221"/>
      <c r="U132" s="7">
        <f>S132-june!G132</f>
        <v>0</v>
      </c>
      <c r="V132" s="7">
        <f>T132-june!H132</f>
        <v>0</v>
      </c>
    </row>
    <row r="133" spans="1:22" ht="18.75">
      <c r="A133" s="6">
        <v>124</v>
      </c>
      <c r="B133" s="31" t="s">
        <v>1374</v>
      </c>
      <c r="C133" s="217">
        <v>0</v>
      </c>
      <c r="D133" s="218">
        <v>0</v>
      </c>
      <c r="E133" s="219">
        <f t="shared" si="3"/>
        <v>0</v>
      </c>
      <c r="F133" s="218">
        <f t="shared" si="4"/>
        <v>0</v>
      </c>
      <c r="H133">
        <v>124</v>
      </c>
      <c r="I133"/>
      <c r="J133" s="221"/>
      <c r="L133" s="152">
        <f>C133-june!E133</f>
        <v>0</v>
      </c>
      <c r="M133" s="7">
        <f>D133-june!F133</f>
        <v>0</v>
      </c>
      <c r="N133" s="152">
        <f>E133-june!G133</f>
        <v>0</v>
      </c>
      <c r="O133" s="7">
        <f>F133-june!H133</f>
        <v>0</v>
      </c>
      <c r="Q133" s="6">
        <f t="shared" si="5"/>
        <v>0</v>
      </c>
      <c r="R133">
        <v>124</v>
      </c>
      <c r="S133"/>
      <c r="T133" s="221"/>
      <c r="U133" s="7">
        <f>S133-june!G133</f>
        <v>0</v>
      </c>
      <c r="V133" s="7">
        <f>T133-june!H133</f>
        <v>0</v>
      </c>
    </row>
    <row r="134" spans="1:22" ht="18.75">
      <c r="A134" s="6">
        <v>125</v>
      </c>
      <c r="B134" s="32" t="s">
        <v>1268</v>
      </c>
      <c r="C134" s="217">
        <v>70</v>
      </c>
      <c r="D134" s="218">
        <v>368354</v>
      </c>
      <c r="E134" s="219">
        <f t="shared" si="3"/>
        <v>5</v>
      </c>
      <c r="F134" s="218">
        <f t="shared" si="4"/>
        <v>31314</v>
      </c>
      <c r="H134">
        <v>125</v>
      </c>
      <c r="I134"/>
      <c r="J134" s="221"/>
      <c r="L134" s="152">
        <f>C134-june!E134</f>
        <v>2.6200000000000045</v>
      </c>
      <c r="M134" s="7">
        <f>D134-june!F134</f>
        <v>12462</v>
      </c>
      <c r="N134" s="152">
        <f>E134-june!G134</f>
        <v>2</v>
      </c>
      <c r="O134" s="7">
        <f>F134-june!H134</f>
        <v>16314</v>
      </c>
      <c r="Q134" s="6">
        <f t="shared" si="5"/>
        <v>0</v>
      </c>
      <c r="R134">
        <v>125</v>
      </c>
      <c r="S134">
        <v>5</v>
      </c>
      <c r="T134" s="221">
        <v>31314</v>
      </c>
      <c r="U134" s="7">
        <f>S134-june!G134</f>
        <v>2</v>
      </c>
      <c r="V134" s="7">
        <f>T134-june!H134</f>
        <v>16314</v>
      </c>
    </row>
    <row r="135" spans="1:22" ht="18.75">
      <c r="A135" s="6">
        <v>126</v>
      </c>
      <c r="B135" s="32" t="s">
        <v>779</v>
      </c>
      <c r="C135" s="217">
        <v>0</v>
      </c>
      <c r="D135" s="218">
        <v>0</v>
      </c>
      <c r="E135" s="219">
        <f t="shared" si="3"/>
        <v>1.18</v>
      </c>
      <c r="F135" s="218">
        <f t="shared" si="4"/>
        <v>7906</v>
      </c>
      <c r="H135">
        <v>126</v>
      </c>
      <c r="I135"/>
      <c r="J135" s="221">
        <v>2</v>
      </c>
      <c r="L135" s="152">
        <f>C135-june!E135</f>
        <v>0</v>
      </c>
      <c r="M135" s="7">
        <f>D135-june!F135</f>
        <v>0</v>
      </c>
      <c r="N135" s="152">
        <f>E135-june!G135</f>
        <v>1.18</v>
      </c>
      <c r="O135" s="7">
        <f>F135-june!H135</f>
        <v>7906</v>
      </c>
      <c r="Q135" s="6">
        <f t="shared" si="5"/>
        <v>0</v>
      </c>
      <c r="R135">
        <v>126</v>
      </c>
      <c r="S135"/>
      <c r="T135" s="221"/>
      <c r="U135" s="7">
        <f>S135-june!G135</f>
        <v>0</v>
      </c>
      <c r="V135" s="7">
        <f>T135-june!H135</f>
        <v>0</v>
      </c>
    </row>
    <row r="136" spans="1:22" ht="18.75">
      <c r="A136" s="6">
        <v>127</v>
      </c>
      <c r="B136" s="31" t="s">
        <v>1375</v>
      </c>
      <c r="C136" s="217">
        <v>123.99999999999999</v>
      </c>
      <c r="D136" s="218">
        <v>838623</v>
      </c>
      <c r="E136" s="219">
        <f t="shared" si="3"/>
        <v>28.3</v>
      </c>
      <c r="F136" s="218">
        <f t="shared" si="4"/>
        <v>202217</v>
      </c>
      <c r="H136">
        <v>127</v>
      </c>
      <c r="I136">
        <v>6</v>
      </c>
      <c r="J136" s="221"/>
      <c r="L136" s="152">
        <f>C136-june!E136</f>
        <v>-6.8000000000000256</v>
      </c>
      <c r="M136" s="7">
        <f>D136-june!F136</f>
        <v>-80568</v>
      </c>
      <c r="N136" s="152">
        <f>E136-june!G136</f>
        <v>-2.4800000000000004</v>
      </c>
      <c r="O136" s="7">
        <f>F136-june!H136</f>
        <v>7303</v>
      </c>
      <c r="Q136" s="6">
        <f t="shared" si="5"/>
        <v>0</v>
      </c>
      <c r="R136">
        <v>127</v>
      </c>
      <c r="S136">
        <v>23.32</v>
      </c>
      <c r="T136" s="221">
        <v>168851</v>
      </c>
      <c r="U136" s="7">
        <f>S136-june!G136</f>
        <v>-7.4600000000000009</v>
      </c>
      <c r="V136" s="7">
        <f>T136-june!H136</f>
        <v>-26063</v>
      </c>
    </row>
    <row r="137" spans="1:22" ht="18.75">
      <c r="A137" s="6">
        <v>128</v>
      </c>
      <c r="B137" s="32" t="s">
        <v>580</v>
      </c>
      <c r="C137" s="217">
        <v>42.49</v>
      </c>
      <c r="D137" s="218">
        <v>247501</v>
      </c>
      <c r="E137" s="219">
        <f t="shared" si="3"/>
        <v>211.74</v>
      </c>
      <c r="F137" s="218">
        <f t="shared" si="4"/>
        <v>1190061</v>
      </c>
      <c r="H137">
        <v>128</v>
      </c>
      <c r="I137">
        <v>3</v>
      </c>
      <c r="J137" s="221">
        <v>16</v>
      </c>
      <c r="L137" s="152">
        <f>C137-june!E137</f>
        <v>5.8900000000000006</v>
      </c>
      <c r="M137" s="7">
        <f>D137-june!F137</f>
        <v>40726</v>
      </c>
      <c r="N137" s="152">
        <f>E137-june!G137</f>
        <v>21.920000000000016</v>
      </c>
      <c r="O137" s="7">
        <f>F137-june!H137</f>
        <v>105922</v>
      </c>
      <c r="Q137" s="6">
        <f t="shared" si="5"/>
        <v>0</v>
      </c>
      <c r="R137">
        <v>128</v>
      </c>
      <c r="S137">
        <v>199.81</v>
      </c>
      <c r="T137" s="221">
        <v>1110130</v>
      </c>
      <c r="U137" s="7">
        <f>S137-june!G137</f>
        <v>9.9900000000000091</v>
      </c>
      <c r="V137" s="7">
        <f>T137-june!H137</f>
        <v>25991</v>
      </c>
    </row>
    <row r="138" spans="1:22" ht="18.75">
      <c r="A138" s="6">
        <v>129</v>
      </c>
      <c r="B138" s="31" t="s">
        <v>1376</v>
      </c>
      <c r="C138" s="217">
        <v>0</v>
      </c>
      <c r="D138" s="218">
        <v>0</v>
      </c>
      <c r="E138" s="219">
        <f t="shared" si="3"/>
        <v>0</v>
      </c>
      <c r="F138" s="218">
        <f t="shared" si="4"/>
        <v>0</v>
      </c>
      <c r="H138">
        <v>129</v>
      </c>
      <c r="I138"/>
      <c r="J138" s="221"/>
      <c r="L138" s="152">
        <f>C138-june!E138</f>
        <v>0</v>
      </c>
      <c r="M138" s="7">
        <f>D138-june!F138</f>
        <v>0</v>
      </c>
      <c r="N138" s="152">
        <f>E138-june!G138</f>
        <v>0</v>
      </c>
      <c r="O138" s="7">
        <f>F138-june!H138</f>
        <v>0</v>
      </c>
      <c r="Q138" s="6">
        <f t="shared" si="5"/>
        <v>0</v>
      </c>
      <c r="R138">
        <v>129</v>
      </c>
      <c r="S138"/>
      <c r="T138" s="221"/>
      <c r="U138" s="7">
        <f>S138-june!G138</f>
        <v>0</v>
      </c>
      <c r="V138" s="7">
        <f>T138-june!H138</f>
        <v>0</v>
      </c>
    </row>
    <row r="139" spans="1:22" ht="18.75">
      <c r="A139" s="6">
        <v>130</v>
      </c>
      <c r="B139" s="31" t="s">
        <v>1377</v>
      </c>
      <c r="C139" s="217">
        <v>0</v>
      </c>
      <c r="D139" s="218">
        <v>0</v>
      </c>
      <c r="E139" s="219">
        <f t="shared" ref="E139:E202" si="6">S139+(0.83*I139)+0.59*J139</f>
        <v>0</v>
      </c>
      <c r="F139" s="218">
        <f t="shared" ref="F139:F202" si="7">T139+(0.83*I139)*6700+0.59*J139*6700</f>
        <v>0</v>
      </c>
      <c r="H139">
        <v>130</v>
      </c>
      <c r="I139"/>
      <c r="J139" s="221"/>
      <c r="L139" s="152">
        <f>C139-june!E139</f>
        <v>0</v>
      </c>
      <c r="M139" s="7">
        <f>D139-june!F139</f>
        <v>0</v>
      </c>
      <c r="N139" s="152">
        <f>E139-june!G139</f>
        <v>0</v>
      </c>
      <c r="O139" s="7">
        <f>F139-june!H139</f>
        <v>0</v>
      </c>
      <c r="Q139" s="6">
        <f t="shared" ref="Q139:Q202" si="8">R139-A139</f>
        <v>0</v>
      </c>
      <c r="R139">
        <v>130</v>
      </c>
      <c r="S139"/>
      <c r="T139" s="221"/>
      <c r="U139" s="7">
        <f>S139-june!G139</f>
        <v>0</v>
      </c>
      <c r="V139" s="7">
        <f>T139-june!H139</f>
        <v>0</v>
      </c>
    </row>
    <row r="140" spans="1:22" ht="18.75">
      <c r="A140" s="6">
        <v>131</v>
      </c>
      <c r="B140" s="31" t="s">
        <v>1378</v>
      </c>
      <c r="C140" s="217">
        <v>0</v>
      </c>
      <c r="D140" s="218">
        <v>0</v>
      </c>
      <c r="E140" s="219">
        <f t="shared" si="6"/>
        <v>0</v>
      </c>
      <c r="F140" s="218">
        <f t="shared" si="7"/>
        <v>0</v>
      </c>
      <c r="H140">
        <v>131</v>
      </c>
      <c r="I140"/>
      <c r="J140" s="221"/>
      <c r="L140" s="152">
        <f>C140-june!E140</f>
        <v>0</v>
      </c>
      <c r="M140" s="7">
        <f>D140-june!F140</f>
        <v>0</v>
      </c>
      <c r="N140" s="152">
        <f>E140-june!G140</f>
        <v>-3.48</v>
      </c>
      <c r="O140" s="7">
        <f>F140-june!H140</f>
        <v>-24172</v>
      </c>
      <c r="Q140" s="6">
        <f t="shared" si="8"/>
        <v>0</v>
      </c>
      <c r="R140">
        <v>131</v>
      </c>
      <c r="S140"/>
      <c r="T140" s="221"/>
      <c r="U140" s="7">
        <f>S140-june!G140</f>
        <v>-3.48</v>
      </c>
      <c r="V140" s="7">
        <f>T140-june!H140</f>
        <v>-24172</v>
      </c>
    </row>
    <row r="141" spans="1:22" ht="18.75">
      <c r="A141" s="6">
        <v>132</v>
      </c>
      <c r="B141" s="31" t="s">
        <v>1379</v>
      </c>
      <c r="C141" s="217">
        <v>0</v>
      </c>
      <c r="D141" s="218">
        <v>0</v>
      </c>
      <c r="E141" s="219">
        <f t="shared" si="6"/>
        <v>0</v>
      </c>
      <c r="F141" s="218">
        <f t="shared" si="7"/>
        <v>0</v>
      </c>
      <c r="H141">
        <v>132</v>
      </c>
      <c r="I141"/>
      <c r="J141" s="221"/>
      <c r="L141" s="152">
        <f>C141-june!E141</f>
        <v>0</v>
      </c>
      <c r="M141" s="7">
        <f>D141-june!F141</f>
        <v>0</v>
      </c>
      <c r="N141" s="152">
        <f>E141-june!G141</f>
        <v>0</v>
      </c>
      <c r="O141" s="7">
        <f>F141-june!H141</f>
        <v>0</v>
      </c>
      <c r="Q141" s="6">
        <f t="shared" si="8"/>
        <v>0</v>
      </c>
      <c r="R141">
        <v>132</v>
      </c>
      <c r="S141"/>
      <c r="T141" s="221"/>
      <c r="U141" s="7">
        <f>S141-june!G141</f>
        <v>0</v>
      </c>
      <c r="V141" s="7">
        <f>T141-june!H141</f>
        <v>0</v>
      </c>
    </row>
    <row r="142" spans="1:22" ht="18.75">
      <c r="A142" s="6">
        <v>133</v>
      </c>
      <c r="B142" s="32" t="s">
        <v>836</v>
      </c>
      <c r="C142" s="217">
        <v>57.480000000000004</v>
      </c>
      <c r="D142" s="218">
        <v>305871</v>
      </c>
      <c r="E142" s="219">
        <f t="shared" si="6"/>
        <v>14.07</v>
      </c>
      <c r="F142" s="218">
        <f t="shared" si="7"/>
        <v>76997</v>
      </c>
      <c r="H142">
        <v>133</v>
      </c>
      <c r="I142">
        <v>4</v>
      </c>
      <c r="J142" s="221">
        <v>1</v>
      </c>
      <c r="L142" s="152">
        <f>C142-june!E142</f>
        <v>-0.38999999999999346</v>
      </c>
      <c r="M142" s="7">
        <f>D142-june!F142</f>
        <v>-10225</v>
      </c>
      <c r="N142" s="152">
        <f>E142-june!G142</f>
        <v>-3.4299999999999962</v>
      </c>
      <c r="O142" s="7">
        <f>F142-june!H142</f>
        <v>-43807</v>
      </c>
      <c r="Q142" s="6">
        <f t="shared" si="8"/>
        <v>0</v>
      </c>
      <c r="R142">
        <v>133</v>
      </c>
      <c r="S142">
        <v>10.16</v>
      </c>
      <c r="T142" s="221">
        <v>50800</v>
      </c>
      <c r="U142" s="7">
        <f>S142-june!G142</f>
        <v>-7.3399999999999963</v>
      </c>
      <c r="V142" s="7">
        <f>T142-june!H142</f>
        <v>-70004</v>
      </c>
    </row>
    <row r="143" spans="1:22" ht="18.75">
      <c r="A143" s="6">
        <v>134</v>
      </c>
      <c r="B143" s="31" t="s">
        <v>1380</v>
      </c>
      <c r="C143" s="217">
        <v>0</v>
      </c>
      <c r="D143" s="218">
        <v>0</v>
      </c>
      <c r="E143" s="219">
        <f t="shared" si="6"/>
        <v>0</v>
      </c>
      <c r="F143" s="218">
        <f t="shared" si="7"/>
        <v>0</v>
      </c>
      <c r="H143">
        <v>134</v>
      </c>
      <c r="I143"/>
      <c r="J143" s="221"/>
      <c r="L143" s="152">
        <f>C143-june!E143</f>
        <v>0</v>
      </c>
      <c r="M143" s="7">
        <f>D143-june!F143</f>
        <v>0</v>
      </c>
      <c r="N143" s="152">
        <f>E143-june!G143</f>
        <v>0</v>
      </c>
      <c r="O143" s="7">
        <f>F143-june!H143</f>
        <v>0</v>
      </c>
      <c r="Q143" s="6">
        <f t="shared" si="8"/>
        <v>0</v>
      </c>
      <c r="R143">
        <v>134</v>
      </c>
      <c r="S143"/>
      <c r="T143" s="221"/>
      <c r="U143" s="7">
        <f>S143-june!G143</f>
        <v>0</v>
      </c>
      <c r="V143" s="7">
        <f>T143-june!H143</f>
        <v>0</v>
      </c>
    </row>
    <row r="144" spans="1:22" ht="18.75">
      <c r="A144" s="6">
        <v>135</v>
      </c>
      <c r="B144" s="31" t="s">
        <v>1381</v>
      </c>
      <c r="C144" s="217">
        <v>40.31</v>
      </c>
      <c r="D144" s="218">
        <v>246248</v>
      </c>
      <c r="E144" s="219">
        <f t="shared" si="6"/>
        <v>1.5899999999999999</v>
      </c>
      <c r="F144" s="218">
        <f t="shared" si="7"/>
        <v>8953</v>
      </c>
      <c r="H144">
        <v>135</v>
      </c>
      <c r="I144"/>
      <c r="J144" s="221">
        <v>1</v>
      </c>
      <c r="L144" s="152">
        <f>C144-june!E144</f>
        <v>-12.619999999999997</v>
      </c>
      <c r="M144" s="7">
        <f>D144-june!F144</f>
        <v>-53033</v>
      </c>
      <c r="N144" s="152">
        <f>E144-june!G144</f>
        <v>-0.93000000000000016</v>
      </c>
      <c r="O144" s="7">
        <f>F144-june!H144</f>
        <v>-4567</v>
      </c>
      <c r="Q144" s="6">
        <f t="shared" si="8"/>
        <v>0</v>
      </c>
      <c r="R144">
        <v>135</v>
      </c>
      <c r="S144">
        <v>1</v>
      </c>
      <c r="T144" s="221">
        <v>5000</v>
      </c>
      <c r="U144" s="7">
        <f>S144-june!G144</f>
        <v>-1.52</v>
      </c>
      <c r="V144" s="7">
        <f>T144-june!H144</f>
        <v>-8520</v>
      </c>
    </row>
    <row r="145" spans="1:22" ht="18.75">
      <c r="A145" s="6">
        <v>136</v>
      </c>
      <c r="B145" s="32" t="s">
        <v>827</v>
      </c>
      <c r="C145" s="217">
        <v>158.83000000000001</v>
      </c>
      <c r="D145" s="218">
        <v>1038241</v>
      </c>
      <c r="E145" s="219">
        <f t="shared" si="6"/>
        <v>7.41</v>
      </c>
      <c r="F145" s="218">
        <f t="shared" si="7"/>
        <v>49554</v>
      </c>
      <c r="H145">
        <v>136</v>
      </c>
      <c r="I145"/>
      <c r="J145" s="221">
        <v>3</v>
      </c>
      <c r="L145" s="152">
        <f>C145-june!E145</f>
        <v>0.37000000000000455</v>
      </c>
      <c r="M145" s="7">
        <f>D145-june!F145</f>
        <v>-39186</v>
      </c>
      <c r="N145" s="152">
        <f>E145-june!G145</f>
        <v>-6.9200000000000017</v>
      </c>
      <c r="O145" s="7">
        <f>F145-june!H145</f>
        <v>-34660</v>
      </c>
      <c r="Q145" s="6">
        <f t="shared" si="8"/>
        <v>0</v>
      </c>
      <c r="R145">
        <v>136</v>
      </c>
      <c r="S145">
        <v>5.6400000000000006</v>
      </c>
      <c r="T145" s="221">
        <v>37695</v>
      </c>
      <c r="U145" s="7">
        <f>S145-june!G145</f>
        <v>-8.6900000000000013</v>
      </c>
      <c r="V145" s="7">
        <f>T145-june!H145</f>
        <v>-46519</v>
      </c>
    </row>
    <row r="146" spans="1:22" ht="18.75">
      <c r="A146" s="6">
        <v>137</v>
      </c>
      <c r="B146" s="32" t="s">
        <v>574</v>
      </c>
      <c r="C146" s="217">
        <v>51.699999999999996</v>
      </c>
      <c r="D146" s="218">
        <v>274673</v>
      </c>
      <c r="E146" s="219">
        <f t="shared" si="6"/>
        <v>337.20000000000005</v>
      </c>
      <c r="F146" s="218">
        <f t="shared" si="7"/>
        <v>2055893</v>
      </c>
      <c r="H146">
        <v>137</v>
      </c>
      <c r="I146">
        <v>3</v>
      </c>
      <c r="J146" s="221">
        <v>8</v>
      </c>
      <c r="L146" s="152">
        <f>C146-june!E146</f>
        <v>-0.99000000000000909</v>
      </c>
      <c r="M146" s="7">
        <f>D146-june!F146</f>
        <v>-18393</v>
      </c>
      <c r="N146" s="152">
        <f>E146-june!G146</f>
        <v>0.18000000000006366</v>
      </c>
      <c r="O146" s="7">
        <f>F146-june!H146</f>
        <v>-78684</v>
      </c>
      <c r="Q146" s="6">
        <f t="shared" si="8"/>
        <v>0</v>
      </c>
      <c r="R146">
        <v>137</v>
      </c>
      <c r="S146">
        <v>329.99</v>
      </c>
      <c r="T146" s="221">
        <v>2007586</v>
      </c>
      <c r="U146" s="7">
        <f>S146-june!G146</f>
        <v>-7.0299999999999727</v>
      </c>
      <c r="V146" s="7">
        <f>T146-june!H146</f>
        <v>-126991</v>
      </c>
    </row>
    <row r="147" spans="1:22" ht="18.75">
      <c r="A147" s="6">
        <v>138</v>
      </c>
      <c r="B147" s="32" t="s">
        <v>794</v>
      </c>
      <c r="C147" s="217">
        <v>129.57999999999998</v>
      </c>
      <c r="D147" s="218">
        <v>709439</v>
      </c>
      <c r="E147" s="219">
        <f t="shared" si="6"/>
        <v>48.32</v>
      </c>
      <c r="F147" s="218">
        <f t="shared" si="7"/>
        <v>290034</v>
      </c>
      <c r="H147">
        <v>138</v>
      </c>
      <c r="I147"/>
      <c r="J147" s="221">
        <v>3</v>
      </c>
      <c r="L147" s="152">
        <f>C147-june!E147</f>
        <v>6.8099999999999881</v>
      </c>
      <c r="M147" s="7">
        <f>D147-june!F147</f>
        <v>14905</v>
      </c>
      <c r="N147" s="152">
        <f>E147-june!G147</f>
        <v>-0.24000000000000199</v>
      </c>
      <c r="O147" s="7">
        <f>F147-june!H147</f>
        <v>-3769</v>
      </c>
      <c r="Q147" s="6">
        <f t="shared" si="8"/>
        <v>0</v>
      </c>
      <c r="R147">
        <v>138</v>
      </c>
      <c r="S147">
        <v>46.55</v>
      </c>
      <c r="T147" s="221">
        <v>278175</v>
      </c>
      <c r="U147" s="7">
        <f>S147-june!G147</f>
        <v>-2.0100000000000051</v>
      </c>
      <c r="V147" s="7">
        <f>T147-june!H147</f>
        <v>-15628</v>
      </c>
    </row>
    <row r="148" spans="1:22" ht="18.75">
      <c r="A148" s="6">
        <v>139</v>
      </c>
      <c r="B148" s="32" t="s">
        <v>828</v>
      </c>
      <c r="C148" s="217">
        <v>0</v>
      </c>
      <c r="D148" s="218">
        <v>0</v>
      </c>
      <c r="E148" s="219">
        <f t="shared" si="6"/>
        <v>16.64</v>
      </c>
      <c r="F148" s="218">
        <f t="shared" si="7"/>
        <v>88021</v>
      </c>
      <c r="H148">
        <v>139</v>
      </c>
      <c r="I148"/>
      <c r="J148" s="221">
        <v>2</v>
      </c>
      <c r="L148" s="152">
        <f>C148-june!E148</f>
        <v>0</v>
      </c>
      <c r="M148" s="7">
        <f>D148-june!F148</f>
        <v>0</v>
      </c>
      <c r="N148" s="152">
        <f>E148-june!G148</f>
        <v>-1.7299999999999969</v>
      </c>
      <c r="O148" s="7">
        <f>F148-june!H148</f>
        <v>-23443</v>
      </c>
      <c r="Q148" s="6">
        <f t="shared" si="8"/>
        <v>0</v>
      </c>
      <c r="R148">
        <v>139</v>
      </c>
      <c r="S148">
        <v>15.46</v>
      </c>
      <c r="T148" s="221">
        <v>80115</v>
      </c>
      <c r="U148" s="7">
        <f>S148-june!G148</f>
        <v>-2.9099999999999966</v>
      </c>
      <c r="V148" s="7">
        <f>T148-june!H148</f>
        <v>-31349</v>
      </c>
    </row>
    <row r="149" spans="1:22" ht="18.75">
      <c r="A149" s="6">
        <v>140</v>
      </c>
      <c r="B149" s="31" t="s">
        <v>1382</v>
      </c>
      <c r="C149" s="217">
        <v>0</v>
      </c>
      <c r="D149" s="218">
        <v>0</v>
      </c>
      <c r="E149" s="219">
        <f t="shared" si="6"/>
        <v>0</v>
      </c>
      <c r="F149" s="218">
        <f t="shared" si="7"/>
        <v>0</v>
      </c>
      <c r="H149">
        <v>140</v>
      </c>
      <c r="I149"/>
      <c r="J149" s="221"/>
      <c r="L149" s="152">
        <f>C149-june!E149</f>
        <v>0</v>
      </c>
      <c r="M149" s="7">
        <f>D149-june!F149</f>
        <v>0</v>
      </c>
      <c r="N149" s="152">
        <f>E149-june!G149</f>
        <v>0</v>
      </c>
      <c r="O149" s="7">
        <f>F149-june!H149</f>
        <v>0</v>
      </c>
      <c r="Q149" s="6">
        <f t="shared" si="8"/>
        <v>0</v>
      </c>
      <c r="R149">
        <v>140</v>
      </c>
      <c r="S149"/>
      <c r="T149" s="221"/>
      <c r="U149" s="7">
        <f>S149-june!G149</f>
        <v>0</v>
      </c>
      <c r="V149" s="7">
        <f>T149-june!H149</f>
        <v>0</v>
      </c>
    </row>
    <row r="150" spans="1:22" ht="18.75">
      <c r="A150" s="6">
        <v>141</v>
      </c>
      <c r="B150" s="32" t="s">
        <v>563</v>
      </c>
      <c r="C150" s="217">
        <v>101.62</v>
      </c>
      <c r="D150" s="218">
        <v>546944</v>
      </c>
      <c r="E150" s="219">
        <f t="shared" si="6"/>
        <v>19.649999999999999</v>
      </c>
      <c r="F150" s="218">
        <f t="shared" si="7"/>
        <v>111154</v>
      </c>
      <c r="H150">
        <v>141</v>
      </c>
      <c r="I150"/>
      <c r="J150" s="221">
        <v>6</v>
      </c>
      <c r="L150" s="152">
        <f>C150-june!E150</f>
        <v>5.4799999999999898</v>
      </c>
      <c r="M150" s="7">
        <f>D150-june!F150</f>
        <v>-70539</v>
      </c>
      <c r="N150" s="152">
        <f>E150-june!G150</f>
        <v>-1.6099999999999994</v>
      </c>
      <c r="O150" s="7">
        <f>F150-june!H150</f>
        <v>-29086</v>
      </c>
      <c r="Q150" s="6">
        <f t="shared" si="8"/>
        <v>0</v>
      </c>
      <c r="R150">
        <v>141</v>
      </c>
      <c r="S150">
        <v>16.11</v>
      </c>
      <c r="T150" s="221">
        <v>87436</v>
      </c>
      <c r="U150" s="7">
        <f>S150-june!G150</f>
        <v>-5.1499999999999986</v>
      </c>
      <c r="V150" s="7">
        <f>T150-june!H150</f>
        <v>-52804</v>
      </c>
    </row>
    <row r="151" spans="1:22" ht="18.75">
      <c r="A151" s="6">
        <v>142</v>
      </c>
      <c r="B151" s="31" t="s">
        <v>1383</v>
      </c>
      <c r="C151" s="217">
        <v>0</v>
      </c>
      <c r="D151" s="218">
        <v>0</v>
      </c>
      <c r="E151" s="219">
        <f t="shared" si="6"/>
        <v>3.4299999999999997</v>
      </c>
      <c r="F151" s="218">
        <f t="shared" si="7"/>
        <v>22981</v>
      </c>
      <c r="H151">
        <v>142</v>
      </c>
      <c r="I151">
        <v>2</v>
      </c>
      <c r="J151" s="221">
        <v>3</v>
      </c>
      <c r="L151" s="152">
        <f>C151-june!E151</f>
        <v>0</v>
      </c>
      <c r="M151" s="7">
        <f>D151-june!F151</f>
        <v>0</v>
      </c>
      <c r="N151" s="152">
        <f>E151-june!G151</f>
        <v>-2.5700000000000003</v>
      </c>
      <c r="O151" s="7">
        <f>F151-june!H151</f>
        <v>-19297</v>
      </c>
      <c r="Q151" s="6">
        <f t="shared" si="8"/>
        <v>0</v>
      </c>
      <c r="R151" s="6">
        <v>142</v>
      </c>
      <c r="U151" s="7">
        <f>S151-june!G151</f>
        <v>-6</v>
      </c>
      <c r="V151" s="7">
        <f>T151-june!H151</f>
        <v>-42278</v>
      </c>
    </row>
    <row r="152" spans="1:22" ht="18.75">
      <c r="A152" s="6">
        <v>143</v>
      </c>
      <c r="B152" s="31" t="s">
        <v>1384</v>
      </c>
      <c r="C152" s="217">
        <v>0</v>
      </c>
      <c r="D152" s="218">
        <v>0</v>
      </c>
      <c r="E152" s="219">
        <f t="shared" si="6"/>
        <v>0</v>
      </c>
      <c r="F152" s="218">
        <f t="shared" si="7"/>
        <v>0</v>
      </c>
      <c r="H152">
        <v>143</v>
      </c>
      <c r="I152"/>
      <c r="J152" s="221"/>
      <c r="L152" s="152">
        <f>C152-june!E152</f>
        <v>0</v>
      </c>
      <c r="M152" s="7">
        <f>D152-june!F152</f>
        <v>0</v>
      </c>
      <c r="N152" s="152">
        <f>E152-june!G152</f>
        <v>0</v>
      </c>
      <c r="O152" s="7">
        <f>F152-june!H152</f>
        <v>0</v>
      </c>
      <c r="Q152" s="6">
        <f t="shared" si="8"/>
        <v>0</v>
      </c>
      <c r="R152">
        <v>143</v>
      </c>
      <c r="S152"/>
      <c r="T152" s="221"/>
      <c r="U152" s="7">
        <f>S152-june!G152</f>
        <v>0</v>
      </c>
      <c r="V152" s="7">
        <f>T152-june!H152</f>
        <v>0</v>
      </c>
    </row>
    <row r="153" spans="1:22" ht="18.75">
      <c r="A153" s="6">
        <v>144</v>
      </c>
      <c r="B153" s="32" t="s">
        <v>861</v>
      </c>
      <c r="C153" s="217">
        <v>70</v>
      </c>
      <c r="D153" s="218">
        <v>383036</v>
      </c>
      <c r="E153" s="219">
        <f t="shared" si="6"/>
        <v>19.43</v>
      </c>
      <c r="F153" s="218">
        <f t="shared" si="7"/>
        <v>109839</v>
      </c>
      <c r="H153">
        <v>144</v>
      </c>
      <c r="I153"/>
      <c r="J153" s="221">
        <v>2</v>
      </c>
      <c r="L153" s="152">
        <f>C153-june!E153</f>
        <v>2.0300000000000011</v>
      </c>
      <c r="M153" s="7">
        <f>D153-june!F153</f>
        <v>15962</v>
      </c>
      <c r="N153" s="152">
        <f>E153-june!G153</f>
        <v>2.7699999999999996</v>
      </c>
      <c r="O153" s="7">
        <f>F153-june!H153</f>
        <v>14600</v>
      </c>
      <c r="Q153" s="6">
        <f t="shared" si="8"/>
        <v>0</v>
      </c>
      <c r="R153">
        <v>144</v>
      </c>
      <c r="S153">
        <v>18.25</v>
      </c>
      <c r="T153" s="221">
        <v>101933</v>
      </c>
      <c r="U153" s="7">
        <f>S153-june!G153</f>
        <v>1.5899999999999999</v>
      </c>
      <c r="V153" s="7">
        <f>T153-june!H153</f>
        <v>6694</v>
      </c>
    </row>
    <row r="154" spans="1:22" ht="18.75">
      <c r="A154" s="6">
        <v>145</v>
      </c>
      <c r="B154" s="32" t="s">
        <v>1385</v>
      </c>
      <c r="C154" s="217">
        <v>0</v>
      </c>
      <c r="D154" s="218">
        <v>0</v>
      </c>
      <c r="E154" s="219">
        <f t="shared" si="6"/>
        <v>0.59</v>
      </c>
      <c r="F154" s="218">
        <f t="shared" si="7"/>
        <v>3953</v>
      </c>
      <c r="H154">
        <v>145</v>
      </c>
      <c r="I154"/>
      <c r="J154" s="221">
        <v>1</v>
      </c>
      <c r="L154" s="152">
        <f>C154-june!E154</f>
        <v>0</v>
      </c>
      <c r="M154" s="7">
        <f>D154-june!F154</f>
        <v>0</v>
      </c>
      <c r="N154" s="152">
        <f>E154-june!G154</f>
        <v>0.59</v>
      </c>
      <c r="O154" s="7">
        <f>F154-june!H154</f>
        <v>3953</v>
      </c>
      <c r="Q154" s="6">
        <f t="shared" si="8"/>
        <v>0</v>
      </c>
      <c r="R154">
        <v>145</v>
      </c>
      <c r="S154"/>
      <c r="T154" s="221"/>
      <c r="U154" s="7">
        <f>S154-june!G154</f>
        <v>0</v>
      </c>
      <c r="V154" s="7">
        <f>T154-june!H154</f>
        <v>0</v>
      </c>
    </row>
    <row r="155" spans="1:22" ht="18.75">
      <c r="A155" s="6">
        <v>146</v>
      </c>
      <c r="B155" s="32" t="s">
        <v>894</v>
      </c>
      <c r="C155" s="217">
        <v>0</v>
      </c>
      <c r="D155" s="218">
        <v>0</v>
      </c>
      <c r="E155" s="219">
        <f t="shared" si="6"/>
        <v>0</v>
      </c>
      <c r="F155" s="218">
        <f t="shared" si="7"/>
        <v>0</v>
      </c>
      <c r="H155">
        <v>146</v>
      </c>
      <c r="I155"/>
      <c r="J155" s="221"/>
      <c r="L155" s="152">
        <f>C155-june!E155</f>
        <v>0</v>
      </c>
      <c r="M155" s="7">
        <f>D155-june!F155</f>
        <v>0</v>
      </c>
      <c r="N155" s="152">
        <f>E155-june!G155</f>
        <v>0</v>
      </c>
      <c r="O155" s="7">
        <f>F155-june!H155</f>
        <v>0</v>
      </c>
      <c r="Q155" s="6">
        <f t="shared" si="8"/>
        <v>0</v>
      </c>
      <c r="R155">
        <v>146</v>
      </c>
      <c r="S155"/>
      <c r="T155" s="221"/>
      <c r="U155" s="7">
        <f>S155-june!G155</f>
        <v>0</v>
      </c>
      <c r="V155" s="7">
        <f>T155-june!H155</f>
        <v>0</v>
      </c>
    </row>
    <row r="156" spans="1:22" ht="18.75">
      <c r="A156" s="6">
        <v>147</v>
      </c>
      <c r="B156" s="31" t="s">
        <v>1386</v>
      </c>
      <c r="C156" s="217">
        <v>0</v>
      </c>
      <c r="D156" s="218">
        <v>0</v>
      </c>
      <c r="E156" s="219">
        <f t="shared" si="6"/>
        <v>0</v>
      </c>
      <c r="F156" s="218">
        <f t="shared" si="7"/>
        <v>0</v>
      </c>
      <c r="H156">
        <v>147</v>
      </c>
      <c r="I156"/>
      <c r="J156" s="221"/>
      <c r="L156" s="152">
        <f>C156-june!E156</f>
        <v>0</v>
      </c>
      <c r="M156" s="7">
        <f>D156-june!F156</f>
        <v>0</v>
      </c>
      <c r="N156" s="152">
        <f>E156-june!G156</f>
        <v>0</v>
      </c>
      <c r="O156" s="7">
        <f>F156-june!H156</f>
        <v>0</v>
      </c>
      <c r="Q156" s="6">
        <f t="shared" si="8"/>
        <v>0</v>
      </c>
      <c r="R156">
        <v>147</v>
      </c>
      <c r="S156"/>
      <c r="T156" s="221"/>
      <c r="U156" s="7">
        <f>S156-june!G156</f>
        <v>0</v>
      </c>
      <c r="V156" s="7">
        <f>T156-june!H156</f>
        <v>0</v>
      </c>
    </row>
    <row r="157" spans="1:22" ht="18.75">
      <c r="A157" s="6">
        <v>148</v>
      </c>
      <c r="B157" s="32" t="s">
        <v>1265</v>
      </c>
      <c r="C157" s="217">
        <v>20</v>
      </c>
      <c r="D157" s="218">
        <v>120999</v>
      </c>
      <c r="E157" s="219">
        <f t="shared" si="6"/>
        <v>22.109999999999996</v>
      </c>
      <c r="F157" s="218">
        <f t="shared" si="7"/>
        <v>114496</v>
      </c>
      <c r="H157">
        <v>148</v>
      </c>
      <c r="I157">
        <v>1</v>
      </c>
      <c r="J157" s="221"/>
      <c r="L157" s="152">
        <f>C157-june!E157</f>
        <v>1</v>
      </c>
      <c r="M157" s="7">
        <f>D157-june!F157</f>
        <v>11195</v>
      </c>
      <c r="N157" s="152">
        <f>E157-june!G157</f>
        <v>-1.980000000000004</v>
      </c>
      <c r="O157" s="7">
        <f>F157-june!H157</f>
        <v>-17612</v>
      </c>
      <c r="Q157" s="6">
        <f t="shared" si="8"/>
        <v>0</v>
      </c>
      <c r="R157">
        <v>148</v>
      </c>
      <c r="S157">
        <v>21.279999999999998</v>
      </c>
      <c r="T157" s="221">
        <v>108935</v>
      </c>
      <c r="U157" s="7">
        <f>S157-june!G157</f>
        <v>-2.8100000000000023</v>
      </c>
      <c r="V157" s="7">
        <f>T157-june!H157</f>
        <v>-23173</v>
      </c>
    </row>
    <row r="158" spans="1:22" ht="18.75">
      <c r="A158" s="6">
        <v>149</v>
      </c>
      <c r="B158" s="32" t="s">
        <v>581</v>
      </c>
      <c r="C158" s="217">
        <v>0</v>
      </c>
      <c r="D158" s="218">
        <v>0</v>
      </c>
      <c r="E158" s="219">
        <f t="shared" si="6"/>
        <v>59.06</v>
      </c>
      <c r="F158" s="218">
        <f t="shared" si="7"/>
        <v>372271</v>
      </c>
      <c r="H158">
        <v>149</v>
      </c>
      <c r="I158">
        <v>7</v>
      </c>
      <c r="J158" s="221">
        <v>14</v>
      </c>
      <c r="L158" s="152">
        <f>C158-june!E158</f>
        <v>0</v>
      </c>
      <c r="M158" s="7">
        <f>D158-june!F158</f>
        <v>0</v>
      </c>
      <c r="N158" s="152">
        <f>E158-june!G158</f>
        <v>-6.8700000000000045</v>
      </c>
      <c r="O158" s="7">
        <f>F158-june!H158</f>
        <v>-53756</v>
      </c>
      <c r="Q158" s="6">
        <f t="shared" si="8"/>
        <v>0</v>
      </c>
      <c r="R158">
        <v>149</v>
      </c>
      <c r="S158">
        <v>44.99</v>
      </c>
      <c r="T158" s="221">
        <v>278002</v>
      </c>
      <c r="U158" s="7">
        <f>S158-june!G158</f>
        <v>-20.940000000000005</v>
      </c>
      <c r="V158" s="7">
        <f>T158-june!H158</f>
        <v>-148025</v>
      </c>
    </row>
    <row r="159" spans="1:22" ht="18.75">
      <c r="A159" s="6">
        <v>150</v>
      </c>
      <c r="B159" s="32" t="s">
        <v>1292</v>
      </c>
      <c r="C159" s="217">
        <v>127.97999999999999</v>
      </c>
      <c r="D159" s="218">
        <v>731075</v>
      </c>
      <c r="E159" s="219">
        <f t="shared" si="6"/>
        <v>89.25</v>
      </c>
      <c r="F159" s="218">
        <f t="shared" si="7"/>
        <v>482824</v>
      </c>
      <c r="H159">
        <v>150</v>
      </c>
      <c r="I159">
        <v>1</v>
      </c>
      <c r="J159" s="221">
        <v>1</v>
      </c>
      <c r="L159" s="152">
        <f>C159-june!E159</f>
        <v>-0.5600000000000307</v>
      </c>
      <c r="M159" s="7">
        <f>D159-june!F159</f>
        <v>-12379</v>
      </c>
      <c r="N159" s="152">
        <f>E159-june!G159</f>
        <v>-9.1299999999999955</v>
      </c>
      <c r="O159" s="7">
        <f>F159-june!H159</f>
        <v>-76559</v>
      </c>
      <c r="Q159" s="6">
        <f t="shared" si="8"/>
        <v>0</v>
      </c>
      <c r="R159">
        <v>150</v>
      </c>
      <c r="S159">
        <v>87.83</v>
      </c>
      <c r="T159" s="221">
        <v>473310</v>
      </c>
      <c r="U159" s="7">
        <f>S159-june!G159</f>
        <v>-10.549999999999997</v>
      </c>
      <c r="V159" s="7">
        <f>T159-june!H159</f>
        <v>-86073</v>
      </c>
    </row>
    <row r="160" spans="1:22" ht="18.75">
      <c r="A160" s="6">
        <v>151</v>
      </c>
      <c r="B160" s="32" t="s">
        <v>921</v>
      </c>
      <c r="C160" s="217">
        <v>92</v>
      </c>
      <c r="D160" s="218">
        <v>544663</v>
      </c>
      <c r="E160" s="219">
        <f t="shared" si="6"/>
        <v>31.58</v>
      </c>
      <c r="F160" s="218">
        <f t="shared" si="7"/>
        <v>162376</v>
      </c>
      <c r="H160">
        <v>151</v>
      </c>
      <c r="I160"/>
      <c r="J160" s="221">
        <v>1</v>
      </c>
      <c r="L160" s="152">
        <f>C160-june!E160</f>
        <v>-11.14</v>
      </c>
      <c r="M160" s="7">
        <f>D160-june!F160</f>
        <v>-20218</v>
      </c>
      <c r="N160" s="152">
        <f>E160-june!G160</f>
        <v>-3.7600000000000051</v>
      </c>
      <c r="O160" s="7">
        <f>F160-june!H160</f>
        <v>-37414</v>
      </c>
      <c r="Q160" s="6">
        <f t="shared" si="8"/>
        <v>0</v>
      </c>
      <c r="R160">
        <v>151</v>
      </c>
      <c r="S160">
        <v>30.99</v>
      </c>
      <c r="T160" s="221">
        <v>158423</v>
      </c>
      <c r="U160" s="7">
        <f>S160-june!G160</f>
        <v>-4.350000000000005</v>
      </c>
      <c r="V160" s="7">
        <f>T160-june!H160</f>
        <v>-41367</v>
      </c>
    </row>
    <row r="161" spans="1:22" ht="18.75">
      <c r="A161" s="6">
        <v>152</v>
      </c>
      <c r="B161" s="32" t="s">
        <v>1294</v>
      </c>
      <c r="C161" s="217">
        <v>246.78999999999996</v>
      </c>
      <c r="D161" s="218">
        <v>1279101</v>
      </c>
      <c r="E161" s="219">
        <f t="shared" si="6"/>
        <v>50.230000000000004</v>
      </c>
      <c r="F161" s="218">
        <f t="shared" si="7"/>
        <v>308326</v>
      </c>
      <c r="H161">
        <v>152</v>
      </c>
      <c r="I161"/>
      <c r="J161" s="221">
        <v>1</v>
      </c>
      <c r="L161" s="152">
        <f>C161-june!E161</f>
        <v>-6.370000000000033</v>
      </c>
      <c r="M161" s="7">
        <f>D161-june!F161</f>
        <v>-31093</v>
      </c>
      <c r="N161" s="152">
        <f>E161-june!G161</f>
        <v>3.210000000000008</v>
      </c>
      <c r="O161" s="7">
        <f>F161-june!H161</f>
        <v>41967</v>
      </c>
      <c r="Q161" s="6">
        <f t="shared" si="8"/>
        <v>0</v>
      </c>
      <c r="R161">
        <v>152</v>
      </c>
      <c r="S161">
        <v>49.64</v>
      </c>
      <c r="T161" s="221">
        <v>304373</v>
      </c>
      <c r="U161" s="7">
        <f>S161-june!G161</f>
        <v>2.6200000000000045</v>
      </c>
      <c r="V161" s="7">
        <f>T161-june!H161</f>
        <v>38014</v>
      </c>
    </row>
    <row r="162" spans="1:22" ht="18.75">
      <c r="A162" s="6">
        <v>153</v>
      </c>
      <c r="B162" s="32" t="s">
        <v>847</v>
      </c>
      <c r="C162" s="217">
        <v>246.87999999999997</v>
      </c>
      <c r="D162" s="218">
        <v>1401012</v>
      </c>
      <c r="E162" s="219">
        <f t="shared" si="6"/>
        <v>324.63000000000005</v>
      </c>
      <c r="F162" s="218">
        <f t="shared" si="7"/>
        <v>1875141</v>
      </c>
      <c r="H162">
        <v>153</v>
      </c>
      <c r="I162">
        <v>2</v>
      </c>
      <c r="J162" s="221">
        <v>8</v>
      </c>
      <c r="L162" s="152">
        <f>C162-june!E162</f>
        <v>0.71999999999999886</v>
      </c>
      <c r="M162" s="7">
        <f>D162-june!F162</f>
        <v>50516</v>
      </c>
      <c r="N162" s="152">
        <f>E162-june!G162</f>
        <v>0.93000000000000682</v>
      </c>
      <c r="O162" s="7">
        <f>F162-june!H162</f>
        <v>-3793</v>
      </c>
      <c r="Q162" s="6">
        <f t="shared" si="8"/>
        <v>0</v>
      </c>
      <c r="R162">
        <v>153</v>
      </c>
      <c r="S162">
        <v>318.25</v>
      </c>
      <c r="T162" s="221">
        <v>1832395</v>
      </c>
      <c r="U162" s="7">
        <f>S162-june!G162</f>
        <v>-5.4500000000000455</v>
      </c>
      <c r="V162" s="7">
        <f>T162-june!H162</f>
        <v>-46539</v>
      </c>
    </row>
    <row r="163" spans="1:22" ht="18.75">
      <c r="A163" s="6">
        <v>154</v>
      </c>
      <c r="B163" s="31" t="s">
        <v>1387</v>
      </c>
      <c r="C163" s="217">
        <v>20.490000000000002</v>
      </c>
      <c r="D163" s="218">
        <v>163072</v>
      </c>
      <c r="E163" s="219">
        <f t="shared" si="6"/>
        <v>7</v>
      </c>
      <c r="F163" s="218">
        <f t="shared" si="7"/>
        <v>35971</v>
      </c>
      <c r="H163">
        <v>154</v>
      </c>
      <c r="I163"/>
      <c r="J163" s="221"/>
      <c r="L163" s="152">
        <f>C163-june!E163</f>
        <v>-0.7099999999999973</v>
      </c>
      <c r="M163" s="7">
        <f>D163-june!F163</f>
        <v>17912</v>
      </c>
      <c r="N163" s="152">
        <f>E163-june!G163</f>
        <v>1.63</v>
      </c>
      <c r="O163" s="7">
        <f>F163-june!H163</f>
        <v>8445</v>
      </c>
      <c r="Q163" s="6">
        <f t="shared" si="8"/>
        <v>0</v>
      </c>
      <c r="R163">
        <v>154</v>
      </c>
      <c r="S163">
        <v>7</v>
      </c>
      <c r="T163" s="221">
        <v>35971</v>
      </c>
      <c r="U163" s="7">
        <f>S163-june!G163</f>
        <v>1.63</v>
      </c>
      <c r="V163" s="7">
        <f>T163-june!H163</f>
        <v>8445</v>
      </c>
    </row>
    <row r="164" spans="1:22" ht="18.75">
      <c r="A164" s="6">
        <v>155</v>
      </c>
      <c r="B164" s="32" t="s">
        <v>913</v>
      </c>
      <c r="C164" s="217">
        <v>0</v>
      </c>
      <c r="D164" s="218">
        <v>0</v>
      </c>
      <c r="E164" s="219">
        <f t="shared" si="6"/>
        <v>2.77</v>
      </c>
      <c r="F164" s="218">
        <f t="shared" si="7"/>
        <v>16859</v>
      </c>
      <c r="H164">
        <v>155</v>
      </c>
      <c r="I164"/>
      <c r="J164" s="221">
        <v>3</v>
      </c>
      <c r="L164" s="152">
        <f>C164-june!E164</f>
        <v>0</v>
      </c>
      <c r="M164" s="7">
        <f>D164-june!F164</f>
        <v>0</v>
      </c>
      <c r="N164" s="152">
        <f>E164-june!G164</f>
        <v>-3.57</v>
      </c>
      <c r="O164" s="7">
        <f>F164-june!H164</f>
        <v>-23969</v>
      </c>
      <c r="Q164" s="6">
        <f t="shared" si="8"/>
        <v>0</v>
      </c>
      <c r="R164">
        <v>155</v>
      </c>
      <c r="S164">
        <v>1</v>
      </c>
      <c r="T164" s="221">
        <v>5000</v>
      </c>
      <c r="U164" s="7">
        <f>S164-june!G164</f>
        <v>-5.34</v>
      </c>
      <c r="V164" s="7">
        <f>T164-june!H164</f>
        <v>-35828</v>
      </c>
    </row>
    <row r="165" spans="1:22" ht="18.75">
      <c r="A165" s="6">
        <v>156</v>
      </c>
      <c r="B165" s="31" t="s">
        <v>1388</v>
      </c>
      <c r="C165" s="217">
        <v>0</v>
      </c>
      <c r="D165" s="218">
        <v>0</v>
      </c>
      <c r="E165" s="219">
        <f t="shared" si="6"/>
        <v>0</v>
      </c>
      <c r="F165" s="218">
        <f t="shared" si="7"/>
        <v>0</v>
      </c>
      <c r="H165">
        <v>156</v>
      </c>
      <c r="I165"/>
      <c r="J165" s="221"/>
      <c r="L165" s="152">
        <f>C165-june!E165</f>
        <v>0</v>
      </c>
      <c r="M165" s="7">
        <f>D165-june!F165</f>
        <v>0</v>
      </c>
      <c r="N165" s="152">
        <f>E165-june!G165</f>
        <v>0</v>
      </c>
      <c r="O165" s="7">
        <f>F165-june!H165</f>
        <v>0</v>
      </c>
      <c r="Q165" s="6">
        <f t="shared" si="8"/>
        <v>0</v>
      </c>
      <c r="R165">
        <v>156</v>
      </c>
      <c r="S165"/>
      <c r="T165" s="221"/>
      <c r="U165" s="7">
        <f>S165-june!G165</f>
        <v>0</v>
      </c>
      <c r="V165" s="7">
        <f>T165-june!H165</f>
        <v>0</v>
      </c>
    </row>
    <row r="166" spans="1:22" ht="18.75">
      <c r="A166" s="6">
        <v>157</v>
      </c>
      <c r="B166" s="31" t="s">
        <v>919</v>
      </c>
      <c r="C166" s="217">
        <v>0</v>
      </c>
      <c r="D166" s="218">
        <v>0</v>
      </c>
      <c r="E166" s="219">
        <f t="shared" si="6"/>
        <v>0</v>
      </c>
      <c r="F166" s="218">
        <f t="shared" si="7"/>
        <v>0</v>
      </c>
      <c r="H166">
        <v>157</v>
      </c>
      <c r="I166"/>
      <c r="J166" s="221"/>
      <c r="L166" s="152">
        <f>C166-june!E166</f>
        <v>0</v>
      </c>
      <c r="M166" s="7">
        <f>D166-june!F166</f>
        <v>0</v>
      </c>
      <c r="N166" s="152">
        <f>E166-june!G166</f>
        <v>-2.2200000000000002</v>
      </c>
      <c r="O166" s="7">
        <f>F166-june!H166</f>
        <v>-14933</v>
      </c>
      <c r="Q166" s="6">
        <f t="shared" si="8"/>
        <v>0</v>
      </c>
      <c r="R166" s="6">
        <v>157</v>
      </c>
      <c r="U166" s="7">
        <f>S166-june!G166</f>
        <v>-2.2200000000000002</v>
      </c>
      <c r="V166" s="7">
        <f>T166-june!H166</f>
        <v>-14933</v>
      </c>
    </row>
    <row r="167" spans="1:22" ht="18.75">
      <c r="A167" s="6">
        <v>158</v>
      </c>
      <c r="B167" s="32" t="s">
        <v>564</v>
      </c>
      <c r="C167" s="217">
        <v>68.490000000000009</v>
      </c>
      <c r="D167" s="218">
        <v>373331</v>
      </c>
      <c r="E167" s="219">
        <f t="shared" si="6"/>
        <v>19.009999999999998</v>
      </c>
      <c r="F167" s="218">
        <f t="shared" si="7"/>
        <v>102084</v>
      </c>
      <c r="H167">
        <v>158</v>
      </c>
      <c r="I167">
        <v>1</v>
      </c>
      <c r="J167" s="221"/>
      <c r="L167" s="152">
        <f>C167-june!E167</f>
        <v>-9.8999999999999915</v>
      </c>
      <c r="M167" s="7">
        <f>D167-june!F167</f>
        <v>-58241</v>
      </c>
      <c r="N167" s="152">
        <f>E167-june!G167</f>
        <v>-3.1500000000000021</v>
      </c>
      <c r="O167" s="7">
        <f>F167-june!H167</f>
        <v>-41790</v>
      </c>
      <c r="Q167" s="6">
        <f t="shared" si="8"/>
        <v>0</v>
      </c>
      <c r="R167">
        <v>158</v>
      </c>
      <c r="S167">
        <v>18.18</v>
      </c>
      <c r="T167" s="221">
        <v>96523</v>
      </c>
      <c r="U167" s="7">
        <f>S167-june!G167</f>
        <v>-3.9800000000000004</v>
      </c>
      <c r="V167" s="7">
        <f>T167-june!H167</f>
        <v>-47351</v>
      </c>
    </row>
    <row r="168" spans="1:22" ht="18.75">
      <c r="A168" s="6">
        <v>159</v>
      </c>
      <c r="B168" s="32" t="s">
        <v>1303</v>
      </c>
      <c r="C168" s="217">
        <v>45</v>
      </c>
      <c r="D168" s="218">
        <v>364404</v>
      </c>
      <c r="E168" s="219">
        <f t="shared" si="6"/>
        <v>1.5899999999999999</v>
      </c>
      <c r="F168" s="218">
        <f t="shared" si="7"/>
        <v>8953</v>
      </c>
      <c r="H168">
        <v>159</v>
      </c>
      <c r="I168"/>
      <c r="J168" s="221">
        <v>1</v>
      </c>
      <c r="L168" s="152">
        <f>C168-june!E168</f>
        <v>5.3699999999999974</v>
      </c>
      <c r="M168" s="7">
        <f>D168-june!F168</f>
        <v>36248</v>
      </c>
      <c r="N168" s="152">
        <f>E168-june!G168</f>
        <v>-0.4700000000000002</v>
      </c>
      <c r="O168" s="7">
        <f>F168-june!H168</f>
        <v>-3295</v>
      </c>
      <c r="Q168" s="6">
        <f t="shared" si="8"/>
        <v>0</v>
      </c>
      <c r="R168">
        <v>159</v>
      </c>
      <c r="S168">
        <v>1</v>
      </c>
      <c r="T168" s="221">
        <v>5000</v>
      </c>
      <c r="U168" s="7">
        <f>S168-june!G168</f>
        <v>-1.06</v>
      </c>
      <c r="V168" s="7">
        <f>T168-june!H168</f>
        <v>-7248</v>
      </c>
    </row>
    <row r="169" spans="1:22" ht="18.75">
      <c r="A169" s="6">
        <v>160</v>
      </c>
      <c r="B169" s="32" t="s">
        <v>582</v>
      </c>
      <c r="C169" s="217">
        <v>0</v>
      </c>
      <c r="D169" s="218">
        <v>0</v>
      </c>
      <c r="E169" s="219">
        <f t="shared" si="6"/>
        <v>102.58999999999999</v>
      </c>
      <c r="F169" s="218">
        <f t="shared" si="7"/>
        <v>685289</v>
      </c>
      <c r="H169">
        <v>160</v>
      </c>
      <c r="I169">
        <v>10</v>
      </c>
      <c r="J169" s="221">
        <v>9</v>
      </c>
      <c r="L169" s="152">
        <f>C169-june!E169</f>
        <v>0</v>
      </c>
      <c r="M169" s="7">
        <f>D169-june!F169</f>
        <v>0</v>
      </c>
      <c r="N169" s="152">
        <f>E169-june!G169</f>
        <v>-39.359999999999971</v>
      </c>
      <c r="O169" s="7">
        <f>F169-june!H169</f>
        <v>-259786</v>
      </c>
      <c r="Q169" s="6">
        <f t="shared" si="8"/>
        <v>0</v>
      </c>
      <c r="R169">
        <v>160</v>
      </c>
      <c r="S169">
        <v>88.97999999999999</v>
      </c>
      <c r="T169" s="221">
        <v>594102</v>
      </c>
      <c r="U169" s="7">
        <f>S169-june!G169</f>
        <v>-52.96999999999997</v>
      </c>
      <c r="V169" s="7">
        <f>T169-june!H169</f>
        <v>-350973</v>
      </c>
    </row>
    <row r="170" spans="1:22" ht="18.75">
      <c r="A170" s="6">
        <v>161</v>
      </c>
      <c r="B170" s="32" t="s">
        <v>816</v>
      </c>
      <c r="C170" s="217">
        <v>80.17</v>
      </c>
      <c r="D170" s="218">
        <v>499229</v>
      </c>
      <c r="E170" s="219">
        <f t="shared" si="6"/>
        <v>38.589999999999996</v>
      </c>
      <c r="F170" s="218">
        <f t="shared" si="7"/>
        <v>204660</v>
      </c>
      <c r="H170">
        <v>161</v>
      </c>
      <c r="I170">
        <v>1</v>
      </c>
      <c r="J170" s="221">
        <v>3</v>
      </c>
      <c r="L170" s="152">
        <f>C170-june!E170</f>
        <v>-13.819999999999993</v>
      </c>
      <c r="M170" s="7">
        <f>D170-june!F170</f>
        <v>-63175</v>
      </c>
      <c r="N170" s="152">
        <f>E170-june!G170</f>
        <v>-1.490000000000002</v>
      </c>
      <c r="O170" s="7">
        <f>F170-june!H170</f>
        <v>-15180</v>
      </c>
      <c r="Q170" s="6">
        <f t="shared" si="8"/>
        <v>0</v>
      </c>
      <c r="R170">
        <v>161</v>
      </c>
      <c r="S170">
        <v>35.989999999999995</v>
      </c>
      <c r="T170" s="221">
        <v>187240</v>
      </c>
      <c r="U170" s="7">
        <f>S170-june!G170</f>
        <v>-4.0900000000000034</v>
      </c>
      <c r="V170" s="7">
        <f>T170-june!H170</f>
        <v>-32600</v>
      </c>
    </row>
    <row r="171" spans="1:22" ht="18.75">
      <c r="A171" s="6">
        <v>162</v>
      </c>
      <c r="B171" s="32" t="s">
        <v>848</v>
      </c>
      <c r="C171" s="217">
        <v>38.94</v>
      </c>
      <c r="D171" s="218">
        <v>227741</v>
      </c>
      <c r="E171" s="219">
        <f t="shared" si="6"/>
        <v>84.480000000000018</v>
      </c>
      <c r="F171" s="218">
        <f t="shared" si="7"/>
        <v>517649</v>
      </c>
      <c r="H171">
        <v>162</v>
      </c>
      <c r="I171"/>
      <c r="J171" s="221"/>
      <c r="L171" s="152">
        <f>C171-june!E171</f>
        <v>-12.329999999999998</v>
      </c>
      <c r="M171" s="7">
        <f>D171-june!F171</f>
        <v>-58932</v>
      </c>
      <c r="N171" s="152">
        <f>E171-june!G171</f>
        <v>4.3000000000000114</v>
      </c>
      <c r="O171" s="7">
        <f>F171-june!H171</f>
        <v>40747</v>
      </c>
      <c r="Q171" s="6">
        <f t="shared" si="8"/>
        <v>0</v>
      </c>
      <c r="R171">
        <v>162</v>
      </c>
      <c r="S171">
        <v>84.480000000000018</v>
      </c>
      <c r="T171" s="221">
        <v>517649</v>
      </c>
      <c r="U171" s="7">
        <f>S171-june!G171</f>
        <v>4.3000000000000114</v>
      </c>
      <c r="V171" s="7">
        <f>T171-june!H171</f>
        <v>40747</v>
      </c>
    </row>
    <row r="172" spans="1:22" ht="18.75">
      <c r="A172" s="6">
        <v>163</v>
      </c>
      <c r="B172" s="32" t="s">
        <v>862</v>
      </c>
      <c r="C172" s="217">
        <v>0</v>
      </c>
      <c r="D172" s="218">
        <v>0</v>
      </c>
      <c r="E172" s="219">
        <f t="shared" si="6"/>
        <v>78.77</v>
      </c>
      <c r="F172" s="218">
        <f t="shared" si="7"/>
        <v>457634</v>
      </c>
      <c r="H172">
        <v>163</v>
      </c>
      <c r="I172">
        <v>9</v>
      </c>
      <c r="J172" s="221">
        <v>28</v>
      </c>
      <c r="L172" s="152">
        <f>C172-june!E172</f>
        <v>0</v>
      </c>
      <c r="M172" s="7">
        <f>D172-june!F172</f>
        <v>0</v>
      </c>
      <c r="N172" s="152">
        <f>E172-june!G172</f>
        <v>-20.480000000000004</v>
      </c>
      <c r="O172" s="7">
        <f>F172-june!H172</f>
        <v>-146579</v>
      </c>
      <c r="Q172" s="6">
        <f t="shared" si="8"/>
        <v>0</v>
      </c>
      <c r="R172">
        <v>163</v>
      </c>
      <c r="S172">
        <v>54.78</v>
      </c>
      <c r="T172" s="221">
        <v>296901</v>
      </c>
      <c r="U172" s="7">
        <f>S172-june!G172</f>
        <v>-44.47</v>
      </c>
      <c r="V172" s="7">
        <f>T172-june!H172</f>
        <v>-307312</v>
      </c>
    </row>
    <row r="173" spans="1:22" ht="18.75">
      <c r="A173" s="6">
        <v>164</v>
      </c>
      <c r="B173" s="32" t="s">
        <v>1389</v>
      </c>
      <c r="C173" s="217">
        <v>0</v>
      </c>
      <c r="D173" s="218">
        <v>0</v>
      </c>
      <c r="E173" s="219">
        <f t="shared" si="6"/>
        <v>0</v>
      </c>
      <c r="F173" s="218">
        <f t="shared" si="7"/>
        <v>0</v>
      </c>
      <c r="H173">
        <v>164</v>
      </c>
      <c r="I173"/>
      <c r="J173" s="221"/>
      <c r="L173" s="152">
        <f>C173-june!E173</f>
        <v>0</v>
      </c>
      <c r="M173" s="7">
        <f>D173-june!F173</f>
        <v>0</v>
      </c>
      <c r="N173" s="152">
        <f>E173-june!G173</f>
        <v>0</v>
      </c>
      <c r="O173" s="7">
        <f>F173-june!H173</f>
        <v>0</v>
      </c>
      <c r="Q173" s="6">
        <f t="shared" si="8"/>
        <v>0</v>
      </c>
      <c r="R173">
        <v>164</v>
      </c>
      <c r="S173"/>
      <c r="T173" s="221"/>
      <c r="U173" s="7">
        <f>S173-june!G173</f>
        <v>0</v>
      </c>
      <c r="V173" s="7">
        <f>T173-june!H173</f>
        <v>0</v>
      </c>
    </row>
    <row r="174" spans="1:22" ht="18.75">
      <c r="A174" s="6">
        <v>165</v>
      </c>
      <c r="B174" s="32" t="s">
        <v>565</v>
      </c>
      <c r="C174" s="217">
        <v>0</v>
      </c>
      <c r="D174" s="218">
        <v>0</v>
      </c>
      <c r="E174" s="219">
        <f t="shared" si="6"/>
        <v>5.43</v>
      </c>
      <c r="F174" s="218">
        <f t="shared" si="7"/>
        <v>32981</v>
      </c>
      <c r="H174">
        <v>165</v>
      </c>
      <c r="I174">
        <v>2</v>
      </c>
      <c r="J174" s="221">
        <v>3</v>
      </c>
      <c r="L174" s="152">
        <f>C174-june!E174</f>
        <v>0</v>
      </c>
      <c r="M174" s="7">
        <f>D174-june!F174</f>
        <v>0</v>
      </c>
      <c r="N174" s="152">
        <f>E174-june!G174</f>
        <v>-4.5100000000000016</v>
      </c>
      <c r="O174" s="7">
        <f>F174-june!H174</f>
        <v>-28416</v>
      </c>
      <c r="Q174" s="6">
        <f t="shared" si="8"/>
        <v>0</v>
      </c>
      <c r="R174">
        <v>165</v>
      </c>
      <c r="S174">
        <v>2</v>
      </c>
      <c r="T174" s="221">
        <v>10000</v>
      </c>
      <c r="U174" s="7">
        <f>S174-june!G174</f>
        <v>-7.9400000000000013</v>
      </c>
      <c r="V174" s="7">
        <f>T174-june!H174</f>
        <v>-51397</v>
      </c>
    </row>
    <row r="175" spans="1:22" ht="18.75">
      <c r="A175" s="6">
        <v>166</v>
      </c>
      <c r="B175" s="32" t="s">
        <v>803</v>
      </c>
      <c r="C175" s="217">
        <v>0</v>
      </c>
      <c r="D175" s="218">
        <v>0</v>
      </c>
      <c r="E175" s="219">
        <f t="shared" si="6"/>
        <v>0</v>
      </c>
      <c r="F175" s="218">
        <f t="shared" si="7"/>
        <v>0</v>
      </c>
      <c r="H175">
        <v>166</v>
      </c>
      <c r="I175"/>
      <c r="J175" s="221"/>
      <c r="L175" s="152">
        <f>C175-june!E175</f>
        <v>0</v>
      </c>
      <c r="M175" s="7">
        <f>D175-june!F175</f>
        <v>0</v>
      </c>
      <c r="N175" s="152">
        <f>E175-june!G175</f>
        <v>0</v>
      </c>
      <c r="O175" s="7">
        <f>F175-june!H175</f>
        <v>0</v>
      </c>
      <c r="Q175" s="6">
        <f t="shared" si="8"/>
        <v>0</v>
      </c>
      <c r="R175">
        <v>166</v>
      </c>
      <c r="S175"/>
      <c r="T175" s="221"/>
      <c r="U175" s="7">
        <f>S175-june!G175</f>
        <v>0</v>
      </c>
      <c r="V175" s="7">
        <f>T175-june!H175</f>
        <v>0</v>
      </c>
    </row>
    <row r="176" spans="1:22" ht="18.75">
      <c r="A176" s="6">
        <v>167</v>
      </c>
      <c r="B176" s="32" t="s">
        <v>1390</v>
      </c>
      <c r="C176" s="217">
        <v>0</v>
      </c>
      <c r="D176" s="218">
        <v>0</v>
      </c>
      <c r="E176" s="219">
        <f t="shared" si="6"/>
        <v>5.84</v>
      </c>
      <c r="F176" s="218">
        <f t="shared" si="7"/>
        <v>34028</v>
      </c>
      <c r="H176">
        <v>167</v>
      </c>
      <c r="I176">
        <v>2</v>
      </c>
      <c r="J176" s="221">
        <v>2</v>
      </c>
      <c r="L176" s="152">
        <f>C176-june!E176</f>
        <v>0</v>
      </c>
      <c r="M176" s="7">
        <f>D176-june!F176</f>
        <v>0</v>
      </c>
      <c r="N176" s="152">
        <f>E176-june!G176</f>
        <v>-0.58999999999999986</v>
      </c>
      <c r="O176" s="7">
        <f>F176-june!H176</f>
        <v>-3222</v>
      </c>
      <c r="Q176" s="6">
        <f t="shared" si="8"/>
        <v>0</v>
      </c>
      <c r="R176">
        <v>167</v>
      </c>
      <c r="S176">
        <v>3</v>
      </c>
      <c r="T176" s="221">
        <v>15000</v>
      </c>
      <c r="U176" s="7">
        <f>S176-june!G176</f>
        <v>-3.4299999999999997</v>
      </c>
      <c r="V176" s="7">
        <f>T176-june!H176</f>
        <v>-22250</v>
      </c>
    </row>
    <row r="177" spans="1:22" ht="18.75">
      <c r="A177" s="6">
        <v>168</v>
      </c>
      <c r="B177" s="32" t="s">
        <v>790</v>
      </c>
      <c r="C177" s="217">
        <v>0</v>
      </c>
      <c r="D177" s="218">
        <v>0</v>
      </c>
      <c r="E177" s="219">
        <f t="shared" si="6"/>
        <v>2.0099999999999998</v>
      </c>
      <c r="F177" s="218">
        <f t="shared" si="7"/>
        <v>13467</v>
      </c>
      <c r="H177">
        <v>168</v>
      </c>
      <c r="I177">
        <v>1</v>
      </c>
      <c r="J177" s="221">
        <v>2</v>
      </c>
      <c r="L177" s="152">
        <f>C177-june!E177</f>
        <v>0</v>
      </c>
      <c r="M177" s="7">
        <f>D177-june!F177</f>
        <v>0</v>
      </c>
      <c r="N177" s="152">
        <f>E177-june!G177</f>
        <v>-3.4000000000000004</v>
      </c>
      <c r="O177" s="7">
        <f>F177-june!H177</f>
        <v>-20657</v>
      </c>
      <c r="Q177" s="6">
        <f t="shared" si="8"/>
        <v>0</v>
      </c>
      <c r="R177" s="6">
        <v>168</v>
      </c>
      <c r="U177" s="7">
        <f>S177-june!G177</f>
        <v>-5.41</v>
      </c>
      <c r="V177" s="7">
        <f>T177-june!H177</f>
        <v>-34124</v>
      </c>
    </row>
    <row r="178" spans="1:22" ht="18.75">
      <c r="A178" s="6">
        <v>169</v>
      </c>
      <c r="B178" s="31" t="s">
        <v>1391</v>
      </c>
      <c r="C178" s="217">
        <v>0</v>
      </c>
      <c r="D178" s="218">
        <v>0</v>
      </c>
      <c r="E178" s="219">
        <f t="shared" si="6"/>
        <v>1.42</v>
      </c>
      <c r="F178" s="218">
        <f t="shared" si="7"/>
        <v>9514</v>
      </c>
      <c r="H178">
        <v>169</v>
      </c>
      <c r="I178">
        <v>1</v>
      </c>
      <c r="J178" s="221">
        <v>1</v>
      </c>
      <c r="L178" s="152">
        <f>C178-june!E178</f>
        <v>0</v>
      </c>
      <c r="M178" s="7">
        <f>D178-june!F178</f>
        <v>0</v>
      </c>
      <c r="N178" s="152">
        <f>E178-june!G178</f>
        <v>0.7</v>
      </c>
      <c r="O178" s="7">
        <f>F178-june!H178</f>
        <v>4418</v>
      </c>
      <c r="Q178" s="6">
        <f t="shared" si="8"/>
        <v>0</v>
      </c>
      <c r="R178" s="6">
        <v>169</v>
      </c>
      <c r="U178" s="7">
        <f>S178-june!G178</f>
        <v>-0.72</v>
      </c>
      <c r="V178" s="7">
        <f>T178-june!H178</f>
        <v>-5096</v>
      </c>
    </row>
    <row r="179" spans="1:22" ht="18.75">
      <c r="A179" s="6">
        <v>170</v>
      </c>
      <c r="B179" s="32" t="s">
        <v>566</v>
      </c>
      <c r="C179" s="217">
        <v>0</v>
      </c>
      <c r="D179" s="218">
        <v>0</v>
      </c>
      <c r="E179" s="219">
        <f t="shared" si="6"/>
        <v>93.310000000000016</v>
      </c>
      <c r="F179" s="218">
        <f t="shared" si="7"/>
        <v>560509</v>
      </c>
      <c r="H179">
        <v>170</v>
      </c>
      <c r="I179">
        <v>5</v>
      </c>
      <c r="J179" s="221">
        <v>7</v>
      </c>
      <c r="L179" s="152">
        <f>C179-june!E179</f>
        <v>0</v>
      </c>
      <c r="M179" s="7">
        <f>D179-june!F179</f>
        <v>0</v>
      </c>
      <c r="N179" s="152">
        <f>E179-june!G179</f>
        <v>1.9500000000000171</v>
      </c>
      <c r="O179" s="7">
        <f>F179-june!H179</f>
        <v>27562</v>
      </c>
      <c r="Q179" s="6">
        <f t="shared" si="8"/>
        <v>0</v>
      </c>
      <c r="R179">
        <v>170</v>
      </c>
      <c r="S179">
        <v>85.030000000000015</v>
      </c>
      <c r="T179" s="221">
        <v>505033</v>
      </c>
      <c r="U179" s="7">
        <f>S179-june!G179</f>
        <v>-6.3299999999999841</v>
      </c>
      <c r="V179" s="7">
        <f>T179-june!H179</f>
        <v>-27914</v>
      </c>
    </row>
    <row r="180" spans="1:22" ht="18.75">
      <c r="A180" s="6">
        <v>171</v>
      </c>
      <c r="B180" s="31" t="s">
        <v>1392</v>
      </c>
      <c r="C180" s="217">
        <v>6</v>
      </c>
      <c r="D180" s="218">
        <v>34000</v>
      </c>
      <c r="E180" s="219">
        <f t="shared" si="6"/>
        <v>6.1899999999999995</v>
      </c>
      <c r="F180" s="218">
        <f t="shared" si="7"/>
        <v>37942</v>
      </c>
      <c r="H180">
        <v>171</v>
      </c>
      <c r="I180">
        <v>1</v>
      </c>
      <c r="J180" s="221">
        <v>4</v>
      </c>
      <c r="L180" s="152">
        <f>C180-june!E180</f>
        <v>1</v>
      </c>
      <c r="M180" s="7">
        <f>D180-june!F180</f>
        <v>9000</v>
      </c>
      <c r="N180" s="152">
        <f>E180-june!G180</f>
        <v>4.9999999999999822E-2</v>
      </c>
      <c r="O180" s="7">
        <f>F180-june!H180</f>
        <v>-5180</v>
      </c>
      <c r="Q180" s="6">
        <f t="shared" si="8"/>
        <v>0</v>
      </c>
      <c r="R180">
        <v>171</v>
      </c>
      <c r="S180">
        <v>3</v>
      </c>
      <c r="T180" s="221">
        <v>16569</v>
      </c>
      <c r="U180" s="7">
        <f>S180-june!G180</f>
        <v>-3.1399999999999997</v>
      </c>
      <c r="V180" s="7">
        <f>T180-june!H180</f>
        <v>-26553</v>
      </c>
    </row>
    <row r="181" spans="1:22" ht="18.75">
      <c r="A181" s="6">
        <v>172</v>
      </c>
      <c r="B181" s="32" t="s">
        <v>903</v>
      </c>
      <c r="C181" s="217">
        <v>72.42</v>
      </c>
      <c r="D181" s="218">
        <v>442050</v>
      </c>
      <c r="E181" s="219">
        <f t="shared" si="6"/>
        <v>65.45</v>
      </c>
      <c r="F181" s="218">
        <f t="shared" si="7"/>
        <v>389807</v>
      </c>
      <c r="H181">
        <v>172</v>
      </c>
      <c r="I181">
        <v>2</v>
      </c>
      <c r="J181" s="221">
        <v>1</v>
      </c>
      <c r="L181" s="152">
        <f>C181-june!E181</f>
        <v>7.6700000000000017</v>
      </c>
      <c r="M181" s="7">
        <f>D181-june!F181</f>
        <v>57030</v>
      </c>
      <c r="N181" s="152">
        <f>E181-june!G181</f>
        <v>-15.65000000000002</v>
      </c>
      <c r="O181" s="7">
        <f>F181-june!H181</f>
        <v>-53979</v>
      </c>
      <c r="Q181" s="6">
        <f t="shared" si="8"/>
        <v>0</v>
      </c>
      <c r="R181">
        <v>172</v>
      </c>
      <c r="S181">
        <v>63.199999999999996</v>
      </c>
      <c r="T181" s="221">
        <v>374732</v>
      </c>
      <c r="U181" s="7">
        <f>S181-june!G181</f>
        <v>-17.900000000000027</v>
      </c>
      <c r="V181" s="7">
        <f>T181-june!H181</f>
        <v>-69054</v>
      </c>
    </row>
    <row r="182" spans="1:22" ht="18.75">
      <c r="A182" s="6">
        <v>173</v>
      </c>
      <c r="B182" s="31" t="s">
        <v>1393</v>
      </c>
      <c r="C182" s="217">
        <v>3</v>
      </c>
      <c r="D182" s="218">
        <v>42512</v>
      </c>
      <c r="E182" s="219">
        <f t="shared" si="6"/>
        <v>1.77</v>
      </c>
      <c r="F182" s="218">
        <f t="shared" si="7"/>
        <v>11859</v>
      </c>
      <c r="H182">
        <v>173</v>
      </c>
      <c r="I182"/>
      <c r="J182" s="221">
        <v>3</v>
      </c>
      <c r="L182" s="152">
        <f>C182-june!E182</f>
        <v>1</v>
      </c>
      <c r="M182" s="7">
        <f>D182-june!F182</f>
        <v>3935</v>
      </c>
      <c r="N182" s="152">
        <f>E182-june!G182</f>
        <v>0.43999999999999995</v>
      </c>
      <c r="O182" s="7">
        <f>F182-june!H182</f>
        <v>1651</v>
      </c>
      <c r="Q182" s="6">
        <f t="shared" si="8"/>
        <v>0</v>
      </c>
      <c r="R182" s="6">
        <v>173</v>
      </c>
      <c r="U182" s="7">
        <f>S182-june!G182</f>
        <v>-1.33</v>
      </c>
      <c r="V182" s="7">
        <f>T182-june!H182</f>
        <v>-10208</v>
      </c>
    </row>
    <row r="183" spans="1:22" ht="18.75">
      <c r="A183" s="6">
        <v>174</v>
      </c>
      <c r="B183" s="32" t="s">
        <v>567</v>
      </c>
      <c r="C183" s="217">
        <v>35.159999999999997</v>
      </c>
      <c r="D183" s="218">
        <v>264647</v>
      </c>
      <c r="E183" s="219">
        <f t="shared" si="6"/>
        <v>15.629999999999999</v>
      </c>
      <c r="F183" s="218">
        <f t="shared" si="7"/>
        <v>80595</v>
      </c>
      <c r="H183">
        <v>174</v>
      </c>
      <c r="I183"/>
      <c r="J183" s="221"/>
      <c r="L183" s="152">
        <f>C183-june!E183</f>
        <v>-4.3600000000000065</v>
      </c>
      <c r="M183" s="7">
        <f>D183-june!F183</f>
        <v>-23476</v>
      </c>
      <c r="N183" s="152">
        <f>E183-june!G183</f>
        <v>6.629999999999999</v>
      </c>
      <c r="O183" s="7">
        <f>F183-june!H183</f>
        <v>34123</v>
      </c>
      <c r="Q183" s="6">
        <f t="shared" si="8"/>
        <v>0</v>
      </c>
      <c r="R183">
        <v>174</v>
      </c>
      <c r="S183">
        <v>15.629999999999999</v>
      </c>
      <c r="T183" s="221">
        <v>80595</v>
      </c>
      <c r="U183" s="7">
        <f>S183-june!G183</f>
        <v>6.629999999999999</v>
      </c>
      <c r="V183" s="7">
        <f>T183-june!H183</f>
        <v>34123</v>
      </c>
    </row>
    <row r="184" spans="1:22" ht="18.75">
      <c r="A184" s="6">
        <v>175</v>
      </c>
      <c r="B184" s="32" t="s">
        <v>1276</v>
      </c>
      <c r="C184" s="217">
        <v>0</v>
      </c>
      <c r="D184" s="218">
        <v>0</v>
      </c>
      <c r="E184" s="219">
        <f t="shared" si="6"/>
        <v>5.6899999999999995</v>
      </c>
      <c r="F184" s="218">
        <f t="shared" si="7"/>
        <v>28450</v>
      </c>
      <c r="H184">
        <v>175</v>
      </c>
      <c r="I184"/>
      <c r="J184" s="221"/>
      <c r="L184" s="152">
        <f>C184-june!E184</f>
        <v>0</v>
      </c>
      <c r="M184" s="7">
        <f>D184-june!F184</f>
        <v>0</v>
      </c>
      <c r="N184" s="152">
        <f>E184-june!G184</f>
        <v>-1.7600000000000016</v>
      </c>
      <c r="O184" s="7">
        <f>F184-june!H184</f>
        <v>-18352</v>
      </c>
      <c r="Q184" s="6">
        <f t="shared" si="8"/>
        <v>0</v>
      </c>
      <c r="R184">
        <v>175</v>
      </c>
      <c r="S184">
        <v>5.6899999999999995</v>
      </c>
      <c r="T184" s="221">
        <v>28450</v>
      </c>
      <c r="U184" s="7">
        <f>S184-june!G184</f>
        <v>-1.7600000000000016</v>
      </c>
      <c r="V184" s="7">
        <f>T184-june!H184</f>
        <v>-18352</v>
      </c>
    </row>
    <row r="185" spans="1:22" ht="18.75">
      <c r="A185" s="6">
        <v>176</v>
      </c>
      <c r="B185" s="32" t="s">
        <v>914</v>
      </c>
      <c r="C185" s="217">
        <v>0</v>
      </c>
      <c r="D185" s="218">
        <v>0</v>
      </c>
      <c r="E185" s="219">
        <f t="shared" si="6"/>
        <v>2.54</v>
      </c>
      <c r="F185" s="218">
        <f t="shared" si="7"/>
        <v>16712</v>
      </c>
      <c r="H185">
        <v>176</v>
      </c>
      <c r="I185"/>
      <c r="J185" s="221">
        <v>4</v>
      </c>
      <c r="L185" s="152">
        <f>C185-june!E185</f>
        <v>0</v>
      </c>
      <c r="M185" s="7">
        <f>D185-june!F185</f>
        <v>0</v>
      </c>
      <c r="N185" s="152">
        <f>E185-june!G185</f>
        <v>-4.8699999999999992</v>
      </c>
      <c r="O185" s="7">
        <f>F185-june!H185</f>
        <v>-35659</v>
      </c>
      <c r="Q185" s="6">
        <f t="shared" si="8"/>
        <v>0</v>
      </c>
      <c r="R185">
        <v>176</v>
      </c>
      <c r="S185">
        <v>0.18</v>
      </c>
      <c r="T185" s="221">
        <v>900</v>
      </c>
      <c r="U185" s="7">
        <f>S185-june!G185</f>
        <v>-7.2299999999999995</v>
      </c>
      <c r="V185" s="7">
        <f>T185-june!H185</f>
        <v>-51471</v>
      </c>
    </row>
    <row r="186" spans="1:22" ht="18.75">
      <c r="A186" s="6">
        <v>177</v>
      </c>
      <c r="B186" s="32" t="s">
        <v>1277</v>
      </c>
      <c r="C186" s="217">
        <v>61.65</v>
      </c>
      <c r="D186" s="218">
        <v>347095</v>
      </c>
      <c r="E186" s="219">
        <f t="shared" si="6"/>
        <v>43.68</v>
      </c>
      <c r="F186" s="218">
        <f t="shared" si="7"/>
        <v>265066</v>
      </c>
      <c r="H186">
        <v>177</v>
      </c>
      <c r="I186"/>
      <c r="J186" s="221">
        <v>4</v>
      </c>
      <c r="L186" s="152">
        <f>C186-june!E186</f>
        <v>-27.530000000000022</v>
      </c>
      <c r="M186" s="7">
        <f>D186-june!F186</f>
        <v>-152135</v>
      </c>
      <c r="N186" s="152">
        <f>E186-june!G186</f>
        <v>-5.9499999999999957</v>
      </c>
      <c r="O186" s="7">
        <f>F186-june!H186</f>
        <v>-51399</v>
      </c>
      <c r="Q186" s="6">
        <f t="shared" si="8"/>
        <v>0</v>
      </c>
      <c r="R186">
        <v>177</v>
      </c>
      <c r="S186">
        <v>41.32</v>
      </c>
      <c r="T186" s="221">
        <v>249254</v>
      </c>
      <c r="U186" s="7">
        <f>S186-june!G186</f>
        <v>-8.3099999999999952</v>
      </c>
      <c r="V186" s="7">
        <f>T186-june!H186</f>
        <v>-67211</v>
      </c>
    </row>
    <row r="187" spans="1:22" ht="18.75">
      <c r="A187" s="6">
        <v>178</v>
      </c>
      <c r="B187" s="32" t="s">
        <v>880</v>
      </c>
      <c r="C187" s="217">
        <v>10.629999999999999</v>
      </c>
      <c r="D187" s="218">
        <v>53150</v>
      </c>
      <c r="E187" s="219">
        <f t="shared" si="6"/>
        <v>2.42</v>
      </c>
      <c r="F187" s="218">
        <f t="shared" si="7"/>
        <v>14514</v>
      </c>
      <c r="H187">
        <v>178</v>
      </c>
      <c r="I187">
        <v>1</v>
      </c>
      <c r="J187" s="221">
        <v>1</v>
      </c>
      <c r="L187" s="152">
        <f>C187-june!E187</f>
        <v>-14.66</v>
      </c>
      <c r="M187" s="7">
        <f>D187-june!F187</f>
        <v>-86905</v>
      </c>
      <c r="N187" s="152">
        <f>E187-june!G187</f>
        <v>0.33999999999999986</v>
      </c>
      <c r="O187" s="7">
        <f>F187-june!H187</f>
        <v>413</v>
      </c>
      <c r="Q187" s="6">
        <f t="shared" si="8"/>
        <v>0</v>
      </c>
      <c r="R187">
        <v>178</v>
      </c>
      <c r="S187">
        <v>1</v>
      </c>
      <c r="T187" s="221">
        <v>5000</v>
      </c>
      <c r="U187" s="7">
        <f>S187-june!G187</f>
        <v>-1.08</v>
      </c>
      <c r="V187" s="7">
        <f>T187-june!H187</f>
        <v>-9101</v>
      </c>
    </row>
    <row r="188" spans="1:22" ht="18.75">
      <c r="A188" s="6">
        <v>179</v>
      </c>
      <c r="B188" s="31" t="s">
        <v>1394</v>
      </c>
      <c r="C188" s="217">
        <v>0</v>
      </c>
      <c r="D188" s="218">
        <v>0</v>
      </c>
      <c r="E188" s="219">
        <f t="shared" si="6"/>
        <v>0</v>
      </c>
      <c r="F188" s="218">
        <f t="shared" si="7"/>
        <v>0</v>
      </c>
      <c r="H188">
        <v>179</v>
      </c>
      <c r="I188"/>
      <c r="J188" s="221"/>
      <c r="L188" s="152">
        <f>C188-june!E188</f>
        <v>0</v>
      </c>
      <c r="M188" s="7">
        <f>D188-june!F188</f>
        <v>0</v>
      </c>
      <c r="N188" s="152">
        <f>E188-june!G188</f>
        <v>0</v>
      </c>
      <c r="O188" s="7">
        <f>F188-june!H188</f>
        <v>0</v>
      </c>
      <c r="Q188" s="6">
        <f t="shared" si="8"/>
        <v>0</v>
      </c>
      <c r="R188">
        <v>179</v>
      </c>
      <c r="S188"/>
      <c r="T188" s="221"/>
      <c r="U188" s="7">
        <f>S188-june!G188</f>
        <v>0</v>
      </c>
      <c r="V188" s="7">
        <f>T188-june!H188</f>
        <v>0</v>
      </c>
    </row>
    <row r="189" spans="1:22" ht="18.75">
      <c r="A189" s="6">
        <v>180</v>
      </c>
      <c r="B189" s="31" t="s">
        <v>1395</v>
      </c>
      <c r="C189" s="217">
        <v>0</v>
      </c>
      <c r="D189" s="218">
        <v>0</v>
      </c>
      <c r="E189" s="219">
        <f t="shared" si="6"/>
        <v>0</v>
      </c>
      <c r="F189" s="218">
        <f t="shared" si="7"/>
        <v>0</v>
      </c>
      <c r="H189">
        <v>180</v>
      </c>
      <c r="I189"/>
      <c r="J189" s="221"/>
      <c r="L189" s="152">
        <f>C189-june!E189</f>
        <v>0</v>
      </c>
      <c r="M189" s="7">
        <f>D189-june!F189</f>
        <v>0</v>
      </c>
      <c r="N189" s="152">
        <f>E189-june!G189</f>
        <v>0</v>
      </c>
      <c r="O189" s="7">
        <f>F189-june!H189</f>
        <v>0</v>
      </c>
      <c r="Q189" s="6">
        <f t="shared" si="8"/>
        <v>0</v>
      </c>
      <c r="R189">
        <v>180</v>
      </c>
      <c r="S189"/>
      <c r="T189" s="221"/>
      <c r="U189" s="7">
        <f>S189-june!G189</f>
        <v>0</v>
      </c>
      <c r="V189" s="7">
        <f>T189-june!H189</f>
        <v>0</v>
      </c>
    </row>
    <row r="190" spans="1:22" ht="18.75">
      <c r="A190" s="6">
        <v>181</v>
      </c>
      <c r="B190" s="32" t="s">
        <v>583</v>
      </c>
      <c r="C190" s="217">
        <v>0</v>
      </c>
      <c r="D190" s="218">
        <v>0</v>
      </c>
      <c r="E190" s="219">
        <f t="shared" si="6"/>
        <v>17.010000000000002</v>
      </c>
      <c r="F190" s="218">
        <f t="shared" si="7"/>
        <v>95709</v>
      </c>
      <c r="H190">
        <v>181</v>
      </c>
      <c r="I190">
        <v>4</v>
      </c>
      <c r="J190" s="221">
        <v>5</v>
      </c>
      <c r="L190" s="152">
        <f>C190-june!E190</f>
        <v>0</v>
      </c>
      <c r="M190" s="7">
        <f>D190-june!F190</f>
        <v>0</v>
      </c>
      <c r="N190" s="152">
        <f>E190-june!G190</f>
        <v>-7.68</v>
      </c>
      <c r="O190" s="7">
        <f>F190-june!H190</f>
        <v>-53629</v>
      </c>
      <c r="Q190" s="6">
        <f t="shared" si="8"/>
        <v>0</v>
      </c>
      <c r="R190">
        <v>181</v>
      </c>
      <c r="S190">
        <v>10.74</v>
      </c>
      <c r="T190" s="221">
        <v>53700</v>
      </c>
      <c r="U190" s="7">
        <f>S190-june!G190</f>
        <v>-13.950000000000001</v>
      </c>
      <c r="V190" s="7">
        <f>T190-june!H190</f>
        <v>-95638</v>
      </c>
    </row>
    <row r="191" spans="1:22" ht="18.75">
      <c r="A191" s="6">
        <v>182</v>
      </c>
      <c r="B191" s="32" t="s">
        <v>1306</v>
      </c>
      <c r="C191" s="217">
        <v>3</v>
      </c>
      <c r="D191" s="218">
        <v>15000</v>
      </c>
      <c r="E191" s="219">
        <f t="shared" si="6"/>
        <v>43.78</v>
      </c>
      <c r="F191" s="218">
        <f t="shared" si="7"/>
        <v>231623</v>
      </c>
      <c r="H191">
        <v>182</v>
      </c>
      <c r="I191">
        <v>2</v>
      </c>
      <c r="J191" s="221">
        <v>4</v>
      </c>
      <c r="L191" s="152">
        <f>C191-june!E191</f>
        <v>0</v>
      </c>
      <c r="M191" s="7">
        <f>D191-june!F191</f>
        <v>0</v>
      </c>
      <c r="N191" s="152">
        <f>E191-june!G191</f>
        <v>-7.9499999999999957</v>
      </c>
      <c r="O191" s="7">
        <f>F191-june!H191</f>
        <v>-66503</v>
      </c>
      <c r="Q191" s="6">
        <f t="shared" si="8"/>
        <v>0</v>
      </c>
      <c r="R191">
        <v>182</v>
      </c>
      <c r="S191">
        <v>39.760000000000005</v>
      </c>
      <c r="T191" s="221">
        <v>204689</v>
      </c>
      <c r="U191" s="7">
        <f>S191-june!G191</f>
        <v>-11.969999999999992</v>
      </c>
      <c r="V191" s="7">
        <f>T191-june!H191</f>
        <v>-93437</v>
      </c>
    </row>
    <row r="192" spans="1:22" ht="18.75">
      <c r="A192" s="6">
        <v>183</v>
      </c>
      <c r="B192" s="31" t="s">
        <v>1396</v>
      </c>
      <c r="C192" s="217">
        <v>0</v>
      </c>
      <c r="D192" s="218">
        <v>0</v>
      </c>
      <c r="E192" s="219">
        <f t="shared" si="6"/>
        <v>0</v>
      </c>
      <c r="F192" s="218">
        <f t="shared" si="7"/>
        <v>0</v>
      </c>
      <c r="H192">
        <v>183</v>
      </c>
      <c r="I192"/>
      <c r="J192" s="221"/>
      <c r="L192" s="152">
        <f>C192-june!E192</f>
        <v>0</v>
      </c>
      <c r="M192" s="7">
        <f>D192-june!F192</f>
        <v>0</v>
      </c>
      <c r="N192" s="152">
        <f>E192-june!G192</f>
        <v>0</v>
      </c>
      <c r="O192" s="7">
        <f>F192-june!H192</f>
        <v>0</v>
      </c>
      <c r="Q192" s="6">
        <f t="shared" si="8"/>
        <v>0</v>
      </c>
      <c r="R192">
        <v>183</v>
      </c>
      <c r="S192"/>
      <c r="T192" s="221"/>
      <c r="U192" s="7">
        <f>S192-june!G192</f>
        <v>0</v>
      </c>
      <c r="V192" s="7">
        <f>T192-june!H192</f>
        <v>0</v>
      </c>
    </row>
    <row r="193" spans="1:22" ht="18.75">
      <c r="A193" s="6">
        <v>184</v>
      </c>
      <c r="B193" s="31" t="s">
        <v>1397</v>
      </c>
      <c r="C193" s="217">
        <v>0</v>
      </c>
      <c r="D193" s="218">
        <v>0</v>
      </c>
      <c r="E193" s="219">
        <f t="shared" si="6"/>
        <v>0.83</v>
      </c>
      <c r="F193" s="218">
        <f t="shared" si="7"/>
        <v>5561</v>
      </c>
      <c r="H193">
        <v>184</v>
      </c>
      <c r="I193">
        <v>1</v>
      </c>
      <c r="J193" s="221"/>
      <c r="L193" s="152">
        <f>C193-june!E193</f>
        <v>0</v>
      </c>
      <c r="M193" s="7">
        <f>D193-june!F193</f>
        <v>0</v>
      </c>
      <c r="N193" s="152">
        <f>E193-june!G193</f>
        <v>-0.17000000000000004</v>
      </c>
      <c r="O193" s="7">
        <f>F193-june!H193</f>
        <v>-1139</v>
      </c>
      <c r="Q193" s="6">
        <f t="shared" si="8"/>
        <v>0</v>
      </c>
      <c r="R193">
        <v>184</v>
      </c>
      <c r="S193"/>
      <c r="T193" s="221"/>
      <c r="U193" s="7">
        <f>S193-june!G193</f>
        <v>-1</v>
      </c>
      <c r="V193" s="7">
        <f>T193-june!H193</f>
        <v>-6700</v>
      </c>
    </row>
    <row r="194" spans="1:22" ht="18.75">
      <c r="A194" s="6">
        <v>185</v>
      </c>
      <c r="B194" s="32" t="s">
        <v>829</v>
      </c>
      <c r="C194" s="217">
        <v>82.649999999999991</v>
      </c>
      <c r="D194" s="218">
        <v>459014</v>
      </c>
      <c r="E194" s="219">
        <f t="shared" si="6"/>
        <v>182.01000000000002</v>
      </c>
      <c r="F194" s="218">
        <f t="shared" si="7"/>
        <v>1042782</v>
      </c>
      <c r="H194">
        <v>185</v>
      </c>
      <c r="I194">
        <v>1</v>
      </c>
      <c r="J194" s="221">
        <v>9</v>
      </c>
      <c r="L194" s="152">
        <f>C194-june!E194</f>
        <v>-4.1499999999999915</v>
      </c>
      <c r="M194" s="7">
        <f>D194-june!F194</f>
        <v>-54094</v>
      </c>
      <c r="N194" s="152">
        <f>E194-june!G194</f>
        <v>-16.75</v>
      </c>
      <c r="O194" s="7">
        <f>F194-june!H194</f>
        <v>-139467</v>
      </c>
      <c r="Q194" s="6">
        <f t="shared" si="8"/>
        <v>0</v>
      </c>
      <c r="R194">
        <v>185</v>
      </c>
      <c r="S194">
        <v>175.87</v>
      </c>
      <c r="T194" s="221">
        <v>1001644</v>
      </c>
      <c r="U194" s="7">
        <f>S194-june!G194</f>
        <v>-22.890000000000015</v>
      </c>
      <c r="V194" s="7">
        <f>T194-june!H194</f>
        <v>-180605</v>
      </c>
    </row>
    <row r="195" spans="1:22" ht="18.75">
      <c r="A195" s="6">
        <v>186</v>
      </c>
      <c r="B195" s="32" t="s">
        <v>873</v>
      </c>
      <c r="C195" s="217">
        <v>0</v>
      </c>
      <c r="D195" s="218">
        <v>0</v>
      </c>
      <c r="E195" s="219">
        <f t="shared" si="6"/>
        <v>19.5</v>
      </c>
      <c r="F195" s="218">
        <f t="shared" si="7"/>
        <v>118671</v>
      </c>
      <c r="H195">
        <v>186</v>
      </c>
      <c r="I195">
        <v>2</v>
      </c>
      <c r="J195" s="221">
        <v>3</v>
      </c>
      <c r="L195" s="152">
        <f>C195-june!E195</f>
        <v>0</v>
      </c>
      <c r="M195" s="7">
        <f>D195-june!F195</f>
        <v>0</v>
      </c>
      <c r="N195" s="152">
        <f>E195-june!G195</f>
        <v>-4.84</v>
      </c>
      <c r="O195" s="7">
        <f>F195-june!H195</f>
        <v>-38958</v>
      </c>
      <c r="Q195" s="6">
        <f t="shared" si="8"/>
        <v>0</v>
      </c>
      <c r="R195">
        <v>186</v>
      </c>
      <c r="S195">
        <v>16.07</v>
      </c>
      <c r="T195" s="221">
        <v>95690</v>
      </c>
      <c r="U195" s="7">
        <f>S195-june!G195</f>
        <v>-8.27</v>
      </c>
      <c r="V195" s="7">
        <f>T195-june!H195</f>
        <v>-61939</v>
      </c>
    </row>
    <row r="196" spans="1:22" ht="18.75">
      <c r="A196" s="6">
        <v>187</v>
      </c>
      <c r="B196" s="32" t="s">
        <v>1278</v>
      </c>
      <c r="C196" s="217">
        <v>76.029999999999973</v>
      </c>
      <c r="D196" s="218">
        <v>419555</v>
      </c>
      <c r="E196" s="219">
        <f t="shared" si="6"/>
        <v>28.34</v>
      </c>
      <c r="F196" s="218">
        <f t="shared" si="7"/>
        <v>168883</v>
      </c>
      <c r="H196">
        <v>187</v>
      </c>
      <c r="I196"/>
      <c r="J196" s="221">
        <v>2</v>
      </c>
      <c r="L196" s="152">
        <f>C196-june!E196</f>
        <v>-3.2300000000000182</v>
      </c>
      <c r="M196" s="7">
        <f>D196-june!F196</f>
        <v>-4365</v>
      </c>
      <c r="N196" s="152">
        <f>E196-june!G196</f>
        <v>-0.26999999999999957</v>
      </c>
      <c r="O196" s="7">
        <f>F196-june!H196</f>
        <v>-1900</v>
      </c>
      <c r="Q196" s="6">
        <f t="shared" si="8"/>
        <v>0</v>
      </c>
      <c r="R196">
        <v>187</v>
      </c>
      <c r="S196">
        <v>27.16</v>
      </c>
      <c r="T196" s="221">
        <v>160977</v>
      </c>
      <c r="U196" s="7">
        <f>S196-june!G196</f>
        <v>-1.4499999999999993</v>
      </c>
      <c r="V196" s="7">
        <f>T196-june!H196</f>
        <v>-9806</v>
      </c>
    </row>
    <row r="197" spans="1:22" ht="18.75">
      <c r="A197" s="6">
        <v>188</v>
      </c>
      <c r="B197" s="31" t="s">
        <v>943</v>
      </c>
      <c r="C197" s="217">
        <v>0</v>
      </c>
      <c r="D197" s="218">
        <v>0</v>
      </c>
      <c r="E197" s="219">
        <f t="shared" si="6"/>
        <v>0</v>
      </c>
      <c r="F197" s="218">
        <f t="shared" si="7"/>
        <v>0</v>
      </c>
      <c r="H197">
        <v>188</v>
      </c>
      <c r="I197"/>
      <c r="J197" s="221"/>
      <c r="L197" s="152">
        <f>C197-june!E197</f>
        <v>0</v>
      </c>
      <c r="M197" s="7">
        <f>D197-june!F197</f>
        <v>0</v>
      </c>
      <c r="N197" s="152">
        <f>E197-june!G197</f>
        <v>0</v>
      </c>
      <c r="O197" s="7">
        <f>F197-june!H197</f>
        <v>0</v>
      </c>
      <c r="Q197" s="6">
        <f t="shared" si="8"/>
        <v>0</v>
      </c>
      <c r="R197">
        <v>188</v>
      </c>
      <c r="S197"/>
      <c r="T197" s="221"/>
      <c r="U197" s="7">
        <f>S197-june!G197</f>
        <v>0</v>
      </c>
      <c r="V197" s="7">
        <f>T197-june!H197</f>
        <v>0</v>
      </c>
    </row>
    <row r="198" spans="1:22" ht="18.75">
      <c r="A198" s="6">
        <v>189</v>
      </c>
      <c r="B198" s="31" t="s">
        <v>837</v>
      </c>
      <c r="C198" s="217">
        <v>0</v>
      </c>
      <c r="D198" s="218">
        <v>0</v>
      </c>
      <c r="E198" s="219">
        <f t="shared" si="6"/>
        <v>2.84</v>
      </c>
      <c r="F198" s="218">
        <f t="shared" si="7"/>
        <v>19028</v>
      </c>
      <c r="H198">
        <v>189</v>
      </c>
      <c r="I198">
        <v>2</v>
      </c>
      <c r="J198" s="221">
        <v>2</v>
      </c>
      <c r="L198" s="152">
        <f>C198-june!E198</f>
        <v>0</v>
      </c>
      <c r="M198" s="7">
        <f>D198-june!F198</f>
        <v>0</v>
      </c>
      <c r="N198" s="152">
        <f>E198-june!G198</f>
        <v>-1.1600000000000001</v>
      </c>
      <c r="O198" s="7">
        <f>F198-june!H198</f>
        <v>-7772</v>
      </c>
      <c r="Q198" s="6">
        <f t="shared" si="8"/>
        <v>0</v>
      </c>
      <c r="R198" s="6">
        <v>189</v>
      </c>
      <c r="U198" s="7">
        <f>S198-june!G198</f>
        <v>-4</v>
      </c>
      <c r="V198" s="7">
        <f>T198-june!H198</f>
        <v>-26800</v>
      </c>
    </row>
    <row r="199" spans="1:22" ht="18.75">
      <c r="A199" s="6">
        <v>190</v>
      </c>
      <c r="B199" s="32" t="s">
        <v>925</v>
      </c>
      <c r="C199" s="217">
        <v>0</v>
      </c>
      <c r="D199" s="218">
        <v>0</v>
      </c>
      <c r="E199" s="219">
        <f t="shared" si="6"/>
        <v>0.37</v>
      </c>
      <c r="F199" s="218">
        <f t="shared" si="7"/>
        <v>1850</v>
      </c>
      <c r="H199">
        <v>190</v>
      </c>
      <c r="I199"/>
      <c r="J199" s="221"/>
      <c r="L199" s="152">
        <f>C199-june!E199</f>
        <v>0</v>
      </c>
      <c r="M199" s="7">
        <f>D199-june!F199</f>
        <v>0</v>
      </c>
      <c r="N199" s="152">
        <f>E199-june!G199</f>
        <v>-0.37</v>
      </c>
      <c r="O199" s="7">
        <f>F199-june!H199</f>
        <v>-2134</v>
      </c>
      <c r="Q199" s="6">
        <f t="shared" si="8"/>
        <v>0</v>
      </c>
      <c r="R199">
        <v>190</v>
      </c>
      <c r="S199">
        <v>0.37</v>
      </c>
      <c r="T199" s="221">
        <v>1850</v>
      </c>
      <c r="U199" s="7">
        <f>S199-june!G199</f>
        <v>-0.37</v>
      </c>
      <c r="V199" s="7">
        <f>T199-june!H199</f>
        <v>-2134</v>
      </c>
    </row>
    <row r="200" spans="1:22" ht="18.75">
      <c r="A200" s="6">
        <v>191</v>
      </c>
      <c r="B200" s="32" t="s">
        <v>899</v>
      </c>
      <c r="C200" s="217">
        <v>42.96</v>
      </c>
      <c r="D200" s="218">
        <v>239656</v>
      </c>
      <c r="E200" s="219">
        <f t="shared" si="6"/>
        <v>31.33</v>
      </c>
      <c r="F200" s="218">
        <f t="shared" si="7"/>
        <v>170503</v>
      </c>
      <c r="H200">
        <v>191</v>
      </c>
      <c r="I200">
        <v>6</v>
      </c>
      <c r="J200" s="221"/>
      <c r="L200" s="152">
        <f>C200-june!E200</f>
        <v>-9.0399999999999991</v>
      </c>
      <c r="M200" s="7">
        <f>D200-june!F200</f>
        <v>-84072</v>
      </c>
      <c r="N200" s="152">
        <f>E200-june!G200</f>
        <v>-5.3500000000000085</v>
      </c>
      <c r="O200" s="7">
        <f>F200-june!H200</f>
        <v>-31474</v>
      </c>
      <c r="Q200" s="6">
        <f t="shared" si="8"/>
        <v>0</v>
      </c>
      <c r="R200">
        <v>191</v>
      </c>
      <c r="S200">
        <v>26.349999999999998</v>
      </c>
      <c r="T200" s="221">
        <v>137137</v>
      </c>
      <c r="U200" s="7">
        <f>S200-june!G200</f>
        <v>-10.330000000000009</v>
      </c>
      <c r="V200" s="7">
        <f>T200-june!H200</f>
        <v>-64840</v>
      </c>
    </row>
    <row r="201" spans="1:22" ht="18.75">
      <c r="A201" s="6">
        <v>192</v>
      </c>
      <c r="B201" s="31" t="s">
        <v>944</v>
      </c>
      <c r="C201" s="217">
        <v>0</v>
      </c>
      <c r="D201" s="218">
        <v>0</v>
      </c>
      <c r="E201" s="219">
        <f t="shared" si="6"/>
        <v>0</v>
      </c>
      <c r="F201" s="218">
        <f t="shared" si="7"/>
        <v>0</v>
      </c>
      <c r="H201">
        <v>192</v>
      </c>
      <c r="I201"/>
      <c r="J201" s="221"/>
      <c r="L201" s="152">
        <f>C201-june!E201</f>
        <v>0</v>
      </c>
      <c r="M201" s="7">
        <f>D201-june!F201</f>
        <v>0</v>
      </c>
      <c r="N201" s="152">
        <f>E201-june!G201</f>
        <v>0</v>
      </c>
      <c r="O201" s="7">
        <f>F201-june!H201</f>
        <v>0</v>
      </c>
      <c r="Q201" s="6">
        <f t="shared" si="8"/>
        <v>0</v>
      </c>
      <c r="R201">
        <v>192</v>
      </c>
      <c r="S201"/>
      <c r="T201" s="221"/>
      <c r="U201" s="7">
        <f>S201-june!G201</f>
        <v>0</v>
      </c>
      <c r="V201" s="7">
        <f>T201-june!H201</f>
        <v>0</v>
      </c>
    </row>
    <row r="202" spans="1:22" ht="18.75">
      <c r="A202" s="6">
        <v>193</v>
      </c>
      <c r="B202" s="31" t="s">
        <v>945</v>
      </c>
      <c r="C202" s="217">
        <v>0</v>
      </c>
      <c r="D202" s="218">
        <v>0</v>
      </c>
      <c r="E202" s="219">
        <f t="shared" si="6"/>
        <v>0</v>
      </c>
      <c r="F202" s="218">
        <f t="shared" si="7"/>
        <v>0</v>
      </c>
      <c r="H202">
        <v>193</v>
      </c>
      <c r="I202"/>
      <c r="J202" s="221"/>
      <c r="L202" s="152">
        <f>C202-june!E202</f>
        <v>0</v>
      </c>
      <c r="M202" s="7">
        <f>D202-june!F202</f>
        <v>0</v>
      </c>
      <c r="N202" s="152">
        <f>E202-june!G202</f>
        <v>0</v>
      </c>
      <c r="O202" s="7">
        <f>F202-june!H202</f>
        <v>0</v>
      </c>
      <c r="Q202" s="6">
        <f t="shared" si="8"/>
        <v>0</v>
      </c>
      <c r="R202">
        <v>193</v>
      </c>
      <c r="S202"/>
      <c r="T202" s="221"/>
      <c r="U202" s="7">
        <f>S202-june!G202</f>
        <v>0</v>
      </c>
      <c r="V202" s="7">
        <f>T202-june!H202</f>
        <v>0</v>
      </c>
    </row>
    <row r="203" spans="1:22" ht="18.75">
      <c r="A203" s="6">
        <v>194</v>
      </c>
      <c r="B203" s="31" t="s">
        <v>946</v>
      </c>
      <c r="C203" s="217">
        <v>0</v>
      </c>
      <c r="D203" s="218">
        <v>0</v>
      </c>
      <c r="E203" s="219">
        <f t="shared" ref="E203:E266" si="9">S203+(0.83*I203)+0.59*J203</f>
        <v>0</v>
      </c>
      <c r="F203" s="218">
        <f t="shared" ref="F203:F266" si="10">T203+(0.83*I203)*6700+0.59*J203*6700</f>
        <v>0</v>
      </c>
      <c r="H203">
        <v>194</v>
      </c>
      <c r="I203"/>
      <c r="J203" s="221"/>
      <c r="L203" s="152">
        <f>C203-june!E203</f>
        <v>0</v>
      </c>
      <c r="M203" s="7">
        <f>D203-june!F203</f>
        <v>0</v>
      </c>
      <c r="N203" s="152">
        <f>E203-june!G203</f>
        <v>0</v>
      </c>
      <c r="O203" s="7">
        <f>F203-june!H203</f>
        <v>0</v>
      </c>
      <c r="Q203" s="6">
        <f t="shared" ref="Q203:Q266" si="11">R203-A203</f>
        <v>0</v>
      </c>
      <c r="R203">
        <v>194</v>
      </c>
      <c r="S203"/>
      <c r="T203" s="221"/>
      <c r="U203" s="7">
        <f>S203-june!G203</f>
        <v>0</v>
      </c>
      <c r="V203" s="7">
        <f>T203-june!H203</f>
        <v>0</v>
      </c>
    </row>
    <row r="204" spans="1:22" ht="18.75">
      <c r="A204" s="6">
        <v>195</v>
      </c>
      <c r="B204" s="31" t="s">
        <v>918</v>
      </c>
      <c r="C204" s="217">
        <v>0</v>
      </c>
      <c r="D204" s="218">
        <v>0</v>
      </c>
      <c r="E204" s="219">
        <f t="shared" si="9"/>
        <v>1</v>
      </c>
      <c r="F204" s="218">
        <f t="shared" si="10"/>
        <v>5000</v>
      </c>
      <c r="H204">
        <v>195</v>
      </c>
      <c r="I204"/>
      <c r="J204" s="221"/>
      <c r="L204" s="152">
        <f>C204-june!E204</f>
        <v>0</v>
      </c>
      <c r="M204" s="7">
        <f>D204-june!F204</f>
        <v>0</v>
      </c>
      <c r="N204" s="152">
        <f>E204-june!G204</f>
        <v>0</v>
      </c>
      <c r="O204" s="7">
        <f>F204-june!H204</f>
        <v>0</v>
      </c>
      <c r="Q204" s="6">
        <f t="shared" si="11"/>
        <v>0</v>
      </c>
      <c r="R204">
        <v>195</v>
      </c>
      <c r="S204">
        <v>1</v>
      </c>
      <c r="T204" s="221">
        <v>5000</v>
      </c>
      <c r="U204" s="7">
        <f>S204-june!G204</f>
        <v>0</v>
      </c>
      <c r="V204" s="7">
        <f>T204-june!H204</f>
        <v>0</v>
      </c>
    </row>
    <row r="205" spans="1:22" ht="18.75">
      <c r="A205" s="6">
        <v>196</v>
      </c>
      <c r="B205" s="31" t="s">
        <v>947</v>
      </c>
      <c r="C205" s="217">
        <v>0</v>
      </c>
      <c r="D205" s="218">
        <v>0</v>
      </c>
      <c r="E205" s="219">
        <f t="shared" si="9"/>
        <v>0</v>
      </c>
      <c r="F205" s="218">
        <f t="shared" si="10"/>
        <v>0</v>
      </c>
      <c r="H205">
        <v>196</v>
      </c>
      <c r="I205"/>
      <c r="J205" s="221"/>
      <c r="L205" s="152">
        <f>C205-june!E205</f>
        <v>0</v>
      </c>
      <c r="M205" s="7">
        <f>D205-june!F205</f>
        <v>0</v>
      </c>
      <c r="N205" s="152">
        <f>E205-june!G205</f>
        <v>-1.48</v>
      </c>
      <c r="O205" s="7">
        <f>F205-june!H205</f>
        <v>-7400</v>
      </c>
      <c r="Q205" s="6">
        <f t="shared" si="11"/>
        <v>0</v>
      </c>
      <c r="R205">
        <v>196</v>
      </c>
      <c r="S205"/>
      <c r="T205" s="221"/>
      <c r="U205" s="7">
        <f>S205-june!G205</f>
        <v>-1.48</v>
      </c>
      <c r="V205" s="7">
        <f>T205-june!H205</f>
        <v>-7400</v>
      </c>
    </row>
    <row r="206" spans="1:22" ht="18.75">
      <c r="A206" s="6">
        <v>197</v>
      </c>
      <c r="B206" s="31" t="s">
        <v>948</v>
      </c>
      <c r="C206" s="217">
        <v>0</v>
      </c>
      <c r="D206" s="218">
        <v>0</v>
      </c>
      <c r="E206" s="219">
        <f t="shared" si="9"/>
        <v>0</v>
      </c>
      <c r="F206" s="218">
        <f t="shared" si="10"/>
        <v>0</v>
      </c>
      <c r="H206">
        <v>197</v>
      </c>
      <c r="I206"/>
      <c r="J206" s="221"/>
      <c r="L206" s="152">
        <f>C206-june!E206</f>
        <v>0</v>
      </c>
      <c r="M206" s="7">
        <f>D206-june!F206</f>
        <v>0</v>
      </c>
      <c r="N206" s="152">
        <f>E206-june!G206</f>
        <v>-1.17</v>
      </c>
      <c r="O206" s="7">
        <f>F206-june!H206</f>
        <v>-7902</v>
      </c>
      <c r="Q206" s="6">
        <f t="shared" si="11"/>
        <v>0</v>
      </c>
      <c r="R206">
        <v>197</v>
      </c>
      <c r="S206"/>
      <c r="T206" s="221"/>
      <c r="U206" s="7">
        <f>S206-june!G206</f>
        <v>-1.17</v>
      </c>
      <c r="V206" s="7">
        <f>T206-june!H206</f>
        <v>-7902</v>
      </c>
    </row>
    <row r="207" spans="1:22" ht="18.75">
      <c r="A207" s="6">
        <v>198</v>
      </c>
      <c r="B207" s="32" t="s">
        <v>830</v>
      </c>
      <c r="C207" s="217">
        <v>40.06</v>
      </c>
      <c r="D207" s="218">
        <v>245600</v>
      </c>
      <c r="E207" s="219">
        <f t="shared" si="9"/>
        <v>11.319999999999999</v>
      </c>
      <c r="F207" s="218">
        <f t="shared" si="10"/>
        <v>70718</v>
      </c>
      <c r="H207">
        <v>198</v>
      </c>
      <c r="I207">
        <v>3</v>
      </c>
      <c r="J207" s="221">
        <v>4</v>
      </c>
      <c r="L207" s="152">
        <f>C207-june!E207</f>
        <v>1.1700000000000017</v>
      </c>
      <c r="M207" s="7">
        <f>D207-june!F207</f>
        <v>-61042</v>
      </c>
      <c r="N207" s="152">
        <f>E207-june!G207</f>
        <v>-0.45000000000000462</v>
      </c>
      <c r="O207" s="7">
        <f>F207-june!H207</f>
        <v>-7125</v>
      </c>
      <c r="Q207" s="6">
        <f t="shared" si="11"/>
        <v>0</v>
      </c>
      <c r="R207">
        <v>198</v>
      </c>
      <c r="S207">
        <v>6.47</v>
      </c>
      <c r="T207" s="221">
        <v>38223</v>
      </c>
      <c r="U207" s="7">
        <f>S207-june!G207</f>
        <v>-5.3000000000000034</v>
      </c>
      <c r="V207" s="7">
        <f>T207-june!H207</f>
        <v>-39620</v>
      </c>
    </row>
    <row r="208" spans="1:22" ht="18.75">
      <c r="A208" s="6">
        <v>199</v>
      </c>
      <c r="B208" s="31" t="s">
        <v>889</v>
      </c>
      <c r="C208" s="217">
        <v>0</v>
      </c>
      <c r="D208" s="218">
        <v>0</v>
      </c>
      <c r="E208" s="219">
        <f t="shared" si="9"/>
        <v>4.9499999999999993</v>
      </c>
      <c r="F208" s="218">
        <f t="shared" si="10"/>
        <v>30663</v>
      </c>
      <c r="H208">
        <v>199</v>
      </c>
      <c r="I208"/>
      <c r="J208" s="221">
        <v>5</v>
      </c>
      <c r="L208" s="152">
        <f>C208-june!E208</f>
        <v>0</v>
      </c>
      <c r="M208" s="7">
        <f>D208-june!F208</f>
        <v>0</v>
      </c>
      <c r="N208" s="152">
        <f>E208-june!G208</f>
        <v>-0.96</v>
      </c>
      <c r="O208" s="7">
        <f>F208-june!H208</f>
        <v>-7542</v>
      </c>
      <c r="Q208" s="6">
        <f t="shared" si="11"/>
        <v>0</v>
      </c>
      <c r="R208">
        <v>199</v>
      </c>
      <c r="S208">
        <v>2</v>
      </c>
      <c r="T208" s="221">
        <v>10898</v>
      </c>
      <c r="U208" s="7">
        <f>S208-june!G208</f>
        <v>-3.9099999999999993</v>
      </c>
      <c r="V208" s="7">
        <f>T208-june!H208</f>
        <v>-27307</v>
      </c>
    </row>
    <row r="209" spans="1:22" ht="18.75">
      <c r="A209" s="6">
        <v>200</v>
      </c>
      <c r="B209" s="31" t="s">
        <v>949</v>
      </c>
      <c r="C209" s="217">
        <v>0</v>
      </c>
      <c r="D209" s="218">
        <v>0</v>
      </c>
      <c r="E209" s="219">
        <f t="shared" si="9"/>
        <v>3</v>
      </c>
      <c r="F209" s="218">
        <f t="shared" si="10"/>
        <v>17406</v>
      </c>
      <c r="H209">
        <v>200</v>
      </c>
      <c r="I209"/>
      <c r="J209" s="221"/>
      <c r="L209" s="152">
        <f>C209-june!E209</f>
        <v>0</v>
      </c>
      <c r="M209" s="7">
        <f>D209-june!F209</f>
        <v>0</v>
      </c>
      <c r="N209" s="152">
        <f>E209-june!G209</f>
        <v>2</v>
      </c>
      <c r="O209" s="7">
        <f>F209-june!H209</f>
        <v>12406</v>
      </c>
      <c r="Q209" s="6">
        <f t="shared" si="11"/>
        <v>0</v>
      </c>
      <c r="R209">
        <v>200</v>
      </c>
      <c r="S209">
        <v>3</v>
      </c>
      <c r="T209" s="221">
        <v>17406</v>
      </c>
      <c r="U209" s="7">
        <f>S209-june!G209</f>
        <v>2</v>
      </c>
      <c r="V209" s="7">
        <f>T209-june!H209</f>
        <v>12406</v>
      </c>
    </row>
    <row r="210" spans="1:22" ht="18.75">
      <c r="A210" s="6">
        <v>201</v>
      </c>
      <c r="B210" s="32" t="s">
        <v>950</v>
      </c>
      <c r="C210" s="217">
        <v>0</v>
      </c>
      <c r="D210" s="218">
        <v>0</v>
      </c>
      <c r="E210" s="219">
        <f t="shared" si="9"/>
        <v>56.099999999999994</v>
      </c>
      <c r="F210" s="218">
        <f t="shared" si="10"/>
        <v>364593</v>
      </c>
      <c r="H210">
        <v>201</v>
      </c>
      <c r="I210">
        <v>19</v>
      </c>
      <c r="J210" s="221">
        <v>12</v>
      </c>
      <c r="L210" s="152">
        <f>C210-june!E210</f>
        <v>0</v>
      </c>
      <c r="M210" s="7">
        <f>D210-june!F210</f>
        <v>0</v>
      </c>
      <c r="N210" s="152">
        <f>E210-june!G210</f>
        <v>-34.290000000000006</v>
      </c>
      <c r="O210" s="7">
        <f>F210-june!H210</f>
        <v>-193999</v>
      </c>
      <c r="Q210" s="6">
        <f t="shared" si="11"/>
        <v>0</v>
      </c>
      <c r="R210">
        <v>201</v>
      </c>
      <c r="S210">
        <v>33.25</v>
      </c>
      <c r="T210" s="221">
        <v>211498</v>
      </c>
      <c r="U210" s="7">
        <f>S210-june!G210</f>
        <v>-57.14</v>
      </c>
      <c r="V210" s="7">
        <f>T210-june!H210</f>
        <v>-347094</v>
      </c>
    </row>
    <row r="211" spans="1:22" ht="18.75">
      <c r="A211" s="6">
        <v>202</v>
      </c>
      <c r="B211" s="31" t="s">
        <v>951</v>
      </c>
      <c r="C211" s="217">
        <v>0</v>
      </c>
      <c r="D211" s="218">
        <v>0</v>
      </c>
      <c r="E211" s="219">
        <f t="shared" si="9"/>
        <v>0</v>
      </c>
      <c r="F211" s="218">
        <f t="shared" si="10"/>
        <v>0</v>
      </c>
      <c r="H211">
        <v>202</v>
      </c>
      <c r="I211"/>
      <c r="J211" s="221"/>
      <c r="L211" s="152">
        <f>C211-june!E211</f>
        <v>0</v>
      </c>
      <c r="M211" s="7">
        <f>D211-june!F211</f>
        <v>0</v>
      </c>
      <c r="N211" s="152">
        <f>E211-june!G211</f>
        <v>0</v>
      </c>
      <c r="O211" s="7">
        <f>F211-june!H211</f>
        <v>0</v>
      </c>
      <c r="Q211" s="6">
        <f t="shared" si="11"/>
        <v>0</v>
      </c>
      <c r="R211">
        <v>202</v>
      </c>
      <c r="S211"/>
      <c r="T211" s="221"/>
      <c r="U211" s="7">
        <f>S211-june!G211</f>
        <v>0</v>
      </c>
      <c r="V211" s="7">
        <f>T211-june!H211</f>
        <v>0</v>
      </c>
    </row>
    <row r="212" spans="1:22" ht="18.75">
      <c r="A212" s="6">
        <v>203</v>
      </c>
      <c r="B212" s="31" t="s">
        <v>954</v>
      </c>
      <c r="C212" s="217">
        <v>0</v>
      </c>
      <c r="D212" s="218">
        <v>0</v>
      </c>
      <c r="E212" s="219">
        <f t="shared" si="9"/>
        <v>0</v>
      </c>
      <c r="F212" s="218">
        <f t="shared" si="10"/>
        <v>0</v>
      </c>
      <c r="H212">
        <v>203</v>
      </c>
      <c r="I212"/>
      <c r="J212" s="221"/>
      <c r="L212" s="152">
        <f>C212-june!E212</f>
        <v>0</v>
      </c>
      <c r="M212" s="7">
        <f>D212-june!F212</f>
        <v>0</v>
      </c>
      <c r="N212" s="152">
        <f>E212-june!G212</f>
        <v>0</v>
      </c>
      <c r="O212" s="7">
        <f>F212-june!H212</f>
        <v>0</v>
      </c>
      <c r="Q212" s="6">
        <f t="shared" si="11"/>
        <v>0</v>
      </c>
      <c r="R212">
        <v>203</v>
      </c>
      <c r="S212"/>
      <c r="T212" s="221"/>
      <c r="U212" s="7">
        <f>S212-june!G212</f>
        <v>0</v>
      </c>
      <c r="V212" s="7">
        <f>T212-june!H212</f>
        <v>0</v>
      </c>
    </row>
    <row r="213" spans="1:22" ht="18.75">
      <c r="A213" s="6">
        <v>204</v>
      </c>
      <c r="B213" s="32" t="s">
        <v>821</v>
      </c>
      <c r="C213" s="217">
        <v>56.16</v>
      </c>
      <c r="D213" s="218">
        <v>727472</v>
      </c>
      <c r="E213" s="219">
        <f t="shared" si="9"/>
        <v>49.449999999999996</v>
      </c>
      <c r="F213" s="218">
        <f t="shared" si="10"/>
        <v>311607</v>
      </c>
      <c r="H213">
        <v>204</v>
      </c>
      <c r="I213"/>
      <c r="J213" s="221"/>
      <c r="L213" s="152">
        <f>C213-june!E213</f>
        <v>14.14</v>
      </c>
      <c r="M213" s="7">
        <f>D213-june!F213</f>
        <v>85663</v>
      </c>
      <c r="N213" s="152">
        <f>E213-june!G213</f>
        <v>6.7199999999999989</v>
      </c>
      <c r="O213" s="7">
        <f>F213-june!H213</f>
        <v>46999</v>
      </c>
      <c r="Q213" s="6">
        <f t="shared" si="11"/>
        <v>0</v>
      </c>
      <c r="R213">
        <v>204</v>
      </c>
      <c r="S213">
        <v>49.449999999999996</v>
      </c>
      <c r="T213" s="221">
        <v>311607</v>
      </c>
      <c r="U213" s="7">
        <f>S213-june!G213</f>
        <v>6.7199999999999989</v>
      </c>
      <c r="V213" s="7">
        <f>T213-june!H213</f>
        <v>46999</v>
      </c>
    </row>
    <row r="214" spans="1:22" ht="18.75">
      <c r="A214" s="6">
        <v>205</v>
      </c>
      <c r="B214" s="31" t="s">
        <v>952</v>
      </c>
      <c r="C214" s="217">
        <v>0</v>
      </c>
      <c r="D214" s="218">
        <v>0</v>
      </c>
      <c r="E214" s="219">
        <f t="shared" si="9"/>
        <v>0</v>
      </c>
      <c r="F214" s="218">
        <f t="shared" si="10"/>
        <v>0</v>
      </c>
      <c r="H214">
        <v>205</v>
      </c>
      <c r="I214"/>
      <c r="J214" s="221"/>
      <c r="L214" s="152">
        <f>C214-june!E214</f>
        <v>0</v>
      </c>
      <c r="M214" s="7">
        <f>D214-june!F214</f>
        <v>0</v>
      </c>
      <c r="N214" s="152">
        <f>E214-june!G214</f>
        <v>0</v>
      </c>
      <c r="O214" s="7">
        <f>F214-june!H214</f>
        <v>0</v>
      </c>
      <c r="Q214" s="6">
        <f t="shared" si="11"/>
        <v>0</v>
      </c>
      <c r="R214">
        <v>205</v>
      </c>
      <c r="S214"/>
      <c r="T214" s="221"/>
      <c r="U214" s="7">
        <f>S214-june!G214</f>
        <v>0</v>
      </c>
      <c r="V214" s="7">
        <f>T214-june!H214</f>
        <v>0</v>
      </c>
    </row>
    <row r="215" spans="1:22" ht="18.75">
      <c r="A215" s="6">
        <v>206</v>
      </c>
      <c r="B215" s="31" t="s">
        <v>953</v>
      </c>
      <c r="C215" s="217">
        <v>0</v>
      </c>
      <c r="D215" s="218">
        <v>0</v>
      </c>
      <c r="E215" s="219">
        <f t="shared" si="9"/>
        <v>0</v>
      </c>
      <c r="F215" s="218">
        <f t="shared" si="10"/>
        <v>0</v>
      </c>
      <c r="H215">
        <v>206</v>
      </c>
      <c r="I215"/>
      <c r="J215" s="221"/>
      <c r="L215" s="152">
        <f>C215-june!E215</f>
        <v>0</v>
      </c>
      <c r="M215" s="7">
        <f>D215-june!F215</f>
        <v>0</v>
      </c>
      <c r="N215" s="152">
        <f>E215-june!G215</f>
        <v>0</v>
      </c>
      <c r="O215" s="7">
        <f>F215-june!H215</f>
        <v>0</v>
      </c>
      <c r="Q215" s="6">
        <f t="shared" si="11"/>
        <v>0</v>
      </c>
      <c r="R215">
        <v>206</v>
      </c>
      <c r="S215"/>
      <c r="T215" s="221"/>
      <c r="U215" s="7">
        <f>S215-june!G215</f>
        <v>0</v>
      </c>
      <c r="V215" s="7">
        <f>T215-june!H215</f>
        <v>0</v>
      </c>
    </row>
    <row r="216" spans="1:22" ht="18.75">
      <c r="A216" s="6">
        <v>207</v>
      </c>
      <c r="B216" s="32" t="s">
        <v>568</v>
      </c>
      <c r="C216" s="217">
        <v>0</v>
      </c>
      <c r="D216" s="218">
        <v>0</v>
      </c>
      <c r="E216" s="219">
        <f t="shared" si="9"/>
        <v>6.18</v>
      </c>
      <c r="F216" s="218">
        <f t="shared" si="10"/>
        <v>37326</v>
      </c>
      <c r="H216">
        <v>207</v>
      </c>
      <c r="I216">
        <v>1</v>
      </c>
      <c r="J216" s="221">
        <v>5</v>
      </c>
      <c r="L216" s="152">
        <f>C216-june!E216</f>
        <v>0</v>
      </c>
      <c r="M216" s="7">
        <f>D216-june!F216</f>
        <v>0</v>
      </c>
      <c r="N216" s="152">
        <f>E216-june!G216</f>
        <v>1.62</v>
      </c>
      <c r="O216" s="7">
        <f>F216-june!H216</f>
        <v>6515</v>
      </c>
      <c r="Q216" s="6">
        <f t="shared" si="11"/>
        <v>0</v>
      </c>
      <c r="R216">
        <v>207</v>
      </c>
      <c r="S216">
        <v>2.4000000000000004</v>
      </c>
      <c r="T216" s="221">
        <v>12000</v>
      </c>
      <c r="U216" s="7">
        <f>S216-june!G216</f>
        <v>-2.1599999999999993</v>
      </c>
      <c r="V216" s="7">
        <f>T216-june!H216</f>
        <v>-18811</v>
      </c>
    </row>
    <row r="217" spans="1:22" ht="18.75">
      <c r="A217" s="6">
        <v>208</v>
      </c>
      <c r="B217" s="32" t="s">
        <v>795</v>
      </c>
      <c r="C217" s="217">
        <v>0</v>
      </c>
      <c r="D217" s="218">
        <v>0</v>
      </c>
      <c r="E217" s="219">
        <f t="shared" si="9"/>
        <v>5.67</v>
      </c>
      <c r="F217" s="218">
        <f t="shared" si="10"/>
        <v>34589</v>
      </c>
      <c r="H217">
        <v>208</v>
      </c>
      <c r="I217">
        <v>3</v>
      </c>
      <c r="J217" s="221">
        <v>2</v>
      </c>
      <c r="L217" s="152">
        <f>C217-june!E217</f>
        <v>0</v>
      </c>
      <c r="M217" s="7">
        <f>D217-june!F217</f>
        <v>0</v>
      </c>
      <c r="N217" s="152">
        <f>E217-june!G217</f>
        <v>2.67</v>
      </c>
      <c r="O217" s="7">
        <f>F217-june!H217</f>
        <v>17889</v>
      </c>
      <c r="Q217" s="6">
        <f t="shared" si="11"/>
        <v>0</v>
      </c>
      <c r="R217">
        <v>208</v>
      </c>
      <c r="S217">
        <v>2</v>
      </c>
      <c r="T217" s="221">
        <v>10000</v>
      </c>
      <c r="U217" s="7">
        <f>S217-june!G217</f>
        <v>-1</v>
      </c>
      <c r="V217" s="7">
        <f>T217-june!H217</f>
        <v>-6700</v>
      </c>
    </row>
    <row r="218" spans="1:22" ht="18.75">
      <c r="A218" s="6">
        <v>209</v>
      </c>
      <c r="B218" s="32" t="s">
        <v>1266</v>
      </c>
      <c r="C218" s="217">
        <v>44.21</v>
      </c>
      <c r="D218" s="218">
        <v>290526</v>
      </c>
      <c r="E218" s="219">
        <f t="shared" si="9"/>
        <v>118.86000000000001</v>
      </c>
      <c r="F218" s="218">
        <f t="shared" si="10"/>
        <v>714238</v>
      </c>
      <c r="H218">
        <v>209</v>
      </c>
      <c r="I218">
        <v>1</v>
      </c>
      <c r="J218" s="221">
        <v>8</v>
      </c>
      <c r="L218" s="152">
        <f>C218-june!E218</f>
        <v>4.0000000000006253E-2</v>
      </c>
      <c r="M218" s="7">
        <f>D218-june!F218</f>
        <v>-33233</v>
      </c>
      <c r="N218" s="152">
        <f>E218-june!G218</f>
        <v>5.960000000000008</v>
      </c>
      <c r="O218" s="7">
        <f>F218-june!H218</f>
        <v>61595</v>
      </c>
      <c r="Q218" s="6">
        <f t="shared" si="11"/>
        <v>0</v>
      </c>
      <c r="R218">
        <v>209</v>
      </c>
      <c r="S218">
        <v>113.31000000000002</v>
      </c>
      <c r="T218" s="221">
        <v>677053</v>
      </c>
      <c r="U218" s="7">
        <f>S218-june!G218</f>
        <v>0.4100000000000108</v>
      </c>
      <c r="V218" s="7">
        <f>T218-june!H218</f>
        <v>24410</v>
      </c>
    </row>
    <row r="219" spans="1:22" ht="18.75">
      <c r="A219" s="6">
        <v>210</v>
      </c>
      <c r="B219" s="32" t="s">
        <v>888</v>
      </c>
      <c r="C219" s="217">
        <v>224.03</v>
      </c>
      <c r="D219" s="218">
        <v>1827864</v>
      </c>
      <c r="E219" s="219">
        <f t="shared" si="9"/>
        <v>68.62</v>
      </c>
      <c r="F219" s="218">
        <f t="shared" si="10"/>
        <v>515576</v>
      </c>
      <c r="H219">
        <v>210</v>
      </c>
      <c r="I219">
        <v>1</v>
      </c>
      <c r="J219" s="221">
        <v>1</v>
      </c>
      <c r="L219" s="152">
        <f>C219-june!E219</f>
        <v>2.6699999999999875</v>
      </c>
      <c r="M219" s="7">
        <f>D219-june!F219</f>
        <v>-1188</v>
      </c>
      <c r="N219" s="152">
        <f>E219-june!G219</f>
        <v>-14.799999999999997</v>
      </c>
      <c r="O219" s="7">
        <f>F219-june!H219</f>
        <v>-121771</v>
      </c>
      <c r="Q219" s="6">
        <f t="shared" si="11"/>
        <v>0</v>
      </c>
      <c r="R219">
        <v>210</v>
      </c>
      <c r="S219">
        <v>67.2</v>
      </c>
      <c r="T219" s="221">
        <v>506062</v>
      </c>
      <c r="U219" s="7">
        <f>S219-june!G219</f>
        <v>-16.22</v>
      </c>
      <c r="V219" s="7">
        <f>T219-june!H219</f>
        <v>-131285</v>
      </c>
    </row>
    <row r="220" spans="1:22" ht="18.75">
      <c r="A220" s="6">
        <v>211</v>
      </c>
      <c r="B220" s="32" t="s">
        <v>1272</v>
      </c>
      <c r="C220" s="217">
        <v>0</v>
      </c>
      <c r="D220" s="218">
        <v>0</v>
      </c>
      <c r="E220" s="219">
        <f t="shared" si="9"/>
        <v>0</v>
      </c>
      <c r="F220" s="218">
        <f t="shared" si="10"/>
        <v>0</v>
      </c>
      <c r="H220">
        <v>211</v>
      </c>
      <c r="I220"/>
      <c r="J220" s="221"/>
      <c r="L220" s="152">
        <f>C220-june!E220</f>
        <v>0</v>
      </c>
      <c r="M220" s="7">
        <f>D220-june!F220</f>
        <v>0</v>
      </c>
      <c r="N220" s="152">
        <f>E220-june!G220</f>
        <v>0</v>
      </c>
      <c r="O220" s="7">
        <f>F220-june!H220</f>
        <v>0</v>
      </c>
      <c r="Q220" s="6">
        <f t="shared" si="11"/>
        <v>0</v>
      </c>
      <c r="R220" s="6">
        <v>211</v>
      </c>
      <c r="U220" s="7">
        <f>S220-june!G220</f>
        <v>0</v>
      </c>
      <c r="V220" s="7">
        <f>T220-june!H220</f>
        <v>0</v>
      </c>
    </row>
    <row r="221" spans="1:22" ht="18.75">
      <c r="A221" s="6">
        <v>212</v>
      </c>
      <c r="B221" s="31" t="s">
        <v>867</v>
      </c>
      <c r="C221" s="217">
        <v>0</v>
      </c>
      <c r="D221" s="218">
        <v>0</v>
      </c>
      <c r="E221" s="219">
        <f t="shared" si="9"/>
        <v>8.3099999999999987</v>
      </c>
      <c r="F221" s="218">
        <f t="shared" si="10"/>
        <v>51427</v>
      </c>
      <c r="H221">
        <v>212</v>
      </c>
      <c r="I221">
        <v>7</v>
      </c>
      <c r="J221" s="221"/>
      <c r="L221" s="152">
        <f>C221-june!E221</f>
        <v>0</v>
      </c>
      <c r="M221" s="7">
        <f>D221-june!F221</f>
        <v>0</v>
      </c>
      <c r="N221" s="152">
        <f>E221-june!G221</f>
        <v>-4.8600000000000012</v>
      </c>
      <c r="O221" s="7">
        <f>F221-june!H221</f>
        <v>-35212</v>
      </c>
      <c r="Q221" s="6">
        <f t="shared" si="11"/>
        <v>0</v>
      </c>
      <c r="R221">
        <v>212</v>
      </c>
      <c r="S221">
        <v>2.5</v>
      </c>
      <c r="T221" s="221">
        <v>12500</v>
      </c>
      <c r="U221" s="7">
        <f>S221-june!G221</f>
        <v>-10.67</v>
      </c>
      <c r="V221" s="7">
        <f>T221-june!H221</f>
        <v>-74139</v>
      </c>
    </row>
    <row r="222" spans="1:22" ht="18.75">
      <c r="A222" s="6">
        <v>213</v>
      </c>
      <c r="B222" s="32" t="s">
        <v>868</v>
      </c>
      <c r="C222" s="217">
        <v>0</v>
      </c>
      <c r="D222" s="218">
        <v>0</v>
      </c>
      <c r="E222" s="219">
        <f t="shared" si="9"/>
        <v>5.59</v>
      </c>
      <c r="F222" s="218">
        <f t="shared" si="10"/>
        <v>28953</v>
      </c>
      <c r="H222">
        <v>213</v>
      </c>
      <c r="I222"/>
      <c r="J222" s="221">
        <v>1</v>
      </c>
      <c r="L222" s="152">
        <f>C222-june!E222</f>
        <v>0</v>
      </c>
      <c r="M222" s="7">
        <f>D222-june!F222</f>
        <v>0</v>
      </c>
      <c r="N222" s="152">
        <f>E222-june!G222</f>
        <v>3.61</v>
      </c>
      <c r="O222" s="7">
        <f>F222-june!H222</f>
        <v>15685</v>
      </c>
      <c r="Q222" s="6">
        <f t="shared" si="11"/>
        <v>0</v>
      </c>
      <c r="R222">
        <v>213</v>
      </c>
      <c r="S222">
        <v>5</v>
      </c>
      <c r="T222" s="221">
        <v>25000</v>
      </c>
      <c r="U222" s="7">
        <f>S222-june!G222</f>
        <v>3.02</v>
      </c>
      <c r="V222" s="7">
        <f>T222-june!H222</f>
        <v>11732</v>
      </c>
    </row>
    <row r="223" spans="1:22" ht="18.75">
      <c r="A223" s="6">
        <v>214</v>
      </c>
      <c r="B223" s="32" t="s">
        <v>796</v>
      </c>
      <c r="C223" s="217">
        <v>108.41000000000001</v>
      </c>
      <c r="D223" s="218">
        <v>597709</v>
      </c>
      <c r="E223" s="219">
        <f t="shared" si="9"/>
        <v>113.07999999999998</v>
      </c>
      <c r="F223" s="218">
        <f t="shared" si="10"/>
        <v>702739</v>
      </c>
      <c r="H223">
        <v>214</v>
      </c>
      <c r="I223">
        <v>1</v>
      </c>
      <c r="J223" s="221">
        <v>3</v>
      </c>
      <c r="L223" s="152">
        <f>C223-june!E223</f>
        <v>4.210000000000008</v>
      </c>
      <c r="M223" s="7">
        <f>D223-june!F223</f>
        <v>29331</v>
      </c>
      <c r="N223" s="152">
        <f>E223-june!G223</f>
        <v>-14.510000000000048</v>
      </c>
      <c r="O223" s="7">
        <f>F223-june!H223</f>
        <v>-178239</v>
      </c>
      <c r="Q223" s="6">
        <f t="shared" si="11"/>
        <v>0</v>
      </c>
      <c r="R223">
        <v>214</v>
      </c>
      <c r="S223">
        <v>110.47999999999999</v>
      </c>
      <c r="T223" s="221">
        <v>685319</v>
      </c>
      <c r="U223" s="7">
        <f>S223-june!G223</f>
        <v>-17.110000000000042</v>
      </c>
      <c r="V223" s="7">
        <f>T223-june!H223</f>
        <v>-195659</v>
      </c>
    </row>
    <row r="224" spans="1:22" ht="18.75">
      <c r="A224" s="6">
        <v>215</v>
      </c>
      <c r="B224" s="32" t="s">
        <v>874</v>
      </c>
      <c r="C224" s="217">
        <v>64.87</v>
      </c>
      <c r="D224" s="218">
        <v>367210</v>
      </c>
      <c r="E224" s="219">
        <f t="shared" si="9"/>
        <v>123.61</v>
      </c>
      <c r="F224" s="218">
        <f t="shared" si="10"/>
        <v>712941</v>
      </c>
      <c r="H224">
        <v>215</v>
      </c>
      <c r="I224">
        <v>2</v>
      </c>
      <c r="J224" s="221">
        <v>4</v>
      </c>
      <c r="L224" s="152">
        <f>C224-june!E224</f>
        <v>0.28999999999999204</v>
      </c>
      <c r="M224" s="7">
        <f>D224-june!F224</f>
        <v>19630</v>
      </c>
      <c r="N224" s="152">
        <f>E224-june!G224</f>
        <v>11</v>
      </c>
      <c r="O224" s="7">
        <f>F224-june!H224</f>
        <v>57326</v>
      </c>
      <c r="Q224" s="6">
        <f t="shared" si="11"/>
        <v>0</v>
      </c>
      <c r="R224">
        <v>215</v>
      </c>
      <c r="S224">
        <v>119.59</v>
      </c>
      <c r="T224" s="221">
        <v>686007</v>
      </c>
      <c r="U224" s="7">
        <f>S224-june!G224</f>
        <v>6.980000000000004</v>
      </c>
      <c r="V224" s="7">
        <f>T224-june!H224</f>
        <v>30392</v>
      </c>
    </row>
    <row r="225" spans="1:22" ht="18.75">
      <c r="A225" s="6">
        <v>216</v>
      </c>
      <c r="B225" s="31" t="s">
        <v>955</v>
      </c>
      <c r="C225" s="217">
        <v>0</v>
      </c>
      <c r="D225" s="218">
        <v>0</v>
      </c>
      <c r="E225" s="219">
        <f t="shared" si="9"/>
        <v>0</v>
      </c>
      <c r="F225" s="218">
        <f t="shared" si="10"/>
        <v>0</v>
      </c>
      <c r="H225">
        <v>216</v>
      </c>
      <c r="I225"/>
      <c r="J225" s="221"/>
      <c r="L225" s="152">
        <f>C225-june!E225</f>
        <v>0</v>
      </c>
      <c r="M225" s="7">
        <f>D225-june!F225</f>
        <v>0</v>
      </c>
      <c r="N225" s="152">
        <f>E225-june!G225</f>
        <v>0</v>
      </c>
      <c r="O225" s="7">
        <f>F225-june!H225</f>
        <v>0</v>
      </c>
      <c r="Q225" s="6">
        <f t="shared" si="11"/>
        <v>0</v>
      </c>
      <c r="R225">
        <v>216</v>
      </c>
      <c r="S225"/>
      <c r="T225" s="221"/>
      <c r="U225" s="7">
        <f>S225-june!G225</f>
        <v>0</v>
      </c>
      <c r="V225" s="7">
        <f>T225-june!H225</f>
        <v>0</v>
      </c>
    </row>
    <row r="226" spans="1:22" ht="18.75">
      <c r="A226" s="6">
        <v>217</v>
      </c>
      <c r="B226" s="31" t="s">
        <v>923</v>
      </c>
      <c r="C226" s="217">
        <v>0</v>
      </c>
      <c r="D226" s="218">
        <v>0</v>
      </c>
      <c r="E226" s="219">
        <f t="shared" si="9"/>
        <v>2.9499999999999997</v>
      </c>
      <c r="F226" s="218">
        <f t="shared" si="10"/>
        <v>19765</v>
      </c>
      <c r="H226">
        <v>217</v>
      </c>
      <c r="I226"/>
      <c r="J226" s="221">
        <v>5</v>
      </c>
      <c r="L226" s="152">
        <f>C226-june!E226</f>
        <v>0</v>
      </c>
      <c r="M226" s="7">
        <f>D226-june!F226</f>
        <v>0</v>
      </c>
      <c r="N226" s="152">
        <f>E226-june!G226</f>
        <v>-2.77</v>
      </c>
      <c r="O226" s="7">
        <f>F226-june!H226</f>
        <v>-15181</v>
      </c>
      <c r="Q226" s="6">
        <f t="shared" si="11"/>
        <v>0</v>
      </c>
      <c r="R226" s="6">
        <v>217</v>
      </c>
      <c r="U226" s="7">
        <f>S226-june!G226</f>
        <v>-5.72</v>
      </c>
      <c r="V226" s="7">
        <f>T226-june!H226</f>
        <v>-34946</v>
      </c>
    </row>
    <row r="227" spans="1:22" ht="18.75">
      <c r="A227" s="6">
        <v>218</v>
      </c>
      <c r="B227" s="32" t="s">
        <v>1218</v>
      </c>
      <c r="C227" s="217">
        <v>11</v>
      </c>
      <c r="D227" s="218">
        <v>64700</v>
      </c>
      <c r="E227" s="219">
        <f t="shared" si="9"/>
        <v>17.829999999999998</v>
      </c>
      <c r="F227" s="218">
        <f t="shared" si="10"/>
        <v>107342</v>
      </c>
      <c r="H227">
        <v>218</v>
      </c>
      <c r="I227">
        <v>6</v>
      </c>
      <c r="J227" s="221">
        <v>3</v>
      </c>
      <c r="L227" s="152">
        <f>C227-june!E227</f>
        <v>-23.950000000000003</v>
      </c>
      <c r="M227" s="7">
        <f>D227-june!F227</f>
        <v>-110050</v>
      </c>
      <c r="N227" s="152">
        <f>E227-june!G227</f>
        <v>-1.1499999999999986</v>
      </c>
      <c r="O227" s="7">
        <f>F227-june!H227</f>
        <v>-10100</v>
      </c>
      <c r="Q227" s="6">
        <f t="shared" si="11"/>
        <v>0</v>
      </c>
      <c r="R227">
        <v>218</v>
      </c>
      <c r="S227">
        <v>11.08</v>
      </c>
      <c r="T227" s="221">
        <v>62117</v>
      </c>
      <c r="U227" s="7">
        <f>S227-june!G227</f>
        <v>-7.8999999999999968</v>
      </c>
      <c r="V227" s="7">
        <f>T227-june!H227</f>
        <v>-55325</v>
      </c>
    </row>
    <row r="228" spans="1:22" ht="18.75">
      <c r="A228" s="6">
        <v>219</v>
      </c>
      <c r="B228" s="31" t="s">
        <v>1219</v>
      </c>
      <c r="C228" s="217">
        <v>0</v>
      </c>
      <c r="D228" s="218">
        <v>0</v>
      </c>
      <c r="E228" s="219">
        <f t="shared" si="9"/>
        <v>1</v>
      </c>
      <c r="F228" s="218">
        <f t="shared" si="10"/>
        <v>9000</v>
      </c>
      <c r="H228">
        <v>219</v>
      </c>
      <c r="I228"/>
      <c r="J228" s="221"/>
      <c r="L228" s="152">
        <f>C228-june!E228</f>
        <v>0</v>
      </c>
      <c r="M228" s="7">
        <f>D228-june!F228</f>
        <v>0</v>
      </c>
      <c r="N228" s="152">
        <f>E228-june!G228</f>
        <v>0</v>
      </c>
      <c r="O228" s="7">
        <f>F228-june!H228</f>
        <v>2059</v>
      </c>
      <c r="Q228" s="6">
        <f t="shared" si="11"/>
        <v>0</v>
      </c>
      <c r="R228">
        <v>219</v>
      </c>
      <c r="S228">
        <v>1</v>
      </c>
      <c r="T228" s="221">
        <v>9000</v>
      </c>
      <c r="U228" s="7">
        <f>S228-june!G228</f>
        <v>0</v>
      </c>
      <c r="V228" s="7">
        <f>T228-june!H228</f>
        <v>2059</v>
      </c>
    </row>
    <row r="229" spans="1:22" ht="18.75">
      <c r="A229" s="6">
        <v>220</v>
      </c>
      <c r="B229" s="32" t="s">
        <v>872</v>
      </c>
      <c r="C229" s="217">
        <v>0</v>
      </c>
      <c r="D229" s="218">
        <v>0</v>
      </c>
      <c r="E229" s="219">
        <f t="shared" si="9"/>
        <v>3.4299999999999997</v>
      </c>
      <c r="F229" s="218">
        <f t="shared" si="10"/>
        <v>22981</v>
      </c>
      <c r="H229">
        <v>220</v>
      </c>
      <c r="I229">
        <v>2</v>
      </c>
      <c r="J229" s="221">
        <v>3</v>
      </c>
      <c r="L229" s="152">
        <f>C229-june!E229</f>
        <v>0</v>
      </c>
      <c r="M229" s="7">
        <f>D229-june!F229</f>
        <v>0</v>
      </c>
      <c r="N229" s="152">
        <f>E229-june!G229</f>
        <v>-5.9400000000000013</v>
      </c>
      <c r="O229" s="7">
        <f>F229-june!H229</f>
        <v>-39634</v>
      </c>
      <c r="Q229" s="6">
        <f t="shared" si="11"/>
        <v>0</v>
      </c>
      <c r="R229" s="6">
        <v>220</v>
      </c>
      <c r="U229" s="7">
        <f>S229-june!G229</f>
        <v>-9.370000000000001</v>
      </c>
      <c r="V229" s="7">
        <f>T229-june!H229</f>
        <v>-62615</v>
      </c>
    </row>
    <row r="230" spans="1:22" ht="18.75">
      <c r="A230" s="6">
        <v>221</v>
      </c>
      <c r="B230" s="32" t="s">
        <v>1220</v>
      </c>
      <c r="C230" s="217">
        <v>35.269999999999996</v>
      </c>
      <c r="D230" s="218">
        <v>226153</v>
      </c>
      <c r="E230" s="219">
        <f t="shared" si="9"/>
        <v>31.240000000000002</v>
      </c>
      <c r="F230" s="218">
        <f t="shared" si="10"/>
        <v>189652</v>
      </c>
      <c r="H230">
        <v>221</v>
      </c>
      <c r="I230"/>
      <c r="J230" s="221"/>
      <c r="L230" s="152">
        <f>C230-june!E230</f>
        <v>-0.18000000000000682</v>
      </c>
      <c r="M230" s="7">
        <f>D230-june!F230</f>
        <v>48903</v>
      </c>
      <c r="N230" s="152">
        <f>E230-june!G230</f>
        <v>0.15000000000000568</v>
      </c>
      <c r="O230" s="7">
        <f>F230-june!H230</f>
        <v>-45478</v>
      </c>
      <c r="Q230" s="6">
        <f t="shared" si="11"/>
        <v>0</v>
      </c>
      <c r="R230">
        <v>221</v>
      </c>
      <c r="S230">
        <v>31.240000000000002</v>
      </c>
      <c r="T230" s="221">
        <v>189652</v>
      </c>
      <c r="U230" s="7">
        <f>S230-june!G230</f>
        <v>0.15000000000000568</v>
      </c>
      <c r="V230" s="7">
        <f>T230-june!H230</f>
        <v>-45478</v>
      </c>
    </row>
    <row r="231" spans="1:22" ht="18.75">
      <c r="A231" s="6">
        <v>222</v>
      </c>
      <c r="B231" s="31" t="s">
        <v>1221</v>
      </c>
      <c r="C231" s="217">
        <v>0</v>
      </c>
      <c r="D231" s="218">
        <v>0</v>
      </c>
      <c r="E231" s="219">
        <f t="shared" si="9"/>
        <v>0</v>
      </c>
      <c r="F231" s="218">
        <f t="shared" si="10"/>
        <v>0</v>
      </c>
      <c r="H231">
        <v>222</v>
      </c>
      <c r="I231"/>
      <c r="J231" s="221"/>
      <c r="L231" s="152">
        <f>C231-june!E231</f>
        <v>0</v>
      </c>
      <c r="M231" s="7">
        <f>D231-june!F231</f>
        <v>0</v>
      </c>
      <c r="N231" s="152">
        <f>E231-june!G231</f>
        <v>0</v>
      </c>
      <c r="O231" s="7">
        <f>F231-june!H231</f>
        <v>0</v>
      </c>
      <c r="Q231" s="6">
        <f t="shared" si="11"/>
        <v>0</v>
      </c>
      <c r="R231">
        <v>222</v>
      </c>
      <c r="S231"/>
      <c r="T231" s="221"/>
      <c r="U231" s="7">
        <f>S231-june!G231</f>
        <v>0</v>
      </c>
      <c r="V231" s="7">
        <f>T231-june!H231</f>
        <v>0</v>
      </c>
    </row>
    <row r="232" spans="1:22" ht="18.75">
      <c r="A232" s="6">
        <v>223</v>
      </c>
      <c r="B232" s="32" t="s">
        <v>1222</v>
      </c>
      <c r="C232" s="217">
        <v>53.11</v>
      </c>
      <c r="D232" s="218">
        <v>344380</v>
      </c>
      <c r="E232" s="219">
        <f t="shared" si="9"/>
        <v>65.14</v>
      </c>
      <c r="F232" s="218">
        <f t="shared" si="10"/>
        <v>419776</v>
      </c>
      <c r="H232">
        <v>223</v>
      </c>
      <c r="I232">
        <v>1</v>
      </c>
      <c r="J232" s="221">
        <v>1</v>
      </c>
      <c r="L232" s="152">
        <f>C232-june!E232</f>
        <v>-8.1199999999999974</v>
      </c>
      <c r="M232" s="7">
        <f>D232-june!F232</f>
        <v>-69763</v>
      </c>
      <c r="N232" s="152">
        <f>E232-june!G232</f>
        <v>-1.2999999999999972</v>
      </c>
      <c r="O232" s="7">
        <f>F232-june!H232</f>
        <v>28218</v>
      </c>
      <c r="Q232" s="6">
        <f t="shared" si="11"/>
        <v>0</v>
      </c>
      <c r="R232">
        <v>223</v>
      </c>
      <c r="S232">
        <v>63.72</v>
      </c>
      <c r="T232" s="221">
        <v>410262</v>
      </c>
      <c r="U232" s="7">
        <f>S232-june!G232</f>
        <v>-2.7199999999999989</v>
      </c>
      <c r="V232" s="7">
        <f>T232-june!H232</f>
        <v>18704</v>
      </c>
    </row>
    <row r="233" spans="1:22" ht="18.75">
      <c r="A233" s="6">
        <v>224</v>
      </c>
      <c r="B233" s="32" t="s">
        <v>1223</v>
      </c>
      <c r="C233" s="217">
        <v>1</v>
      </c>
      <c r="D233" s="218">
        <v>5000</v>
      </c>
      <c r="E233" s="219">
        <f t="shared" si="9"/>
        <v>2</v>
      </c>
      <c r="F233" s="218">
        <f t="shared" si="10"/>
        <v>10000</v>
      </c>
      <c r="H233">
        <v>224</v>
      </c>
      <c r="I233"/>
      <c r="J233" s="221"/>
      <c r="L233" s="152">
        <f>C233-june!E233</f>
        <v>0</v>
      </c>
      <c r="M233" s="7">
        <f>D233-june!F233</f>
        <v>0</v>
      </c>
      <c r="N233" s="152">
        <f>E233-june!G233</f>
        <v>-0.49000000000000021</v>
      </c>
      <c r="O233" s="7">
        <f>F233-june!H233</f>
        <v>-3321</v>
      </c>
      <c r="Q233" s="6">
        <f t="shared" si="11"/>
        <v>0</v>
      </c>
      <c r="R233">
        <v>224</v>
      </c>
      <c r="S233">
        <v>2</v>
      </c>
      <c r="T233" s="221">
        <v>10000</v>
      </c>
      <c r="U233" s="7">
        <f>S233-june!G233</f>
        <v>-0.49000000000000021</v>
      </c>
      <c r="V233" s="7">
        <f>T233-june!H233</f>
        <v>-3321</v>
      </c>
    </row>
    <row r="234" spans="1:22" ht="18.75">
      <c r="A234" s="6">
        <v>225</v>
      </c>
      <c r="B234" s="31" t="s">
        <v>1224</v>
      </c>
      <c r="C234" s="217">
        <v>0</v>
      </c>
      <c r="D234" s="218">
        <v>0</v>
      </c>
      <c r="E234" s="219">
        <f t="shared" si="9"/>
        <v>0</v>
      </c>
      <c r="F234" s="218">
        <f t="shared" si="10"/>
        <v>0</v>
      </c>
      <c r="H234">
        <v>225</v>
      </c>
      <c r="I234"/>
      <c r="J234" s="221"/>
      <c r="L234" s="152">
        <f>C234-june!E234</f>
        <v>0</v>
      </c>
      <c r="M234" s="7">
        <f>D234-june!F234</f>
        <v>0</v>
      </c>
      <c r="N234" s="152">
        <f>E234-june!G234</f>
        <v>0</v>
      </c>
      <c r="O234" s="7">
        <f>F234-june!H234</f>
        <v>0</v>
      </c>
      <c r="Q234" s="6">
        <f t="shared" si="11"/>
        <v>0</v>
      </c>
      <c r="R234">
        <v>225</v>
      </c>
      <c r="S234"/>
      <c r="T234" s="221"/>
      <c r="U234" s="7">
        <f>S234-june!G234</f>
        <v>0</v>
      </c>
      <c r="V234" s="7">
        <f>T234-june!H234</f>
        <v>0</v>
      </c>
    </row>
    <row r="235" spans="1:22" ht="18.75">
      <c r="A235" s="6">
        <v>226</v>
      </c>
      <c r="B235" s="32" t="s">
        <v>797</v>
      </c>
      <c r="C235" s="217">
        <v>4</v>
      </c>
      <c r="D235" s="218">
        <v>25129</v>
      </c>
      <c r="E235" s="219">
        <f t="shared" si="9"/>
        <v>69.580000000000013</v>
      </c>
      <c r="F235" s="218">
        <f t="shared" si="10"/>
        <v>381920</v>
      </c>
      <c r="H235">
        <v>226</v>
      </c>
      <c r="I235">
        <v>5</v>
      </c>
      <c r="J235" s="221">
        <v>6</v>
      </c>
      <c r="L235" s="152">
        <f>C235-june!E235</f>
        <v>-1.9299999999999997</v>
      </c>
      <c r="M235" s="7">
        <f>D235-june!F235</f>
        <v>-4521</v>
      </c>
      <c r="N235" s="152">
        <f>E235-june!G235</f>
        <v>-9.8199999999999505</v>
      </c>
      <c r="O235" s="7">
        <f>F235-june!H235</f>
        <v>-68408</v>
      </c>
      <c r="Q235" s="6">
        <f t="shared" si="11"/>
        <v>0</v>
      </c>
      <c r="R235">
        <v>226</v>
      </c>
      <c r="S235">
        <v>61.89</v>
      </c>
      <c r="T235" s="221">
        <v>330397</v>
      </c>
      <c r="U235" s="7">
        <f>S235-june!G235</f>
        <v>-17.509999999999962</v>
      </c>
      <c r="V235" s="7">
        <f>T235-june!H235</f>
        <v>-119931</v>
      </c>
    </row>
    <row r="236" spans="1:22" ht="18.75">
      <c r="A236" s="6">
        <v>227</v>
      </c>
      <c r="B236" s="32" t="s">
        <v>900</v>
      </c>
      <c r="C236" s="217">
        <v>19.439999999999998</v>
      </c>
      <c r="D236" s="218">
        <v>103206</v>
      </c>
      <c r="E236" s="219">
        <f t="shared" si="9"/>
        <v>74.960000000000008</v>
      </c>
      <c r="F236" s="218">
        <f t="shared" si="10"/>
        <v>415637</v>
      </c>
      <c r="H236">
        <v>227</v>
      </c>
      <c r="I236">
        <v>2</v>
      </c>
      <c r="J236" s="221">
        <v>5</v>
      </c>
      <c r="L236" s="152">
        <f>C236-june!E236</f>
        <v>-7.9000000000000057</v>
      </c>
      <c r="M236" s="7">
        <f>D236-june!F236</f>
        <v>-45676</v>
      </c>
      <c r="N236" s="152">
        <f>E236-june!G236</f>
        <v>-9.0700000000000074</v>
      </c>
      <c r="O236" s="7">
        <f>F236-june!H236</f>
        <v>-103956</v>
      </c>
      <c r="Q236" s="6">
        <f t="shared" si="11"/>
        <v>0</v>
      </c>
      <c r="R236">
        <v>227</v>
      </c>
      <c r="S236">
        <v>70.350000000000009</v>
      </c>
      <c r="T236" s="221">
        <v>384750</v>
      </c>
      <c r="U236" s="7">
        <f>S236-june!G236</f>
        <v>-13.680000000000007</v>
      </c>
      <c r="V236" s="7">
        <f>T236-june!H236</f>
        <v>-134843</v>
      </c>
    </row>
    <row r="237" spans="1:22" ht="18.75">
      <c r="A237" s="6">
        <v>228</v>
      </c>
      <c r="B237" s="31" t="s">
        <v>939</v>
      </c>
      <c r="C237" s="217">
        <v>0</v>
      </c>
      <c r="D237" s="218">
        <v>0</v>
      </c>
      <c r="E237" s="219">
        <f t="shared" si="9"/>
        <v>0</v>
      </c>
      <c r="F237" s="218">
        <f t="shared" si="10"/>
        <v>0</v>
      </c>
      <c r="H237">
        <v>228</v>
      </c>
      <c r="I237"/>
      <c r="J237" s="221"/>
      <c r="L237" s="152">
        <f>C237-june!E237</f>
        <v>0</v>
      </c>
      <c r="M237" s="7">
        <f>D237-june!F237</f>
        <v>0</v>
      </c>
      <c r="N237" s="152">
        <f>E237-june!G237</f>
        <v>0</v>
      </c>
      <c r="O237" s="7">
        <f>F237-june!H237</f>
        <v>0</v>
      </c>
      <c r="Q237" s="6">
        <f t="shared" si="11"/>
        <v>0</v>
      </c>
      <c r="R237">
        <v>228</v>
      </c>
      <c r="S237"/>
      <c r="T237" s="221"/>
      <c r="U237" s="7">
        <f>S237-june!G237</f>
        <v>0</v>
      </c>
      <c r="V237" s="7">
        <f>T237-june!H237</f>
        <v>0</v>
      </c>
    </row>
    <row r="238" spans="1:22" ht="18.75">
      <c r="A238" s="6">
        <v>229</v>
      </c>
      <c r="B238" s="32" t="s">
        <v>770</v>
      </c>
      <c r="C238" s="217">
        <v>71.850000000000009</v>
      </c>
      <c r="D238" s="218">
        <v>365942</v>
      </c>
      <c r="E238" s="219">
        <f t="shared" si="9"/>
        <v>50.04</v>
      </c>
      <c r="F238" s="218">
        <f t="shared" si="10"/>
        <v>262846</v>
      </c>
      <c r="H238">
        <v>229</v>
      </c>
      <c r="I238">
        <v>1</v>
      </c>
      <c r="J238" s="221">
        <v>5</v>
      </c>
      <c r="L238" s="152">
        <f>C238-june!E238</f>
        <v>-19.240000000000038</v>
      </c>
      <c r="M238" s="7">
        <f>D238-june!F238</f>
        <v>-120653</v>
      </c>
      <c r="N238" s="152">
        <f>E238-june!G238</f>
        <v>2.0300000000000011</v>
      </c>
      <c r="O238" s="7">
        <f>F238-june!H238</f>
        <v>8832</v>
      </c>
      <c r="Q238" s="6">
        <f t="shared" si="11"/>
        <v>0</v>
      </c>
      <c r="R238">
        <v>229</v>
      </c>
      <c r="S238">
        <v>46.26</v>
      </c>
      <c r="T238" s="221">
        <v>237520</v>
      </c>
      <c r="U238" s="7">
        <f>S238-june!G238</f>
        <v>-1.75</v>
      </c>
      <c r="V238" s="7">
        <f>T238-june!H238</f>
        <v>-16494</v>
      </c>
    </row>
    <row r="239" spans="1:22" ht="18.75">
      <c r="A239" s="6">
        <v>230</v>
      </c>
      <c r="B239" s="31" t="s">
        <v>1225</v>
      </c>
      <c r="C239" s="217">
        <v>49.61999999999999</v>
      </c>
      <c r="D239" s="218">
        <v>358484</v>
      </c>
      <c r="E239" s="219">
        <f t="shared" si="9"/>
        <v>2</v>
      </c>
      <c r="F239" s="218">
        <f t="shared" si="10"/>
        <v>34025</v>
      </c>
      <c r="H239">
        <v>230</v>
      </c>
      <c r="I239"/>
      <c r="J239" s="221"/>
      <c r="L239" s="152">
        <f>C239-june!E239</f>
        <v>-3.3000000000000043</v>
      </c>
      <c r="M239" s="7">
        <f>D239-june!F239</f>
        <v>-23753</v>
      </c>
      <c r="N239" s="152">
        <f>E239-june!G239</f>
        <v>0</v>
      </c>
      <c r="O239" s="7">
        <f>F239-june!H239</f>
        <v>24025</v>
      </c>
      <c r="Q239" s="6">
        <f t="shared" si="11"/>
        <v>0</v>
      </c>
      <c r="R239">
        <v>230</v>
      </c>
      <c r="S239">
        <v>2</v>
      </c>
      <c r="T239" s="221">
        <v>34025</v>
      </c>
      <c r="U239" s="7">
        <f>S239-june!G239</f>
        <v>0</v>
      </c>
      <c r="V239" s="7">
        <f>T239-june!H239</f>
        <v>24025</v>
      </c>
    </row>
    <row r="240" spans="1:22" ht="18.75">
      <c r="A240" s="6">
        <v>231</v>
      </c>
      <c r="B240" s="31" t="s">
        <v>1226</v>
      </c>
      <c r="C240" s="217">
        <v>0</v>
      </c>
      <c r="D240" s="218">
        <v>0</v>
      </c>
      <c r="E240" s="219">
        <f t="shared" si="9"/>
        <v>4.66</v>
      </c>
      <c r="F240" s="218">
        <f t="shared" si="10"/>
        <v>26717</v>
      </c>
      <c r="H240">
        <v>231</v>
      </c>
      <c r="I240">
        <v>1</v>
      </c>
      <c r="J240" s="221">
        <v>2</v>
      </c>
      <c r="L240" s="152">
        <f>C240-june!E240</f>
        <v>0</v>
      </c>
      <c r="M240" s="7">
        <f>D240-june!F240</f>
        <v>0</v>
      </c>
      <c r="N240" s="152">
        <f>E240-june!G240</f>
        <v>-2.8499999999999996</v>
      </c>
      <c r="O240" s="7">
        <f>F240-june!H240</f>
        <v>-16912</v>
      </c>
      <c r="Q240" s="6">
        <f t="shared" si="11"/>
        <v>0</v>
      </c>
      <c r="R240">
        <v>231</v>
      </c>
      <c r="S240">
        <v>2.65</v>
      </c>
      <c r="T240" s="221">
        <v>13250</v>
      </c>
      <c r="U240" s="7">
        <f>S240-june!G240</f>
        <v>-4.8599999999999994</v>
      </c>
      <c r="V240" s="7">
        <f>T240-june!H240</f>
        <v>-30379</v>
      </c>
    </row>
    <row r="241" spans="1:22" ht="18.75">
      <c r="A241" s="6">
        <v>232</v>
      </c>
      <c r="B241" s="31" t="s">
        <v>1227</v>
      </c>
      <c r="C241" s="217">
        <v>0</v>
      </c>
      <c r="D241" s="218">
        <v>0</v>
      </c>
      <c r="E241" s="219">
        <f t="shared" si="9"/>
        <v>0</v>
      </c>
      <c r="F241" s="218">
        <f t="shared" si="10"/>
        <v>0</v>
      </c>
      <c r="H241">
        <v>232</v>
      </c>
      <c r="I241"/>
      <c r="J241" s="221"/>
      <c r="L241" s="152">
        <f>C241-june!E241</f>
        <v>0</v>
      </c>
      <c r="M241" s="7">
        <f>D241-june!F241</f>
        <v>0</v>
      </c>
      <c r="N241" s="152">
        <f>E241-june!G241</f>
        <v>0</v>
      </c>
      <c r="O241" s="7">
        <f>F241-june!H241</f>
        <v>0</v>
      </c>
      <c r="Q241" s="6">
        <f t="shared" si="11"/>
        <v>0</v>
      </c>
      <c r="R241">
        <v>232</v>
      </c>
      <c r="S241"/>
      <c r="T241" s="221"/>
      <c r="U241" s="7">
        <f>S241-june!G241</f>
        <v>0</v>
      </c>
      <c r="V241" s="7">
        <f>T241-june!H241</f>
        <v>0</v>
      </c>
    </row>
    <row r="242" spans="1:22" ht="18.75">
      <c r="A242" s="6">
        <v>233</v>
      </c>
      <c r="B242" s="31" t="s">
        <v>1228</v>
      </c>
      <c r="C242" s="217">
        <v>0</v>
      </c>
      <c r="D242" s="218">
        <v>0</v>
      </c>
      <c r="E242" s="219">
        <f t="shared" si="9"/>
        <v>0</v>
      </c>
      <c r="F242" s="218">
        <f t="shared" si="10"/>
        <v>0</v>
      </c>
      <c r="H242">
        <v>233</v>
      </c>
      <c r="I242"/>
      <c r="J242" s="221"/>
      <c r="L242" s="152">
        <f>C242-june!E242</f>
        <v>0</v>
      </c>
      <c r="M242" s="7">
        <f>D242-june!F242</f>
        <v>0</v>
      </c>
      <c r="N242" s="152">
        <f>E242-june!G242</f>
        <v>0</v>
      </c>
      <c r="O242" s="7">
        <f>F242-june!H242</f>
        <v>0</v>
      </c>
      <c r="Q242" s="6">
        <f t="shared" si="11"/>
        <v>0</v>
      </c>
      <c r="R242">
        <v>233</v>
      </c>
      <c r="S242"/>
      <c r="T242" s="221"/>
      <c r="U242" s="7">
        <f>S242-june!G242</f>
        <v>0</v>
      </c>
      <c r="V242" s="7">
        <f>T242-june!H242</f>
        <v>0</v>
      </c>
    </row>
    <row r="243" spans="1:22" ht="18.75">
      <c r="A243" s="6">
        <v>234</v>
      </c>
      <c r="B243" s="32" t="s">
        <v>878</v>
      </c>
      <c r="C243" s="217">
        <v>66.39</v>
      </c>
      <c r="D243" s="218">
        <v>383945</v>
      </c>
      <c r="E243" s="219">
        <f t="shared" si="9"/>
        <v>10</v>
      </c>
      <c r="F243" s="218">
        <f t="shared" si="10"/>
        <v>50000</v>
      </c>
      <c r="H243">
        <v>234</v>
      </c>
      <c r="I243"/>
      <c r="J243" s="221"/>
      <c r="L243" s="152">
        <f>C243-june!E243</f>
        <v>-0.28000000000001535</v>
      </c>
      <c r="M243" s="7">
        <f>D243-june!F243</f>
        <v>-19830</v>
      </c>
      <c r="N243" s="152">
        <f>E243-june!G243</f>
        <v>2</v>
      </c>
      <c r="O243" s="7">
        <f>F243-june!H243</f>
        <v>10000</v>
      </c>
      <c r="Q243" s="6">
        <f t="shared" si="11"/>
        <v>0</v>
      </c>
      <c r="R243">
        <v>234</v>
      </c>
      <c r="S243">
        <v>10</v>
      </c>
      <c r="T243" s="221">
        <v>50000</v>
      </c>
      <c r="U243" s="7">
        <f>S243-june!G243</f>
        <v>2</v>
      </c>
      <c r="V243" s="7">
        <f>T243-june!H243</f>
        <v>10000</v>
      </c>
    </row>
    <row r="244" spans="1:22" ht="18.75">
      <c r="A244" s="6">
        <v>235</v>
      </c>
      <c r="B244" s="31" t="s">
        <v>1229</v>
      </c>
      <c r="C244" s="217">
        <v>0</v>
      </c>
      <c r="D244" s="218">
        <v>0</v>
      </c>
      <c r="E244" s="219">
        <f t="shared" si="9"/>
        <v>0</v>
      </c>
      <c r="F244" s="218">
        <f t="shared" si="10"/>
        <v>0</v>
      </c>
      <c r="H244">
        <v>235</v>
      </c>
      <c r="I244"/>
      <c r="J244" s="221"/>
      <c r="L244" s="152">
        <f>C244-june!E244</f>
        <v>0</v>
      </c>
      <c r="M244" s="7">
        <f>D244-june!F244</f>
        <v>0</v>
      </c>
      <c r="N244" s="152">
        <f>E244-june!G244</f>
        <v>0</v>
      </c>
      <c r="O244" s="7">
        <f>F244-june!H244</f>
        <v>0</v>
      </c>
      <c r="Q244" s="6">
        <f t="shared" si="11"/>
        <v>0</v>
      </c>
      <c r="R244">
        <v>235</v>
      </c>
      <c r="S244"/>
      <c r="T244" s="221"/>
      <c r="U244" s="7">
        <f>S244-june!G244</f>
        <v>0</v>
      </c>
      <c r="V244" s="7">
        <f>T244-june!H244</f>
        <v>0</v>
      </c>
    </row>
    <row r="245" spans="1:22" ht="18.75">
      <c r="A245" s="6">
        <v>236</v>
      </c>
      <c r="B245" s="32" t="s">
        <v>1267</v>
      </c>
      <c r="C245" s="217">
        <v>99.089999999999989</v>
      </c>
      <c r="D245" s="218">
        <v>534879</v>
      </c>
      <c r="E245" s="219">
        <f t="shared" si="9"/>
        <v>441.93000000000006</v>
      </c>
      <c r="F245" s="218">
        <f t="shared" si="10"/>
        <v>2452955</v>
      </c>
      <c r="H245">
        <v>236</v>
      </c>
      <c r="I245">
        <v>6</v>
      </c>
      <c r="J245" s="221">
        <v>8</v>
      </c>
      <c r="L245" s="152">
        <f>C245-june!E245</f>
        <v>-2.5699999999999932</v>
      </c>
      <c r="M245" s="7">
        <f>D245-june!F245</f>
        <v>-29220</v>
      </c>
      <c r="N245" s="152">
        <f>E245-june!G245</f>
        <v>-35.800000000000068</v>
      </c>
      <c r="O245" s="7">
        <f>F245-june!H245</f>
        <v>-266572</v>
      </c>
      <c r="Q245" s="6">
        <f t="shared" si="11"/>
        <v>0</v>
      </c>
      <c r="R245">
        <v>236</v>
      </c>
      <c r="S245">
        <v>432.23</v>
      </c>
      <c r="T245" s="221">
        <v>2387965</v>
      </c>
      <c r="U245" s="7">
        <f>S245-june!G245</f>
        <v>-45.500000000000114</v>
      </c>
      <c r="V245" s="7">
        <f>T245-june!H245</f>
        <v>-331562</v>
      </c>
    </row>
    <row r="246" spans="1:22" ht="18.75">
      <c r="A246" s="6">
        <v>237</v>
      </c>
      <c r="B246" s="31" t="s">
        <v>1230</v>
      </c>
      <c r="C246" s="217">
        <v>0</v>
      </c>
      <c r="D246" s="218">
        <v>0</v>
      </c>
      <c r="E246" s="219">
        <f t="shared" si="9"/>
        <v>0</v>
      </c>
      <c r="F246" s="218">
        <f t="shared" si="10"/>
        <v>0</v>
      </c>
      <c r="H246">
        <v>237</v>
      </c>
      <c r="I246"/>
      <c r="J246" s="221"/>
      <c r="L246" s="152">
        <f>C246-june!E246</f>
        <v>0</v>
      </c>
      <c r="M246" s="7">
        <f>D246-june!F246</f>
        <v>0</v>
      </c>
      <c r="N246" s="152">
        <f>E246-june!G246</f>
        <v>0</v>
      </c>
      <c r="O246" s="7">
        <f>F246-june!H246</f>
        <v>0</v>
      </c>
      <c r="Q246" s="6">
        <f t="shared" si="11"/>
        <v>0</v>
      </c>
      <c r="R246">
        <v>237</v>
      </c>
      <c r="S246"/>
      <c r="T246" s="221"/>
      <c r="U246" s="7">
        <f>S246-june!G246</f>
        <v>0</v>
      </c>
      <c r="V246" s="7">
        <f>T246-june!H246</f>
        <v>0</v>
      </c>
    </row>
    <row r="247" spans="1:22" ht="18.75">
      <c r="A247" s="6">
        <v>238</v>
      </c>
      <c r="B247" s="31" t="s">
        <v>1231</v>
      </c>
      <c r="C247" s="217">
        <v>0</v>
      </c>
      <c r="D247" s="218">
        <v>0</v>
      </c>
      <c r="E247" s="219">
        <f t="shared" si="9"/>
        <v>0</v>
      </c>
      <c r="F247" s="218">
        <f t="shared" si="10"/>
        <v>0</v>
      </c>
      <c r="H247">
        <v>238</v>
      </c>
      <c r="I247"/>
      <c r="J247" s="221"/>
      <c r="L247" s="152">
        <f>C247-june!E247</f>
        <v>0</v>
      </c>
      <c r="M247" s="7">
        <f>D247-june!F247</f>
        <v>0</v>
      </c>
      <c r="N247" s="152">
        <f>E247-june!G247</f>
        <v>0</v>
      </c>
      <c r="O247" s="7">
        <f>F247-june!H247</f>
        <v>0</v>
      </c>
      <c r="Q247" s="6">
        <f t="shared" si="11"/>
        <v>0</v>
      </c>
      <c r="R247">
        <v>238</v>
      </c>
      <c r="S247"/>
      <c r="T247" s="221"/>
      <c r="U247" s="7">
        <f>S247-june!G247</f>
        <v>0</v>
      </c>
      <c r="V247" s="7">
        <f>T247-june!H247</f>
        <v>0</v>
      </c>
    </row>
    <row r="248" spans="1:22" ht="18.75">
      <c r="A248" s="6">
        <v>239</v>
      </c>
      <c r="B248" s="32" t="s">
        <v>904</v>
      </c>
      <c r="C248" s="217">
        <v>0</v>
      </c>
      <c r="D248" s="218">
        <v>0</v>
      </c>
      <c r="E248" s="219">
        <f t="shared" si="9"/>
        <v>50.06</v>
      </c>
      <c r="F248" s="218">
        <f t="shared" si="10"/>
        <v>280378</v>
      </c>
      <c r="H248">
        <v>239</v>
      </c>
      <c r="I248"/>
      <c r="J248" s="221">
        <v>5</v>
      </c>
      <c r="L248" s="152">
        <f>C248-june!E248</f>
        <v>0</v>
      </c>
      <c r="M248" s="7">
        <f>D248-june!F248</f>
        <v>0</v>
      </c>
      <c r="N248" s="152">
        <f>E248-june!G248</f>
        <v>-3.0000000000000071</v>
      </c>
      <c r="O248" s="7">
        <f>F248-june!H248</f>
        <v>-9259</v>
      </c>
      <c r="Q248" s="6">
        <f t="shared" si="11"/>
        <v>0</v>
      </c>
      <c r="R248">
        <v>239</v>
      </c>
      <c r="S248">
        <v>47.11</v>
      </c>
      <c r="T248" s="221">
        <v>260613</v>
      </c>
      <c r="U248" s="7">
        <f>S248-june!G248</f>
        <v>-5.9500000000000099</v>
      </c>
      <c r="V248" s="7">
        <f>T248-june!H248</f>
        <v>-29024</v>
      </c>
    </row>
    <row r="249" spans="1:22" ht="18.75">
      <c r="A249" s="6">
        <v>240</v>
      </c>
      <c r="B249" s="32" t="s">
        <v>1233</v>
      </c>
      <c r="C249" s="217">
        <v>4</v>
      </c>
      <c r="D249" s="218">
        <v>20000</v>
      </c>
      <c r="E249" s="219">
        <f t="shared" si="9"/>
        <v>1</v>
      </c>
      <c r="F249" s="218">
        <f t="shared" si="10"/>
        <v>5000</v>
      </c>
      <c r="H249">
        <v>240</v>
      </c>
      <c r="I249"/>
      <c r="J249" s="221"/>
      <c r="L249" s="152">
        <f>C249-june!E249</f>
        <v>-2</v>
      </c>
      <c r="M249" s="7">
        <f>D249-june!F249</f>
        <v>-10000</v>
      </c>
      <c r="N249" s="152">
        <f>E249-june!G249</f>
        <v>0</v>
      </c>
      <c r="O249" s="7">
        <f>F249-june!H249</f>
        <v>0</v>
      </c>
      <c r="Q249" s="6">
        <f t="shared" si="11"/>
        <v>0</v>
      </c>
      <c r="R249">
        <v>240</v>
      </c>
      <c r="S249">
        <v>1</v>
      </c>
      <c r="T249" s="221">
        <v>5000</v>
      </c>
      <c r="U249" s="7">
        <f>S249-june!G249</f>
        <v>0</v>
      </c>
      <c r="V249" s="7">
        <f>T249-june!H249</f>
        <v>0</v>
      </c>
    </row>
    <row r="250" spans="1:22" ht="18.75">
      <c r="A250" s="6">
        <v>241</v>
      </c>
      <c r="B250" s="31" t="s">
        <v>1234</v>
      </c>
      <c r="C250" s="217">
        <v>0</v>
      </c>
      <c r="D250" s="218">
        <v>0</v>
      </c>
      <c r="E250" s="219">
        <f t="shared" si="9"/>
        <v>0</v>
      </c>
      <c r="F250" s="218">
        <f t="shared" si="10"/>
        <v>0</v>
      </c>
      <c r="H250">
        <v>241</v>
      </c>
      <c r="I250"/>
      <c r="J250" s="221"/>
      <c r="L250" s="152">
        <f>C250-june!E250</f>
        <v>0</v>
      </c>
      <c r="M250" s="7">
        <f>D250-june!F250</f>
        <v>0</v>
      </c>
      <c r="N250" s="152">
        <f>E250-june!G250</f>
        <v>0</v>
      </c>
      <c r="O250" s="7">
        <f>F250-june!H250</f>
        <v>0</v>
      </c>
      <c r="Q250" s="6">
        <f t="shared" si="11"/>
        <v>0</v>
      </c>
      <c r="R250">
        <v>241</v>
      </c>
      <c r="S250"/>
      <c r="T250" s="221"/>
      <c r="U250" s="7">
        <f>S250-june!G250</f>
        <v>0</v>
      </c>
      <c r="V250" s="7">
        <f>T250-june!H250</f>
        <v>0</v>
      </c>
    </row>
    <row r="251" spans="1:22" ht="18.75">
      <c r="A251" s="6">
        <v>242</v>
      </c>
      <c r="B251" s="32" t="s">
        <v>882</v>
      </c>
      <c r="C251" s="217">
        <v>27.849999999999998</v>
      </c>
      <c r="D251" s="218">
        <v>300338</v>
      </c>
      <c r="E251" s="219">
        <f t="shared" si="9"/>
        <v>20</v>
      </c>
      <c r="F251" s="218">
        <f t="shared" si="10"/>
        <v>124934</v>
      </c>
      <c r="H251">
        <v>242</v>
      </c>
      <c r="I251"/>
      <c r="J251" s="221"/>
      <c r="L251" s="152">
        <f>C251-june!E251</f>
        <v>-14.680000000000003</v>
      </c>
      <c r="M251" s="7">
        <f>D251-june!F251</f>
        <v>-68594</v>
      </c>
      <c r="N251" s="152">
        <f>E251-june!G251</f>
        <v>1</v>
      </c>
      <c r="O251" s="7">
        <f>F251-june!H251</f>
        <v>18280</v>
      </c>
      <c r="Q251" s="6">
        <f t="shared" si="11"/>
        <v>0</v>
      </c>
      <c r="R251">
        <v>242</v>
      </c>
      <c r="S251">
        <v>20</v>
      </c>
      <c r="T251" s="221">
        <v>124934</v>
      </c>
      <c r="U251" s="7">
        <f>S251-june!G251</f>
        <v>1</v>
      </c>
      <c r="V251" s="7">
        <f>T251-june!H251</f>
        <v>18280</v>
      </c>
    </row>
    <row r="252" spans="1:22" ht="18.75">
      <c r="A252" s="6">
        <v>243</v>
      </c>
      <c r="B252" s="32" t="s">
        <v>1235</v>
      </c>
      <c r="C252" s="217">
        <v>0</v>
      </c>
      <c r="D252" s="218">
        <v>0</v>
      </c>
      <c r="E252" s="219">
        <f t="shared" si="9"/>
        <v>10.629999999999999</v>
      </c>
      <c r="F252" s="218">
        <f t="shared" si="10"/>
        <v>71352</v>
      </c>
      <c r="H252">
        <v>243</v>
      </c>
      <c r="I252">
        <v>4</v>
      </c>
      <c r="J252" s="221">
        <v>9</v>
      </c>
      <c r="L252" s="152">
        <f>C252-june!E252</f>
        <v>0</v>
      </c>
      <c r="M252" s="7">
        <f>D252-june!F252</f>
        <v>0</v>
      </c>
      <c r="N252" s="152">
        <f>E252-june!G252</f>
        <v>0.74000000000000021</v>
      </c>
      <c r="O252" s="7">
        <f>F252-june!H252</f>
        <v>-1478</v>
      </c>
      <c r="Q252" s="6">
        <f t="shared" si="11"/>
        <v>0</v>
      </c>
      <c r="R252">
        <v>243</v>
      </c>
      <c r="S252">
        <v>2</v>
      </c>
      <c r="T252" s="221">
        <v>13531</v>
      </c>
      <c r="U252" s="7">
        <f>S252-june!G252</f>
        <v>-7.8899999999999988</v>
      </c>
      <c r="V252" s="7">
        <f>T252-june!H252</f>
        <v>-59299</v>
      </c>
    </row>
    <row r="253" spans="1:22" ht="18.75">
      <c r="A253" s="6">
        <v>244</v>
      </c>
      <c r="B253" s="32" t="s">
        <v>838</v>
      </c>
      <c r="C253" s="217">
        <v>5.330000000000001</v>
      </c>
      <c r="D253" s="218">
        <v>47279</v>
      </c>
      <c r="E253" s="219">
        <f t="shared" si="9"/>
        <v>153.69</v>
      </c>
      <c r="F253" s="218">
        <f t="shared" si="10"/>
        <v>819586</v>
      </c>
      <c r="H253">
        <v>244</v>
      </c>
      <c r="I253"/>
      <c r="J253" s="221">
        <v>10</v>
      </c>
      <c r="L253" s="152">
        <f>C253-june!E253</f>
        <v>-1.669999999999999</v>
      </c>
      <c r="M253" s="7">
        <f>D253-june!F253</f>
        <v>8760</v>
      </c>
      <c r="N253" s="152">
        <f>E253-june!G253</f>
        <v>-5.2700000000000387</v>
      </c>
      <c r="O253" s="7">
        <f>F253-june!H253</f>
        <v>-30144</v>
      </c>
      <c r="Q253" s="6">
        <f t="shared" si="11"/>
        <v>0</v>
      </c>
      <c r="R253">
        <v>244</v>
      </c>
      <c r="S253">
        <v>147.79</v>
      </c>
      <c r="T253" s="221">
        <v>780056</v>
      </c>
      <c r="U253" s="7">
        <f>S253-june!G253</f>
        <v>-11.170000000000044</v>
      </c>
      <c r="V253" s="7">
        <f>T253-june!H253</f>
        <v>-69674</v>
      </c>
    </row>
    <row r="254" spans="1:22" ht="18.75">
      <c r="A254" s="6">
        <v>245</v>
      </c>
      <c r="B254" s="31" t="s">
        <v>1236</v>
      </c>
      <c r="C254" s="217">
        <v>0</v>
      </c>
      <c r="D254" s="218">
        <v>0</v>
      </c>
      <c r="E254" s="219">
        <f t="shared" si="9"/>
        <v>0</v>
      </c>
      <c r="F254" s="218">
        <f t="shared" si="10"/>
        <v>0</v>
      </c>
      <c r="H254">
        <v>245</v>
      </c>
      <c r="I254"/>
      <c r="J254" s="221"/>
      <c r="L254" s="152">
        <f>C254-june!E254</f>
        <v>0</v>
      </c>
      <c r="M254" s="7">
        <f>D254-june!F254</f>
        <v>0</v>
      </c>
      <c r="N254" s="152">
        <f>E254-june!G254</f>
        <v>0</v>
      </c>
      <c r="O254" s="7">
        <f>F254-june!H254</f>
        <v>0</v>
      </c>
      <c r="Q254" s="6">
        <f t="shared" si="11"/>
        <v>0</v>
      </c>
      <c r="R254">
        <v>245</v>
      </c>
      <c r="S254"/>
      <c r="T254" s="221"/>
      <c r="U254" s="7">
        <f>S254-june!G254</f>
        <v>0</v>
      </c>
      <c r="V254" s="7">
        <f>T254-june!H254</f>
        <v>0</v>
      </c>
    </row>
    <row r="255" spans="1:22" ht="18.75">
      <c r="A255" s="6">
        <v>246</v>
      </c>
      <c r="B255" s="31" t="s">
        <v>1273</v>
      </c>
      <c r="C255" s="217">
        <v>0</v>
      </c>
      <c r="D255" s="218">
        <v>0</v>
      </c>
      <c r="E255" s="219">
        <f t="shared" si="9"/>
        <v>2.91</v>
      </c>
      <c r="F255" s="218">
        <f t="shared" si="10"/>
        <v>19369</v>
      </c>
      <c r="H255">
        <v>246</v>
      </c>
      <c r="I255">
        <v>2</v>
      </c>
      <c r="J255" s="221"/>
      <c r="L255" s="152">
        <f>C255-june!E255</f>
        <v>0</v>
      </c>
      <c r="M255" s="7">
        <f>D255-june!F255</f>
        <v>0</v>
      </c>
      <c r="N255" s="152">
        <f>E255-june!G255</f>
        <v>-4.1899999999999995</v>
      </c>
      <c r="O255" s="7">
        <f>F255-june!H255</f>
        <v>-28780</v>
      </c>
      <c r="Q255" s="6">
        <f t="shared" si="11"/>
        <v>0</v>
      </c>
      <c r="R255">
        <v>246</v>
      </c>
      <c r="S255">
        <v>1.25</v>
      </c>
      <c r="T255" s="221">
        <v>8247</v>
      </c>
      <c r="U255" s="7">
        <f>S255-june!G255</f>
        <v>-5.85</v>
      </c>
      <c r="V255" s="7">
        <f>T255-june!H255</f>
        <v>-39902</v>
      </c>
    </row>
    <row r="256" spans="1:22" ht="18.75">
      <c r="A256" s="6">
        <v>247</v>
      </c>
      <c r="B256" s="31" t="s">
        <v>1237</v>
      </c>
      <c r="C256" s="217">
        <v>0</v>
      </c>
      <c r="D256" s="218">
        <v>0</v>
      </c>
      <c r="E256" s="219">
        <f t="shared" si="9"/>
        <v>0</v>
      </c>
      <c r="F256" s="218">
        <f t="shared" si="10"/>
        <v>0</v>
      </c>
      <c r="H256">
        <v>247</v>
      </c>
      <c r="I256"/>
      <c r="J256" s="221"/>
      <c r="L256" s="152">
        <f>C256-june!E256</f>
        <v>0</v>
      </c>
      <c r="M256" s="7">
        <f>D256-june!F256</f>
        <v>0</v>
      </c>
      <c r="N256" s="152">
        <f>E256-june!G256</f>
        <v>0</v>
      </c>
      <c r="O256" s="7">
        <f>F256-june!H256</f>
        <v>0</v>
      </c>
      <c r="Q256" s="6">
        <f t="shared" si="11"/>
        <v>0</v>
      </c>
      <c r="R256">
        <v>247</v>
      </c>
      <c r="S256"/>
      <c r="T256" s="221"/>
      <c r="U256" s="7">
        <f>S256-june!G256</f>
        <v>0</v>
      </c>
      <c r="V256" s="7">
        <f>T256-june!H256</f>
        <v>0</v>
      </c>
    </row>
    <row r="257" spans="1:22" ht="18.75">
      <c r="A257" s="6">
        <v>248</v>
      </c>
      <c r="B257" s="32" t="s">
        <v>1304</v>
      </c>
      <c r="C257" s="217">
        <v>0</v>
      </c>
      <c r="D257" s="218">
        <v>0</v>
      </c>
      <c r="E257" s="219">
        <f t="shared" si="9"/>
        <v>12.44</v>
      </c>
      <c r="F257" s="218">
        <f t="shared" si="10"/>
        <v>71448</v>
      </c>
      <c r="H257">
        <v>248</v>
      </c>
      <c r="I257">
        <v>3</v>
      </c>
      <c r="J257" s="221">
        <v>5</v>
      </c>
      <c r="L257" s="152">
        <f>C257-june!E257</f>
        <v>0</v>
      </c>
      <c r="M257" s="7">
        <f>D257-june!F257</f>
        <v>0</v>
      </c>
      <c r="N257" s="152">
        <f>E257-june!G257</f>
        <v>-1.1199999999999992</v>
      </c>
      <c r="O257" s="7">
        <f>F257-june!H257</f>
        <v>-8265</v>
      </c>
      <c r="Q257" s="6">
        <f t="shared" si="11"/>
        <v>0</v>
      </c>
      <c r="R257">
        <v>248</v>
      </c>
      <c r="S257">
        <v>7</v>
      </c>
      <c r="T257" s="221">
        <v>35000</v>
      </c>
      <c r="U257" s="7">
        <f>S257-june!G257</f>
        <v>-6.5599999999999987</v>
      </c>
      <c r="V257" s="7">
        <f>T257-june!H257</f>
        <v>-44713</v>
      </c>
    </row>
    <row r="258" spans="1:22" ht="18.75">
      <c r="A258" s="6">
        <v>249</v>
      </c>
      <c r="B258" s="32" t="s">
        <v>881</v>
      </c>
      <c r="C258" s="217">
        <v>76</v>
      </c>
      <c r="D258" s="218">
        <v>380000</v>
      </c>
      <c r="E258" s="219">
        <f t="shared" si="9"/>
        <v>16.170000000000002</v>
      </c>
      <c r="F258" s="218">
        <f t="shared" si="10"/>
        <v>86852</v>
      </c>
      <c r="H258">
        <v>249</v>
      </c>
      <c r="I258"/>
      <c r="J258" s="221"/>
      <c r="L258" s="152">
        <f>C258-june!E258</f>
        <v>-3.5</v>
      </c>
      <c r="M258" s="7">
        <f>D258-june!F258</f>
        <v>-24770</v>
      </c>
      <c r="N258" s="152">
        <f>E258-june!G258</f>
        <v>0.43000000000000327</v>
      </c>
      <c r="O258" s="7">
        <f>F258-june!H258</f>
        <v>2337</v>
      </c>
      <c r="Q258" s="6">
        <f t="shared" si="11"/>
        <v>0</v>
      </c>
      <c r="R258">
        <v>249</v>
      </c>
      <c r="S258">
        <v>16.170000000000002</v>
      </c>
      <c r="T258" s="221">
        <v>86852</v>
      </c>
      <c r="U258" s="7">
        <f>S258-june!G258</f>
        <v>0.43000000000000327</v>
      </c>
      <c r="V258" s="7">
        <f>T258-june!H258</f>
        <v>2337</v>
      </c>
    </row>
    <row r="259" spans="1:22" ht="18.75">
      <c r="A259" s="6">
        <v>250</v>
      </c>
      <c r="B259" s="31" t="s">
        <v>905</v>
      </c>
      <c r="C259" s="217">
        <v>0</v>
      </c>
      <c r="D259" s="218">
        <v>0</v>
      </c>
      <c r="E259" s="219">
        <f t="shared" si="9"/>
        <v>2</v>
      </c>
      <c r="F259" s="218">
        <f t="shared" si="10"/>
        <v>10000</v>
      </c>
      <c r="H259">
        <v>250</v>
      </c>
      <c r="I259"/>
      <c r="J259" s="221"/>
      <c r="L259" s="152">
        <f>C259-june!E259</f>
        <v>0</v>
      </c>
      <c r="M259" s="7">
        <f>D259-june!F259</f>
        <v>0</v>
      </c>
      <c r="N259" s="152">
        <f>E259-june!G259</f>
        <v>1</v>
      </c>
      <c r="O259" s="7">
        <f>F259-june!H259</f>
        <v>5000</v>
      </c>
      <c r="Q259" s="6">
        <f t="shared" si="11"/>
        <v>0</v>
      </c>
      <c r="R259">
        <v>250</v>
      </c>
      <c r="S259">
        <v>2</v>
      </c>
      <c r="T259" s="221">
        <v>10000</v>
      </c>
      <c r="U259" s="7">
        <f>S259-june!G259</f>
        <v>1</v>
      </c>
      <c r="V259" s="7">
        <f>T259-june!H259</f>
        <v>5000</v>
      </c>
    </row>
    <row r="260" spans="1:22" ht="18.75">
      <c r="A260" s="6">
        <v>251</v>
      </c>
      <c r="B260" s="31" t="s">
        <v>1238</v>
      </c>
      <c r="C260" s="217">
        <v>36.28</v>
      </c>
      <c r="D260" s="218">
        <v>185181</v>
      </c>
      <c r="E260" s="219">
        <f t="shared" si="9"/>
        <v>11.52</v>
      </c>
      <c r="F260" s="218">
        <f t="shared" si="10"/>
        <v>67851</v>
      </c>
      <c r="H260">
        <v>251</v>
      </c>
      <c r="I260">
        <v>3</v>
      </c>
      <c r="J260" s="221">
        <v>6</v>
      </c>
      <c r="L260" s="152">
        <f>C260-june!E260</f>
        <v>-0.84000000000000341</v>
      </c>
      <c r="M260" s="7">
        <f>D260-june!F260</f>
        <v>-7638</v>
      </c>
      <c r="N260" s="152">
        <f>E260-june!G260</f>
        <v>-2.3900000000000023</v>
      </c>
      <c r="O260" s="7">
        <f>F260-june!H260</f>
        <v>-19952</v>
      </c>
      <c r="Q260" s="6">
        <f t="shared" si="11"/>
        <v>0</v>
      </c>
      <c r="R260">
        <v>251</v>
      </c>
      <c r="S260">
        <v>5.49</v>
      </c>
      <c r="T260" s="221">
        <v>27450</v>
      </c>
      <c r="U260" s="7">
        <f>S260-june!G260</f>
        <v>-8.4200000000000017</v>
      </c>
      <c r="V260" s="7">
        <f>T260-june!H260</f>
        <v>-60353</v>
      </c>
    </row>
    <row r="261" spans="1:22" ht="18.75">
      <c r="A261" s="6">
        <v>252</v>
      </c>
      <c r="B261" s="32" t="s">
        <v>811</v>
      </c>
      <c r="C261" s="217">
        <v>224.25999999999993</v>
      </c>
      <c r="D261" s="218">
        <v>1245557</v>
      </c>
      <c r="E261" s="219">
        <f t="shared" si="9"/>
        <v>27.849999999999998</v>
      </c>
      <c r="F261" s="218">
        <f t="shared" si="10"/>
        <v>152910</v>
      </c>
      <c r="H261">
        <v>252</v>
      </c>
      <c r="I261"/>
      <c r="J261" s="221"/>
      <c r="L261" s="152">
        <f>C261-june!E261</f>
        <v>-13.570000000000078</v>
      </c>
      <c r="M261" s="7">
        <f>D261-june!F261</f>
        <v>-140687</v>
      </c>
      <c r="N261" s="152">
        <f>E261-june!G261</f>
        <v>0.36999999999999744</v>
      </c>
      <c r="O261" s="7">
        <f>F261-june!H261</f>
        <v>14400</v>
      </c>
      <c r="Q261" s="6">
        <f t="shared" si="11"/>
        <v>0</v>
      </c>
      <c r="R261">
        <v>252</v>
      </c>
      <c r="S261">
        <v>27.849999999999998</v>
      </c>
      <c r="T261" s="221">
        <v>152910</v>
      </c>
      <c r="U261" s="7">
        <f>S261-june!G261</f>
        <v>0.36999999999999744</v>
      </c>
      <c r="V261" s="7">
        <f>T261-june!H261</f>
        <v>14400</v>
      </c>
    </row>
    <row r="262" spans="1:22" ht="18.75">
      <c r="A262" s="6">
        <v>253</v>
      </c>
      <c r="B262" s="32" t="s">
        <v>884</v>
      </c>
      <c r="C262" s="217">
        <v>18.38</v>
      </c>
      <c r="D262" s="218">
        <v>93768</v>
      </c>
      <c r="E262" s="219">
        <f t="shared" si="9"/>
        <v>2</v>
      </c>
      <c r="F262" s="218">
        <f t="shared" si="10"/>
        <v>16970</v>
      </c>
      <c r="H262">
        <v>253</v>
      </c>
      <c r="I262"/>
      <c r="J262" s="221"/>
      <c r="L262" s="152">
        <f>C262-june!E262</f>
        <v>-0.62000000000000099</v>
      </c>
      <c r="M262" s="7">
        <f>D262-june!F262</f>
        <v>-3586</v>
      </c>
      <c r="N262" s="152">
        <f>E262-june!G262</f>
        <v>-1</v>
      </c>
      <c r="O262" s="7">
        <f>F262-june!H262</f>
        <v>-4987</v>
      </c>
      <c r="Q262" s="6">
        <f t="shared" si="11"/>
        <v>0</v>
      </c>
      <c r="R262">
        <v>253</v>
      </c>
      <c r="S262">
        <v>2</v>
      </c>
      <c r="T262" s="221">
        <v>16970</v>
      </c>
      <c r="U262" s="7">
        <f>S262-june!G262</f>
        <v>-1</v>
      </c>
      <c r="V262" s="7">
        <f>T262-june!H262</f>
        <v>-4987</v>
      </c>
    </row>
    <row r="263" spans="1:22" ht="18.75">
      <c r="A263" s="6">
        <v>254</v>
      </c>
      <c r="B263" s="31" t="s">
        <v>1239</v>
      </c>
      <c r="C263" s="217">
        <v>0</v>
      </c>
      <c r="D263" s="218">
        <v>0</v>
      </c>
      <c r="E263" s="219">
        <f t="shared" si="9"/>
        <v>0</v>
      </c>
      <c r="F263" s="218">
        <f t="shared" si="10"/>
        <v>0</v>
      </c>
      <c r="H263">
        <v>254</v>
      </c>
      <c r="I263"/>
      <c r="J263" s="221"/>
      <c r="L263" s="152">
        <f>C263-june!E263</f>
        <v>0</v>
      </c>
      <c r="M263" s="7">
        <f>D263-june!F263</f>
        <v>0</v>
      </c>
      <c r="N263" s="152">
        <f>E263-june!G263</f>
        <v>0</v>
      </c>
      <c r="O263" s="7">
        <f>F263-june!H263</f>
        <v>0</v>
      </c>
      <c r="Q263" s="6">
        <f t="shared" si="11"/>
        <v>0</v>
      </c>
      <c r="R263">
        <v>254</v>
      </c>
      <c r="S263"/>
      <c r="T263" s="221"/>
      <c r="U263" s="7">
        <f>S263-june!G263</f>
        <v>0</v>
      </c>
      <c r="V263" s="7">
        <f>T263-june!H263</f>
        <v>0</v>
      </c>
    </row>
    <row r="264" spans="1:22" ht="18.75">
      <c r="A264" s="6">
        <v>255</v>
      </c>
      <c r="B264" s="31" t="s">
        <v>1240</v>
      </c>
      <c r="C264" s="217">
        <v>0</v>
      </c>
      <c r="D264" s="218">
        <v>0</v>
      </c>
      <c r="E264" s="219">
        <f t="shared" si="9"/>
        <v>0</v>
      </c>
      <c r="F264" s="218">
        <f t="shared" si="10"/>
        <v>0</v>
      </c>
      <c r="H264">
        <v>255</v>
      </c>
      <c r="I264"/>
      <c r="J264" s="221"/>
      <c r="L264" s="152">
        <f>C264-june!E264</f>
        <v>0</v>
      </c>
      <c r="M264" s="7">
        <f>D264-june!F264</f>
        <v>0</v>
      </c>
      <c r="N264" s="152">
        <f>E264-june!G264</f>
        <v>0</v>
      </c>
      <c r="O264" s="7">
        <f>F264-june!H264</f>
        <v>0</v>
      </c>
      <c r="Q264" s="6">
        <f t="shared" si="11"/>
        <v>0</v>
      </c>
      <c r="R264">
        <v>255</v>
      </c>
      <c r="S264"/>
      <c r="T264" s="221"/>
      <c r="U264" s="7">
        <f>S264-june!G264</f>
        <v>0</v>
      </c>
      <c r="V264" s="7">
        <f>T264-june!H264</f>
        <v>0</v>
      </c>
    </row>
    <row r="265" spans="1:22" ht="18.75">
      <c r="A265" s="6">
        <v>256</v>
      </c>
      <c r="B265" s="31" t="s">
        <v>1241</v>
      </c>
      <c r="C265" s="217">
        <v>0</v>
      </c>
      <c r="D265" s="218">
        <v>0</v>
      </c>
      <c r="E265" s="219">
        <f t="shared" si="9"/>
        <v>0</v>
      </c>
      <c r="F265" s="218">
        <f t="shared" si="10"/>
        <v>0</v>
      </c>
      <c r="H265">
        <v>256</v>
      </c>
      <c r="I265"/>
      <c r="J265" s="221"/>
      <c r="L265" s="152">
        <f>C265-june!E265</f>
        <v>0</v>
      </c>
      <c r="M265" s="7">
        <f>D265-june!F265</f>
        <v>0</v>
      </c>
      <c r="N265" s="152">
        <f>E265-june!G265</f>
        <v>0</v>
      </c>
      <c r="O265" s="7">
        <f>F265-june!H265</f>
        <v>0</v>
      </c>
      <c r="Q265" s="6">
        <f t="shared" si="11"/>
        <v>0</v>
      </c>
      <c r="R265">
        <v>256</v>
      </c>
      <c r="S265"/>
      <c r="T265" s="221"/>
      <c r="U265" s="7">
        <f>S265-june!G265</f>
        <v>0</v>
      </c>
      <c r="V265" s="7">
        <f>T265-june!H265</f>
        <v>0</v>
      </c>
    </row>
    <row r="266" spans="1:22" ht="18.75">
      <c r="A266" s="6">
        <v>257</v>
      </c>
      <c r="B266" s="31" t="s">
        <v>1242</v>
      </c>
      <c r="C266" s="217">
        <v>0</v>
      </c>
      <c r="D266" s="218">
        <v>0</v>
      </c>
      <c r="E266" s="219">
        <f t="shared" si="9"/>
        <v>0</v>
      </c>
      <c r="F266" s="218">
        <f t="shared" si="10"/>
        <v>0</v>
      </c>
      <c r="H266">
        <v>257</v>
      </c>
      <c r="I266"/>
      <c r="J266" s="221"/>
      <c r="L266" s="152">
        <f>C266-june!E266</f>
        <v>0</v>
      </c>
      <c r="M266" s="7">
        <f>D266-june!F266</f>
        <v>0</v>
      </c>
      <c r="N266" s="152">
        <f>E266-june!G266</f>
        <v>0</v>
      </c>
      <c r="O266" s="7">
        <f>F266-june!H266</f>
        <v>0</v>
      </c>
      <c r="Q266" s="6">
        <f t="shared" si="11"/>
        <v>0</v>
      </c>
      <c r="R266">
        <v>257</v>
      </c>
      <c r="S266"/>
      <c r="T266" s="221"/>
      <c r="U266" s="7">
        <f>S266-june!G266</f>
        <v>0</v>
      </c>
      <c r="V266" s="7">
        <f>T266-june!H266</f>
        <v>0</v>
      </c>
    </row>
    <row r="267" spans="1:22" ht="18.75">
      <c r="A267" s="6">
        <v>258</v>
      </c>
      <c r="B267" s="32" t="s">
        <v>771</v>
      </c>
      <c r="C267" s="217">
        <v>0</v>
      </c>
      <c r="D267" s="218">
        <v>0</v>
      </c>
      <c r="E267" s="219">
        <f t="shared" ref="E267:E330" si="12">S267+(0.83*I267)+0.59*J267</f>
        <v>73.719999999999985</v>
      </c>
      <c r="F267" s="218">
        <f t="shared" ref="F267:F330" si="13">T267+(0.83*I267)*6700+0.59*J267*6700</f>
        <v>400142</v>
      </c>
      <c r="H267">
        <v>258</v>
      </c>
      <c r="I267">
        <v>3</v>
      </c>
      <c r="J267" s="221">
        <v>7</v>
      </c>
      <c r="L267" s="152">
        <f>C267-june!E267</f>
        <v>0</v>
      </c>
      <c r="M267" s="7">
        <f>D267-june!F267</f>
        <v>0</v>
      </c>
      <c r="N267" s="152">
        <f>E267-june!G267</f>
        <v>-0.74000000000000909</v>
      </c>
      <c r="O267" s="7">
        <f>F267-june!H267</f>
        <v>-19396</v>
      </c>
      <c r="Q267" s="6">
        <f t="shared" ref="Q267:Q330" si="14">R267-A267</f>
        <v>0</v>
      </c>
      <c r="R267">
        <v>258</v>
      </c>
      <c r="S267">
        <v>67.099999999999994</v>
      </c>
      <c r="T267" s="221">
        <v>355788</v>
      </c>
      <c r="U267" s="7">
        <f>S267-june!G267</f>
        <v>-7.3599999999999994</v>
      </c>
      <c r="V267" s="7">
        <f>T267-june!H267</f>
        <v>-63750</v>
      </c>
    </row>
    <row r="268" spans="1:22" ht="18.75">
      <c r="A268" s="6">
        <v>259</v>
      </c>
      <c r="B268" s="31" t="s">
        <v>1243</v>
      </c>
      <c r="C268" s="217">
        <v>0</v>
      </c>
      <c r="D268" s="218">
        <v>0</v>
      </c>
      <c r="E268" s="219">
        <f t="shared" si="12"/>
        <v>0</v>
      </c>
      <c r="F268" s="218">
        <f t="shared" si="13"/>
        <v>0</v>
      </c>
      <c r="H268">
        <v>259</v>
      </c>
      <c r="I268"/>
      <c r="J268" s="221"/>
      <c r="L268" s="152">
        <f>C268-june!E268</f>
        <v>0</v>
      </c>
      <c r="M268" s="7">
        <f>D268-june!F268</f>
        <v>0</v>
      </c>
      <c r="N268" s="152">
        <f>E268-june!G268</f>
        <v>0</v>
      </c>
      <c r="O268" s="7">
        <f>F268-june!H268</f>
        <v>0</v>
      </c>
      <c r="Q268" s="6">
        <f t="shared" si="14"/>
        <v>0</v>
      </c>
      <c r="R268">
        <v>259</v>
      </c>
      <c r="S268"/>
      <c r="T268" s="221"/>
      <c r="U268" s="7">
        <f>S268-june!G268</f>
        <v>0</v>
      </c>
      <c r="V268" s="7">
        <f>T268-june!H268</f>
        <v>0</v>
      </c>
    </row>
    <row r="269" spans="1:22" ht="18.75">
      <c r="A269" s="6">
        <v>260</v>
      </c>
      <c r="B269" s="31" t="s">
        <v>1244</v>
      </c>
      <c r="C269" s="217">
        <v>0</v>
      </c>
      <c r="D269" s="218">
        <v>0</v>
      </c>
      <c r="E269" s="219">
        <f t="shared" si="12"/>
        <v>0</v>
      </c>
      <c r="F269" s="218">
        <f t="shared" si="13"/>
        <v>0</v>
      </c>
      <c r="H269">
        <v>260</v>
      </c>
      <c r="I269"/>
      <c r="J269" s="221"/>
      <c r="L269" s="152">
        <f>C269-june!E269</f>
        <v>0</v>
      </c>
      <c r="M269" s="7">
        <f>D269-june!F269</f>
        <v>0</v>
      </c>
      <c r="N269" s="152">
        <f>E269-june!G269</f>
        <v>0</v>
      </c>
      <c r="O269" s="7">
        <f>F269-june!H269</f>
        <v>0</v>
      </c>
      <c r="Q269" s="6">
        <f t="shared" si="14"/>
        <v>0</v>
      </c>
      <c r="R269">
        <v>260</v>
      </c>
      <c r="S269"/>
      <c r="T269" s="221"/>
      <c r="U269" s="7">
        <f>S269-june!G269</f>
        <v>0</v>
      </c>
      <c r="V269" s="7">
        <f>T269-june!H269</f>
        <v>0</v>
      </c>
    </row>
    <row r="270" spans="1:22" ht="18.75">
      <c r="A270" s="6">
        <v>261</v>
      </c>
      <c r="B270" s="32" t="s">
        <v>780</v>
      </c>
      <c r="C270" s="217">
        <v>82.5</v>
      </c>
      <c r="D270" s="218">
        <v>458438</v>
      </c>
      <c r="E270" s="219">
        <f t="shared" si="12"/>
        <v>64.48</v>
      </c>
      <c r="F270" s="218">
        <f t="shared" si="13"/>
        <v>344631</v>
      </c>
      <c r="H270">
        <v>261</v>
      </c>
      <c r="I270"/>
      <c r="J270" s="221">
        <v>6</v>
      </c>
      <c r="L270" s="152">
        <f>C270-june!E270</f>
        <v>6.0999999999999943</v>
      </c>
      <c r="M270" s="7">
        <f>D270-june!F270</f>
        <v>46400</v>
      </c>
      <c r="N270" s="152">
        <f>E270-june!G270</f>
        <v>0.45000000000000284</v>
      </c>
      <c r="O270" s="7">
        <f>F270-june!H270</f>
        <v>-28000</v>
      </c>
      <c r="Q270" s="6">
        <f t="shared" si="14"/>
        <v>0</v>
      </c>
      <c r="R270">
        <v>261</v>
      </c>
      <c r="S270">
        <v>60.940000000000005</v>
      </c>
      <c r="T270" s="221">
        <v>320913</v>
      </c>
      <c r="U270" s="7">
        <f>S270-june!G270</f>
        <v>-3.0899999999999963</v>
      </c>
      <c r="V270" s="7">
        <f>T270-june!H270</f>
        <v>-51718</v>
      </c>
    </row>
    <row r="271" spans="1:22" ht="18.75">
      <c r="A271" s="6">
        <v>262</v>
      </c>
      <c r="B271" s="32" t="s">
        <v>822</v>
      </c>
      <c r="C271" s="217">
        <v>0</v>
      </c>
      <c r="D271" s="218">
        <v>0</v>
      </c>
      <c r="E271" s="219">
        <f t="shared" si="12"/>
        <v>10.85</v>
      </c>
      <c r="F271" s="218">
        <f t="shared" si="13"/>
        <v>62495</v>
      </c>
      <c r="H271">
        <v>262</v>
      </c>
      <c r="I271">
        <v>3</v>
      </c>
      <c r="J271" s="221">
        <v>4</v>
      </c>
      <c r="L271" s="152">
        <f>C271-june!E271</f>
        <v>0</v>
      </c>
      <c r="M271" s="7">
        <f>D271-june!F271</f>
        <v>0</v>
      </c>
      <c r="N271" s="152">
        <f>E271-june!G271</f>
        <v>-5.120000000000001</v>
      </c>
      <c r="O271" s="7">
        <f>F271-june!H271</f>
        <v>-34949</v>
      </c>
      <c r="Q271" s="6">
        <f t="shared" si="14"/>
        <v>0</v>
      </c>
      <c r="R271">
        <v>262</v>
      </c>
      <c r="S271">
        <v>6</v>
      </c>
      <c r="T271" s="221">
        <v>30000</v>
      </c>
      <c r="U271" s="7">
        <f>S271-june!G271</f>
        <v>-9.9700000000000006</v>
      </c>
      <c r="V271" s="7">
        <f>T271-june!H271</f>
        <v>-67444</v>
      </c>
    </row>
    <row r="272" spans="1:22" ht="18.75">
      <c r="A272" s="6">
        <v>263</v>
      </c>
      <c r="B272" s="32" t="s">
        <v>917</v>
      </c>
      <c r="C272" s="217">
        <v>14</v>
      </c>
      <c r="D272" s="218">
        <v>74998</v>
      </c>
      <c r="E272" s="219">
        <f t="shared" si="12"/>
        <v>25.48</v>
      </c>
      <c r="F272" s="218">
        <f t="shared" si="13"/>
        <v>166742</v>
      </c>
      <c r="H272">
        <v>263</v>
      </c>
      <c r="I272"/>
      <c r="J272" s="221"/>
      <c r="L272" s="152">
        <f>C272-june!E272</f>
        <v>3</v>
      </c>
      <c r="M272" s="7">
        <f>D272-june!F272</f>
        <v>17693</v>
      </c>
      <c r="N272" s="152">
        <f>E272-june!G272</f>
        <v>1.3300000000000018</v>
      </c>
      <c r="O272" s="7">
        <f>F272-june!H272</f>
        <v>35861</v>
      </c>
      <c r="Q272" s="6">
        <f t="shared" si="14"/>
        <v>0</v>
      </c>
      <c r="R272">
        <v>263</v>
      </c>
      <c r="S272">
        <v>25.48</v>
      </c>
      <c r="T272" s="221">
        <v>166742</v>
      </c>
      <c r="U272" s="7">
        <f>S272-june!G272</f>
        <v>1.3300000000000018</v>
      </c>
      <c r="V272" s="7">
        <f>T272-june!H272</f>
        <v>35861</v>
      </c>
    </row>
    <row r="273" spans="1:22" ht="18.75">
      <c r="A273" s="6">
        <v>264</v>
      </c>
      <c r="B273" s="32" t="s">
        <v>1245</v>
      </c>
      <c r="C273" s="217">
        <v>0</v>
      </c>
      <c r="D273" s="218">
        <v>0</v>
      </c>
      <c r="E273" s="219">
        <f t="shared" si="12"/>
        <v>1.18</v>
      </c>
      <c r="F273" s="218">
        <f t="shared" si="13"/>
        <v>7906</v>
      </c>
      <c r="H273">
        <v>264</v>
      </c>
      <c r="I273"/>
      <c r="J273" s="221">
        <v>2</v>
      </c>
      <c r="L273" s="152">
        <f>C273-june!E273</f>
        <v>0</v>
      </c>
      <c r="M273" s="7">
        <f>D273-june!F273</f>
        <v>0</v>
      </c>
      <c r="N273" s="152">
        <f>E273-june!G273</f>
        <v>-0.12000000000000011</v>
      </c>
      <c r="O273" s="7">
        <f>F273-june!H273</f>
        <v>-1175</v>
      </c>
      <c r="Q273" s="6">
        <f t="shared" si="14"/>
        <v>0</v>
      </c>
      <c r="R273" s="6">
        <v>264</v>
      </c>
      <c r="U273" s="7">
        <f>S273-june!G273</f>
        <v>-1.3</v>
      </c>
      <c r="V273" s="7">
        <f>T273-june!H273</f>
        <v>-9081</v>
      </c>
    </row>
    <row r="274" spans="1:22" ht="18.75">
      <c r="A274" s="6">
        <v>265</v>
      </c>
      <c r="B274" s="31" t="s">
        <v>1246</v>
      </c>
      <c r="C274" s="217">
        <v>0</v>
      </c>
      <c r="D274" s="218">
        <v>0</v>
      </c>
      <c r="E274" s="219">
        <f t="shared" si="12"/>
        <v>4.0199999999999996</v>
      </c>
      <c r="F274" s="218">
        <f t="shared" si="13"/>
        <v>26934</v>
      </c>
      <c r="H274">
        <v>265</v>
      </c>
      <c r="I274">
        <v>2</v>
      </c>
      <c r="J274" s="221">
        <v>4</v>
      </c>
      <c r="L274" s="152">
        <f>C274-june!E274</f>
        <v>0</v>
      </c>
      <c r="M274" s="7">
        <f>D274-june!F274</f>
        <v>0</v>
      </c>
      <c r="N274" s="152">
        <f>E274-june!G274</f>
        <v>-1.2800000000000002</v>
      </c>
      <c r="O274" s="7">
        <f>F274-june!H274</f>
        <v>-9697</v>
      </c>
      <c r="Q274" s="6">
        <f t="shared" si="14"/>
        <v>0</v>
      </c>
      <c r="R274" s="6">
        <v>265</v>
      </c>
      <c r="U274" s="7">
        <f>S274-june!G274</f>
        <v>-5.3</v>
      </c>
      <c r="V274" s="7">
        <f>T274-june!H274</f>
        <v>-36631</v>
      </c>
    </row>
    <row r="275" spans="1:22" ht="18.75">
      <c r="A275" s="6">
        <v>266</v>
      </c>
      <c r="B275" s="31" t="s">
        <v>1247</v>
      </c>
      <c r="C275" s="217">
        <v>0</v>
      </c>
      <c r="D275" s="218">
        <v>0</v>
      </c>
      <c r="E275" s="219">
        <f t="shared" si="12"/>
        <v>0.59</v>
      </c>
      <c r="F275" s="218">
        <f t="shared" si="13"/>
        <v>3953</v>
      </c>
      <c r="H275">
        <v>266</v>
      </c>
      <c r="I275"/>
      <c r="J275" s="221">
        <v>1</v>
      </c>
      <c r="L275" s="152">
        <f>C275-june!E275</f>
        <v>0</v>
      </c>
      <c r="M275" s="7">
        <f>D275-june!F275</f>
        <v>0</v>
      </c>
      <c r="N275" s="152">
        <f>E275-june!G275</f>
        <v>-2.41</v>
      </c>
      <c r="O275" s="7">
        <f>F275-june!H275</f>
        <v>-13903</v>
      </c>
      <c r="Q275" s="6">
        <f t="shared" si="14"/>
        <v>0</v>
      </c>
      <c r="R275" s="6">
        <v>266</v>
      </c>
      <c r="U275" s="7">
        <f>S275-june!G275</f>
        <v>-3</v>
      </c>
      <c r="V275" s="7">
        <f>T275-june!H275</f>
        <v>-17856</v>
      </c>
    </row>
    <row r="276" spans="1:22" ht="18.75">
      <c r="A276" s="6">
        <v>267</v>
      </c>
      <c r="B276" s="31" t="s">
        <v>1248</v>
      </c>
      <c r="C276" s="217">
        <v>0</v>
      </c>
      <c r="D276" s="218">
        <v>0</v>
      </c>
      <c r="E276" s="219">
        <f t="shared" si="12"/>
        <v>0</v>
      </c>
      <c r="F276" s="218">
        <f t="shared" si="13"/>
        <v>0</v>
      </c>
      <c r="H276">
        <v>267</v>
      </c>
      <c r="I276"/>
      <c r="J276" s="221"/>
      <c r="L276" s="152">
        <f>C276-june!E276</f>
        <v>0</v>
      </c>
      <c r="M276" s="7">
        <f>D276-june!F276</f>
        <v>0</v>
      </c>
      <c r="N276" s="152">
        <f>E276-june!G276</f>
        <v>0</v>
      </c>
      <c r="O276" s="7">
        <f>F276-june!H276</f>
        <v>0</v>
      </c>
      <c r="Q276" s="6">
        <f t="shared" si="14"/>
        <v>0</v>
      </c>
      <c r="R276">
        <v>267</v>
      </c>
      <c r="S276"/>
      <c r="T276" s="221"/>
      <c r="U276" s="7">
        <f>S276-june!G276</f>
        <v>0</v>
      </c>
      <c r="V276" s="7">
        <f>T276-june!H276</f>
        <v>0</v>
      </c>
    </row>
    <row r="277" spans="1:22" ht="18.75">
      <c r="A277" s="6">
        <v>268</v>
      </c>
      <c r="B277" s="31" t="s">
        <v>1249</v>
      </c>
      <c r="C277" s="217">
        <v>0</v>
      </c>
      <c r="D277" s="218">
        <v>0</v>
      </c>
      <c r="E277" s="219">
        <f t="shared" si="12"/>
        <v>0</v>
      </c>
      <c r="F277" s="218">
        <f t="shared" si="13"/>
        <v>0</v>
      </c>
      <c r="H277">
        <v>268</v>
      </c>
      <c r="I277"/>
      <c r="J277" s="221"/>
      <c r="L277" s="152">
        <f>C277-june!E277</f>
        <v>0</v>
      </c>
      <c r="M277" s="7">
        <f>D277-june!F277</f>
        <v>0</v>
      </c>
      <c r="N277" s="152">
        <f>E277-june!G277</f>
        <v>0</v>
      </c>
      <c r="O277" s="7">
        <f>F277-june!H277</f>
        <v>0</v>
      </c>
      <c r="Q277" s="6">
        <f t="shared" si="14"/>
        <v>0</v>
      </c>
      <c r="R277">
        <v>268</v>
      </c>
      <c r="S277"/>
      <c r="T277" s="221"/>
      <c r="U277" s="7">
        <f>S277-june!G277</f>
        <v>0</v>
      </c>
      <c r="V277" s="7">
        <f>T277-june!H277</f>
        <v>0</v>
      </c>
    </row>
    <row r="278" spans="1:22" ht="18.75">
      <c r="A278" s="6">
        <v>269</v>
      </c>
      <c r="B278" s="31" t="s">
        <v>1279</v>
      </c>
      <c r="C278" s="217">
        <v>0</v>
      </c>
      <c r="D278" s="218">
        <v>0</v>
      </c>
      <c r="E278" s="219">
        <f t="shared" si="12"/>
        <v>0</v>
      </c>
      <c r="F278" s="218">
        <f t="shared" si="13"/>
        <v>0</v>
      </c>
      <c r="H278">
        <v>269</v>
      </c>
      <c r="I278"/>
      <c r="J278" s="221"/>
      <c r="L278" s="152">
        <f>C278-june!E278</f>
        <v>0</v>
      </c>
      <c r="M278" s="7">
        <f>D278-june!F278</f>
        <v>0</v>
      </c>
      <c r="N278" s="152">
        <f>E278-june!G278</f>
        <v>0</v>
      </c>
      <c r="O278" s="7">
        <f>F278-june!H278</f>
        <v>0</v>
      </c>
      <c r="Q278" s="6">
        <f t="shared" si="14"/>
        <v>0</v>
      </c>
      <c r="R278">
        <v>269</v>
      </c>
      <c r="S278"/>
      <c r="T278" s="221"/>
      <c r="U278" s="7">
        <f>S278-june!G278</f>
        <v>0</v>
      </c>
      <c r="V278" s="7">
        <f>T278-june!H278</f>
        <v>0</v>
      </c>
    </row>
    <row r="279" spans="1:22" ht="18.75">
      <c r="A279" s="6">
        <v>270</v>
      </c>
      <c r="B279" s="32" t="s">
        <v>849</v>
      </c>
      <c r="C279" s="217">
        <v>0</v>
      </c>
      <c r="D279" s="218">
        <v>0</v>
      </c>
      <c r="E279" s="219">
        <f t="shared" si="12"/>
        <v>0</v>
      </c>
      <c r="F279" s="218">
        <f t="shared" si="13"/>
        <v>0</v>
      </c>
      <c r="H279">
        <v>270</v>
      </c>
      <c r="I279"/>
      <c r="J279" s="221"/>
      <c r="L279" s="152">
        <f>C279-june!E279</f>
        <v>0</v>
      </c>
      <c r="M279" s="7">
        <f>D279-june!F279</f>
        <v>0</v>
      </c>
      <c r="N279" s="152">
        <f>E279-june!G279</f>
        <v>0</v>
      </c>
      <c r="O279" s="7">
        <f>F279-june!H279</f>
        <v>0</v>
      </c>
      <c r="Q279" s="6">
        <f t="shared" si="14"/>
        <v>0</v>
      </c>
      <c r="R279">
        <v>270</v>
      </c>
      <c r="S279"/>
      <c r="T279" s="221"/>
      <c r="U279" s="7">
        <f>S279-june!G279</f>
        <v>0</v>
      </c>
      <c r="V279" s="7">
        <f>T279-june!H279</f>
        <v>0</v>
      </c>
    </row>
    <row r="280" spans="1:22" ht="18.75">
      <c r="A280" s="6">
        <v>271</v>
      </c>
      <c r="B280" s="32" t="s">
        <v>1285</v>
      </c>
      <c r="C280" s="217">
        <v>0.81</v>
      </c>
      <c r="D280" s="218">
        <v>4989</v>
      </c>
      <c r="E280" s="219">
        <f t="shared" si="12"/>
        <v>36.79</v>
      </c>
      <c r="F280" s="218">
        <f t="shared" si="13"/>
        <v>211728</v>
      </c>
      <c r="H280">
        <v>271</v>
      </c>
      <c r="I280">
        <v>1</v>
      </c>
      <c r="J280" s="221">
        <v>8</v>
      </c>
      <c r="L280" s="152">
        <f>C280-june!E280</f>
        <v>0.81</v>
      </c>
      <c r="M280" s="7">
        <f>D280-june!F280</f>
        <v>4989</v>
      </c>
      <c r="N280" s="152">
        <f>E280-june!G280</f>
        <v>10.100000000000001</v>
      </c>
      <c r="O280" s="7">
        <f>F280-june!H280</f>
        <v>48873</v>
      </c>
      <c r="Q280" s="6">
        <f t="shared" si="14"/>
        <v>0</v>
      </c>
      <c r="R280">
        <v>271</v>
      </c>
      <c r="S280">
        <v>31.240000000000002</v>
      </c>
      <c r="T280" s="221">
        <v>174543</v>
      </c>
      <c r="U280" s="7">
        <f>S280-june!G280</f>
        <v>4.5500000000000043</v>
      </c>
      <c r="V280" s="7">
        <f>T280-june!H280</f>
        <v>11688</v>
      </c>
    </row>
    <row r="281" spans="1:22" ht="18.75">
      <c r="A281" s="6">
        <v>272</v>
      </c>
      <c r="B281" s="31" t="s">
        <v>1250</v>
      </c>
      <c r="C281" s="217">
        <v>0</v>
      </c>
      <c r="D281" s="218">
        <v>0</v>
      </c>
      <c r="E281" s="219">
        <f t="shared" si="12"/>
        <v>8</v>
      </c>
      <c r="F281" s="218">
        <f t="shared" si="13"/>
        <v>40000</v>
      </c>
      <c r="H281">
        <v>272</v>
      </c>
      <c r="I281"/>
      <c r="J281" s="221"/>
      <c r="L281" s="152">
        <f>C281-june!E281</f>
        <v>0</v>
      </c>
      <c r="M281" s="7">
        <f>D281-june!F281</f>
        <v>0</v>
      </c>
      <c r="N281" s="152">
        <f>E281-june!G281</f>
        <v>-3.4599999999999991</v>
      </c>
      <c r="O281" s="7">
        <f>F281-june!H281</f>
        <v>-21092</v>
      </c>
      <c r="Q281" s="6">
        <f t="shared" si="14"/>
        <v>0</v>
      </c>
      <c r="R281">
        <v>272</v>
      </c>
      <c r="S281">
        <v>8</v>
      </c>
      <c r="T281" s="221">
        <v>40000</v>
      </c>
      <c r="U281" s="7">
        <f>S281-june!G281</f>
        <v>-3.4599999999999991</v>
      </c>
      <c r="V281" s="7">
        <f>T281-june!H281</f>
        <v>-21092</v>
      </c>
    </row>
    <row r="282" spans="1:22" ht="18.75">
      <c r="A282" s="6">
        <v>273</v>
      </c>
      <c r="B282" s="31" t="s">
        <v>895</v>
      </c>
      <c r="C282" s="217">
        <v>0</v>
      </c>
      <c r="D282" s="218">
        <v>0</v>
      </c>
      <c r="E282" s="219">
        <f t="shared" si="12"/>
        <v>5.2299999999999995</v>
      </c>
      <c r="F282" s="218">
        <f t="shared" si="13"/>
        <v>29567</v>
      </c>
      <c r="H282">
        <v>273</v>
      </c>
      <c r="I282">
        <v>1</v>
      </c>
      <c r="J282" s="221">
        <v>2</v>
      </c>
      <c r="L282" s="152">
        <f>C282-june!E282</f>
        <v>0</v>
      </c>
      <c r="M282" s="7">
        <f>D282-june!F282</f>
        <v>0</v>
      </c>
      <c r="N282" s="152">
        <f>E282-june!G282</f>
        <v>-8.4499999999999993</v>
      </c>
      <c r="O282" s="7">
        <f>F282-june!H282</f>
        <v>-43609</v>
      </c>
      <c r="Q282" s="6">
        <f t="shared" si="14"/>
        <v>0</v>
      </c>
      <c r="R282">
        <v>273</v>
      </c>
      <c r="S282">
        <v>3.2199999999999998</v>
      </c>
      <c r="T282" s="221">
        <v>16100</v>
      </c>
      <c r="U282" s="7">
        <f>S282-june!G282</f>
        <v>-10.46</v>
      </c>
      <c r="V282" s="7">
        <f>T282-june!H282</f>
        <v>-57076</v>
      </c>
    </row>
    <row r="283" spans="1:22" ht="18.75">
      <c r="A283" s="6">
        <v>274</v>
      </c>
      <c r="B283" s="32" t="s">
        <v>932</v>
      </c>
      <c r="C283" s="217">
        <v>0</v>
      </c>
      <c r="D283" s="218">
        <v>0</v>
      </c>
      <c r="E283" s="219">
        <f t="shared" si="12"/>
        <v>1.42</v>
      </c>
      <c r="F283" s="218">
        <f t="shared" si="13"/>
        <v>9514</v>
      </c>
      <c r="H283">
        <v>274</v>
      </c>
      <c r="I283">
        <v>1</v>
      </c>
      <c r="J283" s="221">
        <v>1</v>
      </c>
      <c r="L283" s="152">
        <f>C283-june!E283</f>
        <v>0</v>
      </c>
      <c r="M283" s="7">
        <f>D283-june!F283</f>
        <v>0</v>
      </c>
      <c r="N283" s="152">
        <f>E283-june!G283</f>
        <v>-3.58</v>
      </c>
      <c r="O283" s="7">
        <f>F283-june!H283</f>
        <v>-18886</v>
      </c>
      <c r="Q283" s="6">
        <f t="shared" si="14"/>
        <v>0</v>
      </c>
      <c r="R283" s="6">
        <v>274</v>
      </c>
      <c r="U283" s="7">
        <f>S283-june!G283</f>
        <v>-5</v>
      </c>
      <c r="V283" s="7">
        <f>T283-june!H283</f>
        <v>-28400</v>
      </c>
    </row>
    <row r="284" spans="1:22" ht="18.75">
      <c r="A284" s="6">
        <v>275</v>
      </c>
      <c r="B284" s="31" t="s">
        <v>1251</v>
      </c>
      <c r="C284" s="217">
        <v>65</v>
      </c>
      <c r="D284" s="218">
        <v>394230</v>
      </c>
      <c r="E284" s="219">
        <f t="shared" si="12"/>
        <v>15.939999999999998</v>
      </c>
      <c r="F284" s="218">
        <f t="shared" si="13"/>
        <v>113346</v>
      </c>
      <c r="H284">
        <v>275</v>
      </c>
      <c r="I284">
        <v>5</v>
      </c>
      <c r="J284" s="221"/>
      <c r="L284" s="152">
        <f>C284-june!E284</f>
        <v>-5.8799999999999955</v>
      </c>
      <c r="M284" s="7">
        <f>D284-june!F284</f>
        <v>-40796</v>
      </c>
      <c r="N284" s="152">
        <f>E284-june!G284</f>
        <v>5.9899999999999984</v>
      </c>
      <c r="O284" s="7">
        <f>F284-june!H284</f>
        <v>38143</v>
      </c>
      <c r="Q284" s="6">
        <f t="shared" si="14"/>
        <v>0</v>
      </c>
      <c r="R284">
        <v>275</v>
      </c>
      <c r="S284">
        <v>11.79</v>
      </c>
      <c r="T284" s="221">
        <v>85541</v>
      </c>
      <c r="U284" s="7">
        <f>S284-june!G284</f>
        <v>1.8399999999999999</v>
      </c>
      <c r="V284" s="7">
        <f>T284-june!H284</f>
        <v>10338</v>
      </c>
    </row>
    <row r="285" spans="1:22" ht="18.75">
      <c r="A285" s="6">
        <v>276</v>
      </c>
      <c r="B285" s="32" t="s">
        <v>831</v>
      </c>
      <c r="C285" s="217">
        <v>0</v>
      </c>
      <c r="D285" s="218">
        <v>0</v>
      </c>
      <c r="E285" s="219">
        <f t="shared" si="12"/>
        <v>2.4</v>
      </c>
      <c r="F285" s="218">
        <f t="shared" si="13"/>
        <v>16812</v>
      </c>
      <c r="H285">
        <v>276</v>
      </c>
      <c r="I285">
        <v>2</v>
      </c>
      <c r="J285" s="221">
        <v>1</v>
      </c>
      <c r="L285" s="152">
        <f>C285-june!E285</f>
        <v>0</v>
      </c>
      <c r="M285" s="7">
        <f>D285-june!F285</f>
        <v>0</v>
      </c>
      <c r="N285" s="152">
        <f>E285-june!G285</f>
        <v>-1.77</v>
      </c>
      <c r="O285" s="7">
        <f>F285-june!H285</f>
        <v>-13006</v>
      </c>
      <c r="Q285" s="6">
        <f t="shared" si="14"/>
        <v>0</v>
      </c>
      <c r="R285">
        <v>276</v>
      </c>
      <c r="S285">
        <v>0.15</v>
      </c>
      <c r="T285" s="221">
        <v>1737</v>
      </c>
      <c r="U285" s="7">
        <f>S285-june!G285</f>
        <v>-4.0199999999999996</v>
      </c>
      <c r="V285" s="7">
        <f>T285-june!H285</f>
        <v>-28081</v>
      </c>
    </row>
    <row r="286" spans="1:22" ht="18.75">
      <c r="A286" s="6">
        <v>277</v>
      </c>
      <c r="B286" s="32" t="s">
        <v>869</v>
      </c>
      <c r="C286" s="217">
        <v>6.33</v>
      </c>
      <c r="D286" s="218">
        <v>71119</v>
      </c>
      <c r="E286" s="219">
        <f t="shared" si="12"/>
        <v>231.83</v>
      </c>
      <c r="F286" s="218">
        <f t="shared" si="13"/>
        <v>1301647</v>
      </c>
      <c r="H286">
        <v>277</v>
      </c>
      <c r="I286">
        <v>4</v>
      </c>
      <c r="J286" s="221">
        <v>8</v>
      </c>
      <c r="L286" s="152">
        <f>C286-june!E286</f>
        <v>-0.98000000000000043</v>
      </c>
      <c r="M286" s="7">
        <f>D286-june!F286</f>
        <v>34569</v>
      </c>
      <c r="N286" s="152">
        <f>E286-june!G286</f>
        <v>-30.499999999999915</v>
      </c>
      <c r="O286" s="7">
        <f>F286-june!H286</f>
        <v>-187855</v>
      </c>
      <c r="Q286" s="6">
        <f t="shared" si="14"/>
        <v>0</v>
      </c>
      <c r="R286">
        <v>277</v>
      </c>
      <c r="S286">
        <v>223.79000000000002</v>
      </c>
      <c r="T286" s="221">
        <v>1247779</v>
      </c>
      <c r="U286" s="7">
        <f>S286-june!G286</f>
        <v>-38.539999999999907</v>
      </c>
      <c r="V286" s="7">
        <f>T286-june!H286</f>
        <v>-241723</v>
      </c>
    </row>
    <row r="287" spans="1:22" ht="18.75">
      <c r="A287" s="6">
        <v>278</v>
      </c>
      <c r="B287" s="32" t="s">
        <v>817</v>
      </c>
      <c r="C287" s="217">
        <v>168.47000000000006</v>
      </c>
      <c r="D287" s="218">
        <v>960997</v>
      </c>
      <c r="E287" s="219">
        <f t="shared" si="12"/>
        <v>115.37</v>
      </c>
      <c r="F287" s="218">
        <f t="shared" si="13"/>
        <v>738717</v>
      </c>
      <c r="H287">
        <v>278</v>
      </c>
      <c r="I287">
        <v>4</v>
      </c>
      <c r="J287" s="221">
        <v>3</v>
      </c>
      <c r="L287" s="152">
        <f>C287-june!E287</f>
        <v>6.0800000000000693</v>
      </c>
      <c r="M287" s="7">
        <f>D287-june!F287</f>
        <v>57851</v>
      </c>
      <c r="N287" s="152">
        <f>E287-june!G287</f>
        <v>2.0099999999999767</v>
      </c>
      <c r="O287" s="7">
        <f>F287-june!H287</f>
        <v>-3850</v>
      </c>
      <c r="Q287" s="6">
        <f t="shared" si="14"/>
        <v>0</v>
      </c>
      <c r="R287">
        <v>278</v>
      </c>
      <c r="S287">
        <v>110.28000000000002</v>
      </c>
      <c r="T287" s="221">
        <v>704614</v>
      </c>
      <c r="U287" s="7">
        <f>S287-june!G287</f>
        <v>-3.0800000000000125</v>
      </c>
      <c r="V287" s="7">
        <f>T287-june!H287</f>
        <v>-37953</v>
      </c>
    </row>
    <row r="288" spans="1:22" ht="18.75">
      <c r="A288" s="6">
        <v>279</v>
      </c>
      <c r="B288" s="31" t="s">
        <v>1252</v>
      </c>
      <c r="C288" s="217">
        <v>0</v>
      </c>
      <c r="D288" s="218">
        <v>0</v>
      </c>
      <c r="E288" s="219">
        <f t="shared" si="12"/>
        <v>0</v>
      </c>
      <c r="F288" s="218">
        <f t="shared" si="13"/>
        <v>0</v>
      </c>
      <c r="H288">
        <v>279</v>
      </c>
      <c r="I288"/>
      <c r="J288" s="221"/>
      <c r="L288" s="152">
        <f>C288-june!E288</f>
        <v>0</v>
      </c>
      <c r="M288" s="7">
        <f>D288-june!F288</f>
        <v>0</v>
      </c>
      <c r="N288" s="152">
        <f>E288-june!G288</f>
        <v>0</v>
      </c>
      <c r="O288" s="7">
        <f>F288-june!H288</f>
        <v>0</v>
      </c>
      <c r="Q288" s="6">
        <f t="shared" si="14"/>
        <v>0</v>
      </c>
      <c r="R288">
        <v>279</v>
      </c>
      <c r="S288"/>
      <c r="T288" s="221"/>
      <c r="U288" s="7">
        <f>S288-june!G288</f>
        <v>0</v>
      </c>
      <c r="V288" s="7">
        <f>T288-june!H288</f>
        <v>0</v>
      </c>
    </row>
    <row r="289" spans="1:22" ht="18.75">
      <c r="A289" s="6">
        <v>280</v>
      </c>
      <c r="B289" s="31" t="s">
        <v>1253</v>
      </c>
      <c r="C289" s="217">
        <v>0</v>
      </c>
      <c r="D289" s="218">
        <v>0</v>
      </c>
      <c r="E289" s="219">
        <f t="shared" si="12"/>
        <v>0</v>
      </c>
      <c r="F289" s="218">
        <f t="shared" si="13"/>
        <v>0</v>
      </c>
      <c r="H289">
        <v>280</v>
      </c>
      <c r="I289"/>
      <c r="J289" s="221"/>
      <c r="L289" s="152">
        <f>C289-june!E289</f>
        <v>0</v>
      </c>
      <c r="M289" s="7">
        <f>D289-june!F289</f>
        <v>0</v>
      </c>
      <c r="N289" s="152">
        <f>E289-june!G289</f>
        <v>0</v>
      </c>
      <c r="O289" s="7">
        <f>F289-june!H289</f>
        <v>0</v>
      </c>
      <c r="Q289" s="6">
        <f t="shared" si="14"/>
        <v>0</v>
      </c>
      <c r="R289">
        <v>280</v>
      </c>
      <c r="S289"/>
      <c r="T289" s="221"/>
      <c r="U289" s="7">
        <f>S289-june!G289</f>
        <v>0</v>
      </c>
      <c r="V289" s="7">
        <f>T289-june!H289</f>
        <v>0</v>
      </c>
    </row>
    <row r="290" spans="1:22" ht="18.75">
      <c r="A290" s="6">
        <v>281</v>
      </c>
      <c r="B290" s="32" t="s">
        <v>575</v>
      </c>
      <c r="C290" s="217">
        <v>8.41</v>
      </c>
      <c r="D290" s="218">
        <v>45904</v>
      </c>
      <c r="E290" s="219">
        <f t="shared" si="12"/>
        <v>740.96999999999991</v>
      </c>
      <c r="F290" s="218">
        <f t="shared" si="13"/>
        <v>4294860</v>
      </c>
      <c r="H290">
        <v>281</v>
      </c>
      <c r="I290">
        <v>30</v>
      </c>
      <c r="J290" s="221">
        <v>56</v>
      </c>
      <c r="L290" s="152">
        <f>C290-june!E290</f>
        <v>-5.59</v>
      </c>
      <c r="M290" s="7">
        <f>D290-june!F290</f>
        <v>-32448</v>
      </c>
      <c r="N290" s="152">
        <f>E290-june!G290</f>
        <v>-16.35000000000025</v>
      </c>
      <c r="O290" s="7">
        <f>F290-june!H290</f>
        <v>-185285</v>
      </c>
      <c r="Q290" s="6">
        <f t="shared" si="14"/>
        <v>0</v>
      </c>
      <c r="R290">
        <v>281</v>
      </c>
      <c r="S290">
        <v>683.03</v>
      </c>
      <c r="T290" s="221">
        <v>3906662</v>
      </c>
      <c r="U290" s="7">
        <f>S290-june!G290</f>
        <v>-74.290000000000191</v>
      </c>
      <c r="V290" s="7">
        <f>T290-june!H290</f>
        <v>-573483</v>
      </c>
    </row>
    <row r="291" spans="1:22" ht="18.75">
      <c r="A291" s="6">
        <v>282</v>
      </c>
      <c r="B291" s="31" t="s">
        <v>1254</v>
      </c>
      <c r="C291" s="217">
        <v>0</v>
      </c>
      <c r="D291" s="218">
        <v>0</v>
      </c>
      <c r="E291" s="219">
        <f t="shared" si="12"/>
        <v>0</v>
      </c>
      <c r="F291" s="218">
        <f t="shared" si="13"/>
        <v>0</v>
      </c>
      <c r="H291">
        <v>282</v>
      </c>
      <c r="I291"/>
      <c r="J291" s="221"/>
      <c r="L291" s="152">
        <f>C291-june!E291</f>
        <v>0</v>
      </c>
      <c r="M291" s="7">
        <f>D291-june!F291</f>
        <v>0</v>
      </c>
      <c r="N291" s="152">
        <f>E291-june!G291</f>
        <v>0</v>
      </c>
      <c r="O291" s="7">
        <f>F291-june!H291</f>
        <v>0</v>
      </c>
      <c r="Q291" s="6">
        <f t="shared" si="14"/>
        <v>0</v>
      </c>
      <c r="R291">
        <v>282</v>
      </c>
      <c r="S291"/>
      <c r="T291" s="221"/>
      <c r="U291" s="7">
        <f>S291-june!G291</f>
        <v>0</v>
      </c>
      <c r="V291" s="7">
        <f>T291-june!H291</f>
        <v>0</v>
      </c>
    </row>
    <row r="292" spans="1:22" ht="18.75">
      <c r="A292" s="6">
        <v>283</v>
      </c>
      <c r="B292" s="31" t="s">
        <v>1255</v>
      </c>
      <c r="C292" s="217">
        <v>0</v>
      </c>
      <c r="D292" s="218">
        <v>0</v>
      </c>
      <c r="E292" s="219">
        <f t="shared" si="12"/>
        <v>0</v>
      </c>
      <c r="F292" s="218">
        <f t="shared" si="13"/>
        <v>0</v>
      </c>
      <c r="H292">
        <v>283</v>
      </c>
      <c r="I292"/>
      <c r="J292" s="221"/>
      <c r="L292" s="152">
        <f>C292-june!E292</f>
        <v>0</v>
      </c>
      <c r="M292" s="7">
        <f>D292-june!F292</f>
        <v>0</v>
      </c>
      <c r="N292" s="152">
        <f>E292-june!G292</f>
        <v>0</v>
      </c>
      <c r="O292" s="7">
        <f>F292-june!H292</f>
        <v>0</v>
      </c>
      <c r="Q292" s="6">
        <f t="shared" si="14"/>
        <v>0</v>
      </c>
      <c r="R292">
        <v>283</v>
      </c>
      <c r="S292"/>
      <c r="T292" s="221"/>
      <c r="U292" s="7">
        <f>S292-june!G292</f>
        <v>0</v>
      </c>
      <c r="V292" s="7">
        <f>T292-june!H292</f>
        <v>0</v>
      </c>
    </row>
    <row r="293" spans="1:22" ht="18.75">
      <c r="A293" s="6">
        <v>284</v>
      </c>
      <c r="B293" s="31" t="s">
        <v>772</v>
      </c>
      <c r="C293" s="217">
        <v>0</v>
      </c>
      <c r="D293" s="218">
        <v>0</v>
      </c>
      <c r="E293" s="219">
        <f t="shared" si="12"/>
        <v>2.48</v>
      </c>
      <c r="F293" s="218">
        <f t="shared" si="13"/>
        <v>21674</v>
      </c>
      <c r="H293">
        <v>284</v>
      </c>
      <c r="I293"/>
      <c r="J293" s="221"/>
      <c r="L293" s="152">
        <f>C293-june!E293</f>
        <v>0</v>
      </c>
      <c r="M293" s="7">
        <f>D293-june!F293</f>
        <v>0</v>
      </c>
      <c r="N293" s="152">
        <f>E293-june!G293</f>
        <v>-5.01</v>
      </c>
      <c r="O293" s="7">
        <f>F293-june!H293</f>
        <v>-30162</v>
      </c>
      <c r="Q293" s="6">
        <f t="shared" si="14"/>
        <v>0</v>
      </c>
      <c r="R293">
        <v>284</v>
      </c>
      <c r="S293">
        <v>2.48</v>
      </c>
      <c r="T293" s="221">
        <v>21674</v>
      </c>
      <c r="U293" s="7">
        <f>S293-june!G293</f>
        <v>-5.01</v>
      </c>
      <c r="V293" s="7">
        <f>T293-june!H293</f>
        <v>-30162</v>
      </c>
    </row>
    <row r="294" spans="1:22" ht="18.75">
      <c r="A294" s="6">
        <v>285</v>
      </c>
      <c r="B294" s="32" t="s">
        <v>839</v>
      </c>
      <c r="C294" s="217">
        <v>0</v>
      </c>
      <c r="D294" s="218">
        <v>0</v>
      </c>
      <c r="E294" s="219">
        <f t="shared" si="12"/>
        <v>13.14</v>
      </c>
      <c r="F294" s="218">
        <f t="shared" si="13"/>
        <v>76138</v>
      </c>
      <c r="H294">
        <v>285</v>
      </c>
      <c r="I294">
        <v>1</v>
      </c>
      <c r="J294" s="221">
        <v>9</v>
      </c>
      <c r="L294" s="152">
        <f>C294-june!E294</f>
        <v>0</v>
      </c>
      <c r="M294" s="7">
        <f>D294-june!F294</f>
        <v>0</v>
      </c>
      <c r="N294" s="152">
        <f>E294-june!G294</f>
        <v>-3.490000000000002</v>
      </c>
      <c r="O294" s="7">
        <f>F294-june!H294</f>
        <v>-67497</v>
      </c>
      <c r="Q294" s="6">
        <f t="shared" si="14"/>
        <v>0</v>
      </c>
      <c r="R294">
        <v>285</v>
      </c>
      <c r="S294">
        <v>7</v>
      </c>
      <c r="T294" s="221">
        <v>35000</v>
      </c>
      <c r="U294" s="7">
        <f>S294-june!G294</f>
        <v>-9.6300000000000026</v>
      </c>
      <c r="V294" s="7">
        <f>T294-june!H294</f>
        <v>-108635</v>
      </c>
    </row>
    <row r="295" spans="1:22" ht="18.75">
      <c r="A295" s="6">
        <v>286</v>
      </c>
      <c r="B295" s="31" t="s">
        <v>1256</v>
      </c>
      <c r="C295" s="217">
        <v>0</v>
      </c>
      <c r="D295" s="218">
        <v>0</v>
      </c>
      <c r="E295" s="219">
        <f t="shared" si="12"/>
        <v>0</v>
      </c>
      <c r="F295" s="218">
        <f t="shared" si="13"/>
        <v>0</v>
      </c>
      <c r="H295">
        <v>286</v>
      </c>
      <c r="I295"/>
      <c r="J295" s="221"/>
      <c r="L295" s="152">
        <f>C295-june!E295</f>
        <v>0</v>
      </c>
      <c r="M295" s="7">
        <f>D295-june!F295</f>
        <v>0</v>
      </c>
      <c r="N295" s="152">
        <f>E295-june!G295</f>
        <v>0</v>
      </c>
      <c r="O295" s="7">
        <f>F295-june!H295</f>
        <v>0</v>
      </c>
      <c r="Q295" s="6">
        <f t="shared" si="14"/>
        <v>0</v>
      </c>
      <c r="R295">
        <v>286</v>
      </c>
      <c r="S295"/>
      <c r="T295" s="221"/>
      <c r="U295" s="7">
        <f>S295-june!G295</f>
        <v>0</v>
      </c>
      <c r="V295" s="7">
        <f>T295-june!H295</f>
        <v>0</v>
      </c>
    </row>
    <row r="296" spans="1:22" ht="18.75">
      <c r="A296" s="6">
        <v>287</v>
      </c>
      <c r="B296" s="31" t="s">
        <v>1257</v>
      </c>
      <c r="C296" s="217">
        <v>0</v>
      </c>
      <c r="D296" s="218">
        <v>0</v>
      </c>
      <c r="E296" s="219">
        <f t="shared" si="12"/>
        <v>4.4800000000000004</v>
      </c>
      <c r="F296" s="218">
        <f t="shared" si="13"/>
        <v>25222</v>
      </c>
      <c r="H296">
        <v>287</v>
      </c>
      <c r="I296">
        <v>2</v>
      </c>
      <c r="J296" s="221"/>
      <c r="L296" s="152">
        <f>C296-june!E296</f>
        <v>0</v>
      </c>
      <c r="M296" s="7">
        <f>D296-june!F296</f>
        <v>0</v>
      </c>
      <c r="N296" s="152">
        <f>E296-june!G296</f>
        <v>-2.5299999999999994</v>
      </c>
      <c r="O296" s="7">
        <f>F296-june!H296</f>
        <v>-24863</v>
      </c>
      <c r="Q296" s="6">
        <f t="shared" si="14"/>
        <v>0</v>
      </c>
      <c r="R296">
        <v>287</v>
      </c>
      <c r="S296">
        <v>2.8200000000000003</v>
      </c>
      <c r="T296" s="221">
        <v>14100</v>
      </c>
      <c r="U296" s="7">
        <f>S296-june!G296</f>
        <v>-4.1899999999999995</v>
      </c>
      <c r="V296" s="7">
        <f>T296-june!H296</f>
        <v>-35985</v>
      </c>
    </row>
    <row r="297" spans="1:22" ht="18.75">
      <c r="A297" s="6">
        <v>288</v>
      </c>
      <c r="B297" s="31" t="s">
        <v>1258</v>
      </c>
      <c r="C297" s="217">
        <v>0</v>
      </c>
      <c r="D297" s="218">
        <v>0</v>
      </c>
      <c r="E297" s="219">
        <f t="shared" si="12"/>
        <v>2.98</v>
      </c>
      <c r="F297" s="218">
        <f t="shared" si="13"/>
        <v>23284</v>
      </c>
      <c r="H297">
        <v>288</v>
      </c>
      <c r="I297"/>
      <c r="J297" s="221"/>
      <c r="L297" s="152">
        <f>C297-june!E297</f>
        <v>0</v>
      </c>
      <c r="M297" s="7">
        <f>D297-june!F297</f>
        <v>0</v>
      </c>
      <c r="N297" s="152">
        <f>E297-june!G297</f>
        <v>1.48</v>
      </c>
      <c r="O297" s="7">
        <f>F297-june!H297</f>
        <v>8172</v>
      </c>
      <c r="Q297" s="6">
        <f t="shared" si="14"/>
        <v>0</v>
      </c>
      <c r="R297">
        <v>288</v>
      </c>
      <c r="S297">
        <v>2.98</v>
      </c>
      <c r="T297" s="221">
        <v>23284</v>
      </c>
      <c r="U297" s="7">
        <f>S297-june!G297</f>
        <v>1.48</v>
      </c>
      <c r="V297" s="7">
        <f>T297-june!H297</f>
        <v>8172</v>
      </c>
    </row>
    <row r="298" spans="1:22" ht="18.75">
      <c r="A298" s="6">
        <v>289</v>
      </c>
      <c r="B298" s="32" t="s">
        <v>1259</v>
      </c>
      <c r="C298" s="217">
        <v>35.769999999999996</v>
      </c>
      <c r="D298" s="218">
        <v>262071</v>
      </c>
      <c r="E298" s="219">
        <f t="shared" si="12"/>
        <v>18.59</v>
      </c>
      <c r="F298" s="218">
        <f t="shared" si="13"/>
        <v>93953</v>
      </c>
      <c r="H298">
        <v>289</v>
      </c>
      <c r="I298"/>
      <c r="J298" s="221">
        <v>1</v>
      </c>
      <c r="L298" s="152">
        <f>C298-june!E298</f>
        <v>-5.740000000000002</v>
      </c>
      <c r="M298" s="7">
        <f>D298-june!F298</f>
        <v>-41286</v>
      </c>
      <c r="N298" s="152">
        <f>E298-june!G298</f>
        <v>10.59</v>
      </c>
      <c r="O298" s="7">
        <f>F298-june!H298</f>
        <v>53953</v>
      </c>
      <c r="Q298" s="6">
        <f t="shared" si="14"/>
        <v>0</v>
      </c>
      <c r="R298">
        <v>289</v>
      </c>
      <c r="S298">
        <v>18</v>
      </c>
      <c r="T298" s="221">
        <v>90000</v>
      </c>
      <c r="U298" s="7">
        <f>S298-june!G298</f>
        <v>10</v>
      </c>
      <c r="V298" s="7">
        <f>T298-june!H298</f>
        <v>50000</v>
      </c>
    </row>
    <row r="299" spans="1:22" ht="18.75">
      <c r="A299" s="6">
        <v>290</v>
      </c>
      <c r="B299" s="32" t="s">
        <v>798</v>
      </c>
      <c r="C299" s="217">
        <v>52</v>
      </c>
      <c r="D299" s="218">
        <v>292239</v>
      </c>
      <c r="E299" s="219">
        <f t="shared" si="12"/>
        <v>19.409999999999997</v>
      </c>
      <c r="F299" s="218">
        <f t="shared" si="13"/>
        <v>106098</v>
      </c>
      <c r="H299">
        <v>290</v>
      </c>
      <c r="I299">
        <v>1</v>
      </c>
      <c r="J299" s="221">
        <v>2</v>
      </c>
      <c r="L299" s="152">
        <f>C299-june!E299</f>
        <v>13</v>
      </c>
      <c r="M299" s="7">
        <f>D299-june!F299</f>
        <v>73156</v>
      </c>
      <c r="N299" s="152">
        <f>E299-june!G299</f>
        <v>1.509999999999998</v>
      </c>
      <c r="O299" s="7">
        <f>F299-june!H299</f>
        <v>9668</v>
      </c>
      <c r="Q299" s="6">
        <f t="shared" si="14"/>
        <v>0</v>
      </c>
      <c r="R299">
        <v>290</v>
      </c>
      <c r="S299">
        <v>17.399999999999999</v>
      </c>
      <c r="T299" s="221">
        <v>92631</v>
      </c>
      <c r="U299" s="7">
        <f>S299-june!G299</f>
        <v>-0.5</v>
      </c>
      <c r="V299" s="7">
        <f>T299-june!H299</f>
        <v>-3799</v>
      </c>
    </row>
    <row r="300" spans="1:22" ht="18.75">
      <c r="A300" s="6">
        <v>291</v>
      </c>
      <c r="B300" s="32" t="s">
        <v>773</v>
      </c>
      <c r="C300" s="217">
        <v>0</v>
      </c>
      <c r="D300" s="218">
        <v>0</v>
      </c>
      <c r="E300" s="219">
        <f t="shared" si="12"/>
        <v>3.36</v>
      </c>
      <c r="F300" s="218">
        <f t="shared" si="13"/>
        <v>20812</v>
      </c>
      <c r="H300">
        <v>291</v>
      </c>
      <c r="I300"/>
      <c r="J300" s="221">
        <v>4</v>
      </c>
      <c r="L300" s="152">
        <f>C300-june!E300</f>
        <v>0</v>
      </c>
      <c r="M300" s="7">
        <f>D300-june!F300</f>
        <v>0</v>
      </c>
      <c r="N300" s="152">
        <f>E300-june!G300</f>
        <v>-1.9</v>
      </c>
      <c r="O300" s="7">
        <f>F300-june!H300</f>
        <v>-12925</v>
      </c>
      <c r="Q300" s="6">
        <f t="shared" si="14"/>
        <v>0</v>
      </c>
      <c r="R300">
        <v>291</v>
      </c>
      <c r="S300">
        <v>1</v>
      </c>
      <c r="T300" s="221">
        <v>5000</v>
      </c>
      <c r="U300" s="7">
        <f>S300-june!G300</f>
        <v>-4.26</v>
      </c>
      <c r="V300" s="7">
        <f>T300-june!H300</f>
        <v>-28737</v>
      </c>
    </row>
    <row r="301" spans="1:22" ht="18.75">
      <c r="A301" s="6">
        <v>292</v>
      </c>
      <c r="B301" s="31" t="s">
        <v>1260</v>
      </c>
      <c r="C301" s="217">
        <v>0</v>
      </c>
      <c r="D301" s="218">
        <v>0</v>
      </c>
      <c r="E301" s="219">
        <f t="shared" si="12"/>
        <v>9.09</v>
      </c>
      <c r="F301" s="218">
        <f t="shared" si="13"/>
        <v>47456</v>
      </c>
      <c r="H301">
        <v>292</v>
      </c>
      <c r="I301"/>
      <c r="J301" s="221">
        <v>2</v>
      </c>
      <c r="L301" s="152">
        <f>C301-june!E301</f>
        <v>0</v>
      </c>
      <c r="M301" s="7">
        <f>D301-june!F301</f>
        <v>0</v>
      </c>
      <c r="N301" s="152">
        <f>E301-june!G301</f>
        <v>-4.91</v>
      </c>
      <c r="O301" s="7">
        <f>F301-june!H301</f>
        <v>-29745</v>
      </c>
      <c r="Q301" s="6">
        <f t="shared" si="14"/>
        <v>0</v>
      </c>
      <c r="R301">
        <v>292</v>
      </c>
      <c r="S301">
        <v>7.91</v>
      </c>
      <c r="T301" s="221">
        <v>39550</v>
      </c>
      <c r="U301" s="7">
        <f>S301-june!G301</f>
        <v>-6.09</v>
      </c>
      <c r="V301" s="7">
        <f>T301-june!H301</f>
        <v>-37651</v>
      </c>
    </row>
    <row r="302" spans="1:22" ht="18.75">
      <c r="A302" s="6">
        <v>293</v>
      </c>
      <c r="B302" s="32" t="s">
        <v>840</v>
      </c>
      <c r="C302" s="217">
        <v>84.230000000000018</v>
      </c>
      <c r="D302" s="218">
        <v>444565</v>
      </c>
      <c r="E302" s="219">
        <f t="shared" si="12"/>
        <v>64.11</v>
      </c>
      <c r="F302" s="218">
        <f t="shared" si="13"/>
        <v>361081</v>
      </c>
      <c r="H302">
        <v>293</v>
      </c>
      <c r="I302">
        <v>3</v>
      </c>
      <c r="J302" s="221">
        <v>6</v>
      </c>
      <c r="L302" s="152">
        <f>C302-june!E302</f>
        <v>-6.3899999999999864</v>
      </c>
      <c r="M302" s="7">
        <f>D302-june!F302</f>
        <v>-29153</v>
      </c>
      <c r="N302" s="152">
        <f>E302-june!G302</f>
        <v>-48.459999999999994</v>
      </c>
      <c r="O302" s="7">
        <f>F302-june!H302</f>
        <v>-268261</v>
      </c>
      <c r="Q302" s="6">
        <f t="shared" si="14"/>
        <v>0</v>
      </c>
      <c r="R302">
        <v>293</v>
      </c>
      <c r="S302">
        <v>58.08</v>
      </c>
      <c r="T302" s="221">
        <v>320680</v>
      </c>
      <c r="U302" s="7">
        <f>S302-june!G302</f>
        <v>-54.489999999999995</v>
      </c>
      <c r="V302" s="7">
        <f>T302-june!H302</f>
        <v>-308662</v>
      </c>
    </row>
    <row r="303" spans="1:22" ht="18.75">
      <c r="A303" s="6">
        <v>294</v>
      </c>
      <c r="B303" s="31" t="s">
        <v>1261</v>
      </c>
      <c r="C303" s="217">
        <v>0</v>
      </c>
      <c r="D303" s="218">
        <v>0</v>
      </c>
      <c r="E303" s="219">
        <f t="shared" si="12"/>
        <v>0</v>
      </c>
      <c r="F303" s="218">
        <f t="shared" si="13"/>
        <v>0</v>
      </c>
      <c r="H303">
        <v>294</v>
      </c>
      <c r="I303"/>
      <c r="J303" s="221"/>
      <c r="L303" s="152">
        <f>C303-june!E303</f>
        <v>0</v>
      </c>
      <c r="M303" s="7">
        <f>D303-june!F303</f>
        <v>0</v>
      </c>
      <c r="N303" s="152">
        <f>E303-june!G303</f>
        <v>0</v>
      </c>
      <c r="O303" s="7">
        <f>F303-june!H303</f>
        <v>0</v>
      </c>
      <c r="Q303" s="6">
        <f t="shared" si="14"/>
        <v>0</v>
      </c>
      <c r="R303">
        <v>294</v>
      </c>
      <c r="S303"/>
      <c r="T303" s="221"/>
      <c r="U303" s="7">
        <f>S303-june!G303</f>
        <v>0</v>
      </c>
      <c r="V303" s="7">
        <f>T303-june!H303</f>
        <v>0</v>
      </c>
    </row>
    <row r="304" spans="1:22" ht="18.75">
      <c r="A304" s="6">
        <v>295</v>
      </c>
      <c r="B304" s="32" t="s">
        <v>1280</v>
      </c>
      <c r="C304" s="217">
        <v>0</v>
      </c>
      <c r="D304" s="218">
        <v>0</v>
      </c>
      <c r="E304" s="219">
        <f t="shared" si="12"/>
        <v>5.13</v>
      </c>
      <c r="F304" s="218">
        <f t="shared" si="13"/>
        <v>32671</v>
      </c>
      <c r="H304">
        <v>295</v>
      </c>
      <c r="I304"/>
      <c r="J304" s="221">
        <v>7</v>
      </c>
      <c r="L304" s="152">
        <f>C304-june!E304</f>
        <v>0</v>
      </c>
      <c r="M304" s="7">
        <f>D304-june!F304</f>
        <v>0</v>
      </c>
      <c r="N304" s="152">
        <f>E304-june!G304</f>
        <v>-1.2199999999999998</v>
      </c>
      <c r="O304" s="7">
        <f>F304-june!H304</f>
        <v>-8108</v>
      </c>
      <c r="Q304" s="6">
        <f t="shared" si="14"/>
        <v>0</v>
      </c>
      <c r="R304">
        <v>295</v>
      </c>
      <c r="S304">
        <v>1</v>
      </c>
      <c r="T304" s="221">
        <v>5000</v>
      </c>
      <c r="U304" s="7">
        <f>S304-june!G304</f>
        <v>-5.35</v>
      </c>
      <c r="V304" s="7">
        <f>T304-june!H304</f>
        <v>-35779</v>
      </c>
    </row>
    <row r="305" spans="1:22" ht="18.75">
      <c r="A305" s="6">
        <v>296</v>
      </c>
      <c r="B305" s="32" t="s">
        <v>1262</v>
      </c>
      <c r="C305" s="217">
        <v>21.14</v>
      </c>
      <c r="D305" s="218">
        <v>114178</v>
      </c>
      <c r="E305" s="219">
        <f t="shared" si="12"/>
        <v>40.590000000000003</v>
      </c>
      <c r="F305" s="218">
        <f t="shared" si="13"/>
        <v>251699</v>
      </c>
      <c r="H305">
        <v>296</v>
      </c>
      <c r="I305"/>
      <c r="J305" s="221">
        <v>1</v>
      </c>
      <c r="L305" s="152">
        <f>C305-june!E305</f>
        <v>0.10999999999999943</v>
      </c>
      <c r="M305" s="7">
        <f>D305-june!F305</f>
        <v>3517</v>
      </c>
      <c r="N305" s="152">
        <f>E305-june!G305</f>
        <v>-4.8599999999999994</v>
      </c>
      <c r="O305" s="7">
        <f>F305-june!H305</f>
        <v>2152</v>
      </c>
      <c r="Q305" s="6">
        <f t="shared" si="14"/>
        <v>0</v>
      </c>
      <c r="R305">
        <v>296</v>
      </c>
      <c r="S305">
        <v>40</v>
      </c>
      <c r="T305" s="221">
        <v>247746</v>
      </c>
      <c r="U305" s="7">
        <f>S305-june!G305</f>
        <v>-5.4500000000000028</v>
      </c>
      <c r="V305" s="7">
        <f>T305-june!H305</f>
        <v>-1801</v>
      </c>
    </row>
    <row r="306" spans="1:22" ht="18.75">
      <c r="A306" s="6">
        <v>297</v>
      </c>
      <c r="B306" s="31" t="s">
        <v>1263</v>
      </c>
      <c r="C306" s="217">
        <v>0</v>
      </c>
      <c r="D306" s="218">
        <v>0</v>
      </c>
      <c r="E306" s="219">
        <f t="shared" si="12"/>
        <v>0</v>
      </c>
      <c r="F306" s="218">
        <f t="shared" si="13"/>
        <v>0</v>
      </c>
      <c r="H306">
        <v>297</v>
      </c>
      <c r="I306"/>
      <c r="J306" s="221"/>
      <c r="L306" s="152">
        <f>C306-june!E306</f>
        <v>0</v>
      </c>
      <c r="M306" s="7">
        <f>D306-june!F306</f>
        <v>0</v>
      </c>
      <c r="N306" s="152">
        <f>E306-june!G306</f>
        <v>0</v>
      </c>
      <c r="O306" s="7">
        <f>F306-june!H306</f>
        <v>0</v>
      </c>
      <c r="Q306" s="6">
        <f t="shared" si="14"/>
        <v>0</v>
      </c>
      <c r="R306">
        <v>297</v>
      </c>
      <c r="S306"/>
      <c r="T306" s="221"/>
      <c r="U306" s="7">
        <f>S306-june!G306</f>
        <v>0</v>
      </c>
      <c r="V306" s="7">
        <f>T306-june!H306</f>
        <v>0</v>
      </c>
    </row>
    <row r="307" spans="1:22" ht="18.75">
      <c r="A307" s="6">
        <v>298</v>
      </c>
      <c r="B307" s="31" t="s">
        <v>927</v>
      </c>
      <c r="C307" s="217">
        <v>0</v>
      </c>
      <c r="D307" s="218">
        <v>0</v>
      </c>
      <c r="E307" s="219">
        <f t="shared" si="12"/>
        <v>1.2999999999999998</v>
      </c>
      <c r="F307" s="218">
        <f t="shared" si="13"/>
        <v>7503</v>
      </c>
      <c r="H307">
        <v>298</v>
      </c>
      <c r="I307"/>
      <c r="J307" s="221">
        <v>1</v>
      </c>
      <c r="L307" s="152">
        <f>C307-june!E307</f>
        <v>0</v>
      </c>
      <c r="M307" s="7">
        <f>D307-june!F307</f>
        <v>0</v>
      </c>
      <c r="N307" s="152">
        <f>E307-june!G307</f>
        <v>1.2999999999999998</v>
      </c>
      <c r="O307" s="7">
        <f>F307-june!H307</f>
        <v>7503</v>
      </c>
      <c r="Q307" s="6">
        <f t="shared" si="14"/>
        <v>0</v>
      </c>
      <c r="R307">
        <v>298</v>
      </c>
      <c r="S307">
        <v>0.71</v>
      </c>
      <c r="T307" s="221">
        <v>3550</v>
      </c>
      <c r="U307" s="7">
        <f>S307-june!G307</f>
        <v>0.71</v>
      </c>
      <c r="V307" s="7">
        <f>T307-june!H307</f>
        <v>3550</v>
      </c>
    </row>
    <row r="308" spans="1:22" ht="18.75">
      <c r="A308" s="6">
        <v>299</v>
      </c>
      <c r="B308" s="31" t="s">
        <v>1264</v>
      </c>
      <c r="C308" s="217">
        <v>0</v>
      </c>
      <c r="D308" s="218">
        <v>0</v>
      </c>
      <c r="E308" s="219">
        <f t="shared" si="12"/>
        <v>0</v>
      </c>
      <c r="F308" s="218">
        <f t="shared" si="13"/>
        <v>0</v>
      </c>
      <c r="H308">
        <v>299</v>
      </c>
      <c r="I308"/>
      <c r="J308" s="221"/>
      <c r="L308" s="152">
        <f>C308-june!E308</f>
        <v>0</v>
      </c>
      <c r="M308" s="7">
        <f>D308-june!F308</f>
        <v>0</v>
      </c>
      <c r="N308" s="152">
        <f>E308-june!G308</f>
        <v>0</v>
      </c>
      <c r="O308" s="7">
        <f>F308-june!H308</f>
        <v>0</v>
      </c>
      <c r="Q308" s="6">
        <f t="shared" si="14"/>
        <v>0</v>
      </c>
      <c r="R308">
        <v>299</v>
      </c>
      <c r="S308"/>
      <c r="T308" s="221"/>
      <c r="U308" s="7">
        <f>S308-june!G308</f>
        <v>0</v>
      </c>
      <c r="V308" s="7">
        <f>T308-june!H308</f>
        <v>0</v>
      </c>
    </row>
    <row r="309" spans="1:22" ht="18.75">
      <c r="A309" s="6">
        <v>300</v>
      </c>
      <c r="B309" s="32" t="s">
        <v>781</v>
      </c>
      <c r="C309" s="217">
        <v>19.98</v>
      </c>
      <c r="D309" s="218">
        <v>121623</v>
      </c>
      <c r="E309" s="219">
        <f t="shared" si="12"/>
        <v>16.770000000000003</v>
      </c>
      <c r="F309" s="218">
        <f t="shared" si="13"/>
        <v>107940</v>
      </c>
      <c r="H309">
        <v>300</v>
      </c>
      <c r="I309"/>
      <c r="J309" s="221"/>
      <c r="L309" s="152">
        <f>C309-june!E309</f>
        <v>5.1099999999999994</v>
      </c>
      <c r="M309" s="7">
        <f>D309-june!F309</f>
        <v>41340</v>
      </c>
      <c r="N309" s="152">
        <f>E309-june!G309</f>
        <v>-6.2399999999999949</v>
      </c>
      <c r="O309" s="7">
        <f>F309-june!H309</f>
        <v>-145167</v>
      </c>
      <c r="Q309" s="6">
        <f t="shared" si="14"/>
        <v>0</v>
      </c>
      <c r="R309">
        <v>300</v>
      </c>
      <c r="S309">
        <v>16.770000000000003</v>
      </c>
      <c r="T309" s="221">
        <v>107940</v>
      </c>
      <c r="U309" s="7">
        <f>S309-june!G309</f>
        <v>-6.2399999999999949</v>
      </c>
      <c r="V309" s="7">
        <f>T309-june!H309</f>
        <v>-145167</v>
      </c>
    </row>
    <row r="310" spans="1:22" ht="18.75">
      <c r="A310" s="6">
        <v>301</v>
      </c>
      <c r="B310" s="32" t="s">
        <v>569</v>
      </c>
      <c r="C310" s="217">
        <v>39.64</v>
      </c>
      <c r="D310" s="218">
        <v>223965</v>
      </c>
      <c r="E310" s="219">
        <f t="shared" si="12"/>
        <v>21.799999999999997</v>
      </c>
      <c r="F310" s="218">
        <f t="shared" si="13"/>
        <v>112513</v>
      </c>
      <c r="H310">
        <v>301</v>
      </c>
      <c r="I310">
        <v>1</v>
      </c>
      <c r="J310" s="221">
        <v>1</v>
      </c>
      <c r="L310" s="152">
        <f>C310-june!E310</f>
        <v>-3.1400000000000006</v>
      </c>
      <c r="M310" s="7">
        <f>D310-june!F310</f>
        <v>-19426</v>
      </c>
      <c r="N310" s="152">
        <f>E310-june!G310</f>
        <v>-4.8300000000000018</v>
      </c>
      <c r="O310" s="7">
        <f>F310-june!H310</f>
        <v>-26653</v>
      </c>
      <c r="Q310" s="6">
        <f t="shared" si="14"/>
        <v>0</v>
      </c>
      <c r="R310">
        <v>301</v>
      </c>
      <c r="S310">
        <v>20.38</v>
      </c>
      <c r="T310" s="221">
        <v>102999</v>
      </c>
      <c r="U310" s="7">
        <f>S310-june!G310</f>
        <v>-6.25</v>
      </c>
      <c r="V310" s="7">
        <f>T310-june!H310</f>
        <v>-36167</v>
      </c>
    </row>
    <row r="311" spans="1:22" ht="18.75">
      <c r="A311" s="6">
        <v>302</v>
      </c>
      <c r="B311" s="32" t="s">
        <v>1300</v>
      </c>
      <c r="C311" s="217">
        <v>0</v>
      </c>
      <c r="D311" s="218">
        <v>0</v>
      </c>
      <c r="E311" s="219">
        <f t="shared" si="12"/>
        <v>14</v>
      </c>
      <c r="F311" s="218">
        <f t="shared" si="13"/>
        <v>72960</v>
      </c>
      <c r="H311">
        <v>302</v>
      </c>
      <c r="I311"/>
      <c r="J311" s="221"/>
      <c r="L311" s="152">
        <f>C311-june!E311</f>
        <v>0</v>
      </c>
      <c r="M311" s="7">
        <f>D311-june!F311</f>
        <v>0</v>
      </c>
      <c r="N311" s="152">
        <f>E311-june!G311</f>
        <v>1</v>
      </c>
      <c r="O311" s="7">
        <f>F311-june!H311</f>
        <v>5785</v>
      </c>
      <c r="Q311" s="6">
        <f t="shared" si="14"/>
        <v>0</v>
      </c>
      <c r="R311">
        <v>302</v>
      </c>
      <c r="S311">
        <v>14</v>
      </c>
      <c r="T311" s="221">
        <v>72960</v>
      </c>
      <c r="U311" s="7">
        <f>S311-june!G311</f>
        <v>1</v>
      </c>
      <c r="V311" s="7">
        <f>T311-june!H311</f>
        <v>5785</v>
      </c>
    </row>
    <row r="312" spans="1:22" ht="18.75">
      <c r="A312" s="6">
        <v>303</v>
      </c>
      <c r="B312" s="31" t="s">
        <v>1398</v>
      </c>
      <c r="C312" s="217">
        <v>0</v>
      </c>
      <c r="D312" s="218">
        <v>0</v>
      </c>
      <c r="E312" s="219">
        <f t="shared" si="12"/>
        <v>0</v>
      </c>
      <c r="F312" s="218">
        <f t="shared" si="13"/>
        <v>0</v>
      </c>
      <c r="H312">
        <v>303</v>
      </c>
      <c r="I312"/>
      <c r="J312" s="221"/>
      <c r="L312" s="152">
        <f>C312-june!E312</f>
        <v>0</v>
      </c>
      <c r="M312" s="7">
        <f>D312-june!F312</f>
        <v>0</v>
      </c>
      <c r="N312" s="152">
        <f>E312-june!G312</f>
        <v>0</v>
      </c>
      <c r="O312" s="7">
        <f>F312-june!H312</f>
        <v>0</v>
      </c>
      <c r="Q312" s="6">
        <f t="shared" si="14"/>
        <v>0</v>
      </c>
      <c r="R312">
        <v>303</v>
      </c>
      <c r="S312"/>
      <c r="T312" s="221"/>
      <c r="U312" s="7">
        <f>S312-june!G312</f>
        <v>0</v>
      </c>
      <c r="V312" s="7">
        <f>T312-june!H312</f>
        <v>0</v>
      </c>
    </row>
    <row r="313" spans="1:22" ht="18.75">
      <c r="A313" s="6">
        <v>304</v>
      </c>
      <c r="B313" s="32" t="s">
        <v>799</v>
      </c>
      <c r="C313" s="217">
        <v>90.930000000000021</v>
      </c>
      <c r="D313" s="218">
        <v>563983</v>
      </c>
      <c r="E313" s="219">
        <f t="shared" si="12"/>
        <v>196.76000000000005</v>
      </c>
      <c r="F313" s="218">
        <f t="shared" si="13"/>
        <v>1100081</v>
      </c>
      <c r="H313">
        <v>304</v>
      </c>
      <c r="I313">
        <v>3</v>
      </c>
      <c r="J313" s="221">
        <v>5</v>
      </c>
      <c r="L313" s="152">
        <f>C313-june!E313</f>
        <v>-45.14</v>
      </c>
      <c r="M313" s="7">
        <f>D313-june!F313</f>
        <v>-305590</v>
      </c>
      <c r="N313" s="152">
        <f>E313-june!G313</f>
        <v>18.29000000000002</v>
      </c>
      <c r="O313" s="7">
        <f>F313-june!H313</f>
        <v>114774</v>
      </c>
      <c r="Q313" s="6">
        <f t="shared" si="14"/>
        <v>0</v>
      </c>
      <c r="R313">
        <v>304</v>
      </c>
      <c r="S313">
        <v>191.32000000000005</v>
      </c>
      <c r="T313" s="221">
        <v>1063633</v>
      </c>
      <c r="U313" s="7">
        <f>S313-june!G313</f>
        <v>12.850000000000023</v>
      </c>
      <c r="V313" s="7">
        <f>T313-june!H313</f>
        <v>78326</v>
      </c>
    </row>
    <row r="314" spans="1:22" ht="18.75">
      <c r="A314" s="6">
        <v>305</v>
      </c>
      <c r="B314" s="31" t="s">
        <v>924</v>
      </c>
      <c r="C314" s="217">
        <v>0</v>
      </c>
      <c r="D314" s="218">
        <v>0</v>
      </c>
      <c r="E314" s="219">
        <f t="shared" si="12"/>
        <v>4.49</v>
      </c>
      <c r="F314" s="218">
        <f t="shared" si="13"/>
        <v>25459</v>
      </c>
      <c r="H314">
        <v>305</v>
      </c>
      <c r="I314"/>
      <c r="J314" s="221">
        <v>3</v>
      </c>
      <c r="L314" s="152">
        <f>C314-june!E314</f>
        <v>0</v>
      </c>
      <c r="M314" s="7">
        <f>D314-june!F314</f>
        <v>0</v>
      </c>
      <c r="N314" s="152">
        <f>E314-june!G314</f>
        <v>-7.9600000000000026</v>
      </c>
      <c r="O314" s="7">
        <f>F314-june!H314</f>
        <v>-52501</v>
      </c>
      <c r="Q314" s="6">
        <f t="shared" si="14"/>
        <v>0</v>
      </c>
      <c r="R314">
        <v>305</v>
      </c>
      <c r="S314">
        <v>2.7199999999999998</v>
      </c>
      <c r="T314" s="221">
        <v>13600</v>
      </c>
      <c r="U314" s="7">
        <f>S314-june!G314</f>
        <v>-9.730000000000004</v>
      </c>
      <c r="V314" s="7">
        <f>T314-june!H314</f>
        <v>-64360</v>
      </c>
    </row>
    <row r="315" spans="1:22" ht="18.75">
      <c r="A315" s="6">
        <v>306</v>
      </c>
      <c r="B315" s="32" t="s">
        <v>897</v>
      </c>
      <c r="C315" s="217">
        <v>10.219999999999999</v>
      </c>
      <c r="D315" s="218">
        <v>53738</v>
      </c>
      <c r="E315" s="219">
        <f t="shared" si="12"/>
        <v>15</v>
      </c>
      <c r="F315" s="218">
        <f t="shared" si="13"/>
        <v>86382</v>
      </c>
      <c r="H315">
        <v>306</v>
      </c>
      <c r="I315"/>
      <c r="J315" s="221"/>
      <c r="L315" s="152">
        <f>C315-june!E315</f>
        <v>4.0499999999999989</v>
      </c>
      <c r="M315" s="7">
        <f>D315-june!F315</f>
        <v>22888</v>
      </c>
      <c r="N315" s="152">
        <f>E315-june!G315</f>
        <v>1</v>
      </c>
      <c r="O315" s="7">
        <f>F315-june!H315</f>
        <v>10987</v>
      </c>
      <c r="Q315" s="6">
        <f t="shared" si="14"/>
        <v>0</v>
      </c>
      <c r="R315">
        <v>306</v>
      </c>
      <c r="S315">
        <v>15</v>
      </c>
      <c r="T315" s="221">
        <v>86382</v>
      </c>
      <c r="U315" s="7">
        <f>S315-june!G315</f>
        <v>1</v>
      </c>
      <c r="V315" s="7">
        <f>T315-june!H315</f>
        <v>10987</v>
      </c>
    </row>
    <row r="316" spans="1:22" ht="18.75">
      <c r="A316" s="6">
        <v>307</v>
      </c>
      <c r="B316" s="31" t="s">
        <v>495</v>
      </c>
      <c r="C316" s="217">
        <v>0</v>
      </c>
      <c r="D316" s="218">
        <v>0</v>
      </c>
      <c r="E316" s="219">
        <f t="shared" si="12"/>
        <v>9.5399999999999991</v>
      </c>
      <c r="F316" s="218">
        <f t="shared" si="13"/>
        <v>57919</v>
      </c>
      <c r="H316">
        <v>307</v>
      </c>
      <c r="I316"/>
      <c r="J316" s="221">
        <v>6</v>
      </c>
      <c r="L316" s="152">
        <f>C316-june!E316</f>
        <v>0</v>
      </c>
      <c r="M316" s="7">
        <f>D316-june!F316</f>
        <v>0</v>
      </c>
      <c r="N316" s="152">
        <f>E316-june!G316</f>
        <v>-0.33999999999999986</v>
      </c>
      <c r="O316" s="7">
        <f>F316-june!H316</f>
        <v>-3235</v>
      </c>
      <c r="Q316" s="6">
        <f t="shared" si="14"/>
        <v>0</v>
      </c>
      <c r="R316">
        <v>307</v>
      </c>
      <c r="S316">
        <v>6</v>
      </c>
      <c r="T316" s="221">
        <v>34201</v>
      </c>
      <c r="U316" s="7">
        <f>S316-june!G316</f>
        <v>-3.879999999999999</v>
      </c>
      <c r="V316" s="7">
        <f>T316-june!H316</f>
        <v>-26953</v>
      </c>
    </row>
    <row r="317" spans="1:22" ht="18.75">
      <c r="A317" s="6">
        <v>308</v>
      </c>
      <c r="B317" s="32" t="s">
        <v>1302</v>
      </c>
      <c r="C317" s="217">
        <v>0</v>
      </c>
      <c r="D317" s="218">
        <v>0</v>
      </c>
      <c r="E317" s="219">
        <f t="shared" si="12"/>
        <v>5.8699999999999992</v>
      </c>
      <c r="F317" s="218">
        <f t="shared" si="13"/>
        <v>37595</v>
      </c>
      <c r="H317">
        <v>308</v>
      </c>
      <c r="I317">
        <v>3</v>
      </c>
      <c r="J317" s="221">
        <v>4</v>
      </c>
      <c r="L317" s="152">
        <f>C317-june!E317</f>
        <v>0</v>
      </c>
      <c r="M317" s="7">
        <f>D317-june!F317</f>
        <v>0</v>
      </c>
      <c r="N317" s="152">
        <f>E317-june!G317</f>
        <v>-2.4600000000000009</v>
      </c>
      <c r="O317" s="7">
        <f>F317-june!H317</f>
        <v>-18417</v>
      </c>
      <c r="Q317" s="6">
        <f t="shared" si="14"/>
        <v>0</v>
      </c>
      <c r="R317">
        <v>308</v>
      </c>
      <c r="S317">
        <v>1.02</v>
      </c>
      <c r="T317" s="221">
        <v>5100</v>
      </c>
      <c r="U317" s="7">
        <f>S317-june!G317</f>
        <v>-7.3100000000000005</v>
      </c>
      <c r="V317" s="7">
        <f>T317-june!H317</f>
        <v>-50912</v>
      </c>
    </row>
    <row r="318" spans="1:22" ht="18.75">
      <c r="A318" s="6">
        <v>309</v>
      </c>
      <c r="B318" s="32" t="s">
        <v>818</v>
      </c>
      <c r="C318" s="217">
        <v>36.72</v>
      </c>
      <c r="D318" s="218">
        <v>238934</v>
      </c>
      <c r="E318" s="219">
        <f t="shared" si="12"/>
        <v>177.66</v>
      </c>
      <c r="F318" s="218">
        <f t="shared" si="13"/>
        <v>1036761</v>
      </c>
      <c r="H318">
        <v>309</v>
      </c>
      <c r="I318">
        <v>6</v>
      </c>
      <c r="J318" s="221">
        <v>2</v>
      </c>
      <c r="L318" s="152">
        <f>C318-june!E318</f>
        <v>-13.090000000000011</v>
      </c>
      <c r="M318" s="7">
        <f>D318-june!F318</f>
        <v>-73869</v>
      </c>
      <c r="N318" s="152">
        <f>E318-june!G318</f>
        <v>-6.0600000000000023</v>
      </c>
      <c r="O318" s="7">
        <f>F318-june!H318</f>
        <v>-21208</v>
      </c>
      <c r="Q318" s="6">
        <f t="shared" si="14"/>
        <v>0</v>
      </c>
      <c r="R318">
        <v>309</v>
      </c>
      <c r="S318">
        <v>171.5</v>
      </c>
      <c r="T318" s="221">
        <v>995489</v>
      </c>
      <c r="U318" s="7">
        <f>S318-june!G318</f>
        <v>-12.219999999999999</v>
      </c>
      <c r="V318" s="7">
        <f>T318-june!H318</f>
        <v>-62480</v>
      </c>
    </row>
    <row r="319" spans="1:22" ht="18.75">
      <c r="A319" s="6">
        <v>310</v>
      </c>
      <c r="B319" s="32" t="s">
        <v>901</v>
      </c>
      <c r="C319" s="217">
        <v>36.499999999999986</v>
      </c>
      <c r="D319" s="218">
        <v>226728</v>
      </c>
      <c r="E319" s="219">
        <f t="shared" si="12"/>
        <v>161.47999999999999</v>
      </c>
      <c r="F319" s="218">
        <f t="shared" si="13"/>
        <v>1004176</v>
      </c>
      <c r="H319">
        <v>310</v>
      </c>
      <c r="I319">
        <v>5</v>
      </c>
      <c r="J319" s="221">
        <v>8</v>
      </c>
      <c r="L319" s="152">
        <f>C319-june!E319</f>
        <v>9.5499999999999865</v>
      </c>
      <c r="M319" s="7">
        <f>D319-june!F319</f>
        <v>80670</v>
      </c>
      <c r="N319" s="152">
        <f>E319-june!G319</f>
        <v>-23.650000000000034</v>
      </c>
      <c r="O319" s="7">
        <f>F319-june!H319</f>
        <v>-184524</v>
      </c>
      <c r="Q319" s="6">
        <f t="shared" si="14"/>
        <v>0</v>
      </c>
      <c r="R319">
        <v>310</v>
      </c>
      <c r="S319">
        <v>152.60999999999999</v>
      </c>
      <c r="T319" s="221">
        <v>944747</v>
      </c>
      <c r="U319" s="7">
        <f>S319-june!G319</f>
        <v>-32.520000000000039</v>
      </c>
      <c r="V319" s="7">
        <f>T319-june!H319</f>
        <v>-243953</v>
      </c>
    </row>
    <row r="320" spans="1:22" ht="18.75">
      <c r="A320" s="6">
        <v>311</v>
      </c>
      <c r="B320" s="31" t="s">
        <v>496</v>
      </c>
      <c r="C320" s="217">
        <v>0</v>
      </c>
      <c r="D320" s="218">
        <v>0</v>
      </c>
      <c r="E320" s="219">
        <f t="shared" si="12"/>
        <v>0</v>
      </c>
      <c r="F320" s="218">
        <f t="shared" si="13"/>
        <v>0</v>
      </c>
      <c r="H320">
        <v>311</v>
      </c>
      <c r="I320"/>
      <c r="J320" s="221"/>
      <c r="L320" s="152">
        <f>C320-june!E320</f>
        <v>0</v>
      </c>
      <c r="M320" s="7">
        <f>D320-june!F320</f>
        <v>0</v>
      </c>
      <c r="N320" s="152">
        <f>E320-june!G320</f>
        <v>0</v>
      </c>
      <c r="O320" s="7">
        <f>F320-june!H320</f>
        <v>0</v>
      </c>
      <c r="Q320" s="6">
        <f t="shared" si="14"/>
        <v>0</v>
      </c>
      <c r="R320">
        <v>311</v>
      </c>
      <c r="S320"/>
      <c r="T320" s="221"/>
      <c r="U320" s="7">
        <f>S320-june!G320</f>
        <v>0</v>
      </c>
      <c r="V320" s="7">
        <f>T320-june!H320</f>
        <v>0</v>
      </c>
    </row>
    <row r="321" spans="1:22" ht="18.75">
      <c r="A321" s="6">
        <v>312</v>
      </c>
      <c r="B321" s="31" t="s">
        <v>497</v>
      </c>
      <c r="C321" s="217">
        <v>0</v>
      </c>
      <c r="D321" s="218">
        <v>0</v>
      </c>
      <c r="E321" s="219">
        <f t="shared" si="12"/>
        <v>0</v>
      </c>
      <c r="F321" s="218">
        <f t="shared" si="13"/>
        <v>0</v>
      </c>
      <c r="H321">
        <v>312</v>
      </c>
      <c r="I321"/>
      <c r="J321" s="221"/>
      <c r="L321" s="152">
        <f>C321-june!E321</f>
        <v>0</v>
      </c>
      <c r="M321" s="7">
        <f>D321-june!F321</f>
        <v>0</v>
      </c>
      <c r="N321" s="152">
        <f>E321-june!G321</f>
        <v>0</v>
      </c>
      <c r="O321" s="7">
        <f>F321-june!H321</f>
        <v>0</v>
      </c>
      <c r="Q321" s="6">
        <f t="shared" si="14"/>
        <v>0</v>
      </c>
      <c r="R321">
        <v>312</v>
      </c>
      <c r="S321"/>
      <c r="T321" s="221"/>
      <c r="U321" s="7">
        <f>S321-june!G321</f>
        <v>0</v>
      </c>
      <c r="V321" s="7">
        <f>T321-june!H321</f>
        <v>0</v>
      </c>
    </row>
    <row r="322" spans="1:22" ht="18.75">
      <c r="A322" s="6">
        <v>313</v>
      </c>
      <c r="B322" s="31" t="s">
        <v>498</v>
      </c>
      <c r="C322" s="217">
        <v>0</v>
      </c>
      <c r="D322" s="218">
        <v>0</v>
      </c>
      <c r="E322" s="219">
        <f t="shared" si="12"/>
        <v>0</v>
      </c>
      <c r="F322" s="218">
        <f t="shared" si="13"/>
        <v>0</v>
      </c>
      <c r="H322">
        <v>313</v>
      </c>
      <c r="I322"/>
      <c r="J322" s="221"/>
      <c r="L322" s="152">
        <f>C322-june!E322</f>
        <v>0</v>
      </c>
      <c r="M322" s="7">
        <f>D322-june!F322</f>
        <v>0</v>
      </c>
      <c r="N322" s="152">
        <f>E322-june!G322</f>
        <v>0</v>
      </c>
      <c r="O322" s="7">
        <f>F322-june!H322</f>
        <v>0</v>
      </c>
      <c r="Q322" s="6">
        <f t="shared" si="14"/>
        <v>0</v>
      </c>
      <c r="R322">
        <v>313</v>
      </c>
      <c r="S322"/>
      <c r="T322" s="221"/>
      <c r="U322" s="7">
        <f>S322-june!G322</f>
        <v>0</v>
      </c>
      <c r="V322" s="7">
        <f>T322-june!H322</f>
        <v>0</v>
      </c>
    </row>
    <row r="323" spans="1:22" ht="18.75">
      <c r="A323" s="6">
        <v>314</v>
      </c>
      <c r="B323" s="31" t="s">
        <v>1287</v>
      </c>
      <c r="C323" s="217">
        <v>0</v>
      </c>
      <c r="D323" s="218">
        <v>0</v>
      </c>
      <c r="E323" s="219">
        <f t="shared" si="12"/>
        <v>5.4399999999999995</v>
      </c>
      <c r="F323" s="218">
        <f t="shared" si="13"/>
        <v>36448</v>
      </c>
      <c r="H323">
        <v>314</v>
      </c>
      <c r="I323">
        <v>3</v>
      </c>
      <c r="J323" s="221">
        <v>5</v>
      </c>
      <c r="L323" s="152">
        <f>C323-june!E323</f>
        <v>0</v>
      </c>
      <c r="M323" s="7">
        <f>D323-june!F323</f>
        <v>0</v>
      </c>
      <c r="N323" s="152">
        <f>E323-june!G323</f>
        <v>-2.8800000000000008</v>
      </c>
      <c r="O323" s="7">
        <f>F323-june!H323</f>
        <v>-20636</v>
      </c>
      <c r="Q323" s="6">
        <f t="shared" si="14"/>
        <v>0</v>
      </c>
      <c r="R323" s="6">
        <v>314</v>
      </c>
      <c r="U323" s="7">
        <f>S323-june!G323</f>
        <v>-8.32</v>
      </c>
      <c r="V323" s="7">
        <f>T323-june!H323</f>
        <v>-57084</v>
      </c>
    </row>
    <row r="324" spans="1:22" ht="18.75">
      <c r="A324" s="6">
        <v>315</v>
      </c>
      <c r="B324" s="32" t="s">
        <v>915</v>
      </c>
      <c r="C324" s="217">
        <v>0</v>
      </c>
      <c r="D324" s="218">
        <v>0</v>
      </c>
      <c r="E324" s="219">
        <f t="shared" si="12"/>
        <v>1</v>
      </c>
      <c r="F324" s="218">
        <f t="shared" si="13"/>
        <v>5000</v>
      </c>
      <c r="H324">
        <v>315</v>
      </c>
      <c r="I324"/>
      <c r="J324" s="221"/>
      <c r="L324" s="152">
        <f>C324-june!E324</f>
        <v>0</v>
      </c>
      <c r="M324" s="7">
        <f>D324-june!F324</f>
        <v>0</v>
      </c>
      <c r="N324" s="152">
        <f>E324-june!G324</f>
        <v>-2.95</v>
      </c>
      <c r="O324" s="7">
        <f>F324-june!H324</f>
        <v>-77023</v>
      </c>
      <c r="Q324" s="6">
        <f t="shared" si="14"/>
        <v>0</v>
      </c>
      <c r="R324">
        <v>315</v>
      </c>
      <c r="S324">
        <v>1</v>
      </c>
      <c r="T324" s="221">
        <v>5000</v>
      </c>
      <c r="U324" s="7">
        <f>S324-june!G324</f>
        <v>-2.95</v>
      </c>
      <c r="V324" s="7">
        <f>T324-june!H324</f>
        <v>-77023</v>
      </c>
    </row>
    <row r="325" spans="1:22" ht="18.75">
      <c r="A325" s="6">
        <v>316</v>
      </c>
      <c r="B325" s="32" t="s">
        <v>870</v>
      </c>
      <c r="C325" s="217">
        <v>28.019999999999996</v>
      </c>
      <c r="D325" s="218">
        <v>153939</v>
      </c>
      <c r="E325" s="219">
        <f t="shared" si="12"/>
        <v>119.03000000000002</v>
      </c>
      <c r="F325" s="218">
        <f t="shared" si="13"/>
        <v>674450</v>
      </c>
      <c r="H325">
        <v>316</v>
      </c>
      <c r="I325">
        <v>1</v>
      </c>
      <c r="J325" s="221">
        <v>3</v>
      </c>
      <c r="L325" s="152">
        <f>C325-june!E325</f>
        <v>-0.65000000000000568</v>
      </c>
      <c r="M325" s="7">
        <f>D325-june!F325</f>
        <v>7958</v>
      </c>
      <c r="N325" s="152">
        <f>E325-june!G325</f>
        <v>5.7700000000000102</v>
      </c>
      <c r="O325" s="7">
        <f>F325-june!H325</f>
        <v>43511</v>
      </c>
      <c r="Q325" s="6">
        <f t="shared" si="14"/>
        <v>0</v>
      </c>
      <c r="R325">
        <v>316</v>
      </c>
      <c r="S325">
        <v>116.43000000000002</v>
      </c>
      <c r="T325" s="221">
        <v>657030</v>
      </c>
      <c r="U325" s="7">
        <f>S325-june!G325</f>
        <v>3.1700000000000159</v>
      </c>
      <c r="V325" s="7">
        <f>T325-june!H325</f>
        <v>26091</v>
      </c>
    </row>
    <row r="326" spans="1:22" ht="18.75">
      <c r="A326" s="6">
        <v>317</v>
      </c>
      <c r="B326" s="31" t="s">
        <v>499</v>
      </c>
      <c r="C326" s="217">
        <v>0</v>
      </c>
      <c r="D326" s="218">
        <v>0</v>
      </c>
      <c r="E326" s="219">
        <f t="shared" si="12"/>
        <v>1</v>
      </c>
      <c r="F326" s="218">
        <f t="shared" si="13"/>
        <v>5000</v>
      </c>
      <c r="H326">
        <v>317</v>
      </c>
      <c r="I326"/>
      <c r="J326" s="221"/>
      <c r="L326" s="152">
        <f>C326-june!E326</f>
        <v>0</v>
      </c>
      <c r="M326" s="7">
        <f>D326-june!F326</f>
        <v>0</v>
      </c>
      <c r="N326" s="152">
        <f>E326-june!G326</f>
        <v>0.89</v>
      </c>
      <c r="O326" s="7">
        <f>F326-june!H326</f>
        <v>4450</v>
      </c>
      <c r="Q326" s="6">
        <f t="shared" si="14"/>
        <v>0</v>
      </c>
      <c r="R326">
        <v>317</v>
      </c>
      <c r="S326">
        <v>1</v>
      </c>
      <c r="T326" s="221">
        <v>5000</v>
      </c>
      <c r="U326" s="7">
        <f>S326-june!G326</f>
        <v>0.89</v>
      </c>
      <c r="V326" s="7">
        <f>T326-june!H326</f>
        <v>4450</v>
      </c>
    </row>
    <row r="327" spans="1:22" ht="18.75">
      <c r="A327" s="6">
        <v>318</v>
      </c>
      <c r="B327" s="32" t="s">
        <v>883</v>
      </c>
      <c r="C327" s="217">
        <v>0</v>
      </c>
      <c r="D327" s="218">
        <v>0</v>
      </c>
      <c r="E327" s="219">
        <f t="shared" si="12"/>
        <v>12.99</v>
      </c>
      <c r="F327" s="218">
        <f t="shared" si="13"/>
        <v>178480</v>
      </c>
      <c r="H327">
        <v>318</v>
      </c>
      <c r="I327"/>
      <c r="J327" s="221"/>
      <c r="L327" s="152">
        <f>C327-june!E327</f>
        <v>0</v>
      </c>
      <c r="M327" s="7">
        <f>D327-june!F327</f>
        <v>0</v>
      </c>
      <c r="N327" s="152">
        <f>E327-june!G327</f>
        <v>2.9700000000000006</v>
      </c>
      <c r="O327" s="7">
        <f>F327-june!H327</f>
        <v>110893</v>
      </c>
      <c r="Q327" s="6">
        <f t="shared" si="14"/>
        <v>0</v>
      </c>
      <c r="R327">
        <v>318</v>
      </c>
      <c r="S327">
        <v>12.99</v>
      </c>
      <c r="T327" s="221">
        <v>178480</v>
      </c>
      <c r="U327" s="7">
        <f>S327-june!G327</f>
        <v>2.9700000000000006</v>
      </c>
      <c r="V327" s="7">
        <f>T327-june!H327</f>
        <v>110893</v>
      </c>
    </row>
    <row r="328" spans="1:22" ht="18.75">
      <c r="A328" s="6">
        <v>319</v>
      </c>
      <c r="B328" s="31" t="s">
        <v>500</v>
      </c>
      <c r="C328" s="217">
        <v>0</v>
      </c>
      <c r="D328" s="218">
        <v>0</v>
      </c>
      <c r="E328" s="219">
        <f t="shared" si="12"/>
        <v>0</v>
      </c>
      <c r="F328" s="218">
        <f t="shared" si="13"/>
        <v>0</v>
      </c>
      <c r="H328">
        <v>319</v>
      </c>
      <c r="I328"/>
      <c r="J328" s="221"/>
      <c r="L328" s="152">
        <f>C328-june!E328</f>
        <v>0</v>
      </c>
      <c r="M328" s="7">
        <f>D328-june!F328</f>
        <v>0</v>
      </c>
      <c r="N328" s="152">
        <f>E328-june!G328</f>
        <v>0</v>
      </c>
      <c r="O328" s="7">
        <f>F328-june!H328</f>
        <v>0</v>
      </c>
      <c r="Q328" s="6">
        <f t="shared" si="14"/>
        <v>0</v>
      </c>
      <c r="R328">
        <v>319</v>
      </c>
      <c r="S328"/>
      <c r="T328" s="221"/>
      <c r="U328" s="7">
        <f>S328-june!G328</f>
        <v>0</v>
      </c>
      <c r="V328" s="7">
        <f>T328-june!H328</f>
        <v>0</v>
      </c>
    </row>
    <row r="329" spans="1:22" ht="18.75">
      <c r="A329" s="6">
        <v>320</v>
      </c>
      <c r="B329" s="31" t="s">
        <v>501</v>
      </c>
      <c r="C329" s="217">
        <v>0</v>
      </c>
      <c r="D329" s="218">
        <v>0</v>
      </c>
      <c r="E329" s="219">
        <f t="shared" si="12"/>
        <v>0</v>
      </c>
      <c r="F329" s="218">
        <f t="shared" si="13"/>
        <v>0</v>
      </c>
      <c r="H329">
        <v>320</v>
      </c>
      <c r="I329"/>
      <c r="J329" s="221"/>
      <c r="L329" s="152">
        <f>C329-june!E329</f>
        <v>0</v>
      </c>
      <c r="M329" s="7">
        <f>D329-june!F329</f>
        <v>0</v>
      </c>
      <c r="N329" s="152">
        <f>E329-june!G329</f>
        <v>0</v>
      </c>
      <c r="O329" s="7">
        <f>F329-june!H329</f>
        <v>0</v>
      </c>
      <c r="Q329" s="6">
        <f t="shared" si="14"/>
        <v>0</v>
      </c>
      <c r="R329">
        <v>320</v>
      </c>
      <c r="S329"/>
      <c r="T329" s="221"/>
      <c r="U329" s="7">
        <f>S329-june!G329</f>
        <v>0</v>
      </c>
      <c r="V329" s="7">
        <f>T329-june!H329</f>
        <v>0</v>
      </c>
    </row>
    <row r="330" spans="1:22" ht="18.75">
      <c r="A330" s="6">
        <v>321</v>
      </c>
      <c r="B330" s="32" t="s">
        <v>850</v>
      </c>
      <c r="C330" s="217">
        <v>0</v>
      </c>
      <c r="D330" s="218">
        <v>0</v>
      </c>
      <c r="E330" s="219">
        <f t="shared" si="12"/>
        <v>11.55</v>
      </c>
      <c r="F330" s="218">
        <f t="shared" si="13"/>
        <v>58753</v>
      </c>
      <c r="H330">
        <v>321</v>
      </c>
      <c r="I330"/>
      <c r="J330" s="221">
        <v>1</v>
      </c>
      <c r="L330" s="152">
        <f>C330-june!E330</f>
        <v>0</v>
      </c>
      <c r="M330" s="7">
        <f>D330-june!F330</f>
        <v>0</v>
      </c>
      <c r="N330" s="152">
        <f>E330-june!G330</f>
        <v>5.0300000000000011</v>
      </c>
      <c r="O330" s="7">
        <f>F330-june!H330</f>
        <v>18996</v>
      </c>
      <c r="Q330" s="6">
        <f t="shared" si="14"/>
        <v>0</v>
      </c>
      <c r="R330">
        <v>321</v>
      </c>
      <c r="S330">
        <v>10.96</v>
      </c>
      <c r="T330" s="221">
        <v>54800</v>
      </c>
      <c r="U330" s="7">
        <f>S330-june!G330</f>
        <v>4.4400000000000013</v>
      </c>
      <c r="V330" s="7">
        <f>T330-june!H330</f>
        <v>15043</v>
      </c>
    </row>
    <row r="331" spans="1:22" ht="18.75">
      <c r="A331" s="6">
        <v>322</v>
      </c>
      <c r="B331" s="32" t="s">
        <v>787</v>
      </c>
      <c r="C331" s="217">
        <v>152.79000000000002</v>
      </c>
      <c r="D331" s="218">
        <v>835110</v>
      </c>
      <c r="E331" s="219">
        <f t="shared" ref="E331:E394" si="15">S331+(0.83*I331)+0.59*J331</f>
        <v>34.39</v>
      </c>
      <c r="F331" s="218">
        <f t="shared" ref="F331:F394" si="16">T331+(0.83*I331)*6700+0.59*J331*6700</f>
        <v>219763</v>
      </c>
      <c r="H331">
        <v>322</v>
      </c>
      <c r="I331">
        <v>2</v>
      </c>
      <c r="J331" s="221">
        <v>1</v>
      </c>
      <c r="L331" s="152">
        <f>C331-june!E331</f>
        <v>-8.4499999999999886</v>
      </c>
      <c r="M331" s="7">
        <f>D331-june!F331</f>
        <v>-62167</v>
      </c>
      <c r="N331" s="152">
        <f>E331-june!G331</f>
        <v>2.4400000000000013</v>
      </c>
      <c r="O331" s="7">
        <f>F331-june!H331</f>
        <v>24528</v>
      </c>
      <c r="Q331" s="6">
        <f t="shared" ref="Q331:Q394" si="17">R331-A331</f>
        <v>0</v>
      </c>
      <c r="R331">
        <v>322</v>
      </c>
      <c r="S331">
        <v>32.14</v>
      </c>
      <c r="T331" s="221">
        <v>204688</v>
      </c>
      <c r="U331" s="7">
        <f>S331-june!G331</f>
        <v>0.19000000000000128</v>
      </c>
      <c r="V331" s="7">
        <f>T331-june!H331</f>
        <v>9453</v>
      </c>
    </row>
    <row r="332" spans="1:22" ht="18.75">
      <c r="A332" s="6">
        <v>323</v>
      </c>
      <c r="B332" s="31" t="s">
        <v>502</v>
      </c>
      <c r="C332" s="217">
        <v>229.93000000000006</v>
      </c>
      <c r="D332" s="218">
        <v>1346309</v>
      </c>
      <c r="E332" s="219">
        <f t="shared" si="15"/>
        <v>9.6</v>
      </c>
      <c r="F332" s="218">
        <f t="shared" si="16"/>
        <v>55021</v>
      </c>
      <c r="H332">
        <v>323</v>
      </c>
      <c r="I332"/>
      <c r="J332" s="221">
        <v>7</v>
      </c>
      <c r="L332" s="152">
        <f>C332-june!E332</f>
        <v>-16.299999999999926</v>
      </c>
      <c r="M332" s="7">
        <f>D332-june!F332</f>
        <v>-79530</v>
      </c>
      <c r="N332" s="152">
        <f>E332-june!G332</f>
        <v>2.1599999999999993</v>
      </c>
      <c r="O332" s="7">
        <f>F332-june!H332</f>
        <v>13281</v>
      </c>
      <c r="Q332" s="6">
        <f t="shared" si="17"/>
        <v>0</v>
      </c>
      <c r="R332">
        <v>323</v>
      </c>
      <c r="S332">
        <v>5.47</v>
      </c>
      <c r="T332" s="221">
        <v>27350</v>
      </c>
      <c r="U332" s="7">
        <f>S332-june!G332</f>
        <v>-1.9700000000000006</v>
      </c>
      <c r="V332" s="7">
        <f>T332-june!H332</f>
        <v>-14390</v>
      </c>
    </row>
    <row r="333" spans="1:22" ht="18.75">
      <c r="A333" s="6">
        <v>324</v>
      </c>
      <c r="B333" s="31" t="s">
        <v>503</v>
      </c>
      <c r="C333" s="217">
        <v>0</v>
      </c>
      <c r="D333" s="218">
        <v>0</v>
      </c>
      <c r="E333" s="219">
        <f t="shared" si="15"/>
        <v>8.33</v>
      </c>
      <c r="F333" s="218">
        <f t="shared" si="16"/>
        <v>48896</v>
      </c>
      <c r="H333">
        <v>324</v>
      </c>
      <c r="I333"/>
      <c r="J333" s="221"/>
      <c r="L333" s="152">
        <f>C333-june!E333</f>
        <v>0</v>
      </c>
      <c r="M333" s="7">
        <f>D333-june!F333</f>
        <v>0</v>
      </c>
      <c r="N333" s="152">
        <f>E333-june!G333</f>
        <v>-2.7199999999999989</v>
      </c>
      <c r="O333" s="7">
        <f>F333-june!H333</f>
        <v>-12407</v>
      </c>
      <c r="Q333" s="6">
        <f t="shared" si="17"/>
        <v>0</v>
      </c>
      <c r="R333">
        <v>324</v>
      </c>
      <c r="S333">
        <v>8.33</v>
      </c>
      <c r="T333" s="221">
        <v>48896</v>
      </c>
      <c r="U333" s="7">
        <f>S333-june!G333</f>
        <v>-2.7199999999999989</v>
      </c>
      <c r="V333" s="7">
        <f>T333-june!H333</f>
        <v>-12407</v>
      </c>
    </row>
    <row r="334" spans="1:22" ht="18.75">
      <c r="A334" s="6">
        <v>325</v>
      </c>
      <c r="B334" s="32" t="s">
        <v>576</v>
      </c>
      <c r="C334" s="217">
        <v>136.07</v>
      </c>
      <c r="D334" s="218">
        <v>765759</v>
      </c>
      <c r="E334" s="219">
        <f t="shared" si="15"/>
        <v>97.31</v>
      </c>
      <c r="F334" s="218">
        <f t="shared" si="16"/>
        <v>537529</v>
      </c>
      <c r="H334">
        <v>325</v>
      </c>
      <c r="I334">
        <v>3</v>
      </c>
      <c r="J334" s="221">
        <v>6</v>
      </c>
      <c r="L334" s="152">
        <f>C334-june!E334</f>
        <v>6.2599999999999909</v>
      </c>
      <c r="M334" s="7">
        <f>D334-june!F334</f>
        <v>-10740</v>
      </c>
      <c r="N334" s="152">
        <f>E334-june!G334</f>
        <v>-36.649999999999949</v>
      </c>
      <c r="O334" s="7">
        <f>F334-june!H334</f>
        <v>-248902</v>
      </c>
      <c r="Q334" s="6">
        <f t="shared" si="17"/>
        <v>0</v>
      </c>
      <c r="R334">
        <v>325</v>
      </c>
      <c r="S334">
        <v>91.28</v>
      </c>
      <c r="T334" s="221">
        <v>497128</v>
      </c>
      <c r="U334" s="7">
        <f>S334-june!G334</f>
        <v>-42.67999999999995</v>
      </c>
      <c r="V334" s="7">
        <f>T334-june!H334</f>
        <v>-289303</v>
      </c>
    </row>
    <row r="335" spans="1:22" ht="18.75">
      <c r="A335" s="6">
        <v>326</v>
      </c>
      <c r="B335" s="32" t="s">
        <v>570</v>
      </c>
      <c r="C335" s="217">
        <v>64.44</v>
      </c>
      <c r="D335" s="218">
        <v>381375</v>
      </c>
      <c r="E335" s="219">
        <f t="shared" si="15"/>
        <v>4.59</v>
      </c>
      <c r="F335" s="218">
        <f t="shared" si="16"/>
        <v>34765</v>
      </c>
      <c r="H335">
        <v>326</v>
      </c>
      <c r="I335"/>
      <c r="J335" s="221">
        <v>1</v>
      </c>
      <c r="L335" s="152">
        <f>C335-june!E335</f>
        <v>-4.0500000000000114</v>
      </c>
      <c r="M335" s="7">
        <f>D335-june!F335</f>
        <v>-35307</v>
      </c>
      <c r="N335" s="152">
        <f>E335-june!G335</f>
        <v>-7.92</v>
      </c>
      <c r="O335" s="7">
        <f>F335-june!H335</f>
        <v>-51962</v>
      </c>
      <c r="Q335" s="6">
        <f t="shared" si="17"/>
        <v>0</v>
      </c>
      <c r="R335">
        <v>326</v>
      </c>
      <c r="S335">
        <v>4</v>
      </c>
      <c r="T335" s="221">
        <v>30812</v>
      </c>
      <c r="U335" s="7">
        <f>S335-june!G335</f>
        <v>-8.51</v>
      </c>
      <c r="V335" s="7">
        <f>T335-june!H335</f>
        <v>-55915</v>
      </c>
    </row>
    <row r="336" spans="1:22" ht="18.75">
      <c r="A336" s="6">
        <v>327</v>
      </c>
      <c r="B336" s="31" t="s">
        <v>920</v>
      </c>
      <c r="C336" s="217">
        <v>16</v>
      </c>
      <c r="D336" s="218">
        <v>118455</v>
      </c>
      <c r="E336" s="219">
        <f t="shared" si="15"/>
        <v>5</v>
      </c>
      <c r="F336" s="218">
        <f t="shared" si="16"/>
        <v>38649</v>
      </c>
      <c r="H336">
        <v>327</v>
      </c>
      <c r="I336"/>
      <c r="J336" s="221"/>
      <c r="L336" s="152">
        <f>C336-june!E336</f>
        <v>-2.6000000000000014</v>
      </c>
      <c r="M336" s="7">
        <f>D336-june!F336</f>
        <v>-30124</v>
      </c>
      <c r="N336" s="152">
        <f>E336-june!G336</f>
        <v>-2</v>
      </c>
      <c r="O336" s="7">
        <f>F336-june!H336</f>
        <v>-7378</v>
      </c>
      <c r="Q336" s="6">
        <f t="shared" si="17"/>
        <v>0</v>
      </c>
      <c r="R336">
        <v>327</v>
      </c>
      <c r="S336">
        <v>5</v>
      </c>
      <c r="T336" s="221">
        <v>38649</v>
      </c>
      <c r="U336" s="7">
        <f>S336-june!G336</f>
        <v>-2</v>
      </c>
      <c r="V336" s="7">
        <f>T336-june!H336</f>
        <v>-7378</v>
      </c>
    </row>
    <row r="337" spans="1:22" ht="18.75">
      <c r="A337" s="6">
        <v>328</v>
      </c>
      <c r="B337" s="31" t="s">
        <v>507</v>
      </c>
      <c r="C337" s="217">
        <v>0</v>
      </c>
      <c r="D337" s="218">
        <v>0</v>
      </c>
      <c r="E337" s="219">
        <f t="shared" si="15"/>
        <v>0</v>
      </c>
      <c r="F337" s="218">
        <f t="shared" si="16"/>
        <v>0</v>
      </c>
      <c r="H337">
        <v>328</v>
      </c>
      <c r="I337"/>
      <c r="J337" s="221"/>
      <c r="L337" s="152">
        <f>C337-june!E337</f>
        <v>0</v>
      </c>
      <c r="M337" s="7">
        <f>D337-june!F337</f>
        <v>0</v>
      </c>
      <c r="N337" s="152">
        <f>E337-june!G337</f>
        <v>0</v>
      </c>
      <c r="O337" s="7">
        <f>F337-june!H337</f>
        <v>0</v>
      </c>
      <c r="Q337" s="6">
        <f t="shared" si="17"/>
        <v>0</v>
      </c>
      <c r="R337">
        <v>328</v>
      </c>
      <c r="S337"/>
      <c r="T337" s="221"/>
      <c r="U337" s="7">
        <f>S337-june!G337</f>
        <v>0</v>
      </c>
      <c r="V337" s="7">
        <f>T337-june!H337</f>
        <v>0</v>
      </c>
    </row>
    <row r="338" spans="1:22" ht="18.75">
      <c r="A338" s="6">
        <v>329</v>
      </c>
      <c r="B338" s="31" t="s">
        <v>504</v>
      </c>
      <c r="C338" s="217">
        <v>0</v>
      </c>
      <c r="D338" s="218">
        <v>0</v>
      </c>
      <c r="E338" s="219">
        <f t="shared" si="15"/>
        <v>0</v>
      </c>
      <c r="F338" s="218">
        <f t="shared" si="16"/>
        <v>0</v>
      </c>
      <c r="H338">
        <v>329</v>
      </c>
      <c r="I338"/>
      <c r="J338" s="221"/>
      <c r="L338" s="152">
        <f>C338-june!E338</f>
        <v>0</v>
      </c>
      <c r="M338" s="7">
        <f>D338-june!F338</f>
        <v>0</v>
      </c>
      <c r="N338" s="152">
        <f>E338-june!G338</f>
        <v>0</v>
      </c>
      <c r="O338" s="7">
        <f>F338-june!H338</f>
        <v>0</v>
      </c>
      <c r="Q338" s="6">
        <f t="shared" si="17"/>
        <v>0</v>
      </c>
      <c r="R338">
        <v>329</v>
      </c>
      <c r="S338"/>
      <c r="T338" s="221"/>
      <c r="U338" s="7">
        <f>S338-june!G338</f>
        <v>0</v>
      </c>
      <c r="V338" s="7">
        <f>T338-june!H338</f>
        <v>0</v>
      </c>
    </row>
    <row r="339" spans="1:22" ht="18.75">
      <c r="A339" s="6">
        <v>330</v>
      </c>
      <c r="B339" s="31" t="s">
        <v>508</v>
      </c>
      <c r="C339" s="217">
        <v>0</v>
      </c>
      <c r="D339" s="218">
        <v>0</v>
      </c>
      <c r="E339" s="219">
        <f t="shared" si="15"/>
        <v>1.18</v>
      </c>
      <c r="F339" s="218">
        <f t="shared" si="16"/>
        <v>7906</v>
      </c>
      <c r="H339">
        <v>330</v>
      </c>
      <c r="I339"/>
      <c r="J339" s="221">
        <v>2</v>
      </c>
      <c r="L339" s="152">
        <f>C339-june!E339</f>
        <v>0</v>
      </c>
      <c r="M339" s="7">
        <f>D339-june!F339</f>
        <v>0</v>
      </c>
      <c r="N339" s="152">
        <f>E339-june!G339</f>
        <v>-1.82</v>
      </c>
      <c r="O339" s="7">
        <f>F339-june!H339</f>
        <v>-14647</v>
      </c>
      <c r="Q339" s="6">
        <f t="shared" si="17"/>
        <v>0</v>
      </c>
      <c r="R339">
        <v>330</v>
      </c>
      <c r="S339"/>
      <c r="T339" s="221"/>
      <c r="U339" s="7">
        <f>S339-june!G339</f>
        <v>-3</v>
      </c>
      <c r="V339" s="7">
        <f>T339-june!H339</f>
        <v>-22553</v>
      </c>
    </row>
    <row r="340" spans="1:22" ht="18.75">
      <c r="A340" s="6">
        <v>331</v>
      </c>
      <c r="B340" s="32" t="s">
        <v>509</v>
      </c>
      <c r="C340" s="217">
        <v>0</v>
      </c>
      <c r="D340" s="218">
        <v>0</v>
      </c>
      <c r="E340" s="219">
        <f t="shared" si="15"/>
        <v>9.5500000000000007</v>
      </c>
      <c r="F340" s="218">
        <f t="shared" si="16"/>
        <v>54998</v>
      </c>
      <c r="H340">
        <v>331</v>
      </c>
      <c r="I340"/>
      <c r="J340" s="221">
        <v>2</v>
      </c>
      <c r="L340" s="152">
        <f>C340-june!E340</f>
        <v>0</v>
      </c>
      <c r="M340" s="7">
        <f>D340-june!F340</f>
        <v>0</v>
      </c>
      <c r="N340" s="152">
        <f>E340-june!G340</f>
        <v>-4.4599999999999991</v>
      </c>
      <c r="O340" s="7">
        <f>F340-june!H340</f>
        <v>-23079</v>
      </c>
      <c r="Q340" s="6">
        <f t="shared" si="17"/>
        <v>0</v>
      </c>
      <c r="R340">
        <v>331</v>
      </c>
      <c r="S340">
        <v>8.370000000000001</v>
      </c>
      <c r="T340" s="221">
        <v>47092</v>
      </c>
      <c r="U340" s="7">
        <f>S340-june!G340</f>
        <v>-5.6399999999999988</v>
      </c>
      <c r="V340" s="7">
        <f>T340-june!H340</f>
        <v>-30985</v>
      </c>
    </row>
    <row r="341" spans="1:22" ht="18.75">
      <c r="A341" s="6">
        <v>332</v>
      </c>
      <c r="B341" s="32" t="s">
        <v>577</v>
      </c>
      <c r="C341" s="217">
        <v>112.25999999999999</v>
      </c>
      <c r="D341" s="218">
        <v>664836</v>
      </c>
      <c r="E341" s="219">
        <f t="shared" si="15"/>
        <v>31.980000000000004</v>
      </c>
      <c r="F341" s="218">
        <f t="shared" si="16"/>
        <v>188884</v>
      </c>
      <c r="H341">
        <v>332</v>
      </c>
      <c r="I341">
        <v>8</v>
      </c>
      <c r="J341" s="221">
        <v>3</v>
      </c>
      <c r="L341" s="152">
        <f>C341-june!E341</f>
        <v>4.1599999999999966</v>
      </c>
      <c r="M341" s="7">
        <f>D341-june!F341</f>
        <v>40005</v>
      </c>
      <c r="N341" s="152">
        <f>E341-june!G341</f>
        <v>-10.079999999999998</v>
      </c>
      <c r="O341" s="7">
        <f>F341-june!H341</f>
        <v>-78512</v>
      </c>
      <c r="Q341" s="6">
        <f t="shared" si="17"/>
        <v>0</v>
      </c>
      <c r="R341">
        <v>332</v>
      </c>
      <c r="S341">
        <v>23.570000000000004</v>
      </c>
      <c r="T341" s="221">
        <v>132537</v>
      </c>
      <c r="U341" s="7">
        <f>S341-june!G341</f>
        <v>-18.489999999999998</v>
      </c>
      <c r="V341" s="7">
        <f>T341-june!H341</f>
        <v>-134859</v>
      </c>
    </row>
    <row r="342" spans="1:22" ht="18.75">
      <c r="A342" s="6">
        <v>333</v>
      </c>
      <c r="B342" s="31" t="s">
        <v>505</v>
      </c>
      <c r="C342" s="217">
        <v>0</v>
      </c>
      <c r="D342" s="218">
        <v>0</v>
      </c>
      <c r="E342" s="219">
        <f t="shared" si="15"/>
        <v>0</v>
      </c>
      <c r="F342" s="218">
        <f t="shared" si="16"/>
        <v>0</v>
      </c>
      <c r="H342">
        <v>333</v>
      </c>
      <c r="I342"/>
      <c r="J342" s="221"/>
      <c r="L342" s="152">
        <f>C342-june!E342</f>
        <v>0</v>
      </c>
      <c r="M342" s="7">
        <f>D342-june!F342</f>
        <v>0</v>
      </c>
      <c r="N342" s="152">
        <f>E342-june!G342</f>
        <v>0</v>
      </c>
      <c r="O342" s="7">
        <f>F342-june!H342</f>
        <v>0</v>
      </c>
      <c r="Q342" s="6">
        <f t="shared" si="17"/>
        <v>0</v>
      </c>
      <c r="R342">
        <v>333</v>
      </c>
      <c r="S342"/>
      <c r="T342" s="221"/>
      <c r="U342" s="7">
        <f>S342-june!G342</f>
        <v>0</v>
      </c>
      <c r="V342" s="7">
        <f>T342-june!H342</f>
        <v>0</v>
      </c>
    </row>
    <row r="343" spans="1:22" ht="18.75">
      <c r="A343" s="6">
        <v>334</v>
      </c>
      <c r="B343" s="31" t="s">
        <v>506</v>
      </c>
      <c r="C343" s="217">
        <v>0</v>
      </c>
      <c r="D343" s="218">
        <v>0</v>
      </c>
      <c r="E343" s="219">
        <f t="shared" si="15"/>
        <v>0</v>
      </c>
      <c r="F343" s="218">
        <f t="shared" si="16"/>
        <v>0</v>
      </c>
      <c r="H343">
        <v>334</v>
      </c>
      <c r="I343"/>
      <c r="J343" s="221"/>
      <c r="L343" s="152">
        <f>C343-june!E343</f>
        <v>0</v>
      </c>
      <c r="M343" s="7">
        <f>D343-june!F343</f>
        <v>0</v>
      </c>
      <c r="N343" s="152">
        <f>E343-june!G343</f>
        <v>0</v>
      </c>
      <c r="O343" s="7">
        <f>F343-june!H343</f>
        <v>0</v>
      </c>
      <c r="Q343" s="6">
        <f t="shared" si="17"/>
        <v>0</v>
      </c>
      <c r="R343">
        <v>334</v>
      </c>
      <c r="S343"/>
      <c r="T343" s="221"/>
      <c r="U343" s="7">
        <f>S343-june!G343</f>
        <v>0</v>
      </c>
      <c r="V343" s="7">
        <f>T343-june!H343</f>
        <v>0</v>
      </c>
    </row>
    <row r="344" spans="1:22" ht="18.75">
      <c r="A344" s="6">
        <v>335</v>
      </c>
      <c r="B344" s="31" t="s">
        <v>510</v>
      </c>
      <c r="C344" s="217">
        <v>0</v>
      </c>
      <c r="D344" s="218">
        <v>0</v>
      </c>
      <c r="E344" s="219">
        <f t="shared" si="15"/>
        <v>0</v>
      </c>
      <c r="F344" s="218">
        <f t="shared" si="16"/>
        <v>0</v>
      </c>
      <c r="H344">
        <v>335</v>
      </c>
      <c r="I344"/>
      <c r="J344" s="221"/>
      <c r="L344" s="152">
        <f>C344-june!E344</f>
        <v>0</v>
      </c>
      <c r="M344" s="7">
        <f>D344-june!F344</f>
        <v>0</v>
      </c>
      <c r="N344" s="152">
        <f>E344-june!G344</f>
        <v>0</v>
      </c>
      <c r="O344" s="7">
        <f>F344-june!H344</f>
        <v>0</v>
      </c>
      <c r="Q344" s="6">
        <f t="shared" si="17"/>
        <v>0</v>
      </c>
      <c r="R344" s="6">
        <v>335</v>
      </c>
      <c r="U344" s="7">
        <f>S344-june!G344</f>
        <v>0</v>
      </c>
      <c r="V344" s="7">
        <f>T344-june!H344</f>
        <v>0</v>
      </c>
    </row>
    <row r="345" spans="1:22" ht="18.75">
      <c r="A345" s="6">
        <v>336</v>
      </c>
      <c r="B345" s="32" t="s">
        <v>841</v>
      </c>
      <c r="C345" s="217">
        <v>0</v>
      </c>
      <c r="D345" s="218">
        <v>0</v>
      </c>
      <c r="E345" s="219">
        <f t="shared" si="15"/>
        <v>16.639999999999997</v>
      </c>
      <c r="F345" s="218">
        <f t="shared" si="16"/>
        <v>101288</v>
      </c>
      <c r="H345">
        <v>336</v>
      </c>
      <c r="I345">
        <v>5</v>
      </c>
      <c r="J345" s="221">
        <v>11</v>
      </c>
      <c r="L345" s="152">
        <f>C345-june!E345</f>
        <v>0</v>
      </c>
      <c r="M345" s="7">
        <f>D345-june!F345</f>
        <v>0</v>
      </c>
      <c r="N345" s="152">
        <f>E345-june!G345</f>
        <v>-2.5700000000000038</v>
      </c>
      <c r="O345" s="7">
        <f>F345-june!H345</f>
        <v>-21886</v>
      </c>
      <c r="Q345" s="6">
        <f t="shared" si="17"/>
        <v>0</v>
      </c>
      <c r="R345">
        <v>336</v>
      </c>
      <c r="S345">
        <v>6</v>
      </c>
      <c r="T345" s="221">
        <v>30000</v>
      </c>
      <c r="U345" s="7">
        <f>S345-june!G345</f>
        <v>-13.21</v>
      </c>
      <c r="V345" s="7">
        <f>T345-june!H345</f>
        <v>-93174</v>
      </c>
    </row>
    <row r="346" spans="1:22" ht="18.75">
      <c r="A346" s="6">
        <v>337</v>
      </c>
      <c r="B346" s="31" t="s">
        <v>511</v>
      </c>
      <c r="C346" s="217">
        <v>48.91</v>
      </c>
      <c r="D346" s="218">
        <v>261836</v>
      </c>
      <c r="E346" s="219">
        <f t="shared" si="15"/>
        <v>11.32</v>
      </c>
      <c r="F346" s="218">
        <f t="shared" si="16"/>
        <v>100380</v>
      </c>
      <c r="H346">
        <v>337</v>
      </c>
      <c r="I346"/>
      <c r="J346" s="221"/>
      <c r="L346" s="152">
        <f>C346-june!E346</f>
        <v>4.0499999999999972</v>
      </c>
      <c r="M346" s="7">
        <f>D346-june!F346</f>
        <v>-2377</v>
      </c>
      <c r="N346" s="152">
        <f>E346-june!G346</f>
        <v>6.32</v>
      </c>
      <c r="O346" s="7">
        <f>F346-june!H346</f>
        <v>34169</v>
      </c>
      <c r="Q346" s="6">
        <f t="shared" si="17"/>
        <v>0</v>
      </c>
      <c r="R346">
        <v>337</v>
      </c>
      <c r="S346">
        <v>11.32</v>
      </c>
      <c r="T346" s="221">
        <v>100380</v>
      </c>
      <c r="U346" s="7">
        <f>S346-june!G346</f>
        <v>6.32</v>
      </c>
      <c r="V346" s="7">
        <f>T346-june!H346</f>
        <v>34169</v>
      </c>
    </row>
    <row r="347" spans="1:22" ht="18.75">
      <c r="A347" s="6">
        <v>338</v>
      </c>
      <c r="B347" s="31" t="s">
        <v>512</v>
      </c>
      <c r="C347" s="217">
        <v>0</v>
      </c>
      <c r="D347" s="218">
        <v>0</v>
      </c>
      <c r="E347" s="219">
        <f t="shared" si="15"/>
        <v>0</v>
      </c>
      <c r="F347" s="218">
        <f t="shared" si="16"/>
        <v>0</v>
      </c>
      <c r="H347">
        <v>338</v>
      </c>
      <c r="I347"/>
      <c r="J347" s="221"/>
      <c r="L347" s="152">
        <f>C347-june!E347</f>
        <v>0</v>
      </c>
      <c r="M347" s="7">
        <f>D347-june!F347</f>
        <v>0</v>
      </c>
      <c r="N347" s="152">
        <f>E347-june!G347</f>
        <v>0</v>
      </c>
      <c r="O347" s="7">
        <f>F347-june!H347</f>
        <v>0</v>
      </c>
      <c r="Q347" s="6">
        <f t="shared" si="17"/>
        <v>0</v>
      </c>
      <c r="R347">
        <v>338</v>
      </c>
      <c r="S347"/>
      <c r="T347" s="221"/>
      <c r="U347" s="7">
        <f>S347-june!G347</f>
        <v>0</v>
      </c>
      <c r="V347" s="7">
        <f>T347-june!H347</f>
        <v>0</v>
      </c>
    </row>
    <row r="348" spans="1:22" ht="18.75">
      <c r="A348" s="6">
        <v>339</v>
      </c>
      <c r="B348" s="31" t="s">
        <v>513</v>
      </c>
      <c r="C348" s="217">
        <v>0</v>
      </c>
      <c r="D348" s="218">
        <v>0</v>
      </c>
      <c r="E348" s="219">
        <f t="shared" si="15"/>
        <v>0</v>
      </c>
      <c r="F348" s="218">
        <f t="shared" si="16"/>
        <v>0</v>
      </c>
      <c r="H348">
        <v>339</v>
      </c>
      <c r="I348"/>
      <c r="J348" s="221"/>
      <c r="L348" s="152">
        <f>C348-june!E348</f>
        <v>0</v>
      </c>
      <c r="M348" s="7">
        <f>D348-june!F348</f>
        <v>0</v>
      </c>
      <c r="N348" s="152">
        <f>E348-june!G348</f>
        <v>0</v>
      </c>
      <c r="O348" s="7">
        <f>F348-june!H348</f>
        <v>0</v>
      </c>
      <c r="Q348" s="6">
        <f t="shared" si="17"/>
        <v>0</v>
      </c>
      <c r="R348">
        <v>339</v>
      </c>
      <c r="S348"/>
      <c r="T348" s="221"/>
      <c r="U348" s="7">
        <f>S348-june!G348</f>
        <v>0</v>
      </c>
      <c r="V348" s="7">
        <f>T348-june!H348</f>
        <v>0</v>
      </c>
    </row>
    <row r="349" spans="1:22" ht="18.75">
      <c r="A349" s="6">
        <v>340</v>
      </c>
      <c r="B349" s="32" t="s">
        <v>909</v>
      </c>
      <c r="C349" s="217">
        <v>11.85</v>
      </c>
      <c r="D349" s="218">
        <v>65223</v>
      </c>
      <c r="E349" s="219">
        <f>S349+(0.83*I349)+0.59*J349-1</f>
        <v>19.690000000000001</v>
      </c>
      <c r="F349" s="193">
        <f>T349+(0.83*I349)*6700+0.59*J349*6700-5000</f>
        <v>118318</v>
      </c>
      <c r="H349">
        <v>340</v>
      </c>
      <c r="I349"/>
      <c r="J349" s="221"/>
      <c r="L349" s="152">
        <f>C349-june!E349</f>
        <v>-6.5600000000000005</v>
      </c>
      <c r="M349" s="7">
        <f>D349-june!F349</f>
        <v>-37582</v>
      </c>
      <c r="N349" s="152">
        <f>E349-june!G349</f>
        <v>2.5000000000000036</v>
      </c>
      <c r="O349" s="7">
        <f>F349-june!H349</f>
        <v>22342</v>
      </c>
      <c r="Q349" s="6">
        <f t="shared" si="17"/>
        <v>0</v>
      </c>
      <c r="R349">
        <v>340</v>
      </c>
      <c r="S349">
        <v>20.69</v>
      </c>
      <c r="T349" s="221">
        <v>123318</v>
      </c>
      <c r="U349" s="7">
        <f>S349-june!G349</f>
        <v>3.5000000000000036</v>
      </c>
      <c r="V349" s="7">
        <f>T349-june!H349</f>
        <v>27342</v>
      </c>
    </row>
    <row r="350" spans="1:22" ht="18.75">
      <c r="A350" s="6">
        <v>341</v>
      </c>
      <c r="B350" s="32" t="s">
        <v>910</v>
      </c>
      <c r="C350" s="217">
        <v>42.1</v>
      </c>
      <c r="D350" s="218">
        <v>237644</v>
      </c>
      <c r="E350" s="219">
        <f t="shared" si="15"/>
        <v>5.59</v>
      </c>
      <c r="F350" s="218">
        <f t="shared" si="16"/>
        <v>30061</v>
      </c>
      <c r="H350">
        <v>341</v>
      </c>
      <c r="I350"/>
      <c r="J350" s="221">
        <v>2</v>
      </c>
      <c r="L350" s="152">
        <f>C350-june!E350</f>
        <v>10.18</v>
      </c>
      <c r="M350" s="7">
        <f>D350-june!F350</f>
        <v>68140</v>
      </c>
      <c r="N350" s="152">
        <f>E350-june!G350</f>
        <v>3.59</v>
      </c>
      <c r="O350" s="7">
        <f>F350-june!H350</f>
        <v>20061</v>
      </c>
      <c r="Q350" s="6">
        <f t="shared" si="17"/>
        <v>0</v>
      </c>
      <c r="R350">
        <v>341</v>
      </c>
      <c r="S350">
        <v>4.41</v>
      </c>
      <c r="T350" s="221">
        <v>22155</v>
      </c>
      <c r="U350" s="7">
        <f>S350-june!G350</f>
        <v>2.41</v>
      </c>
      <c r="V350" s="7">
        <f>T350-june!H350</f>
        <v>12155</v>
      </c>
    </row>
    <row r="351" spans="1:22" ht="18.75">
      <c r="A351" s="6">
        <v>342</v>
      </c>
      <c r="B351" s="31" t="s">
        <v>514</v>
      </c>
      <c r="C351" s="217">
        <v>0</v>
      </c>
      <c r="D351" s="218">
        <v>0</v>
      </c>
      <c r="E351" s="219">
        <f t="shared" si="15"/>
        <v>1</v>
      </c>
      <c r="F351" s="218">
        <f t="shared" si="16"/>
        <v>5000</v>
      </c>
      <c r="H351">
        <v>342</v>
      </c>
      <c r="I351"/>
      <c r="J351" s="221"/>
      <c r="L351" s="152">
        <f>C351-june!E351</f>
        <v>0</v>
      </c>
      <c r="M351" s="7">
        <f>D351-june!F351</f>
        <v>0</v>
      </c>
      <c r="N351" s="152">
        <f>E351-june!G351</f>
        <v>-8.0000000000000071E-2</v>
      </c>
      <c r="O351" s="7">
        <f>F351-june!H351</f>
        <v>-3041</v>
      </c>
      <c r="Q351" s="6">
        <f t="shared" si="17"/>
        <v>0</v>
      </c>
      <c r="R351">
        <v>342</v>
      </c>
      <c r="S351">
        <v>1</v>
      </c>
      <c r="T351" s="221">
        <v>5000</v>
      </c>
      <c r="U351" s="7">
        <f>S351-june!G351</f>
        <v>-8.0000000000000071E-2</v>
      </c>
      <c r="V351" s="7">
        <f>T351-june!H351</f>
        <v>-3041</v>
      </c>
    </row>
    <row r="352" spans="1:22" ht="18.75">
      <c r="A352" s="6">
        <v>343</v>
      </c>
      <c r="B352" s="32" t="s">
        <v>788</v>
      </c>
      <c r="C352" s="217">
        <v>40.42</v>
      </c>
      <c r="D352" s="218">
        <v>305721</v>
      </c>
      <c r="E352" s="219">
        <f t="shared" si="15"/>
        <v>125.74999999999997</v>
      </c>
      <c r="F352" s="218">
        <f t="shared" si="16"/>
        <v>702304</v>
      </c>
      <c r="H352">
        <v>343</v>
      </c>
      <c r="I352">
        <v>5</v>
      </c>
      <c r="J352" s="221">
        <v>1</v>
      </c>
      <c r="L352" s="152">
        <f>C352-june!E352</f>
        <v>11.420000000000002</v>
      </c>
      <c r="M352" s="7">
        <f>D352-june!F352</f>
        <v>160721</v>
      </c>
      <c r="N352" s="152">
        <f>E352-june!G352</f>
        <v>-14.530000000000086</v>
      </c>
      <c r="O352" s="7">
        <f>F352-june!H352</f>
        <v>-103239</v>
      </c>
      <c r="Q352" s="6">
        <f t="shared" si="17"/>
        <v>0</v>
      </c>
      <c r="R352">
        <v>343</v>
      </c>
      <c r="S352">
        <v>121.00999999999996</v>
      </c>
      <c r="T352" s="221">
        <v>670546</v>
      </c>
      <c r="U352" s="7">
        <f>S352-june!G352</f>
        <v>-19.270000000000095</v>
      </c>
      <c r="V352" s="7">
        <f>T352-june!H352</f>
        <v>-134997</v>
      </c>
    </row>
    <row r="353" spans="1:22" ht="18.75">
      <c r="A353" s="6">
        <v>344</v>
      </c>
      <c r="B353" s="31" t="s">
        <v>515</v>
      </c>
      <c r="C353" s="217">
        <v>0</v>
      </c>
      <c r="D353" s="218">
        <v>0</v>
      </c>
      <c r="E353" s="219">
        <f t="shared" si="15"/>
        <v>1.66</v>
      </c>
      <c r="F353" s="218">
        <f t="shared" si="16"/>
        <v>11122</v>
      </c>
      <c r="H353">
        <v>344</v>
      </c>
      <c r="I353">
        <v>2</v>
      </c>
      <c r="J353" s="221"/>
      <c r="L353" s="152">
        <f>C353-june!E353</f>
        <v>0</v>
      </c>
      <c r="M353" s="7">
        <f>D353-june!F353</f>
        <v>0</v>
      </c>
      <c r="N353" s="152">
        <f>E353-june!G353</f>
        <v>-2.1399999999999997</v>
      </c>
      <c r="O353" s="7">
        <f>F353-june!H353</f>
        <v>-17061</v>
      </c>
      <c r="Q353" s="6">
        <f t="shared" si="17"/>
        <v>0</v>
      </c>
      <c r="R353" s="6">
        <v>344</v>
      </c>
      <c r="U353" s="7">
        <f>S353-june!G353</f>
        <v>-3.8</v>
      </c>
      <c r="V353" s="7">
        <f>T353-june!H353</f>
        <v>-28183</v>
      </c>
    </row>
    <row r="354" spans="1:22" ht="18.75">
      <c r="A354" s="6">
        <v>345</v>
      </c>
      <c r="B354" s="31" t="s">
        <v>516</v>
      </c>
      <c r="C354" s="217">
        <v>0</v>
      </c>
      <c r="D354" s="218">
        <v>0</v>
      </c>
      <c r="E354" s="219">
        <f t="shared" si="15"/>
        <v>0</v>
      </c>
      <c r="F354" s="218">
        <f t="shared" si="16"/>
        <v>0</v>
      </c>
      <c r="H354">
        <v>345</v>
      </c>
      <c r="I354"/>
      <c r="J354" s="221"/>
      <c r="L354" s="152">
        <f>C354-june!E354</f>
        <v>0</v>
      </c>
      <c r="M354" s="7">
        <f>D354-june!F354</f>
        <v>0</v>
      </c>
      <c r="N354" s="152">
        <f>E354-june!G354</f>
        <v>0</v>
      </c>
      <c r="O354" s="7">
        <f>F354-june!H354</f>
        <v>0</v>
      </c>
      <c r="Q354" s="6">
        <f t="shared" si="17"/>
        <v>0</v>
      </c>
      <c r="R354">
        <v>345</v>
      </c>
      <c r="S354"/>
      <c r="T354" s="221"/>
      <c r="U354" s="7">
        <f>S354-june!G354</f>
        <v>0</v>
      </c>
      <c r="V354" s="7">
        <f>T354-june!H354</f>
        <v>0</v>
      </c>
    </row>
    <row r="355" spans="1:22" ht="18.75">
      <c r="A355" s="6">
        <v>346</v>
      </c>
      <c r="B355" s="31" t="s">
        <v>517</v>
      </c>
      <c r="C355" s="217">
        <v>12</v>
      </c>
      <c r="D355" s="218">
        <v>60000</v>
      </c>
      <c r="E355" s="219">
        <f t="shared" si="15"/>
        <v>1.42</v>
      </c>
      <c r="F355" s="218">
        <f t="shared" si="16"/>
        <v>9514</v>
      </c>
      <c r="H355">
        <v>346</v>
      </c>
      <c r="I355">
        <v>1</v>
      </c>
      <c r="J355" s="221">
        <v>1</v>
      </c>
      <c r="L355" s="152">
        <f>C355-june!E355</f>
        <v>-4</v>
      </c>
      <c r="M355" s="7">
        <f>D355-june!F355</f>
        <v>-27223</v>
      </c>
      <c r="N355" s="152">
        <f>E355-june!G355</f>
        <v>-2.4299999999999997</v>
      </c>
      <c r="O355" s="7">
        <f>F355-june!H355</f>
        <v>-14668</v>
      </c>
      <c r="Q355" s="6">
        <f t="shared" si="17"/>
        <v>0</v>
      </c>
      <c r="R355" s="6">
        <v>346</v>
      </c>
      <c r="U355" s="7">
        <f>S355-june!G355</f>
        <v>-3.8499999999999996</v>
      </c>
      <c r="V355" s="7">
        <f>T355-june!H355</f>
        <v>-24182</v>
      </c>
    </row>
    <row r="356" spans="1:22" ht="18.75">
      <c r="A356" s="6">
        <v>347</v>
      </c>
      <c r="B356" s="32" t="s">
        <v>1270</v>
      </c>
      <c r="C356" s="217">
        <v>0</v>
      </c>
      <c r="D356" s="218">
        <v>0</v>
      </c>
      <c r="E356" s="219">
        <f t="shared" si="15"/>
        <v>13.219999999999999</v>
      </c>
      <c r="F356" s="218">
        <f t="shared" si="16"/>
        <v>71115</v>
      </c>
      <c r="H356">
        <v>347</v>
      </c>
      <c r="I356"/>
      <c r="J356" s="221">
        <v>5</v>
      </c>
      <c r="L356" s="152">
        <f>C356-june!E356</f>
        <v>0</v>
      </c>
      <c r="M356" s="7">
        <f>D356-june!F356</f>
        <v>0</v>
      </c>
      <c r="N356" s="152">
        <f>E356-june!G356</f>
        <v>-2.8000000000000043</v>
      </c>
      <c r="O356" s="7">
        <f>F356-june!H356</f>
        <v>-15917</v>
      </c>
      <c r="Q356" s="6">
        <f t="shared" si="17"/>
        <v>0</v>
      </c>
      <c r="R356">
        <v>347</v>
      </c>
      <c r="S356">
        <v>10.27</v>
      </c>
      <c r="T356" s="221">
        <v>51350</v>
      </c>
      <c r="U356" s="7">
        <f>S356-june!G356</f>
        <v>-5.7500000000000036</v>
      </c>
      <c r="V356" s="7">
        <f>T356-june!H356</f>
        <v>-35682</v>
      </c>
    </row>
    <row r="357" spans="1:22" ht="18.75">
      <c r="A357" s="6">
        <v>348</v>
      </c>
      <c r="B357" s="32" t="s">
        <v>857</v>
      </c>
      <c r="C357" s="217">
        <v>66.81</v>
      </c>
      <c r="D357" s="218">
        <v>373775</v>
      </c>
      <c r="E357" s="219">
        <f t="shared" si="15"/>
        <v>461.87</v>
      </c>
      <c r="F357" s="218">
        <f t="shared" si="16"/>
        <v>2651386</v>
      </c>
      <c r="H357">
        <v>348</v>
      </c>
      <c r="I357">
        <v>12</v>
      </c>
      <c r="J357" s="221">
        <v>42</v>
      </c>
      <c r="L357" s="152">
        <f>C357-june!E357</f>
        <v>-2.3400000000000034</v>
      </c>
      <c r="M357" s="7">
        <f>D357-june!F357</f>
        <v>-17552</v>
      </c>
      <c r="N357" s="152">
        <f>E357-june!G357</f>
        <v>-12.090000000000089</v>
      </c>
      <c r="O357" s="7">
        <f>F357-june!H357</f>
        <v>-18510</v>
      </c>
      <c r="Q357" s="6">
        <f t="shared" si="17"/>
        <v>0</v>
      </c>
      <c r="R357">
        <v>348</v>
      </c>
      <c r="S357">
        <v>427.13000000000005</v>
      </c>
      <c r="T357" s="221">
        <v>2418628</v>
      </c>
      <c r="U357" s="7">
        <f>S357-june!G357</f>
        <v>-46.830000000000041</v>
      </c>
      <c r="V357" s="7">
        <f>T357-june!H357</f>
        <v>-251268</v>
      </c>
    </row>
    <row r="358" spans="1:22" ht="18.75">
      <c r="A358" s="6">
        <v>349</v>
      </c>
      <c r="B358" s="31" t="s">
        <v>518</v>
      </c>
      <c r="C358" s="217">
        <v>0</v>
      </c>
      <c r="D358" s="218">
        <v>0</v>
      </c>
      <c r="E358" s="219">
        <f t="shared" si="15"/>
        <v>0</v>
      </c>
      <c r="F358" s="218">
        <f t="shared" si="16"/>
        <v>0</v>
      </c>
      <c r="H358">
        <v>349</v>
      </c>
      <c r="I358"/>
      <c r="J358" s="221"/>
      <c r="L358" s="152">
        <f>C358-june!E358</f>
        <v>-5.37</v>
      </c>
      <c r="M358" s="7">
        <f>D358-june!F358</f>
        <v>-26850</v>
      </c>
      <c r="N358" s="152">
        <f>E358-june!G358</f>
        <v>-54.339999999999996</v>
      </c>
      <c r="O358" s="7">
        <f>F358-june!H358</f>
        <v>-467624</v>
      </c>
      <c r="Q358" s="6">
        <f t="shared" si="17"/>
        <v>0</v>
      </c>
      <c r="R358">
        <v>349</v>
      </c>
      <c r="S358"/>
      <c r="T358" s="221"/>
      <c r="U358" s="7">
        <f>S358-june!G358</f>
        <v>-54.339999999999996</v>
      </c>
      <c r="V358" s="7">
        <f>T358-june!H358</f>
        <v>-467624</v>
      </c>
    </row>
    <row r="359" spans="1:22" ht="18.75">
      <c r="A359" s="6">
        <v>350</v>
      </c>
      <c r="B359" s="32" t="s">
        <v>1281</v>
      </c>
      <c r="C359" s="217">
        <v>0</v>
      </c>
      <c r="D359" s="218">
        <v>0</v>
      </c>
      <c r="E359" s="219">
        <f t="shared" si="15"/>
        <v>6.9499999999999993</v>
      </c>
      <c r="F359" s="218">
        <f t="shared" si="16"/>
        <v>39765</v>
      </c>
      <c r="H359">
        <v>350</v>
      </c>
      <c r="I359"/>
      <c r="J359" s="221">
        <v>5</v>
      </c>
      <c r="L359" s="152">
        <f>C359-june!E359</f>
        <v>0</v>
      </c>
      <c r="M359" s="7">
        <f>D359-june!F359</f>
        <v>0</v>
      </c>
      <c r="N359" s="152">
        <f>E359-june!G359</f>
        <v>2.7799999999999994</v>
      </c>
      <c r="O359" s="7">
        <f>F359-june!H359</f>
        <v>18915</v>
      </c>
      <c r="Q359" s="6">
        <f t="shared" si="17"/>
        <v>0</v>
      </c>
      <c r="R359">
        <v>350</v>
      </c>
      <c r="S359">
        <v>4</v>
      </c>
      <c r="T359" s="221">
        <v>20000</v>
      </c>
      <c r="U359" s="7">
        <f>S359-june!G359</f>
        <v>-0.16999999999999993</v>
      </c>
      <c r="V359" s="7">
        <f>T359-june!H359</f>
        <v>-850</v>
      </c>
    </row>
    <row r="360" spans="1:22" ht="18.75">
      <c r="A360" s="6">
        <v>351</v>
      </c>
      <c r="B360" s="31" t="s">
        <v>519</v>
      </c>
      <c r="C360" s="217">
        <v>0</v>
      </c>
      <c r="D360" s="218">
        <v>0</v>
      </c>
      <c r="E360" s="219">
        <f t="shared" si="15"/>
        <v>0</v>
      </c>
      <c r="F360" s="218">
        <f t="shared" si="16"/>
        <v>0</v>
      </c>
      <c r="H360">
        <v>351</v>
      </c>
      <c r="I360"/>
      <c r="J360" s="221"/>
      <c r="L360" s="152">
        <f>C360-june!E360</f>
        <v>0</v>
      </c>
      <c r="M360" s="7">
        <f>D360-june!F360</f>
        <v>0</v>
      </c>
      <c r="N360" s="152">
        <f>E360-june!G360</f>
        <v>0</v>
      </c>
      <c r="O360" s="7">
        <f>F360-june!H360</f>
        <v>0</v>
      </c>
      <c r="Q360" s="6">
        <f t="shared" si="17"/>
        <v>0</v>
      </c>
      <c r="R360">
        <v>351</v>
      </c>
      <c r="S360"/>
      <c r="T360" s="221"/>
      <c r="U360" s="7">
        <f>S360-june!G360</f>
        <v>0</v>
      </c>
      <c r="V360" s="7">
        <f>T360-june!H360</f>
        <v>0</v>
      </c>
    </row>
    <row r="361" spans="1:22" ht="18.75">
      <c r="A361" s="6">
        <v>352</v>
      </c>
      <c r="B361" s="31" t="s">
        <v>557</v>
      </c>
      <c r="C361" s="217">
        <v>0</v>
      </c>
      <c r="D361" s="218">
        <v>0</v>
      </c>
      <c r="E361" s="219">
        <f t="shared" si="15"/>
        <v>4.8</v>
      </c>
      <c r="F361" s="218">
        <f t="shared" si="16"/>
        <v>30834</v>
      </c>
      <c r="H361">
        <v>352</v>
      </c>
      <c r="I361"/>
      <c r="J361" s="221"/>
      <c r="L361" s="152">
        <f>C361-june!E361</f>
        <v>0</v>
      </c>
      <c r="M361" s="7">
        <f>D361-june!F361</f>
        <v>0</v>
      </c>
      <c r="N361" s="152">
        <f>E361-june!G361</f>
        <v>-0.20000000000000018</v>
      </c>
      <c r="O361" s="7">
        <f>F361-june!H361</f>
        <v>4131</v>
      </c>
      <c r="Q361" s="6">
        <f t="shared" si="17"/>
        <v>0</v>
      </c>
      <c r="R361">
        <v>352</v>
      </c>
      <c r="S361">
        <v>4.8</v>
      </c>
      <c r="T361" s="221">
        <v>30834</v>
      </c>
      <c r="U361" s="7">
        <f>S361-june!G361</f>
        <v>-0.20000000000000018</v>
      </c>
      <c r="V361" s="7">
        <f>T361-june!H361</f>
        <v>4131</v>
      </c>
    </row>
    <row r="362" spans="1:22" ht="18.75">
      <c r="A362" s="6">
        <v>406</v>
      </c>
      <c r="B362" s="31" t="s">
        <v>520</v>
      </c>
      <c r="C362" s="217">
        <v>0</v>
      </c>
      <c r="D362" s="218">
        <v>0</v>
      </c>
      <c r="E362" s="219">
        <f t="shared" si="15"/>
        <v>0</v>
      </c>
      <c r="F362" s="218">
        <f t="shared" si="16"/>
        <v>0</v>
      </c>
      <c r="H362">
        <v>406</v>
      </c>
      <c r="I362"/>
      <c r="J362" s="221"/>
      <c r="L362" s="152">
        <f>C362-june!E362</f>
        <v>0</v>
      </c>
      <c r="M362" s="7">
        <f>D362-june!F362</f>
        <v>0</v>
      </c>
      <c r="N362" s="152">
        <f>E362-june!G362</f>
        <v>0</v>
      </c>
      <c r="O362" s="7">
        <f>F362-june!H362</f>
        <v>0</v>
      </c>
      <c r="Q362" s="6">
        <f t="shared" si="17"/>
        <v>0</v>
      </c>
      <c r="R362">
        <v>406</v>
      </c>
      <c r="S362"/>
      <c r="T362" s="221"/>
      <c r="U362" s="7">
        <f>S362-june!G362</f>
        <v>0</v>
      </c>
      <c r="V362" s="7">
        <f>T362-june!H362</f>
        <v>0</v>
      </c>
    </row>
    <row r="363" spans="1:22" ht="18.75">
      <c r="A363" s="6">
        <v>600</v>
      </c>
      <c r="B363" s="32" t="s">
        <v>851</v>
      </c>
      <c r="C363" s="217">
        <v>42.5</v>
      </c>
      <c r="D363" s="218">
        <v>261263</v>
      </c>
      <c r="E363" s="219">
        <f t="shared" si="15"/>
        <v>12.07</v>
      </c>
      <c r="F363" s="218">
        <f t="shared" si="16"/>
        <v>103482</v>
      </c>
      <c r="H363">
        <v>600</v>
      </c>
      <c r="I363"/>
      <c r="J363" s="221"/>
      <c r="L363" s="152">
        <f>C363-june!E363</f>
        <v>3.5</v>
      </c>
      <c r="M363" s="7">
        <f>D363-june!F363</f>
        <v>37072</v>
      </c>
      <c r="N363" s="152">
        <f>E363-june!G363</f>
        <v>-2.1999999999999993</v>
      </c>
      <c r="O363" s="7">
        <f>F363-june!H363</f>
        <v>4427</v>
      </c>
      <c r="Q363" s="6">
        <f t="shared" si="17"/>
        <v>0</v>
      </c>
      <c r="R363">
        <v>600</v>
      </c>
      <c r="S363">
        <v>12.07</v>
      </c>
      <c r="T363" s="221">
        <v>103482</v>
      </c>
      <c r="U363" s="7">
        <f>S363-june!G363</f>
        <v>-2.1999999999999993</v>
      </c>
      <c r="V363" s="7">
        <f>T363-june!H363</f>
        <v>4427</v>
      </c>
    </row>
    <row r="364" spans="1:22" ht="18.75">
      <c r="A364" s="6">
        <v>603</v>
      </c>
      <c r="B364" s="32" t="s">
        <v>1290</v>
      </c>
      <c r="C364" s="217">
        <v>58.20000000000001</v>
      </c>
      <c r="D364" s="218">
        <v>372017</v>
      </c>
      <c r="E364" s="219">
        <f t="shared" si="15"/>
        <v>81.139999999999986</v>
      </c>
      <c r="F364" s="218">
        <f t="shared" si="16"/>
        <v>506180</v>
      </c>
      <c r="H364">
        <v>603</v>
      </c>
      <c r="I364"/>
      <c r="J364" s="221">
        <v>3</v>
      </c>
      <c r="L364" s="152">
        <f>C364-june!E364</f>
        <v>3.6500000000000057</v>
      </c>
      <c r="M364" s="7">
        <f>D364-june!F364</f>
        <v>62628</v>
      </c>
      <c r="N364" s="152">
        <f>E364-june!G364</f>
        <v>1.9799999999999898</v>
      </c>
      <c r="O364" s="7">
        <f>F364-june!H364</f>
        <v>9939</v>
      </c>
      <c r="Q364" s="6">
        <f t="shared" si="17"/>
        <v>0</v>
      </c>
      <c r="R364">
        <v>603</v>
      </c>
      <c r="S364">
        <v>79.36999999999999</v>
      </c>
      <c r="T364" s="221">
        <v>494321</v>
      </c>
      <c r="U364" s="7">
        <f>S364-june!G364</f>
        <v>0.20999999999999375</v>
      </c>
      <c r="V364" s="7">
        <f>T364-june!H364</f>
        <v>-1920</v>
      </c>
    </row>
    <row r="365" spans="1:22" ht="18.75">
      <c r="A365" s="6">
        <v>605</v>
      </c>
      <c r="B365" s="32" t="s">
        <v>521</v>
      </c>
      <c r="C365" s="217">
        <v>88.46</v>
      </c>
      <c r="D365" s="218">
        <v>631941</v>
      </c>
      <c r="E365" s="219">
        <f t="shared" si="15"/>
        <v>31</v>
      </c>
      <c r="F365" s="218">
        <f t="shared" si="16"/>
        <v>227771</v>
      </c>
      <c r="H365">
        <v>605</v>
      </c>
      <c r="I365"/>
      <c r="J365" s="221">
        <v>1</v>
      </c>
      <c r="L365" s="152">
        <f>C365-june!E365</f>
        <v>19.059999999999988</v>
      </c>
      <c r="M365" s="7">
        <f>D365-june!F365</f>
        <v>146339</v>
      </c>
      <c r="N365" s="152">
        <f>E365-june!G365</f>
        <v>-3.470000000000006</v>
      </c>
      <c r="O365" s="7">
        <f>F365-june!H365</f>
        <v>-46808</v>
      </c>
      <c r="Q365" s="6">
        <f t="shared" si="17"/>
        <v>0</v>
      </c>
      <c r="R365">
        <v>605</v>
      </c>
      <c r="S365">
        <v>30.41</v>
      </c>
      <c r="T365" s="221">
        <v>223818</v>
      </c>
      <c r="U365" s="7">
        <f>S365-june!G365</f>
        <v>-4.0600000000000058</v>
      </c>
      <c r="V365" s="7">
        <f>T365-june!H365</f>
        <v>-50761</v>
      </c>
    </row>
    <row r="366" spans="1:22" ht="18.75">
      <c r="A366" s="6">
        <v>610</v>
      </c>
      <c r="B366" s="32" t="s">
        <v>852</v>
      </c>
      <c r="C366" s="217">
        <v>147.49</v>
      </c>
      <c r="D366" s="218">
        <v>788699</v>
      </c>
      <c r="E366" s="219">
        <f t="shared" si="15"/>
        <v>54.690000000000005</v>
      </c>
      <c r="F366" s="218">
        <f t="shared" si="16"/>
        <v>295110</v>
      </c>
      <c r="H366">
        <v>610</v>
      </c>
      <c r="I366">
        <v>1</v>
      </c>
      <c r="J366" s="221">
        <v>5</v>
      </c>
      <c r="L366" s="152">
        <f>C366-june!E366</f>
        <v>-52.72999999999999</v>
      </c>
      <c r="M366" s="7">
        <f>D366-june!F366</f>
        <v>-277596</v>
      </c>
      <c r="N366" s="152">
        <f>E366-june!G366</f>
        <v>-6.259999999999998</v>
      </c>
      <c r="O366" s="7">
        <f>F366-june!H366</f>
        <v>-30880</v>
      </c>
      <c r="Q366" s="6">
        <f t="shared" si="17"/>
        <v>0</v>
      </c>
      <c r="R366">
        <v>610</v>
      </c>
      <c r="S366">
        <v>50.910000000000004</v>
      </c>
      <c r="T366" s="221">
        <v>269784</v>
      </c>
      <c r="U366" s="7">
        <f>S366-june!G366</f>
        <v>-10.039999999999999</v>
      </c>
      <c r="V366" s="7">
        <f>T366-june!H366</f>
        <v>-56206</v>
      </c>
    </row>
    <row r="367" spans="1:22" ht="18.75">
      <c r="A367" s="6">
        <v>615</v>
      </c>
      <c r="B367" s="32" t="s">
        <v>805</v>
      </c>
      <c r="C367" s="217">
        <v>58.019999999999996</v>
      </c>
      <c r="D367" s="218">
        <v>372175</v>
      </c>
      <c r="E367" s="219">
        <f t="shared" si="15"/>
        <v>356.21999999999997</v>
      </c>
      <c r="F367" s="218">
        <f t="shared" si="16"/>
        <v>2109562</v>
      </c>
      <c r="H367">
        <v>615</v>
      </c>
      <c r="I367">
        <v>5</v>
      </c>
      <c r="J367" s="221">
        <v>5</v>
      </c>
      <c r="L367" s="152">
        <f>C367-june!E367</f>
        <v>-8.0500000000000114</v>
      </c>
      <c r="M367" s="7">
        <f>D367-june!F367</f>
        <v>-14475</v>
      </c>
      <c r="N367" s="152">
        <f>E367-june!G367</f>
        <v>-8.3200000000001069</v>
      </c>
      <c r="O367" s="7">
        <f>F367-june!H367</f>
        <v>-134347</v>
      </c>
      <c r="Q367" s="6">
        <f t="shared" si="17"/>
        <v>0</v>
      </c>
      <c r="R367">
        <v>615</v>
      </c>
      <c r="S367">
        <v>349.12</v>
      </c>
      <c r="T367" s="221">
        <v>2061992</v>
      </c>
      <c r="U367" s="7">
        <f>S367-june!G367</f>
        <v>-15.420000000000073</v>
      </c>
      <c r="V367" s="7">
        <f>T367-june!H367</f>
        <v>-181917</v>
      </c>
    </row>
    <row r="368" spans="1:22" ht="18.75">
      <c r="A368" s="6">
        <v>616</v>
      </c>
      <c r="B368" s="32" t="s">
        <v>1513</v>
      </c>
      <c r="C368" s="217">
        <v>119.33999999999997</v>
      </c>
      <c r="D368" s="218">
        <v>779951</v>
      </c>
      <c r="E368" s="219">
        <f t="shared" si="15"/>
        <v>123.43999999999998</v>
      </c>
      <c r="F368" s="218">
        <f t="shared" si="16"/>
        <v>713575</v>
      </c>
      <c r="H368">
        <v>616</v>
      </c>
      <c r="I368">
        <v>1</v>
      </c>
      <c r="J368" s="221">
        <v>3</v>
      </c>
      <c r="L368" s="152">
        <f>C368-june!E368</f>
        <v>-16.000000000000028</v>
      </c>
      <c r="M368" s="7">
        <f>D368-june!F368</f>
        <v>-17927</v>
      </c>
      <c r="N368" s="152">
        <f>E368-june!G368</f>
        <v>-4.2999999999999972</v>
      </c>
      <c r="O368" s="7">
        <f>F368-june!H368</f>
        <v>1486</v>
      </c>
      <c r="Q368" s="6">
        <f t="shared" si="17"/>
        <v>0</v>
      </c>
      <c r="R368">
        <v>616</v>
      </c>
      <c r="S368">
        <v>120.83999999999999</v>
      </c>
      <c r="T368" s="221">
        <v>696155</v>
      </c>
      <c r="U368" s="7">
        <f>S368-june!G368</f>
        <v>-6.8999999999999915</v>
      </c>
      <c r="V368" s="7">
        <f>T368-june!H368</f>
        <v>-15934</v>
      </c>
    </row>
    <row r="369" spans="1:22" ht="18.75">
      <c r="A369" s="6">
        <v>618</v>
      </c>
      <c r="B369" s="32" t="s">
        <v>1295</v>
      </c>
      <c r="C369" s="217">
        <v>242.14999999999998</v>
      </c>
      <c r="D369" s="218">
        <v>1298303</v>
      </c>
      <c r="E369" s="219">
        <f t="shared" si="15"/>
        <v>101.46</v>
      </c>
      <c r="F369" s="218">
        <f t="shared" si="16"/>
        <v>580163</v>
      </c>
      <c r="H369">
        <v>618</v>
      </c>
      <c r="I369"/>
      <c r="J369" s="221"/>
      <c r="L369" s="152">
        <f>C369-june!E369</f>
        <v>16.949999999999989</v>
      </c>
      <c r="M369" s="7">
        <f>D369-june!F369</f>
        <v>25667</v>
      </c>
      <c r="N369" s="152">
        <f>E369-june!G369</f>
        <v>-1.730000000000004</v>
      </c>
      <c r="O369" s="7">
        <f>F369-june!H369</f>
        <v>-8681</v>
      </c>
      <c r="Q369" s="6">
        <f t="shared" si="17"/>
        <v>0</v>
      </c>
      <c r="R369">
        <v>618</v>
      </c>
      <c r="S369">
        <v>101.46</v>
      </c>
      <c r="T369" s="221">
        <v>580163</v>
      </c>
      <c r="U369" s="7">
        <f>S369-june!G369</f>
        <v>-1.730000000000004</v>
      </c>
      <c r="V369" s="7">
        <f>T369-june!H369</f>
        <v>-8681</v>
      </c>
    </row>
    <row r="370" spans="1:22" ht="18.75">
      <c r="A370" s="6">
        <v>620</v>
      </c>
      <c r="B370" s="32" t="s">
        <v>1271</v>
      </c>
      <c r="C370" s="217">
        <v>93.44</v>
      </c>
      <c r="D370" s="218">
        <v>528640</v>
      </c>
      <c r="E370" s="219">
        <f t="shared" si="15"/>
        <v>31.59</v>
      </c>
      <c r="F370" s="218">
        <f t="shared" si="16"/>
        <v>161890</v>
      </c>
      <c r="H370">
        <v>620</v>
      </c>
      <c r="I370"/>
      <c r="J370" s="221">
        <v>1</v>
      </c>
      <c r="L370" s="152">
        <f>C370-june!E370</f>
        <v>3.4399999999999977</v>
      </c>
      <c r="M370" s="7">
        <f>D370-june!F370</f>
        <v>-3384</v>
      </c>
      <c r="N370" s="152">
        <f>E370-june!G370</f>
        <v>3.9000000000000021</v>
      </c>
      <c r="O370" s="7">
        <f>F370-june!H370</f>
        <v>5823</v>
      </c>
      <c r="Q370" s="6">
        <f t="shared" si="17"/>
        <v>0</v>
      </c>
      <c r="R370">
        <v>620</v>
      </c>
      <c r="S370">
        <v>31</v>
      </c>
      <c r="T370" s="221">
        <v>157937</v>
      </c>
      <c r="U370" s="7">
        <f>S370-june!G370</f>
        <v>3.3100000000000023</v>
      </c>
      <c r="V370" s="7">
        <f>T370-june!H370</f>
        <v>1870</v>
      </c>
    </row>
    <row r="371" spans="1:22" ht="18.75">
      <c r="A371" s="6">
        <v>622</v>
      </c>
      <c r="B371" s="32" t="s">
        <v>800</v>
      </c>
      <c r="C371" s="217">
        <v>39.47</v>
      </c>
      <c r="D371" s="218">
        <v>197350</v>
      </c>
      <c r="E371" s="219">
        <f t="shared" si="15"/>
        <v>80.649999999999991</v>
      </c>
      <c r="F371" s="218">
        <f t="shared" si="16"/>
        <v>455181</v>
      </c>
      <c r="H371">
        <v>622</v>
      </c>
      <c r="I371"/>
      <c r="J371" s="221">
        <v>5</v>
      </c>
      <c r="L371" s="152">
        <f>C371-june!E371</f>
        <v>-6.3300000000000125</v>
      </c>
      <c r="M371" s="7">
        <f>D371-june!F371</f>
        <v>-48997</v>
      </c>
      <c r="N371" s="152">
        <f>E371-june!G371</f>
        <v>-9.89</v>
      </c>
      <c r="O371" s="7">
        <f>F371-june!H371</f>
        <v>-52341</v>
      </c>
      <c r="Q371" s="6">
        <f t="shared" si="17"/>
        <v>0</v>
      </c>
      <c r="R371">
        <v>622</v>
      </c>
      <c r="S371">
        <v>77.699999999999989</v>
      </c>
      <c r="T371" s="221">
        <v>435416</v>
      </c>
      <c r="U371" s="7">
        <f>S371-june!G371</f>
        <v>-12.840000000000003</v>
      </c>
      <c r="V371" s="7">
        <f>T371-june!H371</f>
        <v>-72106</v>
      </c>
    </row>
    <row r="372" spans="1:22" ht="18.75">
      <c r="A372" s="6">
        <v>625</v>
      </c>
      <c r="B372" s="32" t="s">
        <v>842</v>
      </c>
      <c r="C372" s="217">
        <v>28.82</v>
      </c>
      <c r="D372" s="218">
        <v>154726</v>
      </c>
      <c r="E372" s="219">
        <f t="shared" si="15"/>
        <v>161.51</v>
      </c>
      <c r="F372" s="218">
        <f t="shared" si="16"/>
        <v>936066</v>
      </c>
      <c r="H372">
        <v>625</v>
      </c>
      <c r="I372">
        <v>2</v>
      </c>
      <c r="J372" s="221">
        <v>1</v>
      </c>
      <c r="L372" s="152">
        <f>C372-june!E372</f>
        <v>0.73000000000000043</v>
      </c>
      <c r="M372" s="7">
        <f>D372-june!F372</f>
        <v>-222</v>
      </c>
      <c r="N372" s="152">
        <f>E372-june!G372</f>
        <v>5.6299999999999955</v>
      </c>
      <c r="O372" s="7">
        <f>F372-june!H372</f>
        <v>33005</v>
      </c>
      <c r="Q372" s="6">
        <f t="shared" si="17"/>
        <v>0</v>
      </c>
      <c r="R372">
        <v>625</v>
      </c>
      <c r="S372">
        <v>159.26</v>
      </c>
      <c r="T372" s="221">
        <v>920991</v>
      </c>
      <c r="U372" s="7">
        <f>S372-june!G372</f>
        <v>3.3799999999999955</v>
      </c>
      <c r="V372" s="7">
        <f>T372-june!H372</f>
        <v>17930</v>
      </c>
    </row>
    <row r="373" spans="1:22" ht="18.75">
      <c r="A373" s="6">
        <v>632</v>
      </c>
      <c r="B373" s="32" t="s">
        <v>819</v>
      </c>
      <c r="C373" s="217">
        <v>20.22</v>
      </c>
      <c r="D373" s="218">
        <v>103289</v>
      </c>
      <c r="E373" s="219">
        <f>S373+(0.83*I373)+0.59*J373-2</f>
        <v>7.26</v>
      </c>
      <c r="F373" s="193">
        <f>T373+(0.83*I373)*6700+0.59*J373*6700-10000</f>
        <v>36300</v>
      </c>
      <c r="H373">
        <v>632</v>
      </c>
      <c r="I373"/>
      <c r="J373" s="221"/>
      <c r="L373" s="152">
        <f>C373-june!E373</f>
        <v>-3.3599999999999994</v>
      </c>
      <c r="M373" s="7">
        <f>D373-june!F373</f>
        <v>-52225</v>
      </c>
      <c r="N373" s="152">
        <f>E373-june!G373</f>
        <v>-3.74</v>
      </c>
      <c r="O373" s="7">
        <f>F373-june!H373</f>
        <v>-26461</v>
      </c>
      <c r="Q373" s="6">
        <f t="shared" si="17"/>
        <v>0</v>
      </c>
      <c r="R373">
        <v>632</v>
      </c>
      <c r="S373">
        <v>9.26</v>
      </c>
      <c r="T373" s="221">
        <v>46300</v>
      </c>
      <c r="U373" s="7">
        <f>S373-june!G373</f>
        <v>-1.7400000000000002</v>
      </c>
      <c r="V373" s="7">
        <f>T373-june!H373</f>
        <v>-16461</v>
      </c>
    </row>
    <row r="374" spans="1:22" ht="18.75">
      <c r="A374" s="6">
        <v>635</v>
      </c>
      <c r="B374" s="32" t="s">
        <v>1291</v>
      </c>
      <c r="C374" s="217">
        <v>152.82000000000002</v>
      </c>
      <c r="D374" s="218">
        <v>978043</v>
      </c>
      <c r="E374" s="219">
        <f t="shared" si="15"/>
        <v>148.17000000000002</v>
      </c>
      <c r="F374" s="218">
        <f t="shared" si="16"/>
        <v>808367</v>
      </c>
      <c r="H374">
        <v>635</v>
      </c>
      <c r="I374">
        <v>3</v>
      </c>
      <c r="J374" s="221">
        <v>2</v>
      </c>
      <c r="L374" s="152">
        <f>C374-june!E374</f>
        <v>-10.069999999999993</v>
      </c>
      <c r="M374" s="7">
        <f>D374-june!F374</f>
        <v>-57082</v>
      </c>
      <c r="N374" s="152">
        <f>E374-june!G374</f>
        <v>-19.249999999999943</v>
      </c>
      <c r="O374" s="7">
        <f>F374-june!H374</f>
        <v>-157184</v>
      </c>
      <c r="Q374" s="6">
        <f t="shared" si="17"/>
        <v>0</v>
      </c>
      <c r="R374">
        <v>635</v>
      </c>
      <c r="S374">
        <v>144.5</v>
      </c>
      <c r="T374" s="221">
        <v>783778</v>
      </c>
      <c r="U374" s="7">
        <f>S374-june!G374</f>
        <v>-22.919999999999959</v>
      </c>
      <c r="V374" s="7">
        <f>T374-june!H374</f>
        <v>-181773</v>
      </c>
    </row>
    <row r="375" spans="1:22" ht="18.75">
      <c r="A375" s="6">
        <v>640</v>
      </c>
      <c r="B375" s="32" t="s">
        <v>916</v>
      </c>
      <c r="C375" s="217">
        <v>0</v>
      </c>
      <c r="D375" s="218">
        <v>0</v>
      </c>
      <c r="E375" s="219">
        <f t="shared" si="15"/>
        <v>0</v>
      </c>
      <c r="F375" s="218">
        <f t="shared" si="16"/>
        <v>0</v>
      </c>
      <c r="H375">
        <v>640</v>
      </c>
      <c r="I375"/>
      <c r="J375" s="221"/>
      <c r="L375" s="152">
        <f>C375-june!E375</f>
        <v>0</v>
      </c>
      <c r="M375" s="7">
        <f>D375-june!F375</f>
        <v>0</v>
      </c>
      <c r="N375" s="152">
        <f>E375-june!G375</f>
        <v>-1.88</v>
      </c>
      <c r="O375" s="7">
        <f>F375-june!H375</f>
        <v>-12742</v>
      </c>
      <c r="Q375" s="6">
        <f t="shared" si="17"/>
        <v>0</v>
      </c>
      <c r="R375">
        <v>640</v>
      </c>
      <c r="S375"/>
      <c r="T375" s="221"/>
      <c r="U375" s="7">
        <f>S375-june!G375</f>
        <v>-1.88</v>
      </c>
      <c r="V375" s="7">
        <f>T375-june!H375</f>
        <v>-12742</v>
      </c>
    </row>
    <row r="376" spans="1:22" ht="18.75">
      <c r="A376" s="6">
        <v>645</v>
      </c>
      <c r="B376" s="32" t="s">
        <v>782</v>
      </c>
      <c r="C376" s="217">
        <v>102.25</v>
      </c>
      <c r="D376" s="218">
        <v>686441</v>
      </c>
      <c r="E376" s="219">
        <f t="shared" si="15"/>
        <v>356.43000000000012</v>
      </c>
      <c r="F376" s="218">
        <f t="shared" si="16"/>
        <v>2187117</v>
      </c>
      <c r="H376">
        <v>645</v>
      </c>
      <c r="I376">
        <v>2</v>
      </c>
      <c r="J376" s="221">
        <v>4</v>
      </c>
      <c r="L376" s="152">
        <f>C376-june!E376</f>
        <v>-19.730000000000004</v>
      </c>
      <c r="M376" s="7">
        <f>D376-june!F376</f>
        <v>-106283</v>
      </c>
      <c r="N376" s="152">
        <f>E376-june!G376</f>
        <v>3.6099999999999</v>
      </c>
      <c r="O376" s="7">
        <f>F376-june!H376</f>
        <v>44152</v>
      </c>
      <c r="Q376" s="6">
        <f t="shared" si="17"/>
        <v>0</v>
      </c>
      <c r="R376">
        <v>645</v>
      </c>
      <c r="S376">
        <v>352.41000000000008</v>
      </c>
      <c r="T376" s="221">
        <v>2160183</v>
      </c>
      <c r="U376" s="7">
        <f>S376-june!G376</f>
        <v>-0.4100000000001387</v>
      </c>
      <c r="V376" s="7">
        <f>T376-june!H376</f>
        <v>17218</v>
      </c>
    </row>
    <row r="377" spans="1:22" ht="18.75">
      <c r="A377" s="6">
        <v>650</v>
      </c>
      <c r="B377" s="32" t="s">
        <v>896</v>
      </c>
      <c r="C377" s="217">
        <v>0</v>
      </c>
      <c r="D377" s="218">
        <v>0</v>
      </c>
      <c r="E377" s="219">
        <f t="shared" si="15"/>
        <v>15.790000000000001</v>
      </c>
      <c r="F377" s="218">
        <f t="shared" si="16"/>
        <v>86107</v>
      </c>
      <c r="H377">
        <v>650</v>
      </c>
      <c r="I377">
        <v>2</v>
      </c>
      <c r="J377" s="221"/>
      <c r="L377" s="152">
        <f>C377-june!E377</f>
        <v>-10</v>
      </c>
      <c r="M377" s="7">
        <f>D377-june!F377</f>
        <v>-50000</v>
      </c>
      <c r="N377" s="152">
        <f>E377-june!G377</f>
        <v>-9.0000000000000018</v>
      </c>
      <c r="O377" s="7">
        <f>F377-june!H377</f>
        <v>-47859</v>
      </c>
      <c r="Q377" s="6">
        <f t="shared" si="17"/>
        <v>0</v>
      </c>
      <c r="R377">
        <v>650</v>
      </c>
      <c r="S377">
        <v>14.13</v>
      </c>
      <c r="T377" s="221">
        <v>74985</v>
      </c>
      <c r="U377" s="7">
        <f>S377-june!G377</f>
        <v>-10.660000000000002</v>
      </c>
      <c r="V377" s="7">
        <f>T377-june!H377</f>
        <v>-58981</v>
      </c>
    </row>
    <row r="378" spans="1:22" ht="18.75">
      <c r="A378" s="6">
        <v>655</v>
      </c>
      <c r="B378" s="32" t="s">
        <v>1282</v>
      </c>
      <c r="C378" s="217">
        <v>0</v>
      </c>
      <c r="D378" s="218">
        <v>0</v>
      </c>
      <c r="E378" s="219">
        <f t="shared" si="15"/>
        <v>0</v>
      </c>
      <c r="F378" s="218">
        <f t="shared" si="16"/>
        <v>0</v>
      </c>
      <c r="H378">
        <v>655</v>
      </c>
      <c r="I378"/>
      <c r="J378" s="221"/>
      <c r="L378" s="152">
        <f>C378-june!E378</f>
        <v>0</v>
      </c>
      <c r="M378" s="7">
        <f>D378-june!F378</f>
        <v>0</v>
      </c>
      <c r="N378" s="152">
        <f>E378-june!G378</f>
        <v>-5.43</v>
      </c>
      <c r="O378" s="7">
        <f>F378-june!H378</f>
        <v>-33203</v>
      </c>
      <c r="Q378" s="6">
        <f t="shared" si="17"/>
        <v>0</v>
      </c>
      <c r="R378" s="6">
        <v>655</v>
      </c>
      <c r="U378" s="7">
        <f>S378-june!G378</f>
        <v>-5.43</v>
      </c>
      <c r="V378" s="7">
        <f>T378-june!H378</f>
        <v>-33203</v>
      </c>
    </row>
    <row r="379" spans="1:22" ht="18.75">
      <c r="A379" s="6">
        <v>658</v>
      </c>
      <c r="B379" s="32" t="s">
        <v>875</v>
      </c>
      <c r="C379" s="217">
        <v>136.45000000000002</v>
      </c>
      <c r="D379" s="218">
        <v>765916</v>
      </c>
      <c r="E379" s="219">
        <f t="shared" si="15"/>
        <v>41.65</v>
      </c>
      <c r="F379" s="218">
        <f t="shared" si="16"/>
        <v>255560</v>
      </c>
      <c r="H379">
        <v>658</v>
      </c>
      <c r="I379">
        <v>1</v>
      </c>
      <c r="J379" s="221">
        <v>11</v>
      </c>
      <c r="L379" s="152">
        <f>C379-june!E379</f>
        <v>-8.0900000000000034</v>
      </c>
      <c r="M379" s="7">
        <f>D379-june!F379</f>
        <v>-43925</v>
      </c>
      <c r="N379" s="152">
        <f>E379-june!G379</f>
        <v>-14.430000000000007</v>
      </c>
      <c r="O379" s="7">
        <f>F379-june!H379</f>
        <v>-61809</v>
      </c>
      <c r="Q379" s="6">
        <f t="shared" si="17"/>
        <v>0</v>
      </c>
      <c r="R379">
        <v>658</v>
      </c>
      <c r="S379">
        <v>34.33</v>
      </c>
      <c r="T379" s="221">
        <v>206516</v>
      </c>
      <c r="U379" s="7">
        <f>S379-june!G379</f>
        <v>-21.750000000000007</v>
      </c>
      <c r="V379" s="7">
        <f>T379-june!H379</f>
        <v>-110853</v>
      </c>
    </row>
    <row r="380" spans="1:22" ht="18.75">
      <c r="A380" s="6">
        <v>660</v>
      </c>
      <c r="B380" s="32" t="s">
        <v>783</v>
      </c>
      <c r="C380" s="217">
        <v>266.25999999999993</v>
      </c>
      <c r="D380" s="218">
        <v>1551954</v>
      </c>
      <c r="E380" s="219">
        <f t="shared" si="15"/>
        <v>33.930000000000007</v>
      </c>
      <c r="F380" s="218">
        <f t="shared" si="16"/>
        <v>263166</v>
      </c>
      <c r="H380">
        <v>660</v>
      </c>
      <c r="I380"/>
      <c r="J380" s="221">
        <v>1</v>
      </c>
      <c r="L380" s="152">
        <f>C380-june!E380</f>
        <v>-13.28000000000003</v>
      </c>
      <c r="M380" s="7">
        <f>D380-june!F380</f>
        <v>-59124</v>
      </c>
      <c r="N380" s="152">
        <f>E380-june!G380</f>
        <v>1.6700000000000088</v>
      </c>
      <c r="O380" s="7">
        <f>F380-june!H380</f>
        <v>10547</v>
      </c>
      <c r="Q380" s="6">
        <f t="shared" si="17"/>
        <v>0</v>
      </c>
      <c r="R380">
        <v>660</v>
      </c>
      <c r="S380">
        <v>33.340000000000003</v>
      </c>
      <c r="T380" s="221">
        <v>259213</v>
      </c>
      <c r="U380" s="7">
        <f>S380-june!G380</f>
        <v>1.0800000000000054</v>
      </c>
      <c r="V380" s="7">
        <f>T380-june!H380</f>
        <v>6594</v>
      </c>
    </row>
    <row r="381" spans="1:22" ht="18.75">
      <c r="A381" s="6">
        <v>662</v>
      </c>
      <c r="B381" s="32" t="s">
        <v>1296</v>
      </c>
      <c r="C381" s="217">
        <v>16</v>
      </c>
      <c r="D381" s="218">
        <v>88364</v>
      </c>
      <c r="E381" s="219">
        <f t="shared" si="15"/>
        <v>52.989999999999995</v>
      </c>
      <c r="F381" s="218">
        <f t="shared" si="16"/>
        <v>285231</v>
      </c>
      <c r="H381">
        <v>662</v>
      </c>
      <c r="I381"/>
      <c r="J381" s="221"/>
      <c r="L381" s="152">
        <f>C381-june!E381</f>
        <v>1</v>
      </c>
      <c r="M381" s="7">
        <f>D381-june!F381</f>
        <v>6284</v>
      </c>
      <c r="N381" s="152">
        <f>E381-june!G381</f>
        <v>8.0799999999999983</v>
      </c>
      <c r="O381" s="7">
        <f>F381-june!H381</f>
        <v>41356</v>
      </c>
      <c r="Q381" s="6">
        <f t="shared" si="17"/>
        <v>0</v>
      </c>
      <c r="R381">
        <v>662</v>
      </c>
      <c r="S381">
        <v>52.989999999999995</v>
      </c>
      <c r="T381" s="221">
        <v>285231</v>
      </c>
      <c r="U381" s="7">
        <f>S381-june!G381</f>
        <v>8.0799999999999983</v>
      </c>
      <c r="V381" s="7">
        <f>T381-june!H381</f>
        <v>41356</v>
      </c>
    </row>
    <row r="382" spans="1:22" ht="18.75">
      <c r="A382" s="6">
        <v>665</v>
      </c>
      <c r="B382" s="32" t="s">
        <v>866</v>
      </c>
      <c r="C382" s="217">
        <v>21.28</v>
      </c>
      <c r="D382" s="218">
        <v>118202</v>
      </c>
      <c r="E382" s="219">
        <f t="shared" si="15"/>
        <v>24.79</v>
      </c>
      <c r="F382" s="218">
        <f t="shared" si="16"/>
        <v>144453</v>
      </c>
      <c r="H382">
        <v>665</v>
      </c>
      <c r="I382">
        <v>2</v>
      </c>
      <c r="J382" s="221">
        <v>7</v>
      </c>
      <c r="L382" s="152">
        <f>C382-june!E382</f>
        <v>-19.689999999999998</v>
      </c>
      <c r="M382" s="7">
        <f>D382-june!F382</f>
        <v>-94061</v>
      </c>
      <c r="N382" s="152">
        <f>E382-june!G382</f>
        <v>-2.4600000000000044</v>
      </c>
      <c r="O382" s="7">
        <f>F382-june!H382</f>
        <v>-359</v>
      </c>
      <c r="Q382" s="6">
        <f t="shared" si="17"/>
        <v>0</v>
      </c>
      <c r="R382">
        <v>665</v>
      </c>
      <c r="S382">
        <v>19</v>
      </c>
      <c r="T382" s="221">
        <v>105660</v>
      </c>
      <c r="U382" s="7">
        <f>S382-june!G382</f>
        <v>-8.2500000000000036</v>
      </c>
      <c r="V382" s="7">
        <f>T382-june!H382</f>
        <v>-39152</v>
      </c>
    </row>
    <row r="383" spans="1:22" ht="18.75">
      <c r="A383" s="6">
        <v>670</v>
      </c>
      <c r="B383" s="32" t="s">
        <v>524</v>
      </c>
      <c r="C383" s="217">
        <v>120.59000000000002</v>
      </c>
      <c r="D383" s="218">
        <v>901451</v>
      </c>
      <c r="E383" s="219">
        <f t="shared" si="15"/>
        <v>44.620000000000005</v>
      </c>
      <c r="F383" s="218">
        <f t="shared" si="16"/>
        <v>287679</v>
      </c>
      <c r="H383">
        <v>670</v>
      </c>
      <c r="I383"/>
      <c r="J383" s="221"/>
      <c r="L383" s="152">
        <f>C383-june!E383</f>
        <v>-8.5799999999999983</v>
      </c>
      <c r="M383" s="7">
        <f>D383-june!F383</f>
        <v>-144721</v>
      </c>
      <c r="N383" s="152">
        <f>E383-june!G383</f>
        <v>-10.469999999999999</v>
      </c>
      <c r="O383" s="7">
        <f>F383-june!H383</f>
        <v>-38158</v>
      </c>
      <c r="Q383" s="6">
        <f t="shared" si="17"/>
        <v>0</v>
      </c>
      <c r="R383">
        <v>670</v>
      </c>
      <c r="S383">
        <v>44.620000000000005</v>
      </c>
      <c r="T383" s="221">
        <v>287679</v>
      </c>
      <c r="U383" s="7">
        <f>S383-june!G383</f>
        <v>-10.469999999999999</v>
      </c>
      <c r="V383" s="7">
        <f>T383-june!H383</f>
        <v>-38158</v>
      </c>
    </row>
    <row r="384" spans="1:22" ht="18.75">
      <c r="A384" s="6">
        <v>672</v>
      </c>
      <c r="B384" s="32" t="s">
        <v>1297</v>
      </c>
      <c r="C384" s="217">
        <v>26</v>
      </c>
      <c r="D384" s="218">
        <v>145799</v>
      </c>
      <c r="E384" s="219">
        <f t="shared" si="15"/>
        <v>122.08999999999997</v>
      </c>
      <c r="F384" s="218">
        <f t="shared" si="16"/>
        <v>791316</v>
      </c>
      <c r="H384">
        <v>672</v>
      </c>
      <c r="I384"/>
      <c r="J384" s="221"/>
      <c r="L384" s="152">
        <f>C384-june!E384</f>
        <v>-19.799999999999997</v>
      </c>
      <c r="M384" s="7">
        <f>D384-june!F384</f>
        <v>-163554</v>
      </c>
      <c r="N384" s="152">
        <f>E384-june!G384</f>
        <v>49.069999999999979</v>
      </c>
      <c r="O384" s="7">
        <f>F384-june!H384</f>
        <v>302296</v>
      </c>
      <c r="Q384" s="6">
        <f t="shared" si="17"/>
        <v>0</v>
      </c>
      <c r="R384">
        <v>672</v>
      </c>
      <c r="S384">
        <v>122.08999999999997</v>
      </c>
      <c r="T384" s="221">
        <v>791316</v>
      </c>
      <c r="U384" s="7">
        <f>S384-june!G384</f>
        <v>49.069999999999979</v>
      </c>
      <c r="V384" s="7">
        <f>T384-june!H384</f>
        <v>302296</v>
      </c>
    </row>
    <row r="385" spans="1:22" ht="18.75">
      <c r="A385" s="6">
        <v>673</v>
      </c>
      <c r="B385" s="32" t="s">
        <v>853</v>
      </c>
      <c r="C385" s="217">
        <v>55</v>
      </c>
      <c r="D385" s="218">
        <v>296230</v>
      </c>
      <c r="E385" s="219">
        <f t="shared" si="15"/>
        <v>15.41</v>
      </c>
      <c r="F385" s="218">
        <f t="shared" si="16"/>
        <v>92732</v>
      </c>
      <c r="H385">
        <v>673</v>
      </c>
      <c r="I385">
        <v>1</v>
      </c>
      <c r="J385" s="221">
        <v>2</v>
      </c>
      <c r="L385" s="152">
        <f>C385-june!E385</f>
        <v>10.130000000000003</v>
      </c>
      <c r="M385" s="7">
        <f>D385-june!F385</f>
        <v>48238</v>
      </c>
      <c r="N385" s="152">
        <f>E385-june!G385</f>
        <v>-8.57</v>
      </c>
      <c r="O385" s="7">
        <f>F385-june!H385</f>
        <v>-45673</v>
      </c>
      <c r="Q385" s="6">
        <f t="shared" si="17"/>
        <v>0</v>
      </c>
      <c r="R385">
        <v>673</v>
      </c>
      <c r="S385">
        <v>13.4</v>
      </c>
      <c r="T385" s="221">
        <v>79265</v>
      </c>
      <c r="U385" s="7">
        <f>S385-june!G385</f>
        <v>-10.58</v>
      </c>
      <c r="V385" s="7">
        <f>T385-june!H385</f>
        <v>-59140</v>
      </c>
    </row>
    <row r="386" spans="1:22" ht="18.75">
      <c r="A386" s="6">
        <v>674</v>
      </c>
      <c r="B386" s="32" t="s">
        <v>806</v>
      </c>
      <c r="C386" s="217">
        <v>106.04</v>
      </c>
      <c r="D386" s="218">
        <v>819041</v>
      </c>
      <c r="E386" s="219">
        <f t="shared" si="15"/>
        <v>225.35</v>
      </c>
      <c r="F386" s="218">
        <f t="shared" si="16"/>
        <v>1416848</v>
      </c>
      <c r="H386">
        <v>674</v>
      </c>
      <c r="I386"/>
      <c r="J386" s="221"/>
      <c r="L386" s="152">
        <f>C386-june!E386</f>
        <v>11.230000000000004</v>
      </c>
      <c r="M386" s="7">
        <f>D386-june!F386</f>
        <v>15943</v>
      </c>
      <c r="N386" s="152">
        <f>E386-june!G386</f>
        <v>-13.770000000000039</v>
      </c>
      <c r="O386" s="7">
        <f>F386-june!H386</f>
        <v>-85680</v>
      </c>
      <c r="Q386" s="6">
        <f t="shared" si="17"/>
        <v>0</v>
      </c>
      <c r="R386">
        <v>674</v>
      </c>
      <c r="S386">
        <v>225.35</v>
      </c>
      <c r="T386" s="221">
        <v>1416848</v>
      </c>
      <c r="U386" s="7">
        <f>S386-june!G386</f>
        <v>-13.770000000000039</v>
      </c>
      <c r="V386" s="7">
        <f>T386-june!H386</f>
        <v>-85680</v>
      </c>
    </row>
    <row r="387" spans="1:22" ht="18.75">
      <c r="A387" s="6">
        <v>675</v>
      </c>
      <c r="B387" s="32" t="s">
        <v>774</v>
      </c>
      <c r="C387" s="217">
        <v>97.95</v>
      </c>
      <c r="D387" s="218">
        <v>506976</v>
      </c>
      <c r="E387" s="219">
        <f t="shared" si="15"/>
        <v>4.74</v>
      </c>
      <c r="F387" s="218">
        <f t="shared" si="16"/>
        <v>26114</v>
      </c>
      <c r="H387">
        <v>675</v>
      </c>
      <c r="I387">
        <v>1</v>
      </c>
      <c r="J387" s="221">
        <v>1</v>
      </c>
      <c r="L387" s="152">
        <f>C387-june!E387</f>
        <v>7.9500000000000028</v>
      </c>
      <c r="M387" s="7">
        <f>D387-june!F387</f>
        <v>38252</v>
      </c>
      <c r="N387" s="152">
        <f>E387-june!G387</f>
        <v>-4.2899999999999991</v>
      </c>
      <c r="O387" s="7">
        <f>F387-june!H387</f>
        <v>-24867</v>
      </c>
      <c r="Q387" s="6">
        <f t="shared" si="17"/>
        <v>0</v>
      </c>
      <c r="R387">
        <v>675</v>
      </c>
      <c r="S387">
        <v>3.3200000000000003</v>
      </c>
      <c r="T387" s="221">
        <v>16600</v>
      </c>
      <c r="U387" s="7">
        <f>S387-june!G387</f>
        <v>-5.7099999999999991</v>
      </c>
      <c r="V387" s="7">
        <f>T387-june!H387</f>
        <v>-34381</v>
      </c>
    </row>
    <row r="388" spans="1:22" ht="18.75">
      <c r="A388" s="6">
        <v>680</v>
      </c>
      <c r="B388" s="32" t="s">
        <v>922</v>
      </c>
      <c r="C388" s="217">
        <v>119.47</v>
      </c>
      <c r="D388" s="218">
        <v>664668</v>
      </c>
      <c r="E388" s="219">
        <f t="shared" si="15"/>
        <v>11.049999999999999</v>
      </c>
      <c r="F388" s="218">
        <f t="shared" si="16"/>
        <v>69443</v>
      </c>
      <c r="H388">
        <v>680</v>
      </c>
      <c r="I388">
        <v>4</v>
      </c>
      <c r="J388" s="221">
        <v>2</v>
      </c>
      <c r="L388" s="152">
        <f>C388-june!E388</f>
        <v>8.1200000000000045</v>
      </c>
      <c r="M388" s="7">
        <f>D388-june!F388</f>
        <v>-38404</v>
      </c>
      <c r="N388" s="152">
        <f>E388-june!G388</f>
        <v>-0.48000000000000043</v>
      </c>
      <c r="O388" s="7">
        <f>F388-june!H388</f>
        <v>6807</v>
      </c>
      <c r="Q388" s="6">
        <f t="shared" si="17"/>
        <v>0</v>
      </c>
      <c r="R388">
        <v>680</v>
      </c>
      <c r="S388">
        <v>6.55</v>
      </c>
      <c r="T388" s="221">
        <v>39293</v>
      </c>
      <c r="U388" s="7">
        <f>S388-june!G388</f>
        <v>-4.9799999999999995</v>
      </c>
      <c r="V388" s="7">
        <f>T388-june!H388</f>
        <v>-23343</v>
      </c>
    </row>
    <row r="389" spans="1:22" ht="18.75">
      <c r="A389" s="6">
        <v>683</v>
      </c>
      <c r="B389" s="32" t="s">
        <v>907</v>
      </c>
      <c r="C389" s="217">
        <v>107.78999999999998</v>
      </c>
      <c r="D389" s="218">
        <v>760858</v>
      </c>
      <c r="E389" s="219">
        <f t="shared" si="15"/>
        <v>58.44</v>
      </c>
      <c r="F389" s="218">
        <f t="shared" si="16"/>
        <v>351891</v>
      </c>
      <c r="H389">
        <v>683</v>
      </c>
      <c r="I389"/>
      <c r="J389" s="221"/>
      <c r="L389" s="152">
        <f>C389-june!E389</f>
        <v>10.439999999999984</v>
      </c>
      <c r="M389" s="7">
        <f>D389-june!F389</f>
        <v>-8159</v>
      </c>
      <c r="N389" s="152">
        <f>E389-june!G389</f>
        <v>-4.6000000000000085</v>
      </c>
      <c r="O389" s="7">
        <f>F389-june!H389</f>
        <v>-11002</v>
      </c>
      <c r="Q389" s="6">
        <f t="shared" si="17"/>
        <v>0</v>
      </c>
      <c r="R389">
        <v>683</v>
      </c>
      <c r="S389">
        <v>58.44</v>
      </c>
      <c r="T389" s="221">
        <v>351891</v>
      </c>
      <c r="U389" s="7">
        <f>S389-june!G389</f>
        <v>-4.6000000000000085</v>
      </c>
      <c r="V389" s="7">
        <f>T389-june!H389</f>
        <v>-11002</v>
      </c>
    </row>
    <row r="390" spans="1:22" ht="18.75">
      <c r="A390" s="6">
        <v>685</v>
      </c>
      <c r="B390" s="32" t="s">
        <v>885</v>
      </c>
      <c r="C390" s="217">
        <v>13.790000000000001</v>
      </c>
      <c r="D390" s="218">
        <v>91352</v>
      </c>
      <c r="E390" s="219">
        <f t="shared" si="15"/>
        <v>20.509999999999998</v>
      </c>
      <c r="F390" s="218">
        <f t="shared" si="16"/>
        <v>120243</v>
      </c>
      <c r="H390">
        <v>685</v>
      </c>
      <c r="I390"/>
      <c r="J390" s="221"/>
      <c r="L390" s="152">
        <f>C390-june!E390</f>
        <v>-1.9599999999999991</v>
      </c>
      <c r="M390" s="7">
        <f>D390-june!F390</f>
        <v>-16412</v>
      </c>
      <c r="N390" s="152">
        <f>E390-june!G390</f>
        <v>-4.4000000000000021</v>
      </c>
      <c r="O390" s="7">
        <f>F390-june!H390</f>
        <v>-21736</v>
      </c>
      <c r="Q390" s="6">
        <f t="shared" si="17"/>
        <v>0</v>
      </c>
      <c r="R390">
        <v>685</v>
      </c>
      <c r="S390">
        <v>20.509999999999998</v>
      </c>
      <c r="T390" s="221">
        <v>120243</v>
      </c>
      <c r="U390" s="7">
        <f>S390-june!G390</f>
        <v>-4.4000000000000021</v>
      </c>
      <c r="V390" s="7">
        <f>T390-june!H390</f>
        <v>-21736</v>
      </c>
    </row>
    <row r="391" spans="1:22" ht="18.75">
      <c r="A391" s="6">
        <v>690</v>
      </c>
      <c r="B391" s="32" t="s">
        <v>1283</v>
      </c>
      <c r="C391" s="217">
        <v>0</v>
      </c>
      <c r="D391" s="218">
        <v>0</v>
      </c>
      <c r="E391" s="219">
        <f t="shared" si="15"/>
        <v>10.950000000000001</v>
      </c>
      <c r="F391" s="218">
        <f t="shared" si="16"/>
        <v>70582</v>
      </c>
      <c r="H391">
        <v>690</v>
      </c>
      <c r="I391"/>
      <c r="J391" s="221"/>
      <c r="L391" s="152">
        <f>C391-june!E391</f>
        <v>0</v>
      </c>
      <c r="M391" s="7">
        <f>D391-june!F391</f>
        <v>0</v>
      </c>
      <c r="N391" s="152">
        <f>E391-june!G391</f>
        <v>-5.7599999999999962</v>
      </c>
      <c r="O391" s="7">
        <f>F391-june!H391</f>
        <v>-45321</v>
      </c>
      <c r="Q391" s="6">
        <f t="shared" si="17"/>
        <v>0</v>
      </c>
      <c r="R391">
        <v>690</v>
      </c>
      <c r="S391">
        <v>10.950000000000001</v>
      </c>
      <c r="T391" s="221">
        <v>70582</v>
      </c>
      <c r="U391" s="7">
        <f>S391-june!G391</f>
        <v>-5.7599999999999962</v>
      </c>
      <c r="V391" s="7">
        <f>T391-june!H391</f>
        <v>-45321</v>
      </c>
    </row>
    <row r="392" spans="1:22" ht="18.75">
      <c r="A392" s="6">
        <v>695</v>
      </c>
      <c r="B392" s="32" t="s">
        <v>1288</v>
      </c>
      <c r="C392" s="217">
        <v>0</v>
      </c>
      <c r="D392" s="218">
        <v>0</v>
      </c>
      <c r="E392" s="219">
        <f t="shared" si="15"/>
        <v>0</v>
      </c>
      <c r="F392" s="218">
        <f t="shared" si="16"/>
        <v>0</v>
      </c>
      <c r="H392">
        <v>695</v>
      </c>
      <c r="I392"/>
      <c r="J392" s="221"/>
      <c r="L392" s="152">
        <f>C392-june!E392</f>
        <v>0</v>
      </c>
      <c r="M392" s="7">
        <f>D392-june!F392</f>
        <v>0</v>
      </c>
      <c r="N392" s="152">
        <f>E392-june!G392</f>
        <v>-2.14</v>
      </c>
      <c r="O392" s="7">
        <f>F392-june!H392</f>
        <v>-15500</v>
      </c>
      <c r="Q392" s="6">
        <f t="shared" si="17"/>
        <v>0</v>
      </c>
      <c r="R392">
        <v>695</v>
      </c>
      <c r="S392"/>
      <c r="T392" s="221"/>
      <c r="U392" s="7">
        <f>S392-june!G392</f>
        <v>-2.14</v>
      </c>
      <c r="V392" s="7">
        <f>T392-june!H392</f>
        <v>-15500</v>
      </c>
    </row>
    <row r="393" spans="1:22" ht="18.75">
      <c r="A393" s="6">
        <v>698</v>
      </c>
      <c r="B393" s="32" t="s">
        <v>551</v>
      </c>
      <c r="C393" s="217">
        <v>71</v>
      </c>
      <c r="D393" s="218">
        <v>359525</v>
      </c>
      <c r="E393" s="219">
        <f t="shared" si="15"/>
        <v>9.4</v>
      </c>
      <c r="F393" s="218">
        <f t="shared" si="16"/>
        <v>51702</v>
      </c>
      <c r="H393">
        <v>698</v>
      </c>
      <c r="I393"/>
      <c r="J393" s="221"/>
      <c r="L393" s="152">
        <f>C393-june!E393</f>
        <v>0</v>
      </c>
      <c r="M393" s="7">
        <f>D393-june!F393</f>
        <v>-97772</v>
      </c>
      <c r="N393" s="152">
        <f>E393-june!G393</f>
        <v>-0.24000000000000199</v>
      </c>
      <c r="O393" s="7">
        <f>F393-june!H393</f>
        <v>-685</v>
      </c>
      <c r="Q393" s="6">
        <f t="shared" si="17"/>
        <v>0</v>
      </c>
      <c r="R393">
        <v>698</v>
      </c>
      <c r="S393">
        <v>9.4</v>
      </c>
      <c r="T393" s="221">
        <v>51702</v>
      </c>
      <c r="U393" s="7">
        <f>S393-june!G393</f>
        <v>-0.24000000000000199</v>
      </c>
      <c r="V393" s="7">
        <f>T393-june!H393</f>
        <v>-685</v>
      </c>
    </row>
    <row r="394" spans="1:22" ht="18.75">
      <c r="A394" s="6">
        <v>700</v>
      </c>
      <c r="B394" s="31" t="s">
        <v>526</v>
      </c>
      <c r="C394" s="217">
        <v>0</v>
      </c>
      <c r="D394" s="218">
        <v>0</v>
      </c>
      <c r="E394" s="219">
        <f t="shared" si="15"/>
        <v>0</v>
      </c>
      <c r="F394" s="218">
        <f t="shared" si="16"/>
        <v>0</v>
      </c>
      <c r="H394">
        <v>700</v>
      </c>
      <c r="I394"/>
      <c r="J394" s="221"/>
      <c r="L394" s="152">
        <f>C394-june!E394</f>
        <v>0</v>
      </c>
      <c r="M394" s="7">
        <f>D394-june!F394</f>
        <v>0</v>
      </c>
      <c r="N394" s="152">
        <f>E394-june!G394</f>
        <v>-2.48</v>
      </c>
      <c r="O394" s="7">
        <f>F394-june!H394</f>
        <v>-17852</v>
      </c>
      <c r="Q394" s="6">
        <f t="shared" si="17"/>
        <v>0</v>
      </c>
      <c r="R394" s="6">
        <v>700</v>
      </c>
      <c r="U394" s="7">
        <f>S394-june!G394</f>
        <v>-2.48</v>
      </c>
      <c r="V394" s="7">
        <f>T394-june!H394</f>
        <v>-17852</v>
      </c>
    </row>
    <row r="395" spans="1:22" ht="18.75">
      <c r="A395" s="6">
        <v>705</v>
      </c>
      <c r="B395" s="32" t="s">
        <v>810</v>
      </c>
      <c r="C395" s="217">
        <v>0</v>
      </c>
      <c r="D395" s="218">
        <v>0</v>
      </c>
      <c r="E395" s="219">
        <f t="shared" ref="E395:E450" si="18">S395+(0.83*I395)+0.59*J395</f>
        <v>0</v>
      </c>
      <c r="F395" s="218">
        <f t="shared" ref="F395:F450" si="19">T395+(0.83*I395)*6700+0.59*J395*6700</f>
        <v>0</v>
      </c>
      <c r="H395">
        <v>705</v>
      </c>
      <c r="I395"/>
      <c r="J395" s="221"/>
      <c r="L395" s="152">
        <f>C395-june!E395</f>
        <v>0</v>
      </c>
      <c r="M395" s="7">
        <f>D395-june!F395</f>
        <v>0</v>
      </c>
      <c r="N395" s="152">
        <f>E395-june!G395</f>
        <v>-3</v>
      </c>
      <c r="O395" s="7">
        <f>F395-june!H395</f>
        <v>-16700</v>
      </c>
      <c r="Q395" s="6">
        <f t="shared" ref="Q395:Q450" si="20">R395-A395</f>
        <v>0</v>
      </c>
      <c r="R395">
        <v>705</v>
      </c>
      <c r="S395"/>
      <c r="T395" s="221"/>
      <c r="U395" s="7">
        <f>S395-june!G395</f>
        <v>-3</v>
      </c>
      <c r="V395" s="7">
        <f>T395-june!H395</f>
        <v>-16700</v>
      </c>
    </row>
    <row r="396" spans="1:22" ht="18.75">
      <c r="A396" s="6">
        <v>710</v>
      </c>
      <c r="B396" s="32" t="s">
        <v>1284</v>
      </c>
      <c r="C396" s="217">
        <v>139.26000000000002</v>
      </c>
      <c r="D396" s="218">
        <v>814955</v>
      </c>
      <c r="E396" s="219">
        <f t="shared" si="18"/>
        <v>59.339999999999989</v>
      </c>
      <c r="F396" s="218">
        <f t="shared" si="19"/>
        <v>351234</v>
      </c>
      <c r="H396">
        <v>710</v>
      </c>
      <c r="I396">
        <v>2</v>
      </c>
      <c r="J396" s="221">
        <v>1</v>
      </c>
      <c r="L396" s="152">
        <f>C396-june!E396</f>
        <v>-3.9999999999999716</v>
      </c>
      <c r="M396" s="7">
        <f>D396-june!F396</f>
        <v>4340</v>
      </c>
      <c r="N396" s="152">
        <f>E396-june!G396</f>
        <v>4.9899999999999878</v>
      </c>
      <c r="O396" s="7">
        <f>F396-june!H396</f>
        <v>25073</v>
      </c>
      <c r="Q396" s="6">
        <f t="shared" si="20"/>
        <v>0</v>
      </c>
      <c r="R396">
        <v>710</v>
      </c>
      <c r="S396">
        <v>57.089999999999989</v>
      </c>
      <c r="T396" s="221">
        <v>336159</v>
      </c>
      <c r="U396" s="7">
        <f>S396-june!G396</f>
        <v>2.7399999999999878</v>
      </c>
      <c r="V396" s="7">
        <f>T396-june!H396</f>
        <v>9998</v>
      </c>
    </row>
    <row r="397" spans="1:22" ht="18.75">
      <c r="A397" s="6">
        <v>712</v>
      </c>
      <c r="B397" s="32" t="s">
        <v>1601</v>
      </c>
      <c r="C397" s="217">
        <v>271.62999999999994</v>
      </c>
      <c r="D397" s="218">
        <v>1683336</v>
      </c>
      <c r="E397" s="219">
        <f t="shared" si="18"/>
        <v>178.9</v>
      </c>
      <c r="F397" s="218">
        <f t="shared" si="19"/>
        <v>1037154</v>
      </c>
      <c r="H397">
        <v>712</v>
      </c>
      <c r="I397">
        <v>1</v>
      </c>
      <c r="J397" s="221"/>
      <c r="L397" s="152">
        <f>C397-june!E397</f>
        <v>14.509999999999934</v>
      </c>
      <c r="M397" s="7">
        <f>D397-june!F397</f>
        <v>171812</v>
      </c>
      <c r="N397" s="152">
        <f>E397-june!G397</f>
        <v>-18.169999999999987</v>
      </c>
      <c r="O397" s="7">
        <f>F397-june!H397</f>
        <v>-110571</v>
      </c>
      <c r="Q397" s="6">
        <f t="shared" si="20"/>
        <v>0</v>
      </c>
      <c r="R397">
        <v>712</v>
      </c>
      <c r="S397">
        <v>178.07</v>
      </c>
      <c r="T397" s="221">
        <v>1031593</v>
      </c>
      <c r="U397" s="7">
        <f>S397-june!G397</f>
        <v>-19</v>
      </c>
      <c r="V397" s="7">
        <f>T397-june!H397</f>
        <v>-116132</v>
      </c>
    </row>
    <row r="398" spans="1:22" ht="18.75">
      <c r="A398" s="6">
        <v>715</v>
      </c>
      <c r="B398" s="32" t="s">
        <v>1298</v>
      </c>
      <c r="C398" s="217">
        <v>61.430000000000007</v>
      </c>
      <c r="D398" s="218">
        <v>352222</v>
      </c>
      <c r="E398" s="219">
        <f t="shared" si="18"/>
        <v>15.99</v>
      </c>
      <c r="F398" s="218">
        <f t="shared" si="19"/>
        <v>85256</v>
      </c>
      <c r="H398">
        <v>715</v>
      </c>
      <c r="I398"/>
      <c r="J398" s="221"/>
      <c r="L398" s="152">
        <f>C398-june!E398</f>
        <v>-1.2099999999999866</v>
      </c>
      <c r="M398" s="7">
        <f>D398-june!F398</f>
        <v>8564</v>
      </c>
      <c r="N398" s="152">
        <f>E398-june!G398</f>
        <v>-6.5199999999999978</v>
      </c>
      <c r="O398" s="7">
        <f>F398-june!H398</f>
        <v>-36269</v>
      </c>
      <c r="Q398" s="6">
        <f t="shared" si="20"/>
        <v>0</v>
      </c>
      <c r="R398">
        <v>715</v>
      </c>
      <c r="S398">
        <v>15.99</v>
      </c>
      <c r="T398" s="221">
        <v>85256</v>
      </c>
      <c r="U398" s="7">
        <f>S398-june!G398</f>
        <v>-6.5199999999999978</v>
      </c>
      <c r="V398" s="7">
        <f>T398-june!H398</f>
        <v>-36269</v>
      </c>
    </row>
    <row r="399" spans="1:22" ht="18.75">
      <c r="A399" s="6">
        <v>717</v>
      </c>
      <c r="B399" s="32" t="s">
        <v>886</v>
      </c>
      <c r="C399" s="217">
        <v>73.989999999999981</v>
      </c>
      <c r="D399" s="218">
        <v>500473</v>
      </c>
      <c r="E399" s="219">
        <f t="shared" si="18"/>
        <v>71.23</v>
      </c>
      <c r="F399" s="218">
        <f t="shared" si="19"/>
        <v>642946</v>
      </c>
      <c r="H399">
        <v>717</v>
      </c>
      <c r="I399">
        <v>2</v>
      </c>
      <c r="J399" s="221"/>
      <c r="L399" s="152">
        <f>C399-june!E399</f>
        <v>-16.330000000000027</v>
      </c>
      <c r="M399" s="7">
        <f>D399-june!F399</f>
        <v>-164486</v>
      </c>
      <c r="N399" s="152">
        <f>E399-june!G399</f>
        <v>-2.6000000000000085</v>
      </c>
      <c r="O399" s="7">
        <f>F399-june!H399</f>
        <v>-95161</v>
      </c>
      <c r="Q399" s="6">
        <f t="shared" si="20"/>
        <v>0</v>
      </c>
      <c r="R399">
        <v>717</v>
      </c>
      <c r="S399">
        <v>69.570000000000007</v>
      </c>
      <c r="T399" s="221">
        <v>631824</v>
      </c>
      <c r="U399" s="7">
        <f>S399-june!G399</f>
        <v>-4.2600000000000051</v>
      </c>
      <c r="V399" s="7">
        <f>T399-june!H399</f>
        <v>-106283</v>
      </c>
    </row>
    <row r="400" spans="1:22" ht="18.75">
      <c r="A400" s="6">
        <v>720</v>
      </c>
      <c r="B400" s="32" t="s">
        <v>854</v>
      </c>
      <c r="C400" s="217">
        <v>150.20999999999998</v>
      </c>
      <c r="D400" s="218">
        <v>862803</v>
      </c>
      <c r="E400" s="219">
        <f t="shared" si="18"/>
        <v>138.12000000000003</v>
      </c>
      <c r="F400" s="218">
        <f t="shared" si="19"/>
        <v>859797</v>
      </c>
      <c r="H400">
        <v>720</v>
      </c>
      <c r="I400"/>
      <c r="J400" s="221">
        <v>1</v>
      </c>
      <c r="L400" s="152">
        <f>C400-june!E400</f>
        <v>-35.470000000000027</v>
      </c>
      <c r="M400" s="7">
        <f>D400-june!F400</f>
        <v>-226798</v>
      </c>
      <c r="N400" s="152">
        <f>E400-june!G400</f>
        <v>-3.5199999999998965</v>
      </c>
      <c r="O400" s="7">
        <f>F400-june!H400</f>
        <v>64815</v>
      </c>
      <c r="Q400" s="6">
        <f t="shared" si="20"/>
        <v>0</v>
      </c>
      <c r="R400">
        <v>720</v>
      </c>
      <c r="S400">
        <v>137.53000000000003</v>
      </c>
      <c r="T400" s="221">
        <v>855844</v>
      </c>
      <c r="U400" s="7">
        <f>S400-june!G400</f>
        <v>-4.1099999999999</v>
      </c>
      <c r="V400" s="7">
        <f>T400-june!H400</f>
        <v>60862</v>
      </c>
    </row>
    <row r="401" spans="1:22" ht="18.75">
      <c r="A401" s="6">
        <v>725</v>
      </c>
      <c r="B401" s="32" t="s">
        <v>571</v>
      </c>
      <c r="C401" s="217">
        <v>166.60000000000002</v>
      </c>
      <c r="D401" s="218">
        <v>881656</v>
      </c>
      <c r="E401" s="219">
        <f t="shared" si="18"/>
        <v>72.009999999999991</v>
      </c>
      <c r="F401" s="218">
        <f t="shared" si="19"/>
        <v>452128</v>
      </c>
      <c r="H401">
        <v>725</v>
      </c>
      <c r="I401"/>
      <c r="J401" s="221">
        <v>4</v>
      </c>
      <c r="L401" s="152">
        <f>C401-june!E401</f>
        <v>32.230000000000018</v>
      </c>
      <c r="M401" s="7">
        <f>D401-june!F401</f>
        <v>161502</v>
      </c>
      <c r="N401" s="152">
        <f>E401-june!G401</f>
        <v>2.6299999999999812</v>
      </c>
      <c r="O401" s="7">
        <f>F401-june!H401</f>
        <v>25047</v>
      </c>
      <c r="Q401" s="6">
        <f t="shared" si="20"/>
        <v>0</v>
      </c>
      <c r="R401">
        <v>725</v>
      </c>
      <c r="S401">
        <v>69.649999999999991</v>
      </c>
      <c r="T401" s="221">
        <v>436316</v>
      </c>
      <c r="U401" s="7">
        <f>S401-june!G401</f>
        <v>0.26999999999998181</v>
      </c>
      <c r="V401" s="7">
        <f>T401-june!H401</f>
        <v>9235</v>
      </c>
    </row>
    <row r="402" spans="1:22" ht="18.75">
      <c r="A402" s="6">
        <v>728</v>
      </c>
      <c r="B402" s="32" t="s">
        <v>879</v>
      </c>
      <c r="C402" s="217">
        <v>26.4</v>
      </c>
      <c r="D402" s="218">
        <v>144319</v>
      </c>
      <c r="E402" s="219">
        <f t="shared" si="18"/>
        <v>8.18</v>
      </c>
      <c r="F402" s="218">
        <f t="shared" si="19"/>
        <v>44469</v>
      </c>
      <c r="H402">
        <v>728</v>
      </c>
      <c r="I402"/>
      <c r="J402" s="221"/>
      <c r="L402" s="152">
        <f>C402-june!E402</f>
        <v>-0.56000000000000227</v>
      </c>
      <c r="M402" s="7">
        <f>D402-june!F402</f>
        <v>782</v>
      </c>
      <c r="N402" s="152">
        <f>E402-june!G402</f>
        <v>-4.4500000000000011</v>
      </c>
      <c r="O402" s="7">
        <f>F402-june!H402</f>
        <v>-29080</v>
      </c>
      <c r="Q402" s="6">
        <f t="shared" si="20"/>
        <v>0</v>
      </c>
      <c r="R402">
        <v>728</v>
      </c>
      <c r="S402">
        <v>8.18</v>
      </c>
      <c r="T402" s="221">
        <v>44469</v>
      </c>
      <c r="U402" s="7">
        <f>S402-june!G402</f>
        <v>-4.4500000000000011</v>
      </c>
      <c r="V402" s="7">
        <f>T402-june!H402</f>
        <v>-29080</v>
      </c>
    </row>
    <row r="403" spans="1:22" ht="18.75">
      <c r="A403" s="6">
        <v>730</v>
      </c>
      <c r="B403" s="32" t="s">
        <v>1289</v>
      </c>
      <c r="C403" s="217">
        <v>0</v>
      </c>
      <c r="D403" s="218">
        <v>0</v>
      </c>
      <c r="E403" s="219">
        <f t="shared" si="18"/>
        <v>3</v>
      </c>
      <c r="F403" s="218">
        <f t="shared" si="19"/>
        <v>15000</v>
      </c>
      <c r="H403">
        <v>730</v>
      </c>
      <c r="I403"/>
      <c r="J403" s="221"/>
      <c r="L403" s="152">
        <f>C403-june!E403</f>
        <v>0</v>
      </c>
      <c r="M403" s="7">
        <f>D403-june!F403</f>
        <v>0</v>
      </c>
      <c r="N403" s="152">
        <f>E403-june!G403</f>
        <v>-2.34</v>
      </c>
      <c r="O403" s="7">
        <f>F403-june!H403</f>
        <v>-82558</v>
      </c>
      <c r="Q403" s="6">
        <f t="shared" si="20"/>
        <v>0</v>
      </c>
      <c r="R403">
        <v>730</v>
      </c>
      <c r="S403">
        <v>3</v>
      </c>
      <c r="T403" s="221">
        <v>15000</v>
      </c>
      <c r="U403" s="7">
        <f>S403-june!G403</f>
        <v>-2.34</v>
      </c>
      <c r="V403" s="7">
        <f>T403-june!H403</f>
        <v>-82558</v>
      </c>
    </row>
    <row r="404" spans="1:22" ht="18.75">
      <c r="A404" s="6">
        <v>735</v>
      </c>
      <c r="B404" s="32" t="s">
        <v>855</v>
      </c>
      <c r="C404" s="217">
        <v>76.849999999999994</v>
      </c>
      <c r="D404" s="218">
        <v>460730</v>
      </c>
      <c r="E404" s="219">
        <f t="shared" si="18"/>
        <v>91.45</v>
      </c>
      <c r="F404" s="218">
        <f t="shared" si="19"/>
        <v>497359</v>
      </c>
      <c r="H404">
        <v>735</v>
      </c>
      <c r="I404">
        <v>2</v>
      </c>
      <c r="J404" s="221">
        <v>3</v>
      </c>
      <c r="L404" s="152">
        <f>C404-june!E404</f>
        <v>-10.209999999999994</v>
      </c>
      <c r="M404" s="7">
        <f>D404-june!F404</f>
        <v>-30643</v>
      </c>
      <c r="N404" s="152">
        <f>E404-june!G404</f>
        <v>-3.1800000000000068</v>
      </c>
      <c r="O404" s="7">
        <f>F404-june!H404</f>
        <v>-26177</v>
      </c>
      <c r="Q404" s="6">
        <f t="shared" si="20"/>
        <v>0</v>
      </c>
      <c r="R404">
        <v>735</v>
      </c>
      <c r="S404">
        <v>88.02000000000001</v>
      </c>
      <c r="T404" s="221">
        <v>474378</v>
      </c>
      <c r="U404" s="7">
        <f>S404-june!G404</f>
        <v>-6.6099999999999994</v>
      </c>
      <c r="V404" s="7">
        <f>T404-june!H404</f>
        <v>-49158</v>
      </c>
    </row>
    <row r="405" spans="1:22" ht="18.75">
      <c r="A405" s="6">
        <v>740</v>
      </c>
      <c r="B405" s="32" t="s">
        <v>906</v>
      </c>
      <c r="C405" s="217">
        <v>82.5</v>
      </c>
      <c r="D405" s="218">
        <v>440646</v>
      </c>
      <c r="E405" s="219">
        <f t="shared" si="18"/>
        <v>6.76</v>
      </c>
      <c r="F405" s="218">
        <f t="shared" si="19"/>
        <v>38884</v>
      </c>
      <c r="H405">
        <v>740</v>
      </c>
      <c r="I405"/>
      <c r="J405" s="221">
        <v>2</v>
      </c>
      <c r="L405" s="152">
        <f>C405-june!E405</f>
        <v>9.6500000000000057</v>
      </c>
      <c r="M405" s="7">
        <f>D405-june!F405</f>
        <v>59330</v>
      </c>
      <c r="N405" s="152">
        <f>E405-june!G405</f>
        <v>-1.0600000000000005</v>
      </c>
      <c r="O405" s="7">
        <f>F405-june!H405</f>
        <v>-8820</v>
      </c>
      <c r="Q405" s="6">
        <f t="shared" si="20"/>
        <v>0</v>
      </c>
      <c r="R405">
        <v>740</v>
      </c>
      <c r="S405">
        <v>5.58</v>
      </c>
      <c r="T405" s="221">
        <v>30978</v>
      </c>
      <c r="U405" s="7">
        <f>S405-june!G405</f>
        <v>-2.2400000000000002</v>
      </c>
      <c r="V405" s="7">
        <f>T405-june!H405</f>
        <v>-16726</v>
      </c>
    </row>
    <row r="406" spans="1:22" ht="18.75">
      <c r="A406" s="6">
        <v>745</v>
      </c>
      <c r="B406" s="32" t="s">
        <v>823</v>
      </c>
      <c r="C406" s="217">
        <v>126.55000000000001</v>
      </c>
      <c r="D406" s="218">
        <v>672571</v>
      </c>
      <c r="E406" s="219">
        <f t="shared" si="18"/>
        <v>36.919999999999995</v>
      </c>
      <c r="F406" s="218">
        <f t="shared" si="19"/>
        <v>231315</v>
      </c>
      <c r="H406">
        <v>745</v>
      </c>
      <c r="I406">
        <v>2</v>
      </c>
      <c r="J406" s="221">
        <v>3</v>
      </c>
      <c r="L406" s="152">
        <f>C406-june!E406</f>
        <v>18.010000000000019</v>
      </c>
      <c r="M406" s="7">
        <f>D406-june!F406</f>
        <v>72803</v>
      </c>
      <c r="N406" s="152">
        <f>E406-june!G406</f>
        <v>7.9799999999999933</v>
      </c>
      <c r="O406" s="7">
        <f>F406-june!H406</f>
        <v>46783</v>
      </c>
      <c r="Q406" s="6">
        <f t="shared" si="20"/>
        <v>0</v>
      </c>
      <c r="R406">
        <v>745</v>
      </c>
      <c r="S406">
        <v>33.489999999999995</v>
      </c>
      <c r="T406" s="221">
        <v>208334</v>
      </c>
      <c r="U406" s="7">
        <f>S406-june!G406</f>
        <v>4.5499999999999936</v>
      </c>
      <c r="V406" s="7">
        <f>T406-june!H406</f>
        <v>23802</v>
      </c>
    </row>
    <row r="407" spans="1:22" ht="18.75">
      <c r="A407" s="6">
        <v>750</v>
      </c>
      <c r="B407" s="32" t="s">
        <v>529</v>
      </c>
      <c r="C407" s="217">
        <v>171.10999999999999</v>
      </c>
      <c r="D407" s="218">
        <v>1050984</v>
      </c>
      <c r="E407" s="219">
        <f t="shared" si="18"/>
        <v>45.81</v>
      </c>
      <c r="F407" s="218">
        <f t="shared" si="19"/>
        <v>333731</v>
      </c>
      <c r="H407">
        <v>750</v>
      </c>
      <c r="I407">
        <v>1</v>
      </c>
      <c r="J407" s="221">
        <v>1</v>
      </c>
      <c r="L407" s="152">
        <f>C407-june!E407</f>
        <v>18.259999999999991</v>
      </c>
      <c r="M407" s="7">
        <f>D407-june!F407</f>
        <v>193911</v>
      </c>
      <c r="N407" s="152">
        <f>E407-june!G407</f>
        <v>-2.0899999999999963</v>
      </c>
      <c r="O407" s="7">
        <f>F407-june!H407</f>
        <v>-46668</v>
      </c>
      <c r="Q407" s="6">
        <f t="shared" si="20"/>
        <v>0</v>
      </c>
      <c r="R407">
        <v>750</v>
      </c>
      <c r="S407">
        <v>44.39</v>
      </c>
      <c r="T407" s="221">
        <v>324217</v>
      </c>
      <c r="U407" s="7">
        <f>S407-june!G407</f>
        <v>-3.509999999999998</v>
      </c>
      <c r="V407" s="7">
        <f>T407-june!H407</f>
        <v>-56182</v>
      </c>
    </row>
    <row r="408" spans="1:22" ht="18.75">
      <c r="A408" s="6">
        <v>753</v>
      </c>
      <c r="B408" s="32" t="s">
        <v>789</v>
      </c>
      <c r="C408" s="217">
        <v>345.84999999999991</v>
      </c>
      <c r="D408" s="218">
        <v>1925967</v>
      </c>
      <c r="E408" s="219">
        <f t="shared" si="18"/>
        <v>95.529999999999987</v>
      </c>
      <c r="F408" s="218">
        <f t="shared" si="19"/>
        <v>570414</v>
      </c>
      <c r="H408">
        <v>753</v>
      </c>
      <c r="I408">
        <v>3</v>
      </c>
      <c r="J408" s="221">
        <v>4</v>
      </c>
      <c r="L408" s="152">
        <f>C408-june!E408</f>
        <v>20.589999999999918</v>
      </c>
      <c r="M408" s="7">
        <f>D408-june!F408</f>
        <v>64238</v>
      </c>
      <c r="N408" s="152">
        <f>E408-june!G408</f>
        <v>-14.650000000000063</v>
      </c>
      <c r="O408" s="7">
        <f>F408-june!H408</f>
        <v>-146895</v>
      </c>
      <c r="Q408" s="6">
        <f t="shared" si="20"/>
        <v>0</v>
      </c>
      <c r="R408">
        <v>753</v>
      </c>
      <c r="S408">
        <v>90.679999999999993</v>
      </c>
      <c r="T408" s="221">
        <v>537919</v>
      </c>
      <c r="U408" s="7">
        <f>S408-june!G408</f>
        <v>-19.500000000000057</v>
      </c>
      <c r="V408" s="7">
        <f>T408-june!H408</f>
        <v>-179390</v>
      </c>
    </row>
    <row r="409" spans="1:22" ht="18.75">
      <c r="A409" s="6">
        <v>755</v>
      </c>
      <c r="B409" s="32" t="s">
        <v>807</v>
      </c>
      <c r="C409" s="217">
        <v>222.35999999999987</v>
      </c>
      <c r="D409" s="218">
        <v>1260687</v>
      </c>
      <c r="E409" s="219">
        <f t="shared" si="18"/>
        <v>58.52</v>
      </c>
      <c r="F409" s="218">
        <f t="shared" si="19"/>
        <v>364504</v>
      </c>
      <c r="H409">
        <v>755</v>
      </c>
      <c r="I409"/>
      <c r="J409" s="221">
        <v>1</v>
      </c>
      <c r="L409" s="152">
        <f>C409-june!E409</f>
        <v>-23.300000000000125</v>
      </c>
      <c r="M409" s="7">
        <f>D409-june!F409</f>
        <v>-182030</v>
      </c>
      <c r="N409" s="152">
        <f>E409-june!G409</f>
        <v>4.4699999999999989</v>
      </c>
      <c r="O409" s="7">
        <f>F409-june!H409</f>
        <v>43125</v>
      </c>
      <c r="Q409" s="6">
        <f t="shared" si="20"/>
        <v>0</v>
      </c>
      <c r="R409">
        <v>755</v>
      </c>
      <c r="S409">
        <v>57.93</v>
      </c>
      <c r="T409" s="221">
        <v>360551</v>
      </c>
      <c r="U409" s="7">
        <f>S409-june!G409</f>
        <v>3.8799999999999955</v>
      </c>
      <c r="V409" s="7">
        <f>T409-june!H409</f>
        <v>39172</v>
      </c>
    </row>
    <row r="410" spans="1:22" ht="18.75">
      <c r="A410" s="6">
        <v>760</v>
      </c>
      <c r="B410" s="31" t="s">
        <v>530</v>
      </c>
      <c r="C410" s="217">
        <v>0</v>
      </c>
      <c r="D410" s="218">
        <v>0</v>
      </c>
      <c r="E410" s="219">
        <f t="shared" si="18"/>
        <v>2</v>
      </c>
      <c r="F410" s="218">
        <f t="shared" si="19"/>
        <v>10000</v>
      </c>
      <c r="H410">
        <v>760</v>
      </c>
      <c r="I410"/>
      <c r="J410" s="221"/>
      <c r="L410" s="152">
        <f>C410-june!E410</f>
        <v>0</v>
      </c>
      <c r="M410" s="7">
        <f>D410-june!F410</f>
        <v>0</v>
      </c>
      <c r="N410" s="152">
        <f>E410-june!G410</f>
        <v>-4.9799999999999995</v>
      </c>
      <c r="O410" s="7">
        <f>F410-june!H410</f>
        <v>-34856</v>
      </c>
      <c r="Q410" s="6">
        <f t="shared" si="20"/>
        <v>0</v>
      </c>
      <c r="R410">
        <v>760</v>
      </c>
      <c r="S410">
        <v>2</v>
      </c>
      <c r="T410" s="221">
        <v>10000</v>
      </c>
      <c r="U410" s="7">
        <f>S410-june!G410</f>
        <v>-4.9799999999999995</v>
      </c>
      <c r="V410" s="7">
        <f>T410-june!H410</f>
        <v>-34856</v>
      </c>
    </row>
    <row r="411" spans="1:22" ht="18.75">
      <c r="A411" s="6">
        <v>763</v>
      </c>
      <c r="B411" s="31" t="s">
        <v>1514</v>
      </c>
      <c r="C411" s="217">
        <v>23.519999999999996</v>
      </c>
      <c r="D411" s="218">
        <v>164871</v>
      </c>
      <c r="E411" s="219">
        <f t="shared" si="18"/>
        <v>6.8599999999999994</v>
      </c>
      <c r="F411" s="218">
        <f t="shared" si="19"/>
        <v>35879</v>
      </c>
      <c r="H411">
        <v>763</v>
      </c>
      <c r="I411"/>
      <c r="J411" s="221"/>
      <c r="L411" s="152">
        <f>C411-june!E411</f>
        <v>-27.340000000000003</v>
      </c>
      <c r="M411" s="7">
        <f>D411-june!F411</f>
        <v>-128862</v>
      </c>
      <c r="N411" s="152">
        <f>E411-june!G411</f>
        <v>0.35999999999999943</v>
      </c>
      <c r="O411" s="7">
        <f>F411-june!H411</f>
        <v>873</v>
      </c>
      <c r="Q411" s="6">
        <f t="shared" si="20"/>
        <v>0</v>
      </c>
      <c r="R411">
        <v>763</v>
      </c>
      <c r="S411">
        <v>6.8599999999999994</v>
      </c>
      <c r="T411" s="221">
        <v>35879</v>
      </c>
      <c r="U411" s="7">
        <f>S411-june!G411</f>
        <v>0.35999999999999943</v>
      </c>
      <c r="V411" s="7">
        <f>T411-june!H411</f>
        <v>873</v>
      </c>
    </row>
    <row r="412" spans="1:22" ht="18.75">
      <c r="A412" s="6">
        <v>765</v>
      </c>
      <c r="B412" s="32" t="s">
        <v>1299</v>
      </c>
      <c r="C412" s="217">
        <v>123.58999999999997</v>
      </c>
      <c r="D412" s="218">
        <v>689770</v>
      </c>
      <c r="E412" s="219">
        <f t="shared" si="18"/>
        <v>130.49</v>
      </c>
      <c r="F412" s="218">
        <f t="shared" si="19"/>
        <v>665880</v>
      </c>
      <c r="H412">
        <v>765</v>
      </c>
      <c r="I412">
        <v>1</v>
      </c>
      <c r="J412" s="221"/>
      <c r="L412" s="152">
        <f>C412-june!E412</f>
        <v>2.0599999999999739</v>
      </c>
      <c r="M412" s="7">
        <f>D412-june!F412</f>
        <v>-25029</v>
      </c>
      <c r="N412" s="152">
        <f>E412-june!G412</f>
        <v>16.75</v>
      </c>
      <c r="O412" s="7">
        <f>F412-june!H412</f>
        <v>65648</v>
      </c>
      <c r="Q412" s="6">
        <f t="shared" si="20"/>
        <v>0</v>
      </c>
      <c r="R412">
        <v>765</v>
      </c>
      <c r="S412">
        <v>129.66</v>
      </c>
      <c r="T412" s="221">
        <v>660319</v>
      </c>
      <c r="U412" s="7">
        <f>S412-june!G412</f>
        <v>15.919999999999987</v>
      </c>
      <c r="V412" s="7">
        <f>T412-june!H412</f>
        <v>60087</v>
      </c>
    </row>
    <row r="413" spans="1:22" ht="18.75">
      <c r="A413" s="6">
        <v>766</v>
      </c>
      <c r="B413" s="32" t="s">
        <v>908</v>
      </c>
      <c r="C413" s="217">
        <v>102.59</v>
      </c>
      <c r="D413" s="218">
        <v>590457</v>
      </c>
      <c r="E413" s="219">
        <f t="shared" si="18"/>
        <v>53.25</v>
      </c>
      <c r="F413" s="218">
        <f t="shared" si="19"/>
        <v>280907</v>
      </c>
      <c r="H413">
        <v>766</v>
      </c>
      <c r="I413">
        <v>2</v>
      </c>
      <c r="J413" s="221">
        <v>1</v>
      </c>
      <c r="L413" s="152">
        <f>C413-june!E413</f>
        <v>-24.469999999999985</v>
      </c>
      <c r="M413" s="7">
        <f>D413-june!F413</f>
        <v>-113639</v>
      </c>
      <c r="N413" s="152">
        <f>E413-june!G413</f>
        <v>1.5</v>
      </c>
      <c r="O413" s="7">
        <f>F413-june!H413</f>
        <v>-13322</v>
      </c>
      <c r="Q413" s="6">
        <f t="shared" si="20"/>
        <v>0</v>
      </c>
      <c r="R413">
        <v>766</v>
      </c>
      <c r="S413">
        <v>51</v>
      </c>
      <c r="T413" s="221">
        <v>265832</v>
      </c>
      <c r="U413" s="7">
        <f>S413-june!G413</f>
        <v>-0.75</v>
      </c>
      <c r="V413" s="7">
        <f>T413-june!H413</f>
        <v>-28397</v>
      </c>
    </row>
    <row r="414" spans="1:22" ht="18.75">
      <c r="A414" s="6">
        <v>767</v>
      </c>
      <c r="B414" s="32" t="s">
        <v>876</v>
      </c>
      <c r="C414" s="217">
        <v>54.51</v>
      </c>
      <c r="D414" s="218">
        <v>333107</v>
      </c>
      <c r="E414" s="219">
        <f t="shared" si="18"/>
        <v>186.70000000000005</v>
      </c>
      <c r="F414" s="218">
        <f t="shared" si="19"/>
        <v>1072219</v>
      </c>
      <c r="H414">
        <v>767</v>
      </c>
      <c r="I414">
        <v>1</v>
      </c>
      <c r="J414" s="221">
        <v>3</v>
      </c>
      <c r="L414" s="152">
        <f>C414-june!E414</f>
        <v>10.310000000000002</v>
      </c>
      <c r="M414" s="7">
        <f>D414-june!F414</f>
        <v>53621</v>
      </c>
      <c r="N414" s="152">
        <f>E414-june!G414</f>
        <v>-23.449999999999932</v>
      </c>
      <c r="O414" s="7">
        <f>F414-june!H414</f>
        <v>-95560</v>
      </c>
      <c r="Q414" s="6">
        <f t="shared" si="20"/>
        <v>0</v>
      </c>
      <c r="R414">
        <v>767</v>
      </c>
      <c r="S414">
        <v>184.10000000000002</v>
      </c>
      <c r="T414" s="221">
        <v>1054799</v>
      </c>
      <c r="U414" s="7">
        <f>S414-june!G414</f>
        <v>-26.049999999999955</v>
      </c>
      <c r="V414" s="7">
        <f>T414-june!H414</f>
        <v>-112980</v>
      </c>
    </row>
    <row r="415" spans="1:22" ht="18.75">
      <c r="A415" s="6">
        <v>770</v>
      </c>
      <c r="B415" s="32" t="s">
        <v>877</v>
      </c>
      <c r="C415" s="217">
        <v>162.22999999999999</v>
      </c>
      <c r="D415" s="218">
        <v>932098</v>
      </c>
      <c r="E415" s="219">
        <f t="shared" si="18"/>
        <v>30.13</v>
      </c>
      <c r="F415" s="218">
        <f t="shared" si="19"/>
        <v>188462</v>
      </c>
      <c r="H415">
        <v>770</v>
      </c>
      <c r="I415"/>
      <c r="J415" s="221">
        <v>6</v>
      </c>
      <c r="L415" s="152">
        <f>C415-june!E415</f>
        <v>4.460000000000008</v>
      </c>
      <c r="M415" s="7">
        <f>D415-june!F415</f>
        <v>-1089</v>
      </c>
      <c r="N415" s="152">
        <f>E415-june!G415</f>
        <v>4.639999999999997</v>
      </c>
      <c r="O415" s="7">
        <f>F415-june!H415</f>
        <v>24640</v>
      </c>
      <c r="Q415" s="6">
        <f t="shared" si="20"/>
        <v>0</v>
      </c>
      <c r="R415">
        <v>770</v>
      </c>
      <c r="S415">
        <v>26.59</v>
      </c>
      <c r="T415" s="221">
        <v>164744</v>
      </c>
      <c r="U415" s="7">
        <f>S415-june!G415</f>
        <v>1.0999999999999979</v>
      </c>
      <c r="V415" s="7">
        <f>T415-june!H415</f>
        <v>922</v>
      </c>
    </row>
    <row r="416" spans="1:22" ht="18.75">
      <c r="A416" s="6">
        <v>773</v>
      </c>
      <c r="B416" s="32" t="s">
        <v>824</v>
      </c>
      <c r="C416" s="217">
        <v>181.52999999999994</v>
      </c>
      <c r="D416" s="218">
        <v>1209512</v>
      </c>
      <c r="E416" s="219">
        <f t="shared" si="18"/>
        <v>98.11999999999999</v>
      </c>
      <c r="F416" s="218">
        <f t="shared" si="19"/>
        <v>943249</v>
      </c>
      <c r="H416">
        <v>773</v>
      </c>
      <c r="I416"/>
      <c r="J416" s="221">
        <v>4</v>
      </c>
      <c r="L416" s="152">
        <f>C416-june!E416</f>
        <v>25.189999999999941</v>
      </c>
      <c r="M416" s="7">
        <f>D416-june!F416</f>
        <v>213337</v>
      </c>
      <c r="N416" s="152">
        <f>E416-june!G416</f>
        <v>14.11999999999999</v>
      </c>
      <c r="O416" s="7">
        <f>F416-june!H416</f>
        <v>91754</v>
      </c>
      <c r="Q416" s="6">
        <f t="shared" si="20"/>
        <v>0</v>
      </c>
      <c r="R416">
        <v>773</v>
      </c>
      <c r="S416">
        <v>95.759999999999991</v>
      </c>
      <c r="T416" s="221">
        <v>927437</v>
      </c>
      <c r="U416" s="7">
        <f>S416-june!G416</f>
        <v>11.759999999999991</v>
      </c>
      <c r="V416" s="7">
        <f>T416-june!H416</f>
        <v>75942</v>
      </c>
    </row>
    <row r="417" spans="1:22" ht="18.75">
      <c r="A417" s="6">
        <v>774</v>
      </c>
      <c r="B417" s="32" t="s">
        <v>540</v>
      </c>
      <c r="C417" s="217">
        <v>51</v>
      </c>
      <c r="D417" s="218">
        <v>315995</v>
      </c>
      <c r="E417" s="219">
        <f t="shared" si="18"/>
        <v>16.36</v>
      </c>
      <c r="F417" s="218">
        <f t="shared" si="19"/>
        <v>113764</v>
      </c>
      <c r="H417">
        <v>774</v>
      </c>
      <c r="I417"/>
      <c r="J417" s="221"/>
      <c r="L417" s="152">
        <f>C417-june!E417</f>
        <v>-5</v>
      </c>
      <c r="M417" s="7">
        <f>D417-june!F417</f>
        <v>-60923</v>
      </c>
      <c r="N417" s="152">
        <f>E417-june!G417</f>
        <v>5.42</v>
      </c>
      <c r="O417" s="7">
        <f>F417-june!H417</f>
        <v>59064</v>
      </c>
      <c r="Q417" s="6">
        <f t="shared" si="20"/>
        <v>0</v>
      </c>
      <c r="R417">
        <v>774</v>
      </c>
      <c r="S417">
        <v>16.36</v>
      </c>
      <c r="T417" s="221">
        <v>113764</v>
      </c>
      <c r="U417" s="7">
        <f>S417-june!G417</f>
        <v>5.42</v>
      </c>
      <c r="V417" s="7">
        <f>T417-june!H417</f>
        <v>59064</v>
      </c>
    </row>
    <row r="418" spans="1:22" ht="18.75">
      <c r="A418" s="6">
        <v>775</v>
      </c>
      <c r="B418" s="32" t="s">
        <v>856</v>
      </c>
      <c r="C418" s="217">
        <v>203.84</v>
      </c>
      <c r="D418" s="218">
        <v>1068886</v>
      </c>
      <c r="E418" s="219">
        <f t="shared" si="18"/>
        <v>106.44000000000001</v>
      </c>
      <c r="F418" s="218">
        <f t="shared" si="19"/>
        <v>587867</v>
      </c>
      <c r="H418">
        <v>775</v>
      </c>
      <c r="I418">
        <v>11</v>
      </c>
      <c r="J418" s="221">
        <v>12</v>
      </c>
      <c r="L418" s="152">
        <f>C418-june!E418</f>
        <v>29.840000000000003</v>
      </c>
      <c r="M418" s="7">
        <f>D418-june!F418</f>
        <v>56097</v>
      </c>
      <c r="N418" s="152">
        <f>E418-june!G418</f>
        <v>-5.4299999999999926</v>
      </c>
      <c r="O418" s="7">
        <f>F418-june!H418</f>
        <v>-74265</v>
      </c>
      <c r="Q418" s="6">
        <f t="shared" si="20"/>
        <v>0</v>
      </c>
      <c r="R418">
        <v>775</v>
      </c>
      <c r="S418">
        <v>90.230000000000018</v>
      </c>
      <c r="T418" s="221">
        <v>479260</v>
      </c>
      <c r="U418" s="7">
        <f>S418-june!G418</f>
        <v>-21.639999999999986</v>
      </c>
      <c r="V418" s="7">
        <f>T418-june!H418</f>
        <v>-182872</v>
      </c>
    </row>
    <row r="419" spans="1:22" ht="18.75">
      <c r="A419" s="6">
        <v>778</v>
      </c>
      <c r="B419" s="32" t="s">
        <v>1286</v>
      </c>
      <c r="C419" s="217">
        <v>186.26</v>
      </c>
      <c r="D419" s="218">
        <v>1031030</v>
      </c>
      <c r="E419" s="219">
        <f t="shared" si="18"/>
        <v>84.84</v>
      </c>
      <c r="F419" s="218">
        <f t="shared" si="19"/>
        <v>519822</v>
      </c>
      <c r="H419">
        <v>778</v>
      </c>
      <c r="I419"/>
      <c r="J419" s="221">
        <v>3</v>
      </c>
      <c r="L419" s="152">
        <f>C419-june!E419</f>
        <v>-7.0799999999999841</v>
      </c>
      <c r="M419" s="7">
        <f>D419-june!F419</f>
        <v>-4871</v>
      </c>
      <c r="N419" s="152">
        <f>E419-june!G419</f>
        <v>-5.3300000000000125</v>
      </c>
      <c r="O419" s="7">
        <f>F419-june!H419</f>
        <v>-35850</v>
      </c>
      <c r="Q419" s="6">
        <f t="shared" si="20"/>
        <v>0</v>
      </c>
      <c r="R419">
        <v>778</v>
      </c>
      <c r="S419">
        <v>83.070000000000007</v>
      </c>
      <c r="T419" s="221">
        <v>507963</v>
      </c>
      <c r="U419" s="7">
        <f>S419-june!G419</f>
        <v>-7.1000000000000085</v>
      </c>
      <c r="V419" s="7">
        <f>T419-june!H419</f>
        <v>-47709</v>
      </c>
    </row>
    <row r="420" spans="1:22" ht="18.75">
      <c r="A420" s="6">
        <v>780</v>
      </c>
      <c r="B420" s="31" t="s">
        <v>534</v>
      </c>
      <c r="C420" s="217">
        <v>15.7</v>
      </c>
      <c r="D420" s="218">
        <v>78500</v>
      </c>
      <c r="E420" s="219">
        <f t="shared" si="18"/>
        <v>13.73</v>
      </c>
      <c r="F420" s="218">
        <f t="shared" si="19"/>
        <v>75076</v>
      </c>
      <c r="H420">
        <v>780</v>
      </c>
      <c r="I420">
        <v>1</v>
      </c>
      <c r="J420" s="221">
        <v>5</v>
      </c>
      <c r="L420" s="152">
        <f>C420-june!E420</f>
        <v>-14.060000000000002</v>
      </c>
      <c r="M420" s="7">
        <f>D420-june!F420</f>
        <v>-107573</v>
      </c>
      <c r="N420" s="152">
        <f>E420-june!G420</f>
        <v>-4.0500000000000007</v>
      </c>
      <c r="O420" s="7">
        <f>F420-june!H420</f>
        <v>-23174</v>
      </c>
      <c r="Q420" s="6">
        <f t="shared" si="20"/>
        <v>0</v>
      </c>
      <c r="R420">
        <v>780</v>
      </c>
      <c r="S420">
        <v>9.9500000000000011</v>
      </c>
      <c r="T420" s="221">
        <v>49750</v>
      </c>
      <c r="U420" s="7">
        <f>S420-june!G420</f>
        <v>-7.83</v>
      </c>
      <c r="V420" s="7">
        <f>T420-june!H420</f>
        <v>-48500</v>
      </c>
    </row>
    <row r="421" spans="1:22" ht="18.75">
      <c r="A421" s="6">
        <v>801</v>
      </c>
      <c r="B421" s="31" t="s">
        <v>933</v>
      </c>
      <c r="C421" s="217">
        <v>0</v>
      </c>
      <c r="D421" s="218">
        <v>0</v>
      </c>
      <c r="E421" s="219">
        <f t="shared" si="18"/>
        <v>2.59</v>
      </c>
      <c r="F421" s="218">
        <f t="shared" si="19"/>
        <v>13953</v>
      </c>
      <c r="H421">
        <v>801</v>
      </c>
      <c r="I421"/>
      <c r="J421" s="221">
        <v>1</v>
      </c>
      <c r="L421" s="152">
        <f>C421-june!E421</f>
        <v>0</v>
      </c>
      <c r="M421" s="7">
        <f>D421-june!F421</f>
        <v>0</v>
      </c>
      <c r="N421" s="152">
        <f>E421-june!G421</f>
        <v>2.59</v>
      </c>
      <c r="O421" s="7">
        <f>F421-june!H421</f>
        <v>13953</v>
      </c>
      <c r="Q421" s="6">
        <f t="shared" si="20"/>
        <v>0</v>
      </c>
      <c r="R421">
        <v>801</v>
      </c>
      <c r="S421">
        <v>2</v>
      </c>
      <c r="T421" s="221">
        <v>10000</v>
      </c>
      <c r="U421" s="7">
        <f>S421-june!G421</f>
        <v>2</v>
      </c>
      <c r="V421" s="7">
        <f>T421-june!H421</f>
        <v>10000</v>
      </c>
    </row>
    <row r="422" spans="1:22" ht="18.75">
      <c r="A422" s="6">
        <v>805</v>
      </c>
      <c r="B422" s="31" t="s">
        <v>522</v>
      </c>
      <c r="C422" s="217">
        <v>0</v>
      </c>
      <c r="D422" s="218">
        <v>0</v>
      </c>
      <c r="E422" s="219">
        <f t="shared" si="18"/>
        <v>0</v>
      </c>
      <c r="F422" s="218">
        <f t="shared" si="19"/>
        <v>0</v>
      </c>
      <c r="H422">
        <v>805</v>
      </c>
      <c r="I422"/>
      <c r="J422" s="221"/>
      <c r="L422" s="152">
        <f>C422-june!E422</f>
        <v>0</v>
      </c>
      <c r="M422" s="7">
        <f>D422-june!F422</f>
        <v>0</v>
      </c>
      <c r="N422" s="152">
        <f>E422-june!G422</f>
        <v>0</v>
      </c>
      <c r="O422" s="7">
        <f>F422-june!H422</f>
        <v>0</v>
      </c>
      <c r="Q422" s="6">
        <f t="shared" si="20"/>
        <v>0</v>
      </c>
      <c r="R422">
        <v>805</v>
      </c>
      <c r="S422"/>
      <c r="T422" s="221"/>
      <c r="U422" s="7">
        <f>S422-june!G422</f>
        <v>0</v>
      </c>
      <c r="V422" s="7">
        <f>T422-june!H422</f>
        <v>0</v>
      </c>
    </row>
    <row r="423" spans="1:22" ht="18.75">
      <c r="A423" s="6">
        <v>806</v>
      </c>
      <c r="B423" s="31" t="s">
        <v>523</v>
      </c>
      <c r="C423" s="217">
        <v>0</v>
      </c>
      <c r="D423" s="218">
        <v>0</v>
      </c>
      <c r="E423" s="219">
        <f t="shared" si="18"/>
        <v>1</v>
      </c>
      <c r="F423" s="218">
        <f t="shared" si="19"/>
        <v>5000</v>
      </c>
      <c r="H423">
        <v>806</v>
      </c>
      <c r="I423"/>
      <c r="J423" s="221"/>
      <c r="L423" s="152">
        <f>C423-june!E423</f>
        <v>0</v>
      </c>
      <c r="M423" s="7">
        <f>D423-june!F423</f>
        <v>0</v>
      </c>
      <c r="N423" s="152">
        <f>E423-june!G423</f>
        <v>1</v>
      </c>
      <c r="O423" s="7">
        <f>F423-june!H423</f>
        <v>5000</v>
      </c>
      <c r="Q423" s="6">
        <f t="shared" si="20"/>
        <v>0</v>
      </c>
      <c r="R423">
        <v>806</v>
      </c>
      <c r="S423">
        <v>1</v>
      </c>
      <c r="T423" s="221">
        <v>5000</v>
      </c>
      <c r="U423" s="7">
        <f>S423-june!G423</f>
        <v>1</v>
      </c>
      <c r="V423" s="7">
        <f>T423-june!H423</f>
        <v>5000</v>
      </c>
    </row>
    <row r="424" spans="1:22" ht="18.75">
      <c r="A424" s="6">
        <v>810</v>
      </c>
      <c r="B424" s="31" t="s">
        <v>536</v>
      </c>
      <c r="C424" s="217">
        <v>0</v>
      </c>
      <c r="D424" s="218">
        <v>0</v>
      </c>
      <c r="E424" s="219">
        <f t="shared" si="18"/>
        <v>5.3599999999999994</v>
      </c>
      <c r="F424" s="218">
        <f t="shared" si="19"/>
        <v>26800</v>
      </c>
      <c r="H424">
        <v>810</v>
      </c>
      <c r="I424"/>
      <c r="J424" s="221"/>
      <c r="L424" s="152">
        <f>C424-june!E424</f>
        <v>0</v>
      </c>
      <c r="M424" s="7">
        <f>D424-june!F424</f>
        <v>0</v>
      </c>
      <c r="N424" s="152">
        <f>E424-june!G424</f>
        <v>-1.4700000000000006</v>
      </c>
      <c r="O424" s="7">
        <f>F424-june!H424</f>
        <v>-7350</v>
      </c>
      <c r="Q424" s="6">
        <f t="shared" si="20"/>
        <v>0</v>
      </c>
      <c r="R424">
        <v>810</v>
      </c>
      <c r="S424">
        <v>5.3599999999999994</v>
      </c>
      <c r="T424" s="221">
        <v>26800</v>
      </c>
      <c r="U424" s="7">
        <f>S424-june!G424</f>
        <v>-1.4700000000000006</v>
      </c>
      <c r="V424" s="7">
        <f>T424-june!H424</f>
        <v>-7350</v>
      </c>
    </row>
    <row r="425" spans="1:22" ht="18.75">
      <c r="A425" s="6">
        <v>815</v>
      </c>
      <c r="B425" s="31" t="s">
        <v>537</v>
      </c>
      <c r="C425" s="217">
        <v>0</v>
      </c>
      <c r="D425" s="218">
        <v>0</v>
      </c>
      <c r="E425" s="219">
        <f t="shared" si="18"/>
        <v>2</v>
      </c>
      <c r="F425" s="218">
        <f t="shared" si="19"/>
        <v>10000</v>
      </c>
      <c r="H425">
        <v>815</v>
      </c>
      <c r="I425"/>
      <c r="J425" s="221"/>
      <c r="L425" s="152">
        <f>C425-june!E425</f>
        <v>0</v>
      </c>
      <c r="M425" s="7">
        <f>D425-june!F425</f>
        <v>0</v>
      </c>
      <c r="N425" s="152">
        <f>E425-june!G425</f>
        <v>-1.7800000000000002</v>
      </c>
      <c r="O425" s="7">
        <f>F425-june!H425</f>
        <v>-16261</v>
      </c>
      <c r="Q425" s="6">
        <f t="shared" si="20"/>
        <v>0</v>
      </c>
      <c r="R425">
        <v>815</v>
      </c>
      <c r="S425">
        <v>2</v>
      </c>
      <c r="T425" s="221">
        <v>10000</v>
      </c>
      <c r="U425" s="7">
        <f>S425-june!G425</f>
        <v>-1.7800000000000002</v>
      </c>
      <c r="V425" s="7">
        <f>T425-june!H425</f>
        <v>-16261</v>
      </c>
    </row>
    <row r="426" spans="1:22" ht="18.75">
      <c r="A426" s="6">
        <v>817</v>
      </c>
      <c r="B426" s="31" t="s">
        <v>1619</v>
      </c>
      <c r="C426" s="217">
        <v>2</v>
      </c>
      <c r="D426" s="218">
        <v>10000</v>
      </c>
      <c r="E426" s="219">
        <f t="shared" si="18"/>
        <v>16.990000000000002</v>
      </c>
      <c r="F426" s="218">
        <f t="shared" si="19"/>
        <v>92274</v>
      </c>
      <c r="H426">
        <v>817</v>
      </c>
      <c r="I426"/>
      <c r="J426" s="221"/>
      <c r="L426" s="152">
        <f>C426-june!E426</f>
        <v>1</v>
      </c>
      <c r="M426" s="7">
        <f>D426-june!F426</f>
        <v>5000</v>
      </c>
      <c r="N426" s="152">
        <f>E426-june!G426</f>
        <v>-4.25</v>
      </c>
      <c r="O426" s="7">
        <f>F426-june!H426</f>
        <v>-26787</v>
      </c>
      <c r="Q426" s="6">
        <f t="shared" si="20"/>
        <v>0</v>
      </c>
      <c r="R426">
        <v>817</v>
      </c>
      <c r="S426">
        <v>16.990000000000002</v>
      </c>
      <c r="T426" s="221">
        <v>92274</v>
      </c>
      <c r="U426" s="7">
        <f>S426-june!G426</f>
        <v>-4.25</v>
      </c>
      <c r="V426" s="7">
        <f>T426-june!H426</f>
        <v>-26787</v>
      </c>
    </row>
    <row r="427" spans="1:22" ht="18.75">
      <c r="A427" s="6">
        <v>818</v>
      </c>
      <c r="B427" s="32" t="s">
        <v>938</v>
      </c>
      <c r="C427" s="217">
        <v>0</v>
      </c>
      <c r="D427" s="218">
        <v>0</v>
      </c>
      <c r="E427" s="219">
        <f t="shared" si="18"/>
        <v>2.38</v>
      </c>
      <c r="F427" s="218">
        <f t="shared" si="19"/>
        <v>11900</v>
      </c>
      <c r="H427">
        <v>818</v>
      </c>
      <c r="I427"/>
      <c r="J427" s="221"/>
      <c r="L427" s="152">
        <f>C427-june!E427</f>
        <v>0</v>
      </c>
      <c r="M427" s="7">
        <f>D427-june!F427</f>
        <v>0</v>
      </c>
      <c r="N427" s="152">
        <f>E427-june!G427</f>
        <v>0.85999999999999988</v>
      </c>
      <c r="O427" s="7">
        <f>F427-june!H427</f>
        <v>4300</v>
      </c>
      <c r="Q427" s="6">
        <f t="shared" si="20"/>
        <v>0</v>
      </c>
      <c r="R427">
        <v>818</v>
      </c>
      <c r="S427">
        <v>2.38</v>
      </c>
      <c r="T427" s="221">
        <v>11900</v>
      </c>
      <c r="U427" s="7">
        <f>S427-june!G427</f>
        <v>0.85999999999999988</v>
      </c>
      <c r="V427" s="7">
        <f>T427-june!H427</f>
        <v>4300</v>
      </c>
    </row>
    <row r="428" spans="1:22" ht="18.75">
      <c r="A428" s="6">
        <v>821</v>
      </c>
      <c r="B428" s="31" t="s">
        <v>525</v>
      </c>
      <c r="C428" s="217">
        <v>0</v>
      </c>
      <c r="D428" s="218">
        <v>0</v>
      </c>
      <c r="E428" s="219">
        <f t="shared" si="18"/>
        <v>1.51</v>
      </c>
      <c r="F428" s="218">
        <f t="shared" si="19"/>
        <v>7550</v>
      </c>
      <c r="H428">
        <v>821</v>
      </c>
      <c r="I428"/>
      <c r="J428" s="221"/>
      <c r="L428" s="152">
        <f>C428-june!E428</f>
        <v>0</v>
      </c>
      <c r="M428" s="7">
        <f>D428-june!F428</f>
        <v>0</v>
      </c>
      <c r="N428" s="152">
        <f>E428-june!G428</f>
        <v>-6.34</v>
      </c>
      <c r="O428" s="7">
        <f>F428-june!H428</f>
        <v>-82409</v>
      </c>
      <c r="Q428" s="6">
        <f t="shared" si="20"/>
        <v>0</v>
      </c>
      <c r="R428">
        <v>821</v>
      </c>
      <c r="S428">
        <v>1.51</v>
      </c>
      <c r="T428" s="221">
        <v>7550</v>
      </c>
      <c r="U428" s="7">
        <f>S428-june!G428</f>
        <v>-6.34</v>
      </c>
      <c r="V428" s="7">
        <f>T428-june!H428</f>
        <v>-82409</v>
      </c>
    </row>
    <row r="429" spans="1:22" ht="18.75">
      <c r="A429" s="6">
        <v>823</v>
      </c>
      <c r="B429" s="32" t="s">
        <v>928</v>
      </c>
      <c r="C429" s="217">
        <v>5.5</v>
      </c>
      <c r="D429" s="218">
        <v>27500</v>
      </c>
      <c r="E429" s="219">
        <f t="shared" si="18"/>
        <v>142.82</v>
      </c>
      <c r="F429" s="218">
        <f t="shared" si="19"/>
        <v>764958</v>
      </c>
      <c r="H429">
        <v>823</v>
      </c>
      <c r="I429"/>
      <c r="J429" s="221"/>
      <c r="L429" s="152">
        <f>C429-june!E429</f>
        <v>-0.71999999999999975</v>
      </c>
      <c r="M429" s="7">
        <f>D429-june!F429</f>
        <v>-4491</v>
      </c>
      <c r="N429" s="152">
        <f>E429-june!G429</f>
        <v>27.239999999999995</v>
      </c>
      <c r="O429" s="7">
        <f>F429-june!H429</f>
        <v>133455</v>
      </c>
      <c r="Q429" s="6">
        <f t="shared" si="20"/>
        <v>0</v>
      </c>
      <c r="R429">
        <v>823</v>
      </c>
      <c r="S429">
        <v>142.82</v>
      </c>
      <c r="T429" s="221">
        <v>764958</v>
      </c>
      <c r="U429" s="7">
        <f>S429-june!G429</f>
        <v>27.239999999999995</v>
      </c>
      <c r="V429" s="7">
        <f>T429-june!H429</f>
        <v>133455</v>
      </c>
    </row>
    <row r="430" spans="1:22" ht="18.75">
      <c r="A430" s="6">
        <v>825</v>
      </c>
      <c r="B430" s="31" t="s">
        <v>539</v>
      </c>
      <c r="C430" s="217">
        <v>0</v>
      </c>
      <c r="D430" s="218">
        <v>0</v>
      </c>
      <c r="E430" s="219">
        <f t="shared" si="18"/>
        <v>2</v>
      </c>
      <c r="F430" s="218">
        <f t="shared" si="19"/>
        <v>10000</v>
      </c>
      <c r="H430">
        <v>825</v>
      </c>
      <c r="I430"/>
      <c r="J430" s="221"/>
      <c r="L430" s="152">
        <f>C430-june!E430</f>
        <v>0</v>
      </c>
      <c r="M430" s="7">
        <f>D430-june!F430</f>
        <v>0</v>
      </c>
      <c r="N430" s="152">
        <f>E430-june!G430</f>
        <v>-3</v>
      </c>
      <c r="O430" s="7">
        <f>F430-june!H430</f>
        <v>-15000</v>
      </c>
      <c r="Q430" s="6">
        <f t="shared" si="20"/>
        <v>0</v>
      </c>
      <c r="R430">
        <v>825</v>
      </c>
      <c r="S430">
        <v>2</v>
      </c>
      <c r="T430" s="221">
        <v>10000</v>
      </c>
      <c r="U430" s="7">
        <f>S430-june!G430</f>
        <v>-3</v>
      </c>
      <c r="V430" s="7">
        <f>T430-june!H430</f>
        <v>-15000</v>
      </c>
    </row>
    <row r="431" spans="1:22" ht="18.75">
      <c r="A431" s="6">
        <v>828</v>
      </c>
      <c r="B431" s="32" t="s">
        <v>929</v>
      </c>
      <c r="C431" s="217">
        <v>3.36</v>
      </c>
      <c r="D431" s="218">
        <v>25070</v>
      </c>
      <c r="E431" s="219">
        <f t="shared" si="18"/>
        <v>27.8</v>
      </c>
      <c r="F431" s="218">
        <f t="shared" si="19"/>
        <v>146589</v>
      </c>
      <c r="H431">
        <v>828</v>
      </c>
      <c r="I431"/>
      <c r="J431" s="221"/>
      <c r="L431" s="152">
        <f>C431-june!E431</f>
        <v>3.36</v>
      </c>
      <c r="M431" s="7">
        <f>D431-june!F431</f>
        <v>25070</v>
      </c>
      <c r="N431" s="152">
        <f>E431-june!G431</f>
        <v>2.4699999999999989</v>
      </c>
      <c r="O431" s="7">
        <f>F431-june!H431</f>
        <v>13389</v>
      </c>
      <c r="Q431" s="6">
        <f t="shared" si="20"/>
        <v>0</v>
      </c>
      <c r="R431">
        <v>828</v>
      </c>
      <c r="S431">
        <v>27.8</v>
      </c>
      <c r="T431" s="221">
        <v>146589</v>
      </c>
      <c r="U431" s="7">
        <f>S431-june!G431</f>
        <v>2.4699999999999989</v>
      </c>
      <c r="V431" s="7">
        <f>T431-june!H431</f>
        <v>13389</v>
      </c>
    </row>
    <row r="432" spans="1:22" ht="18.75">
      <c r="A432" s="6">
        <v>829</v>
      </c>
      <c r="B432" s="31" t="s">
        <v>934</v>
      </c>
      <c r="C432" s="217">
        <v>0</v>
      </c>
      <c r="D432" s="218">
        <v>0</v>
      </c>
      <c r="E432" s="219">
        <f t="shared" si="18"/>
        <v>0.59</v>
      </c>
      <c r="F432" s="218">
        <f t="shared" si="19"/>
        <v>3953</v>
      </c>
      <c r="H432">
        <v>829</v>
      </c>
      <c r="I432"/>
      <c r="J432" s="221">
        <v>1</v>
      </c>
      <c r="L432" s="152">
        <f>C432-june!E432</f>
        <v>0</v>
      </c>
      <c r="M432" s="7">
        <f>D432-june!F432</f>
        <v>0</v>
      </c>
      <c r="N432" s="152">
        <f>E432-june!G432</f>
        <v>0.59</v>
      </c>
      <c r="O432" s="7">
        <f>F432-june!H432</f>
        <v>3953</v>
      </c>
      <c r="Q432" s="6">
        <f t="shared" si="20"/>
        <v>0</v>
      </c>
      <c r="R432">
        <v>829</v>
      </c>
      <c r="S432"/>
      <c r="T432" s="221"/>
      <c r="U432" s="7">
        <f>S432-june!G432</f>
        <v>0</v>
      </c>
      <c r="V432" s="7">
        <f>T432-june!H432</f>
        <v>0</v>
      </c>
    </row>
    <row r="433" spans="1:22" ht="18.75">
      <c r="A433" s="6">
        <v>830</v>
      </c>
      <c r="B433" s="32" t="s">
        <v>931</v>
      </c>
      <c r="C433" s="217">
        <v>0</v>
      </c>
      <c r="D433" s="218">
        <v>0</v>
      </c>
      <c r="E433" s="219">
        <f t="shared" si="18"/>
        <v>1.83</v>
      </c>
      <c r="F433" s="218">
        <f t="shared" si="19"/>
        <v>9150</v>
      </c>
      <c r="H433">
        <v>830</v>
      </c>
      <c r="I433"/>
      <c r="J433" s="221"/>
      <c r="L433" s="152">
        <f>C433-june!E433</f>
        <v>0</v>
      </c>
      <c r="M433" s="7">
        <f>D433-june!F433</f>
        <v>0</v>
      </c>
      <c r="N433" s="152">
        <f>E433-june!G433</f>
        <v>0.20999999999999996</v>
      </c>
      <c r="O433" s="7">
        <f>F433-june!H433</f>
        <v>1050</v>
      </c>
      <c r="Q433" s="6">
        <f t="shared" si="20"/>
        <v>0</v>
      </c>
      <c r="R433">
        <v>830</v>
      </c>
      <c r="S433">
        <v>1.83</v>
      </c>
      <c r="T433" s="221">
        <v>9150</v>
      </c>
      <c r="U433" s="7">
        <f>S433-june!G433</f>
        <v>0.20999999999999996</v>
      </c>
      <c r="V433" s="7">
        <f>T433-june!H433</f>
        <v>1050</v>
      </c>
    </row>
    <row r="434" spans="1:22" ht="18.75">
      <c r="A434" s="6">
        <v>832</v>
      </c>
      <c r="B434" s="32" t="s">
        <v>1301</v>
      </c>
      <c r="C434" s="217">
        <v>24.84</v>
      </c>
      <c r="D434" s="218">
        <v>128988</v>
      </c>
      <c r="E434" s="219">
        <f t="shared" si="18"/>
        <v>49.39</v>
      </c>
      <c r="F434" s="218">
        <f t="shared" si="19"/>
        <v>280442</v>
      </c>
      <c r="H434">
        <v>832</v>
      </c>
      <c r="I434"/>
      <c r="J434" s="221"/>
      <c r="L434" s="152">
        <f>C434-june!E434</f>
        <v>3.7500000000000036</v>
      </c>
      <c r="M434" s="7">
        <f>D434-june!F434</f>
        <v>19427</v>
      </c>
      <c r="N434" s="152">
        <f>E434-june!G434</f>
        <v>-15.719999999999999</v>
      </c>
      <c r="O434" s="7">
        <f>F434-june!H434</f>
        <v>-84974</v>
      </c>
      <c r="Q434" s="6">
        <f t="shared" si="20"/>
        <v>0</v>
      </c>
      <c r="R434">
        <v>832</v>
      </c>
      <c r="S434">
        <v>49.39</v>
      </c>
      <c r="T434" s="221">
        <v>280442</v>
      </c>
      <c r="U434" s="7">
        <f>S434-june!G434</f>
        <v>-15.719999999999999</v>
      </c>
      <c r="V434" s="7">
        <f>T434-june!H434</f>
        <v>-84974</v>
      </c>
    </row>
    <row r="435" spans="1:22" ht="18.75">
      <c r="A435" s="6">
        <v>851</v>
      </c>
      <c r="B435" s="31" t="s">
        <v>528</v>
      </c>
      <c r="C435" s="217">
        <v>0</v>
      </c>
      <c r="D435" s="218">
        <v>0</v>
      </c>
      <c r="E435" s="219">
        <f t="shared" si="18"/>
        <v>4</v>
      </c>
      <c r="F435" s="218">
        <f t="shared" si="19"/>
        <v>20000</v>
      </c>
      <c r="H435">
        <v>851</v>
      </c>
      <c r="I435"/>
      <c r="J435" s="221"/>
      <c r="L435" s="152">
        <f>C435-june!E435</f>
        <v>0</v>
      </c>
      <c r="M435" s="7">
        <f>D435-june!F435</f>
        <v>0</v>
      </c>
      <c r="N435" s="152">
        <f>E435-june!G435</f>
        <v>4</v>
      </c>
      <c r="O435" s="7">
        <f>F435-june!H435</f>
        <v>20000</v>
      </c>
      <c r="Q435" s="6">
        <f t="shared" si="20"/>
        <v>0</v>
      </c>
      <c r="R435">
        <v>851</v>
      </c>
      <c r="S435">
        <v>4</v>
      </c>
      <c r="T435" s="221">
        <v>20000</v>
      </c>
      <c r="U435" s="7">
        <f>S435-june!G435</f>
        <v>4</v>
      </c>
      <c r="V435" s="7">
        <f>T435-june!H435</f>
        <v>20000</v>
      </c>
    </row>
    <row r="436" spans="1:22" ht="18.75">
      <c r="A436" s="6">
        <v>852</v>
      </c>
      <c r="B436" s="32" t="s">
        <v>930</v>
      </c>
      <c r="C436" s="217">
        <v>68.02000000000001</v>
      </c>
      <c r="D436" s="218">
        <v>365249</v>
      </c>
      <c r="E436" s="219">
        <f t="shared" si="18"/>
        <v>6.8100000000000005</v>
      </c>
      <c r="F436" s="218">
        <f t="shared" si="19"/>
        <v>56788</v>
      </c>
      <c r="H436">
        <v>852</v>
      </c>
      <c r="I436"/>
      <c r="J436" s="221"/>
      <c r="L436" s="152">
        <f>C436-june!E436</f>
        <v>5.5100000000000051</v>
      </c>
      <c r="M436" s="7">
        <f>D436-june!F436</f>
        <v>29523</v>
      </c>
      <c r="N436" s="152">
        <f>E436-june!G436</f>
        <v>4.7</v>
      </c>
      <c r="O436" s="7">
        <f>F436-june!H436</f>
        <v>37821</v>
      </c>
      <c r="Q436" s="6">
        <f t="shared" si="20"/>
        <v>0</v>
      </c>
      <c r="R436">
        <v>852</v>
      </c>
      <c r="S436">
        <v>6.8100000000000005</v>
      </c>
      <c r="T436" s="221">
        <v>56788</v>
      </c>
      <c r="U436" s="7">
        <f>S436-june!G436</f>
        <v>4.7</v>
      </c>
      <c r="V436" s="7">
        <f>T436-june!H436</f>
        <v>37821</v>
      </c>
    </row>
    <row r="437" spans="1:22" ht="18.75">
      <c r="A437" s="6">
        <v>853</v>
      </c>
      <c r="B437" s="32" t="s">
        <v>935</v>
      </c>
      <c r="C437" s="217">
        <v>36.6</v>
      </c>
      <c r="D437" s="218">
        <v>218436</v>
      </c>
      <c r="E437" s="219">
        <f t="shared" si="18"/>
        <v>0</v>
      </c>
      <c r="F437" s="218">
        <f t="shared" si="19"/>
        <v>0</v>
      </c>
      <c r="H437">
        <v>853</v>
      </c>
      <c r="I437"/>
      <c r="J437" s="221"/>
      <c r="L437" s="152">
        <f>C437-june!E437</f>
        <v>7.7700000000000031</v>
      </c>
      <c r="M437" s="7">
        <f>D437-june!F437</f>
        <v>55333</v>
      </c>
      <c r="N437" s="152">
        <f>E437-june!G437</f>
        <v>-2</v>
      </c>
      <c r="O437" s="7">
        <f>F437-june!H437</f>
        <v>-10748</v>
      </c>
      <c r="Q437" s="6">
        <f t="shared" si="20"/>
        <v>0</v>
      </c>
      <c r="R437">
        <v>853</v>
      </c>
      <c r="S437"/>
      <c r="T437" s="221"/>
      <c r="U437" s="7">
        <f>S437-june!G437</f>
        <v>-2</v>
      </c>
      <c r="V437" s="7">
        <f>T437-june!H437</f>
        <v>-10748</v>
      </c>
    </row>
    <row r="438" spans="1:22" ht="18.75">
      <c r="A438" s="6">
        <v>855</v>
      </c>
      <c r="B438" s="31" t="s">
        <v>538</v>
      </c>
      <c r="C438" s="217">
        <v>0</v>
      </c>
      <c r="D438" s="218">
        <v>0</v>
      </c>
      <c r="E438" s="219">
        <f t="shared" si="18"/>
        <v>0</v>
      </c>
      <c r="F438" s="218">
        <f t="shared" si="19"/>
        <v>0</v>
      </c>
      <c r="H438">
        <v>855</v>
      </c>
      <c r="I438"/>
      <c r="J438" s="221"/>
      <c r="L438" s="152">
        <f>C438-june!E438</f>
        <v>0</v>
      </c>
      <c r="M438" s="7">
        <f>D438-june!F438</f>
        <v>0</v>
      </c>
      <c r="N438" s="152">
        <f>E438-june!G438</f>
        <v>-0.81</v>
      </c>
      <c r="O438" s="7">
        <f>F438-june!H438</f>
        <v>-4050</v>
      </c>
      <c r="Q438" s="6">
        <f t="shared" si="20"/>
        <v>0</v>
      </c>
      <c r="R438">
        <v>855</v>
      </c>
      <c r="S438"/>
      <c r="T438" s="221"/>
      <c r="U438" s="7">
        <f>S438-june!G438</f>
        <v>-0.81</v>
      </c>
      <c r="V438" s="7">
        <f>T438-june!H438</f>
        <v>-4050</v>
      </c>
    </row>
    <row r="439" spans="1:22" ht="18.75">
      <c r="A439" s="6">
        <v>860</v>
      </c>
      <c r="B439" s="32" t="s">
        <v>1307</v>
      </c>
      <c r="C439" s="217">
        <v>22.54</v>
      </c>
      <c r="D439" s="218">
        <v>127081</v>
      </c>
      <c r="E439" s="219">
        <f t="shared" si="18"/>
        <v>13</v>
      </c>
      <c r="F439" s="218">
        <f t="shared" si="19"/>
        <v>83687</v>
      </c>
      <c r="H439">
        <v>860</v>
      </c>
      <c r="I439"/>
      <c r="J439" s="221"/>
      <c r="L439" s="152">
        <f>C439-june!E439</f>
        <v>-11.160000000000004</v>
      </c>
      <c r="M439" s="7">
        <f>D439-june!F439</f>
        <v>-56277</v>
      </c>
      <c r="N439" s="152">
        <f>E439-june!G439</f>
        <v>2</v>
      </c>
      <c r="O439" s="7">
        <f>F439-june!H439</f>
        <v>24525</v>
      </c>
      <c r="Q439" s="6">
        <f t="shared" si="20"/>
        <v>0</v>
      </c>
      <c r="R439">
        <v>860</v>
      </c>
      <c r="S439">
        <v>13</v>
      </c>
      <c r="T439" s="221">
        <v>83687</v>
      </c>
      <c r="U439" s="7">
        <f>S439-june!G439</f>
        <v>2</v>
      </c>
      <c r="V439" s="7">
        <f>T439-june!H439</f>
        <v>24525</v>
      </c>
    </row>
    <row r="440" spans="1:22" ht="18.75">
      <c r="A440" s="6">
        <v>871</v>
      </c>
      <c r="B440" s="32" t="s">
        <v>936</v>
      </c>
      <c r="C440" s="217">
        <v>0</v>
      </c>
      <c r="D440" s="218">
        <v>0</v>
      </c>
      <c r="E440" s="219">
        <f t="shared" si="18"/>
        <v>20.98</v>
      </c>
      <c r="F440" s="218">
        <f t="shared" si="19"/>
        <v>117766</v>
      </c>
      <c r="H440">
        <v>871</v>
      </c>
      <c r="I440"/>
      <c r="J440" s="221"/>
      <c r="L440" s="152">
        <f>C440-june!E440</f>
        <v>0</v>
      </c>
      <c r="M440" s="7">
        <f>D440-june!F440</f>
        <v>0</v>
      </c>
      <c r="N440" s="152">
        <f>E440-june!G440</f>
        <v>2.7600000000000016</v>
      </c>
      <c r="O440" s="7">
        <f>F440-june!H440</f>
        <v>18315</v>
      </c>
      <c r="Q440" s="6">
        <f t="shared" si="20"/>
        <v>0</v>
      </c>
      <c r="R440">
        <v>871</v>
      </c>
      <c r="S440">
        <v>20.98</v>
      </c>
      <c r="T440" s="221">
        <v>117766</v>
      </c>
      <c r="U440" s="7">
        <f>S440-june!G440</f>
        <v>2.7600000000000016</v>
      </c>
      <c r="V440" s="7">
        <f>T440-june!H440</f>
        <v>18315</v>
      </c>
    </row>
    <row r="441" spans="1:22" ht="18.75">
      <c r="A441" s="6">
        <v>872</v>
      </c>
      <c r="B441" s="31" t="s">
        <v>532</v>
      </c>
      <c r="C441" s="217">
        <v>0</v>
      </c>
      <c r="D441" s="218">
        <v>0</v>
      </c>
      <c r="E441" s="219">
        <f t="shared" si="18"/>
        <v>4</v>
      </c>
      <c r="F441" s="218">
        <f t="shared" si="19"/>
        <v>27181</v>
      </c>
      <c r="H441">
        <v>872</v>
      </c>
      <c r="I441"/>
      <c r="J441" s="221"/>
      <c r="L441" s="152">
        <f>C441-june!E441</f>
        <v>0</v>
      </c>
      <c r="M441" s="7">
        <f>D441-june!F441</f>
        <v>0</v>
      </c>
      <c r="N441" s="152">
        <f>E441-june!G441</f>
        <v>0</v>
      </c>
      <c r="O441" s="7">
        <f>F441-june!H441</f>
        <v>7181</v>
      </c>
      <c r="Q441" s="6">
        <f t="shared" si="20"/>
        <v>0</v>
      </c>
      <c r="R441">
        <v>872</v>
      </c>
      <c r="S441">
        <v>4</v>
      </c>
      <c r="T441" s="221">
        <v>27181</v>
      </c>
      <c r="U441" s="7">
        <f>S441-june!G441</f>
        <v>0</v>
      </c>
      <c r="V441" s="7">
        <f>T441-june!H441</f>
        <v>7181</v>
      </c>
    </row>
    <row r="442" spans="1:22" ht="18.75">
      <c r="A442" s="6">
        <v>873</v>
      </c>
      <c r="B442" s="31" t="s">
        <v>531</v>
      </c>
      <c r="C442" s="217">
        <v>0</v>
      </c>
      <c r="D442" s="218">
        <v>0</v>
      </c>
      <c r="E442" s="219">
        <f t="shared" si="18"/>
        <v>1</v>
      </c>
      <c r="F442" s="218">
        <f t="shared" si="19"/>
        <v>5000</v>
      </c>
      <c r="H442">
        <v>873</v>
      </c>
      <c r="I442"/>
      <c r="J442" s="221"/>
      <c r="L442" s="152">
        <f>C442-june!E442</f>
        <v>0</v>
      </c>
      <c r="M442" s="7">
        <f>D442-june!F442</f>
        <v>0</v>
      </c>
      <c r="N442" s="152">
        <f>E442-june!G442</f>
        <v>0</v>
      </c>
      <c r="O442" s="7">
        <f>F442-june!H442</f>
        <v>0</v>
      </c>
      <c r="Q442" s="6">
        <f t="shared" si="20"/>
        <v>0</v>
      </c>
      <c r="R442">
        <v>873</v>
      </c>
      <c r="S442">
        <v>1</v>
      </c>
      <c r="T442" s="221">
        <v>5000</v>
      </c>
      <c r="U442" s="7">
        <f>S442-june!G442</f>
        <v>0</v>
      </c>
      <c r="V442" s="7">
        <f>T442-june!H442</f>
        <v>0</v>
      </c>
    </row>
    <row r="443" spans="1:22" ht="18.75">
      <c r="A443" s="6">
        <v>876</v>
      </c>
      <c r="B443" s="31" t="s">
        <v>535</v>
      </c>
      <c r="C443" s="217">
        <v>0</v>
      </c>
      <c r="D443" s="218">
        <v>0</v>
      </c>
      <c r="E443" s="219">
        <f t="shared" si="18"/>
        <v>29.86</v>
      </c>
      <c r="F443" s="218">
        <f t="shared" si="19"/>
        <v>174114</v>
      </c>
      <c r="H443">
        <v>876</v>
      </c>
      <c r="I443"/>
      <c r="J443" s="221"/>
      <c r="L443" s="152">
        <f>C443-june!E443</f>
        <v>0</v>
      </c>
      <c r="M443" s="7">
        <f>D443-june!F443</f>
        <v>0</v>
      </c>
      <c r="N443" s="152">
        <f>E443-june!G443</f>
        <v>-0.62999999999999901</v>
      </c>
      <c r="O443" s="7">
        <f>F443-june!H443</f>
        <v>-7317</v>
      </c>
      <c r="Q443" s="6">
        <f t="shared" si="20"/>
        <v>0</v>
      </c>
      <c r="R443">
        <v>876</v>
      </c>
      <c r="S443">
        <v>29.86</v>
      </c>
      <c r="T443" s="221">
        <v>174114</v>
      </c>
      <c r="U443" s="7">
        <f>S443-june!G443</f>
        <v>-0.62999999999999901</v>
      </c>
      <c r="V443" s="7">
        <f>T443-june!H443</f>
        <v>-7317</v>
      </c>
    </row>
    <row r="444" spans="1:22" ht="18.75">
      <c r="A444" s="6">
        <v>878</v>
      </c>
      <c r="B444" s="31" t="s">
        <v>937</v>
      </c>
      <c r="C444" s="217">
        <v>0</v>
      </c>
      <c r="D444" s="218">
        <v>0</v>
      </c>
      <c r="E444" s="219">
        <f t="shared" si="18"/>
        <v>0</v>
      </c>
      <c r="F444" s="218">
        <f t="shared" si="19"/>
        <v>0</v>
      </c>
      <c r="H444">
        <v>878</v>
      </c>
      <c r="I444"/>
      <c r="J444" s="221"/>
      <c r="L444" s="152">
        <f>C444-june!E444</f>
        <v>0</v>
      </c>
      <c r="M444" s="7">
        <f>D444-june!F444</f>
        <v>0</v>
      </c>
      <c r="N444" s="152">
        <f>E444-june!G444</f>
        <v>-0.69</v>
      </c>
      <c r="O444" s="7">
        <f>F444-june!H444</f>
        <v>-3450</v>
      </c>
      <c r="Q444" s="6">
        <f t="shared" si="20"/>
        <v>0</v>
      </c>
      <c r="R444">
        <v>878</v>
      </c>
      <c r="S444"/>
      <c r="T444" s="221"/>
      <c r="U444" s="7">
        <f>S444-june!G444</f>
        <v>-0.69</v>
      </c>
      <c r="V444" s="7">
        <f>T444-june!H444</f>
        <v>-3450</v>
      </c>
    </row>
    <row r="445" spans="1:22" ht="18.75">
      <c r="A445" s="6">
        <v>879</v>
      </c>
      <c r="B445" s="31" t="s">
        <v>533</v>
      </c>
      <c r="C445" s="217">
        <v>0</v>
      </c>
      <c r="D445" s="218">
        <v>0</v>
      </c>
      <c r="E445" s="219">
        <f t="shared" si="18"/>
        <v>4</v>
      </c>
      <c r="F445" s="218">
        <f t="shared" si="19"/>
        <v>20000</v>
      </c>
      <c r="H445">
        <v>879</v>
      </c>
      <c r="I445"/>
      <c r="J445" s="221"/>
      <c r="L445" s="152">
        <f>C445-june!E445</f>
        <v>0</v>
      </c>
      <c r="M445" s="7">
        <f>D445-june!F445</f>
        <v>0</v>
      </c>
      <c r="N445" s="152">
        <f>E445-june!G445</f>
        <v>2.6799999999999997</v>
      </c>
      <c r="O445" s="7">
        <f>F445-june!H445</f>
        <v>13400</v>
      </c>
      <c r="Q445" s="6">
        <f t="shared" si="20"/>
        <v>0</v>
      </c>
      <c r="R445">
        <v>879</v>
      </c>
      <c r="S445">
        <v>4</v>
      </c>
      <c r="T445" s="221">
        <v>20000</v>
      </c>
      <c r="U445" s="7">
        <f>S445-june!G445</f>
        <v>2.6799999999999997</v>
      </c>
      <c r="V445" s="7">
        <f>T445-june!H445</f>
        <v>13400</v>
      </c>
    </row>
    <row r="446" spans="1:22" ht="18.75">
      <c r="A446" s="6">
        <v>885</v>
      </c>
      <c r="B446" s="32" t="s">
        <v>942</v>
      </c>
      <c r="C446" s="217">
        <v>139.66999999999999</v>
      </c>
      <c r="D446" s="218">
        <v>749436</v>
      </c>
      <c r="E446" s="219">
        <f t="shared" si="18"/>
        <v>5.86</v>
      </c>
      <c r="F446" s="218">
        <f t="shared" si="19"/>
        <v>33338</v>
      </c>
      <c r="H446">
        <v>885</v>
      </c>
      <c r="I446"/>
      <c r="J446" s="221"/>
      <c r="L446" s="152">
        <f>C446-june!E446</f>
        <v>25.089999999999989</v>
      </c>
      <c r="M446" s="7">
        <f>D446-june!F446</f>
        <v>121373</v>
      </c>
      <c r="N446" s="152">
        <f>E446-june!G446</f>
        <v>1.0500000000000007</v>
      </c>
      <c r="O446" s="7">
        <f>F446-june!H446</f>
        <v>8397</v>
      </c>
      <c r="Q446" s="6">
        <f t="shared" si="20"/>
        <v>0</v>
      </c>
      <c r="R446">
        <v>885</v>
      </c>
      <c r="S446">
        <v>5.86</v>
      </c>
      <c r="T446" s="221">
        <v>33338</v>
      </c>
      <c r="U446" s="7">
        <f>S446-june!G446</f>
        <v>1.0500000000000007</v>
      </c>
      <c r="V446" s="7">
        <f>T446-june!H446</f>
        <v>8397</v>
      </c>
    </row>
    <row r="447" spans="1:22" ht="18.75">
      <c r="A447" s="6">
        <v>910</v>
      </c>
      <c r="B447" s="31" t="s">
        <v>541</v>
      </c>
      <c r="C447" s="217">
        <v>0</v>
      </c>
      <c r="D447" s="218">
        <v>0</v>
      </c>
      <c r="E447" s="219">
        <f t="shared" si="18"/>
        <v>0</v>
      </c>
      <c r="F447" s="218">
        <f t="shared" si="19"/>
        <v>0</v>
      </c>
      <c r="H447">
        <v>910</v>
      </c>
      <c r="I447"/>
      <c r="J447" s="221"/>
      <c r="L447" s="152">
        <f>C447-june!E447</f>
        <v>0</v>
      </c>
      <c r="M447" s="7">
        <f>D447-june!F447</f>
        <v>0</v>
      </c>
      <c r="N447" s="152">
        <f>E447-june!G447</f>
        <v>0</v>
      </c>
      <c r="O447" s="7">
        <f>F447-june!H447</f>
        <v>0</v>
      </c>
      <c r="Q447" s="6">
        <f t="shared" si="20"/>
        <v>0</v>
      </c>
      <c r="R447">
        <v>910</v>
      </c>
      <c r="S447"/>
      <c r="T447" s="221"/>
      <c r="U447" s="7">
        <f>S447-june!G447</f>
        <v>0</v>
      </c>
      <c r="V447" s="7">
        <f>T447-june!H447</f>
        <v>0</v>
      </c>
    </row>
    <row r="448" spans="1:22" ht="18.75">
      <c r="A448" s="6">
        <v>915</v>
      </c>
      <c r="B448" s="31" t="s">
        <v>542</v>
      </c>
      <c r="C448" s="217">
        <v>0</v>
      </c>
      <c r="D448" s="218">
        <v>0</v>
      </c>
      <c r="E448" s="219">
        <f t="shared" si="18"/>
        <v>0</v>
      </c>
      <c r="F448" s="218">
        <f t="shared" si="19"/>
        <v>0</v>
      </c>
      <c r="H448">
        <v>915</v>
      </c>
      <c r="I448"/>
      <c r="J448" s="221"/>
      <c r="L448" s="152">
        <f>C448-june!E448</f>
        <v>0</v>
      </c>
      <c r="M448" s="7">
        <f>D448-june!F448</f>
        <v>0</v>
      </c>
      <c r="N448" s="152">
        <f>E448-june!G448</f>
        <v>0</v>
      </c>
      <c r="O448" s="7">
        <f>F448-june!H448</f>
        <v>0</v>
      </c>
      <c r="Q448" s="6">
        <f t="shared" si="20"/>
        <v>0</v>
      </c>
      <c r="R448">
        <v>915</v>
      </c>
      <c r="S448"/>
      <c r="T448" s="221"/>
      <c r="U448" s="7">
        <f>S448-june!G448</f>
        <v>0</v>
      </c>
      <c r="V448" s="7">
        <f>T448-june!H448</f>
        <v>0</v>
      </c>
    </row>
    <row r="449" spans="1:22" ht="18.75">
      <c r="A449" s="6">
        <v>3901</v>
      </c>
      <c r="B449" s="31" t="s">
        <v>5</v>
      </c>
      <c r="C449" s="219">
        <f>SUM(I10:I450)*0.83</f>
        <v>389.27</v>
      </c>
      <c r="D449" s="193">
        <f>C449*6625</f>
        <v>2578913.75</v>
      </c>
      <c r="E449" s="219">
        <f t="shared" si="18"/>
        <v>0</v>
      </c>
      <c r="F449" s="218">
        <f t="shared" si="19"/>
        <v>0</v>
      </c>
      <c r="H449">
        <v>3901</v>
      </c>
      <c r="I449"/>
      <c r="J449" s="221"/>
      <c r="L449" s="152">
        <f>C449-june!E449</f>
        <v>-232.83999999999992</v>
      </c>
      <c r="M449" s="7">
        <f>D449-june!F449</f>
        <v>-1728394.25</v>
      </c>
      <c r="N449" s="152">
        <f>E449-june!G449</f>
        <v>0</v>
      </c>
      <c r="O449" s="7">
        <f>F449-june!H449</f>
        <v>0</v>
      </c>
      <c r="Q449" s="6">
        <f t="shared" si="20"/>
        <v>0</v>
      </c>
      <c r="R449">
        <v>3901</v>
      </c>
      <c r="S449"/>
      <c r="T449" s="221"/>
      <c r="U449" s="7">
        <f>S449-june!G449</f>
        <v>0</v>
      </c>
      <c r="V449" s="7">
        <f>T449-june!H449</f>
        <v>0</v>
      </c>
    </row>
    <row r="450" spans="1:22" ht="18.75">
      <c r="A450" s="6">
        <v>3902</v>
      </c>
      <c r="B450" s="31" t="s">
        <v>1618</v>
      </c>
      <c r="C450" s="219">
        <f>SUM(J10:J450)*0.59</f>
        <v>584.1</v>
      </c>
      <c r="D450" s="193">
        <f>C450*6625</f>
        <v>3869662.5</v>
      </c>
      <c r="E450" s="219">
        <f t="shared" si="18"/>
        <v>0</v>
      </c>
      <c r="F450" s="218">
        <f t="shared" si="19"/>
        <v>0</v>
      </c>
      <c r="H450">
        <v>3902</v>
      </c>
      <c r="I450"/>
      <c r="J450" s="221"/>
      <c r="L450" s="152">
        <f>C450-june!E450</f>
        <v>-311.05000000000246</v>
      </c>
      <c r="M450" s="7">
        <f>D450-june!F450</f>
        <v>-2267290.5</v>
      </c>
      <c r="N450" s="152">
        <f>E450-june!G450</f>
        <v>0</v>
      </c>
      <c r="O450" s="7">
        <f>F450-june!H450</f>
        <v>0</v>
      </c>
      <c r="Q450" s="6">
        <f t="shared" si="20"/>
        <v>0</v>
      </c>
      <c r="R450">
        <v>3902</v>
      </c>
      <c r="S450"/>
      <c r="T450" s="221"/>
      <c r="U450" s="7">
        <f>S450-june!G450</f>
        <v>0</v>
      </c>
      <c r="V450" s="7">
        <f>T450-june!H450</f>
        <v>0</v>
      </c>
    </row>
    <row r="451" spans="1:22" ht="18.75">
      <c r="A451" s="6">
        <v>9999</v>
      </c>
      <c r="B451" s="6" t="s">
        <v>550</v>
      </c>
      <c r="C451" s="152">
        <f>SUM(C10:C450)</f>
        <v>14710.990000000009</v>
      </c>
      <c r="D451" s="7">
        <f>SUM(D10:D450)</f>
        <v>87705649.25</v>
      </c>
      <c r="E451" s="152">
        <f>SUM(E10:E450)</f>
        <v>14707.990000000003</v>
      </c>
      <c r="F451" s="7">
        <f>SUM(F10:F450)</f>
        <v>87763652</v>
      </c>
      <c r="H451"/>
      <c r="I451" s="152">
        <f t="shared" ref="I451:J451" si="21">SUM(I10:I450)</f>
        <v>469</v>
      </c>
      <c r="J451" s="152">
        <f t="shared" si="21"/>
        <v>990</v>
      </c>
      <c r="L451" s="152">
        <f>SUM(L10:L450)</f>
        <v>-924.55000000000291</v>
      </c>
      <c r="M451" s="7">
        <f>SUM(M10:M450)</f>
        <v>-7039530.75</v>
      </c>
      <c r="N451" s="152">
        <f>SUM(N10:N450)</f>
        <v>-927.55000000000132</v>
      </c>
      <c r="O451" s="7">
        <f>SUM(O10:O450)</f>
        <v>-7136403</v>
      </c>
    </row>
    <row r="452" spans="1:22" ht="18.75">
      <c r="E452"/>
      <c r="F452"/>
      <c r="I452" s="6">
        <f>I451*0.83</f>
        <v>389.27</v>
      </c>
      <c r="J452" s="6">
        <f>J451*0.59</f>
        <v>584.1</v>
      </c>
    </row>
    <row r="453" spans="1:22">
      <c r="C453" s="6">
        <v>13737.620000000008</v>
      </c>
      <c r="D453" s="6">
        <v>81257073</v>
      </c>
      <c r="E453" s="6">
        <v>14846.899999999994</v>
      </c>
      <c r="F453" s="6">
        <v>88941607</v>
      </c>
    </row>
    <row r="455" spans="1:22">
      <c r="B455" s="6" t="s">
        <v>1662</v>
      </c>
      <c r="C455" s="6">
        <v>14846.900000000009</v>
      </c>
      <c r="D455" s="6">
        <v>88822732</v>
      </c>
      <c r="E455" s="6">
        <v>14846.899999999994</v>
      </c>
      <c r="F455" s="6">
        <v>88941607</v>
      </c>
    </row>
  </sheetData>
  <sortState ref="R10:T421">
    <sortCondition ref="R10:R421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0"/>
  <dimension ref="A1:AD452"/>
  <sheetViews>
    <sheetView topLeftCell="A34" workbookViewId="0">
      <selection activeCell="J34" sqref="J34"/>
    </sheetView>
  </sheetViews>
  <sheetFormatPr defaultColWidth="8.88671875" defaultRowHeight="12.75"/>
  <cols>
    <col min="1" max="1" width="6.77734375" style="6" customWidth="1"/>
    <col min="2" max="2" width="16.33203125" style="6" customWidth="1"/>
    <col min="3" max="3" width="3.5546875" style="6" customWidth="1"/>
    <col min="4" max="4" width="1.44140625" style="6" customWidth="1"/>
    <col min="5" max="5" width="7.33203125" style="6" customWidth="1"/>
    <col min="6" max="6" width="7.6640625" style="6" customWidth="1"/>
    <col min="7" max="7" width="7.5546875" style="6" customWidth="1"/>
    <col min="8" max="8" width="9.109375" style="6" customWidth="1"/>
    <col min="9" max="9" width="2.5546875" style="6" customWidth="1"/>
    <col min="10" max="11" width="9" style="6" customWidth="1"/>
    <col min="12" max="12" width="2.21875" style="6" customWidth="1"/>
    <col min="13" max="14" width="9" style="6" customWidth="1"/>
    <col min="15" max="15" width="9" style="99" customWidth="1"/>
    <col min="16" max="16384" width="8.88671875" style="6"/>
  </cols>
  <sheetData>
    <row r="1" spans="1:30">
      <c r="J1" s="6" t="s">
        <v>1673</v>
      </c>
    </row>
    <row r="2" spans="1:30">
      <c r="A2" s="63" t="s">
        <v>1354</v>
      </c>
    </row>
    <row r="3" spans="1:30">
      <c r="A3" s="63" t="s">
        <v>548</v>
      </c>
    </row>
    <row r="4" spans="1:30">
      <c r="A4" s="63"/>
      <c r="F4" s="99"/>
      <c r="G4" s="99"/>
      <c r="H4" s="99"/>
    </row>
    <row r="5" spans="1:30">
      <c r="A5" s="63" t="s">
        <v>1669</v>
      </c>
      <c r="F5" s="99"/>
      <c r="G5" s="99"/>
      <c r="H5" s="99"/>
    </row>
    <row r="6" spans="1:30">
      <c r="A6" s="142" t="s">
        <v>1670</v>
      </c>
      <c r="F6" s="99"/>
      <c r="G6" s="99"/>
      <c r="H6" s="99"/>
      <c r="J6" s="63" t="s">
        <v>1507</v>
      </c>
      <c r="K6" s="63" t="s">
        <v>1507</v>
      </c>
      <c r="M6" s="121" t="s">
        <v>1672</v>
      </c>
      <c r="N6" s="121" t="s">
        <v>1672</v>
      </c>
      <c r="O6" s="102"/>
    </row>
    <row r="7" spans="1:30">
      <c r="E7" s="121" t="s">
        <v>1671</v>
      </c>
      <c r="F7" s="121" t="s">
        <v>1671</v>
      </c>
      <c r="G7" s="121" t="s">
        <v>1671</v>
      </c>
      <c r="H7" s="121" t="s">
        <v>1671</v>
      </c>
      <c r="J7" s="121" t="s">
        <v>1622</v>
      </c>
      <c r="K7" s="121" t="s">
        <v>1622</v>
      </c>
      <c r="L7" s="114"/>
      <c r="M7" s="121" t="s">
        <v>1671</v>
      </c>
      <c r="N7" s="121" t="s">
        <v>1671</v>
      </c>
      <c r="O7" s="102"/>
      <c r="AA7" s="6" t="s">
        <v>1663</v>
      </c>
    </row>
    <row r="8" spans="1:30">
      <c r="E8" s="121" t="s">
        <v>1508</v>
      </c>
      <c r="F8" s="121" t="s">
        <v>584</v>
      </c>
      <c r="G8" s="121" t="s">
        <v>585</v>
      </c>
      <c r="H8" s="121" t="s">
        <v>585</v>
      </c>
      <c r="J8" s="121" t="s">
        <v>584</v>
      </c>
      <c r="K8" s="121" t="s">
        <v>584</v>
      </c>
      <c r="L8" s="114"/>
      <c r="M8" s="121" t="s">
        <v>584</v>
      </c>
      <c r="N8" s="121" t="s">
        <v>584</v>
      </c>
      <c r="O8" s="102"/>
      <c r="Q8" s="6" t="s">
        <v>1656</v>
      </c>
      <c r="T8" s="114" t="s">
        <v>1659</v>
      </c>
      <c r="U8" s="114" t="s">
        <v>1660</v>
      </c>
      <c r="V8" s="114" t="s">
        <v>1659</v>
      </c>
      <c r="W8" s="114" t="s">
        <v>1660</v>
      </c>
    </row>
    <row r="9" spans="1:30">
      <c r="A9" s="6" t="s">
        <v>554</v>
      </c>
      <c r="B9" s="6" t="s">
        <v>547</v>
      </c>
      <c r="C9" s="6" t="s">
        <v>1309</v>
      </c>
      <c r="E9" s="121" t="s">
        <v>769</v>
      </c>
      <c r="F9" s="121" t="s">
        <v>1509</v>
      </c>
      <c r="G9" s="121" t="s">
        <v>769</v>
      </c>
      <c r="H9" s="121" t="s">
        <v>1509</v>
      </c>
      <c r="J9" s="121" t="s">
        <v>1509</v>
      </c>
      <c r="K9" s="121" t="s">
        <v>1509</v>
      </c>
      <c r="L9" s="114"/>
      <c r="M9" s="121" t="s">
        <v>1509</v>
      </c>
      <c r="N9" s="121" t="s">
        <v>1509</v>
      </c>
      <c r="O9" s="102"/>
      <c r="P9" s="6" t="s">
        <v>1308</v>
      </c>
      <c r="Q9" s="6" t="s">
        <v>1655</v>
      </c>
      <c r="R9" s="220" t="s">
        <v>1657</v>
      </c>
      <c r="T9" s="114" t="s">
        <v>1658</v>
      </c>
      <c r="U9" s="114" t="s">
        <v>1661</v>
      </c>
      <c r="V9" s="114" t="s">
        <v>1658</v>
      </c>
      <c r="W9" s="114" t="s">
        <v>1661</v>
      </c>
    </row>
    <row r="10" spans="1:30" ht="29.25" customHeight="1">
      <c r="A10" s="6">
        <v>1</v>
      </c>
      <c r="B10" s="31" t="s">
        <v>890</v>
      </c>
      <c r="C10" s="31">
        <v>1</v>
      </c>
      <c r="D10" s="31"/>
      <c r="E10" s="217">
        <v>2</v>
      </c>
      <c r="F10" s="218">
        <v>10000</v>
      </c>
      <c r="G10" s="219">
        <f>AA10+(0.83*Q10)+0.59*R10</f>
        <v>26.249999999999996</v>
      </c>
      <c r="H10" s="218">
        <f>AB10+(0.83*Q10)*6700+0.59*R10*6700</f>
        <v>141707</v>
      </c>
      <c r="J10" s="31">
        <v>0</v>
      </c>
      <c r="K10" s="31">
        <v>0</v>
      </c>
      <c r="L10" s="31"/>
      <c r="M10" s="218">
        <f>F10+J10</f>
        <v>10000</v>
      </c>
      <c r="N10" s="218">
        <f>H10+K10</f>
        <v>141707</v>
      </c>
      <c r="O10" s="33"/>
      <c r="P10">
        <v>1</v>
      </c>
      <c r="Q10">
        <v>3</v>
      </c>
      <c r="R10" s="221">
        <v>4</v>
      </c>
      <c r="S10"/>
      <c r="T10" s="152">
        <f>E10-june!E10</f>
        <v>1</v>
      </c>
      <c r="U10" s="7">
        <f>F10-june!F10</f>
        <v>5000</v>
      </c>
      <c r="V10" s="152">
        <f>G10-june!G10</f>
        <v>-7.2399999999999984</v>
      </c>
      <c r="W10" s="7">
        <f>H10-june!H10</f>
        <v>-60914</v>
      </c>
      <c r="Y10" s="6">
        <f t="shared" ref="Y10:Y73" si="0">Z10-A10</f>
        <v>0</v>
      </c>
      <c r="Z10">
        <v>1</v>
      </c>
      <c r="AA10">
        <v>21.4</v>
      </c>
      <c r="AB10" s="221">
        <v>109212</v>
      </c>
      <c r="AC10" s="7">
        <f>AA10-june!G10</f>
        <v>-12.089999999999996</v>
      </c>
      <c r="AD10" s="7">
        <f>AB10-june!H10</f>
        <v>-93409</v>
      </c>
    </row>
    <row r="11" spans="1:30" ht="18.75">
      <c r="A11" s="6">
        <v>2</v>
      </c>
      <c r="B11" s="32" t="s">
        <v>558</v>
      </c>
      <c r="C11" s="31">
        <v>2</v>
      </c>
      <c r="D11" s="32"/>
      <c r="E11" s="217">
        <v>0</v>
      </c>
      <c r="F11" s="218">
        <v>0</v>
      </c>
      <c r="G11" s="219">
        <f t="shared" ref="G11:G74" si="1">AA11+(0.83*Q11)+0.59*R11</f>
        <v>0.83</v>
      </c>
      <c r="H11" s="218">
        <f t="shared" ref="H11:H74" si="2">AB11+(0.83*Q11)*6700+0.59*R11*6700</f>
        <v>5561</v>
      </c>
      <c r="J11" s="32">
        <v>0</v>
      </c>
      <c r="K11" s="32">
        <v>0</v>
      </c>
      <c r="L11" s="32"/>
      <c r="M11" s="218">
        <f t="shared" ref="M11:M74" si="3">F11+J11</f>
        <v>0</v>
      </c>
      <c r="N11" s="218">
        <f t="shared" ref="N11:N74" si="4">H11+K11</f>
        <v>5561</v>
      </c>
      <c r="O11" s="33"/>
      <c r="P11">
        <v>2</v>
      </c>
      <c r="Q11">
        <v>1</v>
      </c>
      <c r="R11" s="221"/>
      <c r="T11" s="152">
        <f>E11-june!E11</f>
        <v>0</v>
      </c>
      <c r="U11" s="7">
        <f>F11-june!F11</f>
        <v>0</v>
      </c>
      <c r="V11" s="152">
        <f>G11-june!G11</f>
        <v>0.83</v>
      </c>
      <c r="W11" s="7">
        <f>H11-june!H11</f>
        <v>5561</v>
      </c>
      <c r="Y11" s="6">
        <f t="shared" si="0"/>
        <v>0</v>
      </c>
      <c r="Z11">
        <v>2</v>
      </c>
      <c r="AA11"/>
      <c r="AB11" s="221"/>
      <c r="AC11" s="7">
        <f>AA11-june!G11</f>
        <v>0</v>
      </c>
      <c r="AD11" s="7">
        <f>AB11-june!H11</f>
        <v>0</v>
      </c>
    </row>
    <row r="12" spans="1:30" ht="18.75">
      <c r="A12" s="6">
        <v>3</v>
      </c>
      <c r="B12" s="31" t="s">
        <v>1310</v>
      </c>
      <c r="C12" s="31">
        <v>3</v>
      </c>
      <c r="D12" s="31"/>
      <c r="E12" s="217">
        <v>0</v>
      </c>
      <c r="F12" s="218">
        <v>0</v>
      </c>
      <c r="G12" s="219">
        <f t="shared" si="1"/>
        <v>11.120000000000001</v>
      </c>
      <c r="H12" s="218">
        <f t="shared" si="2"/>
        <v>62652</v>
      </c>
      <c r="J12" s="31">
        <v>0</v>
      </c>
      <c r="K12" s="31">
        <v>0</v>
      </c>
      <c r="L12" s="31"/>
      <c r="M12" s="218">
        <f t="shared" si="3"/>
        <v>0</v>
      </c>
      <c r="N12" s="218">
        <f t="shared" si="4"/>
        <v>62652</v>
      </c>
      <c r="O12" s="33"/>
      <c r="P12">
        <v>3</v>
      </c>
      <c r="Q12"/>
      <c r="R12" s="221"/>
      <c r="T12" s="152">
        <f>E12-june!E12</f>
        <v>0</v>
      </c>
      <c r="U12" s="7">
        <f>F12-june!F12</f>
        <v>0</v>
      </c>
      <c r="V12" s="152">
        <f>G12-june!G12</f>
        <v>-7.509999999999998</v>
      </c>
      <c r="W12" s="7">
        <f>H12-june!H12</f>
        <v>-35933</v>
      </c>
      <c r="Y12" s="6">
        <f t="shared" si="0"/>
        <v>0</v>
      </c>
      <c r="Z12">
        <v>3</v>
      </c>
      <c r="AA12">
        <v>11.120000000000001</v>
      </c>
      <c r="AB12" s="221">
        <v>62652</v>
      </c>
      <c r="AC12" s="7">
        <f>AA12-june!G12</f>
        <v>-7.509999999999998</v>
      </c>
      <c r="AD12" s="7">
        <f>AB12-june!H12</f>
        <v>-35933</v>
      </c>
    </row>
    <row r="13" spans="1:30" ht="18.75">
      <c r="A13" s="6">
        <v>4</v>
      </c>
      <c r="B13" s="31" t="s">
        <v>1311</v>
      </c>
      <c r="C13" s="31">
        <v>4</v>
      </c>
      <c r="D13" s="31"/>
      <c r="E13" s="217">
        <v>0</v>
      </c>
      <c r="F13" s="218">
        <v>0</v>
      </c>
      <c r="G13" s="219">
        <f t="shared" si="1"/>
        <v>0</v>
      </c>
      <c r="H13" s="218">
        <f t="shared" si="2"/>
        <v>0</v>
      </c>
      <c r="J13" s="31">
        <v>0</v>
      </c>
      <c r="K13" s="31">
        <v>0</v>
      </c>
      <c r="L13" s="31"/>
      <c r="M13" s="218">
        <f t="shared" si="3"/>
        <v>0</v>
      </c>
      <c r="N13" s="218">
        <f t="shared" si="4"/>
        <v>0</v>
      </c>
      <c r="O13" s="33"/>
      <c r="P13">
        <v>4</v>
      </c>
      <c r="Q13"/>
      <c r="R13" s="221"/>
      <c r="T13" s="152">
        <f>E13-june!E13</f>
        <v>0</v>
      </c>
      <c r="U13" s="7">
        <f>F13-june!F13</f>
        <v>0</v>
      </c>
      <c r="V13" s="152">
        <f>G13-june!G13</f>
        <v>0</v>
      </c>
      <c r="W13" s="7">
        <f>H13-june!H13</f>
        <v>0</v>
      </c>
      <c r="Y13" s="6">
        <f t="shared" si="0"/>
        <v>0</v>
      </c>
      <c r="Z13">
        <v>4</v>
      </c>
      <c r="AA13"/>
      <c r="AB13" s="221"/>
      <c r="AC13" s="7">
        <f>AA13-june!G13</f>
        <v>0</v>
      </c>
      <c r="AD13" s="7">
        <f>AB13-june!H13</f>
        <v>0</v>
      </c>
    </row>
    <row r="14" spans="1:30" ht="18.75">
      <c r="A14" s="6">
        <v>5</v>
      </c>
      <c r="B14" s="32" t="s">
        <v>572</v>
      </c>
      <c r="C14" s="31">
        <v>5</v>
      </c>
      <c r="D14" s="32"/>
      <c r="E14" s="217">
        <v>80.569999999999993</v>
      </c>
      <c r="F14" s="218">
        <v>425326</v>
      </c>
      <c r="G14" s="219">
        <f t="shared" si="1"/>
        <v>42.49</v>
      </c>
      <c r="H14" s="218">
        <f t="shared" si="2"/>
        <v>290838</v>
      </c>
      <c r="J14" s="32">
        <v>0</v>
      </c>
      <c r="K14" s="32">
        <v>0</v>
      </c>
      <c r="L14" s="32"/>
      <c r="M14" s="218">
        <f t="shared" si="3"/>
        <v>425326</v>
      </c>
      <c r="N14" s="218">
        <f t="shared" si="4"/>
        <v>290838</v>
      </c>
      <c r="O14" s="33"/>
      <c r="P14">
        <v>5</v>
      </c>
      <c r="Q14">
        <v>3</v>
      </c>
      <c r="R14" s="221">
        <v>2</v>
      </c>
      <c r="T14" s="152">
        <f>E14-june!E14</f>
        <v>4.5499999999999972</v>
      </c>
      <c r="U14" s="7">
        <f>F14-june!F14</f>
        <v>-12590</v>
      </c>
      <c r="V14" s="152">
        <f>G14-june!G14</f>
        <v>-3.6099999999999994</v>
      </c>
      <c r="W14" s="7">
        <f>H14-june!H14</f>
        <v>-1221</v>
      </c>
      <c r="Y14" s="6">
        <f t="shared" si="0"/>
        <v>0</v>
      </c>
      <c r="Z14">
        <v>5</v>
      </c>
      <c r="AA14">
        <v>38.82</v>
      </c>
      <c r="AB14" s="221">
        <v>266249</v>
      </c>
      <c r="AC14" s="7">
        <f>AA14-june!G14</f>
        <v>-7.2800000000000011</v>
      </c>
      <c r="AD14" s="7">
        <f>AB14-june!H14</f>
        <v>-25810</v>
      </c>
    </row>
    <row r="15" spans="1:30" ht="18.75">
      <c r="A15" s="6">
        <v>6</v>
      </c>
      <c r="B15" s="31" t="s">
        <v>1312</v>
      </c>
      <c r="C15" s="31">
        <v>6</v>
      </c>
      <c r="D15" s="31"/>
      <c r="E15" s="217">
        <v>0</v>
      </c>
      <c r="F15" s="218">
        <v>0</v>
      </c>
      <c r="G15" s="219">
        <f t="shared" si="1"/>
        <v>0</v>
      </c>
      <c r="H15" s="218">
        <f t="shared" si="2"/>
        <v>0</v>
      </c>
      <c r="J15" s="31">
        <v>0</v>
      </c>
      <c r="K15" s="31">
        <v>0</v>
      </c>
      <c r="L15" s="31"/>
      <c r="M15" s="218">
        <f t="shared" si="3"/>
        <v>0</v>
      </c>
      <c r="N15" s="218">
        <f t="shared" si="4"/>
        <v>0</v>
      </c>
      <c r="O15" s="33"/>
      <c r="P15">
        <v>6</v>
      </c>
      <c r="Q15"/>
      <c r="R15" s="221"/>
      <c r="T15" s="152">
        <f>E15-june!E15</f>
        <v>0</v>
      </c>
      <c r="U15" s="7">
        <f>F15-june!F15</f>
        <v>0</v>
      </c>
      <c r="V15" s="152">
        <f>G15-june!G15</f>
        <v>0</v>
      </c>
      <c r="W15" s="7">
        <f>H15-june!H15</f>
        <v>0</v>
      </c>
      <c r="Y15" s="6">
        <f t="shared" si="0"/>
        <v>0</v>
      </c>
      <c r="Z15">
        <v>6</v>
      </c>
      <c r="AA15"/>
      <c r="AB15" s="221"/>
      <c r="AC15" s="7">
        <f>AA15-june!G15</f>
        <v>0</v>
      </c>
      <c r="AD15" s="7">
        <f>AB15-june!H15</f>
        <v>0</v>
      </c>
    </row>
    <row r="16" spans="1:30" ht="18.75">
      <c r="A16" s="6">
        <v>7</v>
      </c>
      <c r="B16" s="32" t="s">
        <v>578</v>
      </c>
      <c r="C16" s="31">
        <v>7</v>
      </c>
      <c r="D16" s="32"/>
      <c r="E16" s="217">
        <v>30</v>
      </c>
      <c r="F16" s="218">
        <v>196514</v>
      </c>
      <c r="G16" s="219">
        <f t="shared" si="1"/>
        <v>74.48</v>
      </c>
      <c r="H16" s="218">
        <f t="shared" si="2"/>
        <v>494598</v>
      </c>
      <c r="J16" s="32">
        <v>0</v>
      </c>
      <c r="K16" s="32">
        <v>0</v>
      </c>
      <c r="L16" s="32"/>
      <c r="M16" s="218">
        <f t="shared" si="3"/>
        <v>196514</v>
      </c>
      <c r="N16" s="218">
        <f t="shared" si="4"/>
        <v>494598</v>
      </c>
      <c r="O16" s="33"/>
      <c r="P16">
        <v>7</v>
      </c>
      <c r="Q16">
        <v>2</v>
      </c>
      <c r="R16" s="221">
        <v>8</v>
      </c>
      <c r="T16" s="152">
        <f>E16-june!E16</f>
        <v>17.64</v>
      </c>
      <c r="U16" s="7">
        <f>F16-june!F16</f>
        <v>102001</v>
      </c>
      <c r="V16" s="152">
        <f>G16-june!G16</f>
        <v>14.790000000000006</v>
      </c>
      <c r="W16" s="7">
        <f>H16-june!H16</f>
        <v>115117</v>
      </c>
      <c r="Y16" s="6">
        <f t="shared" si="0"/>
        <v>0</v>
      </c>
      <c r="Z16">
        <v>7</v>
      </c>
      <c r="AA16">
        <v>68.100000000000009</v>
      </c>
      <c r="AB16" s="221">
        <v>451852</v>
      </c>
      <c r="AC16" s="7">
        <f>AA16-june!G16</f>
        <v>8.4100000000000108</v>
      </c>
      <c r="AD16" s="7">
        <f>AB16-june!H16</f>
        <v>72371</v>
      </c>
    </row>
    <row r="17" spans="1:30" ht="18.75">
      <c r="A17" s="6">
        <v>8</v>
      </c>
      <c r="B17" s="32" t="s">
        <v>887</v>
      </c>
      <c r="C17" s="31">
        <v>8</v>
      </c>
      <c r="D17" s="32"/>
      <c r="E17" s="217">
        <v>53.849999999999994</v>
      </c>
      <c r="F17" s="218">
        <v>338073</v>
      </c>
      <c r="G17" s="219">
        <f t="shared" si="1"/>
        <v>23.909999999999997</v>
      </c>
      <c r="H17" s="218">
        <f t="shared" si="2"/>
        <v>157400</v>
      </c>
      <c r="J17" s="32">
        <v>0</v>
      </c>
      <c r="K17" s="32">
        <v>0</v>
      </c>
      <c r="L17" s="32"/>
      <c r="M17" s="218">
        <f t="shared" si="3"/>
        <v>338073</v>
      </c>
      <c r="N17" s="218">
        <f t="shared" si="4"/>
        <v>157400</v>
      </c>
      <c r="O17" s="33"/>
      <c r="P17">
        <v>8</v>
      </c>
      <c r="Q17">
        <v>2</v>
      </c>
      <c r="R17" s="221">
        <v>1</v>
      </c>
      <c r="T17" s="152">
        <f>E17-june!E17</f>
        <v>3.8899999999999935</v>
      </c>
      <c r="U17" s="7">
        <f>F17-june!F17</f>
        <v>1940</v>
      </c>
      <c r="V17" s="152">
        <f>G17-june!G17</f>
        <v>-1.1600000000000037</v>
      </c>
      <c r="W17" s="7">
        <f>H17-june!H17</f>
        <v>-81488</v>
      </c>
      <c r="Y17" s="6">
        <f t="shared" si="0"/>
        <v>0</v>
      </c>
      <c r="Z17">
        <v>8</v>
      </c>
      <c r="AA17">
        <v>21.659999999999997</v>
      </c>
      <c r="AB17" s="221">
        <v>142325</v>
      </c>
      <c r="AC17" s="7">
        <f>AA17-june!G17</f>
        <v>-3.4100000000000037</v>
      </c>
      <c r="AD17" s="7">
        <f>AB17-june!H17</f>
        <v>-96563</v>
      </c>
    </row>
    <row r="18" spans="1:30" ht="18.75">
      <c r="A18" s="6">
        <v>9</v>
      </c>
      <c r="B18" s="32" t="s">
        <v>808</v>
      </c>
      <c r="C18" s="31">
        <v>9</v>
      </c>
      <c r="D18" s="32"/>
      <c r="E18" s="217">
        <v>0</v>
      </c>
      <c r="F18" s="218">
        <v>0</v>
      </c>
      <c r="G18" s="219">
        <f t="shared" si="1"/>
        <v>3.78</v>
      </c>
      <c r="H18" s="218">
        <f t="shared" si="2"/>
        <v>25326</v>
      </c>
      <c r="J18" s="32">
        <v>0</v>
      </c>
      <c r="K18" s="32">
        <v>0</v>
      </c>
      <c r="L18" s="32"/>
      <c r="M18" s="218">
        <f t="shared" si="3"/>
        <v>0</v>
      </c>
      <c r="N18" s="218">
        <f t="shared" si="4"/>
        <v>25326</v>
      </c>
      <c r="O18" s="33"/>
      <c r="P18">
        <v>9</v>
      </c>
      <c r="Q18">
        <v>1</v>
      </c>
      <c r="R18" s="221">
        <v>5</v>
      </c>
      <c r="T18" s="152">
        <f>E18-june!E18</f>
        <v>0</v>
      </c>
      <c r="U18" s="7">
        <f>F18-june!F18</f>
        <v>0</v>
      </c>
      <c r="V18" s="152">
        <f>G18-june!G18</f>
        <v>-0.2200000000000002</v>
      </c>
      <c r="W18" s="7">
        <f>H18-june!H18</f>
        <v>-1141</v>
      </c>
      <c r="Y18" s="6">
        <f t="shared" si="0"/>
        <v>0</v>
      </c>
      <c r="Z18" s="6">
        <v>9</v>
      </c>
      <c r="AC18" s="7">
        <f>AA18-june!G18</f>
        <v>-4</v>
      </c>
      <c r="AD18" s="7">
        <f>AB18-june!H18</f>
        <v>-26467</v>
      </c>
    </row>
    <row r="19" spans="1:30" ht="18.75">
      <c r="A19" s="6">
        <v>10</v>
      </c>
      <c r="B19" s="32" t="s">
        <v>1305</v>
      </c>
      <c r="C19" s="31">
        <v>10</v>
      </c>
      <c r="D19" s="32"/>
      <c r="E19" s="217">
        <v>0</v>
      </c>
      <c r="F19" s="218">
        <v>0</v>
      </c>
      <c r="G19" s="219">
        <f t="shared" si="1"/>
        <v>0.83</v>
      </c>
      <c r="H19" s="218">
        <f t="shared" si="2"/>
        <v>5561</v>
      </c>
      <c r="J19" s="32">
        <v>0</v>
      </c>
      <c r="K19" s="32">
        <v>0</v>
      </c>
      <c r="L19" s="32"/>
      <c r="M19" s="218">
        <f t="shared" si="3"/>
        <v>0</v>
      </c>
      <c r="N19" s="218">
        <f t="shared" si="4"/>
        <v>5561</v>
      </c>
      <c r="O19" s="33"/>
      <c r="P19">
        <v>10</v>
      </c>
      <c r="Q19">
        <v>1</v>
      </c>
      <c r="R19" s="221"/>
      <c r="T19" s="152">
        <f>E19-june!E19</f>
        <v>0</v>
      </c>
      <c r="U19" s="7">
        <f>F19-june!F19</f>
        <v>0</v>
      </c>
      <c r="V19" s="152">
        <f>G19-june!G19</f>
        <v>-1.1299999999999999</v>
      </c>
      <c r="W19" s="7">
        <f>H19-june!H19</f>
        <v>-9245</v>
      </c>
      <c r="Y19" s="6">
        <f t="shared" si="0"/>
        <v>0</v>
      </c>
      <c r="Z19" s="6">
        <v>10</v>
      </c>
      <c r="AC19" s="7">
        <f>AA19-june!G19</f>
        <v>-1.96</v>
      </c>
      <c r="AD19" s="7">
        <f>AB19-june!H19</f>
        <v>-14806</v>
      </c>
    </row>
    <row r="20" spans="1:30" ht="18.75">
      <c r="A20" s="6">
        <v>11</v>
      </c>
      <c r="B20" s="31" t="s">
        <v>1313</v>
      </c>
      <c r="C20" s="31">
        <v>11</v>
      </c>
      <c r="D20" s="31"/>
      <c r="E20" s="217">
        <v>0</v>
      </c>
      <c r="F20" s="218">
        <v>0</v>
      </c>
      <c r="G20" s="219">
        <f t="shared" si="1"/>
        <v>0</v>
      </c>
      <c r="H20" s="218">
        <f t="shared" si="2"/>
        <v>0</v>
      </c>
      <c r="J20" s="31">
        <v>0</v>
      </c>
      <c r="K20" s="31">
        <v>0</v>
      </c>
      <c r="L20" s="31"/>
      <c r="M20" s="218">
        <f t="shared" si="3"/>
        <v>0</v>
      </c>
      <c r="N20" s="218">
        <f t="shared" si="4"/>
        <v>0</v>
      </c>
      <c r="O20" s="33"/>
      <c r="P20">
        <v>11</v>
      </c>
      <c r="Q20"/>
      <c r="R20" s="221"/>
      <c r="T20" s="152">
        <f>E20-june!E20</f>
        <v>0</v>
      </c>
      <c r="U20" s="7">
        <f>F20-june!F20</f>
        <v>0</v>
      </c>
      <c r="V20" s="152">
        <f>G20-june!G20</f>
        <v>0</v>
      </c>
      <c r="W20" s="7">
        <f>H20-june!H20</f>
        <v>0</v>
      </c>
      <c r="Y20" s="6">
        <f t="shared" si="0"/>
        <v>0</v>
      </c>
      <c r="Z20">
        <v>11</v>
      </c>
      <c r="AA20"/>
      <c r="AB20" s="221"/>
      <c r="AC20" s="7">
        <f>AA20-june!G20</f>
        <v>0</v>
      </c>
      <c r="AD20" s="7">
        <f>AB20-june!H20</f>
        <v>0</v>
      </c>
    </row>
    <row r="21" spans="1:30" ht="18.75">
      <c r="A21" s="6">
        <v>12</v>
      </c>
      <c r="B21" s="31" t="s">
        <v>1314</v>
      </c>
      <c r="C21" s="31">
        <v>12</v>
      </c>
      <c r="D21" s="31"/>
      <c r="E21" s="217">
        <v>0</v>
      </c>
      <c r="F21" s="218">
        <v>0</v>
      </c>
      <c r="G21" s="219">
        <f t="shared" si="1"/>
        <v>0</v>
      </c>
      <c r="H21" s="218">
        <f t="shared" si="2"/>
        <v>0</v>
      </c>
      <c r="J21" s="31">
        <v>0</v>
      </c>
      <c r="K21" s="31">
        <v>0</v>
      </c>
      <c r="L21" s="31"/>
      <c r="M21" s="218">
        <f t="shared" si="3"/>
        <v>0</v>
      </c>
      <c r="N21" s="218">
        <f t="shared" si="4"/>
        <v>0</v>
      </c>
      <c r="O21" s="33"/>
      <c r="P21">
        <v>12</v>
      </c>
      <c r="Q21"/>
      <c r="R21" s="221"/>
      <c r="T21" s="152">
        <f>E21-june!E21</f>
        <v>0</v>
      </c>
      <c r="U21" s="7">
        <f>F21-june!F21</f>
        <v>0</v>
      </c>
      <c r="V21" s="152">
        <f>G21-june!G21</f>
        <v>0</v>
      </c>
      <c r="W21" s="7">
        <f>H21-june!H21</f>
        <v>0</v>
      </c>
      <c r="Y21" s="6">
        <f t="shared" si="0"/>
        <v>0</v>
      </c>
      <c r="Z21">
        <v>12</v>
      </c>
      <c r="AA21"/>
      <c r="AB21" s="221"/>
      <c r="AC21" s="7">
        <f>AA21-june!G21</f>
        <v>0</v>
      </c>
      <c r="AD21" s="7">
        <f>AB21-june!H21</f>
        <v>0</v>
      </c>
    </row>
    <row r="22" spans="1:30" ht="18.75">
      <c r="A22" s="6">
        <v>13</v>
      </c>
      <c r="B22" s="31" t="s">
        <v>1315</v>
      </c>
      <c r="C22" s="31">
        <v>13</v>
      </c>
      <c r="D22" s="31"/>
      <c r="E22" s="217">
        <v>0</v>
      </c>
      <c r="F22" s="218">
        <v>0</v>
      </c>
      <c r="G22" s="219">
        <f t="shared" si="1"/>
        <v>0</v>
      </c>
      <c r="H22" s="218">
        <f t="shared" si="2"/>
        <v>0</v>
      </c>
      <c r="J22" s="31">
        <v>0</v>
      </c>
      <c r="K22" s="31">
        <v>0</v>
      </c>
      <c r="L22" s="31"/>
      <c r="M22" s="218">
        <f t="shared" si="3"/>
        <v>0</v>
      </c>
      <c r="N22" s="218">
        <f t="shared" si="4"/>
        <v>0</v>
      </c>
      <c r="O22" s="33"/>
      <c r="P22">
        <v>13</v>
      </c>
      <c r="Q22"/>
      <c r="R22" s="221"/>
      <c r="T22" s="152">
        <f>E22-june!E22</f>
        <v>0</v>
      </c>
      <c r="U22" s="7">
        <f>F22-june!F22</f>
        <v>0</v>
      </c>
      <c r="V22" s="152">
        <f>G22-june!G22</f>
        <v>0</v>
      </c>
      <c r="W22" s="7">
        <f>H22-june!H22</f>
        <v>0</v>
      </c>
      <c r="Y22" s="6">
        <f t="shared" si="0"/>
        <v>0</v>
      </c>
      <c r="Z22">
        <v>13</v>
      </c>
      <c r="AA22"/>
      <c r="AB22" s="221"/>
      <c r="AC22" s="7">
        <f>AA22-june!G22</f>
        <v>0</v>
      </c>
      <c r="AD22" s="7">
        <f>AB22-june!H22</f>
        <v>0</v>
      </c>
    </row>
    <row r="23" spans="1:30" ht="18.75">
      <c r="A23" s="6">
        <v>14</v>
      </c>
      <c r="B23" s="32" t="s">
        <v>825</v>
      </c>
      <c r="C23" s="31">
        <v>14</v>
      </c>
      <c r="D23" s="32"/>
      <c r="E23" s="217">
        <v>31.759999999999998</v>
      </c>
      <c r="F23" s="218">
        <v>212748</v>
      </c>
      <c r="G23" s="219">
        <f t="shared" si="1"/>
        <v>15.370000000000003</v>
      </c>
      <c r="H23" s="218">
        <f t="shared" si="2"/>
        <v>91418</v>
      </c>
      <c r="J23" s="32">
        <v>0</v>
      </c>
      <c r="K23" s="32">
        <v>0</v>
      </c>
      <c r="L23" s="32"/>
      <c r="M23" s="218">
        <f t="shared" si="3"/>
        <v>212748</v>
      </c>
      <c r="N23" s="218">
        <f t="shared" si="4"/>
        <v>91418</v>
      </c>
      <c r="O23" s="33"/>
      <c r="P23">
        <v>14</v>
      </c>
      <c r="Q23"/>
      <c r="R23" s="221">
        <v>1</v>
      </c>
      <c r="T23" s="152">
        <f>E23-june!E23</f>
        <v>-11.670000000000002</v>
      </c>
      <c r="U23" s="7">
        <f>F23-june!F23</f>
        <v>-53867</v>
      </c>
      <c r="V23" s="152">
        <f>G23-june!G23</f>
        <v>1.5100000000000016</v>
      </c>
      <c r="W23" s="7">
        <f>H23-june!H23</f>
        <v>1487</v>
      </c>
      <c r="Y23" s="6">
        <f t="shared" si="0"/>
        <v>0</v>
      </c>
      <c r="Z23">
        <v>14</v>
      </c>
      <c r="AA23">
        <v>14.780000000000003</v>
      </c>
      <c r="AB23" s="221">
        <v>87465</v>
      </c>
      <c r="AC23" s="7">
        <f>AA23-june!G23</f>
        <v>0.92000000000000171</v>
      </c>
      <c r="AD23" s="7">
        <f>AB23-june!H23</f>
        <v>-2466</v>
      </c>
    </row>
    <row r="24" spans="1:30" ht="18.75">
      <c r="A24" s="6">
        <v>15</v>
      </c>
      <c r="B24" s="31" t="s">
        <v>1316</v>
      </c>
      <c r="C24" s="31">
        <v>15</v>
      </c>
      <c r="D24" s="31"/>
      <c r="E24" s="217">
        <v>0</v>
      </c>
      <c r="F24" s="218">
        <v>0</v>
      </c>
      <c r="G24" s="219">
        <f t="shared" si="1"/>
        <v>0</v>
      </c>
      <c r="H24" s="218">
        <f t="shared" si="2"/>
        <v>0</v>
      </c>
      <c r="J24" s="31">
        <v>0</v>
      </c>
      <c r="K24" s="31">
        <v>0</v>
      </c>
      <c r="L24" s="31"/>
      <c r="M24" s="218">
        <f t="shared" si="3"/>
        <v>0</v>
      </c>
      <c r="N24" s="218">
        <f t="shared" si="4"/>
        <v>0</v>
      </c>
      <c r="O24" s="33"/>
      <c r="P24">
        <v>15</v>
      </c>
      <c r="Q24"/>
      <c r="R24" s="221"/>
      <c r="T24" s="152">
        <f>E24-june!E24</f>
        <v>0</v>
      </c>
      <c r="U24" s="7">
        <f>F24-june!F24</f>
        <v>0</v>
      </c>
      <c r="V24" s="152">
        <f>G24-june!G24</f>
        <v>0</v>
      </c>
      <c r="W24" s="7">
        <f>H24-june!H24</f>
        <v>0</v>
      </c>
      <c r="Y24" s="6">
        <f t="shared" si="0"/>
        <v>0</v>
      </c>
      <c r="Z24">
        <v>15</v>
      </c>
      <c r="AA24"/>
      <c r="AB24" s="221"/>
      <c r="AC24" s="7">
        <f>AA24-june!G24</f>
        <v>0</v>
      </c>
      <c r="AD24" s="7">
        <f>AB24-june!H24</f>
        <v>0</v>
      </c>
    </row>
    <row r="25" spans="1:30" ht="18.75">
      <c r="A25" s="6">
        <v>16</v>
      </c>
      <c r="B25" s="31" t="s">
        <v>1317</v>
      </c>
      <c r="C25" s="31">
        <v>16</v>
      </c>
      <c r="D25" s="31"/>
      <c r="E25" s="217">
        <v>0</v>
      </c>
      <c r="F25" s="218">
        <v>0</v>
      </c>
      <c r="G25" s="219">
        <f t="shared" si="1"/>
        <v>16.89</v>
      </c>
      <c r="H25" s="218">
        <f t="shared" si="2"/>
        <v>98305</v>
      </c>
      <c r="J25" s="31">
        <v>0</v>
      </c>
      <c r="K25" s="31">
        <v>0</v>
      </c>
      <c r="L25" s="31"/>
      <c r="M25" s="218">
        <f t="shared" si="3"/>
        <v>0</v>
      </c>
      <c r="N25" s="218">
        <f t="shared" si="4"/>
        <v>98305</v>
      </c>
      <c r="O25" s="33"/>
      <c r="P25">
        <v>16</v>
      </c>
      <c r="Q25">
        <v>2</v>
      </c>
      <c r="R25" s="221">
        <v>11</v>
      </c>
      <c r="T25" s="152">
        <f>E25-june!E25</f>
        <v>0</v>
      </c>
      <c r="U25" s="7">
        <f>F25-june!F25</f>
        <v>0</v>
      </c>
      <c r="V25" s="152">
        <f>G25-june!G25</f>
        <v>-9.4400000000000013</v>
      </c>
      <c r="W25" s="7">
        <f>H25-june!H25</f>
        <v>-65086</v>
      </c>
      <c r="Y25" s="6">
        <f t="shared" si="0"/>
        <v>0</v>
      </c>
      <c r="Z25">
        <v>16</v>
      </c>
      <c r="AA25">
        <v>8.74</v>
      </c>
      <c r="AB25" s="221">
        <v>43700</v>
      </c>
      <c r="AC25" s="7">
        <f>AA25-june!G25</f>
        <v>-17.590000000000003</v>
      </c>
      <c r="AD25" s="7">
        <f>AB25-june!H25</f>
        <v>-119691</v>
      </c>
    </row>
    <row r="26" spans="1:30" ht="18.75">
      <c r="A26" s="6">
        <v>17</v>
      </c>
      <c r="B26" s="32" t="s">
        <v>1274</v>
      </c>
      <c r="C26" s="31">
        <v>17</v>
      </c>
      <c r="D26" s="32"/>
      <c r="E26" s="217">
        <v>46.910000000000004</v>
      </c>
      <c r="F26" s="218">
        <v>249438</v>
      </c>
      <c r="G26" s="219">
        <f t="shared" si="1"/>
        <v>20.36</v>
      </c>
      <c r="H26" s="218">
        <f t="shared" si="2"/>
        <v>127289</v>
      </c>
      <c r="J26" s="32">
        <v>0</v>
      </c>
      <c r="K26" s="32">
        <v>0</v>
      </c>
      <c r="L26" s="32"/>
      <c r="M26" s="218">
        <f t="shared" si="3"/>
        <v>249438</v>
      </c>
      <c r="N26" s="218">
        <f t="shared" si="4"/>
        <v>127289</v>
      </c>
      <c r="O26" s="33"/>
      <c r="P26">
        <v>17</v>
      </c>
      <c r="Q26"/>
      <c r="R26" s="221"/>
      <c r="T26" s="152">
        <f>E26-june!E26</f>
        <v>-15.179999999999993</v>
      </c>
      <c r="U26" s="7">
        <f>F26-june!F26</f>
        <v>-78172</v>
      </c>
      <c r="V26" s="152">
        <f>G26-june!G26</f>
        <v>2.5600000000000023</v>
      </c>
      <c r="W26" s="7">
        <f>H26-june!H26</f>
        <v>24866</v>
      </c>
      <c r="Y26" s="6">
        <f t="shared" si="0"/>
        <v>0</v>
      </c>
      <c r="Z26">
        <v>17</v>
      </c>
      <c r="AA26">
        <v>20.36</v>
      </c>
      <c r="AB26" s="221">
        <v>127289</v>
      </c>
      <c r="AC26" s="7">
        <f>AA26-june!G26</f>
        <v>2.5600000000000023</v>
      </c>
      <c r="AD26" s="7">
        <f>AB26-june!H26</f>
        <v>24866</v>
      </c>
    </row>
    <row r="27" spans="1:30" ht="18.75">
      <c r="A27" s="6">
        <v>18</v>
      </c>
      <c r="B27" s="32" t="s">
        <v>832</v>
      </c>
      <c r="C27" s="31">
        <v>18</v>
      </c>
      <c r="D27" s="32"/>
      <c r="E27" s="217">
        <v>182.16</v>
      </c>
      <c r="F27" s="218">
        <v>949225</v>
      </c>
      <c r="G27" s="219">
        <f t="shared" si="1"/>
        <v>5</v>
      </c>
      <c r="H27" s="218">
        <f t="shared" si="2"/>
        <v>25000</v>
      </c>
      <c r="J27" s="32">
        <v>0</v>
      </c>
      <c r="K27" s="32">
        <v>0</v>
      </c>
      <c r="L27" s="32"/>
      <c r="M27" s="218">
        <f t="shared" si="3"/>
        <v>949225</v>
      </c>
      <c r="N27" s="218">
        <f t="shared" si="4"/>
        <v>25000</v>
      </c>
      <c r="O27" s="33"/>
      <c r="P27">
        <v>18</v>
      </c>
      <c r="Q27"/>
      <c r="R27" s="221"/>
      <c r="T27" s="152">
        <f>E27-june!E27</f>
        <v>-6.0200000000000102</v>
      </c>
      <c r="U27" s="7">
        <f>F27-june!F27</f>
        <v>-31445</v>
      </c>
      <c r="V27" s="152">
        <f>G27-june!G27</f>
        <v>3.31</v>
      </c>
      <c r="W27" s="7">
        <f>H27-june!H27</f>
        <v>14933</v>
      </c>
      <c r="Y27" s="6">
        <f t="shared" si="0"/>
        <v>0</v>
      </c>
      <c r="Z27">
        <v>18</v>
      </c>
      <c r="AA27">
        <v>5</v>
      </c>
      <c r="AB27" s="221">
        <v>25000</v>
      </c>
      <c r="AC27" s="7">
        <f>AA27-june!G27</f>
        <v>3.31</v>
      </c>
      <c r="AD27" s="7">
        <f>AB27-june!H27</f>
        <v>14933</v>
      </c>
    </row>
    <row r="28" spans="1:30" ht="18.75">
      <c r="A28" s="6">
        <v>19</v>
      </c>
      <c r="B28" s="32" t="s">
        <v>559</v>
      </c>
      <c r="C28" s="31">
        <v>19</v>
      </c>
      <c r="D28" s="32"/>
      <c r="E28" s="217">
        <v>0</v>
      </c>
      <c r="F28" s="218">
        <v>0</v>
      </c>
      <c r="G28" s="219">
        <f t="shared" si="1"/>
        <v>0</v>
      </c>
      <c r="H28" s="218">
        <f t="shared" si="2"/>
        <v>0</v>
      </c>
      <c r="J28" s="32">
        <v>0</v>
      </c>
      <c r="K28" s="32">
        <v>0</v>
      </c>
      <c r="L28" s="32"/>
      <c r="M28" s="218">
        <f t="shared" si="3"/>
        <v>0</v>
      </c>
      <c r="N28" s="218">
        <f t="shared" si="4"/>
        <v>0</v>
      </c>
      <c r="O28" s="33"/>
      <c r="P28">
        <v>19</v>
      </c>
      <c r="Q28"/>
      <c r="R28" s="221"/>
      <c r="T28" s="152">
        <f>E28-june!E28</f>
        <v>0</v>
      </c>
      <c r="U28" s="7">
        <f>F28-june!F28</f>
        <v>0</v>
      </c>
      <c r="V28" s="152">
        <f>G28-june!G28</f>
        <v>0</v>
      </c>
      <c r="W28" s="7">
        <f>H28-june!H28</f>
        <v>0</v>
      </c>
      <c r="Y28" s="6">
        <f t="shared" si="0"/>
        <v>0</v>
      </c>
      <c r="Z28">
        <v>19</v>
      </c>
      <c r="AA28"/>
      <c r="AB28" s="221"/>
      <c r="AC28" s="7">
        <f>AA28-june!G28</f>
        <v>0</v>
      </c>
      <c r="AD28" s="7">
        <f>AB28-june!H28</f>
        <v>0</v>
      </c>
    </row>
    <row r="29" spans="1:30" ht="18.75">
      <c r="A29" s="6">
        <v>20</v>
      </c>
      <c r="B29" s="32" t="s">
        <v>776</v>
      </c>
      <c r="C29" s="31">
        <v>20</v>
      </c>
      <c r="D29" s="32"/>
      <c r="E29" s="217">
        <v>104.86</v>
      </c>
      <c r="F29" s="218">
        <v>616894</v>
      </c>
      <c r="G29" s="219">
        <f t="shared" si="1"/>
        <v>155.75000000000003</v>
      </c>
      <c r="H29" s="218">
        <f t="shared" si="2"/>
        <v>918231</v>
      </c>
      <c r="J29" s="32">
        <v>0</v>
      </c>
      <c r="K29" s="32">
        <v>0</v>
      </c>
      <c r="L29" s="32"/>
      <c r="M29" s="218">
        <f t="shared" si="3"/>
        <v>616894</v>
      </c>
      <c r="N29" s="218">
        <f t="shared" si="4"/>
        <v>918231</v>
      </c>
      <c r="O29" s="33"/>
      <c r="P29">
        <v>20</v>
      </c>
      <c r="Q29">
        <v>1</v>
      </c>
      <c r="R29" s="221">
        <v>14</v>
      </c>
      <c r="T29" s="152">
        <f>E29-june!E29</f>
        <v>3.0799999999999841</v>
      </c>
      <c r="U29" s="7">
        <f>F29-june!F29</f>
        <v>-33824</v>
      </c>
      <c r="V29" s="152">
        <f>G29-june!G29</f>
        <v>0.29999999999998295</v>
      </c>
      <c r="W29" s="7">
        <f>H29-june!H29</f>
        <v>13338</v>
      </c>
      <c r="Y29" s="6">
        <f t="shared" si="0"/>
        <v>0</v>
      </c>
      <c r="Z29">
        <v>20</v>
      </c>
      <c r="AA29">
        <v>146.66000000000003</v>
      </c>
      <c r="AB29" s="221">
        <v>857328</v>
      </c>
      <c r="AC29" s="7">
        <f>AA29-june!G29</f>
        <v>-8.7900000000000205</v>
      </c>
      <c r="AD29" s="7">
        <f>AB29-june!H29</f>
        <v>-47565</v>
      </c>
    </row>
    <row r="30" spans="1:30" ht="18.75">
      <c r="A30" s="6">
        <v>21</v>
      </c>
      <c r="B30" s="31" t="s">
        <v>1318</v>
      </c>
      <c r="C30" s="31">
        <v>21</v>
      </c>
      <c r="D30" s="31"/>
      <c r="E30" s="217">
        <v>0</v>
      </c>
      <c r="F30" s="218">
        <v>0</v>
      </c>
      <c r="G30" s="219">
        <f t="shared" si="1"/>
        <v>0</v>
      </c>
      <c r="H30" s="218">
        <f t="shared" si="2"/>
        <v>0</v>
      </c>
      <c r="J30" s="31">
        <v>0</v>
      </c>
      <c r="K30" s="31">
        <v>0</v>
      </c>
      <c r="L30" s="31"/>
      <c r="M30" s="218">
        <f t="shared" si="3"/>
        <v>0</v>
      </c>
      <c r="N30" s="218">
        <f t="shared" si="4"/>
        <v>0</v>
      </c>
      <c r="O30" s="33"/>
      <c r="P30">
        <v>21</v>
      </c>
      <c r="Q30"/>
      <c r="R30" s="221"/>
      <c r="T30" s="152">
        <f>E30-june!E30</f>
        <v>0</v>
      </c>
      <c r="U30" s="7">
        <f>F30-june!F30</f>
        <v>0</v>
      </c>
      <c r="V30" s="152">
        <f>G30-june!G30</f>
        <v>0</v>
      </c>
      <c r="W30" s="7">
        <f>H30-june!H30</f>
        <v>0</v>
      </c>
      <c r="Y30" s="6">
        <f t="shared" si="0"/>
        <v>0</v>
      </c>
      <c r="Z30">
        <v>21</v>
      </c>
      <c r="AA30"/>
      <c r="AB30" s="221"/>
      <c r="AC30" s="7">
        <f>AA30-june!G30</f>
        <v>0</v>
      </c>
      <c r="AD30" s="7">
        <f>AB30-june!H30</f>
        <v>0</v>
      </c>
    </row>
    <row r="31" spans="1:30" ht="18.75">
      <c r="A31" s="6">
        <v>22</v>
      </c>
      <c r="B31" s="32" t="s">
        <v>1293</v>
      </c>
      <c r="C31" s="31">
        <v>22</v>
      </c>
      <c r="D31" s="32"/>
      <c r="E31" s="217">
        <v>0</v>
      </c>
      <c r="F31" s="218">
        <v>0</v>
      </c>
      <c r="G31" s="219">
        <f t="shared" si="1"/>
        <v>2</v>
      </c>
      <c r="H31" s="218">
        <f t="shared" si="2"/>
        <v>10000</v>
      </c>
      <c r="J31" s="32">
        <v>0</v>
      </c>
      <c r="K31" s="32">
        <v>0</v>
      </c>
      <c r="L31" s="32"/>
      <c r="M31" s="218">
        <f t="shared" si="3"/>
        <v>0</v>
      </c>
      <c r="N31" s="218">
        <f t="shared" si="4"/>
        <v>10000</v>
      </c>
      <c r="O31" s="33"/>
      <c r="P31">
        <v>22</v>
      </c>
      <c r="Q31"/>
      <c r="R31" s="221"/>
      <c r="T31" s="152">
        <f>E31-june!E31</f>
        <v>0</v>
      </c>
      <c r="U31" s="7">
        <f>F31-june!F31</f>
        <v>0</v>
      </c>
      <c r="V31" s="152">
        <f>G31-june!G31</f>
        <v>-1</v>
      </c>
      <c r="W31" s="7">
        <f>H31-june!H31</f>
        <v>-5000</v>
      </c>
      <c r="Y31" s="6">
        <f t="shared" si="0"/>
        <v>0</v>
      </c>
      <c r="Z31">
        <v>22</v>
      </c>
      <c r="AA31">
        <v>2</v>
      </c>
      <c r="AB31" s="221">
        <v>10000</v>
      </c>
      <c r="AC31" s="7">
        <f>AA31-june!G31</f>
        <v>-1</v>
      </c>
      <c r="AD31" s="7">
        <f>AB31-june!H31</f>
        <v>-5000</v>
      </c>
    </row>
    <row r="32" spans="1:30" ht="18.75">
      <c r="A32" s="6">
        <v>23</v>
      </c>
      <c r="B32" s="32" t="s">
        <v>843</v>
      </c>
      <c r="C32" s="31">
        <v>23</v>
      </c>
      <c r="D32" s="32"/>
      <c r="E32" s="217">
        <v>0</v>
      </c>
      <c r="F32" s="218">
        <v>0</v>
      </c>
      <c r="G32" s="219">
        <f t="shared" si="1"/>
        <v>1</v>
      </c>
      <c r="H32" s="218">
        <f t="shared" si="2"/>
        <v>5000</v>
      </c>
      <c r="J32" s="32">
        <v>0</v>
      </c>
      <c r="K32" s="32">
        <v>0</v>
      </c>
      <c r="L32" s="32"/>
      <c r="M32" s="218">
        <f t="shared" si="3"/>
        <v>0</v>
      </c>
      <c r="N32" s="218">
        <f t="shared" si="4"/>
        <v>5000</v>
      </c>
      <c r="O32" s="33"/>
      <c r="P32">
        <v>23</v>
      </c>
      <c r="Q32"/>
      <c r="R32" s="221"/>
      <c r="T32" s="152">
        <f>E32-june!E32</f>
        <v>0</v>
      </c>
      <c r="U32" s="7">
        <f>F32-june!F32</f>
        <v>0</v>
      </c>
      <c r="V32" s="152">
        <f>G32-june!G32</f>
        <v>-3.16</v>
      </c>
      <c r="W32" s="7">
        <f>H32-june!H32</f>
        <v>-21665</v>
      </c>
      <c r="Y32" s="6">
        <f t="shared" si="0"/>
        <v>0</v>
      </c>
      <c r="Z32">
        <v>23</v>
      </c>
      <c r="AA32">
        <v>1</v>
      </c>
      <c r="AB32" s="221">
        <v>5000</v>
      </c>
      <c r="AC32" s="7">
        <f>AA32-june!G32</f>
        <v>-3.16</v>
      </c>
      <c r="AD32" s="7">
        <f>AB32-june!H32</f>
        <v>-21665</v>
      </c>
    </row>
    <row r="33" spans="1:30" ht="18.75">
      <c r="A33" s="6">
        <v>24</v>
      </c>
      <c r="B33" s="32" t="s">
        <v>813</v>
      </c>
      <c r="C33" s="31">
        <v>24</v>
      </c>
      <c r="D33" s="32"/>
      <c r="E33" s="217">
        <v>99.509999999999991</v>
      </c>
      <c r="F33" s="218">
        <v>580989</v>
      </c>
      <c r="G33" s="219">
        <f t="shared" si="1"/>
        <v>82.72999999999999</v>
      </c>
      <c r="H33" s="218">
        <f t="shared" si="2"/>
        <v>544940</v>
      </c>
      <c r="J33" s="32">
        <v>0</v>
      </c>
      <c r="K33" s="32">
        <v>0</v>
      </c>
      <c r="L33" s="32"/>
      <c r="M33" s="218">
        <f t="shared" si="3"/>
        <v>580989</v>
      </c>
      <c r="N33" s="218">
        <f t="shared" si="4"/>
        <v>544940</v>
      </c>
      <c r="O33" s="33"/>
      <c r="P33">
        <v>24</v>
      </c>
      <c r="Q33"/>
      <c r="R33" s="221">
        <v>4</v>
      </c>
      <c r="T33" s="152">
        <f>E33-june!E33</f>
        <v>-23.97999999999999</v>
      </c>
      <c r="U33" s="7">
        <f>F33-june!F33</f>
        <v>-168322</v>
      </c>
      <c r="V33" s="152">
        <f>G33-june!G33</f>
        <v>-12.960000000000008</v>
      </c>
      <c r="W33" s="7">
        <f>H33-june!H33</f>
        <v>-116779</v>
      </c>
      <c r="Y33" s="6">
        <f t="shared" si="0"/>
        <v>0</v>
      </c>
      <c r="Z33">
        <v>24</v>
      </c>
      <c r="AA33">
        <v>80.36999999999999</v>
      </c>
      <c r="AB33" s="221">
        <v>529128</v>
      </c>
      <c r="AC33" s="7">
        <f>AA33-june!G33</f>
        <v>-15.320000000000007</v>
      </c>
      <c r="AD33" s="7">
        <f>AB33-june!H33</f>
        <v>-132591</v>
      </c>
    </row>
    <row r="34" spans="1:30" ht="18.75">
      <c r="A34" s="6">
        <v>25</v>
      </c>
      <c r="B34" s="32" t="s">
        <v>792</v>
      </c>
      <c r="C34" s="31">
        <v>25</v>
      </c>
      <c r="D34" s="32"/>
      <c r="E34" s="217">
        <v>45.33</v>
      </c>
      <c r="F34" s="218">
        <v>257806</v>
      </c>
      <c r="G34" s="219">
        <f t="shared" si="1"/>
        <v>115.13999999999999</v>
      </c>
      <c r="H34" s="218">
        <f t="shared" si="2"/>
        <v>703458</v>
      </c>
      <c r="J34" s="32">
        <v>0</v>
      </c>
      <c r="K34" s="32">
        <v>12500</v>
      </c>
      <c r="L34" s="32"/>
      <c r="M34" s="218">
        <f t="shared" si="3"/>
        <v>257806</v>
      </c>
      <c r="N34" s="218">
        <f t="shared" si="4"/>
        <v>715958</v>
      </c>
      <c r="O34" s="33"/>
      <c r="P34">
        <v>25</v>
      </c>
      <c r="Q34"/>
      <c r="R34" s="221">
        <v>8</v>
      </c>
      <c r="T34" s="152">
        <f>E34-june!E34</f>
        <v>6.1400000000000006</v>
      </c>
      <c r="U34" s="7">
        <f>F34-june!F34</f>
        <v>39136</v>
      </c>
      <c r="V34" s="152">
        <f>G34-june!G34</f>
        <v>-20.70999999999998</v>
      </c>
      <c r="W34" s="7">
        <f>H34-june!H34</f>
        <v>-140935</v>
      </c>
      <c r="Y34" s="6">
        <f t="shared" si="0"/>
        <v>0</v>
      </c>
      <c r="Z34">
        <v>25</v>
      </c>
      <c r="AA34">
        <v>110.41999999999999</v>
      </c>
      <c r="AB34" s="221">
        <v>671834</v>
      </c>
      <c r="AC34" s="7">
        <f>AA34-june!G34</f>
        <v>-25.429999999999978</v>
      </c>
      <c r="AD34" s="7">
        <f>AB34-june!H34</f>
        <v>-172559</v>
      </c>
    </row>
    <row r="35" spans="1:30" ht="18.75">
      <c r="A35" s="6">
        <v>26</v>
      </c>
      <c r="B35" s="32" t="s">
        <v>1319</v>
      </c>
      <c r="C35" s="31">
        <v>26</v>
      </c>
      <c r="D35" s="32"/>
      <c r="E35" s="217">
        <v>0</v>
      </c>
      <c r="F35" s="218">
        <v>0</v>
      </c>
      <c r="G35" s="219">
        <f t="shared" si="1"/>
        <v>0.73</v>
      </c>
      <c r="H35" s="218">
        <f t="shared" si="2"/>
        <v>4653</v>
      </c>
      <c r="J35" s="32">
        <v>0</v>
      </c>
      <c r="K35" s="32">
        <v>0</v>
      </c>
      <c r="L35" s="32"/>
      <c r="M35" s="218">
        <f t="shared" si="3"/>
        <v>0</v>
      </c>
      <c r="N35" s="218">
        <f t="shared" si="4"/>
        <v>4653</v>
      </c>
      <c r="O35" s="33"/>
      <c r="P35">
        <v>26</v>
      </c>
      <c r="Q35"/>
      <c r="R35" s="221">
        <v>1</v>
      </c>
      <c r="T35" s="152">
        <f>E35-june!E35</f>
        <v>0</v>
      </c>
      <c r="U35" s="7">
        <f>F35-june!F35</f>
        <v>0</v>
      </c>
      <c r="V35" s="152">
        <f>G35-june!G35</f>
        <v>-0.57000000000000006</v>
      </c>
      <c r="W35" s="7">
        <f>H35-june!H35</f>
        <v>-4267</v>
      </c>
      <c r="Y35" s="6">
        <f t="shared" si="0"/>
        <v>0</v>
      </c>
      <c r="Z35">
        <v>26</v>
      </c>
      <c r="AA35">
        <v>0.14000000000000001</v>
      </c>
      <c r="AB35" s="221">
        <v>700</v>
      </c>
      <c r="AC35" s="7">
        <f>AA35-june!G35</f>
        <v>-1.1600000000000001</v>
      </c>
      <c r="AD35" s="7">
        <f>AB35-june!H35</f>
        <v>-8220</v>
      </c>
    </row>
    <row r="36" spans="1:30" ht="18.75">
      <c r="A36" s="6">
        <v>27</v>
      </c>
      <c r="B36" s="32" t="s">
        <v>891</v>
      </c>
      <c r="C36" s="31">
        <v>27</v>
      </c>
      <c r="D36" s="32"/>
      <c r="E36" s="217">
        <v>78.599999999999994</v>
      </c>
      <c r="F36" s="218">
        <v>396688</v>
      </c>
      <c r="G36" s="219">
        <f t="shared" si="1"/>
        <v>2</v>
      </c>
      <c r="H36" s="218">
        <f t="shared" si="2"/>
        <v>10000</v>
      </c>
      <c r="J36" s="32">
        <v>0</v>
      </c>
      <c r="K36" s="32">
        <v>0</v>
      </c>
      <c r="L36" s="32"/>
      <c r="M36" s="218">
        <f t="shared" si="3"/>
        <v>396688</v>
      </c>
      <c r="N36" s="218">
        <f t="shared" si="4"/>
        <v>10000</v>
      </c>
      <c r="O36" s="33"/>
      <c r="P36">
        <v>27</v>
      </c>
      <c r="Q36"/>
      <c r="R36" s="221"/>
      <c r="T36" s="152">
        <f>E36-june!E36</f>
        <v>-25.559999999999974</v>
      </c>
      <c r="U36" s="7">
        <f>F36-june!F36</f>
        <v>-124112</v>
      </c>
      <c r="V36" s="152">
        <f>G36-june!G36</f>
        <v>0.15000000000000013</v>
      </c>
      <c r="W36" s="7">
        <f>H36-june!H36</f>
        <v>750</v>
      </c>
      <c r="Y36" s="6">
        <f t="shared" si="0"/>
        <v>0</v>
      </c>
      <c r="Z36">
        <v>27</v>
      </c>
      <c r="AA36">
        <v>2</v>
      </c>
      <c r="AB36" s="221">
        <v>10000</v>
      </c>
      <c r="AC36" s="7">
        <f>AA36-june!G36</f>
        <v>0.15000000000000013</v>
      </c>
      <c r="AD36" s="7">
        <f>AB36-june!H36</f>
        <v>750</v>
      </c>
    </row>
    <row r="37" spans="1:30" ht="18.75">
      <c r="A37" s="6">
        <v>28</v>
      </c>
      <c r="B37" s="32" t="s">
        <v>560</v>
      </c>
      <c r="C37" s="31">
        <v>28</v>
      </c>
      <c r="D37" s="32"/>
      <c r="E37" s="217">
        <v>18</v>
      </c>
      <c r="F37" s="218">
        <v>145629</v>
      </c>
      <c r="G37" s="219">
        <f t="shared" si="1"/>
        <v>0</v>
      </c>
      <c r="H37" s="218">
        <f t="shared" si="2"/>
        <v>0</v>
      </c>
      <c r="J37" s="32">
        <v>0</v>
      </c>
      <c r="K37" s="32">
        <v>0</v>
      </c>
      <c r="L37" s="32"/>
      <c r="M37" s="218">
        <f t="shared" si="3"/>
        <v>145629</v>
      </c>
      <c r="N37" s="218">
        <f t="shared" si="4"/>
        <v>0</v>
      </c>
      <c r="O37" s="33"/>
      <c r="P37">
        <v>28</v>
      </c>
      <c r="Q37"/>
      <c r="R37" s="221"/>
      <c r="T37" s="152">
        <f>E37-june!E37</f>
        <v>-1.4100000000000001</v>
      </c>
      <c r="U37" s="7">
        <f>F37-june!F37</f>
        <v>-2192</v>
      </c>
      <c r="V37" s="152">
        <f>G37-june!G37</f>
        <v>-1</v>
      </c>
      <c r="W37" s="7">
        <f>H37-june!H37</f>
        <v>-5000</v>
      </c>
      <c r="Y37" s="6">
        <f t="shared" si="0"/>
        <v>0</v>
      </c>
      <c r="Z37">
        <v>28</v>
      </c>
      <c r="AA37"/>
      <c r="AB37" s="221"/>
      <c r="AC37" s="7">
        <f>AA37-june!G37</f>
        <v>-1</v>
      </c>
      <c r="AD37" s="7">
        <f>AB37-june!H37</f>
        <v>-5000</v>
      </c>
    </row>
    <row r="38" spans="1:30" ht="18.75">
      <c r="A38" s="6">
        <v>29</v>
      </c>
      <c r="B38" s="31" t="s">
        <v>1320</v>
      </c>
      <c r="C38" s="31">
        <v>29</v>
      </c>
      <c r="D38" s="31"/>
      <c r="E38" s="217">
        <v>0</v>
      </c>
      <c r="F38" s="218">
        <v>0</v>
      </c>
      <c r="G38" s="219">
        <f t="shared" si="1"/>
        <v>0</v>
      </c>
      <c r="H38" s="218">
        <f t="shared" si="2"/>
        <v>0</v>
      </c>
      <c r="J38" s="31">
        <v>0</v>
      </c>
      <c r="K38" s="31">
        <v>0</v>
      </c>
      <c r="L38" s="31"/>
      <c r="M38" s="218">
        <f t="shared" si="3"/>
        <v>0</v>
      </c>
      <c r="N38" s="218">
        <f t="shared" si="4"/>
        <v>0</v>
      </c>
      <c r="O38" s="33"/>
      <c r="P38">
        <v>29</v>
      </c>
      <c r="Q38"/>
      <c r="R38" s="221"/>
      <c r="T38" s="152">
        <f>E38-june!E38</f>
        <v>0</v>
      </c>
      <c r="U38" s="7">
        <f>F38-june!F38</f>
        <v>0</v>
      </c>
      <c r="V38" s="152">
        <f>G38-june!G38</f>
        <v>0</v>
      </c>
      <c r="W38" s="7">
        <f>H38-june!H38</f>
        <v>0</v>
      </c>
      <c r="Y38" s="6">
        <f t="shared" si="0"/>
        <v>0</v>
      </c>
      <c r="Z38">
        <v>29</v>
      </c>
      <c r="AA38"/>
      <c r="AB38" s="221"/>
      <c r="AC38" s="7">
        <f>AA38-june!G38</f>
        <v>0</v>
      </c>
      <c r="AD38" s="7">
        <f>AB38-june!H38</f>
        <v>0</v>
      </c>
    </row>
    <row r="39" spans="1:30" ht="18.75">
      <c r="A39" s="6">
        <v>30</v>
      </c>
      <c r="B39" s="32" t="s">
        <v>858</v>
      </c>
      <c r="C39" s="31">
        <v>30</v>
      </c>
      <c r="D39" s="32"/>
      <c r="E39" s="217">
        <v>95.320000000000007</v>
      </c>
      <c r="F39" s="218">
        <v>524477</v>
      </c>
      <c r="G39" s="219">
        <f t="shared" si="1"/>
        <v>62.120000000000005</v>
      </c>
      <c r="H39" s="218">
        <f t="shared" si="2"/>
        <v>336687</v>
      </c>
      <c r="J39" s="32">
        <v>0</v>
      </c>
      <c r="K39" s="32">
        <v>0</v>
      </c>
      <c r="L39" s="32"/>
      <c r="M39" s="218">
        <f t="shared" si="3"/>
        <v>524477</v>
      </c>
      <c r="N39" s="218">
        <f t="shared" si="4"/>
        <v>336687</v>
      </c>
      <c r="O39" s="33"/>
      <c r="P39">
        <v>30</v>
      </c>
      <c r="Q39">
        <v>7</v>
      </c>
      <c r="R39" s="221">
        <v>9</v>
      </c>
      <c r="T39" s="152">
        <f>E39-june!E39</f>
        <v>-7.9799999999999898</v>
      </c>
      <c r="U39" s="7">
        <f>F39-june!F39</f>
        <v>-71601</v>
      </c>
      <c r="V39" s="152">
        <f>G39-june!G39</f>
        <v>2.7800000000000082</v>
      </c>
      <c r="W39" s="7">
        <f>H39-june!H39</f>
        <v>-1997</v>
      </c>
      <c r="Y39" s="6">
        <f t="shared" si="0"/>
        <v>0</v>
      </c>
      <c r="Z39">
        <v>30</v>
      </c>
      <c r="AA39">
        <v>51</v>
      </c>
      <c r="AB39" s="221">
        <v>262183</v>
      </c>
      <c r="AC39" s="7">
        <f>AA39-june!G39</f>
        <v>-8.3399999999999963</v>
      </c>
      <c r="AD39" s="7">
        <f>AB39-june!H39</f>
        <v>-76501</v>
      </c>
    </row>
    <row r="40" spans="1:30" ht="18.75">
      <c r="A40" s="6">
        <v>31</v>
      </c>
      <c r="B40" s="32" t="s">
        <v>912</v>
      </c>
      <c r="C40" s="31">
        <v>31</v>
      </c>
      <c r="D40" s="32"/>
      <c r="E40" s="217">
        <v>0</v>
      </c>
      <c r="F40" s="218">
        <v>0</v>
      </c>
      <c r="G40" s="219">
        <f t="shared" si="1"/>
        <v>13.559999999999999</v>
      </c>
      <c r="H40" s="218">
        <f t="shared" si="2"/>
        <v>74634</v>
      </c>
      <c r="J40" s="32">
        <v>0</v>
      </c>
      <c r="K40" s="32">
        <v>0</v>
      </c>
      <c r="L40" s="32"/>
      <c r="M40" s="218">
        <f t="shared" si="3"/>
        <v>0</v>
      </c>
      <c r="N40" s="218">
        <f t="shared" si="4"/>
        <v>74634</v>
      </c>
      <c r="O40" s="33"/>
      <c r="P40">
        <v>31</v>
      </c>
      <c r="Q40">
        <v>2</v>
      </c>
      <c r="R40" s="221">
        <v>4</v>
      </c>
      <c r="T40" s="152">
        <f>E40-june!E40</f>
        <v>0</v>
      </c>
      <c r="U40" s="7">
        <f>F40-june!F40</f>
        <v>0</v>
      </c>
      <c r="V40" s="152">
        <f>G40-june!G40</f>
        <v>-4.41</v>
      </c>
      <c r="W40" s="7">
        <f>H40-june!H40</f>
        <v>-42618</v>
      </c>
      <c r="Y40" s="6">
        <f t="shared" si="0"/>
        <v>0</v>
      </c>
      <c r="Z40">
        <v>31</v>
      </c>
      <c r="AA40">
        <v>9.5399999999999991</v>
      </c>
      <c r="AB40" s="221">
        <v>47700</v>
      </c>
      <c r="AC40" s="7">
        <f>AA40-june!G40</f>
        <v>-8.43</v>
      </c>
      <c r="AD40" s="7">
        <f>AB40-june!H40</f>
        <v>-69552</v>
      </c>
    </row>
    <row r="41" spans="1:30" ht="18.75">
      <c r="A41" s="6">
        <v>32</v>
      </c>
      <c r="B41" s="31" t="s">
        <v>1321</v>
      </c>
      <c r="C41" s="31">
        <v>32</v>
      </c>
      <c r="D41" s="31"/>
      <c r="E41" s="217">
        <v>0</v>
      </c>
      <c r="F41" s="218">
        <v>0</v>
      </c>
      <c r="G41" s="219">
        <f t="shared" si="1"/>
        <v>0</v>
      </c>
      <c r="H41" s="218">
        <f t="shared" si="2"/>
        <v>0</v>
      </c>
      <c r="J41" s="31">
        <v>0</v>
      </c>
      <c r="K41" s="31">
        <v>0</v>
      </c>
      <c r="L41" s="31"/>
      <c r="M41" s="218">
        <f t="shared" si="3"/>
        <v>0</v>
      </c>
      <c r="N41" s="218">
        <f t="shared" si="4"/>
        <v>0</v>
      </c>
      <c r="O41" s="33"/>
      <c r="P41">
        <v>32</v>
      </c>
      <c r="Q41"/>
      <c r="R41" s="221"/>
      <c r="T41" s="152">
        <f>E41-june!E41</f>
        <v>0</v>
      </c>
      <c r="U41" s="7">
        <f>F41-june!F41</f>
        <v>0</v>
      </c>
      <c r="V41" s="152">
        <f>G41-june!G41</f>
        <v>0</v>
      </c>
      <c r="W41" s="7">
        <f>H41-june!H41</f>
        <v>0</v>
      </c>
      <c r="Y41" s="6">
        <f t="shared" si="0"/>
        <v>0</v>
      </c>
      <c r="Z41">
        <v>32</v>
      </c>
      <c r="AA41"/>
      <c r="AB41" s="221"/>
      <c r="AC41" s="7">
        <f>AA41-june!G41</f>
        <v>0</v>
      </c>
      <c r="AD41" s="7">
        <f>AB41-june!H41</f>
        <v>0</v>
      </c>
    </row>
    <row r="42" spans="1:30" ht="18.75">
      <c r="A42" s="6">
        <v>33</v>
      </c>
      <c r="B42" s="31" t="s">
        <v>1322</v>
      </c>
      <c r="C42" s="31">
        <v>33</v>
      </c>
      <c r="D42" s="31"/>
      <c r="E42" s="217">
        <v>0</v>
      </c>
      <c r="F42" s="218">
        <v>0</v>
      </c>
      <c r="G42" s="219">
        <f t="shared" si="1"/>
        <v>0</v>
      </c>
      <c r="H42" s="218">
        <f t="shared" si="2"/>
        <v>0</v>
      </c>
      <c r="J42" s="31">
        <v>0</v>
      </c>
      <c r="K42" s="31">
        <v>0</v>
      </c>
      <c r="L42" s="31"/>
      <c r="M42" s="218">
        <f t="shared" si="3"/>
        <v>0</v>
      </c>
      <c r="N42" s="218">
        <f t="shared" si="4"/>
        <v>0</v>
      </c>
      <c r="O42" s="33"/>
      <c r="P42">
        <v>33</v>
      </c>
      <c r="Q42"/>
      <c r="R42" s="221"/>
      <c r="T42" s="152">
        <f>E42-june!E42</f>
        <v>0</v>
      </c>
      <c r="U42" s="7">
        <f>F42-june!F42</f>
        <v>0</v>
      </c>
      <c r="V42" s="152">
        <f>G42-june!G42</f>
        <v>-2</v>
      </c>
      <c r="W42" s="7">
        <f>H42-june!H42</f>
        <v>-11951</v>
      </c>
      <c r="Y42" s="6">
        <f t="shared" si="0"/>
        <v>0</v>
      </c>
      <c r="Z42">
        <v>33</v>
      </c>
      <c r="AA42"/>
      <c r="AB42" s="221"/>
      <c r="AC42" s="7">
        <f>AA42-june!G42</f>
        <v>-2</v>
      </c>
      <c r="AD42" s="7">
        <f>AB42-june!H42</f>
        <v>-11951</v>
      </c>
    </row>
    <row r="43" spans="1:30" ht="18.75">
      <c r="A43" s="6">
        <v>34</v>
      </c>
      <c r="B43" s="31" t="s">
        <v>1323</v>
      </c>
      <c r="C43" s="31">
        <v>34</v>
      </c>
      <c r="D43" s="31"/>
      <c r="E43" s="217">
        <v>0</v>
      </c>
      <c r="F43" s="218">
        <v>0</v>
      </c>
      <c r="G43" s="219">
        <f t="shared" si="1"/>
        <v>0</v>
      </c>
      <c r="H43" s="218">
        <f t="shared" si="2"/>
        <v>0</v>
      </c>
      <c r="J43" s="31">
        <v>0</v>
      </c>
      <c r="K43" s="31">
        <v>0</v>
      </c>
      <c r="L43" s="31"/>
      <c r="M43" s="218">
        <f t="shared" si="3"/>
        <v>0</v>
      </c>
      <c r="N43" s="218">
        <f t="shared" si="4"/>
        <v>0</v>
      </c>
      <c r="O43" s="33"/>
      <c r="P43">
        <v>34</v>
      </c>
      <c r="Q43"/>
      <c r="R43" s="221"/>
      <c r="T43" s="152">
        <f>E43-june!E43</f>
        <v>0</v>
      </c>
      <c r="U43" s="7">
        <f>F43-june!F43</f>
        <v>0</v>
      </c>
      <c r="V43" s="152">
        <f>G43-june!G43</f>
        <v>0</v>
      </c>
      <c r="W43" s="7">
        <f>H43-june!H43</f>
        <v>0</v>
      </c>
      <c r="Y43" s="6">
        <f t="shared" si="0"/>
        <v>0</v>
      </c>
      <c r="Z43">
        <v>34</v>
      </c>
      <c r="AA43"/>
      <c r="AB43" s="221"/>
      <c r="AC43" s="7">
        <f>AA43-june!G43</f>
        <v>0</v>
      </c>
      <c r="AD43" s="7">
        <f>AB43-june!H43</f>
        <v>0</v>
      </c>
    </row>
    <row r="44" spans="1:30" ht="18.75">
      <c r="A44" s="6">
        <v>35</v>
      </c>
      <c r="B44" s="32" t="s">
        <v>833</v>
      </c>
      <c r="C44" s="31">
        <v>35</v>
      </c>
      <c r="D44" s="32"/>
      <c r="E44" s="217">
        <v>0</v>
      </c>
      <c r="F44" s="218">
        <v>0</v>
      </c>
      <c r="G44" s="219">
        <f t="shared" si="1"/>
        <v>86.539999999999992</v>
      </c>
      <c r="H44" s="218">
        <f t="shared" si="2"/>
        <v>555312</v>
      </c>
      <c r="J44" s="32">
        <v>0</v>
      </c>
      <c r="K44" s="32">
        <v>0</v>
      </c>
      <c r="L44" s="32"/>
      <c r="M44" s="218">
        <f t="shared" si="3"/>
        <v>0</v>
      </c>
      <c r="N44" s="218">
        <f t="shared" si="4"/>
        <v>555312</v>
      </c>
      <c r="O44" s="33"/>
      <c r="P44">
        <v>35</v>
      </c>
      <c r="Q44">
        <v>24</v>
      </c>
      <c r="R44" s="221">
        <v>76</v>
      </c>
      <c r="T44" s="152">
        <f>E44-june!E44</f>
        <v>0</v>
      </c>
      <c r="U44" s="7">
        <f>F44-june!F44</f>
        <v>0</v>
      </c>
      <c r="V44" s="152">
        <f>G44-june!G44</f>
        <v>-6.5400000000000063</v>
      </c>
      <c r="W44" s="7">
        <f>H44-june!H44</f>
        <v>-61463</v>
      </c>
      <c r="Y44" s="6">
        <f t="shared" si="0"/>
        <v>0</v>
      </c>
      <c r="Z44">
        <v>35</v>
      </c>
      <c r="AA44">
        <v>21.78</v>
      </c>
      <c r="AB44" s="221">
        <v>121420</v>
      </c>
      <c r="AC44" s="7">
        <f>AA44-june!G44</f>
        <v>-71.3</v>
      </c>
      <c r="AD44" s="7">
        <f>AB44-june!H44</f>
        <v>-495355</v>
      </c>
    </row>
    <row r="45" spans="1:30" ht="18.75">
      <c r="A45" s="6">
        <v>36</v>
      </c>
      <c r="B45" s="32" t="s">
        <v>902</v>
      </c>
      <c r="C45" s="31">
        <v>36</v>
      </c>
      <c r="D45" s="32"/>
      <c r="E45" s="217">
        <v>126.46000000000001</v>
      </c>
      <c r="F45" s="218">
        <v>723869</v>
      </c>
      <c r="G45" s="219">
        <f t="shared" si="1"/>
        <v>91.77</v>
      </c>
      <c r="H45" s="218">
        <f t="shared" si="2"/>
        <v>622519</v>
      </c>
      <c r="J45" s="32">
        <v>0</v>
      </c>
      <c r="K45" s="32">
        <v>0</v>
      </c>
      <c r="L45" s="32"/>
      <c r="M45" s="218">
        <f t="shared" si="3"/>
        <v>723869</v>
      </c>
      <c r="N45" s="218">
        <f t="shared" si="4"/>
        <v>622519</v>
      </c>
      <c r="O45" s="33"/>
      <c r="P45">
        <v>36</v>
      </c>
      <c r="Q45">
        <v>2</v>
      </c>
      <c r="R45" s="221">
        <v>1</v>
      </c>
      <c r="T45" s="152">
        <f>E45-june!E45</f>
        <v>-8.4399999999999977</v>
      </c>
      <c r="U45" s="7">
        <f>F45-june!F45</f>
        <v>-76651</v>
      </c>
      <c r="V45" s="152">
        <f>G45-june!G45</f>
        <v>-3.8100000000000165</v>
      </c>
      <c r="W45" s="7">
        <f>H45-june!H45</f>
        <v>57602</v>
      </c>
      <c r="Y45" s="6">
        <f t="shared" si="0"/>
        <v>0</v>
      </c>
      <c r="Z45">
        <v>36</v>
      </c>
      <c r="AA45">
        <v>89.52</v>
      </c>
      <c r="AB45" s="221">
        <v>607444</v>
      </c>
      <c r="AC45" s="7">
        <f>AA45-june!G45</f>
        <v>-6.0600000000000165</v>
      </c>
      <c r="AD45" s="7">
        <f>AB45-june!H45</f>
        <v>42527</v>
      </c>
    </row>
    <row r="46" spans="1:30" ht="18.75">
      <c r="A46" s="6">
        <v>37</v>
      </c>
      <c r="B46" s="32" t="s">
        <v>561</v>
      </c>
      <c r="C46" s="31">
        <v>37</v>
      </c>
      <c r="D46" s="32"/>
      <c r="E46" s="217">
        <v>0</v>
      </c>
      <c r="F46" s="218">
        <v>0</v>
      </c>
      <c r="G46" s="219">
        <f t="shared" si="1"/>
        <v>0</v>
      </c>
      <c r="H46" s="218">
        <f t="shared" si="2"/>
        <v>0</v>
      </c>
      <c r="J46" s="32">
        <v>0</v>
      </c>
      <c r="K46" s="32">
        <v>0</v>
      </c>
      <c r="L46" s="32"/>
      <c r="M46" s="218">
        <f t="shared" si="3"/>
        <v>0</v>
      </c>
      <c r="N46" s="218">
        <f t="shared" si="4"/>
        <v>0</v>
      </c>
      <c r="O46" s="33"/>
      <c r="P46">
        <v>37</v>
      </c>
      <c r="Q46"/>
      <c r="R46" s="221"/>
      <c r="T46" s="152">
        <f>E46-june!E46</f>
        <v>0</v>
      </c>
      <c r="U46" s="7">
        <f>F46-june!F46</f>
        <v>0</v>
      </c>
      <c r="V46" s="152">
        <f>G46-june!G46</f>
        <v>0</v>
      </c>
      <c r="W46" s="7">
        <f>H46-june!H46</f>
        <v>0</v>
      </c>
      <c r="Y46" s="6">
        <f t="shared" si="0"/>
        <v>0</v>
      </c>
      <c r="Z46">
        <v>37</v>
      </c>
      <c r="AA46"/>
      <c r="AB46" s="221"/>
      <c r="AC46" s="7">
        <f>AA46-june!G46</f>
        <v>0</v>
      </c>
      <c r="AD46" s="7">
        <f>AB46-june!H46</f>
        <v>0</v>
      </c>
    </row>
    <row r="47" spans="1:30" ht="18.75">
      <c r="A47" s="6">
        <v>38</v>
      </c>
      <c r="B47" s="31" t="s">
        <v>809</v>
      </c>
      <c r="C47" s="31">
        <v>38</v>
      </c>
      <c r="D47" s="31"/>
      <c r="E47" s="217">
        <v>0</v>
      </c>
      <c r="F47" s="218">
        <v>0</v>
      </c>
      <c r="G47" s="219">
        <f t="shared" si="1"/>
        <v>0.83</v>
      </c>
      <c r="H47" s="218">
        <f t="shared" si="2"/>
        <v>5561</v>
      </c>
      <c r="J47" s="31">
        <v>0</v>
      </c>
      <c r="K47" s="31">
        <v>0</v>
      </c>
      <c r="L47" s="31"/>
      <c r="M47" s="218">
        <f t="shared" si="3"/>
        <v>0</v>
      </c>
      <c r="N47" s="218">
        <f t="shared" si="4"/>
        <v>5561</v>
      </c>
      <c r="O47" s="33"/>
      <c r="P47">
        <v>38</v>
      </c>
      <c r="Q47">
        <v>1</v>
      </c>
      <c r="R47" s="221"/>
      <c r="T47" s="152">
        <f>E47-june!E47</f>
        <v>0</v>
      </c>
      <c r="U47" s="7">
        <f>F47-june!F47</f>
        <v>0</v>
      </c>
      <c r="V47" s="152">
        <f>G47-june!G47</f>
        <v>-2.17</v>
      </c>
      <c r="W47" s="7">
        <f>H47-june!H47</f>
        <v>-11139</v>
      </c>
      <c r="Y47" s="6">
        <f t="shared" si="0"/>
        <v>0</v>
      </c>
      <c r="Z47" s="6">
        <v>38</v>
      </c>
      <c r="AC47" s="7">
        <f>AA47-june!G47</f>
        <v>-3</v>
      </c>
      <c r="AD47" s="7">
        <f>AB47-june!H47</f>
        <v>-16700</v>
      </c>
    </row>
    <row r="48" spans="1:30" ht="18.75">
      <c r="A48" s="6">
        <v>39</v>
      </c>
      <c r="B48" s="32" t="s">
        <v>786</v>
      </c>
      <c r="C48" s="31">
        <v>39</v>
      </c>
      <c r="D48" s="32"/>
      <c r="E48" s="217">
        <v>13</v>
      </c>
      <c r="F48" s="218">
        <v>70513</v>
      </c>
      <c r="G48" s="219">
        <f t="shared" si="1"/>
        <v>7.4</v>
      </c>
      <c r="H48" s="218">
        <f t="shared" si="2"/>
        <v>83867</v>
      </c>
      <c r="J48" s="32">
        <v>0</v>
      </c>
      <c r="K48" s="32">
        <v>0</v>
      </c>
      <c r="L48" s="32"/>
      <c r="M48" s="218">
        <f t="shared" si="3"/>
        <v>70513</v>
      </c>
      <c r="N48" s="218">
        <f t="shared" si="4"/>
        <v>83867</v>
      </c>
      <c r="O48" s="33"/>
      <c r="P48">
        <v>39</v>
      </c>
      <c r="Q48">
        <v>2</v>
      </c>
      <c r="R48" s="221"/>
      <c r="T48" s="152">
        <f>E48-june!E48</f>
        <v>-4</v>
      </c>
      <c r="U48" s="7">
        <f>F48-june!F48</f>
        <v>-24252</v>
      </c>
      <c r="V48" s="152">
        <f>G48-june!G48</f>
        <v>1.7999999999999998</v>
      </c>
      <c r="W48" s="7">
        <f>H48-june!H48</f>
        <v>10179</v>
      </c>
      <c r="Y48" s="6">
        <f t="shared" si="0"/>
        <v>0</v>
      </c>
      <c r="Z48">
        <v>39</v>
      </c>
      <c r="AA48">
        <v>5.74</v>
      </c>
      <c r="AB48" s="221">
        <v>72745</v>
      </c>
      <c r="AC48" s="7">
        <f>AA48-june!G48</f>
        <v>0.13999999999999968</v>
      </c>
      <c r="AD48" s="7">
        <f>AB48-june!H48</f>
        <v>-943</v>
      </c>
    </row>
    <row r="49" spans="1:30" ht="18.75">
      <c r="A49" s="6">
        <v>40</v>
      </c>
      <c r="B49" s="32" t="s">
        <v>834</v>
      </c>
      <c r="C49" s="31">
        <v>40</v>
      </c>
      <c r="D49" s="32"/>
      <c r="E49" s="217">
        <v>0</v>
      </c>
      <c r="F49" s="218">
        <v>0</v>
      </c>
      <c r="G49" s="219">
        <f t="shared" si="1"/>
        <v>4.5999999999999996</v>
      </c>
      <c r="H49" s="218">
        <f t="shared" si="2"/>
        <v>27420</v>
      </c>
      <c r="J49" s="32">
        <v>0</v>
      </c>
      <c r="K49" s="32">
        <v>0</v>
      </c>
      <c r="L49" s="32"/>
      <c r="M49" s="218">
        <f t="shared" si="3"/>
        <v>0</v>
      </c>
      <c r="N49" s="218">
        <f t="shared" si="4"/>
        <v>27420</v>
      </c>
      <c r="O49" s="33"/>
      <c r="P49">
        <v>40</v>
      </c>
      <c r="Q49">
        <v>1</v>
      </c>
      <c r="R49" s="221">
        <v>3</v>
      </c>
      <c r="T49" s="152">
        <f>E49-june!E49</f>
        <v>0</v>
      </c>
      <c r="U49" s="7">
        <f>F49-june!F49</f>
        <v>0</v>
      </c>
      <c r="V49" s="152">
        <f>G49-june!G49</f>
        <v>-0.59000000000000075</v>
      </c>
      <c r="W49" s="7">
        <f>H49-june!H49</f>
        <v>-5910</v>
      </c>
      <c r="Y49" s="6">
        <f t="shared" si="0"/>
        <v>0</v>
      </c>
      <c r="Z49">
        <v>40</v>
      </c>
      <c r="AA49">
        <v>2</v>
      </c>
      <c r="AB49" s="221">
        <v>10000</v>
      </c>
      <c r="AC49" s="7">
        <f>AA49-june!G49</f>
        <v>-3.1900000000000004</v>
      </c>
      <c r="AD49" s="7">
        <f>AB49-june!H49</f>
        <v>-23330</v>
      </c>
    </row>
    <row r="50" spans="1:30" ht="18.75">
      <c r="A50" s="6">
        <v>41</v>
      </c>
      <c r="B50" s="32" t="s">
        <v>777</v>
      </c>
      <c r="C50" s="31">
        <v>41</v>
      </c>
      <c r="D50" s="32"/>
      <c r="E50" s="217">
        <v>0</v>
      </c>
      <c r="F50" s="218">
        <v>0</v>
      </c>
      <c r="G50" s="219">
        <f t="shared" si="1"/>
        <v>23.39</v>
      </c>
      <c r="H50" s="218">
        <f t="shared" si="2"/>
        <v>158226</v>
      </c>
      <c r="J50" s="32">
        <v>0</v>
      </c>
      <c r="K50" s="32">
        <v>0</v>
      </c>
      <c r="L50" s="32"/>
      <c r="M50" s="218">
        <f t="shared" si="3"/>
        <v>0</v>
      </c>
      <c r="N50" s="218">
        <f t="shared" si="4"/>
        <v>158226</v>
      </c>
      <c r="O50" s="33"/>
      <c r="P50">
        <v>41</v>
      </c>
      <c r="Q50"/>
      <c r="R50" s="221">
        <v>1</v>
      </c>
      <c r="T50" s="152">
        <f>E50-june!E50</f>
        <v>0</v>
      </c>
      <c r="U50" s="7">
        <f>F50-june!F50</f>
        <v>0</v>
      </c>
      <c r="V50" s="152">
        <f>G50-june!G50</f>
        <v>-8.86</v>
      </c>
      <c r="W50" s="7">
        <f>H50-june!H50</f>
        <v>-37170</v>
      </c>
      <c r="Y50" s="6">
        <f t="shared" si="0"/>
        <v>0</v>
      </c>
      <c r="Z50">
        <v>41</v>
      </c>
      <c r="AA50">
        <v>22.8</v>
      </c>
      <c r="AB50" s="221">
        <v>154273</v>
      </c>
      <c r="AC50" s="7">
        <f>AA50-june!G50</f>
        <v>-9.4499999999999993</v>
      </c>
      <c r="AD50" s="7">
        <f>AB50-june!H50</f>
        <v>-41123</v>
      </c>
    </row>
    <row r="51" spans="1:30" ht="18.75">
      <c r="A51" s="6">
        <v>42</v>
      </c>
      <c r="B51" s="31" t="s">
        <v>1324</v>
      </c>
      <c r="C51" s="31">
        <v>42</v>
      </c>
      <c r="D51" s="31"/>
      <c r="E51" s="217">
        <v>0</v>
      </c>
      <c r="F51" s="218">
        <v>0</v>
      </c>
      <c r="G51" s="219">
        <f t="shared" si="1"/>
        <v>0</v>
      </c>
      <c r="H51" s="218">
        <f t="shared" si="2"/>
        <v>0</v>
      </c>
      <c r="J51" s="31">
        <v>0</v>
      </c>
      <c r="K51" s="31">
        <v>0</v>
      </c>
      <c r="L51" s="31"/>
      <c r="M51" s="218">
        <f t="shared" si="3"/>
        <v>0</v>
      </c>
      <c r="N51" s="218">
        <f t="shared" si="4"/>
        <v>0</v>
      </c>
      <c r="O51" s="33"/>
      <c r="P51">
        <v>42</v>
      </c>
      <c r="Q51"/>
      <c r="R51" s="221"/>
      <c r="T51" s="152">
        <f>E51-june!E51</f>
        <v>0</v>
      </c>
      <c r="U51" s="7">
        <f>F51-june!F51</f>
        <v>0</v>
      </c>
      <c r="V51" s="152">
        <f>G51-june!G51</f>
        <v>0</v>
      </c>
      <c r="W51" s="7">
        <f>H51-june!H51</f>
        <v>0</v>
      </c>
      <c r="Y51" s="6">
        <f t="shared" si="0"/>
        <v>0</v>
      </c>
      <c r="Z51">
        <v>42</v>
      </c>
      <c r="AA51"/>
      <c r="AB51" s="221"/>
      <c r="AC51" s="7">
        <f>AA51-june!G51</f>
        <v>0</v>
      </c>
      <c r="AD51" s="7">
        <f>AB51-june!H51</f>
        <v>0</v>
      </c>
    </row>
    <row r="52" spans="1:30" ht="18.75">
      <c r="A52" s="6">
        <v>43</v>
      </c>
      <c r="B52" s="31" t="s">
        <v>1325</v>
      </c>
      <c r="C52" s="31">
        <v>43</v>
      </c>
      <c r="D52" s="31"/>
      <c r="E52" s="217">
        <v>0</v>
      </c>
      <c r="F52" s="218">
        <v>0</v>
      </c>
      <c r="G52" s="219">
        <f t="shared" si="1"/>
        <v>9.370000000000001</v>
      </c>
      <c r="H52" s="218">
        <f t="shared" si="2"/>
        <v>102550</v>
      </c>
      <c r="J52" s="31">
        <v>0</v>
      </c>
      <c r="K52" s="31">
        <v>0</v>
      </c>
      <c r="L52" s="31"/>
      <c r="M52" s="218">
        <f t="shared" si="3"/>
        <v>0</v>
      </c>
      <c r="N52" s="218">
        <f t="shared" si="4"/>
        <v>102550</v>
      </c>
      <c r="O52" s="33"/>
      <c r="P52">
        <v>43</v>
      </c>
      <c r="Q52"/>
      <c r="R52" s="221"/>
      <c r="T52" s="152">
        <f>E52-june!E52</f>
        <v>0</v>
      </c>
      <c r="U52" s="7">
        <f>F52-june!F52</f>
        <v>0</v>
      </c>
      <c r="V52" s="152">
        <f>G52-june!G52</f>
        <v>2.2400000000000011</v>
      </c>
      <c r="W52" s="7">
        <f>H52-june!H52</f>
        <v>39790</v>
      </c>
      <c r="Y52" s="6">
        <f t="shared" si="0"/>
        <v>0</v>
      </c>
      <c r="Z52">
        <v>43</v>
      </c>
      <c r="AA52">
        <v>9.370000000000001</v>
      </c>
      <c r="AB52" s="221">
        <v>102550</v>
      </c>
      <c r="AC52" s="7">
        <f>AA52-june!G52</f>
        <v>2.2400000000000011</v>
      </c>
      <c r="AD52" s="7">
        <f>AB52-june!H52</f>
        <v>39790</v>
      </c>
    </row>
    <row r="53" spans="1:30" ht="18.75">
      <c r="A53" s="6">
        <v>44</v>
      </c>
      <c r="B53" s="32" t="s">
        <v>835</v>
      </c>
      <c r="C53" s="31">
        <v>44</v>
      </c>
      <c r="D53" s="32"/>
      <c r="E53" s="217">
        <v>23</v>
      </c>
      <c r="F53" s="218">
        <v>115000</v>
      </c>
      <c r="G53" s="219">
        <f t="shared" si="1"/>
        <v>188.57000000000005</v>
      </c>
      <c r="H53" s="218">
        <f t="shared" si="2"/>
        <v>1037038</v>
      </c>
      <c r="J53" s="32">
        <v>0</v>
      </c>
      <c r="K53" s="32">
        <v>0</v>
      </c>
      <c r="L53" s="32"/>
      <c r="M53" s="218">
        <f t="shared" si="3"/>
        <v>115000</v>
      </c>
      <c r="N53" s="218">
        <f t="shared" si="4"/>
        <v>1037038</v>
      </c>
      <c r="O53" s="33"/>
      <c r="P53">
        <v>44</v>
      </c>
      <c r="Q53">
        <v>10</v>
      </c>
      <c r="R53" s="221">
        <v>24</v>
      </c>
      <c r="T53" s="152">
        <f>E53-june!E53</f>
        <v>-0.42999999999999972</v>
      </c>
      <c r="U53" s="7">
        <f>F53-june!F53</f>
        <v>-112944</v>
      </c>
      <c r="V53" s="152">
        <f>G53-june!G53</f>
        <v>-47.099999999999937</v>
      </c>
      <c r="W53" s="7">
        <f>H53-june!H53</f>
        <v>-231930</v>
      </c>
      <c r="Y53" s="6">
        <f t="shared" si="0"/>
        <v>0</v>
      </c>
      <c r="Z53">
        <v>44</v>
      </c>
      <c r="AA53">
        <v>166.11000000000004</v>
      </c>
      <c r="AB53" s="221">
        <v>886556</v>
      </c>
      <c r="AC53" s="7">
        <f>AA53-june!G53</f>
        <v>-69.559999999999945</v>
      </c>
      <c r="AD53" s="7">
        <f>AB53-june!H53</f>
        <v>-382412</v>
      </c>
    </row>
    <row r="54" spans="1:30" ht="18.75">
      <c r="A54" s="6">
        <v>45</v>
      </c>
      <c r="B54" s="32" t="s">
        <v>898</v>
      </c>
      <c r="C54" s="31">
        <v>45</v>
      </c>
      <c r="D54" s="32"/>
      <c r="E54" s="217">
        <v>60.86</v>
      </c>
      <c r="F54" s="218">
        <v>389284</v>
      </c>
      <c r="G54" s="219">
        <f t="shared" si="1"/>
        <v>2.2800000000000002</v>
      </c>
      <c r="H54" s="218">
        <f t="shared" si="2"/>
        <v>14677</v>
      </c>
      <c r="J54" s="32">
        <v>0</v>
      </c>
      <c r="K54" s="32">
        <v>0</v>
      </c>
      <c r="L54" s="32"/>
      <c r="M54" s="218">
        <f t="shared" si="3"/>
        <v>389284</v>
      </c>
      <c r="N54" s="218">
        <f t="shared" si="4"/>
        <v>14677</v>
      </c>
      <c r="O54" s="33"/>
      <c r="P54">
        <v>45</v>
      </c>
      <c r="Q54"/>
      <c r="R54" s="221"/>
      <c r="T54" s="152">
        <f>E54-june!E54</f>
        <v>3.9500000000000028</v>
      </c>
      <c r="U54" s="7">
        <f>F54-june!F54</f>
        <v>34511</v>
      </c>
      <c r="V54" s="152">
        <f>G54-june!G54</f>
        <v>-0.34999999999999964</v>
      </c>
      <c r="W54" s="7">
        <f>H54-june!H54</f>
        <v>-8107</v>
      </c>
      <c r="Y54" s="6">
        <f t="shared" si="0"/>
        <v>0</v>
      </c>
      <c r="Z54">
        <v>45</v>
      </c>
      <c r="AA54">
        <v>2.2800000000000002</v>
      </c>
      <c r="AB54" s="221">
        <v>14677</v>
      </c>
      <c r="AC54" s="7">
        <f>AA54-june!G54</f>
        <v>-0.34999999999999964</v>
      </c>
      <c r="AD54" s="7">
        <f>AB54-june!H54</f>
        <v>-8107</v>
      </c>
    </row>
    <row r="55" spans="1:30" ht="18.75">
      <c r="A55" s="6">
        <v>46</v>
      </c>
      <c r="B55" s="31" t="s">
        <v>1326</v>
      </c>
      <c r="C55" s="31">
        <v>46</v>
      </c>
      <c r="D55" s="31"/>
      <c r="E55" s="217">
        <v>0</v>
      </c>
      <c r="F55" s="218">
        <v>0</v>
      </c>
      <c r="G55" s="219">
        <f t="shared" si="1"/>
        <v>0.59</v>
      </c>
      <c r="H55" s="218">
        <f t="shared" si="2"/>
        <v>3953</v>
      </c>
      <c r="J55" s="31">
        <v>0</v>
      </c>
      <c r="K55" s="31">
        <v>0</v>
      </c>
      <c r="L55" s="31"/>
      <c r="M55" s="218">
        <f t="shared" si="3"/>
        <v>0</v>
      </c>
      <c r="N55" s="218">
        <f t="shared" si="4"/>
        <v>3953</v>
      </c>
      <c r="O55" s="33"/>
      <c r="P55">
        <v>46</v>
      </c>
      <c r="Q55"/>
      <c r="R55" s="221">
        <v>1</v>
      </c>
      <c r="T55" s="152">
        <f>E55-june!E55</f>
        <v>0</v>
      </c>
      <c r="U55" s="7">
        <f>F55-june!F55</f>
        <v>0</v>
      </c>
      <c r="V55" s="152">
        <f>G55-june!G55</f>
        <v>-0.72000000000000008</v>
      </c>
      <c r="W55" s="7">
        <f>H55-june!H55</f>
        <v>-4876</v>
      </c>
      <c r="Y55" s="6">
        <f t="shared" si="0"/>
        <v>0</v>
      </c>
      <c r="Z55">
        <v>46</v>
      </c>
      <c r="AA55"/>
      <c r="AB55" s="221"/>
      <c r="AC55" s="7">
        <f>AA55-june!G55</f>
        <v>-1.31</v>
      </c>
      <c r="AD55" s="7">
        <f>AB55-june!H55</f>
        <v>-8829</v>
      </c>
    </row>
    <row r="56" spans="1:30" ht="18.75">
      <c r="A56" s="6">
        <v>47</v>
      </c>
      <c r="B56" s="31" t="s">
        <v>1327</v>
      </c>
      <c r="C56" s="31">
        <v>47</v>
      </c>
      <c r="D56" s="31"/>
      <c r="E56" s="217">
        <v>0</v>
      </c>
      <c r="F56" s="218">
        <v>0</v>
      </c>
      <c r="G56" s="219">
        <f t="shared" si="1"/>
        <v>0</v>
      </c>
      <c r="H56" s="218">
        <f t="shared" si="2"/>
        <v>0</v>
      </c>
      <c r="J56" s="31">
        <v>0</v>
      </c>
      <c r="K56" s="31">
        <v>0</v>
      </c>
      <c r="L56" s="31"/>
      <c r="M56" s="218">
        <f t="shared" si="3"/>
        <v>0</v>
      </c>
      <c r="N56" s="218">
        <f t="shared" si="4"/>
        <v>0</v>
      </c>
      <c r="O56" s="33"/>
      <c r="P56">
        <v>47</v>
      </c>
      <c r="Q56"/>
      <c r="R56" s="221"/>
      <c r="T56" s="152">
        <f>E56-june!E56</f>
        <v>0</v>
      </c>
      <c r="U56" s="7">
        <f>F56-june!F56</f>
        <v>0</v>
      </c>
      <c r="V56" s="152">
        <f>G56-june!G56</f>
        <v>0</v>
      </c>
      <c r="W56" s="7">
        <f>H56-june!H56</f>
        <v>0</v>
      </c>
      <c r="Y56" s="6">
        <f t="shared" si="0"/>
        <v>0</v>
      </c>
      <c r="Z56">
        <v>47</v>
      </c>
      <c r="AA56"/>
      <c r="AB56" s="221"/>
      <c r="AC56" s="7">
        <f>AA56-june!G56</f>
        <v>0</v>
      </c>
      <c r="AD56" s="7">
        <f>AB56-june!H56</f>
        <v>0</v>
      </c>
    </row>
    <row r="57" spans="1:30" ht="18.75">
      <c r="A57" s="6">
        <v>48</v>
      </c>
      <c r="B57" s="32" t="s">
        <v>1328</v>
      </c>
      <c r="C57" s="31">
        <v>48</v>
      </c>
      <c r="D57" s="32"/>
      <c r="E57" s="217">
        <v>25.019999999999996</v>
      </c>
      <c r="F57" s="218">
        <v>125100</v>
      </c>
      <c r="G57" s="219">
        <f t="shared" si="1"/>
        <v>2.36</v>
      </c>
      <c r="H57" s="218">
        <f t="shared" si="2"/>
        <v>15812</v>
      </c>
      <c r="J57" s="32">
        <v>0</v>
      </c>
      <c r="K57" s="32">
        <v>0</v>
      </c>
      <c r="L57" s="32"/>
      <c r="M57" s="218">
        <f t="shared" si="3"/>
        <v>125100</v>
      </c>
      <c r="N57" s="218">
        <f t="shared" si="4"/>
        <v>15812</v>
      </c>
      <c r="O57" s="33"/>
      <c r="P57">
        <v>48</v>
      </c>
      <c r="Q57"/>
      <c r="R57" s="221">
        <v>4</v>
      </c>
      <c r="T57" s="152">
        <f>E57-june!E57</f>
        <v>-3.9100000000000037</v>
      </c>
      <c r="U57" s="7">
        <f>F57-june!F57</f>
        <v>-19550</v>
      </c>
      <c r="V57" s="152">
        <f>G57-june!G57</f>
        <v>-1.52</v>
      </c>
      <c r="W57" s="7">
        <f>H57-june!H57</f>
        <v>-10193</v>
      </c>
      <c r="Y57" s="6">
        <f t="shared" si="0"/>
        <v>0</v>
      </c>
      <c r="Z57" s="6">
        <v>48</v>
      </c>
      <c r="AC57" s="7">
        <f>AA57-june!G57</f>
        <v>-3.88</v>
      </c>
      <c r="AD57" s="7">
        <f>AB57-june!H57</f>
        <v>-26005</v>
      </c>
    </row>
    <row r="58" spans="1:30" ht="18.75">
      <c r="A58" s="6">
        <v>49</v>
      </c>
      <c r="B58" s="32" t="s">
        <v>562</v>
      </c>
      <c r="C58" s="31">
        <v>49</v>
      </c>
      <c r="D58" s="32"/>
      <c r="E58" s="217">
        <v>0</v>
      </c>
      <c r="F58" s="218">
        <v>0</v>
      </c>
      <c r="G58" s="219">
        <f t="shared" si="1"/>
        <v>2.84</v>
      </c>
      <c r="H58" s="218">
        <f t="shared" si="2"/>
        <v>19028</v>
      </c>
      <c r="J58" s="32">
        <v>0</v>
      </c>
      <c r="K58" s="32">
        <v>0</v>
      </c>
      <c r="L58" s="32"/>
      <c r="M58" s="218">
        <f t="shared" si="3"/>
        <v>0</v>
      </c>
      <c r="N58" s="218">
        <f t="shared" si="4"/>
        <v>19028</v>
      </c>
      <c r="O58" s="33"/>
      <c r="P58">
        <v>49</v>
      </c>
      <c r="Q58">
        <v>2</v>
      </c>
      <c r="R58" s="221">
        <v>2</v>
      </c>
      <c r="T58" s="152">
        <f>E58-june!E58</f>
        <v>0</v>
      </c>
      <c r="U58" s="7">
        <f>F58-june!F58</f>
        <v>0</v>
      </c>
      <c r="V58" s="152">
        <f>G58-june!G58</f>
        <v>-2.5700000000000003</v>
      </c>
      <c r="W58" s="7">
        <f>H58-june!H58</f>
        <v>-17263</v>
      </c>
      <c r="Y58" s="6">
        <f t="shared" si="0"/>
        <v>0</v>
      </c>
      <c r="Z58" s="6">
        <v>49</v>
      </c>
      <c r="AC58" s="7">
        <f>AA58-june!G58</f>
        <v>-5.41</v>
      </c>
      <c r="AD58" s="7">
        <f>AB58-june!H58</f>
        <v>-36291</v>
      </c>
    </row>
    <row r="59" spans="1:30" ht="18.75">
      <c r="A59" s="6">
        <v>50</v>
      </c>
      <c r="B59" s="31" t="s">
        <v>871</v>
      </c>
      <c r="C59" s="31">
        <v>50</v>
      </c>
      <c r="D59" s="31"/>
      <c r="E59" s="217">
        <v>0</v>
      </c>
      <c r="F59" s="218">
        <v>0</v>
      </c>
      <c r="G59" s="219">
        <f t="shared" si="1"/>
        <v>1.18</v>
      </c>
      <c r="H59" s="218">
        <f t="shared" si="2"/>
        <v>7906</v>
      </c>
      <c r="J59" s="31">
        <v>0</v>
      </c>
      <c r="K59" s="31">
        <v>0</v>
      </c>
      <c r="L59" s="31"/>
      <c r="M59" s="218">
        <f t="shared" si="3"/>
        <v>0</v>
      </c>
      <c r="N59" s="218">
        <f t="shared" si="4"/>
        <v>7906</v>
      </c>
      <c r="O59" s="33"/>
      <c r="P59">
        <v>50</v>
      </c>
      <c r="Q59"/>
      <c r="R59" s="221">
        <v>2</v>
      </c>
      <c r="T59" s="152">
        <f>E59-june!E59</f>
        <v>0</v>
      </c>
      <c r="U59" s="7">
        <f>F59-june!F59</f>
        <v>0</v>
      </c>
      <c r="V59" s="152">
        <f>G59-june!G59</f>
        <v>-0.21999999999999997</v>
      </c>
      <c r="W59" s="7">
        <f>H59-june!H59</f>
        <v>-1930</v>
      </c>
      <c r="Y59" s="6">
        <f t="shared" si="0"/>
        <v>0</v>
      </c>
      <c r="Z59" s="6">
        <v>50</v>
      </c>
      <c r="AC59" s="7">
        <f>AA59-june!G59</f>
        <v>-1.4</v>
      </c>
      <c r="AD59" s="7">
        <f>AB59-june!H59</f>
        <v>-9836</v>
      </c>
    </row>
    <row r="60" spans="1:30" ht="18.75">
      <c r="A60" s="6">
        <v>51</v>
      </c>
      <c r="B60" s="31" t="s">
        <v>1269</v>
      </c>
      <c r="C60" s="31">
        <v>51</v>
      </c>
      <c r="D60" s="31"/>
      <c r="E60" s="217">
        <v>0</v>
      </c>
      <c r="F60" s="218">
        <v>0</v>
      </c>
      <c r="G60" s="219">
        <f t="shared" si="1"/>
        <v>0</v>
      </c>
      <c r="H60" s="218">
        <f t="shared" si="2"/>
        <v>0</v>
      </c>
      <c r="J60" s="31">
        <v>0</v>
      </c>
      <c r="K60" s="31">
        <v>0</v>
      </c>
      <c r="L60" s="31"/>
      <c r="M60" s="218">
        <f t="shared" si="3"/>
        <v>0</v>
      </c>
      <c r="N60" s="218">
        <f t="shared" si="4"/>
        <v>0</v>
      </c>
      <c r="O60" s="33"/>
      <c r="P60">
        <v>51</v>
      </c>
      <c r="Q60"/>
      <c r="R60" s="221"/>
      <c r="T60" s="152">
        <f>E60-june!E60</f>
        <v>0</v>
      </c>
      <c r="U60" s="7">
        <f>F60-june!F60</f>
        <v>0</v>
      </c>
      <c r="V60" s="152">
        <f>G60-june!G60</f>
        <v>0</v>
      </c>
      <c r="W60" s="7">
        <f>H60-june!H60</f>
        <v>0</v>
      </c>
      <c r="Y60" s="6">
        <f t="shared" si="0"/>
        <v>0</v>
      </c>
      <c r="Z60">
        <v>51</v>
      </c>
      <c r="AA60"/>
      <c r="AB60" s="221"/>
      <c r="AC60" s="7">
        <f>AA60-june!G60</f>
        <v>0</v>
      </c>
      <c r="AD60" s="7">
        <f>AB60-june!H60</f>
        <v>0</v>
      </c>
    </row>
    <row r="61" spans="1:30" ht="18.75">
      <c r="A61" s="6">
        <v>52</v>
      </c>
      <c r="B61" s="31" t="s">
        <v>863</v>
      </c>
      <c r="C61" s="31">
        <v>52</v>
      </c>
      <c r="D61" s="31"/>
      <c r="E61" s="217">
        <v>20.64</v>
      </c>
      <c r="F61" s="218">
        <v>155991</v>
      </c>
      <c r="G61" s="219">
        <f t="shared" si="1"/>
        <v>5.25</v>
      </c>
      <c r="H61" s="218">
        <f t="shared" si="2"/>
        <v>30075</v>
      </c>
      <c r="J61" s="31">
        <v>0</v>
      </c>
      <c r="K61" s="31">
        <v>0</v>
      </c>
      <c r="L61" s="31"/>
      <c r="M61" s="218">
        <f t="shared" si="3"/>
        <v>155991</v>
      </c>
      <c r="N61" s="218">
        <f t="shared" si="4"/>
        <v>30075</v>
      </c>
      <c r="O61" s="33"/>
      <c r="P61">
        <v>52</v>
      </c>
      <c r="Q61">
        <v>2</v>
      </c>
      <c r="R61" s="221">
        <v>1</v>
      </c>
      <c r="T61" s="152">
        <f>E61-june!E61</f>
        <v>-1.9200000000000017</v>
      </c>
      <c r="U61" s="7">
        <f>F61-june!F61</f>
        <v>-18151</v>
      </c>
      <c r="V61" s="152">
        <f>G61-june!G61</f>
        <v>0.44000000000000039</v>
      </c>
      <c r="W61" s="7">
        <f>H61-june!H61</f>
        <v>24</v>
      </c>
      <c r="Y61" s="6">
        <f t="shared" si="0"/>
        <v>0</v>
      </c>
      <c r="Z61">
        <v>52</v>
      </c>
      <c r="AA61">
        <v>3</v>
      </c>
      <c r="AB61" s="221">
        <v>15000</v>
      </c>
      <c r="AC61" s="7">
        <f>AA61-june!G61</f>
        <v>-1.8099999999999996</v>
      </c>
      <c r="AD61" s="7">
        <f>AB61-june!H61</f>
        <v>-15051</v>
      </c>
    </row>
    <row r="62" spans="1:30" ht="18.75">
      <c r="A62" s="6">
        <v>53</v>
      </c>
      <c r="B62" s="31" t="s">
        <v>1329</v>
      </c>
      <c r="C62" s="31">
        <v>53</v>
      </c>
      <c r="D62" s="31"/>
      <c r="E62" s="217">
        <v>0</v>
      </c>
      <c r="F62" s="218">
        <v>0</v>
      </c>
      <c r="G62" s="219">
        <f t="shared" si="1"/>
        <v>0</v>
      </c>
      <c r="H62" s="218">
        <f t="shared" si="2"/>
        <v>0</v>
      </c>
      <c r="J62" s="31">
        <v>0</v>
      </c>
      <c r="K62" s="31">
        <v>0</v>
      </c>
      <c r="L62" s="31"/>
      <c r="M62" s="218">
        <f t="shared" si="3"/>
        <v>0</v>
      </c>
      <c r="N62" s="218">
        <f t="shared" si="4"/>
        <v>0</v>
      </c>
      <c r="O62" s="33"/>
      <c r="P62">
        <v>53</v>
      </c>
      <c r="Q62"/>
      <c r="R62" s="221"/>
      <c r="T62" s="152">
        <f>E62-june!E62</f>
        <v>0</v>
      </c>
      <c r="U62" s="7">
        <f>F62-june!F62</f>
        <v>0</v>
      </c>
      <c r="V62" s="152">
        <f>G62-june!G62</f>
        <v>0</v>
      </c>
      <c r="W62" s="7">
        <f>H62-june!H62</f>
        <v>0</v>
      </c>
      <c r="Y62" s="6">
        <f t="shared" si="0"/>
        <v>0</v>
      </c>
      <c r="Z62">
        <v>53</v>
      </c>
      <c r="AA62"/>
      <c r="AB62" s="221"/>
      <c r="AC62" s="7">
        <f>AA62-june!G62</f>
        <v>0</v>
      </c>
      <c r="AD62" s="7">
        <f>AB62-june!H62</f>
        <v>0</v>
      </c>
    </row>
    <row r="63" spans="1:30" ht="18.75">
      <c r="A63" s="6">
        <v>54</v>
      </c>
      <c r="B63" s="31" t="s">
        <v>1330</v>
      </c>
      <c r="C63" s="31">
        <v>54</v>
      </c>
      <c r="D63" s="31"/>
      <c r="E63" s="217">
        <v>0</v>
      </c>
      <c r="F63" s="218">
        <v>0</v>
      </c>
      <c r="G63" s="219">
        <f t="shared" si="1"/>
        <v>0</v>
      </c>
      <c r="H63" s="218">
        <f t="shared" si="2"/>
        <v>0</v>
      </c>
      <c r="J63" s="31">
        <v>0</v>
      </c>
      <c r="K63" s="31">
        <v>0</v>
      </c>
      <c r="L63" s="31"/>
      <c r="M63" s="218">
        <f t="shared" si="3"/>
        <v>0</v>
      </c>
      <c r="N63" s="218">
        <f t="shared" si="4"/>
        <v>0</v>
      </c>
      <c r="O63" s="33"/>
      <c r="P63">
        <v>54</v>
      </c>
      <c r="Q63"/>
      <c r="R63" s="221"/>
      <c r="T63" s="152">
        <f>E63-june!E63</f>
        <v>0</v>
      </c>
      <c r="U63" s="7">
        <f>F63-june!F63</f>
        <v>0</v>
      </c>
      <c r="V63" s="152">
        <f>G63-june!G63</f>
        <v>0</v>
      </c>
      <c r="W63" s="7">
        <f>H63-june!H63</f>
        <v>0</v>
      </c>
      <c r="Y63" s="6">
        <f t="shared" si="0"/>
        <v>0</v>
      </c>
      <c r="Z63">
        <v>54</v>
      </c>
      <c r="AA63"/>
      <c r="AB63" s="221"/>
      <c r="AC63" s="7">
        <f>AA63-june!G63</f>
        <v>0</v>
      </c>
      <c r="AD63" s="7">
        <f>AB63-june!H63</f>
        <v>0</v>
      </c>
    </row>
    <row r="64" spans="1:30" ht="18.75">
      <c r="A64" s="6">
        <v>55</v>
      </c>
      <c r="B64" s="32" t="s">
        <v>775</v>
      </c>
      <c r="C64" s="31">
        <v>55</v>
      </c>
      <c r="D64" s="32"/>
      <c r="E64" s="217">
        <v>0</v>
      </c>
      <c r="F64" s="218">
        <v>0</v>
      </c>
      <c r="G64" s="219">
        <f t="shared" si="1"/>
        <v>0</v>
      </c>
      <c r="H64" s="218">
        <f t="shared" si="2"/>
        <v>0</v>
      </c>
      <c r="J64" s="32">
        <v>0</v>
      </c>
      <c r="K64" s="32">
        <v>0</v>
      </c>
      <c r="L64" s="32"/>
      <c r="M64" s="218">
        <f t="shared" si="3"/>
        <v>0</v>
      </c>
      <c r="N64" s="218">
        <f t="shared" si="4"/>
        <v>0</v>
      </c>
      <c r="O64" s="33"/>
      <c r="P64">
        <v>55</v>
      </c>
      <c r="Q64"/>
      <c r="R64" s="221"/>
      <c r="T64" s="152">
        <f>E64-june!E64</f>
        <v>0</v>
      </c>
      <c r="U64" s="7">
        <f>F64-june!F64</f>
        <v>0</v>
      </c>
      <c r="V64" s="152">
        <f>G64-june!G64</f>
        <v>0</v>
      </c>
      <c r="W64" s="7">
        <f>H64-june!H64</f>
        <v>0</v>
      </c>
      <c r="Y64" s="6">
        <f t="shared" si="0"/>
        <v>0</v>
      </c>
      <c r="Z64">
        <v>55</v>
      </c>
      <c r="AA64"/>
      <c r="AB64" s="221"/>
      <c r="AC64" s="7">
        <f>AA64-june!G64</f>
        <v>0</v>
      </c>
      <c r="AD64" s="7">
        <f>AB64-june!H64</f>
        <v>0</v>
      </c>
    </row>
    <row r="65" spans="1:30" ht="18.75">
      <c r="A65" s="6">
        <v>56</v>
      </c>
      <c r="B65" s="32" t="s">
        <v>784</v>
      </c>
      <c r="C65" s="31">
        <v>56</v>
      </c>
      <c r="D65" s="32"/>
      <c r="E65" s="217">
        <v>44</v>
      </c>
      <c r="F65" s="218">
        <v>326523</v>
      </c>
      <c r="G65" s="219">
        <f t="shared" si="1"/>
        <v>27.68</v>
      </c>
      <c r="H65" s="218">
        <f t="shared" si="2"/>
        <v>193494</v>
      </c>
      <c r="J65" s="32">
        <v>0</v>
      </c>
      <c r="K65" s="32">
        <v>0</v>
      </c>
      <c r="L65" s="32"/>
      <c r="M65" s="218">
        <f t="shared" si="3"/>
        <v>326523</v>
      </c>
      <c r="N65" s="218">
        <f t="shared" si="4"/>
        <v>193494</v>
      </c>
      <c r="O65" s="33"/>
      <c r="P65">
        <v>56</v>
      </c>
      <c r="Q65">
        <v>2</v>
      </c>
      <c r="R65" s="221">
        <v>4</v>
      </c>
      <c r="T65" s="152">
        <f>E65-june!E65</f>
        <v>-13.89</v>
      </c>
      <c r="U65" s="7">
        <f>F65-june!F65</f>
        <v>-99198</v>
      </c>
      <c r="V65" s="152">
        <f>G65-june!G65</f>
        <v>-1.9800000000000004</v>
      </c>
      <c r="W65" s="7">
        <f>H65-june!H65</f>
        <v>-21435</v>
      </c>
      <c r="Y65" s="6">
        <f t="shared" si="0"/>
        <v>0</v>
      </c>
      <c r="Z65">
        <v>56</v>
      </c>
      <c r="AA65">
        <v>23.66</v>
      </c>
      <c r="AB65" s="221">
        <v>166560</v>
      </c>
      <c r="AC65" s="7">
        <f>AA65-june!G65</f>
        <v>-6</v>
      </c>
      <c r="AD65" s="7">
        <f>AB65-june!H65</f>
        <v>-48369</v>
      </c>
    </row>
    <row r="66" spans="1:30" ht="18.75">
      <c r="A66" s="6">
        <v>57</v>
      </c>
      <c r="B66" s="31" t="s">
        <v>1331</v>
      </c>
      <c r="C66" s="31">
        <v>57</v>
      </c>
      <c r="D66" s="31"/>
      <c r="E66" s="217">
        <v>0</v>
      </c>
      <c r="F66" s="218">
        <v>0</v>
      </c>
      <c r="G66" s="219">
        <f t="shared" si="1"/>
        <v>4.26</v>
      </c>
      <c r="H66" s="218">
        <f t="shared" si="2"/>
        <v>28542</v>
      </c>
      <c r="J66" s="31">
        <v>0</v>
      </c>
      <c r="K66" s="31">
        <v>0</v>
      </c>
      <c r="L66" s="31"/>
      <c r="M66" s="218">
        <f t="shared" si="3"/>
        <v>0</v>
      </c>
      <c r="N66" s="218">
        <f t="shared" si="4"/>
        <v>28542</v>
      </c>
      <c r="O66" s="33"/>
      <c r="P66">
        <v>57</v>
      </c>
      <c r="Q66">
        <v>3</v>
      </c>
      <c r="R66" s="221">
        <v>3</v>
      </c>
      <c r="T66" s="152">
        <f>E66-june!E66</f>
        <v>0</v>
      </c>
      <c r="U66" s="7">
        <f>F66-june!F66</f>
        <v>0</v>
      </c>
      <c r="V66" s="152">
        <f>G66-june!G66</f>
        <v>-6.01</v>
      </c>
      <c r="W66" s="7">
        <f>H66-june!H66</f>
        <v>-38848</v>
      </c>
      <c r="Y66" s="6">
        <f t="shared" si="0"/>
        <v>0</v>
      </c>
      <c r="Z66" s="6">
        <v>57</v>
      </c>
      <c r="AC66" s="7">
        <f>AA66-june!G66</f>
        <v>-10.27</v>
      </c>
      <c r="AD66" s="7">
        <f>AB66-june!H66</f>
        <v>-67390</v>
      </c>
    </row>
    <row r="67" spans="1:30" ht="18.75">
      <c r="A67" s="6">
        <v>58</v>
      </c>
      <c r="B67" s="31" t="s">
        <v>1332</v>
      </c>
      <c r="C67" s="31">
        <v>58</v>
      </c>
      <c r="D67" s="31"/>
      <c r="E67" s="217">
        <v>0</v>
      </c>
      <c r="F67" s="218">
        <v>0</v>
      </c>
      <c r="G67" s="219">
        <f t="shared" si="1"/>
        <v>0</v>
      </c>
      <c r="H67" s="218">
        <f t="shared" si="2"/>
        <v>0</v>
      </c>
      <c r="J67" s="31">
        <v>0</v>
      </c>
      <c r="K67" s="31">
        <v>0</v>
      </c>
      <c r="L67" s="31"/>
      <c r="M67" s="218">
        <f t="shared" si="3"/>
        <v>0</v>
      </c>
      <c r="N67" s="218">
        <f t="shared" si="4"/>
        <v>0</v>
      </c>
      <c r="O67" s="33"/>
      <c r="P67">
        <v>58</v>
      </c>
      <c r="Q67"/>
      <c r="R67" s="221"/>
      <c r="T67" s="152">
        <f>E67-june!E67</f>
        <v>0</v>
      </c>
      <c r="U67" s="7">
        <f>F67-june!F67</f>
        <v>0</v>
      </c>
      <c r="V67" s="152">
        <f>G67-june!G67</f>
        <v>0</v>
      </c>
      <c r="W67" s="7">
        <f>H67-june!H67</f>
        <v>0</v>
      </c>
      <c r="Y67" s="6">
        <f t="shared" si="0"/>
        <v>0</v>
      </c>
      <c r="Z67">
        <v>58</v>
      </c>
      <c r="AA67"/>
      <c r="AB67" s="221"/>
      <c r="AC67" s="7">
        <f>AA67-june!G67</f>
        <v>0</v>
      </c>
      <c r="AD67" s="7">
        <f>AB67-june!H67</f>
        <v>0</v>
      </c>
    </row>
    <row r="68" spans="1:30" ht="18.75">
      <c r="A68" s="6">
        <v>59</v>
      </c>
      <c r="B68" s="31" t="s">
        <v>1333</v>
      </c>
      <c r="C68" s="31">
        <v>59</v>
      </c>
      <c r="D68" s="31"/>
      <c r="E68" s="217">
        <v>0</v>
      </c>
      <c r="F68" s="218">
        <v>0</v>
      </c>
      <c r="G68" s="219">
        <f t="shared" si="1"/>
        <v>0</v>
      </c>
      <c r="H68" s="218">
        <f t="shared" si="2"/>
        <v>0</v>
      </c>
      <c r="J68" s="31">
        <v>0</v>
      </c>
      <c r="K68" s="31">
        <v>0</v>
      </c>
      <c r="L68" s="31"/>
      <c r="M68" s="218">
        <f t="shared" si="3"/>
        <v>0</v>
      </c>
      <c r="N68" s="218">
        <f t="shared" si="4"/>
        <v>0</v>
      </c>
      <c r="O68" s="33"/>
      <c r="P68">
        <v>59</v>
      </c>
      <c r="Q68"/>
      <c r="R68" s="221"/>
      <c r="T68" s="152">
        <f>E68-june!E68</f>
        <v>0</v>
      </c>
      <c r="U68" s="7">
        <f>F68-june!F68</f>
        <v>0</v>
      </c>
      <c r="V68" s="152">
        <f>G68-june!G68</f>
        <v>0</v>
      </c>
      <c r="W68" s="7">
        <f>H68-june!H68</f>
        <v>0</v>
      </c>
      <c r="Y68" s="6">
        <f t="shared" si="0"/>
        <v>0</v>
      </c>
      <c r="Z68">
        <v>59</v>
      </c>
      <c r="AA68"/>
      <c r="AB68" s="221"/>
      <c r="AC68" s="7">
        <f>AA68-june!G68</f>
        <v>0</v>
      </c>
      <c r="AD68" s="7">
        <f>AB68-june!H68</f>
        <v>0</v>
      </c>
    </row>
    <row r="69" spans="1:30" ht="18.75">
      <c r="A69" s="6">
        <v>60</v>
      </c>
      <c r="B69" s="31" t="s">
        <v>1334</v>
      </c>
      <c r="C69" s="31">
        <v>60</v>
      </c>
      <c r="D69" s="31"/>
      <c r="E69" s="217">
        <v>0</v>
      </c>
      <c r="F69" s="218">
        <v>0</v>
      </c>
      <c r="G69" s="219">
        <f t="shared" si="1"/>
        <v>0</v>
      </c>
      <c r="H69" s="218">
        <f t="shared" si="2"/>
        <v>0</v>
      </c>
      <c r="J69" s="31">
        <v>0</v>
      </c>
      <c r="K69" s="31">
        <v>0</v>
      </c>
      <c r="L69" s="31"/>
      <c r="M69" s="218">
        <f t="shared" si="3"/>
        <v>0</v>
      </c>
      <c r="N69" s="218">
        <f t="shared" si="4"/>
        <v>0</v>
      </c>
      <c r="O69" s="33"/>
      <c r="P69">
        <v>60</v>
      </c>
      <c r="Q69"/>
      <c r="R69" s="221"/>
      <c r="T69" s="152">
        <f>E69-june!E69</f>
        <v>0</v>
      </c>
      <c r="U69" s="7">
        <f>F69-june!F69</f>
        <v>0</v>
      </c>
      <c r="V69" s="152">
        <f>G69-june!G69</f>
        <v>0</v>
      </c>
      <c r="W69" s="7">
        <f>H69-june!H69</f>
        <v>0</v>
      </c>
      <c r="Y69" s="6">
        <f t="shared" si="0"/>
        <v>0</v>
      </c>
      <c r="Z69">
        <v>60</v>
      </c>
      <c r="AA69"/>
      <c r="AB69" s="221"/>
      <c r="AC69" s="7">
        <f>AA69-june!G69</f>
        <v>0</v>
      </c>
      <c r="AD69" s="7">
        <f>AB69-june!H69</f>
        <v>0</v>
      </c>
    </row>
    <row r="70" spans="1:30" ht="18.75">
      <c r="A70" s="6">
        <v>61</v>
      </c>
      <c r="B70" s="32" t="s">
        <v>573</v>
      </c>
      <c r="C70" s="31">
        <v>61</v>
      </c>
      <c r="D70" s="32"/>
      <c r="E70" s="217">
        <v>179.17000000000002</v>
      </c>
      <c r="F70" s="218">
        <v>941627</v>
      </c>
      <c r="G70" s="219">
        <f t="shared" si="1"/>
        <v>130.28</v>
      </c>
      <c r="H70" s="218">
        <f t="shared" si="2"/>
        <v>754391</v>
      </c>
      <c r="J70" s="32">
        <v>0</v>
      </c>
      <c r="K70" s="32">
        <v>0</v>
      </c>
      <c r="L70" s="32"/>
      <c r="M70" s="218">
        <f t="shared" si="3"/>
        <v>941627</v>
      </c>
      <c r="N70" s="218">
        <f t="shared" si="4"/>
        <v>754391</v>
      </c>
      <c r="O70" s="33"/>
      <c r="P70">
        <v>61</v>
      </c>
      <c r="Q70">
        <v>6</v>
      </c>
      <c r="R70" s="221">
        <v>11</v>
      </c>
      <c r="T70" s="152">
        <f>E70-june!E70</f>
        <v>-11.269999999999982</v>
      </c>
      <c r="U70" s="7">
        <f>F70-june!F70</f>
        <v>-47282</v>
      </c>
      <c r="V70" s="152">
        <f>G70-june!G70</f>
        <v>-9.3900000000000148</v>
      </c>
      <c r="W70" s="7">
        <f>H70-june!H70</f>
        <v>-84583</v>
      </c>
      <c r="Y70" s="6">
        <f t="shared" si="0"/>
        <v>0</v>
      </c>
      <c r="Z70">
        <v>61</v>
      </c>
      <c r="AA70">
        <v>118.81</v>
      </c>
      <c r="AB70" s="221">
        <v>677542</v>
      </c>
      <c r="AC70" s="7">
        <f>AA70-june!G70</f>
        <v>-20.860000000000014</v>
      </c>
      <c r="AD70" s="7">
        <f>AB70-june!H70</f>
        <v>-161432</v>
      </c>
    </row>
    <row r="71" spans="1:30" ht="18.75">
      <c r="A71" s="6">
        <v>62</v>
      </c>
      <c r="B71" s="31" t="s">
        <v>1335</v>
      </c>
      <c r="C71" s="31">
        <v>62</v>
      </c>
      <c r="D71" s="31"/>
      <c r="E71" s="217">
        <v>0</v>
      </c>
      <c r="F71" s="218">
        <v>0</v>
      </c>
      <c r="G71" s="219">
        <f t="shared" si="1"/>
        <v>0</v>
      </c>
      <c r="H71" s="218">
        <f t="shared" si="2"/>
        <v>0</v>
      </c>
      <c r="J71" s="31">
        <v>0</v>
      </c>
      <c r="K71" s="31">
        <v>0</v>
      </c>
      <c r="L71" s="31"/>
      <c r="M71" s="218">
        <f t="shared" si="3"/>
        <v>0</v>
      </c>
      <c r="N71" s="218">
        <f t="shared" si="4"/>
        <v>0</v>
      </c>
      <c r="O71" s="33"/>
      <c r="P71">
        <v>62</v>
      </c>
      <c r="Q71"/>
      <c r="R71" s="221"/>
      <c r="T71" s="152">
        <f>E71-june!E71</f>
        <v>0</v>
      </c>
      <c r="U71" s="7">
        <f>F71-june!F71</f>
        <v>0</v>
      </c>
      <c r="V71" s="152">
        <f>G71-june!G71</f>
        <v>0</v>
      </c>
      <c r="W71" s="7">
        <f>H71-june!H71</f>
        <v>0</v>
      </c>
      <c r="Y71" s="6">
        <f t="shared" si="0"/>
        <v>0</v>
      </c>
      <c r="Z71">
        <v>62</v>
      </c>
      <c r="AA71"/>
      <c r="AB71" s="221"/>
      <c r="AC71" s="7">
        <f>AA71-june!G71</f>
        <v>0</v>
      </c>
      <c r="AD71" s="7">
        <f>AB71-june!H71</f>
        <v>0</v>
      </c>
    </row>
    <row r="72" spans="1:30" ht="18.75">
      <c r="A72" s="6">
        <v>63</v>
      </c>
      <c r="B72" s="32" t="s">
        <v>911</v>
      </c>
      <c r="C72" s="31">
        <v>63</v>
      </c>
      <c r="D72" s="32"/>
      <c r="E72" s="217">
        <v>26.96</v>
      </c>
      <c r="F72" s="218">
        <v>159657</v>
      </c>
      <c r="G72" s="219">
        <f t="shared" si="1"/>
        <v>13.03</v>
      </c>
      <c r="H72" s="218">
        <f t="shared" si="2"/>
        <v>90681</v>
      </c>
      <c r="J72" s="32">
        <v>0</v>
      </c>
      <c r="K72" s="32">
        <v>0</v>
      </c>
      <c r="L72" s="32"/>
      <c r="M72" s="218">
        <f t="shared" si="3"/>
        <v>159657</v>
      </c>
      <c r="N72" s="218">
        <f t="shared" si="4"/>
        <v>90681</v>
      </c>
      <c r="O72" s="33"/>
      <c r="P72">
        <v>63</v>
      </c>
      <c r="Q72"/>
      <c r="R72" s="221"/>
      <c r="T72" s="152">
        <f>E72-june!E72</f>
        <v>-8.43</v>
      </c>
      <c r="U72" s="7">
        <f>F72-june!F72</f>
        <v>-43356</v>
      </c>
      <c r="V72" s="152">
        <f>G72-june!G72</f>
        <v>-4.7500000000000018</v>
      </c>
      <c r="W72" s="7">
        <f>H72-june!H72</f>
        <v>-43253</v>
      </c>
      <c r="Y72" s="6">
        <f t="shared" si="0"/>
        <v>0</v>
      </c>
      <c r="Z72">
        <v>63</v>
      </c>
      <c r="AA72">
        <v>13.03</v>
      </c>
      <c r="AB72" s="221">
        <v>90681</v>
      </c>
      <c r="AC72" s="7">
        <f>AA72-june!G72</f>
        <v>-4.7500000000000018</v>
      </c>
      <c r="AD72" s="7">
        <f>AB72-june!H72</f>
        <v>-43253</v>
      </c>
    </row>
    <row r="73" spans="1:30" ht="18.75">
      <c r="A73" s="6">
        <v>64</v>
      </c>
      <c r="B73" s="32" t="s">
        <v>844</v>
      </c>
      <c r="C73" s="31">
        <v>64</v>
      </c>
      <c r="D73" s="32"/>
      <c r="E73" s="217">
        <v>115.24999999999996</v>
      </c>
      <c r="F73" s="218">
        <v>843868</v>
      </c>
      <c r="G73" s="219">
        <f t="shared" si="1"/>
        <v>113.69999999999999</v>
      </c>
      <c r="H73" s="218">
        <f t="shared" si="2"/>
        <v>637998</v>
      </c>
      <c r="J73" s="32">
        <v>0</v>
      </c>
      <c r="K73" s="32">
        <v>0</v>
      </c>
      <c r="L73" s="32"/>
      <c r="M73" s="218">
        <f t="shared" si="3"/>
        <v>843868</v>
      </c>
      <c r="N73" s="218">
        <f t="shared" si="4"/>
        <v>637998</v>
      </c>
      <c r="O73" s="33"/>
      <c r="P73">
        <v>64</v>
      </c>
      <c r="Q73">
        <v>4</v>
      </c>
      <c r="R73" s="221">
        <v>3</v>
      </c>
      <c r="T73" s="152">
        <f>E73-june!E73</f>
        <v>32.819999999999922</v>
      </c>
      <c r="U73" s="7">
        <f>F73-june!F73</f>
        <v>203716</v>
      </c>
      <c r="V73" s="152">
        <f>G73-june!G73</f>
        <v>-3.6700000000000159</v>
      </c>
      <c r="W73" s="7">
        <f>H73-june!H73</f>
        <v>-47599</v>
      </c>
      <c r="Y73" s="6">
        <f t="shared" si="0"/>
        <v>0</v>
      </c>
      <c r="Z73">
        <v>64</v>
      </c>
      <c r="AA73">
        <v>108.61</v>
      </c>
      <c r="AB73" s="221">
        <v>603895</v>
      </c>
      <c r="AC73" s="7">
        <f>AA73-june!G73</f>
        <v>-8.7600000000000051</v>
      </c>
      <c r="AD73" s="7">
        <f>AB73-june!H73</f>
        <v>-81702</v>
      </c>
    </row>
    <row r="74" spans="1:30" ht="18.75">
      <c r="A74" s="6">
        <v>65</v>
      </c>
      <c r="B74" s="31" t="s">
        <v>1336</v>
      </c>
      <c r="C74" s="31">
        <v>65</v>
      </c>
      <c r="D74" s="31"/>
      <c r="E74" s="217">
        <v>0</v>
      </c>
      <c r="F74" s="218">
        <v>0</v>
      </c>
      <c r="G74" s="219">
        <f t="shared" si="1"/>
        <v>0</v>
      </c>
      <c r="H74" s="218">
        <f t="shared" si="2"/>
        <v>0</v>
      </c>
      <c r="J74" s="31">
        <v>0</v>
      </c>
      <c r="K74" s="31">
        <v>0</v>
      </c>
      <c r="L74" s="31"/>
      <c r="M74" s="218">
        <f t="shared" si="3"/>
        <v>0</v>
      </c>
      <c r="N74" s="218">
        <f t="shared" si="4"/>
        <v>0</v>
      </c>
      <c r="O74" s="33"/>
      <c r="P74">
        <v>65</v>
      </c>
      <c r="Q74"/>
      <c r="R74" s="221"/>
      <c r="T74" s="152">
        <f>E74-june!E74</f>
        <v>0</v>
      </c>
      <c r="U74" s="7">
        <f>F74-june!F74</f>
        <v>0</v>
      </c>
      <c r="V74" s="152">
        <f>G74-june!G74</f>
        <v>0</v>
      </c>
      <c r="W74" s="7">
        <f>H74-june!H74</f>
        <v>0</v>
      </c>
      <c r="Y74" s="6">
        <f t="shared" ref="Y74:Y137" si="5">Z74-A74</f>
        <v>0</v>
      </c>
      <c r="Z74">
        <v>65</v>
      </c>
      <c r="AA74"/>
      <c r="AB74" s="221"/>
      <c r="AC74" s="7">
        <f>AA74-june!G74</f>
        <v>0</v>
      </c>
      <c r="AD74" s="7">
        <f>AB74-june!H74</f>
        <v>0</v>
      </c>
    </row>
    <row r="75" spans="1:30" ht="18.75">
      <c r="A75" s="6">
        <v>66</v>
      </c>
      <c r="B75" s="31" t="s">
        <v>1337</v>
      </c>
      <c r="C75" s="31">
        <v>66</v>
      </c>
      <c r="D75" s="31"/>
      <c r="E75" s="217">
        <v>0</v>
      </c>
      <c r="F75" s="218">
        <v>0</v>
      </c>
      <c r="G75" s="219">
        <f t="shared" ref="G75:G138" si="6">AA75+(0.83*Q75)+0.59*R75</f>
        <v>0</v>
      </c>
      <c r="H75" s="218">
        <f t="shared" ref="H75:H138" si="7">AB75+(0.83*Q75)*6700+0.59*R75*6700</f>
        <v>0</v>
      </c>
      <c r="J75" s="31">
        <v>0</v>
      </c>
      <c r="K75" s="31">
        <v>0</v>
      </c>
      <c r="L75" s="31"/>
      <c r="M75" s="218">
        <f t="shared" ref="M75:M138" si="8">F75+J75</f>
        <v>0</v>
      </c>
      <c r="N75" s="218">
        <f t="shared" ref="N75:N138" si="9">H75+K75</f>
        <v>0</v>
      </c>
      <c r="O75" s="33"/>
      <c r="P75">
        <v>66</v>
      </c>
      <c r="Q75"/>
      <c r="R75" s="221"/>
      <c r="T75" s="152">
        <f>E75-june!E75</f>
        <v>0</v>
      </c>
      <c r="U75" s="7">
        <f>F75-june!F75</f>
        <v>0</v>
      </c>
      <c r="V75" s="152">
        <f>G75-june!G75</f>
        <v>0</v>
      </c>
      <c r="W75" s="7">
        <f>H75-june!H75</f>
        <v>0</v>
      </c>
      <c r="Y75" s="6">
        <f t="shared" si="5"/>
        <v>0</v>
      </c>
      <c r="Z75">
        <v>66</v>
      </c>
      <c r="AA75"/>
      <c r="AB75" s="221"/>
      <c r="AC75" s="7">
        <f>AA75-june!G75</f>
        <v>0</v>
      </c>
      <c r="AD75" s="7">
        <f>AB75-june!H75</f>
        <v>0</v>
      </c>
    </row>
    <row r="76" spans="1:30" ht="18.75">
      <c r="A76" s="6">
        <v>67</v>
      </c>
      <c r="B76" s="32" t="s">
        <v>845</v>
      </c>
      <c r="C76" s="31">
        <v>67</v>
      </c>
      <c r="D76" s="32"/>
      <c r="E76" s="217">
        <v>0</v>
      </c>
      <c r="F76" s="218">
        <v>0</v>
      </c>
      <c r="G76" s="219">
        <f t="shared" si="6"/>
        <v>3.36</v>
      </c>
      <c r="H76" s="218">
        <f t="shared" si="7"/>
        <v>20812</v>
      </c>
      <c r="J76" s="32">
        <v>0</v>
      </c>
      <c r="K76" s="32">
        <v>0</v>
      </c>
      <c r="L76" s="32"/>
      <c r="M76" s="218">
        <f t="shared" si="8"/>
        <v>0</v>
      </c>
      <c r="N76" s="218">
        <f t="shared" si="9"/>
        <v>20812</v>
      </c>
      <c r="O76" s="33"/>
      <c r="P76">
        <v>67</v>
      </c>
      <c r="Q76"/>
      <c r="R76" s="221">
        <v>4</v>
      </c>
      <c r="T76" s="152">
        <f>E76-june!E76</f>
        <v>0</v>
      </c>
      <c r="U76" s="7">
        <f>F76-june!F76</f>
        <v>0</v>
      </c>
      <c r="V76" s="152">
        <f>G76-june!G76</f>
        <v>1.3599999999999999</v>
      </c>
      <c r="W76" s="7">
        <f>H76-june!H76</f>
        <v>7412</v>
      </c>
      <c r="Y76" s="6">
        <f t="shared" si="5"/>
        <v>0</v>
      </c>
      <c r="Z76">
        <v>67</v>
      </c>
      <c r="AA76">
        <v>1</v>
      </c>
      <c r="AB76" s="221">
        <v>5000</v>
      </c>
      <c r="AC76" s="7">
        <f>AA76-june!G76</f>
        <v>-1</v>
      </c>
      <c r="AD76" s="7">
        <f>AB76-june!H76</f>
        <v>-8400</v>
      </c>
    </row>
    <row r="77" spans="1:30" ht="18.75">
      <c r="A77" s="6">
        <v>68</v>
      </c>
      <c r="B77" s="31" t="s">
        <v>1338</v>
      </c>
      <c r="C77" s="31">
        <v>68</v>
      </c>
      <c r="D77" s="31"/>
      <c r="E77" s="217">
        <v>19.82</v>
      </c>
      <c r="F77" s="218">
        <v>126837</v>
      </c>
      <c r="G77" s="219">
        <f t="shared" si="6"/>
        <v>8</v>
      </c>
      <c r="H77" s="218">
        <f t="shared" si="7"/>
        <v>76433</v>
      </c>
      <c r="J77" s="31">
        <v>0</v>
      </c>
      <c r="K77" s="31">
        <v>0</v>
      </c>
      <c r="L77" s="31"/>
      <c r="M77" s="218">
        <f t="shared" si="8"/>
        <v>126837</v>
      </c>
      <c r="N77" s="218">
        <f t="shared" si="9"/>
        <v>76433</v>
      </c>
      <c r="O77" s="33"/>
      <c r="P77">
        <v>68</v>
      </c>
      <c r="Q77"/>
      <c r="R77" s="221"/>
      <c r="T77" s="152">
        <f>E77-june!E77</f>
        <v>0.60999999999999943</v>
      </c>
      <c r="U77" s="7">
        <f>F77-june!F77</f>
        <v>2742</v>
      </c>
      <c r="V77" s="152">
        <f>G77-june!G77</f>
        <v>-2.58</v>
      </c>
      <c r="W77" s="7">
        <f>H77-june!H77</f>
        <v>-10760</v>
      </c>
      <c r="Y77" s="6">
        <f t="shared" si="5"/>
        <v>0</v>
      </c>
      <c r="Z77">
        <v>68</v>
      </c>
      <c r="AA77">
        <v>8</v>
      </c>
      <c r="AB77" s="221">
        <v>76433</v>
      </c>
      <c r="AC77" s="7">
        <f>AA77-june!G77</f>
        <v>-2.58</v>
      </c>
      <c r="AD77" s="7">
        <f>AB77-june!H77</f>
        <v>-10760</v>
      </c>
    </row>
    <row r="78" spans="1:30" ht="18.75">
      <c r="A78" s="6">
        <v>69</v>
      </c>
      <c r="B78" s="31" t="s">
        <v>1339</v>
      </c>
      <c r="C78" s="31">
        <v>69</v>
      </c>
      <c r="D78" s="31"/>
      <c r="E78" s="217">
        <v>0</v>
      </c>
      <c r="F78" s="218">
        <v>0</v>
      </c>
      <c r="G78" s="219">
        <f t="shared" si="6"/>
        <v>0</v>
      </c>
      <c r="H78" s="218">
        <f t="shared" si="7"/>
        <v>0</v>
      </c>
      <c r="J78" s="31">
        <v>0</v>
      </c>
      <c r="K78" s="31">
        <v>0</v>
      </c>
      <c r="L78" s="31"/>
      <c r="M78" s="218">
        <f t="shared" si="8"/>
        <v>0</v>
      </c>
      <c r="N78" s="218">
        <f t="shared" si="9"/>
        <v>0</v>
      </c>
      <c r="O78" s="33"/>
      <c r="P78">
        <v>69</v>
      </c>
      <c r="Q78"/>
      <c r="R78" s="221"/>
      <c r="T78" s="152">
        <f>E78-june!E78</f>
        <v>0</v>
      </c>
      <c r="U78" s="7">
        <f>F78-june!F78</f>
        <v>0</v>
      </c>
      <c r="V78" s="152">
        <f>G78-june!G78</f>
        <v>0</v>
      </c>
      <c r="W78" s="7">
        <f>H78-june!H78</f>
        <v>0</v>
      </c>
      <c r="Y78" s="6">
        <f t="shared" si="5"/>
        <v>0</v>
      </c>
      <c r="Z78">
        <v>69</v>
      </c>
      <c r="AA78"/>
      <c r="AB78" s="221"/>
      <c r="AC78" s="7">
        <f>AA78-june!G78</f>
        <v>0</v>
      </c>
      <c r="AD78" s="7">
        <f>AB78-june!H78</f>
        <v>0</v>
      </c>
    </row>
    <row r="79" spans="1:30" ht="18.75">
      <c r="A79" s="6">
        <v>70</v>
      </c>
      <c r="B79" s="32" t="s">
        <v>1340</v>
      </c>
      <c r="C79" s="31">
        <v>70</v>
      </c>
      <c r="D79" s="32"/>
      <c r="E79" s="217">
        <v>0</v>
      </c>
      <c r="F79" s="218">
        <v>0</v>
      </c>
      <c r="G79" s="219">
        <f t="shared" si="6"/>
        <v>0</v>
      </c>
      <c r="H79" s="218">
        <f t="shared" si="7"/>
        <v>0</v>
      </c>
      <c r="J79" s="32">
        <v>0</v>
      </c>
      <c r="K79" s="32">
        <v>0</v>
      </c>
      <c r="L79" s="32"/>
      <c r="M79" s="218">
        <f t="shared" si="8"/>
        <v>0</v>
      </c>
      <c r="N79" s="218">
        <f t="shared" si="9"/>
        <v>0</v>
      </c>
      <c r="O79" s="33"/>
      <c r="P79">
        <v>70</v>
      </c>
      <c r="Q79"/>
      <c r="R79" s="221"/>
      <c r="T79" s="152">
        <f>E79-june!E79</f>
        <v>0</v>
      </c>
      <c r="U79" s="7">
        <f>F79-june!F79</f>
        <v>0</v>
      </c>
      <c r="V79" s="152">
        <f>G79-june!G79</f>
        <v>0</v>
      </c>
      <c r="W79" s="7">
        <f>H79-june!H79</f>
        <v>0</v>
      </c>
      <c r="Y79" s="6">
        <f t="shared" si="5"/>
        <v>0</v>
      </c>
      <c r="Z79">
        <v>70</v>
      </c>
      <c r="AA79"/>
      <c r="AB79" s="221"/>
      <c r="AC79" s="7">
        <f>AA79-june!G79</f>
        <v>0</v>
      </c>
      <c r="AD79" s="7">
        <f>AB79-june!H79</f>
        <v>0</v>
      </c>
    </row>
    <row r="80" spans="1:30" ht="18.75">
      <c r="A80" s="6">
        <v>71</v>
      </c>
      <c r="B80" s="32" t="s">
        <v>859</v>
      </c>
      <c r="C80" s="31">
        <v>71</v>
      </c>
      <c r="D80" s="32"/>
      <c r="E80" s="217">
        <v>0</v>
      </c>
      <c r="F80" s="218">
        <v>0</v>
      </c>
      <c r="G80" s="219">
        <f t="shared" si="6"/>
        <v>42.83</v>
      </c>
      <c r="H80" s="218">
        <f t="shared" si="7"/>
        <v>223719</v>
      </c>
      <c r="J80" s="32">
        <v>0</v>
      </c>
      <c r="K80" s="32">
        <v>0</v>
      </c>
      <c r="L80" s="32"/>
      <c r="M80" s="218">
        <f t="shared" si="8"/>
        <v>0</v>
      </c>
      <c r="N80" s="218">
        <f t="shared" si="9"/>
        <v>223719</v>
      </c>
      <c r="O80" s="33"/>
      <c r="P80">
        <v>71</v>
      </c>
      <c r="Q80"/>
      <c r="R80" s="221">
        <v>6</v>
      </c>
      <c r="T80" s="152">
        <f>E80-june!E80</f>
        <v>0</v>
      </c>
      <c r="U80" s="7">
        <f>F80-june!F80</f>
        <v>0</v>
      </c>
      <c r="V80" s="152">
        <f>G80-june!G80</f>
        <v>-12.270000000000003</v>
      </c>
      <c r="W80" s="7">
        <f>H80-june!H80</f>
        <v>-79756</v>
      </c>
      <c r="Y80" s="6">
        <f t="shared" si="5"/>
        <v>0</v>
      </c>
      <c r="Z80">
        <v>71</v>
      </c>
      <c r="AA80">
        <v>39.29</v>
      </c>
      <c r="AB80" s="221">
        <v>200001</v>
      </c>
      <c r="AC80" s="7">
        <f>AA80-june!G80</f>
        <v>-15.810000000000002</v>
      </c>
      <c r="AD80" s="7">
        <f>AB80-june!H80</f>
        <v>-103474</v>
      </c>
    </row>
    <row r="81" spans="1:30" ht="18.75">
      <c r="A81" s="6">
        <v>72</v>
      </c>
      <c r="B81" s="32" t="s">
        <v>1341</v>
      </c>
      <c r="C81" s="31">
        <v>72</v>
      </c>
      <c r="D81" s="32"/>
      <c r="E81" s="217">
        <v>0</v>
      </c>
      <c r="F81" s="218">
        <v>0</v>
      </c>
      <c r="G81" s="219">
        <f t="shared" si="6"/>
        <v>3.6</v>
      </c>
      <c r="H81" s="218">
        <f t="shared" si="7"/>
        <v>22420</v>
      </c>
      <c r="J81" s="32">
        <v>0</v>
      </c>
      <c r="K81" s="32">
        <v>0</v>
      </c>
      <c r="L81" s="32"/>
      <c r="M81" s="218">
        <f t="shared" si="8"/>
        <v>0</v>
      </c>
      <c r="N81" s="218">
        <f t="shared" si="9"/>
        <v>22420</v>
      </c>
      <c r="O81" s="33"/>
      <c r="P81">
        <v>72</v>
      </c>
      <c r="Q81">
        <v>1</v>
      </c>
      <c r="R81" s="221">
        <v>3</v>
      </c>
      <c r="T81" s="152">
        <f>E81-june!E81</f>
        <v>0</v>
      </c>
      <c r="U81" s="7">
        <f>F81-june!F81</f>
        <v>0</v>
      </c>
      <c r="V81" s="152">
        <f>G81-june!G81</f>
        <v>-1.8699999999999988</v>
      </c>
      <c r="W81" s="7">
        <f>H81-june!H81</f>
        <v>-12644</v>
      </c>
      <c r="Y81" s="6">
        <f t="shared" si="5"/>
        <v>0</v>
      </c>
      <c r="Z81">
        <v>72</v>
      </c>
      <c r="AA81">
        <v>1</v>
      </c>
      <c r="AB81" s="221">
        <v>5000</v>
      </c>
      <c r="AC81" s="7">
        <f>AA81-june!G81</f>
        <v>-4.4699999999999989</v>
      </c>
      <c r="AD81" s="7">
        <f>AB81-june!H81</f>
        <v>-30064</v>
      </c>
    </row>
    <row r="82" spans="1:30" ht="18.75">
      <c r="A82" s="6">
        <v>73</v>
      </c>
      <c r="B82" s="32" t="s">
        <v>1342</v>
      </c>
      <c r="C82" s="31">
        <v>73</v>
      </c>
      <c r="D82" s="32"/>
      <c r="E82" s="217">
        <v>0</v>
      </c>
      <c r="F82" s="218">
        <v>0</v>
      </c>
      <c r="G82" s="219">
        <f t="shared" si="6"/>
        <v>1.42</v>
      </c>
      <c r="H82" s="218">
        <f t="shared" si="7"/>
        <v>9514</v>
      </c>
      <c r="J82" s="32">
        <v>0</v>
      </c>
      <c r="K82" s="32">
        <v>0</v>
      </c>
      <c r="L82" s="32"/>
      <c r="M82" s="218">
        <f t="shared" si="8"/>
        <v>0</v>
      </c>
      <c r="N82" s="218">
        <f t="shared" si="9"/>
        <v>9514</v>
      </c>
      <c r="O82" s="33"/>
      <c r="P82">
        <v>73</v>
      </c>
      <c r="Q82">
        <v>1</v>
      </c>
      <c r="R82" s="221">
        <v>1</v>
      </c>
      <c r="T82" s="152">
        <f>E82-june!E82</f>
        <v>0</v>
      </c>
      <c r="U82" s="7">
        <f>F82-june!F82</f>
        <v>0</v>
      </c>
      <c r="V82" s="152">
        <f>G82-june!G82</f>
        <v>-1.75</v>
      </c>
      <c r="W82" s="7">
        <f>H82-june!H82</f>
        <v>-8339</v>
      </c>
      <c r="Y82" s="6">
        <f t="shared" si="5"/>
        <v>0</v>
      </c>
      <c r="Z82" s="6">
        <v>73</v>
      </c>
      <c r="AC82" s="7">
        <f>AA82-june!G82</f>
        <v>-3.17</v>
      </c>
      <c r="AD82" s="7">
        <f>AB82-june!H82</f>
        <v>-17853</v>
      </c>
    </row>
    <row r="83" spans="1:30" ht="18.75">
      <c r="A83" s="6">
        <v>74</v>
      </c>
      <c r="B83" s="32" t="s">
        <v>1343</v>
      </c>
      <c r="C83" s="31">
        <v>74</v>
      </c>
      <c r="D83" s="32"/>
      <c r="E83" s="217">
        <v>100.67</v>
      </c>
      <c r="F83" s="218">
        <v>711861</v>
      </c>
      <c r="G83" s="219">
        <f t="shared" si="6"/>
        <v>19.619999999999997</v>
      </c>
      <c r="H83" s="218">
        <f t="shared" si="7"/>
        <v>114130</v>
      </c>
      <c r="J83" s="32">
        <v>0</v>
      </c>
      <c r="K83" s="32">
        <v>0</v>
      </c>
      <c r="L83" s="32"/>
      <c r="M83" s="218">
        <f t="shared" si="8"/>
        <v>711861</v>
      </c>
      <c r="N83" s="218">
        <f t="shared" si="9"/>
        <v>114130</v>
      </c>
      <c r="O83" s="33"/>
      <c r="P83">
        <v>74</v>
      </c>
      <c r="Q83">
        <v>2</v>
      </c>
      <c r="R83" s="221">
        <v>1</v>
      </c>
      <c r="T83" s="152">
        <f>E83-june!E83</f>
        <v>10.879999999999995</v>
      </c>
      <c r="U83" s="7">
        <f>F83-june!F83</f>
        <v>64237</v>
      </c>
      <c r="V83" s="152">
        <f>G83-june!G83</f>
        <v>-2.7900000000000027</v>
      </c>
      <c r="W83" s="7">
        <f>H83-june!H83</f>
        <v>-13809</v>
      </c>
      <c r="Y83" s="6">
        <f t="shared" si="5"/>
        <v>0</v>
      </c>
      <c r="Z83">
        <v>74</v>
      </c>
      <c r="AA83">
        <v>17.369999999999997</v>
      </c>
      <c r="AB83" s="221">
        <v>99055</v>
      </c>
      <c r="AC83" s="7">
        <f>AA83-june!G83</f>
        <v>-5.0400000000000027</v>
      </c>
      <c r="AD83" s="7">
        <f>AB83-june!H83</f>
        <v>-28884</v>
      </c>
    </row>
    <row r="84" spans="1:30" ht="18.75">
      <c r="A84" s="6">
        <v>75</v>
      </c>
      <c r="B84" s="31" t="s">
        <v>1344</v>
      </c>
      <c r="C84" s="31">
        <v>75</v>
      </c>
      <c r="D84" s="31"/>
      <c r="E84" s="217">
        <v>0</v>
      </c>
      <c r="F84" s="218">
        <v>0</v>
      </c>
      <c r="G84" s="219">
        <f t="shared" si="6"/>
        <v>0</v>
      </c>
      <c r="H84" s="218">
        <f t="shared" si="7"/>
        <v>0</v>
      </c>
      <c r="J84" s="31">
        <v>0</v>
      </c>
      <c r="K84" s="31">
        <v>0</v>
      </c>
      <c r="L84" s="31"/>
      <c r="M84" s="218">
        <f t="shared" si="8"/>
        <v>0</v>
      </c>
      <c r="N84" s="218">
        <f t="shared" si="9"/>
        <v>0</v>
      </c>
      <c r="O84" s="33"/>
      <c r="P84">
        <v>75</v>
      </c>
      <c r="Q84"/>
      <c r="R84" s="221"/>
      <c r="T84" s="152">
        <f>E84-june!E84</f>
        <v>0</v>
      </c>
      <c r="U84" s="7">
        <f>F84-june!F84</f>
        <v>0</v>
      </c>
      <c r="V84" s="152">
        <f>G84-june!G84</f>
        <v>0</v>
      </c>
      <c r="W84" s="7">
        <f>H84-june!H84</f>
        <v>0</v>
      </c>
      <c r="Y84" s="6">
        <f t="shared" si="5"/>
        <v>0</v>
      </c>
      <c r="Z84">
        <v>75</v>
      </c>
      <c r="AA84"/>
      <c r="AB84" s="221"/>
      <c r="AC84" s="7">
        <f>AA84-june!G84</f>
        <v>0</v>
      </c>
      <c r="AD84" s="7">
        <f>AB84-june!H84</f>
        <v>0</v>
      </c>
    </row>
    <row r="85" spans="1:30" ht="18.75">
      <c r="A85" s="6">
        <v>76</v>
      </c>
      <c r="B85" s="31" t="s">
        <v>1345</v>
      </c>
      <c r="C85" s="31">
        <v>76</v>
      </c>
      <c r="D85" s="31"/>
      <c r="E85" s="217">
        <v>0</v>
      </c>
      <c r="F85" s="218">
        <v>0</v>
      </c>
      <c r="G85" s="219">
        <f t="shared" si="6"/>
        <v>0</v>
      </c>
      <c r="H85" s="218">
        <f t="shared" si="7"/>
        <v>0</v>
      </c>
      <c r="J85" s="31">
        <v>0</v>
      </c>
      <c r="K85" s="31">
        <v>0</v>
      </c>
      <c r="L85" s="31"/>
      <c r="M85" s="218">
        <f t="shared" si="8"/>
        <v>0</v>
      </c>
      <c r="N85" s="218">
        <f t="shared" si="9"/>
        <v>0</v>
      </c>
      <c r="O85" s="33"/>
      <c r="P85">
        <v>76</v>
      </c>
      <c r="Q85"/>
      <c r="R85" s="221"/>
      <c r="T85" s="152">
        <f>E85-june!E85</f>
        <v>0</v>
      </c>
      <c r="U85" s="7">
        <f>F85-june!F85</f>
        <v>0</v>
      </c>
      <c r="V85" s="152">
        <f>G85-june!G85</f>
        <v>0</v>
      </c>
      <c r="W85" s="7">
        <f>H85-june!H85</f>
        <v>0</v>
      </c>
      <c r="Y85" s="6">
        <f t="shared" si="5"/>
        <v>0</v>
      </c>
      <c r="Z85">
        <v>76</v>
      </c>
      <c r="AA85"/>
      <c r="AB85" s="221"/>
      <c r="AC85" s="7">
        <f>AA85-june!G85</f>
        <v>0</v>
      </c>
      <c r="AD85" s="7">
        <f>AB85-june!H85</f>
        <v>0</v>
      </c>
    </row>
    <row r="86" spans="1:30" ht="18.75">
      <c r="A86" s="6">
        <v>77</v>
      </c>
      <c r="B86" s="32" t="s">
        <v>791</v>
      </c>
      <c r="C86" s="31">
        <v>77</v>
      </c>
      <c r="D86" s="32"/>
      <c r="E86" s="217">
        <v>121.81</v>
      </c>
      <c r="F86" s="218">
        <v>677565</v>
      </c>
      <c r="G86" s="219">
        <f t="shared" si="6"/>
        <v>47.39</v>
      </c>
      <c r="H86" s="218">
        <f t="shared" si="7"/>
        <v>265630</v>
      </c>
      <c r="J86" s="32">
        <v>0</v>
      </c>
      <c r="K86" s="32">
        <v>0</v>
      </c>
      <c r="L86" s="32"/>
      <c r="M86" s="218">
        <f t="shared" si="8"/>
        <v>677565</v>
      </c>
      <c r="N86" s="218">
        <f t="shared" si="9"/>
        <v>265630</v>
      </c>
      <c r="O86" s="33"/>
      <c r="P86">
        <v>77</v>
      </c>
      <c r="Q86">
        <v>3</v>
      </c>
      <c r="R86" s="221">
        <v>2</v>
      </c>
      <c r="T86" s="152">
        <f>E86-june!E86</f>
        <v>5.1999999999999886</v>
      </c>
      <c r="U86" s="7">
        <f>F86-june!F86</f>
        <v>21277</v>
      </c>
      <c r="V86" s="152">
        <f>G86-june!G86</f>
        <v>0.27000000000000313</v>
      </c>
      <c r="W86" s="7">
        <f>H86-june!H86</f>
        <v>-11623</v>
      </c>
      <c r="Y86" s="6">
        <f t="shared" si="5"/>
        <v>0</v>
      </c>
      <c r="Z86">
        <v>77</v>
      </c>
      <c r="AA86">
        <v>43.72</v>
      </c>
      <c r="AB86" s="221">
        <v>241041</v>
      </c>
      <c r="AC86" s="7">
        <f>AA86-june!G86</f>
        <v>-3.3999999999999986</v>
      </c>
      <c r="AD86" s="7">
        <f>AB86-june!H86</f>
        <v>-36212</v>
      </c>
    </row>
    <row r="87" spans="1:30" ht="18.75">
      <c r="A87" s="6">
        <v>78</v>
      </c>
      <c r="B87" s="31" t="s">
        <v>1346</v>
      </c>
      <c r="C87" s="31">
        <v>78</v>
      </c>
      <c r="D87" s="31"/>
      <c r="E87" s="217">
        <v>0</v>
      </c>
      <c r="F87" s="218">
        <v>0</v>
      </c>
      <c r="G87" s="219">
        <f t="shared" si="6"/>
        <v>1.42</v>
      </c>
      <c r="H87" s="218">
        <f t="shared" si="7"/>
        <v>9514</v>
      </c>
      <c r="J87" s="31">
        <v>0</v>
      </c>
      <c r="K87" s="31">
        <v>0</v>
      </c>
      <c r="L87" s="31"/>
      <c r="M87" s="218">
        <f t="shared" si="8"/>
        <v>0</v>
      </c>
      <c r="N87" s="218">
        <f t="shared" si="9"/>
        <v>9514</v>
      </c>
      <c r="O87" s="33"/>
      <c r="P87">
        <v>78</v>
      </c>
      <c r="Q87">
        <v>1</v>
      </c>
      <c r="R87" s="221">
        <v>1</v>
      </c>
      <c r="T87" s="152">
        <f>E87-june!E87</f>
        <v>0</v>
      </c>
      <c r="U87" s="7">
        <f>F87-june!F87</f>
        <v>0</v>
      </c>
      <c r="V87" s="152">
        <f>G87-june!G87</f>
        <v>1.42</v>
      </c>
      <c r="W87" s="7">
        <f>H87-june!H87</f>
        <v>9514</v>
      </c>
      <c r="Y87" s="6">
        <f t="shared" si="5"/>
        <v>0</v>
      </c>
      <c r="Z87">
        <v>78</v>
      </c>
      <c r="AA87"/>
      <c r="AB87" s="221"/>
      <c r="AC87" s="7">
        <f>AA87-june!G87</f>
        <v>0</v>
      </c>
      <c r="AD87" s="7">
        <f>AB87-june!H87</f>
        <v>0</v>
      </c>
    </row>
    <row r="88" spans="1:30" ht="18.75">
      <c r="A88" s="6">
        <v>79</v>
      </c>
      <c r="B88" s="32" t="s">
        <v>785</v>
      </c>
      <c r="C88" s="31">
        <v>79</v>
      </c>
      <c r="D88" s="32"/>
      <c r="E88" s="217">
        <v>26.939999999999998</v>
      </c>
      <c r="F88" s="218">
        <v>140340</v>
      </c>
      <c r="G88" s="219">
        <f t="shared" si="6"/>
        <v>19.599999999999998</v>
      </c>
      <c r="H88" s="218">
        <f t="shared" si="7"/>
        <v>108837</v>
      </c>
      <c r="J88" s="32">
        <v>0</v>
      </c>
      <c r="K88" s="32">
        <v>0</v>
      </c>
      <c r="L88" s="32"/>
      <c r="M88" s="218">
        <f t="shared" si="8"/>
        <v>140340</v>
      </c>
      <c r="N88" s="218">
        <f t="shared" si="9"/>
        <v>108837</v>
      </c>
      <c r="O88" s="33"/>
      <c r="P88">
        <v>79</v>
      </c>
      <c r="Q88">
        <v>1</v>
      </c>
      <c r="R88" s="221">
        <v>3</v>
      </c>
      <c r="T88" s="152">
        <f>E88-june!E88</f>
        <v>-8.9099999999999966</v>
      </c>
      <c r="U88" s="7">
        <f>F88-june!F88</f>
        <v>-61030</v>
      </c>
      <c r="V88" s="152">
        <f>G88-june!G88</f>
        <v>-6.0100000000000016</v>
      </c>
      <c r="W88" s="7">
        <f>H88-june!H88</f>
        <v>-60658</v>
      </c>
      <c r="Y88" s="6">
        <f t="shared" si="5"/>
        <v>0</v>
      </c>
      <c r="Z88">
        <v>79</v>
      </c>
      <c r="AA88">
        <v>17</v>
      </c>
      <c r="AB88" s="221">
        <v>91417</v>
      </c>
      <c r="AC88" s="7">
        <f>AA88-june!G88</f>
        <v>-8.61</v>
      </c>
      <c r="AD88" s="7">
        <f>AB88-june!H88</f>
        <v>-78078</v>
      </c>
    </row>
    <row r="89" spans="1:30" ht="18.75">
      <c r="A89" s="6">
        <v>80</v>
      </c>
      <c r="B89" s="31" t="s">
        <v>1347</v>
      </c>
      <c r="C89" s="31">
        <v>80</v>
      </c>
      <c r="D89" s="31"/>
      <c r="E89" s="217">
        <v>0</v>
      </c>
      <c r="F89" s="218">
        <v>0</v>
      </c>
      <c r="G89" s="219">
        <f t="shared" si="6"/>
        <v>0</v>
      </c>
      <c r="H89" s="218">
        <f t="shared" si="7"/>
        <v>0</v>
      </c>
      <c r="J89" s="31">
        <v>0</v>
      </c>
      <c r="K89" s="31">
        <v>0</v>
      </c>
      <c r="L89" s="31"/>
      <c r="M89" s="218">
        <f t="shared" si="8"/>
        <v>0</v>
      </c>
      <c r="N89" s="218">
        <f t="shared" si="9"/>
        <v>0</v>
      </c>
      <c r="O89" s="33"/>
      <c r="P89">
        <v>80</v>
      </c>
      <c r="Q89"/>
      <c r="R89" s="221"/>
      <c r="T89" s="152">
        <f>E89-june!E89</f>
        <v>0</v>
      </c>
      <c r="U89" s="7">
        <f>F89-june!F89</f>
        <v>0</v>
      </c>
      <c r="V89" s="152">
        <f>G89-june!G89</f>
        <v>0</v>
      </c>
      <c r="W89" s="7">
        <f>H89-june!H89</f>
        <v>0</v>
      </c>
      <c r="Y89" s="6">
        <f t="shared" si="5"/>
        <v>0</v>
      </c>
      <c r="Z89">
        <v>80</v>
      </c>
      <c r="AA89"/>
      <c r="AB89" s="221"/>
      <c r="AC89" s="7">
        <f>AA89-june!G89</f>
        <v>0</v>
      </c>
      <c r="AD89" s="7">
        <f>AB89-june!H89</f>
        <v>0</v>
      </c>
    </row>
    <row r="90" spans="1:30" ht="18.75">
      <c r="A90" s="6">
        <v>81</v>
      </c>
      <c r="B90" s="31" t="s">
        <v>1348</v>
      </c>
      <c r="C90" s="31">
        <v>81</v>
      </c>
      <c r="D90" s="31"/>
      <c r="E90" s="217">
        <v>0</v>
      </c>
      <c r="F90" s="218">
        <v>0</v>
      </c>
      <c r="G90" s="219">
        <f t="shared" si="6"/>
        <v>0</v>
      </c>
      <c r="H90" s="218">
        <f t="shared" si="7"/>
        <v>0</v>
      </c>
      <c r="J90" s="31">
        <v>0</v>
      </c>
      <c r="K90" s="31">
        <v>0</v>
      </c>
      <c r="L90" s="31"/>
      <c r="M90" s="218">
        <f t="shared" si="8"/>
        <v>0</v>
      </c>
      <c r="N90" s="218">
        <f t="shared" si="9"/>
        <v>0</v>
      </c>
      <c r="O90" s="33"/>
      <c r="P90">
        <v>81</v>
      </c>
      <c r="Q90"/>
      <c r="R90" s="221"/>
      <c r="T90" s="152">
        <f>E90-june!E90</f>
        <v>0</v>
      </c>
      <c r="U90" s="7">
        <f>F90-june!F90</f>
        <v>0</v>
      </c>
      <c r="V90" s="152">
        <f>G90-june!G90</f>
        <v>0</v>
      </c>
      <c r="W90" s="7">
        <f>H90-june!H90</f>
        <v>0</v>
      </c>
      <c r="Y90" s="6">
        <f t="shared" si="5"/>
        <v>0</v>
      </c>
      <c r="Z90">
        <v>81</v>
      </c>
      <c r="AA90"/>
      <c r="AB90" s="221"/>
      <c r="AC90" s="7">
        <f>AA90-june!G90</f>
        <v>0</v>
      </c>
      <c r="AD90" s="7">
        <f>AB90-june!H90</f>
        <v>0</v>
      </c>
    </row>
    <row r="91" spans="1:30" ht="18.75">
      <c r="A91" s="6">
        <v>82</v>
      </c>
      <c r="B91" s="31" t="s">
        <v>1349</v>
      </c>
      <c r="C91" s="31">
        <v>82</v>
      </c>
      <c r="D91" s="31"/>
      <c r="E91" s="217">
        <v>0</v>
      </c>
      <c r="F91" s="218">
        <v>0</v>
      </c>
      <c r="G91" s="219">
        <f t="shared" si="6"/>
        <v>1.18</v>
      </c>
      <c r="H91" s="218">
        <f t="shared" si="7"/>
        <v>7906</v>
      </c>
      <c r="J91" s="31">
        <v>0</v>
      </c>
      <c r="K91" s="31">
        <v>0</v>
      </c>
      <c r="L91" s="31"/>
      <c r="M91" s="218">
        <f t="shared" si="8"/>
        <v>0</v>
      </c>
      <c r="N91" s="218">
        <f t="shared" si="9"/>
        <v>7906</v>
      </c>
      <c r="O91" s="33"/>
      <c r="P91">
        <v>82</v>
      </c>
      <c r="Q91"/>
      <c r="R91" s="221">
        <v>2</v>
      </c>
      <c r="T91" s="152">
        <f>E91-june!E91</f>
        <v>0</v>
      </c>
      <c r="U91" s="7">
        <f>F91-june!F91</f>
        <v>0</v>
      </c>
      <c r="V91" s="152">
        <f>G91-june!G91</f>
        <v>-0.59000000000000008</v>
      </c>
      <c r="W91" s="7">
        <f>H91-june!H91</f>
        <v>-4571</v>
      </c>
      <c r="Y91" s="6">
        <f t="shared" si="5"/>
        <v>0</v>
      </c>
      <c r="Z91" s="6">
        <v>82</v>
      </c>
      <c r="AC91" s="7">
        <f>AA91-june!G91</f>
        <v>-1.77</v>
      </c>
      <c r="AD91" s="7">
        <f>AB91-june!H91</f>
        <v>-12477</v>
      </c>
    </row>
    <row r="92" spans="1:30" ht="18.75">
      <c r="A92" s="6">
        <v>83</v>
      </c>
      <c r="B92" s="31" t="s">
        <v>1350</v>
      </c>
      <c r="C92" s="31">
        <v>83</v>
      </c>
      <c r="D92" s="31"/>
      <c r="E92" s="217">
        <v>14.690000000000001</v>
      </c>
      <c r="F92" s="218">
        <v>73450</v>
      </c>
      <c r="G92" s="219">
        <f t="shared" si="6"/>
        <v>22.44</v>
      </c>
      <c r="H92" s="218">
        <f t="shared" si="7"/>
        <v>167141</v>
      </c>
      <c r="J92" s="31">
        <v>0</v>
      </c>
      <c r="K92" s="31">
        <v>0</v>
      </c>
      <c r="L92" s="31"/>
      <c r="M92" s="218">
        <f t="shared" si="8"/>
        <v>73450</v>
      </c>
      <c r="N92" s="218">
        <f t="shared" si="9"/>
        <v>167141</v>
      </c>
      <c r="O92" s="33"/>
      <c r="P92">
        <v>83</v>
      </c>
      <c r="Q92">
        <v>3</v>
      </c>
      <c r="R92" s="221">
        <v>2</v>
      </c>
      <c r="T92" s="152">
        <f>E92-june!E92</f>
        <v>-11.319999999999997</v>
      </c>
      <c r="U92" s="7">
        <f>F92-june!F92</f>
        <v>-56600</v>
      </c>
      <c r="V92" s="152">
        <f>G92-june!G92</f>
        <v>2.7600000000000016</v>
      </c>
      <c r="W92" s="7">
        <f>H92-june!H92</f>
        <v>14364</v>
      </c>
      <c r="Y92" s="6">
        <f t="shared" si="5"/>
        <v>0</v>
      </c>
      <c r="Z92">
        <v>83</v>
      </c>
      <c r="AA92">
        <v>18.770000000000003</v>
      </c>
      <c r="AB92" s="221">
        <v>142552</v>
      </c>
      <c r="AC92" s="7">
        <f>AA92-june!G92</f>
        <v>-0.90999999999999659</v>
      </c>
      <c r="AD92" s="7">
        <f>AB92-june!H92</f>
        <v>-10225</v>
      </c>
    </row>
    <row r="93" spans="1:30" ht="18.75">
      <c r="A93" s="6">
        <v>84</v>
      </c>
      <c r="B93" s="31" t="s">
        <v>1351</v>
      </c>
      <c r="C93" s="31">
        <v>84</v>
      </c>
      <c r="D93" s="31"/>
      <c r="E93" s="217">
        <v>0</v>
      </c>
      <c r="F93" s="218">
        <v>0</v>
      </c>
      <c r="G93" s="219">
        <f t="shared" si="6"/>
        <v>6</v>
      </c>
      <c r="H93" s="218">
        <f t="shared" si="7"/>
        <v>30000</v>
      </c>
      <c r="J93" s="31">
        <v>0</v>
      </c>
      <c r="K93" s="31">
        <v>0</v>
      </c>
      <c r="L93" s="31"/>
      <c r="M93" s="218">
        <f t="shared" si="8"/>
        <v>0</v>
      </c>
      <c r="N93" s="218">
        <f t="shared" si="9"/>
        <v>30000</v>
      </c>
      <c r="O93" s="33"/>
      <c r="P93">
        <v>84</v>
      </c>
      <c r="Q93"/>
      <c r="R93" s="221"/>
      <c r="T93" s="152">
        <f>E93-june!E93</f>
        <v>0</v>
      </c>
      <c r="U93" s="7">
        <f>F93-june!F93</f>
        <v>0</v>
      </c>
      <c r="V93" s="152">
        <f>G93-june!G93</f>
        <v>1</v>
      </c>
      <c r="W93" s="7">
        <f>H93-june!H93</f>
        <v>5000</v>
      </c>
      <c r="Y93" s="6">
        <f t="shared" si="5"/>
        <v>0</v>
      </c>
      <c r="Z93">
        <v>84</v>
      </c>
      <c r="AA93">
        <v>6</v>
      </c>
      <c r="AB93" s="221">
        <v>30000</v>
      </c>
      <c r="AC93" s="7">
        <f>AA93-june!G93</f>
        <v>1</v>
      </c>
      <c r="AD93" s="7">
        <f>AB93-june!H93</f>
        <v>5000</v>
      </c>
    </row>
    <row r="94" spans="1:30" ht="18.75">
      <c r="A94" s="6">
        <v>85</v>
      </c>
      <c r="B94" s="32" t="s">
        <v>778</v>
      </c>
      <c r="C94" s="31">
        <v>86</v>
      </c>
      <c r="D94" s="32"/>
      <c r="E94" s="217">
        <v>0</v>
      </c>
      <c r="F94" s="218">
        <v>0</v>
      </c>
      <c r="G94" s="219">
        <f t="shared" si="6"/>
        <v>6.14</v>
      </c>
      <c r="H94" s="218">
        <f t="shared" si="7"/>
        <v>36124</v>
      </c>
      <c r="J94" s="32">
        <v>0</v>
      </c>
      <c r="K94" s="32">
        <v>0</v>
      </c>
      <c r="L94" s="32"/>
      <c r="M94" s="218">
        <f t="shared" si="8"/>
        <v>0</v>
      </c>
      <c r="N94" s="218">
        <f t="shared" si="9"/>
        <v>36124</v>
      </c>
      <c r="O94" s="33"/>
      <c r="P94">
        <v>85</v>
      </c>
      <c r="Q94"/>
      <c r="R94" s="221"/>
      <c r="T94" s="152">
        <f>E94-june!E94</f>
        <v>0</v>
      </c>
      <c r="U94" s="7">
        <f>F94-june!F94</f>
        <v>0</v>
      </c>
      <c r="V94" s="152">
        <f>G94-june!G94</f>
        <v>-1.7700000000000005</v>
      </c>
      <c r="W94" s="7">
        <f>H94-june!H94</f>
        <v>-10155</v>
      </c>
      <c r="Y94" s="6">
        <f t="shared" si="5"/>
        <v>0</v>
      </c>
      <c r="Z94">
        <v>85</v>
      </c>
      <c r="AA94">
        <v>6.14</v>
      </c>
      <c r="AB94" s="221">
        <v>36124</v>
      </c>
      <c r="AC94" s="7">
        <f>AA94-june!G94</f>
        <v>-1.7700000000000005</v>
      </c>
      <c r="AD94" s="7">
        <f>AB94-june!H94</f>
        <v>-10155</v>
      </c>
    </row>
    <row r="95" spans="1:30" ht="18.75">
      <c r="A95" s="6">
        <v>86</v>
      </c>
      <c r="B95" s="32" t="s">
        <v>814</v>
      </c>
      <c r="C95" s="31">
        <v>87</v>
      </c>
      <c r="D95" s="32"/>
      <c r="E95" s="217">
        <v>84.16</v>
      </c>
      <c r="F95" s="218">
        <v>429763</v>
      </c>
      <c r="G95" s="219">
        <f t="shared" si="6"/>
        <v>189.24000000000004</v>
      </c>
      <c r="H95" s="218">
        <f t="shared" si="7"/>
        <v>1291064</v>
      </c>
      <c r="J95" s="32">
        <v>0</v>
      </c>
      <c r="K95" s="32">
        <v>0</v>
      </c>
      <c r="L95" s="32"/>
      <c r="M95" s="218">
        <f t="shared" si="8"/>
        <v>429763</v>
      </c>
      <c r="N95" s="218">
        <f t="shared" si="9"/>
        <v>1291064</v>
      </c>
      <c r="O95" s="33"/>
      <c r="P95">
        <v>86</v>
      </c>
      <c r="Q95">
        <v>3</v>
      </c>
      <c r="R95" s="221">
        <v>2</v>
      </c>
      <c r="T95" s="152">
        <f>E95-june!E95</f>
        <v>-1.9400000000000119</v>
      </c>
      <c r="U95" s="7">
        <f>F95-june!F95</f>
        <v>-61001</v>
      </c>
      <c r="V95" s="152">
        <f>G95-june!G95</f>
        <v>14.260000000000048</v>
      </c>
      <c r="W95" s="7">
        <f>H95-june!H95</f>
        <v>107888</v>
      </c>
      <c r="Y95" s="6">
        <f t="shared" si="5"/>
        <v>0</v>
      </c>
      <c r="Z95">
        <v>86</v>
      </c>
      <c r="AA95">
        <v>185.57000000000002</v>
      </c>
      <c r="AB95" s="221">
        <v>1266475</v>
      </c>
      <c r="AC95" s="7">
        <f>AA95-june!G95</f>
        <v>10.590000000000032</v>
      </c>
      <c r="AD95" s="7">
        <f>AB95-june!H95</f>
        <v>83299</v>
      </c>
    </row>
    <row r="96" spans="1:30" ht="18.75">
      <c r="A96" s="6">
        <v>87</v>
      </c>
      <c r="B96" s="32" t="s">
        <v>801</v>
      </c>
      <c r="C96" s="31">
        <v>85</v>
      </c>
      <c r="D96" s="32"/>
      <c r="E96" s="217">
        <v>0</v>
      </c>
      <c r="F96" s="218">
        <v>0</v>
      </c>
      <c r="G96" s="219">
        <f t="shared" si="6"/>
        <v>6.01</v>
      </c>
      <c r="H96" s="218">
        <f t="shared" si="7"/>
        <v>33467</v>
      </c>
      <c r="J96" s="32">
        <v>0</v>
      </c>
      <c r="K96" s="32">
        <v>0</v>
      </c>
      <c r="L96" s="32"/>
      <c r="M96" s="218">
        <f t="shared" si="8"/>
        <v>0</v>
      </c>
      <c r="N96" s="218">
        <f t="shared" si="9"/>
        <v>33467</v>
      </c>
      <c r="O96" s="33"/>
      <c r="P96">
        <v>87</v>
      </c>
      <c r="Q96">
        <v>1</v>
      </c>
      <c r="R96" s="221">
        <v>2</v>
      </c>
      <c r="T96" s="152">
        <f>E96-june!E96</f>
        <v>0</v>
      </c>
      <c r="U96" s="7">
        <f>F96-june!F96</f>
        <v>0</v>
      </c>
      <c r="V96" s="152">
        <f>G96-june!G96</f>
        <v>-3.9600000000000009</v>
      </c>
      <c r="W96" s="7">
        <f>H96-june!H96</f>
        <v>-58058</v>
      </c>
      <c r="Y96" s="6">
        <f t="shared" si="5"/>
        <v>0</v>
      </c>
      <c r="Z96">
        <v>87</v>
      </c>
      <c r="AA96">
        <v>4</v>
      </c>
      <c r="AB96" s="221">
        <v>20000</v>
      </c>
      <c r="AC96" s="7">
        <f>AA96-june!G96</f>
        <v>-5.9700000000000006</v>
      </c>
      <c r="AD96" s="7">
        <f>AB96-june!H96</f>
        <v>-71525</v>
      </c>
    </row>
    <row r="97" spans="1:30" ht="18.75">
      <c r="A97" s="6">
        <v>88</v>
      </c>
      <c r="B97" s="31" t="s">
        <v>1352</v>
      </c>
      <c r="C97" s="31">
        <v>88</v>
      </c>
      <c r="D97" s="31"/>
      <c r="E97" s="217">
        <v>0</v>
      </c>
      <c r="F97" s="218">
        <v>0</v>
      </c>
      <c r="G97" s="219">
        <f t="shared" si="6"/>
        <v>4.8999999999999995</v>
      </c>
      <c r="H97" s="218">
        <f t="shared" si="7"/>
        <v>26914</v>
      </c>
      <c r="J97" s="31">
        <v>0</v>
      </c>
      <c r="K97" s="31">
        <v>0</v>
      </c>
      <c r="L97" s="31"/>
      <c r="M97" s="218">
        <f t="shared" si="8"/>
        <v>0</v>
      </c>
      <c r="N97" s="218">
        <f t="shared" si="9"/>
        <v>26914</v>
      </c>
      <c r="O97" s="33"/>
      <c r="P97">
        <v>88</v>
      </c>
      <c r="Q97">
        <v>1</v>
      </c>
      <c r="R97" s="221">
        <v>1</v>
      </c>
      <c r="T97" s="152">
        <f>E97-june!E97</f>
        <v>0</v>
      </c>
      <c r="U97" s="7">
        <f>F97-june!F97</f>
        <v>0</v>
      </c>
      <c r="V97" s="152">
        <f>G97-june!G97</f>
        <v>-3.7400000000000011</v>
      </c>
      <c r="W97" s="7">
        <f>H97-june!H97</f>
        <v>-26869</v>
      </c>
      <c r="Y97" s="6">
        <f t="shared" si="5"/>
        <v>0</v>
      </c>
      <c r="Z97">
        <v>88</v>
      </c>
      <c r="AA97">
        <v>3.48</v>
      </c>
      <c r="AB97" s="221">
        <v>17400</v>
      </c>
      <c r="AC97" s="7">
        <f>AA97-june!G97</f>
        <v>-5.16</v>
      </c>
      <c r="AD97" s="7">
        <f>AB97-june!H97</f>
        <v>-36383</v>
      </c>
    </row>
    <row r="98" spans="1:30" ht="18.75">
      <c r="A98" s="6">
        <v>89</v>
      </c>
      <c r="B98" s="32" t="s">
        <v>1353</v>
      </c>
      <c r="C98" s="31">
        <v>89</v>
      </c>
      <c r="D98" s="32"/>
      <c r="E98" s="217">
        <v>12.64</v>
      </c>
      <c r="F98" s="218">
        <v>74997</v>
      </c>
      <c r="G98" s="219">
        <f t="shared" si="6"/>
        <v>32.450000000000003</v>
      </c>
      <c r="H98" s="218">
        <f t="shared" si="7"/>
        <v>180161</v>
      </c>
      <c r="J98" s="32">
        <v>0</v>
      </c>
      <c r="K98" s="32">
        <v>0</v>
      </c>
      <c r="L98" s="32"/>
      <c r="M98" s="218">
        <f t="shared" si="8"/>
        <v>74997</v>
      </c>
      <c r="N98" s="218">
        <f t="shared" si="9"/>
        <v>180161</v>
      </c>
      <c r="O98" s="33"/>
      <c r="P98">
        <v>89</v>
      </c>
      <c r="Q98"/>
      <c r="R98" s="221"/>
      <c r="T98" s="152">
        <f>E98-june!E98</f>
        <v>4.6400000000000006</v>
      </c>
      <c r="U98" s="7">
        <f>F98-june!F98</f>
        <v>11185</v>
      </c>
      <c r="V98" s="152">
        <f>G98-june!G98</f>
        <v>-0.54999999999999716</v>
      </c>
      <c r="W98" s="7">
        <f>H98-june!H98</f>
        <v>-9103</v>
      </c>
      <c r="Y98" s="6">
        <f t="shared" si="5"/>
        <v>0</v>
      </c>
      <c r="Z98">
        <v>89</v>
      </c>
      <c r="AA98">
        <v>32.450000000000003</v>
      </c>
      <c r="AB98" s="221">
        <v>180161</v>
      </c>
      <c r="AC98" s="7">
        <f>AA98-june!G98</f>
        <v>-0.54999999999999716</v>
      </c>
      <c r="AD98" s="7">
        <f>AB98-june!H98</f>
        <v>-9103</v>
      </c>
    </row>
    <row r="99" spans="1:30" ht="18.75">
      <c r="A99" s="6">
        <v>90</v>
      </c>
      <c r="B99" s="31" t="s">
        <v>1355</v>
      </c>
      <c r="C99" s="31">
        <v>90</v>
      </c>
      <c r="D99" s="31"/>
      <c r="E99" s="217">
        <v>0</v>
      </c>
      <c r="F99" s="218">
        <v>0</v>
      </c>
      <c r="G99" s="219">
        <f t="shared" si="6"/>
        <v>0</v>
      </c>
      <c r="H99" s="218">
        <f t="shared" si="7"/>
        <v>0</v>
      </c>
      <c r="J99" s="31">
        <v>0</v>
      </c>
      <c r="K99" s="31">
        <v>0</v>
      </c>
      <c r="L99" s="31"/>
      <c r="M99" s="218">
        <f t="shared" si="8"/>
        <v>0</v>
      </c>
      <c r="N99" s="218">
        <f t="shared" si="9"/>
        <v>0</v>
      </c>
      <c r="O99" s="33"/>
      <c r="P99">
        <v>90</v>
      </c>
      <c r="Q99"/>
      <c r="R99" s="221"/>
      <c r="T99" s="152">
        <f>E99-june!E99</f>
        <v>0</v>
      </c>
      <c r="U99" s="7">
        <f>F99-june!F99</f>
        <v>0</v>
      </c>
      <c r="V99" s="152">
        <f>G99-june!G99</f>
        <v>0</v>
      </c>
      <c r="W99" s="7">
        <f>H99-june!H99</f>
        <v>0</v>
      </c>
      <c r="Y99" s="6">
        <f t="shared" si="5"/>
        <v>0</v>
      </c>
      <c r="Z99">
        <v>90</v>
      </c>
      <c r="AA99"/>
      <c r="AB99" s="221"/>
      <c r="AC99" s="7">
        <f>AA99-june!G99</f>
        <v>0</v>
      </c>
      <c r="AD99" s="7">
        <f>AB99-june!H99</f>
        <v>0</v>
      </c>
    </row>
    <row r="100" spans="1:30" ht="18.75">
      <c r="A100" s="6">
        <v>91</v>
      </c>
      <c r="B100" s="32" t="s">
        <v>1356</v>
      </c>
      <c r="C100" s="31">
        <v>91</v>
      </c>
      <c r="D100" s="32"/>
      <c r="E100" s="217">
        <v>0</v>
      </c>
      <c r="F100" s="218">
        <v>0</v>
      </c>
      <c r="G100" s="219">
        <f t="shared" si="6"/>
        <v>40.840000000000003</v>
      </c>
      <c r="H100" s="218">
        <f t="shared" si="7"/>
        <v>289481</v>
      </c>
      <c r="J100" s="32">
        <v>0</v>
      </c>
      <c r="K100" s="32">
        <v>0</v>
      </c>
      <c r="L100" s="32"/>
      <c r="M100" s="218">
        <f t="shared" si="8"/>
        <v>0</v>
      </c>
      <c r="N100" s="218">
        <f t="shared" si="9"/>
        <v>289481</v>
      </c>
      <c r="O100" s="33"/>
      <c r="P100">
        <v>91</v>
      </c>
      <c r="Q100">
        <v>1</v>
      </c>
      <c r="R100" s="221"/>
      <c r="T100" s="152">
        <f>E100-june!E100</f>
        <v>0</v>
      </c>
      <c r="U100" s="7">
        <f>F100-june!F100</f>
        <v>0</v>
      </c>
      <c r="V100" s="152">
        <f>G100-june!G100</f>
        <v>5.6800000000000068</v>
      </c>
      <c r="W100" s="7">
        <f>H100-june!H100</f>
        <v>97683</v>
      </c>
      <c r="Y100" s="6">
        <f t="shared" si="5"/>
        <v>0</v>
      </c>
      <c r="Z100">
        <v>91</v>
      </c>
      <c r="AA100">
        <v>40.010000000000005</v>
      </c>
      <c r="AB100" s="221">
        <v>283920</v>
      </c>
      <c r="AC100" s="7">
        <f>AA100-june!G100</f>
        <v>4.8500000000000085</v>
      </c>
      <c r="AD100" s="7">
        <f>AB100-june!H100</f>
        <v>92122</v>
      </c>
    </row>
    <row r="101" spans="1:30" ht="18.75">
      <c r="A101" s="6">
        <v>92</v>
      </c>
      <c r="B101" s="32" t="s">
        <v>802</v>
      </c>
      <c r="C101" s="31">
        <v>92</v>
      </c>
      <c r="D101" s="32"/>
      <c r="E101" s="217">
        <v>0</v>
      </c>
      <c r="F101" s="218">
        <v>0</v>
      </c>
      <c r="G101" s="219">
        <f t="shared" si="6"/>
        <v>0</v>
      </c>
      <c r="H101" s="218">
        <f t="shared" si="7"/>
        <v>0</v>
      </c>
      <c r="J101" s="32">
        <v>0</v>
      </c>
      <c r="K101" s="32">
        <v>0</v>
      </c>
      <c r="L101" s="32"/>
      <c r="M101" s="218">
        <f t="shared" si="8"/>
        <v>0</v>
      </c>
      <c r="N101" s="218">
        <f t="shared" si="9"/>
        <v>0</v>
      </c>
      <c r="O101" s="33"/>
      <c r="P101">
        <v>92</v>
      </c>
      <c r="Q101"/>
      <c r="R101" s="221"/>
      <c r="T101" s="152">
        <f>E101-june!E101</f>
        <v>0</v>
      </c>
      <c r="U101" s="7">
        <f>F101-june!F101</f>
        <v>0</v>
      </c>
      <c r="V101" s="152">
        <f>G101-june!G101</f>
        <v>0</v>
      </c>
      <c r="W101" s="7">
        <f>H101-june!H101</f>
        <v>0</v>
      </c>
      <c r="Y101" s="6">
        <f t="shared" si="5"/>
        <v>0</v>
      </c>
      <c r="Z101">
        <v>92</v>
      </c>
      <c r="AA101"/>
      <c r="AB101" s="221"/>
      <c r="AC101" s="7">
        <f>AA101-june!G101</f>
        <v>0</v>
      </c>
      <c r="AD101" s="7">
        <f>AB101-june!H101</f>
        <v>0</v>
      </c>
    </row>
    <row r="102" spans="1:30" ht="18.75">
      <c r="A102" s="6">
        <v>93</v>
      </c>
      <c r="B102" s="32" t="s">
        <v>940</v>
      </c>
      <c r="C102" s="31">
        <v>93</v>
      </c>
      <c r="D102" s="32"/>
      <c r="E102" s="217">
        <v>0</v>
      </c>
      <c r="F102" s="218">
        <v>0</v>
      </c>
      <c r="G102" s="219">
        <f t="shared" si="6"/>
        <v>15.809999999999999</v>
      </c>
      <c r="H102" s="218">
        <f t="shared" si="7"/>
        <v>93873</v>
      </c>
      <c r="J102" s="32">
        <v>0</v>
      </c>
      <c r="K102" s="32">
        <v>0</v>
      </c>
      <c r="L102" s="32"/>
      <c r="M102" s="218">
        <f t="shared" si="8"/>
        <v>0</v>
      </c>
      <c r="N102" s="218">
        <f t="shared" si="9"/>
        <v>93873</v>
      </c>
      <c r="O102" s="33"/>
      <c r="P102">
        <v>93</v>
      </c>
      <c r="Q102"/>
      <c r="R102" s="221">
        <v>5</v>
      </c>
      <c r="T102" s="152">
        <f>E102-june!E102</f>
        <v>0</v>
      </c>
      <c r="U102" s="7">
        <f>F102-june!F102</f>
        <v>0</v>
      </c>
      <c r="V102" s="152">
        <f>G102-june!G102</f>
        <v>-0.41000000000000014</v>
      </c>
      <c r="W102" s="7">
        <f>H102-june!H102</f>
        <v>-5603</v>
      </c>
      <c r="Y102" s="6">
        <f t="shared" si="5"/>
        <v>0</v>
      </c>
      <c r="Z102">
        <v>93</v>
      </c>
      <c r="AA102">
        <v>12.86</v>
      </c>
      <c r="AB102" s="221">
        <v>74108</v>
      </c>
      <c r="AC102" s="7">
        <f>AA102-june!G102</f>
        <v>-3.3599999999999994</v>
      </c>
      <c r="AD102" s="7">
        <f>AB102-june!H102</f>
        <v>-25368</v>
      </c>
    </row>
    <row r="103" spans="1:30" ht="18.75">
      <c r="A103" s="6">
        <v>94</v>
      </c>
      <c r="B103" s="31" t="s">
        <v>1357</v>
      </c>
      <c r="C103" s="31">
        <v>94</v>
      </c>
      <c r="D103" s="31"/>
      <c r="E103" s="217">
        <v>0</v>
      </c>
      <c r="F103" s="218">
        <v>0</v>
      </c>
      <c r="G103" s="219">
        <f t="shared" si="6"/>
        <v>12.78</v>
      </c>
      <c r="H103" s="218">
        <f t="shared" si="7"/>
        <v>75861</v>
      </c>
      <c r="J103" s="31">
        <v>0</v>
      </c>
      <c r="K103" s="31">
        <v>0</v>
      </c>
      <c r="L103" s="31"/>
      <c r="M103" s="218">
        <f t="shared" si="8"/>
        <v>0</v>
      </c>
      <c r="N103" s="218">
        <f t="shared" si="9"/>
        <v>75861</v>
      </c>
      <c r="O103" s="33"/>
      <c r="P103">
        <v>94</v>
      </c>
      <c r="Q103"/>
      <c r="R103" s="221">
        <v>5</v>
      </c>
      <c r="T103" s="152">
        <f>E103-june!E103</f>
        <v>0</v>
      </c>
      <c r="U103" s="7">
        <f>F103-june!F103</f>
        <v>0</v>
      </c>
      <c r="V103" s="152">
        <f>G103-june!G103</f>
        <v>-0.57000000000000028</v>
      </c>
      <c r="W103" s="7">
        <f>H103-june!H103</f>
        <v>-272</v>
      </c>
      <c r="Y103" s="6">
        <f t="shared" si="5"/>
        <v>0</v>
      </c>
      <c r="Z103">
        <v>94</v>
      </c>
      <c r="AA103">
        <v>9.83</v>
      </c>
      <c r="AB103" s="221">
        <v>56096</v>
      </c>
      <c r="AC103" s="7">
        <f>AA103-june!G103</f>
        <v>-3.5199999999999996</v>
      </c>
      <c r="AD103" s="7">
        <f>AB103-june!H103</f>
        <v>-20037</v>
      </c>
    </row>
    <row r="104" spans="1:30" ht="18.75">
      <c r="A104" s="6">
        <v>95</v>
      </c>
      <c r="B104" s="32" t="s">
        <v>892</v>
      </c>
      <c r="C104" s="31">
        <v>95</v>
      </c>
      <c r="D104" s="32"/>
      <c r="E104" s="217">
        <v>16.41</v>
      </c>
      <c r="F104" s="218">
        <v>82050</v>
      </c>
      <c r="G104" s="219">
        <f t="shared" si="6"/>
        <v>67.86</v>
      </c>
      <c r="H104" s="218">
        <f t="shared" si="7"/>
        <v>394695</v>
      </c>
      <c r="J104" s="32">
        <v>0</v>
      </c>
      <c r="K104" s="32">
        <v>0</v>
      </c>
      <c r="L104" s="32"/>
      <c r="M104" s="218">
        <f t="shared" si="8"/>
        <v>82050</v>
      </c>
      <c r="N104" s="218">
        <f t="shared" si="9"/>
        <v>394695</v>
      </c>
      <c r="O104" s="33"/>
      <c r="P104">
        <v>95</v>
      </c>
      <c r="Q104">
        <v>7</v>
      </c>
      <c r="R104" s="221">
        <v>11</v>
      </c>
      <c r="T104" s="152">
        <f>E104-june!E104</f>
        <v>-9.9399999999999977</v>
      </c>
      <c r="U104" s="7">
        <f>F104-june!F104</f>
        <v>-49700</v>
      </c>
      <c r="V104" s="152">
        <f>G104-june!G104</f>
        <v>-34.479999999999976</v>
      </c>
      <c r="W104" s="7">
        <f>H104-june!H104</f>
        <v>-212989</v>
      </c>
      <c r="Y104" s="6">
        <f t="shared" si="5"/>
        <v>0</v>
      </c>
      <c r="Z104">
        <v>95</v>
      </c>
      <c r="AA104">
        <v>55.56</v>
      </c>
      <c r="AB104" s="221">
        <v>312285</v>
      </c>
      <c r="AC104" s="7">
        <f>AA104-june!G104</f>
        <v>-46.779999999999973</v>
      </c>
      <c r="AD104" s="7">
        <f>AB104-june!H104</f>
        <v>-295399</v>
      </c>
    </row>
    <row r="105" spans="1:30" ht="18.75">
      <c r="A105" s="6">
        <v>96</v>
      </c>
      <c r="B105" s="32" t="s">
        <v>865</v>
      </c>
      <c r="C105" s="31">
        <v>96</v>
      </c>
      <c r="D105" s="32"/>
      <c r="E105" s="217">
        <v>91.44999999999996</v>
      </c>
      <c r="F105" s="218">
        <v>581601</v>
      </c>
      <c r="G105" s="219">
        <f t="shared" si="6"/>
        <v>46.58</v>
      </c>
      <c r="H105" s="218">
        <f t="shared" si="7"/>
        <v>261955</v>
      </c>
      <c r="J105" s="32">
        <v>0</v>
      </c>
      <c r="K105" s="32">
        <v>0</v>
      </c>
      <c r="L105" s="32"/>
      <c r="M105" s="218">
        <f t="shared" si="8"/>
        <v>581601</v>
      </c>
      <c r="N105" s="218">
        <f t="shared" si="9"/>
        <v>261955</v>
      </c>
      <c r="O105" s="33"/>
      <c r="P105">
        <v>96</v>
      </c>
      <c r="Q105"/>
      <c r="R105" s="221">
        <v>3</v>
      </c>
      <c r="T105" s="152">
        <f>E105-june!E105</f>
        <v>-20.700000000000031</v>
      </c>
      <c r="U105" s="7">
        <f>F105-june!F105</f>
        <v>-80748</v>
      </c>
      <c r="V105" s="152">
        <f>G105-june!G105</f>
        <v>6.3900000000000006</v>
      </c>
      <c r="W105" s="7">
        <f>H105-june!H105</f>
        <v>22606</v>
      </c>
      <c r="Y105" s="6">
        <f t="shared" si="5"/>
        <v>0</v>
      </c>
      <c r="Z105">
        <v>96</v>
      </c>
      <c r="AA105">
        <v>44.809999999999995</v>
      </c>
      <c r="AB105" s="221">
        <v>250096</v>
      </c>
      <c r="AC105" s="7">
        <f>AA105-june!G105</f>
        <v>4.6199999999999974</v>
      </c>
      <c r="AD105" s="7">
        <f>AB105-june!H105</f>
        <v>10747</v>
      </c>
    </row>
    <row r="106" spans="1:30" ht="18.75">
      <c r="A106" s="6">
        <v>97</v>
      </c>
      <c r="B106" s="32" t="s">
        <v>846</v>
      </c>
      <c r="C106" s="31">
        <v>97</v>
      </c>
      <c r="D106" s="32"/>
      <c r="E106" s="217">
        <v>180.11999999999995</v>
      </c>
      <c r="F106" s="218">
        <v>1048411</v>
      </c>
      <c r="G106" s="219">
        <f t="shared" si="6"/>
        <v>419.84999999999991</v>
      </c>
      <c r="H106" s="218">
        <f t="shared" si="7"/>
        <v>2451589</v>
      </c>
      <c r="J106" s="32">
        <v>0</v>
      </c>
      <c r="K106" s="32">
        <v>0</v>
      </c>
      <c r="L106" s="32"/>
      <c r="M106" s="218">
        <f t="shared" si="8"/>
        <v>1048411</v>
      </c>
      <c r="N106" s="218">
        <f t="shared" si="9"/>
        <v>2451589</v>
      </c>
      <c r="O106" s="33"/>
      <c r="P106">
        <v>97</v>
      </c>
      <c r="Q106">
        <v>4</v>
      </c>
      <c r="R106" s="221">
        <v>12</v>
      </c>
      <c r="T106" s="152">
        <f>E106-june!E106</f>
        <v>4.3700000000001182</v>
      </c>
      <c r="U106" s="7">
        <f>F106-june!F106</f>
        <v>33853</v>
      </c>
      <c r="V106" s="152">
        <f>G106-june!G106</f>
        <v>-10.759999999999991</v>
      </c>
      <c r="W106" s="7">
        <f>H106-june!H106</f>
        <v>863</v>
      </c>
      <c r="Y106" s="6">
        <f t="shared" si="5"/>
        <v>0</v>
      </c>
      <c r="Z106">
        <v>97</v>
      </c>
      <c r="AA106">
        <v>409.44999999999993</v>
      </c>
      <c r="AB106" s="221">
        <v>2381909</v>
      </c>
      <c r="AC106" s="7">
        <f>AA106-june!G106</f>
        <v>-21.159999999999968</v>
      </c>
      <c r="AD106" s="7">
        <f>AB106-june!H106</f>
        <v>-68817</v>
      </c>
    </row>
    <row r="107" spans="1:30" ht="18.75">
      <c r="A107" s="6">
        <v>98</v>
      </c>
      <c r="B107" s="32" t="s">
        <v>1358</v>
      </c>
      <c r="C107" s="31">
        <v>98</v>
      </c>
      <c r="D107" s="32"/>
      <c r="E107" s="217">
        <v>2</v>
      </c>
      <c r="F107" s="218">
        <v>11708</v>
      </c>
      <c r="G107" s="219">
        <f t="shared" si="6"/>
        <v>4</v>
      </c>
      <c r="H107" s="218">
        <f t="shared" si="7"/>
        <v>20000</v>
      </c>
      <c r="J107" s="32">
        <v>0</v>
      </c>
      <c r="K107" s="32">
        <v>0</v>
      </c>
      <c r="L107" s="32"/>
      <c r="M107" s="218">
        <f t="shared" si="8"/>
        <v>11708</v>
      </c>
      <c r="N107" s="218">
        <f t="shared" si="9"/>
        <v>20000</v>
      </c>
      <c r="O107" s="33"/>
      <c r="P107">
        <v>98</v>
      </c>
      <c r="Q107"/>
      <c r="R107" s="221"/>
      <c r="T107" s="152">
        <f>E107-june!E107</f>
        <v>-1.42</v>
      </c>
      <c r="U107" s="7">
        <f>F107-june!F107</f>
        <v>-7798</v>
      </c>
      <c r="V107" s="152">
        <f>G107-june!G107</f>
        <v>-3</v>
      </c>
      <c r="W107" s="7">
        <f>H107-june!H107</f>
        <v>-19198</v>
      </c>
      <c r="Y107" s="6">
        <f t="shared" si="5"/>
        <v>0</v>
      </c>
      <c r="Z107">
        <v>98</v>
      </c>
      <c r="AA107">
        <v>4</v>
      </c>
      <c r="AB107" s="221">
        <v>20000</v>
      </c>
      <c r="AC107" s="7">
        <f>AA107-june!G107</f>
        <v>-3</v>
      </c>
      <c r="AD107" s="7">
        <f>AB107-june!H107</f>
        <v>-19198</v>
      </c>
    </row>
    <row r="108" spans="1:30" ht="18.75">
      <c r="A108" s="6">
        <v>99</v>
      </c>
      <c r="B108" s="31" t="s">
        <v>1359</v>
      </c>
      <c r="C108" s="31">
        <v>99</v>
      </c>
      <c r="D108" s="31"/>
      <c r="E108" s="217">
        <v>0</v>
      </c>
      <c r="F108" s="218">
        <v>0</v>
      </c>
      <c r="G108" s="219">
        <f t="shared" si="6"/>
        <v>0.59</v>
      </c>
      <c r="H108" s="218">
        <f t="shared" si="7"/>
        <v>3953</v>
      </c>
      <c r="J108" s="31">
        <v>0</v>
      </c>
      <c r="K108" s="31">
        <v>0</v>
      </c>
      <c r="L108" s="31"/>
      <c r="M108" s="218">
        <f t="shared" si="8"/>
        <v>0</v>
      </c>
      <c r="N108" s="218">
        <f t="shared" si="9"/>
        <v>3953</v>
      </c>
      <c r="O108" s="33"/>
      <c r="P108">
        <v>99</v>
      </c>
      <c r="Q108"/>
      <c r="R108" s="221">
        <v>1</v>
      </c>
      <c r="T108" s="152">
        <f>E108-june!E108</f>
        <v>0</v>
      </c>
      <c r="U108" s="7">
        <f>F108-june!F108</f>
        <v>0</v>
      </c>
      <c r="V108" s="152">
        <f>G108-june!G108</f>
        <v>-4.1100000000000003</v>
      </c>
      <c r="W108" s="7">
        <f>H108-june!H108</f>
        <v>-24436</v>
      </c>
      <c r="Y108" s="6">
        <f t="shared" si="5"/>
        <v>0</v>
      </c>
      <c r="Z108" s="6">
        <v>99</v>
      </c>
      <c r="AC108" s="7">
        <f>AA108-june!G108</f>
        <v>-4.7</v>
      </c>
      <c r="AD108" s="7">
        <f>AB108-june!H108</f>
        <v>-28389</v>
      </c>
    </row>
    <row r="109" spans="1:30" ht="18.75">
      <c r="A109" s="6">
        <v>100</v>
      </c>
      <c r="B109" s="32" t="s">
        <v>826</v>
      </c>
      <c r="C109" s="31">
        <v>100</v>
      </c>
      <c r="D109" s="32"/>
      <c r="E109" s="217">
        <v>0</v>
      </c>
      <c r="F109" s="218">
        <v>0</v>
      </c>
      <c r="G109" s="219">
        <f t="shared" si="6"/>
        <v>52.199999999999996</v>
      </c>
      <c r="H109" s="218">
        <f t="shared" si="7"/>
        <v>312643</v>
      </c>
      <c r="J109" s="32">
        <v>0</v>
      </c>
      <c r="K109" s="32">
        <v>0</v>
      </c>
      <c r="L109" s="32"/>
      <c r="M109" s="218">
        <f t="shared" si="8"/>
        <v>0</v>
      </c>
      <c r="N109" s="218">
        <f t="shared" si="9"/>
        <v>312643</v>
      </c>
      <c r="O109" s="33"/>
      <c r="P109">
        <v>100</v>
      </c>
      <c r="Q109"/>
      <c r="R109" s="221">
        <v>19</v>
      </c>
      <c r="T109" s="152">
        <f>E109-june!E109</f>
        <v>0</v>
      </c>
      <c r="U109" s="7">
        <f>F109-june!F109</f>
        <v>0</v>
      </c>
      <c r="V109" s="152">
        <f>G109-june!G109</f>
        <v>-2.4899999999999949</v>
      </c>
      <c r="W109" s="7">
        <f>H109-june!H109</f>
        <v>-15245</v>
      </c>
      <c r="Y109" s="6">
        <f t="shared" si="5"/>
        <v>0</v>
      </c>
      <c r="Z109">
        <v>100</v>
      </c>
      <c r="AA109">
        <v>40.989999999999995</v>
      </c>
      <c r="AB109" s="221">
        <v>237536</v>
      </c>
      <c r="AC109" s="7">
        <f>AA109-june!G109</f>
        <v>-13.699999999999996</v>
      </c>
      <c r="AD109" s="7">
        <f>AB109-june!H109</f>
        <v>-90352</v>
      </c>
    </row>
    <row r="110" spans="1:30" ht="18.75">
      <c r="A110" s="6">
        <v>101</v>
      </c>
      <c r="B110" s="32" t="s">
        <v>1275</v>
      </c>
      <c r="C110" s="31">
        <v>101</v>
      </c>
      <c r="D110" s="32"/>
      <c r="E110" s="217">
        <v>10</v>
      </c>
      <c r="F110" s="218">
        <v>50468</v>
      </c>
      <c r="G110" s="219">
        <f t="shared" si="6"/>
        <v>26.060000000000002</v>
      </c>
      <c r="H110" s="218">
        <f t="shared" si="7"/>
        <v>141344</v>
      </c>
      <c r="J110" s="32">
        <v>0</v>
      </c>
      <c r="K110" s="32">
        <v>10000</v>
      </c>
      <c r="L110" s="32"/>
      <c r="M110" s="218">
        <f t="shared" si="8"/>
        <v>50468</v>
      </c>
      <c r="N110" s="218">
        <f t="shared" si="9"/>
        <v>151344</v>
      </c>
      <c r="O110" s="33"/>
      <c r="P110">
        <v>101</v>
      </c>
      <c r="Q110"/>
      <c r="R110" s="221">
        <v>8</v>
      </c>
      <c r="T110" s="152">
        <f>E110-june!E110</f>
        <v>3</v>
      </c>
      <c r="U110" s="7">
        <f>F110-june!F110</f>
        <v>10451</v>
      </c>
      <c r="V110" s="152">
        <f>G110-june!G110</f>
        <v>-8.2299999999999898</v>
      </c>
      <c r="W110" s="7">
        <f>H110-june!H110</f>
        <v>-67321</v>
      </c>
      <c r="Y110" s="6">
        <f t="shared" si="5"/>
        <v>0</v>
      </c>
      <c r="Z110">
        <v>101</v>
      </c>
      <c r="AA110">
        <v>21.340000000000003</v>
      </c>
      <c r="AB110" s="221">
        <v>109720</v>
      </c>
      <c r="AC110" s="7">
        <f>AA110-june!G110</f>
        <v>-12.949999999999989</v>
      </c>
      <c r="AD110" s="7">
        <f>AB110-june!H110</f>
        <v>-98945</v>
      </c>
    </row>
    <row r="111" spans="1:30" ht="18.75">
      <c r="A111" s="6">
        <v>102</v>
      </c>
      <c r="B111" s="31" t="s">
        <v>893</v>
      </c>
      <c r="C111" s="31">
        <v>102</v>
      </c>
      <c r="D111" s="31"/>
      <c r="E111" s="217">
        <v>0</v>
      </c>
      <c r="F111" s="218">
        <v>0</v>
      </c>
      <c r="G111" s="219">
        <f t="shared" si="6"/>
        <v>0</v>
      </c>
      <c r="H111" s="218">
        <f t="shared" si="7"/>
        <v>0</v>
      </c>
      <c r="J111" s="31">
        <v>0</v>
      </c>
      <c r="K111" s="31">
        <v>0</v>
      </c>
      <c r="L111" s="31"/>
      <c r="M111" s="218">
        <f t="shared" si="8"/>
        <v>0</v>
      </c>
      <c r="N111" s="218">
        <f t="shared" si="9"/>
        <v>0</v>
      </c>
      <c r="O111" s="33"/>
      <c r="P111">
        <v>102</v>
      </c>
      <c r="Q111"/>
      <c r="R111" s="221"/>
      <c r="T111" s="152">
        <f>E111-june!E111</f>
        <v>0</v>
      </c>
      <c r="U111" s="7">
        <f>F111-june!F111</f>
        <v>0</v>
      </c>
      <c r="V111" s="152">
        <f>G111-june!G111</f>
        <v>-2</v>
      </c>
      <c r="W111" s="7">
        <f>H111-june!H111</f>
        <v>-10000</v>
      </c>
      <c r="Y111" s="6">
        <f t="shared" si="5"/>
        <v>0</v>
      </c>
      <c r="Z111">
        <v>102</v>
      </c>
      <c r="AA111"/>
      <c r="AB111" s="221"/>
      <c r="AC111" s="7">
        <f>AA111-june!G111</f>
        <v>-2</v>
      </c>
      <c r="AD111" s="7">
        <f>AB111-june!H111</f>
        <v>-10000</v>
      </c>
    </row>
    <row r="112" spans="1:30" ht="18.75">
      <c r="A112" s="6">
        <v>103</v>
      </c>
      <c r="B112" s="32" t="s">
        <v>804</v>
      </c>
      <c r="C112" s="31">
        <v>103</v>
      </c>
      <c r="D112" s="32"/>
      <c r="E112" s="217">
        <v>140.22999999999996</v>
      </c>
      <c r="F112" s="218">
        <v>773133</v>
      </c>
      <c r="G112" s="219">
        <f t="shared" si="6"/>
        <v>188.06999999999994</v>
      </c>
      <c r="H112" s="218">
        <f t="shared" si="7"/>
        <v>1002576</v>
      </c>
      <c r="J112" s="32">
        <v>0</v>
      </c>
      <c r="K112" s="32">
        <v>0</v>
      </c>
      <c r="L112" s="32"/>
      <c r="M112" s="218">
        <f t="shared" si="8"/>
        <v>773133</v>
      </c>
      <c r="N112" s="218">
        <f t="shared" si="9"/>
        <v>1002576</v>
      </c>
      <c r="O112" s="33"/>
      <c r="P112">
        <v>103</v>
      </c>
      <c r="Q112">
        <v>7</v>
      </c>
      <c r="R112" s="221">
        <v>4</v>
      </c>
      <c r="T112" s="152">
        <f>E112-june!E112</f>
        <v>18.249999999999929</v>
      </c>
      <c r="U112" s="7">
        <f>F112-june!F112</f>
        <v>91184</v>
      </c>
      <c r="V112" s="152">
        <f>G112-june!G112</f>
        <v>-64.330000000000041</v>
      </c>
      <c r="W112" s="7">
        <f>H112-june!H112</f>
        <v>-431869</v>
      </c>
      <c r="Y112" s="6">
        <f t="shared" si="5"/>
        <v>0</v>
      </c>
      <c r="Z112">
        <v>103</v>
      </c>
      <c r="AA112">
        <v>179.89999999999992</v>
      </c>
      <c r="AB112" s="221">
        <v>947837</v>
      </c>
      <c r="AC112" s="7">
        <f>AA112-june!G112</f>
        <v>-72.500000000000057</v>
      </c>
      <c r="AD112" s="7">
        <f>AB112-june!H112</f>
        <v>-486608</v>
      </c>
    </row>
    <row r="113" spans="1:30" ht="18.75">
      <c r="A113" s="6">
        <v>104</v>
      </c>
      <c r="B113" s="31" t="s">
        <v>1360</v>
      </c>
      <c r="C113" s="31">
        <v>104</v>
      </c>
      <c r="D113" s="31"/>
      <c r="E113" s="217">
        <v>0</v>
      </c>
      <c r="F113" s="218">
        <v>0</v>
      </c>
      <c r="G113" s="219">
        <f t="shared" si="6"/>
        <v>0</v>
      </c>
      <c r="H113" s="218">
        <f t="shared" si="7"/>
        <v>0</v>
      </c>
      <c r="J113" s="31">
        <v>0</v>
      </c>
      <c r="K113" s="31">
        <v>0</v>
      </c>
      <c r="L113" s="31"/>
      <c r="M113" s="218">
        <f t="shared" si="8"/>
        <v>0</v>
      </c>
      <c r="N113" s="218">
        <f t="shared" si="9"/>
        <v>0</v>
      </c>
      <c r="O113" s="33"/>
      <c r="P113">
        <v>104</v>
      </c>
      <c r="Q113"/>
      <c r="R113" s="221"/>
      <c r="T113" s="152">
        <f>E113-june!E113</f>
        <v>0</v>
      </c>
      <c r="U113" s="7">
        <f>F113-june!F113</f>
        <v>0</v>
      </c>
      <c r="V113" s="152">
        <f>G113-june!G113</f>
        <v>0</v>
      </c>
      <c r="W113" s="7">
        <f>H113-june!H113</f>
        <v>0</v>
      </c>
      <c r="Y113" s="6">
        <f t="shared" si="5"/>
        <v>0</v>
      </c>
      <c r="Z113">
        <v>104</v>
      </c>
      <c r="AA113"/>
      <c r="AB113" s="221"/>
      <c r="AC113" s="7">
        <f>AA113-june!G113</f>
        <v>0</v>
      </c>
      <c r="AD113" s="7">
        <f>AB113-june!H113</f>
        <v>0</v>
      </c>
    </row>
    <row r="114" spans="1:30" ht="18.75">
      <c r="A114" s="6">
        <v>105</v>
      </c>
      <c r="B114" s="32" t="s">
        <v>579</v>
      </c>
      <c r="C114" s="31">
        <v>105</v>
      </c>
      <c r="D114" s="32"/>
      <c r="E114" s="217">
        <v>38</v>
      </c>
      <c r="F114" s="218">
        <v>196130</v>
      </c>
      <c r="G114" s="219">
        <f t="shared" si="6"/>
        <v>22.77</v>
      </c>
      <c r="H114" s="218">
        <f t="shared" si="7"/>
        <v>197267</v>
      </c>
      <c r="J114" s="32">
        <v>0</v>
      </c>
      <c r="K114" s="32">
        <v>0</v>
      </c>
      <c r="L114" s="32"/>
      <c r="M114" s="218">
        <f t="shared" si="8"/>
        <v>196130</v>
      </c>
      <c r="N114" s="218">
        <f t="shared" si="9"/>
        <v>197267</v>
      </c>
      <c r="O114" s="33"/>
      <c r="P114">
        <v>105</v>
      </c>
      <c r="Q114"/>
      <c r="R114" s="221">
        <v>3</v>
      </c>
      <c r="T114" s="152">
        <f>E114-june!E114</f>
        <v>-2</v>
      </c>
      <c r="U114" s="7">
        <f>F114-june!F114</f>
        <v>-7693</v>
      </c>
      <c r="V114" s="152">
        <f>G114-june!G114</f>
        <v>-1.1000000000000014</v>
      </c>
      <c r="W114" s="7">
        <f>H114-june!H114</f>
        <v>7069</v>
      </c>
      <c r="Y114" s="6">
        <f t="shared" si="5"/>
        <v>0</v>
      </c>
      <c r="Z114">
        <v>105</v>
      </c>
      <c r="AA114">
        <v>21</v>
      </c>
      <c r="AB114" s="221">
        <v>185408</v>
      </c>
      <c r="AC114" s="7">
        <f>AA114-june!G114</f>
        <v>-2.870000000000001</v>
      </c>
      <c r="AD114" s="7">
        <f>AB114-june!H114</f>
        <v>-4790</v>
      </c>
    </row>
    <row r="115" spans="1:30" ht="18.75">
      <c r="A115" s="6">
        <v>106</v>
      </c>
      <c r="B115" s="31" t="s">
        <v>1361</v>
      </c>
      <c r="C115" s="31">
        <v>106</v>
      </c>
      <c r="D115" s="31"/>
      <c r="E115" s="217">
        <v>0</v>
      </c>
      <c r="F115" s="218">
        <v>0</v>
      </c>
      <c r="G115" s="219">
        <f t="shared" si="6"/>
        <v>0</v>
      </c>
      <c r="H115" s="218">
        <f t="shared" si="7"/>
        <v>0</v>
      </c>
      <c r="J115" s="31">
        <v>0</v>
      </c>
      <c r="K115" s="31">
        <v>0</v>
      </c>
      <c r="L115" s="31"/>
      <c r="M115" s="218">
        <f t="shared" si="8"/>
        <v>0</v>
      </c>
      <c r="N115" s="218">
        <f t="shared" si="9"/>
        <v>0</v>
      </c>
      <c r="O115" s="33"/>
      <c r="P115">
        <v>106</v>
      </c>
      <c r="Q115"/>
      <c r="R115" s="221"/>
      <c r="T115" s="152">
        <f>E115-june!E115</f>
        <v>0</v>
      </c>
      <c r="U115" s="7">
        <f>F115-june!F115</f>
        <v>0</v>
      </c>
      <c r="V115" s="152">
        <f>G115-june!G115</f>
        <v>0</v>
      </c>
      <c r="W115" s="7">
        <f>H115-june!H115</f>
        <v>0</v>
      </c>
      <c r="Y115" s="6">
        <f t="shared" si="5"/>
        <v>0</v>
      </c>
      <c r="Z115">
        <v>106</v>
      </c>
      <c r="AA115"/>
      <c r="AB115" s="221"/>
      <c r="AC115" s="7">
        <f>AA115-june!G115</f>
        <v>0</v>
      </c>
      <c r="AD115" s="7">
        <f>AB115-june!H115</f>
        <v>0</v>
      </c>
    </row>
    <row r="116" spans="1:30" ht="18.75">
      <c r="A116" s="6">
        <v>107</v>
      </c>
      <c r="B116" s="32" t="s">
        <v>860</v>
      </c>
      <c r="C116" s="31">
        <v>107</v>
      </c>
      <c r="D116" s="32"/>
      <c r="E116" s="217">
        <v>39.200000000000003</v>
      </c>
      <c r="F116" s="218">
        <v>214791</v>
      </c>
      <c r="G116" s="219">
        <f t="shared" si="6"/>
        <v>303.85999999999996</v>
      </c>
      <c r="H116" s="218">
        <f t="shared" si="7"/>
        <v>1651567</v>
      </c>
      <c r="J116" s="32">
        <v>0</v>
      </c>
      <c r="K116" s="32">
        <v>0</v>
      </c>
      <c r="L116" s="32"/>
      <c r="M116" s="218">
        <f t="shared" si="8"/>
        <v>214791</v>
      </c>
      <c r="N116" s="218">
        <f t="shared" si="9"/>
        <v>1651567</v>
      </c>
      <c r="O116" s="33"/>
      <c r="P116">
        <v>107</v>
      </c>
      <c r="Q116">
        <v>1</v>
      </c>
      <c r="R116" s="221">
        <v>3</v>
      </c>
      <c r="T116" s="152">
        <f>E116-june!E116</f>
        <v>0.66000000000000369</v>
      </c>
      <c r="U116" s="7">
        <f>F116-june!F116</f>
        <v>12916</v>
      </c>
      <c r="V116" s="152">
        <f>G116-june!G116</f>
        <v>-8.2800000000000864</v>
      </c>
      <c r="W116" s="7">
        <f>H116-june!H116</f>
        <v>-222109</v>
      </c>
      <c r="Y116" s="6">
        <f t="shared" si="5"/>
        <v>0</v>
      </c>
      <c r="Z116">
        <v>107</v>
      </c>
      <c r="AA116">
        <v>301.26</v>
      </c>
      <c r="AB116" s="221">
        <v>1634147</v>
      </c>
      <c r="AC116" s="7">
        <f>AA116-june!G116</f>
        <v>-10.880000000000052</v>
      </c>
      <c r="AD116" s="7">
        <f>AB116-june!H116</f>
        <v>-239529</v>
      </c>
    </row>
    <row r="117" spans="1:30" ht="18.75">
      <c r="A117" s="6">
        <v>108</v>
      </c>
      <c r="B117" s="31" t="s">
        <v>1362</v>
      </c>
      <c r="C117" s="31">
        <v>108</v>
      </c>
      <c r="D117" s="31"/>
      <c r="E117" s="217">
        <v>0</v>
      </c>
      <c r="F117" s="218">
        <v>0</v>
      </c>
      <c r="G117" s="219">
        <f t="shared" si="6"/>
        <v>0</v>
      </c>
      <c r="H117" s="218">
        <f t="shared" si="7"/>
        <v>0</v>
      </c>
      <c r="J117" s="31">
        <v>0</v>
      </c>
      <c r="K117" s="31">
        <v>0</v>
      </c>
      <c r="L117" s="31"/>
      <c r="M117" s="218">
        <f t="shared" si="8"/>
        <v>0</v>
      </c>
      <c r="N117" s="218">
        <f t="shared" si="9"/>
        <v>0</v>
      </c>
      <c r="O117" s="33"/>
      <c r="P117">
        <v>108</v>
      </c>
      <c r="Q117"/>
      <c r="R117" s="221"/>
      <c r="T117" s="152">
        <f>E117-june!E117</f>
        <v>0</v>
      </c>
      <c r="U117" s="7">
        <f>F117-june!F117</f>
        <v>0</v>
      </c>
      <c r="V117" s="152">
        <f>G117-june!G117</f>
        <v>0</v>
      </c>
      <c r="W117" s="7">
        <f>H117-june!H117</f>
        <v>0</v>
      </c>
      <c r="Y117" s="6">
        <f t="shared" si="5"/>
        <v>0</v>
      </c>
      <c r="Z117">
        <v>108</v>
      </c>
      <c r="AA117"/>
      <c r="AB117" s="221"/>
      <c r="AC117" s="7">
        <f>AA117-june!G117</f>
        <v>0</v>
      </c>
      <c r="AD117" s="7">
        <f>AB117-june!H117</f>
        <v>0</v>
      </c>
    </row>
    <row r="118" spans="1:30" ht="18.75">
      <c r="A118" s="6">
        <v>109</v>
      </c>
      <c r="B118" s="31" t="s">
        <v>1363</v>
      </c>
      <c r="C118" s="31">
        <v>109</v>
      </c>
      <c r="D118" s="31"/>
      <c r="E118" s="217">
        <v>0</v>
      </c>
      <c r="F118" s="218">
        <v>0</v>
      </c>
      <c r="G118" s="219">
        <f t="shared" si="6"/>
        <v>0</v>
      </c>
      <c r="H118" s="218">
        <f t="shared" si="7"/>
        <v>0</v>
      </c>
      <c r="J118" s="31">
        <v>0</v>
      </c>
      <c r="K118" s="31">
        <v>0</v>
      </c>
      <c r="L118" s="31"/>
      <c r="M118" s="218">
        <f t="shared" si="8"/>
        <v>0</v>
      </c>
      <c r="N118" s="218">
        <f t="shared" si="9"/>
        <v>0</v>
      </c>
      <c r="O118" s="33"/>
      <c r="P118">
        <v>109</v>
      </c>
      <c r="Q118"/>
      <c r="R118" s="221"/>
      <c r="T118" s="152">
        <f>E118-june!E118</f>
        <v>0</v>
      </c>
      <c r="U118" s="7">
        <f>F118-june!F118</f>
        <v>0</v>
      </c>
      <c r="V118" s="152">
        <f>G118-june!G118</f>
        <v>0</v>
      </c>
      <c r="W118" s="7">
        <f>H118-june!H118</f>
        <v>0</v>
      </c>
      <c r="Y118" s="6">
        <f t="shared" si="5"/>
        <v>0</v>
      </c>
      <c r="Z118">
        <v>109</v>
      </c>
      <c r="AA118"/>
      <c r="AB118" s="221"/>
      <c r="AC118" s="7">
        <f>AA118-june!G118</f>
        <v>0</v>
      </c>
      <c r="AD118" s="7">
        <f>AB118-june!H118</f>
        <v>0</v>
      </c>
    </row>
    <row r="119" spans="1:30" ht="18.75">
      <c r="A119" s="6">
        <v>110</v>
      </c>
      <c r="B119" s="32" t="s">
        <v>793</v>
      </c>
      <c r="C119" s="31">
        <v>110</v>
      </c>
      <c r="D119" s="32"/>
      <c r="E119" s="217">
        <v>31.53</v>
      </c>
      <c r="F119" s="218">
        <v>191757</v>
      </c>
      <c r="G119" s="219">
        <f t="shared" si="6"/>
        <v>25.52</v>
      </c>
      <c r="H119" s="218">
        <f t="shared" si="7"/>
        <v>143393</v>
      </c>
      <c r="J119" s="32">
        <v>0</v>
      </c>
      <c r="K119" s="32">
        <v>0</v>
      </c>
      <c r="L119" s="32"/>
      <c r="M119" s="218">
        <f t="shared" si="8"/>
        <v>191757</v>
      </c>
      <c r="N119" s="218">
        <f t="shared" si="9"/>
        <v>143393</v>
      </c>
      <c r="O119" s="33"/>
      <c r="P119">
        <v>110</v>
      </c>
      <c r="Q119">
        <v>1</v>
      </c>
      <c r="R119" s="221">
        <v>5</v>
      </c>
      <c r="T119" s="152">
        <f>E119-june!E119</f>
        <v>-11.029999999999994</v>
      </c>
      <c r="U119" s="7">
        <f>F119-june!F119</f>
        <v>-94423</v>
      </c>
      <c r="V119" s="152">
        <f>G119-june!G119</f>
        <v>-11.580000000000002</v>
      </c>
      <c r="W119" s="7">
        <f>H119-june!H119</f>
        <v>-65901</v>
      </c>
      <c r="Y119" s="6">
        <f t="shared" si="5"/>
        <v>0</v>
      </c>
      <c r="Z119">
        <v>110</v>
      </c>
      <c r="AA119">
        <v>21.740000000000002</v>
      </c>
      <c r="AB119" s="221">
        <v>118067</v>
      </c>
      <c r="AC119" s="7">
        <f>AA119-june!G119</f>
        <v>-15.36</v>
      </c>
      <c r="AD119" s="7">
        <f>AB119-june!H119</f>
        <v>-91227</v>
      </c>
    </row>
    <row r="120" spans="1:30" ht="18.75">
      <c r="A120" s="6">
        <v>111</v>
      </c>
      <c r="B120" s="32" t="s">
        <v>812</v>
      </c>
      <c r="C120" s="31">
        <v>111</v>
      </c>
      <c r="D120" s="32"/>
      <c r="E120" s="217">
        <v>132.75</v>
      </c>
      <c r="F120" s="218">
        <v>750306</v>
      </c>
      <c r="G120" s="219">
        <f t="shared" si="6"/>
        <v>48.22</v>
      </c>
      <c r="H120" s="218">
        <f t="shared" si="7"/>
        <v>286171</v>
      </c>
      <c r="J120" s="32">
        <v>0</v>
      </c>
      <c r="K120" s="32">
        <v>0</v>
      </c>
      <c r="L120" s="32"/>
      <c r="M120" s="218">
        <f t="shared" si="8"/>
        <v>750306</v>
      </c>
      <c r="N120" s="218">
        <f t="shared" si="9"/>
        <v>286171</v>
      </c>
      <c r="O120" s="33"/>
      <c r="P120">
        <v>111</v>
      </c>
      <c r="Q120"/>
      <c r="R120" s="221">
        <v>1</v>
      </c>
      <c r="T120" s="152">
        <f>E120-june!E120</f>
        <v>15.659999999999997</v>
      </c>
      <c r="U120" s="7">
        <f>F120-june!F120</f>
        <v>87493</v>
      </c>
      <c r="V120" s="152">
        <f>G120-june!G120</f>
        <v>-3.8699999999999903</v>
      </c>
      <c r="W120" s="7">
        <f>H120-june!H120</f>
        <v>-24688</v>
      </c>
      <c r="Y120" s="6">
        <f t="shared" si="5"/>
        <v>0</v>
      </c>
      <c r="Z120">
        <v>111</v>
      </c>
      <c r="AA120">
        <v>47.629999999999995</v>
      </c>
      <c r="AB120" s="221">
        <v>282218</v>
      </c>
      <c r="AC120" s="7">
        <f>AA120-june!G120</f>
        <v>-4.4599999999999937</v>
      </c>
      <c r="AD120" s="7">
        <f>AB120-june!H120</f>
        <v>-28641</v>
      </c>
    </row>
    <row r="121" spans="1:30" ht="18.75">
      <c r="A121" s="6">
        <v>112</v>
      </c>
      <c r="B121" s="32" t="s">
        <v>926</v>
      </c>
      <c r="C121" s="31">
        <v>112</v>
      </c>
      <c r="D121" s="32"/>
      <c r="E121" s="217">
        <v>0</v>
      </c>
      <c r="F121" s="218">
        <v>0</v>
      </c>
      <c r="G121" s="219">
        <f t="shared" si="6"/>
        <v>0</v>
      </c>
      <c r="H121" s="218">
        <f t="shared" si="7"/>
        <v>0</v>
      </c>
      <c r="J121" s="32">
        <v>0</v>
      </c>
      <c r="K121" s="32">
        <v>0</v>
      </c>
      <c r="L121" s="32"/>
      <c r="M121" s="218">
        <f t="shared" si="8"/>
        <v>0</v>
      </c>
      <c r="N121" s="218">
        <f t="shared" si="9"/>
        <v>0</v>
      </c>
      <c r="O121" s="33"/>
      <c r="P121">
        <v>112</v>
      </c>
      <c r="Q121"/>
      <c r="R121" s="221"/>
      <c r="T121" s="152">
        <f>E121-june!E121</f>
        <v>0</v>
      </c>
      <c r="U121" s="7">
        <f>F121-june!F121</f>
        <v>0</v>
      </c>
      <c r="V121" s="152">
        <f>G121-june!G121</f>
        <v>0</v>
      </c>
      <c r="W121" s="7">
        <f>H121-june!H121</f>
        <v>0</v>
      </c>
      <c r="Y121" s="6">
        <f t="shared" si="5"/>
        <v>0</v>
      </c>
      <c r="Z121">
        <v>112</v>
      </c>
      <c r="AA121"/>
      <c r="AB121" s="221"/>
      <c r="AC121" s="7">
        <f>AA121-june!G121</f>
        <v>0</v>
      </c>
      <c r="AD121" s="7">
        <f>AB121-june!H121</f>
        <v>0</v>
      </c>
    </row>
    <row r="122" spans="1:30" ht="18.75">
      <c r="A122" s="6">
        <v>113</v>
      </c>
      <c r="B122" s="31" t="s">
        <v>1364</v>
      </c>
      <c r="C122" s="31">
        <v>113</v>
      </c>
      <c r="D122" s="31"/>
      <c r="E122" s="217">
        <v>0</v>
      </c>
      <c r="F122" s="218">
        <v>0</v>
      </c>
      <c r="G122" s="219">
        <f t="shared" si="6"/>
        <v>0</v>
      </c>
      <c r="H122" s="218">
        <f t="shared" si="7"/>
        <v>0</v>
      </c>
      <c r="J122" s="31">
        <v>0</v>
      </c>
      <c r="K122" s="31">
        <v>0</v>
      </c>
      <c r="L122" s="31"/>
      <c r="M122" s="218">
        <f t="shared" si="8"/>
        <v>0</v>
      </c>
      <c r="N122" s="218">
        <f t="shared" si="9"/>
        <v>0</v>
      </c>
      <c r="O122" s="33"/>
      <c r="P122">
        <v>113</v>
      </c>
      <c r="Q122"/>
      <c r="R122" s="221"/>
      <c r="T122" s="152">
        <f>E122-june!E122</f>
        <v>0</v>
      </c>
      <c r="U122" s="7">
        <f>F122-june!F122</f>
        <v>0</v>
      </c>
      <c r="V122" s="152">
        <f>G122-june!G122</f>
        <v>0</v>
      </c>
      <c r="W122" s="7">
        <f>H122-june!H122</f>
        <v>0</v>
      </c>
      <c r="Y122" s="6">
        <f t="shared" si="5"/>
        <v>0</v>
      </c>
      <c r="Z122">
        <v>113</v>
      </c>
      <c r="AA122"/>
      <c r="AB122" s="221"/>
      <c r="AC122" s="7">
        <f>AA122-june!G122</f>
        <v>0</v>
      </c>
      <c r="AD122" s="7">
        <f>AB122-june!H122</f>
        <v>0</v>
      </c>
    </row>
    <row r="123" spans="1:30" ht="18.75">
      <c r="A123" s="6">
        <v>114</v>
      </c>
      <c r="B123" s="32" t="s">
        <v>815</v>
      </c>
      <c r="C123" s="31">
        <v>114</v>
      </c>
      <c r="D123" s="32"/>
      <c r="E123" s="217">
        <v>92.589999999999989</v>
      </c>
      <c r="F123" s="218">
        <v>578152</v>
      </c>
      <c r="G123" s="219">
        <f t="shared" si="6"/>
        <v>326.21999999999991</v>
      </c>
      <c r="H123" s="218">
        <f t="shared" si="7"/>
        <v>2309748</v>
      </c>
      <c r="J123" s="32">
        <v>0</v>
      </c>
      <c r="K123" s="32">
        <v>0</v>
      </c>
      <c r="L123" s="32"/>
      <c r="M123" s="218">
        <f t="shared" si="8"/>
        <v>578152</v>
      </c>
      <c r="N123" s="218">
        <f t="shared" si="9"/>
        <v>2309748</v>
      </c>
      <c r="O123" s="33"/>
      <c r="P123">
        <v>114</v>
      </c>
      <c r="Q123">
        <v>13</v>
      </c>
      <c r="R123" s="221">
        <v>3</v>
      </c>
      <c r="T123" s="152">
        <f>E123-june!E123</f>
        <v>-23.95999999999998</v>
      </c>
      <c r="U123" s="7">
        <f>F123-june!F123</f>
        <v>-132783</v>
      </c>
      <c r="V123" s="152">
        <f>G123-june!G123</f>
        <v>3.0599999999998886</v>
      </c>
      <c r="W123" s="7">
        <f>H123-june!H123</f>
        <v>-193701</v>
      </c>
      <c r="Y123" s="6">
        <f t="shared" si="5"/>
        <v>0</v>
      </c>
      <c r="Z123">
        <v>114</v>
      </c>
      <c r="AA123">
        <v>313.65999999999991</v>
      </c>
      <c r="AB123" s="221">
        <v>2225596</v>
      </c>
      <c r="AC123" s="7">
        <f>AA123-june!G123</f>
        <v>-9.5000000000001137</v>
      </c>
      <c r="AD123" s="7">
        <f>AB123-june!H123</f>
        <v>-277853</v>
      </c>
    </row>
    <row r="124" spans="1:30" ht="18.75">
      <c r="A124" s="6">
        <v>115</v>
      </c>
      <c r="B124" s="31" t="s">
        <v>1365</v>
      </c>
      <c r="C124" s="31">
        <v>115</v>
      </c>
      <c r="D124" s="31"/>
      <c r="E124" s="217">
        <v>0</v>
      </c>
      <c r="F124" s="218">
        <v>0</v>
      </c>
      <c r="G124" s="219">
        <f t="shared" si="6"/>
        <v>0</v>
      </c>
      <c r="H124" s="218">
        <f t="shared" si="7"/>
        <v>0</v>
      </c>
      <c r="J124" s="31">
        <v>0</v>
      </c>
      <c r="K124" s="31">
        <v>0</v>
      </c>
      <c r="L124" s="31"/>
      <c r="M124" s="218">
        <f t="shared" si="8"/>
        <v>0</v>
      </c>
      <c r="N124" s="218">
        <f t="shared" si="9"/>
        <v>0</v>
      </c>
      <c r="O124" s="33"/>
      <c r="P124">
        <v>115</v>
      </c>
      <c r="Q124"/>
      <c r="R124" s="221"/>
      <c r="T124" s="152">
        <f>E124-june!E124</f>
        <v>0</v>
      </c>
      <c r="U124" s="7">
        <f>F124-june!F124</f>
        <v>0</v>
      </c>
      <c r="V124" s="152">
        <f>G124-june!G124</f>
        <v>0</v>
      </c>
      <c r="W124" s="7">
        <f>H124-june!H124</f>
        <v>0</v>
      </c>
      <c r="Y124" s="6">
        <f t="shared" si="5"/>
        <v>0</v>
      </c>
      <c r="Z124">
        <v>115</v>
      </c>
      <c r="AA124"/>
      <c r="AB124" s="221"/>
      <c r="AC124" s="7">
        <f>AA124-june!G124</f>
        <v>0</v>
      </c>
      <c r="AD124" s="7">
        <f>AB124-june!H124</f>
        <v>0</v>
      </c>
    </row>
    <row r="125" spans="1:30" ht="18.75">
      <c r="A125" s="6">
        <v>116</v>
      </c>
      <c r="B125" s="31" t="s">
        <v>1366</v>
      </c>
      <c r="C125" s="31">
        <v>116</v>
      </c>
      <c r="D125" s="31"/>
      <c r="E125" s="217">
        <v>0</v>
      </c>
      <c r="F125" s="218">
        <v>0</v>
      </c>
      <c r="G125" s="219">
        <f t="shared" si="6"/>
        <v>0</v>
      </c>
      <c r="H125" s="218">
        <f t="shared" si="7"/>
        <v>0</v>
      </c>
      <c r="J125" s="31">
        <v>0</v>
      </c>
      <c r="K125" s="31">
        <v>0</v>
      </c>
      <c r="L125" s="31"/>
      <c r="M125" s="218">
        <f t="shared" si="8"/>
        <v>0</v>
      </c>
      <c r="N125" s="218">
        <f t="shared" si="9"/>
        <v>0</v>
      </c>
      <c r="O125" s="33"/>
      <c r="P125">
        <v>116</v>
      </c>
      <c r="Q125"/>
      <c r="R125" s="221"/>
      <c r="T125" s="152">
        <f>E125-june!E125</f>
        <v>0</v>
      </c>
      <c r="U125" s="7">
        <f>F125-june!F125</f>
        <v>0</v>
      </c>
      <c r="V125" s="152">
        <f>G125-june!G125</f>
        <v>0</v>
      </c>
      <c r="W125" s="7">
        <f>H125-june!H125</f>
        <v>0</v>
      </c>
      <c r="Y125" s="6">
        <f t="shared" si="5"/>
        <v>0</v>
      </c>
      <c r="Z125">
        <v>116</v>
      </c>
      <c r="AA125"/>
      <c r="AB125" s="221"/>
      <c r="AC125" s="7">
        <f>AA125-june!G125</f>
        <v>0</v>
      </c>
      <c r="AD125" s="7">
        <f>AB125-june!H125</f>
        <v>0</v>
      </c>
    </row>
    <row r="126" spans="1:30" ht="18.75">
      <c r="A126" s="6">
        <v>117</v>
      </c>
      <c r="B126" s="32" t="s">
        <v>1367</v>
      </c>
      <c r="C126" s="31">
        <v>117</v>
      </c>
      <c r="D126" s="32"/>
      <c r="E126" s="217">
        <v>102.42999999999999</v>
      </c>
      <c r="F126" s="218">
        <v>589766</v>
      </c>
      <c r="G126" s="219">
        <f t="shared" si="6"/>
        <v>57.59</v>
      </c>
      <c r="H126" s="218">
        <f t="shared" si="7"/>
        <v>385346</v>
      </c>
      <c r="J126" s="32">
        <v>0</v>
      </c>
      <c r="K126" s="32">
        <v>0</v>
      </c>
      <c r="L126" s="32"/>
      <c r="M126" s="218">
        <f t="shared" si="8"/>
        <v>589766</v>
      </c>
      <c r="N126" s="218">
        <f t="shared" si="9"/>
        <v>385346</v>
      </c>
      <c r="O126" s="33"/>
      <c r="P126">
        <v>117</v>
      </c>
      <c r="Q126"/>
      <c r="R126" s="221">
        <v>4</v>
      </c>
      <c r="T126" s="152">
        <f>E126-june!E126</f>
        <v>3.960000000000008</v>
      </c>
      <c r="U126" s="7">
        <f>F126-june!F126</f>
        <v>-32913</v>
      </c>
      <c r="V126" s="152">
        <f>G126-june!G126</f>
        <v>10.11</v>
      </c>
      <c r="W126" s="7">
        <f>H126-june!H126</f>
        <v>82369</v>
      </c>
      <c r="Y126" s="6">
        <f t="shared" si="5"/>
        <v>0</v>
      </c>
      <c r="Z126">
        <v>117</v>
      </c>
      <c r="AA126">
        <v>55.230000000000004</v>
      </c>
      <c r="AB126" s="221">
        <v>369534</v>
      </c>
      <c r="AC126" s="7">
        <f>AA126-june!G126</f>
        <v>7.75</v>
      </c>
      <c r="AD126" s="7">
        <f>AB126-june!H126</f>
        <v>66557</v>
      </c>
    </row>
    <row r="127" spans="1:30" ht="18.75">
      <c r="A127" s="6">
        <v>118</v>
      </c>
      <c r="B127" s="31" t="s">
        <v>1368</v>
      </c>
      <c r="C127" s="31">
        <v>118</v>
      </c>
      <c r="D127" s="31"/>
      <c r="E127" s="217">
        <v>0</v>
      </c>
      <c r="F127" s="218">
        <v>0</v>
      </c>
      <c r="G127" s="219">
        <f t="shared" si="6"/>
        <v>1</v>
      </c>
      <c r="H127" s="218">
        <f t="shared" si="7"/>
        <v>5000</v>
      </c>
      <c r="J127" s="31">
        <v>0</v>
      </c>
      <c r="K127" s="31">
        <v>0</v>
      </c>
      <c r="L127" s="31"/>
      <c r="M127" s="218">
        <f t="shared" si="8"/>
        <v>0</v>
      </c>
      <c r="N127" s="218">
        <f t="shared" si="9"/>
        <v>5000</v>
      </c>
      <c r="O127" s="33"/>
      <c r="P127">
        <v>118</v>
      </c>
      <c r="Q127"/>
      <c r="R127" s="221"/>
      <c r="T127" s="152">
        <f>E127-june!E127</f>
        <v>0</v>
      </c>
      <c r="U127" s="7">
        <f>F127-june!F127</f>
        <v>0</v>
      </c>
      <c r="V127" s="152">
        <f>G127-june!G127</f>
        <v>0</v>
      </c>
      <c r="W127" s="7">
        <f>H127-june!H127</f>
        <v>0</v>
      </c>
      <c r="Y127" s="6">
        <f t="shared" si="5"/>
        <v>0</v>
      </c>
      <c r="Z127">
        <v>118</v>
      </c>
      <c r="AA127">
        <v>1</v>
      </c>
      <c r="AB127" s="221">
        <v>5000</v>
      </c>
      <c r="AC127" s="7">
        <f>AA127-june!G127</f>
        <v>0</v>
      </c>
      <c r="AD127" s="7">
        <f>AB127-june!H127</f>
        <v>0</v>
      </c>
    </row>
    <row r="128" spans="1:30" ht="18.75">
      <c r="A128" s="6">
        <v>119</v>
      </c>
      <c r="B128" s="31" t="s">
        <v>1369</v>
      </c>
      <c r="C128" s="31">
        <v>119</v>
      </c>
      <c r="D128" s="31"/>
      <c r="E128" s="217">
        <v>0</v>
      </c>
      <c r="F128" s="218">
        <v>0</v>
      </c>
      <c r="G128" s="219">
        <f t="shared" si="6"/>
        <v>0</v>
      </c>
      <c r="H128" s="218">
        <f t="shared" si="7"/>
        <v>0</v>
      </c>
      <c r="J128" s="31">
        <v>0</v>
      </c>
      <c r="K128" s="31">
        <v>0</v>
      </c>
      <c r="L128" s="31"/>
      <c r="M128" s="218">
        <f t="shared" si="8"/>
        <v>0</v>
      </c>
      <c r="N128" s="218">
        <f t="shared" si="9"/>
        <v>0</v>
      </c>
      <c r="O128" s="33"/>
      <c r="P128">
        <v>119</v>
      </c>
      <c r="Q128"/>
      <c r="R128" s="221"/>
      <c r="T128" s="152">
        <f>E128-june!E128</f>
        <v>0</v>
      </c>
      <c r="U128" s="7">
        <f>F128-june!F128</f>
        <v>0</v>
      </c>
      <c r="V128" s="152">
        <f>G128-june!G128</f>
        <v>0</v>
      </c>
      <c r="W128" s="7">
        <f>H128-june!H128</f>
        <v>0</v>
      </c>
      <c r="Y128" s="6">
        <f t="shared" si="5"/>
        <v>0</v>
      </c>
      <c r="Z128">
        <v>119</v>
      </c>
      <c r="AA128"/>
      <c r="AB128" s="221"/>
      <c r="AC128" s="7">
        <f>AA128-june!G128</f>
        <v>0</v>
      </c>
      <c r="AD128" s="7">
        <f>AB128-june!H128</f>
        <v>0</v>
      </c>
    </row>
    <row r="129" spans="1:30" ht="18.75">
      <c r="A129" s="6">
        <v>120</v>
      </c>
      <c r="B129" s="31" t="s">
        <v>1370</v>
      </c>
      <c r="C129" s="31">
        <v>120</v>
      </c>
      <c r="D129" s="31"/>
      <c r="E129" s="217">
        <v>0</v>
      </c>
      <c r="F129" s="218">
        <v>0</v>
      </c>
      <c r="G129" s="219">
        <f t="shared" si="6"/>
        <v>0</v>
      </c>
      <c r="H129" s="218">
        <f t="shared" si="7"/>
        <v>0</v>
      </c>
      <c r="J129" s="31">
        <v>0</v>
      </c>
      <c r="K129" s="31">
        <v>0</v>
      </c>
      <c r="L129" s="31"/>
      <c r="M129" s="218">
        <f t="shared" si="8"/>
        <v>0</v>
      </c>
      <c r="N129" s="218">
        <f t="shared" si="9"/>
        <v>0</v>
      </c>
      <c r="O129" s="33"/>
      <c r="P129">
        <v>120</v>
      </c>
      <c r="Q129"/>
      <c r="R129" s="221"/>
      <c r="T129" s="152">
        <f>E129-june!E129</f>
        <v>0</v>
      </c>
      <c r="U129" s="7">
        <f>F129-june!F129</f>
        <v>0</v>
      </c>
      <c r="V129" s="152">
        <f>G129-june!G129</f>
        <v>0</v>
      </c>
      <c r="W129" s="7">
        <f>H129-june!H129</f>
        <v>0</v>
      </c>
      <c r="Y129" s="6">
        <f t="shared" si="5"/>
        <v>0</v>
      </c>
      <c r="Z129">
        <v>120</v>
      </c>
      <c r="AA129"/>
      <c r="AB129" s="221"/>
      <c r="AC129" s="7">
        <f>AA129-june!G129</f>
        <v>0</v>
      </c>
      <c r="AD129" s="7">
        <f>AB129-june!H129</f>
        <v>0</v>
      </c>
    </row>
    <row r="130" spans="1:30" ht="18.75">
      <c r="A130" s="6">
        <v>121</v>
      </c>
      <c r="B130" s="32" t="s">
        <v>820</v>
      </c>
      <c r="C130" s="31">
        <v>121</v>
      </c>
      <c r="D130" s="32"/>
      <c r="E130" s="217">
        <v>3</v>
      </c>
      <c r="F130" s="218">
        <v>15000</v>
      </c>
      <c r="G130" s="219">
        <f t="shared" si="6"/>
        <v>11</v>
      </c>
      <c r="H130" s="218">
        <f t="shared" si="7"/>
        <v>55000</v>
      </c>
      <c r="J130" s="32">
        <v>0</v>
      </c>
      <c r="K130" s="32">
        <v>0</v>
      </c>
      <c r="L130" s="32"/>
      <c r="M130" s="218">
        <f t="shared" si="8"/>
        <v>15000</v>
      </c>
      <c r="N130" s="218">
        <f t="shared" si="9"/>
        <v>55000</v>
      </c>
      <c r="O130" s="33"/>
      <c r="P130">
        <v>121</v>
      </c>
      <c r="Q130"/>
      <c r="R130" s="221"/>
      <c r="T130" s="152">
        <f>E130-june!E130</f>
        <v>-2</v>
      </c>
      <c r="U130" s="7">
        <f>F130-june!F130</f>
        <v>-13564</v>
      </c>
      <c r="V130" s="152">
        <f>G130-june!G130</f>
        <v>6.3100000000000005</v>
      </c>
      <c r="W130" s="7">
        <f>H130-june!H130</f>
        <v>31550</v>
      </c>
      <c r="Y130" s="6">
        <f t="shared" si="5"/>
        <v>0</v>
      </c>
      <c r="Z130">
        <v>121</v>
      </c>
      <c r="AA130">
        <v>11</v>
      </c>
      <c r="AB130" s="221">
        <v>55000</v>
      </c>
      <c r="AC130" s="7">
        <f>AA130-june!G130</f>
        <v>6.3100000000000005</v>
      </c>
      <c r="AD130" s="7">
        <f>AB130-june!H130</f>
        <v>31550</v>
      </c>
    </row>
    <row r="131" spans="1:30" ht="18.75">
      <c r="A131" s="6">
        <v>122</v>
      </c>
      <c r="B131" s="31" t="s">
        <v>1372</v>
      </c>
      <c r="C131" s="31">
        <v>122</v>
      </c>
      <c r="D131" s="31"/>
      <c r="E131" s="217">
        <v>0</v>
      </c>
      <c r="F131" s="218">
        <v>0</v>
      </c>
      <c r="G131" s="219">
        <f t="shared" si="6"/>
        <v>0</v>
      </c>
      <c r="H131" s="218">
        <f t="shared" si="7"/>
        <v>0</v>
      </c>
      <c r="J131" s="31">
        <v>0</v>
      </c>
      <c r="K131" s="31">
        <v>0</v>
      </c>
      <c r="L131" s="31"/>
      <c r="M131" s="218">
        <f t="shared" si="8"/>
        <v>0</v>
      </c>
      <c r="N131" s="218">
        <f t="shared" si="9"/>
        <v>0</v>
      </c>
      <c r="O131" s="33"/>
      <c r="P131">
        <v>122</v>
      </c>
      <c r="Q131"/>
      <c r="R131" s="221"/>
      <c r="T131" s="152">
        <f>E131-june!E131</f>
        <v>0</v>
      </c>
      <c r="U131" s="7">
        <f>F131-june!F131</f>
        <v>0</v>
      </c>
      <c r="V131" s="152">
        <f>G131-june!G131</f>
        <v>-2.74</v>
      </c>
      <c r="W131" s="7">
        <f>H131-june!H131</f>
        <v>-13700</v>
      </c>
      <c r="Y131" s="6">
        <f t="shared" si="5"/>
        <v>0</v>
      </c>
      <c r="Z131">
        <v>122</v>
      </c>
      <c r="AA131"/>
      <c r="AB131" s="221"/>
      <c r="AC131" s="7">
        <f>AA131-june!G131</f>
        <v>-2.74</v>
      </c>
      <c r="AD131" s="7">
        <f>AB131-june!H131</f>
        <v>-13700</v>
      </c>
    </row>
    <row r="132" spans="1:30" ht="18.75">
      <c r="A132" s="6">
        <v>123</v>
      </c>
      <c r="B132" s="31" t="s">
        <v>1373</v>
      </c>
      <c r="C132" s="31">
        <v>123</v>
      </c>
      <c r="D132" s="31"/>
      <c r="E132" s="217">
        <v>0</v>
      </c>
      <c r="F132" s="218">
        <v>0</v>
      </c>
      <c r="G132" s="219">
        <f t="shared" si="6"/>
        <v>0</v>
      </c>
      <c r="H132" s="218">
        <f t="shared" si="7"/>
        <v>0</v>
      </c>
      <c r="J132" s="31">
        <v>0</v>
      </c>
      <c r="K132" s="31">
        <v>0</v>
      </c>
      <c r="L132" s="31"/>
      <c r="M132" s="218">
        <f t="shared" si="8"/>
        <v>0</v>
      </c>
      <c r="N132" s="218">
        <f t="shared" si="9"/>
        <v>0</v>
      </c>
      <c r="O132" s="33"/>
      <c r="P132">
        <v>123</v>
      </c>
      <c r="Q132"/>
      <c r="R132" s="221"/>
      <c r="T132" s="152">
        <f>E132-june!E132</f>
        <v>0</v>
      </c>
      <c r="U132" s="7">
        <f>F132-june!F132</f>
        <v>0</v>
      </c>
      <c r="V132" s="152">
        <f>G132-june!G132</f>
        <v>0</v>
      </c>
      <c r="W132" s="7">
        <f>H132-june!H132</f>
        <v>0</v>
      </c>
      <c r="Y132" s="6">
        <f t="shared" si="5"/>
        <v>0</v>
      </c>
      <c r="Z132">
        <v>123</v>
      </c>
      <c r="AA132"/>
      <c r="AB132" s="221"/>
      <c r="AC132" s="7">
        <f>AA132-june!G132</f>
        <v>0</v>
      </c>
      <c r="AD132" s="7">
        <f>AB132-june!H132</f>
        <v>0</v>
      </c>
    </row>
    <row r="133" spans="1:30" ht="18.75">
      <c r="A133" s="6">
        <v>124</v>
      </c>
      <c r="B133" s="31" t="s">
        <v>1374</v>
      </c>
      <c r="C133" s="31">
        <v>124</v>
      </c>
      <c r="D133" s="31"/>
      <c r="E133" s="217">
        <v>0</v>
      </c>
      <c r="F133" s="218">
        <v>0</v>
      </c>
      <c r="G133" s="219">
        <f t="shared" si="6"/>
        <v>0</v>
      </c>
      <c r="H133" s="218">
        <f t="shared" si="7"/>
        <v>0</v>
      </c>
      <c r="J133" s="31">
        <v>0</v>
      </c>
      <c r="K133" s="31">
        <v>0</v>
      </c>
      <c r="L133" s="31"/>
      <c r="M133" s="218">
        <f t="shared" si="8"/>
        <v>0</v>
      </c>
      <c r="N133" s="218">
        <f t="shared" si="9"/>
        <v>0</v>
      </c>
      <c r="O133" s="33"/>
      <c r="P133">
        <v>124</v>
      </c>
      <c r="Q133"/>
      <c r="R133" s="221"/>
      <c r="T133" s="152">
        <f>E133-june!E133</f>
        <v>0</v>
      </c>
      <c r="U133" s="7">
        <f>F133-june!F133</f>
        <v>0</v>
      </c>
      <c r="V133" s="152">
        <f>G133-june!G133</f>
        <v>0</v>
      </c>
      <c r="W133" s="7">
        <f>H133-june!H133</f>
        <v>0</v>
      </c>
      <c r="Y133" s="6">
        <f t="shared" si="5"/>
        <v>0</v>
      </c>
      <c r="Z133">
        <v>124</v>
      </c>
      <c r="AA133"/>
      <c r="AB133" s="221"/>
      <c r="AC133" s="7">
        <f>AA133-june!G133</f>
        <v>0</v>
      </c>
      <c r="AD133" s="7">
        <f>AB133-june!H133</f>
        <v>0</v>
      </c>
    </row>
    <row r="134" spans="1:30" ht="18.75">
      <c r="A134" s="6">
        <v>125</v>
      </c>
      <c r="B134" s="32" t="s">
        <v>1268</v>
      </c>
      <c r="C134" s="31">
        <v>125</v>
      </c>
      <c r="D134" s="32"/>
      <c r="E134" s="217">
        <v>70</v>
      </c>
      <c r="F134" s="218">
        <v>368354</v>
      </c>
      <c r="G134" s="219">
        <f t="shared" si="6"/>
        <v>5</v>
      </c>
      <c r="H134" s="218">
        <f t="shared" si="7"/>
        <v>31314</v>
      </c>
      <c r="J134" s="32">
        <v>0</v>
      </c>
      <c r="K134" s="32">
        <v>0</v>
      </c>
      <c r="L134" s="32"/>
      <c r="M134" s="218">
        <f t="shared" si="8"/>
        <v>368354</v>
      </c>
      <c r="N134" s="218">
        <f t="shared" si="9"/>
        <v>31314</v>
      </c>
      <c r="O134" s="33"/>
      <c r="P134">
        <v>125</v>
      </c>
      <c r="Q134"/>
      <c r="R134" s="221"/>
      <c r="T134" s="152">
        <f>E134-june!E134</f>
        <v>2.6200000000000045</v>
      </c>
      <c r="U134" s="7">
        <f>F134-june!F134</f>
        <v>12462</v>
      </c>
      <c r="V134" s="152">
        <f>G134-june!G134</f>
        <v>2</v>
      </c>
      <c r="W134" s="7">
        <f>H134-june!H134</f>
        <v>16314</v>
      </c>
      <c r="Y134" s="6">
        <f t="shared" si="5"/>
        <v>0</v>
      </c>
      <c r="Z134">
        <v>125</v>
      </c>
      <c r="AA134">
        <v>5</v>
      </c>
      <c r="AB134" s="221">
        <v>31314</v>
      </c>
      <c r="AC134" s="7">
        <f>AA134-june!G134</f>
        <v>2</v>
      </c>
      <c r="AD134" s="7">
        <f>AB134-june!H134</f>
        <v>16314</v>
      </c>
    </row>
    <row r="135" spans="1:30" ht="18.75">
      <c r="A135" s="6">
        <v>126</v>
      </c>
      <c r="B135" s="32" t="s">
        <v>779</v>
      </c>
      <c r="C135" s="31">
        <v>126</v>
      </c>
      <c r="D135" s="32"/>
      <c r="E135" s="217">
        <v>0</v>
      </c>
      <c r="F135" s="218">
        <v>0</v>
      </c>
      <c r="G135" s="219">
        <f t="shared" si="6"/>
        <v>1.18</v>
      </c>
      <c r="H135" s="218">
        <f t="shared" si="7"/>
        <v>7906</v>
      </c>
      <c r="J135" s="32">
        <v>0</v>
      </c>
      <c r="K135" s="32">
        <v>0</v>
      </c>
      <c r="L135" s="32"/>
      <c r="M135" s="218">
        <f t="shared" si="8"/>
        <v>0</v>
      </c>
      <c r="N135" s="218">
        <f t="shared" si="9"/>
        <v>7906</v>
      </c>
      <c r="O135" s="33"/>
      <c r="P135">
        <v>126</v>
      </c>
      <c r="Q135"/>
      <c r="R135" s="221">
        <v>2</v>
      </c>
      <c r="T135" s="152">
        <f>E135-june!E135</f>
        <v>0</v>
      </c>
      <c r="U135" s="7">
        <f>F135-june!F135</f>
        <v>0</v>
      </c>
      <c r="V135" s="152">
        <f>G135-june!G135</f>
        <v>1.18</v>
      </c>
      <c r="W135" s="7">
        <f>H135-june!H135</f>
        <v>7906</v>
      </c>
      <c r="Y135" s="6">
        <f t="shared" si="5"/>
        <v>0</v>
      </c>
      <c r="Z135">
        <v>126</v>
      </c>
      <c r="AA135"/>
      <c r="AB135" s="221"/>
      <c r="AC135" s="7">
        <f>AA135-june!G135</f>
        <v>0</v>
      </c>
      <c r="AD135" s="7">
        <f>AB135-june!H135</f>
        <v>0</v>
      </c>
    </row>
    <row r="136" spans="1:30" ht="18.75">
      <c r="A136" s="6">
        <v>127</v>
      </c>
      <c r="B136" s="31" t="s">
        <v>1375</v>
      </c>
      <c r="C136" s="31">
        <v>127</v>
      </c>
      <c r="D136" s="31"/>
      <c r="E136" s="217">
        <v>123.99999999999999</v>
      </c>
      <c r="F136" s="218">
        <v>838623</v>
      </c>
      <c r="G136" s="219">
        <f t="shared" si="6"/>
        <v>28.3</v>
      </c>
      <c r="H136" s="218">
        <f t="shared" si="7"/>
        <v>202217</v>
      </c>
      <c r="J136" s="31">
        <v>0</v>
      </c>
      <c r="K136" s="31">
        <v>0</v>
      </c>
      <c r="L136" s="31"/>
      <c r="M136" s="218">
        <f t="shared" si="8"/>
        <v>838623</v>
      </c>
      <c r="N136" s="218">
        <f t="shared" si="9"/>
        <v>202217</v>
      </c>
      <c r="O136" s="33"/>
      <c r="P136">
        <v>127</v>
      </c>
      <c r="Q136">
        <v>6</v>
      </c>
      <c r="R136" s="221"/>
      <c r="T136" s="152">
        <f>E136-june!E136</f>
        <v>-6.8000000000000256</v>
      </c>
      <c r="U136" s="7">
        <f>F136-june!F136</f>
        <v>-80568</v>
      </c>
      <c r="V136" s="152">
        <f>G136-june!G136</f>
        <v>-2.4800000000000004</v>
      </c>
      <c r="W136" s="7">
        <f>H136-june!H136</f>
        <v>7303</v>
      </c>
      <c r="Y136" s="6">
        <f t="shared" si="5"/>
        <v>0</v>
      </c>
      <c r="Z136">
        <v>127</v>
      </c>
      <c r="AA136">
        <v>23.32</v>
      </c>
      <c r="AB136" s="221">
        <v>168851</v>
      </c>
      <c r="AC136" s="7">
        <f>AA136-june!G136</f>
        <v>-7.4600000000000009</v>
      </c>
      <c r="AD136" s="7">
        <f>AB136-june!H136</f>
        <v>-26063</v>
      </c>
    </row>
    <row r="137" spans="1:30" ht="18.75">
      <c r="A137" s="6">
        <v>128</v>
      </c>
      <c r="B137" s="32" t="s">
        <v>580</v>
      </c>
      <c r="C137" s="31">
        <v>128</v>
      </c>
      <c r="D137" s="32"/>
      <c r="E137" s="217">
        <v>42.49</v>
      </c>
      <c r="F137" s="218">
        <v>247501</v>
      </c>
      <c r="G137" s="219">
        <f t="shared" si="6"/>
        <v>211.74</v>
      </c>
      <c r="H137" s="218">
        <f t="shared" si="7"/>
        <v>1190061</v>
      </c>
      <c r="J137" s="32">
        <v>0</v>
      </c>
      <c r="K137" s="32">
        <v>0</v>
      </c>
      <c r="L137" s="32"/>
      <c r="M137" s="218">
        <f t="shared" si="8"/>
        <v>247501</v>
      </c>
      <c r="N137" s="218">
        <f t="shared" si="9"/>
        <v>1190061</v>
      </c>
      <c r="O137" s="33"/>
      <c r="P137">
        <v>128</v>
      </c>
      <c r="Q137">
        <v>3</v>
      </c>
      <c r="R137" s="221">
        <v>16</v>
      </c>
      <c r="T137" s="152">
        <f>E137-june!E137</f>
        <v>5.8900000000000006</v>
      </c>
      <c r="U137" s="7">
        <f>F137-june!F137</f>
        <v>40726</v>
      </c>
      <c r="V137" s="152">
        <f>G137-june!G137</f>
        <v>21.920000000000016</v>
      </c>
      <c r="W137" s="7">
        <f>H137-june!H137</f>
        <v>105922</v>
      </c>
      <c r="Y137" s="6">
        <f t="shared" si="5"/>
        <v>0</v>
      </c>
      <c r="Z137">
        <v>128</v>
      </c>
      <c r="AA137">
        <v>199.81</v>
      </c>
      <c r="AB137" s="221">
        <v>1110130</v>
      </c>
      <c r="AC137" s="7">
        <f>AA137-june!G137</f>
        <v>9.9900000000000091</v>
      </c>
      <c r="AD137" s="7">
        <f>AB137-june!H137</f>
        <v>25991</v>
      </c>
    </row>
    <row r="138" spans="1:30" ht="18.75">
      <c r="A138" s="6">
        <v>129</v>
      </c>
      <c r="B138" s="31" t="s">
        <v>1376</v>
      </c>
      <c r="C138" s="31">
        <v>129</v>
      </c>
      <c r="D138" s="31"/>
      <c r="E138" s="217">
        <v>0</v>
      </c>
      <c r="F138" s="218">
        <v>0</v>
      </c>
      <c r="G138" s="219">
        <f t="shared" si="6"/>
        <v>0</v>
      </c>
      <c r="H138" s="218">
        <f t="shared" si="7"/>
        <v>0</v>
      </c>
      <c r="J138" s="31">
        <v>0</v>
      </c>
      <c r="K138" s="31">
        <v>0</v>
      </c>
      <c r="L138" s="31"/>
      <c r="M138" s="218">
        <f t="shared" si="8"/>
        <v>0</v>
      </c>
      <c r="N138" s="218">
        <f t="shared" si="9"/>
        <v>0</v>
      </c>
      <c r="O138" s="33"/>
      <c r="P138">
        <v>129</v>
      </c>
      <c r="Q138"/>
      <c r="R138" s="221"/>
      <c r="T138" s="152">
        <f>E138-june!E138</f>
        <v>0</v>
      </c>
      <c r="U138" s="7">
        <f>F138-june!F138</f>
        <v>0</v>
      </c>
      <c r="V138" s="152">
        <f>G138-june!G138</f>
        <v>0</v>
      </c>
      <c r="W138" s="7">
        <f>H138-june!H138</f>
        <v>0</v>
      </c>
      <c r="Y138" s="6">
        <f t="shared" ref="Y138:Y201" si="10">Z138-A138</f>
        <v>0</v>
      </c>
      <c r="Z138">
        <v>129</v>
      </c>
      <c r="AA138"/>
      <c r="AB138" s="221"/>
      <c r="AC138" s="7">
        <f>AA138-june!G138</f>
        <v>0</v>
      </c>
      <c r="AD138" s="7">
        <f>AB138-june!H138</f>
        <v>0</v>
      </c>
    </row>
    <row r="139" spans="1:30" ht="18.75">
      <c r="A139" s="6">
        <v>130</v>
      </c>
      <c r="B139" s="31" t="s">
        <v>1377</v>
      </c>
      <c r="C139" s="31">
        <v>130</v>
      </c>
      <c r="D139" s="31"/>
      <c r="E139" s="217">
        <v>0</v>
      </c>
      <c r="F139" s="218">
        <v>0</v>
      </c>
      <c r="G139" s="219">
        <f t="shared" ref="G139:G202" si="11">AA139+(0.83*Q139)+0.59*R139</f>
        <v>0</v>
      </c>
      <c r="H139" s="218">
        <f t="shared" ref="H139:H202" si="12">AB139+(0.83*Q139)*6700+0.59*R139*6700</f>
        <v>0</v>
      </c>
      <c r="J139" s="31">
        <v>0</v>
      </c>
      <c r="K139" s="31">
        <v>0</v>
      </c>
      <c r="L139" s="31"/>
      <c r="M139" s="218">
        <f t="shared" ref="M139:M202" si="13">F139+J139</f>
        <v>0</v>
      </c>
      <c r="N139" s="218">
        <f t="shared" ref="N139:N202" si="14">H139+K139</f>
        <v>0</v>
      </c>
      <c r="O139" s="33"/>
      <c r="P139">
        <v>130</v>
      </c>
      <c r="Q139"/>
      <c r="R139" s="221"/>
      <c r="T139" s="152">
        <f>E139-june!E139</f>
        <v>0</v>
      </c>
      <c r="U139" s="7">
        <f>F139-june!F139</f>
        <v>0</v>
      </c>
      <c r="V139" s="152">
        <f>G139-june!G139</f>
        <v>0</v>
      </c>
      <c r="W139" s="7">
        <f>H139-june!H139</f>
        <v>0</v>
      </c>
      <c r="Y139" s="6">
        <f t="shared" si="10"/>
        <v>0</v>
      </c>
      <c r="Z139">
        <v>130</v>
      </c>
      <c r="AA139"/>
      <c r="AB139" s="221"/>
      <c r="AC139" s="7">
        <f>AA139-june!G139</f>
        <v>0</v>
      </c>
      <c r="AD139" s="7">
        <f>AB139-june!H139</f>
        <v>0</v>
      </c>
    </row>
    <row r="140" spans="1:30" ht="18.75">
      <c r="A140" s="6">
        <v>131</v>
      </c>
      <c r="B140" s="31" t="s">
        <v>1378</v>
      </c>
      <c r="C140" s="31">
        <v>131</v>
      </c>
      <c r="D140" s="31"/>
      <c r="E140" s="217">
        <v>0</v>
      </c>
      <c r="F140" s="218">
        <v>0</v>
      </c>
      <c r="G140" s="219">
        <f t="shared" si="11"/>
        <v>0</v>
      </c>
      <c r="H140" s="218">
        <f t="shared" si="12"/>
        <v>0</v>
      </c>
      <c r="J140" s="31">
        <v>0</v>
      </c>
      <c r="K140" s="31">
        <v>0</v>
      </c>
      <c r="L140" s="31"/>
      <c r="M140" s="218">
        <f t="shared" si="13"/>
        <v>0</v>
      </c>
      <c r="N140" s="218">
        <f t="shared" si="14"/>
        <v>0</v>
      </c>
      <c r="O140" s="33"/>
      <c r="P140">
        <v>131</v>
      </c>
      <c r="Q140"/>
      <c r="R140" s="221"/>
      <c r="T140" s="152">
        <f>E140-june!E140</f>
        <v>0</v>
      </c>
      <c r="U140" s="7">
        <f>F140-june!F140</f>
        <v>0</v>
      </c>
      <c r="V140" s="152">
        <f>G140-june!G140</f>
        <v>-3.48</v>
      </c>
      <c r="W140" s="7">
        <f>H140-june!H140</f>
        <v>-24172</v>
      </c>
      <c r="Y140" s="6">
        <f t="shared" si="10"/>
        <v>0</v>
      </c>
      <c r="Z140">
        <v>131</v>
      </c>
      <c r="AA140"/>
      <c r="AB140" s="221"/>
      <c r="AC140" s="7">
        <f>AA140-june!G140</f>
        <v>-3.48</v>
      </c>
      <c r="AD140" s="7">
        <f>AB140-june!H140</f>
        <v>-24172</v>
      </c>
    </row>
    <row r="141" spans="1:30" ht="18.75">
      <c r="A141" s="6">
        <v>132</v>
      </c>
      <c r="B141" s="31" t="s">
        <v>1379</v>
      </c>
      <c r="C141" s="31">
        <v>132</v>
      </c>
      <c r="D141" s="31"/>
      <c r="E141" s="217">
        <v>0</v>
      </c>
      <c r="F141" s="218">
        <v>0</v>
      </c>
      <c r="G141" s="219">
        <f t="shared" si="11"/>
        <v>0</v>
      </c>
      <c r="H141" s="218">
        <f t="shared" si="12"/>
        <v>0</v>
      </c>
      <c r="J141" s="31">
        <v>0</v>
      </c>
      <c r="K141" s="31">
        <v>0</v>
      </c>
      <c r="L141" s="31"/>
      <c r="M141" s="218">
        <f t="shared" si="13"/>
        <v>0</v>
      </c>
      <c r="N141" s="218">
        <f t="shared" si="14"/>
        <v>0</v>
      </c>
      <c r="O141" s="33"/>
      <c r="P141">
        <v>132</v>
      </c>
      <c r="Q141"/>
      <c r="R141" s="221"/>
      <c r="T141" s="152">
        <f>E141-june!E141</f>
        <v>0</v>
      </c>
      <c r="U141" s="7">
        <f>F141-june!F141</f>
        <v>0</v>
      </c>
      <c r="V141" s="152">
        <f>G141-june!G141</f>
        <v>0</v>
      </c>
      <c r="W141" s="7">
        <f>H141-june!H141</f>
        <v>0</v>
      </c>
      <c r="Y141" s="6">
        <f t="shared" si="10"/>
        <v>0</v>
      </c>
      <c r="Z141">
        <v>132</v>
      </c>
      <c r="AA141"/>
      <c r="AB141" s="221"/>
      <c r="AC141" s="7">
        <f>AA141-june!G141</f>
        <v>0</v>
      </c>
      <c r="AD141" s="7">
        <f>AB141-june!H141</f>
        <v>0</v>
      </c>
    </row>
    <row r="142" spans="1:30" ht="18.75">
      <c r="A142" s="6">
        <v>133</v>
      </c>
      <c r="B142" s="32" t="s">
        <v>836</v>
      </c>
      <c r="C142" s="31">
        <v>133</v>
      </c>
      <c r="D142" s="32"/>
      <c r="E142" s="217">
        <v>57.480000000000004</v>
      </c>
      <c r="F142" s="218">
        <v>305871</v>
      </c>
      <c r="G142" s="219">
        <f t="shared" si="11"/>
        <v>14.07</v>
      </c>
      <c r="H142" s="218">
        <f t="shared" si="12"/>
        <v>76997</v>
      </c>
      <c r="J142" s="32">
        <v>0</v>
      </c>
      <c r="K142" s="32">
        <v>0</v>
      </c>
      <c r="L142" s="32"/>
      <c r="M142" s="218">
        <f t="shared" si="13"/>
        <v>305871</v>
      </c>
      <c r="N142" s="218">
        <f t="shared" si="14"/>
        <v>76997</v>
      </c>
      <c r="O142" s="33"/>
      <c r="P142">
        <v>133</v>
      </c>
      <c r="Q142">
        <v>4</v>
      </c>
      <c r="R142" s="221">
        <v>1</v>
      </c>
      <c r="T142" s="152">
        <f>E142-june!E142</f>
        <v>-0.38999999999999346</v>
      </c>
      <c r="U142" s="7">
        <f>F142-june!F142</f>
        <v>-10225</v>
      </c>
      <c r="V142" s="152">
        <f>G142-june!G142</f>
        <v>-3.4299999999999962</v>
      </c>
      <c r="W142" s="7">
        <f>H142-june!H142</f>
        <v>-43807</v>
      </c>
      <c r="Y142" s="6">
        <f t="shared" si="10"/>
        <v>0</v>
      </c>
      <c r="Z142">
        <v>133</v>
      </c>
      <c r="AA142">
        <v>10.16</v>
      </c>
      <c r="AB142" s="221">
        <v>50800</v>
      </c>
      <c r="AC142" s="7">
        <f>AA142-june!G142</f>
        <v>-7.3399999999999963</v>
      </c>
      <c r="AD142" s="7">
        <f>AB142-june!H142</f>
        <v>-70004</v>
      </c>
    </row>
    <row r="143" spans="1:30" ht="18.75">
      <c r="A143" s="6">
        <v>134</v>
      </c>
      <c r="B143" s="31" t="s">
        <v>1380</v>
      </c>
      <c r="C143" s="31">
        <v>134</v>
      </c>
      <c r="D143" s="31"/>
      <c r="E143" s="217">
        <v>0</v>
      </c>
      <c r="F143" s="218">
        <v>0</v>
      </c>
      <c r="G143" s="219">
        <f t="shared" si="11"/>
        <v>0</v>
      </c>
      <c r="H143" s="218">
        <f t="shared" si="12"/>
        <v>0</v>
      </c>
      <c r="J143" s="31">
        <v>0</v>
      </c>
      <c r="K143" s="31">
        <v>0</v>
      </c>
      <c r="L143" s="31"/>
      <c r="M143" s="218">
        <f t="shared" si="13"/>
        <v>0</v>
      </c>
      <c r="N143" s="218">
        <f t="shared" si="14"/>
        <v>0</v>
      </c>
      <c r="O143" s="33"/>
      <c r="P143">
        <v>134</v>
      </c>
      <c r="Q143"/>
      <c r="R143" s="221"/>
      <c r="T143" s="152">
        <f>E143-june!E143</f>
        <v>0</v>
      </c>
      <c r="U143" s="7">
        <f>F143-june!F143</f>
        <v>0</v>
      </c>
      <c r="V143" s="152">
        <f>G143-june!G143</f>
        <v>0</v>
      </c>
      <c r="W143" s="7">
        <f>H143-june!H143</f>
        <v>0</v>
      </c>
      <c r="Y143" s="6">
        <f t="shared" si="10"/>
        <v>0</v>
      </c>
      <c r="Z143">
        <v>134</v>
      </c>
      <c r="AA143"/>
      <c r="AB143" s="221"/>
      <c r="AC143" s="7">
        <f>AA143-june!G143</f>
        <v>0</v>
      </c>
      <c r="AD143" s="7">
        <f>AB143-june!H143</f>
        <v>0</v>
      </c>
    </row>
    <row r="144" spans="1:30" ht="18.75">
      <c r="A144" s="6">
        <v>135</v>
      </c>
      <c r="B144" s="31" t="s">
        <v>1381</v>
      </c>
      <c r="C144" s="31">
        <v>135</v>
      </c>
      <c r="D144" s="31"/>
      <c r="E144" s="217">
        <v>40.31</v>
      </c>
      <c r="F144" s="218">
        <v>246248</v>
      </c>
      <c r="G144" s="219">
        <f t="shared" si="11"/>
        <v>1.5899999999999999</v>
      </c>
      <c r="H144" s="218">
        <f t="shared" si="12"/>
        <v>8953</v>
      </c>
      <c r="J144" s="31">
        <v>0</v>
      </c>
      <c r="K144" s="31">
        <v>0</v>
      </c>
      <c r="L144" s="31"/>
      <c r="M144" s="218">
        <f t="shared" si="13"/>
        <v>246248</v>
      </c>
      <c r="N144" s="218">
        <f t="shared" si="14"/>
        <v>8953</v>
      </c>
      <c r="O144" s="33"/>
      <c r="P144">
        <v>135</v>
      </c>
      <c r="Q144"/>
      <c r="R144" s="221">
        <v>1</v>
      </c>
      <c r="T144" s="152">
        <f>E144-june!E144</f>
        <v>-12.619999999999997</v>
      </c>
      <c r="U144" s="7">
        <f>F144-june!F144</f>
        <v>-53033</v>
      </c>
      <c r="V144" s="152">
        <f>G144-june!G144</f>
        <v>-0.93000000000000016</v>
      </c>
      <c r="W144" s="7">
        <f>H144-june!H144</f>
        <v>-4567</v>
      </c>
      <c r="Y144" s="6">
        <f t="shared" si="10"/>
        <v>0</v>
      </c>
      <c r="Z144">
        <v>135</v>
      </c>
      <c r="AA144">
        <v>1</v>
      </c>
      <c r="AB144" s="221">
        <v>5000</v>
      </c>
      <c r="AC144" s="7">
        <f>AA144-june!G144</f>
        <v>-1.52</v>
      </c>
      <c r="AD144" s="7">
        <f>AB144-june!H144</f>
        <v>-8520</v>
      </c>
    </row>
    <row r="145" spans="1:30" ht="18.75">
      <c r="A145" s="6">
        <v>136</v>
      </c>
      <c r="B145" s="32" t="s">
        <v>827</v>
      </c>
      <c r="C145" s="31">
        <v>136</v>
      </c>
      <c r="D145" s="32"/>
      <c r="E145" s="217">
        <v>158.83000000000001</v>
      </c>
      <c r="F145" s="218">
        <v>1038241</v>
      </c>
      <c r="G145" s="219">
        <f t="shared" si="11"/>
        <v>7.41</v>
      </c>
      <c r="H145" s="218">
        <f t="shared" si="12"/>
        <v>49554</v>
      </c>
      <c r="J145" s="32">
        <v>0</v>
      </c>
      <c r="K145" s="32">
        <v>0</v>
      </c>
      <c r="L145" s="32"/>
      <c r="M145" s="218">
        <f t="shared" si="13"/>
        <v>1038241</v>
      </c>
      <c r="N145" s="218">
        <f t="shared" si="14"/>
        <v>49554</v>
      </c>
      <c r="O145" s="33"/>
      <c r="P145">
        <v>136</v>
      </c>
      <c r="Q145"/>
      <c r="R145" s="221">
        <v>3</v>
      </c>
      <c r="T145" s="152">
        <f>E145-june!E145</f>
        <v>0.37000000000000455</v>
      </c>
      <c r="U145" s="7">
        <f>F145-june!F145</f>
        <v>-39186</v>
      </c>
      <c r="V145" s="152">
        <f>G145-june!G145</f>
        <v>-6.9200000000000017</v>
      </c>
      <c r="W145" s="7">
        <f>H145-june!H145</f>
        <v>-34660</v>
      </c>
      <c r="Y145" s="6">
        <f t="shared" si="10"/>
        <v>0</v>
      </c>
      <c r="Z145">
        <v>136</v>
      </c>
      <c r="AA145">
        <v>5.6400000000000006</v>
      </c>
      <c r="AB145" s="221">
        <v>37695</v>
      </c>
      <c r="AC145" s="7">
        <f>AA145-june!G145</f>
        <v>-8.6900000000000013</v>
      </c>
      <c r="AD145" s="7">
        <f>AB145-june!H145</f>
        <v>-46519</v>
      </c>
    </row>
    <row r="146" spans="1:30" ht="18.75">
      <c r="A146" s="6">
        <v>137</v>
      </c>
      <c r="B146" s="32" t="s">
        <v>574</v>
      </c>
      <c r="C146" s="31">
        <v>137</v>
      </c>
      <c r="D146" s="32"/>
      <c r="E146" s="217">
        <v>51.699999999999996</v>
      </c>
      <c r="F146" s="218">
        <v>274673</v>
      </c>
      <c r="G146" s="219">
        <f t="shared" si="11"/>
        <v>337.20000000000005</v>
      </c>
      <c r="H146" s="218">
        <f t="shared" si="12"/>
        <v>2055893</v>
      </c>
      <c r="J146" s="32">
        <v>0</v>
      </c>
      <c r="K146" s="32">
        <v>0</v>
      </c>
      <c r="L146" s="32"/>
      <c r="M146" s="218">
        <f t="shared" si="13"/>
        <v>274673</v>
      </c>
      <c r="N146" s="218">
        <f t="shared" si="14"/>
        <v>2055893</v>
      </c>
      <c r="O146" s="33"/>
      <c r="P146">
        <v>137</v>
      </c>
      <c r="Q146">
        <v>3</v>
      </c>
      <c r="R146" s="221">
        <v>8</v>
      </c>
      <c r="T146" s="152">
        <f>E146-june!E146</f>
        <v>-0.99000000000000909</v>
      </c>
      <c r="U146" s="7">
        <f>F146-june!F146</f>
        <v>-18393</v>
      </c>
      <c r="V146" s="152">
        <f>G146-june!G146</f>
        <v>0.18000000000006366</v>
      </c>
      <c r="W146" s="7">
        <f>H146-june!H146</f>
        <v>-78684</v>
      </c>
      <c r="Y146" s="6">
        <f t="shared" si="10"/>
        <v>0</v>
      </c>
      <c r="Z146">
        <v>137</v>
      </c>
      <c r="AA146">
        <v>329.99</v>
      </c>
      <c r="AB146" s="221">
        <v>2007586</v>
      </c>
      <c r="AC146" s="7">
        <f>AA146-june!G146</f>
        <v>-7.0299999999999727</v>
      </c>
      <c r="AD146" s="7">
        <f>AB146-june!H146</f>
        <v>-126991</v>
      </c>
    </row>
    <row r="147" spans="1:30" ht="18.75">
      <c r="A147" s="6">
        <v>138</v>
      </c>
      <c r="B147" s="32" t="s">
        <v>794</v>
      </c>
      <c r="C147" s="31">
        <v>138</v>
      </c>
      <c r="D147" s="32"/>
      <c r="E147" s="217">
        <v>129.57999999999998</v>
      </c>
      <c r="F147" s="218">
        <v>709439</v>
      </c>
      <c r="G147" s="219">
        <f t="shared" si="11"/>
        <v>48.32</v>
      </c>
      <c r="H147" s="218">
        <f t="shared" si="12"/>
        <v>290034</v>
      </c>
      <c r="J147" s="32">
        <v>0</v>
      </c>
      <c r="K147" s="32">
        <v>0</v>
      </c>
      <c r="L147" s="32"/>
      <c r="M147" s="218">
        <f t="shared" si="13"/>
        <v>709439</v>
      </c>
      <c r="N147" s="218">
        <f t="shared" si="14"/>
        <v>290034</v>
      </c>
      <c r="O147" s="33"/>
      <c r="P147">
        <v>138</v>
      </c>
      <c r="Q147"/>
      <c r="R147" s="221">
        <v>3</v>
      </c>
      <c r="T147" s="152">
        <f>E147-june!E147</f>
        <v>6.8099999999999881</v>
      </c>
      <c r="U147" s="7">
        <f>F147-june!F147</f>
        <v>14905</v>
      </c>
      <c r="V147" s="152">
        <f>G147-june!G147</f>
        <v>-0.24000000000000199</v>
      </c>
      <c r="W147" s="7">
        <f>H147-june!H147</f>
        <v>-3769</v>
      </c>
      <c r="Y147" s="6">
        <f t="shared" si="10"/>
        <v>0</v>
      </c>
      <c r="Z147">
        <v>138</v>
      </c>
      <c r="AA147">
        <v>46.55</v>
      </c>
      <c r="AB147" s="221">
        <v>278175</v>
      </c>
      <c r="AC147" s="7">
        <f>AA147-june!G147</f>
        <v>-2.0100000000000051</v>
      </c>
      <c r="AD147" s="7">
        <f>AB147-june!H147</f>
        <v>-15628</v>
      </c>
    </row>
    <row r="148" spans="1:30" ht="18.75">
      <c r="A148" s="6">
        <v>139</v>
      </c>
      <c r="B148" s="32" t="s">
        <v>828</v>
      </c>
      <c r="C148" s="31">
        <v>139</v>
      </c>
      <c r="D148" s="32"/>
      <c r="E148" s="217">
        <v>0</v>
      </c>
      <c r="F148" s="218">
        <v>0</v>
      </c>
      <c r="G148" s="219">
        <f t="shared" si="11"/>
        <v>16.64</v>
      </c>
      <c r="H148" s="218">
        <f t="shared" si="12"/>
        <v>88021</v>
      </c>
      <c r="J148" s="32">
        <v>0</v>
      </c>
      <c r="K148" s="32">
        <v>0</v>
      </c>
      <c r="L148" s="32"/>
      <c r="M148" s="218">
        <f t="shared" si="13"/>
        <v>0</v>
      </c>
      <c r="N148" s="218">
        <f t="shared" si="14"/>
        <v>88021</v>
      </c>
      <c r="O148" s="33"/>
      <c r="P148">
        <v>139</v>
      </c>
      <c r="Q148"/>
      <c r="R148" s="221">
        <v>2</v>
      </c>
      <c r="T148" s="152">
        <f>E148-june!E148</f>
        <v>0</v>
      </c>
      <c r="U148" s="7">
        <f>F148-june!F148</f>
        <v>0</v>
      </c>
      <c r="V148" s="152">
        <f>G148-june!G148</f>
        <v>-1.7299999999999969</v>
      </c>
      <c r="W148" s="7">
        <f>H148-june!H148</f>
        <v>-23443</v>
      </c>
      <c r="Y148" s="6">
        <f t="shared" si="10"/>
        <v>0</v>
      </c>
      <c r="Z148">
        <v>139</v>
      </c>
      <c r="AA148">
        <v>15.46</v>
      </c>
      <c r="AB148" s="221">
        <v>80115</v>
      </c>
      <c r="AC148" s="7">
        <f>AA148-june!G148</f>
        <v>-2.9099999999999966</v>
      </c>
      <c r="AD148" s="7">
        <f>AB148-june!H148</f>
        <v>-31349</v>
      </c>
    </row>
    <row r="149" spans="1:30" ht="18.75">
      <c r="A149" s="6">
        <v>140</v>
      </c>
      <c r="B149" s="31" t="s">
        <v>1382</v>
      </c>
      <c r="C149" s="31">
        <v>140</v>
      </c>
      <c r="D149" s="31"/>
      <c r="E149" s="217">
        <v>0</v>
      </c>
      <c r="F149" s="218">
        <v>0</v>
      </c>
      <c r="G149" s="219">
        <f t="shared" si="11"/>
        <v>0</v>
      </c>
      <c r="H149" s="218">
        <f t="shared" si="12"/>
        <v>0</v>
      </c>
      <c r="J149" s="31">
        <v>0</v>
      </c>
      <c r="K149" s="31">
        <v>0</v>
      </c>
      <c r="L149" s="31"/>
      <c r="M149" s="218">
        <f t="shared" si="13"/>
        <v>0</v>
      </c>
      <c r="N149" s="218">
        <f t="shared" si="14"/>
        <v>0</v>
      </c>
      <c r="O149" s="33"/>
      <c r="P149">
        <v>140</v>
      </c>
      <c r="Q149"/>
      <c r="R149" s="221"/>
      <c r="T149" s="152">
        <f>E149-june!E149</f>
        <v>0</v>
      </c>
      <c r="U149" s="7">
        <f>F149-june!F149</f>
        <v>0</v>
      </c>
      <c r="V149" s="152">
        <f>G149-june!G149</f>
        <v>0</v>
      </c>
      <c r="W149" s="7">
        <f>H149-june!H149</f>
        <v>0</v>
      </c>
      <c r="Y149" s="6">
        <f t="shared" si="10"/>
        <v>0</v>
      </c>
      <c r="Z149">
        <v>140</v>
      </c>
      <c r="AA149"/>
      <c r="AB149" s="221"/>
      <c r="AC149" s="7">
        <f>AA149-june!G149</f>
        <v>0</v>
      </c>
      <c r="AD149" s="7">
        <f>AB149-june!H149</f>
        <v>0</v>
      </c>
    </row>
    <row r="150" spans="1:30" ht="18.75">
      <c r="A150" s="6">
        <v>141</v>
      </c>
      <c r="B150" s="32" t="s">
        <v>563</v>
      </c>
      <c r="C150" s="31">
        <v>141</v>
      </c>
      <c r="D150" s="32"/>
      <c r="E150" s="217">
        <v>101.62</v>
      </c>
      <c r="F150" s="218">
        <v>546944</v>
      </c>
      <c r="G150" s="219">
        <f t="shared" si="11"/>
        <v>19.649999999999999</v>
      </c>
      <c r="H150" s="218">
        <f t="shared" si="12"/>
        <v>111154</v>
      </c>
      <c r="J150" s="32">
        <v>0</v>
      </c>
      <c r="K150" s="32">
        <v>0</v>
      </c>
      <c r="L150" s="32"/>
      <c r="M150" s="218">
        <f t="shared" si="13"/>
        <v>546944</v>
      </c>
      <c r="N150" s="218">
        <f t="shared" si="14"/>
        <v>111154</v>
      </c>
      <c r="O150" s="33"/>
      <c r="P150">
        <v>141</v>
      </c>
      <c r="Q150"/>
      <c r="R150" s="221">
        <v>6</v>
      </c>
      <c r="T150" s="152">
        <f>E150-june!E150</f>
        <v>5.4799999999999898</v>
      </c>
      <c r="U150" s="7">
        <f>F150-june!F150</f>
        <v>-70539</v>
      </c>
      <c r="V150" s="152">
        <f>G150-june!G150</f>
        <v>-1.6099999999999994</v>
      </c>
      <c r="W150" s="7">
        <f>H150-june!H150</f>
        <v>-29086</v>
      </c>
      <c r="Y150" s="6">
        <f t="shared" si="10"/>
        <v>0</v>
      </c>
      <c r="Z150">
        <v>141</v>
      </c>
      <c r="AA150">
        <v>16.11</v>
      </c>
      <c r="AB150" s="221">
        <v>87436</v>
      </c>
      <c r="AC150" s="7">
        <f>AA150-june!G150</f>
        <v>-5.1499999999999986</v>
      </c>
      <c r="AD150" s="7">
        <f>AB150-june!H150</f>
        <v>-52804</v>
      </c>
    </row>
    <row r="151" spans="1:30" ht="18.75">
      <c r="A151" s="6">
        <v>142</v>
      </c>
      <c r="B151" s="31" t="s">
        <v>1383</v>
      </c>
      <c r="C151" s="31">
        <v>142</v>
      </c>
      <c r="D151" s="31"/>
      <c r="E151" s="217">
        <v>0</v>
      </c>
      <c r="F151" s="218">
        <v>0</v>
      </c>
      <c r="G151" s="219">
        <f t="shared" si="11"/>
        <v>3.4299999999999997</v>
      </c>
      <c r="H151" s="218">
        <f t="shared" si="12"/>
        <v>22981</v>
      </c>
      <c r="J151" s="31">
        <v>0</v>
      </c>
      <c r="K151" s="31">
        <v>0</v>
      </c>
      <c r="L151" s="31"/>
      <c r="M151" s="218">
        <f t="shared" si="13"/>
        <v>0</v>
      </c>
      <c r="N151" s="218">
        <f t="shared" si="14"/>
        <v>22981</v>
      </c>
      <c r="O151" s="33"/>
      <c r="P151">
        <v>142</v>
      </c>
      <c r="Q151">
        <v>2</v>
      </c>
      <c r="R151" s="221">
        <v>3</v>
      </c>
      <c r="T151" s="152">
        <f>E151-june!E151</f>
        <v>0</v>
      </c>
      <c r="U151" s="7">
        <f>F151-june!F151</f>
        <v>0</v>
      </c>
      <c r="V151" s="152">
        <f>G151-june!G151</f>
        <v>-2.5700000000000003</v>
      </c>
      <c r="W151" s="7">
        <f>H151-june!H151</f>
        <v>-19297</v>
      </c>
      <c r="Y151" s="6">
        <f t="shared" si="10"/>
        <v>0</v>
      </c>
      <c r="Z151" s="6">
        <v>142</v>
      </c>
      <c r="AC151" s="7">
        <f>AA151-june!G151</f>
        <v>-6</v>
      </c>
      <c r="AD151" s="7">
        <f>AB151-june!H151</f>
        <v>-42278</v>
      </c>
    </row>
    <row r="152" spans="1:30" ht="18.75">
      <c r="A152" s="6">
        <v>143</v>
      </c>
      <c r="B152" s="31" t="s">
        <v>1384</v>
      </c>
      <c r="C152" s="31">
        <v>143</v>
      </c>
      <c r="D152" s="31"/>
      <c r="E152" s="217">
        <v>0</v>
      </c>
      <c r="F152" s="218">
        <v>0</v>
      </c>
      <c r="G152" s="219">
        <f t="shared" si="11"/>
        <v>0</v>
      </c>
      <c r="H152" s="218">
        <f t="shared" si="12"/>
        <v>0</v>
      </c>
      <c r="J152" s="31">
        <v>0</v>
      </c>
      <c r="K152" s="31">
        <v>0</v>
      </c>
      <c r="L152" s="31"/>
      <c r="M152" s="218">
        <f t="shared" si="13"/>
        <v>0</v>
      </c>
      <c r="N152" s="218">
        <f t="shared" si="14"/>
        <v>0</v>
      </c>
      <c r="O152" s="33"/>
      <c r="P152">
        <v>143</v>
      </c>
      <c r="Q152"/>
      <c r="R152" s="221"/>
      <c r="T152" s="152">
        <f>E152-june!E152</f>
        <v>0</v>
      </c>
      <c r="U152" s="7">
        <f>F152-june!F152</f>
        <v>0</v>
      </c>
      <c r="V152" s="152">
        <f>G152-june!G152</f>
        <v>0</v>
      </c>
      <c r="W152" s="7">
        <f>H152-june!H152</f>
        <v>0</v>
      </c>
      <c r="Y152" s="6">
        <f t="shared" si="10"/>
        <v>0</v>
      </c>
      <c r="Z152">
        <v>143</v>
      </c>
      <c r="AA152"/>
      <c r="AB152" s="221"/>
      <c r="AC152" s="7">
        <f>AA152-june!G152</f>
        <v>0</v>
      </c>
      <c r="AD152" s="7">
        <f>AB152-june!H152</f>
        <v>0</v>
      </c>
    </row>
    <row r="153" spans="1:30" ht="18.75">
      <c r="A153" s="6">
        <v>144</v>
      </c>
      <c r="B153" s="32" t="s">
        <v>861</v>
      </c>
      <c r="C153" s="31">
        <v>144</v>
      </c>
      <c r="D153" s="32"/>
      <c r="E153" s="217">
        <v>70</v>
      </c>
      <c r="F153" s="218">
        <v>383036</v>
      </c>
      <c r="G153" s="219">
        <f t="shared" si="11"/>
        <v>19.43</v>
      </c>
      <c r="H153" s="218">
        <f t="shared" si="12"/>
        <v>109839</v>
      </c>
      <c r="J153" s="32">
        <v>0</v>
      </c>
      <c r="K153" s="32">
        <v>0</v>
      </c>
      <c r="L153" s="32"/>
      <c r="M153" s="218">
        <f t="shared" si="13"/>
        <v>383036</v>
      </c>
      <c r="N153" s="218">
        <f t="shared" si="14"/>
        <v>109839</v>
      </c>
      <c r="O153" s="33"/>
      <c r="P153">
        <v>144</v>
      </c>
      <c r="Q153"/>
      <c r="R153" s="221">
        <v>2</v>
      </c>
      <c r="T153" s="152">
        <f>E153-june!E153</f>
        <v>2.0300000000000011</v>
      </c>
      <c r="U153" s="7">
        <f>F153-june!F153</f>
        <v>15962</v>
      </c>
      <c r="V153" s="152">
        <f>G153-june!G153</f>
        <v>2.7699999999999996</v>
      </c>
      <c r="W153" s="7">
        <f>H153-june!H153</f>
        <v>14600</v>
      </c>
      <c r="Y153" s="6">
        <f t="shared" si="10"/>
        <v>0</v>
      </c>
      <c r="Z153">
        <v>144</v>
      </c>
      <c r="AA153">
        <v>18.25</v>
      </c>
      <c r="AB153" s="221">
        <v>101933</v>
      </c>
      <c r="AC153" s="7">
        <f>AA153-june!G153</f>
        <v>1.5899999999999999</v>
      </c>
      <c r="AD153" s="7">
        <f>AB153-june!H153</f>
        <v>6694</v>
      </c>
    </row>
    <row r="154" spans="1:30" ht="18.75">
      <c r="A154" s="6">
        <v>145</v>
      </c>
      <c r="B154" s="32" t="s">
        <v>1385</v>
      </c>
      <c r="C154" s="31">
        <v>145</v>
      </c>
      <c r="D154" s="32"/>
      <c r="E154" s="217">
        <v>0</v>
      </c>
      <c r="F154" s="218">
        <v>0</v>
      </c>
      <c r="G154" s="219">
        <f t="shared" si="11"/>
        <v>0.59</v>
      </c>
      <c r="H154" s="218">
        <f t="shared" si="12"/>
        <v>3953</v>
      </c>
      <c r="J154" s="32">
        <v>0</v>
      </c>
      <c r="K154" s="32">
        <v>0</v>
      </c>
      <c r="L154" s="32"/>
      <c r="M154" s="218">
        <f t="shared" si="13"/>
        <v>0</v>
      </c>
      <c r="N154" s="218">
        <f t="shared" si="14"/>
        <v>3953</v>
      </c>
      <c r="O154" s="33"/>
      <c r="P154">
        <v>145</v>
      </c>
      <c r="Q154"/>
      <c r="R154" s="221">
        <v>1</v>
      </c>
      <c r="T154" s="152">
        <f>E154-june!E154</f>
        <v>0</v>
      </c>
      <c r="U154" s="7">
        <f>F154-june!F154</f>
        <v>0</v>
      </c>
      <c r="V154" s="152">
        <f>G154-june!G154</f>
        <v>0.59</v>
      </c>
      <c r="W154" s="7">
        <f>H154-june!H154</f>
        <v>3953</v>
      </c>
      <c r="Y154" s="6">
        <f t="shared" si="10"/>
        <v>0</v>
      </c>
      <c r="Z154">
        <v>145</v>
      </c>
      <c r="AA154"/>
      <c r="AB154" s="221"/>
      <c r="AC154" s="7">
        <f>AA154-june!G154</f>
        <v>0</v>
      </c>
      <c r="AD154" s="7">
        <f>AB154-june!H154</f>
        <v>0</v>
      </c>
    </row>
    <row r="155" spans="1:30" ht="18.75">
      <c r="A155" s="6">
        <v>146</v>
      </c>
      <c r="B155" s="32" t="s">
        <v>894</v>
      </c>
      <c r="C155" s="31">
        <v>146</v>
      </c>
      <c r="D155" s="32"/>
      <c r="E155" s="217">
        <v>0</v>
      </c>
      <c r="F155" s="218">
        <v>0</v>
      </c>
      <c r="G155" s="219">
        <f t="shared" si="11"/>
        <v>0</v>
      </c>
      <c r="H155" s="218">
        <f t="shared" si="12"/>
        <v>0</v>
      </c>
      <c r="J155" s="32">
        <v>0</v>
      </c>
      <c r="K155" s="32">
        <v>0</v>
      </c>
      <c r="L155" s="32"/>
      <c r="M155" s="218">
        <f t="shared" si="13"/>
        <v>0</v>
      </c>
      <c r="N155" s="218">
        <f t="shared" si="14"/>
        <v>0</v>
      </c>
      <c r="O155" s="33"/>
      <c r="P155">
        <v>146</v>
      </c>
      <c r="Q155"/>
      <c r="R155" s="221"/>
      <c r="T155" s="152">
        <f>E155-june!E155</f>
        <v>0</v>
      </c>
      <c r="U155" s="7">
        <f>F155-june!F155</f>
        <v>0</v>
      </c>
      <c r="V155" s="152">
        <f>G155-june!G155</f>
        <v>0</v>
      </c>
      <c r="W155" s="7">
        <f>H155-june!H155</f>
        <v>0</v>
      </c>
      <c r="Y155" s="6">
        <f t="shared" si="10"/>
        <v>0</v>
      </c>
      <c r="Z155">
        <v>146</v>
      </c>
      <c r="AA155"/>
      <c r="AB155" s="221"/>
      <c r="AC155" s="7">
        <f>AA155-june!G155</f>
        <v>0</v>
      </c>
      <c r="AD155" s="7">
        <f>AB155-june!H155</f>
        <v>0</v>
      </c>
    </row>
    <row r="156" spans="1:30" ht="18.75">
      <c r="A156" s="6">
        <v>147</v>
      </c>
      <c r="B156" s="31" t="s">
        <v>1386</v>
      </c>
      <c r="C156" s="31">
        <v>147</v>
      </c>
      <c r="D156" s="31"/>
      <c r="E156" s="217">
        <v>0</v>
      </c>
      <c r="F156" s="218">
        <v>0</v>
      </c>
      <c r="G156" s="219">
        <f t="shared" si="11"/>
        <v>0</v>
      </c>
      <c r="H156" s="218">
        <f t="shared" si="12"/>
        <v>0</v>
      </c>
      <c r="J156" s="31">
        <v>0</v>
      </c>
      <c r="K156" s="31">
        <v>0</v>
      </c>
      <c r="L156" s="31"/>
      <c r="M156" s="218">
        <f t="shared" si="13"/>
        <v>0</v>
      </c>
      <c r="N156" s="218">
        <f t="shared" si="14"/>
        <v>0</v>
      </c>
      <c r="O156" s="33"/>
      <c r="P156">
        <v>147</v>
      </c>
      <c r="Q156"/>
      <c r="R156" s="221"/>
      <c r="T156" s="152">
        <f>E156-june!E156</f>
        <v>0</v>
      </c>
      <c r="U156" s="7">
        <f>F156-june!F156</f>
        <v>0</v>
      </c>
      <c r="V156" s="152">
        <f>G156-june!G156</f>
        <v>0</v>
      </c>
      <c r="W156" s="7">
        <f>H156-june!H156</f>
        <v>0</v>
      </c>
      <c r="Y156" s="6">
        <f t="shared" si="10"/>
        <v>0</v>
      </c>
      <c r="Z156">
        <v>147</v>
      </c>
      <c r="AA156"/>
      <c r="AB156" s="221"/>
      <c r="AC156" s="7">
        <f>AA156-june!G156</f>
        <v>0</v>
      </c>
      <c r="AD156" s="7">
        <f>AB156-june!H156</f>
        <v>0</v>
      </c>
    </row>
    <row r="157" spans="1:30" ht="18.75">
      <c r="A157" s="6">
        <v>148</v>
      </c>
      <c r="B157" s="32" t="s">
        <v>1265</v>
      </c>
      <c r="C157" s="31">
        <v>148</v>
      </c>
      <c r="D157" s="32"/>
      <c r="E157" s="217">
        <v>20</v>
      </c>
      <c r="F157" s="218">
        <v>120999</v>
      </c>
      <c r="G157" s="219">
        <f t="shared" si="11"/>
        <v>22.109999999999996</v>
      </c>
      <c r="H157" s="218">
        <f t="shared" si="12"/>
        <v>114496</v>
      </c>
      <c r="J157" s="32">
        <v>0</v>
      </c>
      <c r="K157" s="32">
        <v>0</v>
      </c>
      <c r="L157" s="32"/>
      <c r="M157" s="218">
        <f t="shared" si="13"/>
        <v>120999</v>
      </c>
      <c r="N157" s="218">
        <f t="shared" si="14"/>
        <v>114496</v>
      </c>
      <c r="O157" s="33"/>
      <c r="P157">
        <v>148</v>
      </c>
      <c r="Q157">
        <v>1</v>
      </c>
      <c r="R157" s="221"/>
      <c r="T157" s="152">
        <f>E157-june!E157</f>
        <v>1</v>
      </c>
      <c r="U157" s="7">
        <f>F157-june!F157</f>
        <v>11195</v>
      </c>
      <c r="V157" s="152">
        <f>G157-june!G157</f>
        <v>-1.980000000000004</v>
      </c>
      <c r="W157" s="7">
        <f>H157-june!H157</f>
        <v>-17612</v>
      </c>
      <c r="Y157" s="6">
        <f t="shared" si="10"/>
        <v>0</v>
      </c>
      <c r="Z157">
        <v>148</v>
      </c>
      <c r="AA157">
        <v>21.279999999999998</v>
      </c>
      <c r="AB157" s="221">
        <v>108935</v>
      </c>
      <c r="AC157" s="7">
        <f>AA157-june!G157</f>
        <v>-2.8100000000000023</v>
      </c>
      <c r="AD157" s="7">
        <f>AB157-june!H157</f>
        <v>-23173</v>
      </c>
    </row>
    <row r="158" spans="1:30" ht="18.75">
      <c r="A158" s="6">
        <v>149</v>
      </c>
      <c r="B158" s="32" t="s">
        <v>581</v>
      </c>
      <c r="C158" s="31">
        <v>149</v>
      </c>
      <c r="D158" s="32"/>
      <c r="E158" s="217">
        <v>0</v>
      </c>
      <c r="F158" s="218">
        <v>0</v>
      </c>
      <c r="G158" s="219">
        <f t="shared" si="11"/>
        <v>59.06</v>
      </c>
      <c r="H158" s="218">
        <f t="shared" si="12"/>
        <v>372271</v>
      </c>
      <c r="J158" s="32">
        <v>0</v>
      </c>
      <c r="K158" s="32">
        <v>0</v>
      </c>
      <c r="L158" s="32"/>
      <c r="M158" s="218">
        <f t="shared" si="13"/>
        <v>0</v>
      </c>
      <c r="N158" s="218">
        <f t="shared" si="14"/>
        <v>372271</v>
      </c>
      <c r="O158" s="33"/>
      <c r="P158">
        <v>149</v>
      </c>
      <c r="Q158">
        <v>7</v>
      </c>
      <c r="R158" s="221">
        <v>14</v>
      </c>
      <c r="T158" s="152">
        <f>E158-june!E158</f>
        <v>0</v>
      </c>
      <c r="U158" s="7">
        <f>F158-june!F158</f>
        <v>0</v>
      </c>
      <c r="V158" s="152">
        <f>G158-june!G158</f>
        <v>-6.8700000000000045</v>
      </c>
      <c r="W158" s="7">
        <f>H158-june!H158</f>
        <v>-53756</v>
      </c>
      <c r="Y158" s="6">
        <f t="shared" si="10"/>
        <v>0</v>
      </c>
      <c r="Z158">
        <v>149</v>
      </c>
      <c r="AA158">
        <v>44.99</v>
      </c>
      <c r="AB158" s="221">
        <v>278002</v>
      </c>
      <c r="AC158" s="7">
        <f>AA158-june!G158</f>
        <v>-20.940000000000005</v>
      </c>
      <c r="AD158" s="7">
        <f>AB158-june!H158</f>
        <v>-148025</v>
      </c>
    </row>
    <row r="159" spans="1:30" ht="18.75">
      <c r="A159" s="6">
        <v>150</v>
      </c>
      <c r="B159" s="32" t="s">
        <v>1292</v>
      </c>
      <c r="C159" s="31">
        <v>150</v>
      </c>
      <c r="D159" s="32"/>
      <c r="E159" s="217">
        <v>127.97999999999999</v>
      </c>
      <c r="F159" s="218">
        <v>731075</v>
      </c>
      <c r="G159" s="219">
        <f t="shared" si="11"/>
        <v>89.25</v>
      </c>
      <c r="H159" s="218">
        <f t="shared" si="12"/>
        <v>482824</v>
      </c>
      <c r="J159" s="32">
        <v>0</v>
      </c>
      <c r="K159" s="32">
        <v>0</v>
      </c>
      <c r="L159" s="32"/>
      <c r="M159" s="218">
        <f t="shared" si="13"/>
        <v>731075</v>
      </c>
      <c r="N159" s="218">
        <f t="shared" si="14"/>
        <v>482824</v>
      </c>
      <c r="O159" s="33"/>
      <c r="P159">
        <v>150</v>
      </c>
      <c r="Q159">
        <v>1</v>
      </c>
      <c r="R159" s="221">
        <v>1</v>
      </c>
      <c r="T159" s="152">
        <f>E159-june!E159</f>
        <v>-0.5600000000000307</v>
      </c>
      <c r="U159" s="7">
        <f>F159-june!F159</f>
        <v>-12379</v>
      </c>
      <c r="V159" s="152">
        <f>G159-june!G159</f>
        <v>-9.1299999999999955</v>
      </c>
      <c r="W159" s="7">
        <f>H159-june!H159</f>
        <v>-76559</v>
      </c>
      <c r="Y159" s="6">
        <f t="shared" si="10"/>
        <v>0</v>
      </c>
      <c r="Z159">
        <v>150</v>
      </c>
      <c r="AA159">
        <v>87.83</v>
      </c>
      <c r="AB159" s="221">
        <v>473310</v>
      </c>
      <c r="AC159" s="7">
        <f>AA159-june!G159</f>
        <v>-10.549999999999997</v>
      </c>
      <c r="AD159" s="7">
        <f>AB159-june!H159</f>
        <v>-86073</v>
      </c>
    </row>
    <row r="160" spans="1:30" ht="18.75">
      <c r="A160" s="6">
        <v>151</v>
      </c>
      <c r="B160" s="32" t="s">
        <v>921</v>
      </c>
      <c r="C160" s="31">
        <v>151</v>
      </c>
      <c r="D160" s="32"/>
      <c r="E160" s="217">
        <v>92</v>
      </c>
      <c r="F160" s="218">
        <v>544663</v>
      </c>
      <c r="G160" s="219">
        <f t="shared" si="11"/>
        <v>31.58</v>
      </c>
      <c r="H160" s="218">
        <f t="shared" si="12"/>
        <v>162376</v>
      </c>
      <c r="J160" s="32">
        <v>0</v>
      </c>
      <c r="K160" s="32">
        <v>0</v>
      </c>
      <c r="L160" s="32"/>
      <c r="M160" s="218">
        <f t="shared" si="13"/>
        <v>544663</v>
      </c>
      <c r="N160" s="218">
        <f t="shared" si="14"/>
        <v>162376</v>
      </c>
      <c r="O160" s="33"/>
      <c r="P160">
        <v>151</v>
      </c>
      <c r="Q160"/>
      <c r="R160" s="221">
        <v>1</v>
      </c>
      <c r="T160" s="152">
        <f>E160-june!E160</f>
        <v>-11.14</v>
      </c>
      <c r="U160" s="7">
        <f>F160-june!F160</f>
        <v>-20218</v>
      </c>
      <c r="V160" s="152">
        <f>G160-june!G160</f>
        <v>-3.7600000000000051</v>
      </c>
      <c r="W160" s="7">
        <f>H160-june!H160</f>
        <v>-37414</v>
      </c>
      <c r="Y160" s="6">
        <f t="shared" si="10"/>
        <v>0</v>
      </c>
      <c r="Z160">
        <v>151</v>
      </c>
      <c r="AA160">
        <v>30.99</v>
      </c>
      <c r="AB160" s="221">
        <v>158423</v>
      </c>
      <c r="AC160" s="7">
        <f>AA160-june!G160</f>
        <v>-4.350000000000005</v>
      </c>
      <c r="AD160" s="7">
        <f>AB160-june!H160</f>
        <v>-41367</v>
      </c>
    </row>
    <row r="161" spans="1:30" ht="18.75">
      <c r="A161" s="6">
        <v>152</v>
      </c>
      <c r="B161" s="32" t="s">
        <v>1294</v>
      </c>
      <c r="C161" s="31">
        <v>152</v>
      </c>
      <c r="D161" s="32"/>
      <c r="E161" s="217">
        <v>246.78999999999996</v>
      </c>
      <c r="F161" s="218">
        <v>1279101</v>
      </c>
      <c r="G161" s="219">
        <f t="shared" si="11"/>
        <v>50.230000000000004</v>
      </c>
      <c r="H161" s="218">
        <f t="shared" si="12"/>
        <v>308326</v>
      </c>
      <c r="J161" s="32">
        <v>0</v>
      </c>
      <c r="K161" s="32">
        <v>-1050</v>
      </c>
      <c r="L161" s="32"/>
      <c r="M161" s="218">
        <f t="shared" si="13"/>
        <v>1279101</v>
      </c>
      <c r="N161" s="218">
        <f t="shared" si="14"/>
        <v>307276</v>
      </c>
      <c r="O161" s="33"/>
      <c r="P161">
        <v>152</v>
      </c>
      <c r="Q161"/>
      <c r="R161" s="221">
        <v>1</v>
      </c>
      <c r="T161" s="152">
        <f>E161-june!E161</f>
        <v>-6.370000000000033</v>
      </c>
      <c r="U161" s="7">
        <f>F161-june!F161</f>
        <v>-31093</v>
      </c>
      <c r="V161" s="152">
        <f>G161-june!G161</f>
        <v>3.210000000000008</v>
      </c>
      <c r="W161" s="7">
        <f>H161-june!H161</f>
        <v>41967</v>
      </c>
      <c r="Y161" s="6">
        <f t="shared" si="10"/>
        <v>0</v>
      </c>
      <c r="Z161">
        <v>152</v>
      </c>
      <c r="AA161">
        <v>49.64</v>
      </c>
      <c r="AB161" s="221">
        <v>304373</v>
      </c>
      <c r="AC161" s="7">
        <f>AA161-june!G161</f>
        <v>2.6200000000000045</v>
      </c>
      <c r="AD161" s="7">
        <f>AB161-june!H161</f>
        <v>38014</v>
      </c>
    </row>
    <row r="162" spans="1:30" ht="18.75">
      <c r="A162" s="6">
        <v>153</v>
      </c>
      <c r="B162" s="32" t="s">
        <v>847</v>
      </c>
      <c r="C162" s="31">
        <v>153</v>
      </c>
      <c r="D162" s="32"/>
      <c r="E162" s="217">
        <v>246.87999999999997</v>
      </c>
      <c r="F162" s="218">
        <v>1401012</v>
      </c>
      <c r="G162" s="219">
        <f t="shared" si="11"/>
        <v>324.63000000000005</v>
      </c>
      <c r="H162" s="218">
        <f t="shared" si="12"/>
        <v>1875141</v>
      </c>
      <c r="J162" s="32">
        <v>0</v>
      </c>
      <c r="K162" s="32">
        <v>0</v>
      </c>
      <c r="L162" s="32"/>
      <c r="M162" s="218">
        <f t="shared" si="13"/>
        <v>1401012</v>
      </c>
      <c r="N162" s="218">
        <f t="shared" si="14"/>
        <v>1875141</v>
      </c>
      <c r="O162" s="33"/>
      <c r="P162">
        <v>153</v>
      </c>
      <c r="Q162">
        <v>2</v>
      </c>
      <c r="R162" s="221">
        <v>8</v>
      </c>
      <c r="T162" s="152">
        <f>E162-june!E162</f>
        <v>0.71999999999999886</v>
      </c>
      <c r="U162" s="7">
        <f>F162-june!F162</f>
        <v>50516</v>
      </c>
      <c r="V162" s="152">
        <f>G162-june!G162</f>
        <v>0.93000000000000682</v>
      </c>
      <c r="W162" s="7">
        <f>H162-june!H162</f>
        <v>-3793</v>
      </c>
      <c r="Y162" s="6">
        <f t="shared" si="10"/>
        <v>0</v>
      </c>
      <c r="Z162">
        <v>153</v>
      </c>
      <c r="AA162">
        <v>318.25</v>
      </c>
      <c r="AB162" s="221">
        <v>1832395</v>
      </c>
      <c r="AC162" s="7">
        <f>AA162-june!G162</f>
        <v>-5.4500000000000455</v>
      </c>
      <c r="AD162" s="7">
        <f>AB162-june!H162</f>
        <v>-46539</v>
      </c>
    </row>
    <row r="163" spans="1:30" ht="18.75">
      <c r="A163" s="6">
        <v>154</v>
      </c>
      <c r="B163" s="31" t="s">
        <v>1387</v>
      </c>
      <c r="C163" s="31">
        <v>154</v>
      </c>
      <c r="D163" s="31"/>
      <c r="E163" s="217">
        <v>20.490000000000002</v>
      </c>
      <c r="F163" s="218">
        <v>163072</v>
      </c>
      <c r="G163" s="219">
        <f t="shared" si="11"/>
        <v>7</v>
      </c>
      <c r="H163" s="218">
        <f t="shared" si="12"/>
        <v>35971</v>
      </c>
      <c r="J163" s="31">
        <v>0</v>
      </c>
      <c r="K163" s="31">
        <v>0</v>
      </c>
      <c r="L163" s="31"/>
      <c r="M163" s="218">
        <f t="shared" si="13"/>
        <v>163072</v>
      </c>
      <c r="N163" s="218">
        <f t="shared" si="14"/>
        <v>35971</v>
      </c>
      <c r="O163" s="33"/>
      <c r="P163">
        <v>154</v>
      </c>
      <c r="Q163"/>
      <c r="R163" s="221"/>
      <c r="T163" s="152">
        <f>E163-june!E163</f>
        <v>-0.7099999999999973</v>
      </c>
      <c r="U163" s="7">
        <f>F163-june!F163</f>
        <v>17912</v>
      </c>
      <c r="V163" s="152">
        <f>G163-june!G163</f>
        <v>1.63</v>
      </c>
      <c r="W163" s="7">
        <f>H163-june!H163</f>
        <v>8445</v>
      </c>
      <c r="Y163" s="6">
        <f t="shared" si="10"/>
        <v>0</v>
      </c>
      <c r="Z163">
        <v>154</v>
      </c>
      <c r="AA163">
        <v>7</v>
      </c>
      <c r="AB163" s="221">
        <v>35971</v>
      </c>
      <c r="AC163" s="7">
        <f>AA163-june!G163</f>
        <v>1.63</v>
      </c>
      <c r="AD163" s="7">
        <f>AB163-june!H163</f>
        <v>8445</v>
      </c>
    </row>
    <row r="164" spans="1:30" ht="18.75">
      <c r="A164" s="6">
        <v>155</v>
      </c>
      <c r="B164" s="32" t="s">
        <v>913</v>
      </c>
      <c r="C164" s="31">
        <v>155</v>
      </c>
      <c r="D164" s="32"/>
      <c r="E164" s="217">
        <v>0</v>
      </c>
      <c r="F164" s="218">
        <v>0</v>
      </c>
      <c r="G164" s="219">
        <f t="shared" si="11"/>
        <v>2.77</v>
      </c>
      <c r="H164" s="218">
        <f t="shared" si="12"/>
        <v>16859</v>
      </c>
      <c r="J164" s="32">
        <v>0</v>
      </c>
      <c r="K164" s="32">
        <v>0</v>
      </c>
      <c r="L164" s="32"/>
      <c r="M164" s="218">
        <f t="shared" si="13"/>
        <v>0</v>
      </c>
      <c r="N164" s="218">
        <f t="shared" si="14"/>
        <v>16859</v>
      </c>
      <c r="O164" s="33"/>
      <c r="P164">
        <v>155</v>
      </c>
      <c r="Q164"/>
      <c r="R164" s="221">
        <v>3</v>
      </c>
      <c r="T164" s="152">
        <f>E164-june!E164</f>
        <v>0</v>
      </c>
      <c r="U164" s="7">
        <f>F164-june!F164</f>
        <v>0</v>
      </c>
      <c r="V164" s="152">
        <f>G164-june!G164</f>
        <v>-3.57</v>
      </c>
      <c r="W164" s="7">
        <f>H164-june!H164</f>
        <v>-23969</v>
      </c>
      <c r="Y164" s="6">
        <f t="shared" si="10"/>
        <v>0</v>
      </c>
      <c r="Z164">
        <v>155</v>
      </c>
      <c r="AA164">
        <v>1</v>
      </c>
      <c r="AB164" s="221">
        <v>5000</v>
      </c>
      <c r="AC164" s="7">
        <f>AA164-june!G164</f>
        <v>-5.34</v>
      </c>
      <c r="AD164" s="7">
        <f>AB164-june!H164</f>
        <v>-35828</v>
      </c>
    </row>
    <row r="165" spans="1:30" ht="18.75">
      <c r="A165" s="6">
        <v>156</v>
      </c>
      <c r="B165" s="31" t="s">
        <v>1388</v>
      </c>
      <c r="C165" s="31">
        <v>156</v>
      </c>
      <c r="D165" s="31"/>
      <c r="E165" s="217">
        <v>0</v>
      </c>
      <c r="F165" s="218">
        <v>0</v>
      </c>
      <c r="G165" s="219">
        <f t="shared" si="11"/>
        <v>0</v>
      </c>
      <c r="H165" s="218">
        <f t="shared" si="12"/>
        <v>0</v>
      </c>
      <c r="J165" s="31">
        <v>0</v>
      </c>
      <c r="K165" s="31">
        <v>0</v>
      </c>
      <c r="L165" s="31"/>
      <c r="M165" s="218">
        <f t="shared" si="13"/>
        <v>0</v>
      </c>
      <c r="N165" s="218">
        <f t="shared" si="14"/>
        <v>0</v>
      </c>
      <c r="O165" s="33"/>
      <c r="P165">
        <v>156</v>
      </c>
      <c r="Q165"/>
      <c r="R165" s="221"/>
      <c r="T165" s="152">
        <f>E165-june!E165</f>
        <v>0</v>
      </c>
      <c r="U165" s="7">
        <f>F165-june!F165</f>
        <v>0</v>
      </c>
      <c r="V165" s="152">
        <f>G165-june!G165</f>
        <v>0</v>
      </c>
      <c r="W165" s="7">
        <f>H165-june!H165</f>
        <v>0</v>
      </c>
      <c r="Y165" s="6">
        <f t="shared" si="10"/>
        <v>0</v>
      </c>
      <c r="Z165">
        <v>156</v>
      </c>
      <c r="AA165"/>
      <c r="AB165" s="221"/>
      <c r="AC165" s="7">
        <f>AA165-june!G165</f>
        <v>0</v>
      </c>
      <c r="AD165" s="7">
        <f>AB165-june!H165</f>
        <v>0</v>
      </c>
    </row>
    <row r="166" spans="1:30" ht="18.75">
      <c r="A166" s="6">
        <v>157</v>
      </c>
      <c r="B166" s="31" t="s">
        <v>919</v>
      </c>
      <c r="C166" s="31">
        <v>157</v>
      </c>
      <c r="D166" s="31"/>
      <c r="E166" s="217">
        <v>0</v>
      </c>
      <c r="F166" s="218">
        <v>0</v>
      </c>
      <c r="G166" s="219">
        <f t="shared" si="11"/>
        <v>0</v>
      </c>
      <c r="H166" s="218">
        <f t="shared" si="12"/>
        <v>0</v>
      </c>
      <c r="J166" s="31">
        <v>0</v>
      </c>
      <c r="K166" s="31">
        <v>0</v>
      </c>
      <c r="L166" s="31"/>
      <c r="M166" s="218">
        <f t="shared" si="13"/>
        <v>0</v>
      </c>
      <c r="N166" s="218">
        <f t="shared" si="14"/>
        <v>0</v>
      </c>
      <c r="O166" s="33"/>
      <c r="P166">
        <v>157</v>
      </c>
      <c r="Q166"/>
      <c r="R166" s="221"/>
      <c r="T166" s="152">
        <f>E166-june!E166</f>
        <v>0</v>
      </c>
      <c r="U166" s="7">
        <f>F166-june!F166</f>
        <v>0</v>
      </c>
      <c r="V166" s="152">
        <f>G166-june!G166</f>
        <v>-2.2200000000000002</v>
      </c>
      <c r="W166" s="7">
        <f>H166-june!H166</f>
        <v>-14933</v>
      </c>
      <c r="Y166" s="6">
        <f t="shared" si="10"/>
        <v>0</v>
      </c>
      <c r="Z166" s="6">
        <v>157</v>
      </c>
      <c r="AC166" s="7">
        <f>AA166-june!G166</f>
        <v>-2.2200000000000002</v>
      </c>
      <c r="AD166" s="7">
        <f>AB166-june!H166</f>
        <v>-14933</v>
      </c>
    </row>
    <row r="167" spans="1:30" ht="18.75">
      <c r="A167" s="6">
        <v>158</v>
      </c>
      <c r="B167" s="32" t="s">
        <v>564</v>
      </c>
      <c r="C167" s="31">
        <v>158</v>
      </c>
      <c r="D167" s="32"/>
      <c r="E167" s="217">
        <v>68.490000000000009</v>
      </c>
      <c r="F167" s="218">
        <v>373331</v>
      </c>
      <c r="G167" s="219">
        <f t="shared" si="11"/>
        <v>19.009999999999998</v>
      </c>
      <c r="H167" s="218">
        <f t="shared" si="12"/>
        <v>102084</v>
      </c>
      <c r="J167" s="32">
        <v>0</v>
      </c>
      <c r="K167" s="32">
        <v>0</v>
      </c>
      <c r="L167" s="32"/>
      <c r="M167" s="218">
        <f t="shared" si="13"/>
        <v>373331</v>
      </c>
      <c r="N167" s="218">
        <f t="shared" si="14"/>
        <v>102084</v>
      </c>
      <c r="O167" s="33"/>
      <c r="P167">
        <v>158</v>
      </c>
      <c r="Q167">
        <v>1</v>
      </c>
      <c r="R167" s="221"/>
      <c r="T167" s="152">
        <f>E167-june!E167</f>
        <v>-9.8999999999999915</v>
      </c>
      <c r="U167" s="7">
        <f>F167-june!F167</f>
        <v>-58241</v>
      </c>
      <c r="V167" s="152">
        <f>G167-june!G167</f>
        <v>-3.1500000000000021</v>
      </c>
      <c r="W167" s="7">
        <f>H167-june!H167</f>
        <v>-41790</v>
      </c>
      <c r="Y167" s="6">
        <f t="shared" si="10"/>
        <v>0</v>
      </c>
      <c r="Z167">
        <v>158</v>
      </c>
      <c r="AA167">
        <v>18.18</v>
      </c>
      <c r="AB167" s="221">
        <v>96523</v>
      </c>
      <c r="AC167" s="7">
        <f>AA167-june!G167</f>
        <v>-3.9800000000000004</v>
      </c>
      <c r="AD167" s="7">
        <f>AB167-june!H167</f>
        <v>-47351</v>
      </c>
    </row>
    <row r="168" spans="1:30" ht="18.75">
      <c r="A168" s="6">
        <v>159</v>
      </c>
      <c r="B168" s="32" t="s">
        <v>1303</v>
      </c>
      <c r="C168" s="31">
        <v>159</v>
      </c>
      <c r="D168" s="32"/>
      <c r="E168" s="217">
        <v>45</v>
      </c>
      <c r="F168" s="218">
        <v>364404</v>
      </c>
      <c r="G168" s="219">
        <f t="shared" si="11"/>
        <v>1.5899999999999999</v>
      </c>
      <c r="H168" s="218">
        <f t="shared" si="12"/>
        <v>8953</v>
      </c>
      <c r="J168" s="32">
        <v>0</v>
      </c>
      <c r="K168" s="32">
        <v>0</v>
      </c>
      <c r="L168" s="32"/>
      <c r="M168" s="218">
        <f t="shared" si="13"/>
        <v>364404</v>
      </c>
      <c r="N168" s="218">
        <f t="shared" si="14"/>
        <v>8953</v>
      </c>
      <c r="O168" s="33"/>
      <c r="P168">
        <v>159</v>
      </c>
      <c r="Q168"/>
      <c r="R168" s="221">
        <v>1</v>
      </c>
      <c r="T168" s="152">
        <f>E168-june!E168</f>
        <v>5.3699999999999974</v>
      </c>
      <c r="U168" s="7">
        <f>F168-june!F168</f>
        <v>36248</v>
      </c>
      <c r="V168" s="152">
        <f>G168-june!G168</f>
        <v>-0.4700000000000002</v>
      </c>
      <c r="W168" s="7">
        <f>H168-june!H168</f>
        <v>-3295</v>
      </c>
      <c r="Y168" s="6">
        <f t="shared" si="10"/>
        <v>0</v>
      </c>
      <c r="Z168">
        <v>159</v>
      </c>
      <c r="AA168">
        <v>1</v>
      </c>
      <c r="AB168" s="221">
        <v>5000</v>
      </c>
      <c r="AC168" s="7">
        <f>AA168-june!G168</f>
        <v>-1.06</v>
      </c>
      <c r="AD168" s="7">
        <f>AB168-june!H168</f>
        <v>-7248</v>
      </c>
    </row>
    <row r="169" spans="1:30" ht="18.75">
      <c r="A169" s="6">
        <v>160</v>
      </c>
      <c r="B169" s="32" t="s">
        <v>582</v>
      </c>
      <c r="C169" s="31">
        <v>160</v>
      </c>
      <c r="D169" s="32"/>
      <c r="E169" s="217">
        <v>0</v>
      </c>
      <c r="F169" s="218">
        <v>0</v>
      </c>
      <c r="G169" s="219">
        <f t="shared" si="11"/>
        <v>102.58999999999999</v>
      </c>
      <c r="H169" s="218">
        <f t="shared" si="12"/>
        <v>685289</v>
      </c>
      <c r="J169" s="32">
        <v>0</v>
      </c>
      <c r="K169" s="32">
        <v>0</v>
      </c>
      <c r="L169" s="32"/>
      <c r="M169" s="218">
        <f t="shared" si="13"/>
        <v>0</v>
      </c>
      <c r="N169" s="218">
        <f t="shared" si="14"/>
        <v>685289</v>
      </c>
      <c r="O169" s="33"/>
      <c r="P169">
        <v>160</v>
      </c>
      <c r="Q169">
        <v>10</v>
      </c>
      <c r="R169" s="221">
        <v>9</v>
      </c>
      <c r="T169" s="152">
        <f>E169-june!E169</f>
        <v>0</v>
      </c>
      <c r="U169" s="7">
        <f>F169-june!F169</f>
        <v>0</v>
      </c>
      <c r="V169" s="152">
        <f>G169-june!G169</f>
        <v>-39.359999999999971</v>
      </c>
      <c r="W169" s="7">
        <f>H169-june!H169</f>
        <v>-259786</v>
      </c>
      <c r="Y169" s="6">
        <f t="shared" si="10"/>
        <v>0</v>
      </c>
      <c r="Z169">
        <v>160</v>
      </c>
      <c r="AA169">
        <v>88.97999999999999</v>
      </c>
      <c r="AB169" s="221">
        <v>594102</v>
      </c>
      <c r="AC169" s="7">
        <f>AA169-june!G169</f>
        <v>-52.96999999999997</v>
      </c>
      <c r="AD169" s="7">
        <f>AB169-june!H169</f>
        <v>-350973</v>
      </c>
    </row>
    <row r="170" spans="1:30" ht="18.75">
      <c r="A170" s="6">
        <v>161</v>
      </c>
      <c r="B170" s="32" t="s">
        <v>816</v>
      </c>
      <c r="C170" s="31">
        <v>161</v>
      </c>
      <c r="D170" s="32"/>
      <c r="E170" s="217">
        <v>80.17</v>
      </c>
      <c r="F170" s="218">
        <v>499229</v>
      </c>
      <c r="G170" s="219">
        <f t="shared" si="11"/>
        <v>38.589999999999996</v>
      </c>
      <c r="H170" s="218">
        <f t="shared" si="12"/>
        <v>204660</v>
      </c>
      <c r="J170" s="32">
        <v>0</v>
      </c>
      <c r="K170" s="32">
        <v>0</v>
      </c>
      <c r="L170" s="32"/>
      <c r="M170" s="218">
        <f t="shared" si="13"/>
        <v>499229</v>
      </c>
      <c r="N170" s="218">
        <f t="shared" si="14"/>
        <v>204660</v>
      </c>
      <c r="O170" s="33"/>
      <c r="P170">
        <v>161</v>
      </c>
      <c r="Q170">
        <v>1</v>
      </c>
      <c r="R170" s="221">
        <v>3</v>
      </c>
      <c r="T170" s="152">
        <f>E170-june!E170</f>
        <v>-13.819999999999993</v>
      </c>
      <c r="U170" s="7">
        <f>F170-june!F170</f>
        <v>-63175</v>
      </c>
      <c r="V170" s="152">
        <f>G170-june!G170</f>
        <v>-1.490000000000002</v>
      </c>
      <c r="W170" s="7">
        <f>H170-june!H170</f>
        <v>-15180</v>
      </c>
      <c r="Y170" s="6">
        <f t="shared" si="10"/>
        <v>0</v>
      </c>
      <c r="Z170">
        <v>161</v>
      </c>
      <c r="AA170">
        <v>35.989999999999995</v>
      </c>
      <c r="AB170" s="221">
        <v>187240</v>
      </c>
      <c r="AC170" s="7">
        <f>AA170-june!G170</f>
        <v>-4.0900000000000034</v>
      </c>
      <c r="AD170" s="7">
        <f>AB170-june!H170</f>
        <v>-32600</v>
      </c>
    </row>
    <row r="171" spans="1:30" ht="18.75">
      <c r="A171" s="6">
        <v>162</v>
      </c>
      <c r="B171" s="32" t="s">
        <v>848</v>
      </c>
      <c r="C171" s="31">
        <v>162</v>
      </c>
      <c r="D171" s="32"/>
      <c r="E171" s="217">
        <v>38.94</v>
      </c>
      <c r="F171" s="218">
        <v>227741</v>
      </c>
      <c r="G171" s="219">
        <f t="shared" si="11"/>
        <v>84.480000000000018</v>
      </c>
      <c r="H171" s="218">
        <f t="shared" si="12"/>
        <v>517649</v>
      </c>
      <c r="J171" s="32">
        <v>0</v>
      </c>
      <c r="K171" s="32">
        <v>0</v>
      </c>
      <c r="L171" s="32"/>
      <c r="M171" s="218">
        <f t="shared" si="13"/>
        <v>227741</v>
      </c>
      <c r="N171" s="218">
        <f t="shared" si="14"/>
        <v>517649</v>
      </c>
      <c r="O171" s="33"/>
      <c r="P171">
        <v>162</v>
      </c>
      <c r="Q171"/>
      <c r="R171" s="221"/>
      <c r="T171" s="152">
        <f>E171-june!E171</f>
        <v>-12.329999999999998</v>
      </c>
      <c r="U171" s="7">
        <f>F171-june!F171</f>
        <v>-58932</v>
      </c>
      <c r="V171" s="152">
        <f>G171-june!G171</f>
        <v>4.3000000000000114</v>
      </c>
      <c r="W171" s="7">
        <f>H171-june!H171</f>
        <v>40747</v>
      </c>
      <c r="Y171" s="6">
        <f t="shared" si="10"/>
        <v>0</v>
      </c>
      <c r="Z171">
        <v>162</v>
      </c>
      <c r="AA171">
        <v>84.480000000000018</v>
      </c>
      <c r="AB171" s="221">
        <v>517649</v>
      </c>
      <c r="AC171" s="7">
        <f>AA171-june!G171</f>
        <v>4.3000000000000114</v>
      </c>
      <c r="AD171" s="7">
        <f>AB171-june!H171</f>
        <v>40747</v>
      </c>
    </row>
    <row r="172" spans="1:30" ht="18.75">
      <c r="A172" s="6">
        <v>163</v>
      </c>
      <c r="B172" s="32" t="s">
        <v>862</v>
      </c>
      <c r="C172" s="31">
        <v>163</v>
      </c>
      <c r="D172" s="32"/>
      <c r="E172" s="217">
        <v>0</v>
      </c>
      <c r="F172" s="218">
        <v>0</v>
      </c>
      <c r="G172" s="219">
        <f t="shared" si="11"/>
        <v>78.77</v>
      </c>
      <c r="H172" s="218">
        <f t="shared" si="12"/>
        <v>457634</v>
      </c>
      <c r="J172" s="32">
        <v>0</v>
      </c>
      <c r="K172" s="32">
        <v>0</v>
      </c>
      <c r="L172" s="32"/>
      <c r="M172" s="218">
        <f t="shared" si="13"/>
        <v>0</v>
      </c>
      <c r="N172" s="218">
        <f t="shared" si="14"/>
        <v>457634</v>
      </c>
      <c r="O172" s="33"/>
      <c r="P172">
        <v>163</v>
      </c>
      <c r="Q172">
        <v>9</v>
      </c>
      <c r="R172" s="221">
        <v>28</v>
      </c>
      <c r="T172" s="152">
        <f>E172-june!E172</f>
        <v>0</v>
      </c>
      <c r="U172" s="7">
        <f>F172-june!F172</f>
        <v>0</v>
      </c>
      <c r="V172" s="152">
        <f>G172-june!G172</f>
        <v>-20.480000000000004</v>
      </c>
      <c r="W172" s="7">
        <f>H172-june!H172</f>
        <v>-146579</v>
      </c>
      <c r="Y172" s="6">
        <f t="shared" si="10"/>
        <v>0</v>
      </c>
      <c r="Z172">
        <v>163</v>
      </c>
      <c r="AA172">
        <v>54.78</v>
      </c>
      <c r="AB172" s="221">
        <v>296901</v>
      </c>
      <c r="AC172" s="7">
        <f>AA172-june!G172</f>
        <v>-44.47</v>
      </c>
      <c r="AD172" s="7">
        <f>AB172-june!H172</f>
        <v>-307312</v>
      </c>
    </row>
    <row r="173" spans="1:30" ht="18.75">
      <c r="A173" s="6">
        <v>164</v>
      </c>
      <c r="B173" s="32" t="s">
        <v>1389</v>
      </c>
      <c r="C173" s="31">
        <v>164</v>
      </c>
      <c r="D173" s="32"/>
      <c r="E173" s="217">
        <v>0</v>
      </c>
      <c r="F173" s="218">
        <v>0</v>
      </c>
      <c r="G173" s="219">
        <f t="shared" si="11"/>
        <v>0</v>
      </c>
      <c r="H173" s="218">
        <f t="shared" si="12"/>
        <v>0</v>
      </c>
      <c r="J173" s="32">
        <v>0</v>
      </c>
      <c r="K173" s="32">
        <v>0</v>
      </c>
      <c r="L173" s="32"/>
      <c r="M173" s="218">
        <f t="shared" si="13"/>
        <v>0</v>
      </c>
      <c r="N173" s="218">
        <f t="shared" si="14"/>
        <v>0</v>
      </c>
      <c r="O173" s="33"/>
      <c r="P173">
        <v>164</v>
      </c>
      <c r="Q173"/>
      <c r="R173" s="221"/>
      <c r="T173" s="152">
        <f>E173-june!E173</f>
        <v>0</v>
      </c>
      <c r="U173" s="7">
        <f>F173-june!F173</f>
        <v>0</v>
      </c>
      <c r="V173" s="152">
        <f>G173-june!G173</f>
        <v>0</v>
      </c>
      <c r="W173" s="7">
        <f>H173-june!H173</f>
        <v>0</v>
      </c>
      <c r="Y173" s="6">
        <f t="shared" si="10"/>
        <v>0</v>
      </c>
      <c r="Z173">
        <v>164</v>
      </c>
      <c r="AA173"/>
      <c r="AB173" s="221"/>
      <c r="AC173" s="7">
        <f>AA173-june!G173</f>
        <v>0</v>
      </c>
      <c r="AD173" s="7">
        <f>AB173-june!H173</f>
        <v>0</v>
      </c>
    </row>
    <row r="174" spans="1:30" ht="18.75">
      <c r="A174" s="6">
        <v>165</v>
      </c>
      <c r="B174" s="32" t="s">
        <v>565</v>
      </c>
      <c r="C174" s="31">
        <v>165</v>
      </c>
      <c r="D174" s="32"/>
      <c r="E174" s="217">
        <v>0</v>
      </c>
      <c r="F174" s="218">
        <v>0</v>
      </c>
      <c r="G174" s="219">
        <f t="shared" si="11"/>
        <v>5.43</v>
      </c>
      <c r="H174" s="218">
        <f t="shared" si="12"/>
        <v>32981</v>
      </c>
      <c r="J174" s="32">
        <v>0</v>
      </c>
      <c r="K174" s="32">
        <v>0</v>
      </c>
      <c r="L174" s="32"/>
      <c r="M174" s="218">
        <f t="shared" si="13"/>
        <v>0</v>
      </c>
      <c r="N174" s="218">
        <f t="shared" si="14"/>
        <v>32981</v>
      </c>
      <c r="O174" s="33"/>
      <c r="P174">
        <v>165</v>
      </c>
      <c r="Q174">
        <v>2</v>
      </c>
      <c r="R174" s="221">
        <v>3</v>
      </c>
      <c r="T174" s="152">
        <f>E174-june!E174</f>
        <v>0</v>
      </c>
      <c r="U174" s="7">
        <f>F174-june!F174</f>
        <v>0</v>
      </c>
      <c r="V174" s="152">
        <f>G174-june!G174</f>
        <v>-4.5100000000000016</v>
      </c>
      <c r="W174" s="7">
        <f>H174-june!H174</f>
        <v>-28416</v>
      </c>
      <c r="Y174" s="6">
        <f t="shared" si="10"/>
        <v>0</v>
      </c>
      <c r="Z174">
        <v>165</v>
      </c>
      <c r="AA174">
        <v>2</v>
      </c>
      <c r="AB174" s="221">
        <v>10000</v>
      </c>
      <c r="AC174" s="7">
        <f>AA174-june!G174</f>
        <v>-7.9400000000000013</v>
      </c>
      <c r="AD174" s="7">
        <f>AB174-june!H174</f>
        <v>-51397</v>
      </c>
    </row>
    <row r="175" spans="1:30" ht="18.75">
      <c r="A175" s="6">
        <v>166</v>
      </c>
      <c r="B175" s="32" t="s">
        <v>803</v>
      </c>
      <c r="C175" s="31">
        <v>166</v>
      </c>
      <c r="D175" s="32"/>
      <c r="E175" s="217">
        <v>0</v>
      </c>
      <c r="F175" s="218">
        <v>0</v>
      </c>
      <c r="G175" s="219">
        <f t="shared" si="11"/>
        <v>0</v>
      </c>
      <c r="H175" s="218">
        <f t="shared" si="12"/>
        <v>0</v>
      </c>
      <c r="J175" s="32">
        <v>0</v>
      </c>
      <c r="K175" s="32">
        <v>0</v>
      </c>
      <c r="L175" s="32"/>
      <c r="M175" s="218">
        <f t="shared" si="13"/>
        <v>0</v>
      </c>
      <c r="N175" s="218">
        <f t="shared" si="14"/>
        <v>0</v>
      </c>
      <c r="O175" s="33"/>
      <c r="P175">
        <v>166</v>
      </c>
      <c r="Q175"/>
      <c r="R175" s="221"/>
      <c r="T175" s="152">
        <f>E175-june!E175</f>
        <v>0</v>
      </c>
      <c r="U175" s="7">
        <f>F175-june!F175</f>
        <v>0</v>
      </c>
      <c r="V175" s="152">
        <f>G175-june!G175</f>
        <v>0</v>
      </c>
      <c r="W175" s="7">
        <f>H175-june!H175</f>
        <v>0</v>
      </c>
      <c r="Y175" s="6">
        <f t="shared" si="10"/>
        <v>0</v>
      </c>
      <c r="Z175">
        <v>166</v>
      </c>
      <c r="AA175"/>
      <c r="AB175" s="221"/>
      <c r="AC175" s="7">
        <f>AA175-june!G175</f>
        <v>0</v>
      </c>
      <c r="AD175" s="7">
        <f>AB175-june!H175</f>
        <v>0</v>
      </c>
    </row>
    <row r="176" spans="1:30" ht="18.75">
      <c r="A176" s="6">
        <v>167</v>
      </c>
      <c r="B176" s="32" t="s">
        <v>1390</v>
      </c>
      <c r="C176" s="31">
        <v>167</v>
      </c>
      <c r="D176" s="32"/>
      <c r="E176" s="217">
        <v>0</v>
      </c>
      <c r="F176" s="218">
        <v>0</v>
      </c>
      <c r="G176" s="219">
        <f t="shared" si="11"/>
        <v>5.84</v>
      </c>
      <c r="H176" s="218">
        <f t="shared" si="12"/>
        <v>34028</v>
      </c>
      <c r="J176" s="32">
        <v>0</v>
      </c>
      <c r="K176" s="32">
        <v>0</v>
      </c>
      <c r="L176" s="32"/>
      <c r="M176" s="218">
        <f t="shared" si="13"/>
        <v>0</v>
      </c>
      <c r="N176" s="218">
        <f t="shared" si="14"/>
        <v>34028</v>
      </c>
      <c r="O176" s="33"/>
      <c r="P176">
        <v>167</v>
      </c>
      <c r="Q176">
        <v>2</v>
      </c>
      <c r="R176" s="221">
        <v>2</v>
      </c>
      <c r="T176" s="152">
        <f>E176-june!E176</f>
        <v>0</v>
      </c>
      <c r="U176" s="7">
        <f>F176-june!F176</f>
        <v>0</v>
      </c>
      <c r="V176" s="152">
        <f>G176-june!G176</f>
        <v>-0.58999999999999986</v>
      </c>
      <c r="W176" s="7">
        <f>H176-june!H176</f>
        <v>-3222</v>
      </c>
      <c r="Y176" s="6">
        <f t="shared" si="10"/>
        <v>0</v>
      </c>
      <c r="Z176">
        <v>167</v>
      </c>
      <c r="AA176">
        <v>3</v>
      </c>
      <c r="AB176" s="221">
        <v>15000</v>
      </c>
      <c r="AC176" s="7">
        <f>AA176-june!G176</f>
        <v>-3.4299999999999997</v>
      </c>
      <c r="AD176" s="7">
        <f>AB176-june!H176</f>
        <v>-22250</v>
      </c>
    </row>
    <row r="177" spans="1:30" ht="18.75">
      <c r="A177" s="6">
        <v>168</v>
      </c>
      <c r="B177" s="32" t="s">
        <v>790</v>
      </c>
      <c r="C177" s="31">
        <v>168</v>
      </c>
      <c r="D177" s="32"/>
      <c r="E177" s="217">
        <v>0</v>
      </c>
      <c r="F177" s="218">
        <v>0</v>
      </c>
      <c r="G177" s="219">
        <f t="shared" si="11"/>
        <v>2.0099999999999998</v>
      </c>
      <c r="H177" s="218">
        <f t="shared" si="12"/>
        <v>13467</v>
      </c>
      <c r="J177" s="32">
        <v>0</v>
      </c>
      <c r="K177" s="32">
        <v>0</v>
      </c>
      <c r="L177" s="32"/>
      <c r="M177" s="218">
        <f t="shared" si="13"/>
        <v>0</v>
      </c>
      <c r="N177" s="218">
        <f t="shared" si="14"/>
        <v>13467</v>
      </c>
      <c r="O177" s="33"/>
      <c r="P177">
        <v>168</v>
      </c>
      <c r="Q177">
        <v>1</v>
      </c>
      <c r="R177" s="221">
        <v>2</v>
      </c>
      <c r="T177" s="152">
        <f>E177-june!E177</f>
        <v>0</v>
      </c>
      <c r="U177" s="7">
        <f>F177-june!F177</f>
        <v>0</v>
      </c>
      <c r="V177" s="152">
        <f>G177-june!G177</f>
        <v>-3.4000000000000004</v>
      </c>
      <c r="W177" s="7">
        <f>H177-june!H177</f>
        <v>-20657</v>
      </c>
      <c r="Y177" s="6">
        <f t="shared" si="10"/>
        <v>0</v>
      </c>
      <c r="Z177" s="6">
        <v>168</v>
      </c>
      <c r="AC177" s="7">
        <f>AA177-june!G177</f>
        <v>-5.41</v>
      </c>
      <c r="AD177" s="7">
        <f>AB177-june!H177</f>
        <v>-34124</v>
      </c>
    </row>
    <row r="178" spans="1:30" ht="18.75">
      <c r="A178" s="6">
        <v>169</v>
      </c>
      <c r="B178" s="31" t="s">
        <v>1391</v>
      </c>
      <c r="C178" s="31">
        <v>169</v>
      </c>
      <c r="D178" s="31"/>
      <c r="E178" s="217">
        <v>0</v>
      </c>
      <c r="F178" s="218">
        <v>0</v>
      </c>
      <c r="G178" s="219">
        <f t="shared" si="11"/>
        <v>1.42</v>
      </c>
      <c r="H178" s="218">
        <f t="shared" si="12"/>
        <v>9514</v>
      </c>
      <c r="J178" s="31">
        <v>0</v>
      </c>
      <c r="K178" s="31">
        <v>0</v>
      </c>
      <c r="L178" s="31"/>
      <c r="M178" s="218">
        <f t="shared" si="13"/>
        <v>0</v>
      </c>
      <c r="N178" s="218">
        <f t="shared" si="14"/>
        <v>9514</v>
      </c>
      <c r="O178" s="33"/>
      <c r="P178">
        <v>169</v>
      </c>
      <c r="Q178">
        <v>1</v>
      </c>
      <c r="R178" s="221">
        <v>1</v>
      </c>
      <c r="T178" s="152">
        <f>E178-june!E178</f>
        <v>0</v>
      </c>
      <c r="U178" s="7">
        <f>F178-june!F178</f>
        <v>0</v>
      </c>
      <c r="V178" s="152">
        <f>G178-june!G178</f>
        <v>0.7</v>
      </c>
      <c r="W178" s="7">
        <f>H178-june!H178</f>
        <v>4418</v>
      </c>
      <c r="Y178" s="6">
        <f t="shared" si="10"/>
        <v>0</v>
      </c>
      <c r="Z178" s="6">
        <v>169</v>
      </c>
      <c r="AC178" s="7">
        <f>AA178-june!G178</f>
        <v>-0.72</v>
      </c>
      <c r="AD178" s="7">
        <f>AB178-june!H178</f>
        <v>-5096</v>
      </c>
    </row>
    <row r="179" spans="1:30" ht="18.75">
      <c r="A179" s="6">
        <v>170</v>
      </c>
      <c r="B179" s="32" t="s">
        <v>566</v>
      </c>
      <c r="C179" s="31">
        <v>170</v>
      </c>
      <c r="D179" s="32"/>
      <c r="E179" s="217">
        <v>0</v>
      </c>
      <c r="F179" s="218">
        <v>0</v>
      </c>
      <c r="G179" s="219">
        <f t="shared" si="11"/>
        <v>93.310000000000016</v>
      </c>
      <c r="H179" s="218">
        <f t="shared" si="12"/>
        <v>560509</v>
      </c>
      <c r="J179" s="32">
        <v>0</v>
      </c>
      <c r="K179" s="32">
        <v>0</v>
      </c>
      <c r="L179" s="32"/>
      <c r="M179" s="218">
        <f t="shared" si="13"/>
        <v>0</v>
      </c>
      <c r="N179" s="218">
        <f t="shared" si="14"/>
        <v>560509</v>
      </c>
      <c r="O179" s="33"/>
      <c r="P179">
        <v>170</v>
      </c>
      <c r="Q179">
        <v>5</v>
      </c>
      <c r="R179" s="221">
        <v>7</v>
      </c>
      <c r="T179" s="152">
        <f>E179-june!E179</f>
        <v>0</v>
      </c>
      <c r="U179" s="7">
        <f>F179-june!F179</f>
        <v>0</v>
      </c>
      <c r="V179" s="152">
        <f>G179-june!G179</f>
        <v>1.9500000000000171</v>
      </c>
      <c r="W179" s="7">
        <f>H179-june!H179</f>
        <v>27562</v>
      </c>
      <c r="Y179" s="6">
        <f t="shared" si="10"/>
        <v>0</v>
      </c>
      <c r="Z179">
        <v>170</v>
      </c>
      <c r="AA179">
        <v>85.030000000000015</v>
      </c>
      <c r="AB179" s="221">
        <v>505033</v>
      </c>
      <c r="AC179" s="7">
        <f>AA179-june!G179</f>
        <v>-6.3299999999999841</v>
      </c>
      <c r="AD179" s="7">
        <f>AB179-june!H179</f>
        <v>-27914</v>
      </c>
    </row>
    <row r="180" spans="1:30" ht="18.75">
      <c r="A180" s="6">
        <v>171</v>
      </c>
      <c r="B180" s="31" t="s">
        <v>1392</v>
      </c>
      <c r="C180" s="31">
        <v>171</v>
      </c>
      <c r="D180" s="31"/>
      <c r="E180" s="217">
        <v>6</v>
      </c>
      <c r="F180" s="218">
        <v>34000</v>
      </c>
      <c r="G180" s="219">
        <f t="shared" si="11"/>
        <v>6.1899999999999995</v>
      </c>
      <c r="H180" s="218">
        <f t="shared" si="12"/>
        <v>37942</v>
      </c>
      <c r="J180" s="31">
        <v>0</v>
      </c>
      <c r="K180" s="31">
        <v>0</v>
      </c>
      <c r="L180" s="31"/>
      <c r="M180" s="218">
        <f t="shared" si="13"/>
        <v>34000</v>
      </c>
      <c r="N180" s="218">
        <f t="shared" si="14"/>
        <v>37942</v>
      </c>
      <c r="O180" s="33"/>
      <c r="P180">
        <v>171</v>
      </c>
      <c r="Q180">
        <v>1</v>
      </c>
      <c r="R180" s="221">
        <v>4</v>
      </c>
      <c r="T180" s="152">
        <f>E180-june!E180</f>
        <v>1</v>
      </c>
      <c r="U180" s="7">
        <f>F180-june!F180</f>
        <v>9000</v>
      </c>
      <c r="V180" s="152">
        <f>G180-june!G180</f>
        <v>4.9999999999999822E-2</v>
      </c>
      <c r="W180" s="7">
        <f>H180-june!H180</f>
        <v>-5180</v>
      </c>
      <c r="Y180" s="6">
        <f t="shared" si="10"/>
        <v>0</v>
      </c>
      <c r="Z180">
        <v>171</v>
      </c>
      <c r="AA180">
        <v>3</v>
      </c>
      <c r="AB180" s="221">
        <v>16569</v>
      </c>
      <c r="AC180" s="7">
        <f>AA180-june!G180</f>
        <v>-3.1399999999999997</v>
      </c>
      <c r="AD180" s="7">
        <f>AB180-june!H180</f>
        <v>-26553</v>
      </c>
    </row>
    <row r="181" spans="1:30" ht="18.75">
      <c r="A181" s="6">
        <v>172</v>
      </c>
      <c r="B181" s="32" t="s">
        <v>903</v>
      </c>
      <c r="C181" s="31">
        <v>172</v>
      </c>
      <c r="D181" s="32"/>
      <c r="E181" s="217">
        <v>72.42</v>
      </c>
      <c r="F181" s="218">
        <v>442050</v>
      </c>
      <c r="G181" s="219">
        <f t="shared" si="11"/>
        <v>65.45</v>
      </c>
      <c r="H181" s="218">
        <f t="shared" si="12"/>
        <v>389807</v>
      </c>
      <c r="J181" s="32">
        <v>0</v>
      </c>
      <c r="K181" s="32">
        <v>0</v>
      </c>
      <c r="L181" s="32"/>
      <c r="M181" s="218">
        <f t="shared" si="13"/>
        <v>442050</v>
      </c>
      <c r="N181" s="218">
        <f t="shared" si="14"/>
        <v>389807</v>
      </c>
      <c r="O181" s="33"/>
      <c r="P181">
        <v>172</v>
      </c>
      <c r="Q181">
        <v>2</v>
      </c>
      <c r="R181" s="221">
        <v>1</v>
      </c>
      <c r="T181" s="152">
        <f>E181-june!E181</f>
        <v>7.6700000000000017</v>
      </c>
      <c r="U181" s="7">
        <f>F181-june!F181</f>
        <v>57030</v>
      </c>
      <c r="V181" s="152">
        <f>G181-june!G181</f>
        <v>-15.65000000000002</v>
      </c>
      <c r="W181" s="7">
        <f>H181-june!H181</f>
        <v>-53979</v>
      </c>
      <c r="Y181" s="6">
        <f t="shared" si="10"/>
        <v>0</v>
      </c>
      <c r="Z181">
        <v>172</v>
      </c>
      <c r="AA181">
        <v>63.199999999999996</v>
      </c>
      <c r="AB181" s="221">
        <v>374732</v>
      </c>
      <c r="AC181" s="7">
        <f>AA181-june!G181</f>
        <v>-17.900000000000027</v>
      </c>
      <c r="AD181" s="7">
        <f>AB181-june!H181</f>
        <v>-69054</v>
      </c>
    </row>
    <row r="182" spans="1:30" ht="18.75">
      <c r="A182" s="6">
        <v>173</v>
      </c>
      <c r="B182" s="31" t="s">
        <v>1393</v>
      </c>
      <c r="C182" s="31">
        <v>173</v>
      </c>
      <c r="D182" s="31"/>
      <c r="E182" s="217">
        <v>3</v>
      </c>
      <c r="F182" s="218">
        <v>42512</v>
      </c>
      <c r="G182" s="219">
        <f t="shared" si="11"/>
        <v>1.77</v>
      </c>
      <c r="H182" s="218">
        <f t="shared" si="12"/>
        <v>11859</v>
      </c>
      <c r="J182" s="31">
        <v>0</v>
      </c>
      <c r="K182" s="31">
        <v>0</v>
      </c>
      <c r="L182" s="31"/>
      <c r="M182" s="218">
        <f t="shared" si="13"/>
        <v>42512</v>
      </c>
      <c r="N182" s="218">
        <f t="shared" si="14"/>
        <v>11859</v>
      </c>
      <c r="O182" s="33"/>
      <c r="P182">
        <v>173</v>
      </c>
      <c r="Q182"/>
      <c r="R182" s="221">
        <v>3</v>
      </c>
      <c r="T182" s="152">
        <f>E182-june!E182</f>
        <v>1</v>
      </c>
      <c r="U182" s="7">
        <f>F182-june!F182</f>
        <v>3935</v>
      </c>
      <c r="V182" s="152">
        <f>G182-june!G182</f>
        <v>0.43999999999999995</v>
      </c>
      <c r="W182" s="7">
        <f>H182-june!H182</f>
        <v>1651</v>
      </c>
      <c r="Y182" s="6">
        <f t="shared" si="10"/>
        <v>0</v>
      </c>
      <c r="Z182" s="6">
        <v>173</v>
      </c>
      <c r="AC182" s="7">
        <f>AA182-june!G182</f>
        <v>-1.33</v>
      </c>
      <c r="AD182" s="7">
        <f>AB182-june!H182</f>
        <v>-10208</v>
      </c>
    </row>
    <row r="183" spans="1:30" ht="18.75">
      <c r="A183" s="6">
        <v>174</v>
      </c>
      <c r="B183" s="32" t="s">
        <v>567</v>
      </c>
      <c r="C183" s="31">
        <v>174</v>
      </c>
      <c r="D183" s="32"/>
      <c r="E183" s="217">
        <v>35.159999999999997</v>
      </c>
      <c r="F183" s="218">
        <v>264647</v>
      </c>
      <c r="G183" s="219">
        <f t="shared" si="11"/>
        <v>15.629999999999999</v>
      </c>
      <c r="H183" s="218">
        <f t="shared" si="12"/>
        <v>80595</v>
      </c>
      <c r="J183" s="32">
        <v>0</v>
      </c>
      <c r="K183" s="32">
        <v>0</v>
      </c>
      <c r="L183" s="32"/>
      <c r="M183" s="218">
        <f t="shared" si="13"/>
        <v>264647</v>
      </c>
      <c r="N183" s="218">
        <f t="shared" si="14"/>
        <v>80595</v>
      </c>
      <c r="O183" s="33"/>
      <c r="P183">
        <v>174</v>
      </c>
      <c r="Q183"/>
      <c r="R183" s="221"/>
      <c r="T183" s="152">
        <f>E183-june!E183</f>
        <v>-4.3600000000000065</v>
      </c>
      <c r="U183" s="7">
        <f>F183-june!F183</f>
        <v>-23476</v>
      </c>
      <c r="V183" s="152">
        <f>G183-june!G183</f>
        <v>6.629999999999999</v>
      </c>
      <c r="W183" s="7">
        <f>H183-june!H183</f>
        <v>34123</v>
      </c>
      <c r="Y183" s="6">
        <f t="shared" si="10"/>
        <v>0</v>
      </c>
      <c r="Z183">
        <v>174</v>
      </c>
      <c r="AA183">
        <v>15.629999999999999</v>
      </c>
      <c r="AB183" s="221">
        <v>80595</v>
      </c>
      <c r="AC183" s="7">
        <f>AA183-june!G183</f>
        <v>6.629999999999999</v>
      </c>
      <c r="AD183" s="7">
        <f>AB183-june!H183</f>
        <v>34123</v>
      </c>
    </row>
    <row r="184" spans="1:30" ht="18.75">
      <c r="A184" s="6">
        <v>175</v>
      </c>
      <c r="B184" s="32" t="s">
        <v>1276</v>
      </c>
      <c r="C184" s="31">
        <v>175</v>
      </c>
      <c r="D184" s="32"/>
      <c r="E184" s="217">
        <v>0</v>
      </c>
      <c r="F184" s="218">
        <v>0</v>
      </c>
      <c r="G184" s="219">
        <f t="shared" si="11"/>
        <v>5.6899999999999995</v>
      </c>
      <c r="H184" s="218">
        <f t="shared" si="12"/>
        <v>28450</v>
      </c>
      <c r="J184" s="32">
        <v>0</v>
      </c>
      <c r="K184" s="32">
        <v>0</v>
      </c>
      <c r="L184" s="32"/>
      <c r="M184" s="218">
        <f t="shared" si="13"/>
        <v>0</v>
      </c>
      <c r="N184" s="218">
        <f t="shared" si="14"/>
        <v>28450</v>
      </c>
      <c r="O184" s="33"/>
      <c r="P184">
        <v>175</v>
      </c>
      <c r="Q184"/>
      <c r="R184" s="221"/>
      <c r="T184" s="152">
        <f>E184-june!E184</f>
        <v>0</v>
      </c>
      <c r="U184" s="7">
        <f>F184-june!F184</f>
        <v>0</v>
      </c>
      <c r="V184" s="152">
        <f>G184-june!G184</f>
        <v>-1.7600000000000016</v>
      </c>
      <c r="W184" s="7">
        <f>H184-june!H184</f>
        <v>-18352</v>
      </c>
      <c r="Y184" s="6">
        <f t="shared" si="10"/>
        <v>0</v>
      </c>
      <c r="Z184">
        <v>175</v>
      </c>
      <c r="AA184">
        <v>5.6899999999999995</v>
      </c>
      <c r="AB184" s="221">
        <v>28450</v>
      </c>
      <c r="AC184" s="7">
        <f>AA184-june!G184</f>
        <v>-1.7600000000000016</v>
      </c>
      <c r="AD184" s="7">
        <f>AB184-june!H184</f>
        <v>-18352</v>
      </c>
    </row>
    <row r="185" spans="1:30" ht="18.75">
      <c r="A185" s="6">
        <v>176</v>
      </c>
      <c r="B185" s="32" t="s">
        <v>914</v>
      </c>
      <c r="C185" s="31">
        <v>176</v>
      </c>
      <c r="D185" s="32"/>
      <c r="E185" s="217">
        <v>0</v>
      </c>
      <c r="F185" s="218">
        <v>0</v>
      </c>
      <c r="G185" s="219">
        <f t="shared" si="11"/>
        <v>2.54</v>
      </c>
      <c r="H185" s="218">
        <f t="shared" si="12"/>
        <v>16712</v>
      </c>
      <c r="J185" s="32">
        <v>0</v>
      </c>
      <c r="K185" s="32">
        <v>0</v>
      </c>
      <c r="L185" s="32"/>
      <c r="M185" s="218">
        <f t="shared" si="13"/>
        <v>0</v>
      </c>
      <c r="N185" s="218">
        <f t="shared" si="14"/>
        <v>16712</v>
      </c>
      <c r="O185" s="33"/>
      <c r="P185">
        <v>176</v>
      </c>
      <c r="Q185"/>
      <c r="R185" s="221">
        <v>4</v>
      </c>
      <c r="T185" s="152">
        <f>E185-june!E185</f>
        <v>0</v>
      </c>
      <c r="U185" s="7">
        <f>F185-june!F185</f>
        <v>0</v>
      </c>
      <c r="V185" s="152">
        <f>G185-june!G185</f>
        <v>-4.8699999999999992</v>
      </c>
      <c r="W185" s="7">
        <f>H185-june!H185</f>
        <v>-35659</v>
      </c>
      <c r="Y185" s="6">
        <f t="shared" si="10"/>
        <v>0</v>
      </c>
      <c r="Z185">
        <v>176</v>
      </c>
      <c r="AA185">
        <v>0.18</v>
      </c>
      <c r="AB185" s="221">
        <v>900</v>
      </c>
      <c r="AC185" s="7">
        <f>AA185-june!G185</f>
        <v>-7.2299999999999995</v>
      </c>
      <c r="AD185" s="7">
        <f>AB185-june!H185</f>
        <v>-51471</v>
      </c>
    </row>
    <row r="186" spans="1:30" ht="18.75">
      <c r="A186" s="6">
        <v>177</v>
      </c>
      <c r="B186" s="32" t="s">
        <v>1277</v>
      </c>
      <c r="C186" s="31">
        <v>177</v>
      </c>
      <c r="D186" s="32"/>
      <c r="E186" s="217">
        <v>61.65</v>
      </c>
      <c r="F186" s="218">
        <v>347095</v>
      </c>
      <c r="G186" s="219">
        <f t="shared" si="11"/>
        <v>43.68</v>
      </c>
      <c r="H186" s="218">
        <f t="shared" si="12"/>
        <v>265066</v>
      </c>
      <c r="J186" s="32">
        <v>47500</v>
      </c>
      <c r="K186" s="32">
        <v>0</v>
      </c>
      <c r="L186" s="32"/>
      <c r="M186" s="218">
        <f t="shared" si="13"/>
        <v>394595</v>
      </c>
      <c r="N186" s="218">
        <f t="shared" si="14"/>
        <v>265066</v>
      </c>
      <c r="O186" s="33"/>
      <c r="P186">
        <v>177</v>
      </c>
      <c r="Q186"/>
      <c r="R186" s="221">
        <v>4</v>
      </c>
      <c r="T186" s="152">
        <f>E186-june!E186</f>
        <v>-27.530000000000022</v>
      </c>
      <c r="U186" s="7">
        <f>F186-june!F186</f>
        <v>-152135</v>
      </c>
      <c r="V186" s="152">
        <f>G186-june!G186</f>
        <v>-5.9499999999999957</v>
      </c>
      <c r="W186" s="7">
        <f>H186-june!H186</f>
        <v>-51399</v>
      </c>
      <c r="Y186" s="6">
        <f t="shared" si="10"/>
        <v>0</v>
      </c>
      <c r="Z186">
        <v>177</v>
      </c>
      <c r="AA186">
        <v>41.32</v>
      </c>
      <c r="AB186" s="221">
        <v>249254</v>
      </c>
      <c r="AC186" s="7">
        <f>AA186-june!G186</f>
        <v>-8.3099999999999952</v>
      </c>
      <c r="AD186" s="7">
        <f>AB186-june!H186</f>
        <v>-67211</v>
      </c>
    </row>
    <row r="187" spans="1:30" ht="18.75">
      <c r="A187" s="6">
        <v>178</v>
      </c>
      <c r="B187" s="32" t="s">
        <v>880</v>
      </c>
      <c r="C187" s="31">
        <v>178</v>
      </c>
      <c r="D187" s="32"/>
      <c r="E187" s="217">
        <v>10.629999999999999</v>
      </c>
      <c r="F187" s="218">
        <v>53150</v>
      </c>
      <c r="G187" s="219">
        <f t="shared" si="11"/>
        <v>2.42</v>
      </c>
      <c r="H187" s="218">
        <f t="shared" si="12"/>
        <v>14514</v>
      </c>
      <c r="J187" s="32">
        <v>0</v>
      </c>
      <c r="K187" s="32">
        <v>0</v>
      </c>
      <c r="L187" s="32"/>
      <c r="M187" s="218">
        <f t="shared" si="13"/>
        <v>53150</v>
      </c>
      <c r="N187" s="218">
        <f t="shared" si="14"/>
        <v>14514</v>
      </c>
      <c r="O187" s="33"/>
      <c r="P187">
        <v>178</v>
      </c>
      <c r="Q187">
        <v>1</v>
      </c>
      <c r="R187" s="221">
        <v>1</v>
      </c>
      <c r="T187" s="152">
        <f>E187-june!E187</f>
        <v>-14.66</v>
      </c>
      <c r="U187" s="7">
        <f>F187-june!F187</f>
        <v>-86905</v>
      </c>
      <c r="V187" s="152">
        <f>G187-june!G187</f>
        <v>0.33999999999999986</v>
      </c>
      <c r="W187" s="7">
        <f>H187-june!H187</f>
        <v>413</v>
      </c>
      <c r="Y187" s="6">
        <f t="shared" si="10"/>
        <v>0</v>
      </c>
      <c r="Z187">
        <v>178</v>
      </c>
      <c r="AA187">
        <v>1</v>
      </c>
      <c r="AB187" s="221">
        <v>5000</v>
      </c>
      <c r="AC187" s="7">
        <f>AA187-june!G187</f>
        <v>-1.08</v>
      </c>
      <c r="AD187" s="7">
        <f>AB187-june!H187</f>
        <v>-9101</v>
      </c>
    </row>
    <row r="188" spans="1:30" ht="18.75">
      <c r="A188" s="6">
        <v>179</v>
      </c>
      <c r="B188" s="31" t="s">
        <v>1394</v>
      </c>
      <c r="C188" s="31">
        <v>179</v>
      </c>
      <c r="D188" s="31"/>
      <c r="E188" s="217">
        <v>0</v>
      </c>
      <c r="F188" s="218">
        <v>0</v>
      </c>
      <c r="G188" s="219">
        <f t="shared" si="11"/>
        <v>0</v>
      </c>
      <c r="H188" s="218">
        <f t="shared" si="12"/>
        <v>0</v>
      </c>
      <c r="J188" s="31">
        <v>0</v>
      </c>
      <c r="K188" s="31">
        <v>0</v>
      </c>
      <c r="L188" s="31"/>
      <c r="M188" s="218">
        <f t="shared" si="13"/>
        <v>0</v>
      </c>
      <c r="N188" s="218">
        <f t="shared" si="14"/>
        <v>0</v>
      </c>
      <c r="O188" s="33"/>
      <c r="P188">
        <v>179</v>
      </c>
      <c r="Q188"/>
      <c r="R188" s="221"/>
      <c r="T188" s="152">
        <f>E188-june!E188</f>
        <v>0</v>
      </c>
      <c r="U188" s="7">
        <f>F188-june!F188</f>
        <v>0</v>
      </c>
      <c r="V188" s="152">
        <f>G188-june!G188</f>
        <v>0</v>
      </c>
      <c r="W188" s="7">
        <f>H188-june!H188</f>
        <v>0</v>
      </c>
      <c r="Y188" s="6">
        <f t="shared" si="10"/>
        <v>0</v>
      </c>
      <c r="Z188">
        <v>179</v>
      </c>
      <c r="AA188"/>
      <c r="AB188" s="221"/>
      <c r="AC188" s="7">
        <f>AA188-june!G188</f>
        <v>0</v>
      </c>
      <c r="AD188" s="7">
        <f>AB188-june!H188</f>
        <v>0</v>
      </c>
    </row>
    <row r="189" spans="1:30" ht="18.75">
      <c r="A189" s="6">
        <v>180</v>
      </c>
      <c r="B189" s="31" t="s">
        <v>1395</v>
      </c>
      <c r="C189" s="31">
        <v>180</v>
      </c>
      <c r="D189" s="31"/>
      <c r="E189" s="217">
        <v>0</v>
      </c>
      <c r="F189" s="218">
        <v>0</v>
      </c>
      <c r="G189" s="219">
        <f t="shared" si="11"/>
        <v>0</v>
      </c>
      <c r="H189" s="218">
        <f t="shared" si="12"/>
        <v>0</v>
      </c>
      <c r="J189" s="31">
        <v>0</v>
      </c>
      <c r="K189" s="31">
        <v>0</v>
      </c>
      <c r="L189" s="31"/>
      <c r="M189" s="218">
        <f t="shared" si="13"/>
        <v>0</v>
      </c>
      <c r="N189" s="218">
        <f t="shared" si="14"/>
        <v>0</v>
      </c>
      <c r="O189" s="33"/>
      <c r="P189">
        <v>180</v>
      </c>
      <c r="Q189"/>
      <c r="R189" s="221"/>
      <c r="T189" s="152">
        <f>E189-june!E189</f>
        <v>0</v>
      </c>
      <c r="U189" s="7">
        <f>F189-june!F189</f>
        <v>0</v>
      </c>
      <c r="V189" s="152">
        <f>G189-june!G189</f>
        <v>0</v>
      </c>
      <c r="W189" s="7">
        <f>H189-june!H189</f>
        <v>0</v>
      </c>
      <c r="Y189" s="6">
        <f t="shared" si="10"/>
        <v>0</v>
      </c>
      <c r="Z189">
        <v>180</v>
      </c>
      <c r="AA189"/>
      <c r="AB189" s="221"/>
      <c r="AC189" s="7">
        <f>AA189-june!G189</f>
        <v>0</v>
      </c>
      <c r="AD189" s="7">
        <f>AB189-june!H189</f>
        <v>0</v>
      </c>
    </row>
    <row r="190" spans="1:30" ht="18.75">
      <c r="A190" s="6">
        <v>181</v>
      </c>
      <c r="B190" s="32" t="s">
        <v>583</v>
      </c>
      <c r="C190" s="31">
        <v>181</v>
      </c>
      <c r="D190" s="32"/>
      <c r="E190" s="217">
        <v>0</v>
      </c>
      <c r="F190" s="218">
        <v>0</v>
      </c>
      <c r="G190" s="219">
        <f t="shared" si="11"/>
        <v>17.010000000000002</v>
      </c>
      <c r="H190" s="218">
        <f t="shared" si="12"/>
        <v>95709</v>
      </c>
      <c r="J190" s="32">
        <v>0</v>
      </c>
      <c r="K190" s="32">
        <v>0</v>
      </c>
      <c r="L190" s="32"/>
      <c r="M190" s="218">
        <f t="shared" si="13"/>
        <v>0</v>
      </c>
      <c r="N190" s="218">
        <f t="shared" si="14"/>
        <v>95709</v>
      </c>
      <c r="O190" s="33"/>
      <c r="P190">
        <v>181</v>
      </c>
      <c r="Q190">
        <v>4</v>
      </c>
      <c r="R190" s="221">
        <v>5</v>
      </c>
      <c r="T190" s="152">
        <f>E190-june!E190</f>
        <v>0</v>
      </c>
      <c r="U190" s="7">
        <f>F190-june!F190</f>
        <v>0</v>
      </c>
      <c r="V190" s="152">
        <f>G190-june!G190</f>
        <v>-7.68</v>
      </c>
      <c r="W190" s="7">
        <f>H190-june!H190</f>
        <v>-53629</v>
      </c>
      <c r="Y190" s="6">
        <f t="shared" si="10"/>
        <v>0</v>
      </c>
      <c r="Z190">
        <v>181</v>
      </c>
      <c r="AA190">
        <v>10.74</v>
      </c>
      <c r="AB190" s="221">
        <v>53700</v>
      </c>
      <c r="AC190" s="7">
        <f>AA190-june!G190</f>
        <v>-13.950000000000001</v>
      </c>
      <c r="AD190" s="7">
        <f>AB190-june!H190</f>
        <v>-95638</v>
      </c>
    </row>
    <row r="191" spans="1:30" ht="18.75">
      <c r="A191" s="6">
        <v>182</v>
      </c>
      <c r="B191" s="32" t="s">
        <v>1306</v>
      </c>
      <c r="C191" s="31">
        <v>182</v>
      </c>
      <c r="D191" s="32"/>
      <c r="E191" s="217">
        <v>3</v>
      </c>
      <c r="F191" s="218">
        <v>15000</v>
      </c>
      <c r="G191" s="219">
        <f t="shared" si="11"/>
        <v>43.78</v>
      </c>
      <c r="H191" s="218">
        <f t="shared" si="12"/>
        <v>231623</v>
      </c>
      <c r="J191" s="32">
        <v>0</v>
      </c>
      <c r="K191" s="32">
        <v>0</v>
      </c>
      <c r="L191" s="32"/>
      <c r="M191" s="218">
        <f t="shared" si="13"/>
        <v>15000</v>
      </c>
      <c r="N191" s="218">
        <f t="shared" si="14"/>
        <v>231623</v>
      </c>
      <c r="O191" s="33"/>
      <c r="P191">
        <v>182</v>
      </c>
      <c r="Q191">
        <v>2</v>
      </c>
      <c r="R191" s="221">
        <v>4</v>
      </c>
      <c r="T191" s="152">
        <f>E191-june!E191</f>
        <v>0</v>
      </c>
      <c r="U191" s="7">
        <f>F191-june!F191</f>
        <v>0</v>
      </c>
      <c r="V191" s="152">
        <f>G191-june!G191</f>
        <v>-7.9499999999999957</v>
      </c>
      <c r="W191" s="7">
        <f>H191-june!H191</f>
        <v>-66503</v>
      </c>
      <c r="Y191" s="6">
        <f t="shared" si="10"/>
        <v>0</v>
      </c>
      <c r="Z191">
        <v>182</v>
      </c>
      <c r="AA191">
        <v>39.760000000000005</v>
      </c>
      <c r="AB191" s="221">
        <v>204689</v>
      </c>
      <c r="AC191" s="7">
        <f>AA191-june!G191</f>
        <v>-11.969999999999992</v>
      </c>
      <c r="AD191" s="7">
        <f>AB191-june!H191</f>
        <v>-93437</v>
      </c>
    </row>
    <row r="192" spans="1:30" ht="18.75">
      <c r="A192" s="6">
        <v>183</v>
      </c>
      <c r="B192" s="31" t="s">
        <v>1396</v>
      </c>
      <c r="C192" s="31">
        <v>183</v>
      </c>
      <c r="D192" s="31"/>
      <c r="E192" s="217">
        <v>0</v>
      </c>
      <c r="F192" s="218">
        <v>0</v>
      </c>
      <c r="G192" s="219">
        <f t="shared" si="11"/>
        <v>0</v>
      </c>
      <c r="H192" s="218">
        <f t="shared" si="12"/>
        <v>0</v>
      </c>
      <c r="J192" s="31">
        <v>0</v>
      </c>
      <c r="K192" s="31">
        <v>0</v>
      </c>
      <c r="L192" s="31"/>
      <c r="M192" s="218">
        <f t="shared" si="13"/>
        <v>0</v>
      </c>
      <c r="N192" s="218">
        <f t="shared" si="14"/>
        <v>0</v>
      </c>
      <c r="O192" s="33"/>
      <c r="P192">
        <v>183</v>
      </c>
      <c r="Q192"/>
      <c r="R192" s="221"/>
      <c r="T192" s="152">
        <f>E192-june!E192</f>
        <v>0</v>
      </c>
      <c r="U192" s="7">
        <f>F192-june!F192</f>
        <v>0</v>
      </c>
      <c r="V192" s="152">
        <f>G192-june!G192</f>
        <v>0</v>
      </c>
      <c r="W192" s="7">
        <f>H192-june!H192</f>
        <v>0</v>
      </c>
      <c r="Y192" s="6">
        <f t="shared" si="10"/>
        <v>0</v>
      </c>
      <c r="Z192">
        <v>183</v>
      </c>
      <c r="AA192"/>
      <c r="AB192" s="221"/>
      <c r="AC192" s="7">
        <f>AA192-june!G192</f>
        <v>0</v>
      </c>
      <c r="AD192" s="7">
        <f>AB192-june!H192</f>
        <v>0</v>
      </c>
    </row>
    <row r="193" spans="1:30" ht="18.75">
      <c r="A193" s="6">
        <v>184</v>
      </c>
      <c r="B193" s="31" t="s">
        <v>1397</v>
      </c>
      <c r="C193" s="31">
        <v>184</v>
      </c>
      <c r="D193" s="31"/>
      <c r="E193" s="217">
        <v>0</v>
      </c>
      <c r="F193" s="218">
        <v>0</v>
      </c>
      <c r="G193" s="219">
        <f t="shared" si="11"/>
        <v>0.83</v>
      </c>
      <c r="H193" s="218">
        <f t="shared" si="12"/>
        <v>5561</v>
      </c>
      <c r="J193" s="31">
        <v>0</v>
      </c>
      <c r="K193" s="31">
        <v>0</v>
      </c>
      <c r="L193" s="31"/>
      <c r="M193" s="218">
        <f t="shared" si="13"/>
        <v>0</v>
      </c>
      <c r="N193" s="218">
        <f t="shared" si="14"/>
        <v>5561</v>
      </c>
      <c r="O193" s="33"/>
      <c r="P193">
        <v>184</v>
      </c>
      <c r="Q193">
        <v>1</v>
      </c>
      <c r="R193" s="221"/>
      <c r="T193" s="152">
        <f>E193-june!E193</f>
        <v>0</v>
      </c>
      <c r="U193" s="7">
        <f>F193-june!F193</f>
        <v>0</v>
      </c>
      <c r="V193" s="152">
        <f>G193-june!G193</f>
        <v>-0.17000000000000004</v>
      </c>
      <c r="W193" s="7">
        <f>H193-june!H193</f>
        <v>-1139</v>
      </c>
      <c r="Y193" s="6">
        <f t="shared" si="10"/>
        <v>0</v>
      </c>
      <c r="Z193">
        <v>184</v>
      </c>
      <c r="AA193"/>
      <c r="AB193" s="221"/>
      <c r="AC193" s="7">
        <f>AA193-june!G193</f>
        <v>-1</v>
      </c>
      <c r="AD193" s="7">
        <f>AB193-june!H193</f>
        <v>-6700</v>
      </c>
    </row>
    <row r="194" spans="1:30" ht="18.75">
      <c r="A194" s="6">
        <v>185</v>
      </c>
      <c r="B194" s="32" t="s">
        <v>829</v>
      </c>
      <c r="C194" s="31">
        <v>185</v>
      </c>
      <c r="D194" s="32"/>
      <c r="E194" s="217">
        <v>82.649999999999991</v>
      </c>
      <c r="F194" s="218">
        <v>459014</v>
      </c>
      <c r="G194" s="219">
        <f t="shared" si="11"/>
        <v>182.01000000000002</v>
      </c>
      <c r="H194" s="218">
        <f t="shared" si="12"/>
        <v>1042782</v>
      </c>
      <c r="J194" s="32">
        <v>0</v>
      </c>
      <c r="K194" s="32">
        <v>10000</v>
      </c>
      <c r="L194" s="32"/>
      <c r="M194" s="218">
        <f t="shared" si="13"/>
        <v>459014</v>
      </c>
      <c r="N194" s="218">
        <f t="shared" si="14"/>
        <v>1052782</v>
      </c>
      <c r="O194" s="33"/>
      <c r="P194">
        <v>185</v>
      </c>
      <c r="Q194">
        <v>1</v>
      </c>
      <c r="R194" s="221">
        <v>9</v>
      </c>
      <c r="T194" s="152">
        <f>E194-june!E194</f>
        <v>-4.1499999999999915</v>
      </c>
      <c r="U194" s="7">
        <f>F194-june!F194</f>
        <v>-54094</v>
      </c>
      <c r="V194" s="152">
        <f>G194-june!G194</f>
        <v>-16.75</v>
      </c>
      <c r="W194" s="7">
        <f>H194-june!H194</f>
        <v>-139467</v>
      </c>
      <c r="Y194" s="6">
        <f t="shared" si="10"/>
        <v>0</v>
      </c>
      <c r="Z194">
        <v>185</v>
      </c>
      <c r="AA194">
        <v>175.87</v>
      </c>
      <c r="AB194" s="221">
        <v>1001644</v>
      </c>
      <c r="AC194" s="7">
        <f>AA194-june!G194</f>
        <v>-22.890000000000015</v>
      </c>
      <c r="AD194" s="7">
        <f>AB194-june!H194</f>
        <v>-180605</v>
      </c>
    </row>
    <row r="195" spans="1:30" ht="18.75">
      <c r="A195" s="6">
        <v>186</v>
      </c>
      <c r="B195" s="32" t="s">
        <v>873</v>
      </c>
      <c r="C195" s="31">
        <v>186</v>
      </c>
      <c r="D195" s="32"/>
      <c r="E195" s="217">
        <v>0</v>
      </c>
      <c r="F195" s="218">
        <v>0</v>
      </c>
      <c r="G195" s="219">
        <f t="shared" si="11"/>
        <v>19.5</v>
      </c>
      <c r="H195" s="218">
        <f t="shared" si="12"/>
        <v>118671</v>
      </c>
      <c r="J195" s="32">
        <v>0</v>
      </c>
      <c r="K195" s="32">
        <v>0</v>
      </c>
      <c r="L195" s="32"/>
      <c r="M195" s="218">
        <f t="shared" si="13"/>
        <v>0</v>
      </c>
      <c r="N195" s="218">
        <f t="shared" si="14"/>
        <v>118671</v>
      </c>
      <c r="O195" s="33"/>
      <c r="P195">
        <v>186</v>
      </c>
      <c r="Q195">
        <v>2</v>
      </c>
      <c r="R195" s="221">
        <v>3</v>
      </c>
      <c r="T195" s="152">
        <f>E195-june!E195</f>
        <v>0</v>
      </c>
      <c r="U195" s="7">
        <f>F195-june!F195</f>
        <v>0</v>
      </c>
      <c r="V195" s="152">
        <f>G195-june!G195</f>
        <v>-4.84</v>
      </c>
      <c r="W195" s="7">
        <f>H195-june!H195</f>
        <v>-38958</v>
      </c>
      <c r="Y195" s="6">
        <f t="shared" si="10"/>
        <v>0</v>
      </c>
      <c r="Z195">
        <v>186</v>
      </c>
      <c r="AA195">
        <v>16.07</v>
      </c>
      <c r="AB195" s="221">
        <v>95690</v>
      </c>
      <c r="AC195" s="7">
        <f>AA195-june!G195</f>
        <v>-8.27</v>
      </c>
      <c r="AD195" s="7">
        <f>AB195-june!H195</f>
        <v>-61939</v>
      </c>
    </row>
    <row r="196" spans="1:30" ht="18.75">
      <c r="A196" s="6">
        <v>187</v>
      </c>
      <c r="B196" s="32" t="s">
        <v>1278</v>
      </c>
      <c r="C196" s="31">
        <v>187</v>
      </c>
      <c r="D196" s="32"/>
      <c r="E196" s="217">
        <v>76.029999999999973</v>
      </c>
      <c r="F196" s="218">
        <v>419555</v>
      </c>
      <c r="G196" s="219">
        <f t="shared" si="11"/>
        <v>28.34</v>
      </c>
      <c r="H196" s="218">
        <f t="shared" si="12"/>
        <v>168883</v>
      </c>
      <c r="J196" s="32">
        <v>0</v>
      </c>
      <c r="K196" s="32">
        <v>15000</v>
      </c>
      <c r="L196" s="32"/>
      <c r="M196" s="218">
        <f t="shared" si="13"/>
        <v>419555</v>
      </c>
      <c r="N196" s="218">
        <f t="shared" si="14"/>
        <v>183883</v>
      </c>
      <c r="O196" s="33"/>
      <c r="P196">
        <v>187</v>
      </c>
      <c r="Q196"/>
      <c r="R196" s="221">
        <v>2</v>
      </c>
      <c r="T196" s="152">
        <f>E196-june!E196</f>
        <v>-3.2300000000000182</v>
      </c>
      <c r="U196" s="7">
        <f>F196-june!F196</f>
        <v>-4365</v>
      </c>
      <c r="V196" s="152">
        <f>G196-june!G196</f>
        <v>-0.26999999999999957</v>
      </c>
      <c r="W196" s="7">
        <f>H196-june!H196</f>
        <v>-1900</v>
      </c>
      <c r="Y196" s="6">
        <f t="shared" si="10"/>
        <v>0</v>
      </c>
      <c r="Z196">
        <v>187</v>
      </c>
      <c r="AA196">
        <v>27.16</v>
      </c>
      <c r="AB196" s="221">
        <v>160977</v>
      </c>
      <c r="AC196" s="7">
        <f>AA196-june!G196</f>
        <v>-1.4499999999999993</v>
      </c>
      <c r="AD196" s="7">
        <f>AB196-june!H196</f>
        <v>-9806</v>
      </c>
    </row>
    <row r="197" spans="1:30" ht="18.75">
      <c r="A197" s="6">
        <v>188</v>
      </c>
      <c r="B197" s="31" t="s">
        <v>943</v>
      </c>
      <c r="C197" s="31">
        <v>188</v>
      </c>
      <c r="D197" s="31"/>
      <c r="E197" s="217">
        <v>0</v>
      </c>
      <c r="F197" s="218">
        <v>0</v>
      </c>
      <c r="G197" s="219">
        <f t="shared" si="11"/>
        <v>0</v>
      </c>
      <c r="H197" s="218">
        <f t="shared" si="12"/>
        <v>0</v>
      </c>
      <c r="J197" s="31">
        <v>0</v>
      </c>
      <c r="K197" s="31">
        <v>0</v>
      </c>
      <c r="L197" s="31"/>
      <c r="M197" s="218">
        <f t="shared" si="13"/>
        <v>0</v>
      </c>
      <c r="N197" s="218">
        <f t="shared" si="14"/>
        <v>0</v>
      </c>
      <c r="O197" s="33"/>
      <c r="P197">
        <v>188</v>
      </c>
      <c r="Q197"/>
      <c r="R197" s="221"/>
      <c r="T197" s="152">
        <f>E197-june!E197</f>
        <v>0</v>
      </c>
      <c r="U197" s="7">
        <f>F197-june!F197</f>
        <v>0</v>
      </c>
      <c r="V197" s="152">
        <f>G197-june!G197</f>
        <v>0</v>
      </c>
      <c r="W197" s="7">
        <f>H197-june!H197</f>
        <v>0</v>
      </c>
      <c r="Y197" s="6">
        <f t="shared" si="10"/>
        <v>0</v>
      </c>
      <c r="Z197">
        <v>188</v>
      </c>
      <c r="AA197"/>
      <c r="AB197" s="221"/>
      <c r="AC197" s="7">
        <f>AA197-june!G197</f>
        <v>0</v>
      </c>
      <c r="AD197" s="7">
        <f>AB197-june!H197</f>
        <v>0</v>
      </c>
    </row>
    <row r="198" spans="1:30" ht="18.75">
      <c r="A198" s="6">
        <v>189</v>
      </c>
      <c r="B198" s="31" t="s">
        <v>837</v>
      </c>
      <c r="C198" s="31">
        <v>189</v>
      </c>
      <c r="D198" s="31"/>
      <c r="E198" s="217">
        <v>0</v>
      </c>
      <c r="F198" s="218">
        <v>0</v>
      </c>
      <c r="G198" s="219">
        <f t="shared" si="11"/>
        <v>2.84</v>
      </c>
      <c r="H198" s="218">
        <f t="shared" si="12"/>
        <v>19028</v>
      </c>
      <c r="J198" s="31">
        <v>0</v>
      </c>
      <c r="K198" s="31">
        <v>0</v>
      </c>
      <c r="L198" s="31"/>
      <c r="M198" s="218">
        <f t="shared" si="13"/>
        <v>0</v>
      </c>
      <c r="N198" s="218">
        <f t="shared" si="14"/>
        <v>19028</v>
      </c>
      <c r="O198" s="33"/>
      <c r="P198">
        <v>189</v>
      </c>
      <c r="Q198">
        <v>2</v>
      </c>
      <c r="R198" s="221">
        <v>2</v>
      </c>
      <c r="T198" s="152">
        <f>E198-june!E198</f>
        <v>0</v>
      </c>
      <c r="U198" s="7">
        <f>F198-june!F198</f>
        <v>0</v>
      </c>
      <c r="V198" s="152">
        <f>G198-june!G198</f>
        <v>-1.1600000000000001</v>
      </c>
      <c r="W198" s="7">
        <f>H198-june!H198</f>
        <v>-7772</v>
      </c>
      <c r="Y198" s="6">
        <f t="shared" si="10"/>
        <v>0</v>
      </c>
      <c r="Z198" s="6">
        <v>189</v>
      </c>
      <c r="AC198" s="7">
        <f>AA198-june!G198</f>
        <v>-4</v>
      </c>
      <c r="AD198" s="7">
        <f>AB198-june!H198</f>
        <v>-26800</v>
      </c>
    </row>
    <row r="199" spans="1:30" ht="18.75">
      <c r="A199" s="6">
        <v>190</v>
      </c>
      <c r="B199" s="32" t="s">
        <v>925</v>
      </c>
      <c r="C199" s="31">
        <v>190</v>
      </c>
      <c r="D199" s="32"/>
      <c r="E199" s="217">
        <v>0</v>
      </c>
      <c r="F199" s="218">
        <v>0</v>
      </c>
      <c r="G199" s="219">
        <f t="shared" si="11"/>
        <v>0.37</v>
      </c>
      <c r="H199" s="218">
        <f t="shared" si="12"/>
        <v>1850</v>
      </c>
      <c r="J199" s="32">
        <v>0</v>
      </c>
      <c r="K199" s="32">
        <v>0</v>
      </c>
      <c r="L199" s="32"/>
      <c r="M199" s="218">
        <f t="shared" si="13"/>
        <v>0</v>
      </c>
      <c r="N199" s="218">
        <f t="shared" si="14"/>
        <v>1850</v>
      </c>
      <c r="O199" s="33"/>
      <c r="P199">
        <v>190</v>
      </c>
      <c r="Q199"/>
      <c r="R199" s="221"/>
      <c r="T199" s="152">
        <f>E199-june!E199</f>
        <v>0</v>
      </c>
      <c r="U199" s="7">
        <f>F199-june!F199</f>
        <v>0</v>
      </c>
      <c r="V199" s="152">
        <f>G199-june!G199</f>
        <v>-0.37</v>
      </c>
      <c r="W199" s="7">
        <f>H199-june!H199</f>
        <v>-2134</v>
      </c>
      <c r="Y199" s="6">
        <f t="shared" si="10"/>
        <v>0</v>
      </c>
      <c r="Z199">
        <v>190</v>
      </c>
      <c r="AA199">
        <v>0.37</v>
      </c>
      <c r="AB199" s="221">
        <v>1850</v>
      </c>
      <c r="AC199" s="7">
        <f>AA199-june!G199</f>
        <v>-0.37</v>
      </c>
      <c r="AD199" s="7">
        <f>AB199-june!H199</f>
        <v>-2134</v>
      </c>
    </row>
    <row r="200" spans="1:30" ht="18.75">
      <c r="A200" s="6">
        <v>191</v>
      </c>
      <c r="B200" s="32" t="s">
        <v>899</v>
      </c>
      <c r="C200" s="31">
        <v>191</v>
      </c>
      <c r="D200" s="32"/>
      <c r="E200" s="217">
        <v>42.96</v>
      </c>
      <c r="F200" s="218">
        <v>239656</v>
      </c>
      <c r="G200" s="219">
        <f t="shared" si="11"/>
        <v>31.33</v>
      </c>
      <c r="H200" s="218">
        <f t="shared" si="12"/>
        <v>170503</v>
      </c>
      <c r="J200" s="32">
        <v>0</v>
      </c>
      <c r="K200" s="32">
        <v>0</v>
      </c>
      <c r="L200" s="32"/>
      <c r="M200" s="218">
        <f t="shared" si="13"/>
        <v>239656</v>
      </c>
      <c r="N200" s="218">
        <f t="shared" si="14"/>
        <v>170503</v>
      </c>
      <c r="O200" s="33"/>
      <c r="P200">
        <v>191</v>
      </c>
      <c r="Q200">
        <v>6</v>
      </c>
      <c r="R200" s="221"/>
      <c r="T200" s="152">
        <f>E200-june!E200</f>
        <v>-9.0399999999999991</v>
      </c>
      <c r="U200" s="7">
        <f>F200-june!F200</f>
        <v>-84072</v>
      </c>
      <c r="V200" s="152">
        <f>G200-june!G200</f>
        <v>-5.3500000000000085</v>
      </c>
      <c r="W200" s="7">
        <f>H200-june!H200</f>
        <v>-31474</v>
      </c>
      <c r="Y200" s="6">
        <f t="shared" si="10"/>
        <v>0</v>
      </c>
      <c r="Z200">
        <v>191</v>
      </c>
      <c r="AA200">
        <v>26.349999999999998</v>
      </c>
      <c r="AB200" s="221">
        <v>137137</v>
      </c>
      <c r="AC200" s="7">
        <f>AA200-june!G200</f>
        <v>-10.330000000000009</v>
      </c>
      <c r="AD200" s="7">
        <f>AB200-june!H200</f>
        <v>-64840</v>
      </c>
    </row>
    <row r="201" spans="1:30" ht="18.75">
      <c r="A201" s="6">
        <v>192</v>
      </c>
      <c r="B201" s="31" t="s">
        <v>944</v>
      </c>
      <c r="C201" s="31">
        <v>192</v>
      </c>
      <c r="D201" s="31"/>
      <c r="E201" s="217">
        <v>0</v>
      </c>
      <c r="F201" s="218">
        <v>0</v>
      </c>
      <c r="G201" s="219">
        <f t="shared" si="11"/>
        <v>0</v>
      </c>
      <c r="H201" s="218">
        <f t="shared" si="12"/>
        <v>0</v>
      </c>
      <c r="J201" s="31">
        <v>0</v>
      </c>
      <c r="K201" s="31">
        <v>0</v>
      </c>
      <c r="L201" s="31"/>
      <c r="M201" s="218">
        <f t="shared" si="13"/>
        <v>0</v>
      </c>
      <c r="N201" s="218">
        <f t="shared" si="14"/>
        <v>0</v>
      </c>
      <c r="O201" s="33"/>
      <c r="P201">
        <v>192</v>
      </c>
      <c r="Q201"/>
      <c r="R201" s="221"/>
      <c r="T201" s="152">
        <f>E201-june!E201</f>
        <v>0</v>
      </c>
      <c r="U201" s="7">
        <f>F201-june!F201</f>
        <v>0</v>
      </c>
      <c r="V201" s="152">
        <f>G201-june!G201</f>
        <v>0</v>
      </c>
      <c r="W201" s="7">
        <f>H201-june!H201</f>
        <v>0</v>
      </c>
      <c r="Y201" s="6">
        <f t="shared" si="10"/>
        <v>0</v>
      </c>
      <c r="Z201">
        <v>192</v>
      </c>
      <c r="AA201"/>
      <c r="AB201" s="221"/>
      <c r="AC201" s="7">
        <f>AA201-june!G201</f>
        <v>0</v>
      </c>
      <c r="AD201" s="7">
        <f>AB201-june!H201</f>
        <v>0</v>
      </c>
    </row>
    <row r="202" spans="1:30" ht="18.75">
      <c r="A202" s="6">
        <v>193</v>
      </c>
      <c r="B202" s="31" t="s">
        <v>945</v>
      </c>
      <c r="C202" s="31">
        <v>193</v>
      </c>
      <c r="D202" s="31"/>
      <c r="E202" s="217">
        <v>0</v>
      </c>
      <c r="F202" s="218">
        <v>0</v>
      </c>
      <c r="G202" s="219">
        <f t="shared" si="11"/>
        <v>0</v>
      </c>
      <c r="H202" s="218">
        <f t="shared" si="12"/>
        <v>0</v>
      </c>
      <c r="J202" s="31">
        <v>0</v>
      </c>
      <c r="K202" s="31">
        <v>0</v>
      </c>
      <c r="L202" s="31"/>
      <c r="M202" s="218">
        <f t="shared" si="13"/>
        <v>0</v>
      </c>
      <c r="N202" s="218">
        <f t="shared" si="14"/>
        <v>0</v>
      </c>
      <c r="O202" s="33"/>
      <c r="P202">
        <v>193</v>
      </c>
      <c r="Q202"/>
      <c r="R202" s="221"/>
      <c r="T202" s="152">
        <f>E202-june!E202</f>
        <v>0</v>
      </c>
      <c r="U202" s="7">
        <f>F202-june!F202</f>
        <v>0</v>
      </c>
      <c r="V202" s="152">
        <f>G202-june!G202</f>
        <v>0</v>
      </c>
      <c r="W202" s="7">
        <f>H202-june!H202</f>
        <v>0</v>
      </c>
      <c r="Y202" s="6">
        <f t="shared" ref="Y202:Y265" si="15">Z202-A202</f>
        <v>0</v>
      </c>
      <c r="Z202">
        <v>193</v>
      </c>
      <c r="AA202"/>
      <c r="AB202" s="221"/>
      <c r="AC202" s="7">
        <f>AA202-june!G202</f>
        <v>0</v>
      </c>
      <c r="AD202" s="7">
        <f>AB202-june!H202</f>
        <v>0</v>
      </c>
    </row>
    <row r="203" spans="1:30" ht="18.75">
      <c r="A203" s="6">
        <v>194</v>
      </c>
      <c r="B203" s="31" t="s">
        <v>946</v>
      </c>
      <c r="C203" s="31">
        <v>194</v>
      </c>
      <c r="D203" s="31"/>
      <c r="E203" s="217">
        <v>0</v>
      </c>
      <c r="F203" s="218">
        <v>0</v>
      </c>
      <c r="G203" s="219">
        <f t="shared" ref="G203:G266" si="16">AA203+(0.83*Q203)+0.59*R203</f>
        <v>0</v>
      </c>
      <c r="H203" s="218">
        <f t="shared" ref="H203:H266" si="17">AB203+(0.83*Q203)*6700+0.59*R203*6700</f>
        <v>0</v>
      </c>
      <c r="J203" s="31">
        <v>0</v>
      </c>
      <c r="K203" s="31">
        <v>0</v>
      </c>
      <c r="L203" s="31"/>
      <c r="M203" s="218">
        <f t="shared" ref="M203:M266" si="18">F203+J203</f>
        <v>0</v>
      </c>
      <c r="N203" s="218">
        <f t="shared" ref="N203:N266" si="19">H203+K203</f>
        <v>0</v>
      </c>
      <c r="O203" s="33"/>
      <c r="P203">
        <v>194</v>
      </c>
      <c r="Q203"/>
      <c r="R203" s="221"/>
      <c r="T203" s="152">
        <f>E203-june!E203</f>
        <v>0</v>
      </c>
      <c r="U203" s="7">
        <f>F203-june!F203</f>
        <v>0</v>
      </c>
      <c r="V203" s="152">
        <f>G203-june!G203</f>
        <v>0</v>
      </c>
      <c r="W203" s="7">
        <f>H203-june!H203</f>
        <v>0</v>
      </c>
      <c r="Y203" s="6">
        <f t="shared" si="15"/>
        <v>0</v>
      </c>
      <c r="Z203">
        <v>194</v>
      </c>
      <c r="AA203"/>
      <c r="AB203" s="221"/>
      <c r="AC203" s="7">
        <f>AA203-june!G203</f>
        <v>0</v>
      </c>
      <c r="AD203" s="7">
        <f>AB203-june!H203</f>
        <v>0</v>
      </c>
    </row>
    <row r="204" spans="1:30" ht="18.75">
      <c r="A204" s="6">
        <v>195</v>
      </c>
      <c r="B204" s="31" t="s">
        <v>918</v>
      </c>
      <c r="C204" s="31">
        <v>195</v>
      </c>
      <c r="D204" s="31"/>
      <c r="E204" s="217">
        <v>0</v>
      </c>
      <c r="F204" s="218">
        <v>0</v>
      </c>
      <c r="G204" s="219">
        <f t="shared" si="16"/>
        <v>1</v>
      </c>
      <c r="H204" s="218">
        <f t="shared" si="17"/>
        <v>5000</v>
      </c>
      <c r="J204" s="31">
        <v>0</v>
      </c>
      <c r="K204" s="31">
        <v>0</v>
      </c>
      <c r="L204" s="31"/>
      <c r="M204" s="218">
        <f t="shared" si="18"/>
        <v>0</v>
      </c>
      <c r="N204" s="218">
        <f t="shared" si="19"/>
        <v>5000</v>
      </c>
      <c r="O204" s="33"/>
      <c r="P204">
        <v>195</v>
      </c>
      <c r="Q204"/>
      <c r="R204" s="221"/>
      <c r="T204" s="152">
        <f>E204-june!E204</f>
        <v>0</v>
      </c>
      <c r="U204" s="7">
        <f>F204-june!F204</f>
        <v>0</v>
      </c>
      <c r="V204" s="152">
        <f>G204-june!G204</f>
        <v>0</v>
      </c>
      <c r="W204" s="7">
        <f>H204-june!H204</f>
        <v>0</v>
      </c>
      <c r="Y204" s="6">
        <f t="shared" si="15"/>
        <v>0</v>
      </c>
      <c r="Z204">
        <v>195</v>
      </c>
      <c r="AA204">
        <v>1</v>
      </c>
      <c r="AB204" s="221">
        <v>5000</v>
      </c>
      <c r="AC204" s="7">
        <f>AA204-june!G204</f>
        <v>0</v>
      </c>
      <c r="AD204" s="7">
        <f>AB204-june!H204</f>
        <v>0</v>
      </c>
    </row>
    <row r="205" spans="1:30" ht="18.75">
      <c r="A205" s="6">
        <v>196</v>
      </c>
      <c r="B205" s="31" t="s">
        <v>947</v>
      </c>
      <c r="C205" s="31">
        <v>196</v>
      </c>
      <c r="D205" s="31"/>
      <c r="E205" s="217">
        <v>0</v>
      </c>
      <c r="F205" s="218">
        <v>0</v>
      </c>
      <c r="G205" s="219">
        <f t="shared" si="16"/>
        <v>0</v>
      </c>
      <c r="H205" s="218">
        <f t="shared" si="17"/>
        <v>0</v>
      </c>
      <c r="J205" s="31">
        <v>0</v>
      </c>
      <c r="K205" s="31">
        <v>0</v>
      </c>
      <c r="L205" s="31"/>
      <c r="M205" s="218">
        <f t="shared" si="18"/>
        <v>0</v>
      </c>
      <c r="N205" s="218">
        <f t="shared" si="19"/>
        <v>0</v>
      </c>
      <c r="O205" s="33"/>
      <c r="P205">
        <v>196</v>
      </c>
      <c r="Q205"/>
      <c r="R205" s="221"/>
      <c r="T205" s="152">
        <f>E205-june!E205</f>
        <v>0</v>
      </c>
      <c r="U205" s="7">
        <f>F205-june!F205</f>
        <v>0</v>
      </c>
      <c r="V205" s="152">
        <f>G205-june!G205</f>
        <v>-1.48</v>
      </c>
      <c r="W205" s="7">
        <f>H205-june!H205</f>
        <v>-7400</v>
      </c>
      <c r="Y205" s="6">
        <f t="shared" si="15"/>
        <v>0</v>
      </c>
      <c r="Z205">
        <v>196</v>
      </c>
      <c r="AA205"/>
      <c r="AB205" s="221"/>
      <c r="AC205" s="7">
        <f>AA205-june!G205</f>
        <v>-1.48</v>
      </c>
      <c r="AD205" s="7">
        <f>AB205-june!H205</f>
        <v>-7400</v>
      </c>
    </row>
    <row r="206" spans="1:30" ht="18.75">
      <c r="A206" s="6">
        <v>197</v>
      </c>
      <c r="B206" s="31" t="s">
        <v>948</v>
      </c>
      <c r="C206" s="31">
        <v>197</v>
      </c>
      <c r="D206" s="31"/>
      <c r="E206" s="217">
        <v>0</v>
      </c>
      <c r="F206" s="218">
        <v>0</v>
      </c>
      <c r="G206" s="219">
        <f t="shared" si="16"/>
        <v>0</v>
      </c>
      <c r="H206" s="218">
        <f t="shared" si="17"/>
        <v>0</v>
      </c>
      <c r="J206" s="31">
        <v>0</v>
      </c>
      <c r="K206" s="31">
        <v>0</v>
      </c>
      <c r="L206" s="31"/>
      <c r="M206" s="218">
        <f t="shared" si="18"/>
        <v>0</v>
      </c>
      <c r="N206" s="218">
        <f t="shared" si="19"/>
        <v>0</v>
      </c>
      <c r="O206" s="33"/>
      <c r="P206">
        <v>197</v>
      </c>
      <c r="Q206"/>
      <c r="R206" s="221"/>
      <c r="T206" s="152">
        <f>E206-june!E206</f>
        <v>0</v>
      </c>
      <c r="U206" s="7">
        <f>F206-june!F206</f>
        <v>0</v>
      </c>
      <c r="V206" s="152">
        <f>G206-june!G206</f>
        <v>-1.17</v>
      </c>
      <c r="W206" s="7">
        <f>H206-june!H206</f>
        <v>-7902</v>
      </c>
      <c r="Y206" s="6">
        <f t="shared" si="15"/>
        <v>0</v>
      </c>
      <c r="Z206">
        <v>197</v>
      </c>
      <c r="AA206"/>
      <c r="AB206" s="221"/>
      <c r="AC206" s="7">
        <f>AA206-june!G206</f>
        <v>-1.17</v>
      </c>
      <c r="AD206" s="7">
        <f>AB206-june!H206</f>
        <v>-7902</v>
      </c>
    </row>
    <row r="207" spans="1:30" ht="18.75">
      <c r="A207" s="6">
        <v>198</v>
      </c>
      <c r="B207" s="32" t="s">
        <v>830</v>
      </c>
      <c r="C207" s="31">
        <v>198</v>
      </c>
      <c r="D207" s="32"/>
      <c r="E207" s="217">
        <v>40.06</v>
      </c>
      <c r="F207" s="218">
        <v>245600</v>
      </c>
      <c r="G207" s="219">
        <f t="shared" si="16"/>
        <v>11.319999999999999</v>
      </c>
      <c r="H207" s="218">
        <f t="shared" si="17"/>
        <v>70718</v>
      </c>
      <c r="J207" s="32">
        <v>0</v>
      </c>
      <c r="K207" s="32">
        <v>0</v>
      </c>
      <c r="L207" s="32"/>
      <c r="M207" s="218">
        <f t="shared" si="18"/>
        <v>245600</v>
      </c>
      <c r="N207" s="218">
        <f t="shared" si="19"/>
        <v>70718</v>
      </c>
      <c r="O207" s="33"/>
      <c r="P207">
        <v>198</v>
      </c>
      <c r="Q207">
        <v>3</v>
      </c>
      <c r="R207" s="221">
        <v>4</v>
      </c>
      <c r="T207" s="152">
        <f>E207-june!E207</f>
        <v>1.1700000000000017</v>
      </c>
      <c r="U207" s="7">
        <f>F207-june!F207</f>
        <v>-61042</v>
      </c>
      <c r="V207" s="152">
        <f>G207-june!G207</f>
        <v>-0.45000000000000462</v>
      </c>
      <c r="W207" s="7">
        <f>H207-june!H207</f>
        <v>-7125</v>
      </c>
      <c r="Y207" s="6">
        <f t="shared" si="15"/>
        <v>0</v>
      </c>
      <c r="Z207">
        <v>198</v>
      </c>
      <c r="AA207">
        <v>6.47</v>
      </c>
      <c r="AB207" s="221">
        <v>38223</v>
      </c>
      <c r="AC207" s="7">
        <f>AA207-june!G207</f>
        <v>-5.3000000000000034</v>
      </c>
      <c r="AD207" s="7">
        <f>AB207-june!H207</f>
        <v>-39620</v>
      </c>
    </row>
    <row r="208" spans="1:30" ht="18.75">
      <c r="A208" s="6">
        <v>199</v>
      </c>
      <c r="B208" s="31" t="s">
        <v>889</v>
      </c>
      <c r="C208" s="31">
        <v>199</v>
      </c>
      <c r="D208" s="31"/>
      <c r="E208" s="217">
        <v>0</v>
      </c>
      <c r="F208" s="218">
        <v>0</v>
      </c>
      <c r="G208" s="219">
        <f t="shared" si="16"/>
        <v>4.9499999999999993</v>
      </c>
      <c r="H208" s="218">
        <f t="shared" si="17"/>
        <v>30663</v>
      </c>
      <c r="J208" s="31">
        <v>0</v>
      </c>
      <c r="K208" s="31">
        <v>0</v>
      </c>
      <c r="L208" s="31"/>
      <c r="M208" s="218">
        <f t="shared" si="18"/>
        <v>0</v>
      </c>
      <c r="N208" s="218">
        <f t="shared" si="19"/>
        <v>30663</v>
      </c>
      <c r="O208" s="33"/>
      <c r="P208">
        <v>199</v>
      </c>
      <c r="Q208"/>
      <c r="R208" s="221">
        <v>5</v>
      </c>
      <c r="T208" s="152">
        <f>E208-june!E208</f>
        <v>0</v>
      </c>
      <c r="U208" s="7">
        <f>F208-june!F208</f>
        <v>0</v>
      </c>
      <c r="V208" s="152">
        <f>G208-june!G208</f>
        <v>-0.96</v>
      </c>
      <c r="W208" s="7">
        <f>H208-june!H208</f>
        <v>-7542</v>
      </c>
      <c r="Y208" s="6">
        <f t="shared" si="15"/>
        <v>0</v>
      </c>
      <c r="Z208">
        <v>199</v>
      </c>
      <c r="AA208">
        <v>2</v>
      </c>
      <c r="AB208" s="221">
        <v>10898</v>
      </c>
      <c r="AC208" s="7">
        <f>AA208-june!G208</f>
        <v>-3.9099999999999993</v>
      </c>
      <c r="AD208" s="7">
        <f>AB208-june!H208</f>
        <v>-27307</v>
      </c>
    </row>
    <row r="209" spans="1:30" ht="18.75">
      <c r="A209" s="6">
        <v>200</v>
      </c>
      <c r="B209" s="31" t="s">
        <v>949</v>
      </c>
      <c r="C209" s="31">
        <v>200</v>
      </c>
      <c r="D209" s="31"/>
      <c r="E209" s="217">
        <v>0</v>
      </c>
      <c r="F209" s="218">
        <v>0</v>
      </c>
      <c r="G209" s="219">
        <f t="shared" si="16"/>
        <v>3</v>
      </c>
      <c r="H209" s="218">
        <f t="shared" si="17"/>
        <v>17406</v>
      </c>
      <c r="J209" s="31">
        <v>0</v>
      </c>
      <c r="K209" s="31">
        <v>0</v>
      </c>
      <c r="L209" s="31"/>
      <c r="M209" s="218">
        <f t="shared" si="18"/>
        <v>0</v>
      </c>
      <c r="N209" s="218">
        <f t="shared" si="19"/>
        <v>17406</v>
      </c>
      <c r="O209" s="33"/>
      <c r="P209">
        <v>200</v>
      </c>
      <c r="Q209"/>
      <c r="R209" s="221"/>
      <c r="T209" s="152">
        <f>E209-june!E209</f>
        <v>0</v>
      </c>
      <c r="U209" s="7">
        <f>F209-june!F209</f>
        <v>0</v>
      </c>
      <c r="V209" s="152">
        <f>G209-june!G209</f>
        <v>2</v>
      </c>
      <c r="W209" s="7">
        <f>H209-june!H209</f>
        <v>12406</v>
      </c>
      <c r="Y209" s="6">
        <f t="shared" si="15"/>
        <v>0</v>
      </c>
      <c r="Z209">
        <v>200</v>
      </c>
      <c r="AA209">
        <v>3</v>
      </c>
      <c r="AB209" s="221">
        <v>17406</v>
      </c>
      <c r="AC209" s="7">
        <f>AA209-june!G209</f>
        <v>2</v>
      </c>
      <c r="AD209" s="7">
        <f>AB209-june!H209</f>
        <v>12406</v>
      </c>
    </row>
    <row r="210" spans="1:30" ht="18.75">
      <c r="A210" s="6">
        <v>201</v>
      </c>
      <c r="B210" s="32" t="s">
        <v>950</v>
      </c>
      <c r="C210" s="31">
        <v>201</v>
      </c>
      <c r="D210" s="32"/>
      <c r="E210" s="217">
        <v>0</v>
      </c>
      <c r="F210" s="218">
        <v>0</v>
      </c>
      <c r="G210" s="219">
        <f t="shared" si="16"/>
        <v>56.099999999999994</v>
      </c>
      <c r="H210" s="218">
        <f t="shared" si="17"/>
        <v>364593</v>
      </c>
      <c r="J210" s="32">
        <v>0</v>
      </c>
      <c r="K210" s="32">
        <v>0</v>
      </c>
      <c r="L210" s="32"/>
      <c r="M210" s="218">
        <f t="shared" si="18"/>
        <v>0</v>
      </c>
      <c r="N210" s="218">
        <f t="shared" si="19"/>
        <v>364593</v>
      </c>
      <c r="O210" s="33"/>
      <c r="P210">
        <v>201</v>
      </c>
      <c r="Q210">
        <v>19</v>
      </c>
      <c r="R210" s="221">
        <v>12</v>
      </c>
      <c r="T210" s="152">
        <f>E210-june!E210</f>
        <v>0</v>
      </c>
      <c r="U210" s="7">
        <f>F210-june!F210</f>
        <v>0</v>
      </c>
      <c r="V210" s="152">
        <f>G210-june!G210</f>
        <v>-34.290000000000006</v>
      </c>
      <c r="W210" s="7">
        <f>H210-june!H210</f>
        <v>-193999</v>
      </c>
      <c r="Y210" s="6">
        <f t="shared" si="15"/>
        <v>0</v>
      </c>
      <c r="Z210">
        <v>201</v>
      </c>
      <c r="AA210">
        <v>33.25</v>
      </c>
      <c r="AB210" s="221">
        <v>211498</v>
      </c>
      <c r="AC210" s="7">
        <f>AA210-june!G210</f>
        <v>-57.14</v>
      </c>
      <c r="AD210" s="7">
        <f>AB210-june!H210</f>
        <v>-347094</v>
      </c>
    </row>
    <row r="211" spans="1:30" ht="18.75">
      <c r="A211" s="6">
        <v>202</v>
      </c>
      <c r="B211" s="31" t="s">
        <v>951</v>
      </c>
      <c r="C211" s="31">
        <v>202</v>
      </c>
      <c r="D211" s="31"/>
      <c r="E211" s="217">
        <v>0</v>
      </c>
      <c r="F211" s="218">
        <v>0</v>
      </c>
      <c r="G211" s="219">
        <f t="shared" si="16"/>
        <v>0</v>
      </c>
      <c r="H211" s="218">
        <f t="shared" si="17"/>
        <v>0</v>
      </c>
      <c r="J211" s="31">
        <v>0</v>
      </c>
      <c r="K211" s="31">
        <v>0</v>
      </c>
      <c r="L211" s="31"/>
      <c r="M211" s="218">
        <f t="shared" si="18"/>
        <v>0</v>
      </c>
      <c r="N211" s="218">
        <f t="shared" si="19"/>
        <v>0</v>
      </c>
      <c r="O211" s="33"/>
      <c r="P211">
        <v>202</v>
      </c>
      <c r="Q211"/>
      <c r="R211" s="221"/>
      <c r="T211" s="152">
        <f>E211-june!E211</f>
        <v>0</v>
      </c>
      <c r="U211" s="7">
        <f>F211-june!F211</f>
        <v>0</v>
      </c>
      <c r="V211" s="152">
        <f>G211-june!G211</f>
        <v>0</v>
      </c>
      <c r="W211" s="7">
        <f>H211-june!H211</f>
        <v>0</v>
      </c>
      <c r="Y211" s="6">
        <f t="shared" si="15"/>
        <v>0</v>
      </c>
      <c r="Z211">
        <v>202</v>
      </c>
      <c r="AA211"/>
      <c r="AB211" s="221"/>
      <c r="AC211" s="7">
        <f>AA211-june!G211</f>
        <v>0</v>
      </c>
      <c r="AD211" s="7">
        <f>AB211-june!H211</f>
        <v>0</v>
      </c>
    </row>
    <row r="212" spans="1:30" ht="18.75">
      <c r="A212" s="6">
        <v>203</v>
      </c>
      <c r="B212" s="31" t="s">
        <v>954</v>
      </c>
      <c r="C212" s="31">
        <v>205</v>
      </c>
      <c r="D212" s="31"/>
      <c r="E212" s="217">
        <v>0</v>
      </c>
      <c r="F212" s="218">
        <v>0</v>
      </c>
      <c r="G212" s="219">
        <f t="shared" si="16"/>
        <v>0</v>
      </c>
      <c r="H212" s="218">
        <f t="shared" si="17"/>
        <v>0</v>
      </c>
      <c r="J212" s="31">
        <v>0</v>
      </c>
      <c r="K212" s="31">
        <v>0</v>
      </c>
      <c r="L212" s="31"/>
      <c r="M212" s="218">
        <f t="shared" si="18"/>
        <v>0</v>
      </c>
      <c r="N212" s="218">
        <f t="shared" si="19"/>
        <v>0</v>
      </c>
      <c r="O212" s="33"/>
      <c r="P212">
        <v>203</v>
      </c>
      <c r="Q212"/>
      <c r="R212" s="221"/>
      <c r="T212" s="152">
        <f>E212-june!E212</f>
        <v>0</v>
      </c>
      <c r="U212" s="7">
        <f>F212-june!F212</f>
        <v>0</v>
      </c>
      <c r="V212" s="152">
        <f>G212-june!G212</f>
        <v>0</v>
      </c>
      <c r="W212" s="7">
        <f>H212-june!H212</f>
        <v>0</v>
      </c>
      <c r="Y212" s="6">
        <f t="shared" si="15"/>
        <v>0</v>
      </c>
      <c r="Z212">
        <v>203</v>
      </c>
      <c r="AA212"/>
      <c r="AB212" s="221"/>
      <c r="AC212" s="7">
        <f>AA212-june!G212</f>
        <v>0</v>
      </c>
      <c r="AD212" s="7">
        <f>AB212-june!H212</f>
        <v>0</v>
      </c>
    </row>
    <row r="213" spans="1:30" ht="18.75">
      <c r="A213" s="6">
        <v>204</v>
      </c>
      <c r="B213" s="32" t="s">
        <v>821</v>
      </c>
      <c r="C213" s="31">
        <v>206</v>
      </c>
      <c r="D213" s="32"/>
      <c r="E213" s="217">
        <v>56.16</v>
      </c>
      <c r="F213" s="218">
        <v>727472</v>
      </c>
      <c r="G213" s="219">
        <f t="shared" si="16"/>
        <v>49.449999999999996</v>
      </c>
      <c r="H213" s="218">
        <f t="shared" si="17"/>
        <v>311607</v>
      </c>
      <c r="J213" s="32">
        <v>0</v>
      </c>
      <c r="K213" s="32">
        <v>0</v>
      </c>
      <c r="L213" s="32"/>
      <c r="M213" s="218">
        <f t="shared" si="18"/>
        <v>727472</v>
      </c>
      <c r="N213" s="218">
        <f t="shared" si="19"/>
        <v>311607</v>
      </c>
      <c r="O213" s="33"/>
      <c r="P213">
        <v>204</v>
      </c>
      <c r="Q213"/>
      <c r="R213" s="221"/>
      <c r="T213" s="152">
        <f>E213-june!E213</f>
        <v>14.14</v>
      </c>
      <c r="U213" s="7">
        <f>F213-june!F213</f>
        <v>85663</v>
      </c>
      <c r="V213" s="152">
        <f>G213-june!G213</f>
        <v>6.7199999999999989</v>
      </c>
      <c r="W213" s="7">
        <f>H213-june!H213</f>
        <v>46999</v>
      </c>
      <c r="Y213" s="6">
        <f t="shared" si="15"/>
        <v>0</v>
      </c>
      <c r="Z213">
        <v>204</v>
      </c>
      <c r="AA213">
        <v>49.449999999999996</v>
      </c>
      <c r="AB213" s="221">
        <v>311607</v>
      </c>
      <c r="AC213" s="7">
        <f>AA213-june!G213</f>
        <v>6.7199999999999989</v>
      </c>
      <c r="AD213" s="7">
        <f>AB213-june!H213</f>
        <v>46999</v>
      </c>
    </row>
    <row r="214" spans="1:30" ht="18.75">
      <c r="A214" s="6">
        <v>205</v>
      </c>
      <c r="B214" s="31" t="s">
        <v>952</v>
      </c>
      <c r="C214" s="31">
        <v>203</v>
      </c>
      <c r="D214" s="31"/>
      <c r="E214" s="217">
        <v>0</v>
      </c>
      <c r="F214" s="218">
        <v>0</v>
      </c>
      <c r="G214" s="219">
        <f t="shared" si="16"/>
        <v>0</v>
      </c>
      <c r="H214" s="218">
        <f t="shared" si="17"/>
        <v>0</v>
      </c>
      <c r="J214" s="31">
        <v>0</v>
      </c>
      <c r="K214" s="31">
        <v>0</v>
      </c>
      <c r="L214" s="31"/>
      <c r="M214" s="218">
        <f t="shared" si="18"/>
        <v>0</v>
      </c>
      <c r="N214" s="218">
        <f t="shared" si="19"/>
        <v>0</v>
      </c>
      <c r="O214" s="33"/>
      <c r="P214">
        <v>205</v>
      </c>
      <c r="Q214"/>
      <c r="R214" s="221"/>
      <c r="T214" s="152">
        <f>E214-june!E214</f>
        <v>0</v>
      </c>
      <c r="U214" s="7">
        <f>F214-june!F214</f>
        <v>0</v>
      </c>
      <c r="V214" s="152">
        <f>G214-june!G214</f>
        <v>0</v>
      </c>
      <c r="W214" s="7">
        <f>H214-june!H214</f>
        <v>0</v>
      </c>
      <c r="Y214" s="6">
        <f t="shared" si="15"/>
        <v>0</v>
      </c>
      <c r="Z214">
        <v>205</v>
      </c>
      <c r="AA214"/>
      <c r="AB214" s="221"/>
      <c r="AC214" s="7">
        <f>AA214-june!G214</f>
        <v>0</v>
      </c>
      <c r="AD214" s="7">
        <f>AB214-june!H214</f>
        <v>0</v>
      </c>
    </row>
    <row r="215" spans="1:30" ht="18.75">
      <c r="A215" s="6">
        <v>206</v>
      </c>
      <c r="B215" s="31" t="s">
        <v>953</v>
      </c>
      <c r="C215" s="31">
        <v>204</v>
      </c>
      <c r="D215" s="31"/>
      <c r="E215" s="217">
        <v>0</v>
      </c>
      <c r="F215" s="218">
        <v>0</v>
      </c>
      <c r="G215" s="219">
        <f t="shared" si="16"/>
        <v>0</v>
      </c>
      <c r="H215" s="218">
        <f t="shared" si="17"/>
        <v>0</v>
      </c>
      <c r="J215" s="31">
        <v>0</v>
      </c>
      <c r="K215" s="31">
        <v>0</v>
      </c>
      <c r="L215" s="31"/>
      <c r="M215" s="218">
        <f t="shared" si="18"/>
        <v>0</v>
      </c>
      <c r="N215" s="218">
        <f t="shared" si="19"/>
        <v>0</v>
      </c>
      <c r="O215" s="33"/>
      <c r="P215">
        <v>206</v>
      </c>
      <c r="Q215"/>
      <c r="R215" s="221"/>
      <c r="T215" s="152">
        <f>E215-june!E215</f>
        <v>0</v>
      </c>
      <c r="U215" s="7">
        <f>F215-june!F215</f>
        <v>0</v>
      </c>
      <c r="V215" s="152">
        <f>G215-june!G215</f>
        <v>0</v>
      </c>
      <c r="W215" s="7">
        <f>H215-june!H215</f>
        <v>0</v>
      </c>
      <c r="Y215" s="6">
        <f t="shared" si="15"/>
        <v>0</v>
      </c>
      <c r="Z215">
        <v>206</v>
      </c>
      <c r="AA215"/>
      <c r="AB215" s="221"/>
      <c r="AC215" s="7">
        <f>AA215-june!G215</f>
        <v>0</v>
      </c>
      <c r="AD215" s="7">
        <f>AB215-june!H215</f>
        <v>0</v>
      </c>
    </row>
    <row r="216" spans="1:30" ht="18.75">
      <c r="A216" s="6">
        <v>207</v>
      </c>
      <c r="B216" s="32" t="s">
        <v>568</v>
      </c>
      <c r="C216" s="31">
        <v>207</v>
      </c>
      <c r="D216" s="32"/>
      <c r="E216" s="217">
        <v>0</v>
      </c>
      <c r="F216" s="218">
        <v>0</v>
      </c>
      <c r="G216" s="219">
        <f t="shared" si="16"/>
        <v>6.18</v>
      </c>
      <c r="H216" s="218">
        <f t="shared" si="17"/>
        <v>37326</v>
      </c>
      <c r="J216" s="32">
        <v>0</v>
      </c>
      <c r="K216" s="32">
        <v>0</v>
      </c>
      <c r="L216" s="32"/>
      <c r="M216" s="218">
        <f t="shared" si="18"/>
        <v>0</v>
      </c>
      <c r="N216" s="218">
        <f t="shared" si="19"/>
        <v>37326</v>
      </c>
      <c r="O216" s="33"/>
      <c r="P216">
        <v>207</v>
      </c>
      <c r="Q216">
        <v>1</v>
      </c>
      <c r="R216" s="221">
        <v>5</v>
      </c>
      <c r="T216" s="152">
        <f>E216-june!E216</f>
        <v>0</v>
      </c>
      <c r="U216" s="7">
        <f>F216-june!F216</f>
        <v>0</v>
      </c>
      <c r="V216" s="152">
        <f>G216-june!G216</f>
        <v>1.62</v>
      </c>
      <c r="W216" s="7">
        <f>H216-june!H216</f>
        <v>6515</v>
      </c>
      <c r="Y216" s="6">
        <f t="shared" si="15"/>
        <v>0</v>
      </c>
      <c r="Z216">
        <v>207</v>
      </c>
      <c r="AA216">
        <v>2.4000000000000004</v>
      </c>
      <c r="AB216" s="221">
        <v>12000</v>
      </c>
      <c r="AC216" s="7">
        <f>AA216-june!G216</f>
        <v>-2.1599999999999993</v>
      </c>
      <c r="AD216" s="7">
        <f>AB216-june!H216</f>
        <v>-18811</v>
      </c>
    </row>
    <row r="217" spans="1:30" ht="18.75">
      <c r="A217" s="6">
        <v>208</v>
      </c>
      <c r="B217" s="32" t="s">
        <v>795</v>
      </c>
      <c r="C217" s="31">
        <v>208</v>
      </c>
      <c r="D217" s="32"/>
      <c r="E217" s="217">
        <v>0</v>
      </c>
      <c r="F217" s="218">
        <v>0</v>
      </c>
      <c r="G217" s="219">
        <f t="shared" si="16"/>
        <v>5.67</v>
      </c>
      <c r="H217" s="218">
        <f t="shared" si="17"/>
        <v>34589</v>
      </c>
      <c r="J217" s="32">
        <v>0</v>
      </c>
      <c r="K217" s="32">
        <v>0</v>
      </c>
      <c r="L217" s="32"/>
      <c r="M217" s="218">
        <f t="shared" si="18"/>
        <v>0</v>
      </c>
      <c r="N217" s="218">
        <f t="shared" si="19"/>
        <v>34589</v>
      </c>
      <c r="O217" s="33"/>
      <c r="P217">
        <v>208</v>
      </c>
      <c r="Q217">
        <v>3</v>
      </c>
      <c r="R217" s="221">
        <v>2</v>
      </c>
      <c r="T217" s="152">
        <f>E217-june!E217</f>
        <v>0</v>
      </c>
      <c r="U217" s="7">
        <f>F217-june!F217</f>
        <v>0</v>
      </c>
      <c r="V217" s="152">
        <f>G217-june!G217</f>
        <v>2.67</v>
      </c>
      <c r="W217" s="7">
        <f>H217-june!H217</f>
        <v>17889</v>
      </c>
      <c r="Y217" s="6">
        <f t="shared" si="15"/>
        <v>0</v>
      </c>
      <c r="Z217">
        <v>208</v>
      </c>
      <c r="AA217">
        <v>2</v>
      </c>
      <c r="AB217" s="221">
        <v>10000</v>
      </c>
      <c r="AC217" s="7">
        <f>AA217-june!G217</f>
        <v>-1</v>
      </c>
      <c r="AD217" s="7">
        <f>AB217-june!H217</f>
        <v>-6700</v>
      </c>
    </row>
    <row r="218" spans="1:30" ht="18.75">
      <c r="A218" s="6">
        <v>209</v>
      </c>
      <c r="B218" s="32" t="s">
        <v>1266</v>
      </c>
      <c r="C218" s="31">
        <v>209</v>
      </c>
      <c r="D218" s="32"/>
      <c r="E218" s="217">
        <v>44.21</v>
      </c>
      <c r="F218" s="218">
        <v>290526</v>
      </c>
      <c r="G218" s="219">
        <f t="shared" si="16"/>
        <v>118.86000000000001</v>
      </c>
      <c r="H218" s="218">
        <f t="shared" si="17"/>
        <v>714238</v>
      </c>
      <c r="J218" s="32">
        <v>0</v>
      </c>
      <c r="K218" s="32">
        <v>0</v>
      </c>
      <c r="L218" s="32"/>
      <c r="M218" s="218">
        <f t="shared" si="18"/>
        <v>290526</v>
      </c>
      <c r="N218" s="218">
        <f t="shared" si="19"/>
        <v>714238</v>
      </c>
      <c r="O218" s="33"/>
      <c r="P218">
        <v>209</v>
      </c>
      <c r="Q218">
        <v>1</v>
      </c>
      <c r="R218" s="221">
        <v>8</v>
      </c>
      <c r="T218" s="152">
        <f>E218-june!E218</f>
        <v>4.0000000000006253E-2</v>
      </c>
      <c r="U218" s="7">
        <f>F218-june!F218</f>
        <v>-33233</v>
      </c>
      <c r="V218" s="152">
        <f>G218-june!G218</f>
        <v>5.960000000000008</v>
      </c>
      <c r="W218" s="7">
        <f>H218-june!H218</f>
        <v>61595</v>
      </c>
      <c r="Y218" s="6">
        <f t="shared" si="15"/>
        <v>0</v>
      </c>
      <c r="Z218">
        <v>209</v>
      </c>
      <c r="AA218">
        <v>113.31000000000002</v>
      </c>
      <c r="AB218" s="221">
        <v>677053</v>
      </c>
      <c r="AC218" s="7">
        <f>AA218-june!G218</f>
        <v>0.4100000000000108</v>
      </c>
      <c r="AD218" s="7">
        <f>AB218-june!H218</f>
        <v>24410</v>
      </c>
    </row>
    <row r="219" spans="1:30" ht="18.75">
      <c r="A219" s="6">
        <v>210</v>
      </c>
      <c r="B219" s="32" t="s">
        <v>888</v>
      </c>
      <c r="C219" s="31">
        <v>214</v>
      </c>
      <c r="D219" s="32"/>
      <c r="E219" s="217">
        <v>224.03</v>
      </c>
      <c r="F219" s="218">
        <v>1827864</v>
      </c>
      <c r="G219" s="219">
        <f t="shared" si="16"/>
        <v>68.62</v>
      </c>
      <c r="H219" s="218">
        <f t="shared" si="17"/>
        <v>515576</v>
      </c>
      <c r="J219" s="32">
        <v>0</v>
      </c>
      <c r="K219" s="32">
        <v>0</v>
      </c>
      <c r="L219" s="32"/>
      <c r="M219" s="218">
        <f t="shared" si="18"/>
        <v>1827864</v>
      </c>
      <c r="N219" s="218">
        <f t="shared" si="19"/>
        <v>515576</v>
      </c>
      <c r="O219" s="33"/>
      <c r="P219">
        <v>210</v>
      </c>
      <c r="Q219">
        <v>1</v>
      </c>
      <c r="R219" s="221">
        <v>1</v>
      </c>
      <c r="T219" s="152">
        <f>E219-june!E219</f>
        <v>2.6699999999999875</v>
      </c>
      <c r="U219" s="7">
        <f>F219-june!F219</f>
        <v>-1188</v>
      </c>
      <c r="V219" s="152">
        <f>G219-june!G219</f>
        <v>-14.799999999999997</v>
      </c>
      <c r="W219" s="7">
        <f>H219-june!H219</f>
        <v>-121771</v>
      </c>
      <c r="Y219" s="6">
        <f t="shared" si="15"/>
        <v>0</v>
      </c>
      <c r="Z219">
        <v>210</v>
      </c>
      <c r="AA219">
        <v>67.2</v>
      </c>
      <c r="AB219" s="221">
        <v>506062</v>
      </c>
      <c r="AC219" s="7">
        <f>AA219-june!G219</f>
        <v>-16.22</v>
      </c>
      <c r="AD219" s="7">
        <f>AB219-june!H219</f>
        <v>-131285</v>
      </c>
    </row>
    <row r="220" spans="1:30" ht="18.75">
      <c r="A220" s="6">
        <v>211</v>
      </c>
      <c r="B220" s="32" t="s">
        <v>1272</v>
      </c>
      <c r="C220" s="31">
        <v>210</v>
      </c>
      <c r="D220" s="32"/>
      <c r="E220" s="217">
        <v>0</v>
      </c>
      <c r="F220" s="218">
        <v>0</v>
      </c>
      <c r="G220" s="219">
        <f t="shared" si="16"/>
        <v>0</v>
      </c>
      <c r="H220" s="218">
        <f t="shared" si="17"/>
        <v>0</v>
      </c>
      <c r="J220" s="32">
        <v>0</v>
      </c>
      <c r="K220" s="32">
        <v>0</v>
      </c>
      <c r="L220" s="32"/>
      <c r="M220" s="218">
        <f t="shared" si="18"/>
        <v>0</v>
      </c>
      <c r="N220" s="218">
        <f t="shared" si="19"/>
        <v>0</v>
      </c>
      <c r="O220" s="33"/>
      <c r="P220">
        <v>211</v>
      </c>
      <c r="Q220"/>
      <c r="R220" s="221"/>
      <c r="T220" s="152">
        <f>E220-june!E220</f>
        <v>0</v>
      </c>
      <c r="U220" s="7">
        <f>F220-june!F220</f>
        <v>0</v>
      </c>
      <c r="V220" s="152">
        <f>G220-june!G220</f>
        <v>0</v>
      </c>
      <c r="W220" s="7">
        <f>H220-june!H220</f>
        <v>0</v>
      </c>
      <c r="Y220" s="6">
        <f t="shared" si="15"/>
        <v>0</v>
      </c>
      <c r="Z220" s="6">
        <v>211</v>
      </c>
      <c r="AC220" s="7">
        <f>AA220-june!G220</f>
        <v>0</v>
      </c>
      <c r="AD220" s="7">
        <f>AB220-june!H220</f>
        <v>0</v>
      </c>
    </row>
    <row r="221" spans="1:30" ht="18.75">
      <c r="A221" s="6">
        <v>212</v>
      </c>
      <c r="B221" s="31" t="s">
        <v>867</v>
      </c>
      <c r="C221" s="31">
        <v>211</v>
      </c>
      <c r="D221" s="31"/>
      <c r="E221" s="217">
        <v>0</v>
      </c>
      <c r="F221" s="218">
        <v>0</v>
      </c>
      <c r="G221" s="219">
        <f t="shared" si="16"/>
        <v>8.3099999999999987</v>
      </c>
      <c r="H221" s="218">
        <f t="shared" si="17"/>
        <v>51427</v>
      </c>
      <c r="J221" s="31">
        <v>0</v>
      </c>
      <c r="K221" s="31">
        <v>0</v>
      </c>
      <c r="L221" s="31"/>
      <c r="M221" s="218">
        <f t="shared" si="18"/>
        <v>0</v>
      </c>
      <c r="N221" s="218">
        <f t="shared" si="19"/>
        <v>51427</v>
      </c>
      <c r="O221" s="33"/>
      <c r="P221">
        <v>212</v>
      </c>
      <c r="Q221">
        <v>7</v>
      </c>
      <c r="R221" s="221"/>
      <c r="T221" s="152">
        <f>E221-june!E221</f>
        <v>0</v>
      </c>
      <c r="U221" s="7">
        <f>F221-june!F221</f>
        <v>0</v>
      </c>
      <c r="V221" s="152">
        <f>G221-june!G221</f>
        <v>-4.8600000000000012</v>
      </c>
      <c r="W221" s="7">
        <f>H221-june!H221</f>
        <v>-35212</v>
      </c>
      <c r="Y221" s="6">
        <f t="shared" si="15"/>
        <v>0</v>
      </c>
      <c r="Z221">
        <v>212</v>
      </c>
      <c r="AA221">
        <v>2.5</v>
      </c>
      <c r="AB221" s="221">
        <v>12500</v>
      </c>
      <c r="AC221" s="7">
        <f>AA221-june!G221</f>
        <v>-10.67</v>
      </c>
      <c r="AD221" s="7">
        <f>AB221-june!H221</f>
        <v>-74139</v>
      </c>
    </row>
    <row r="222" spans="1:30" ht="18.75">
      <c r="A222" s="6">
        <v>213</v>
      </c>
      <c r="B222" s="32" t="s">
        <v>868</v>
      </c>
      <c r="C222" s="31">
        <v>215</v>
      </c>
      <c r="D222" s="32"/>
      <c r="E222" s="217">
        <v>0</v>
      </c>
      <c r="F222" s="218">
        <v>0</v>
      </c>
      <c r="G222" s="219">
        <f t="shared" si="16"/>
        <v>5.59</v>
      </c>
      <c r="H222" s="218">
        <f t="shared" si="17"/>
        <v>28953</v>
      </c>
      <c r="J222" s="32">
        <v>0</v>
      </c>
      <c r="K222" s="32">
        <v>0</v>
      </c>
      <c r="L222" s="32"/>
      <c r="M222" s="218">
        <f t="shared" si="18"/>
        <v>0</v>
      </c>
      <c r="N222" s="218">
        <f t="shared" si="19"/>
        <v>28953</v>
      </c>
      <c r="O222" s="33"/>
      <c r="P222">
        <v>213</v>
      </c>
      <c r="Q222"/>
      <c r="R222" s="221">
        <v>1</v>
      </c>
      <c r="T222" s="152">
        <f>E222-june!E222</f>
        <v>0</v>
      </c>
      <c r="U222" s="7">
        <f>F222-june!F222</f>
        <v>0</v>
      </c>
      <c r="V222" s="152">
        <f>G222-june!G222</f>
        <v>3.61</v>
      </c>
      <c r="W222" s="7">
        <f>H222-june!H222</f>
        <v>15685</v>
      </c>
      <c r="Y222" s="6">
        <f t="shared" si="15"/>
        <v>0</v>
      </c>
      <c r="Z222">
        <v>213</v>
      </c>
      <c r="AA222">
        <v>5</v>
      </c>
      <c r="AB222" s="221">
        <v>25000</v>
      </c>
      <c r="AC222" s="7">
        <f>AA222-june!G222</f>
        <v>3.02</v>
      </c>
      <c r="AD222" s="7">
        <f>AB222-june!H222</f>
        <v>11732</v>
      </c>
    </row>
    <row r="223" spans="1:30" ht="18.75">
      <c r="A223" s="6">
        <v>214</v>
      </c>
      <c r="B223" s="32" t="s">
        <v>796</v>
      </c>
      <c r="C223" s="31">
        <v>216</v>
      </c>
      <c r="D223" s="32"/>
      <c r="E223" s="217">
        <v>108.41000000000001</v>
      </c>
      <c r="F223" s="218">
        <v>597709</v>
      </c>
      <c r="G223" s="219">
        <f t="shared" si="16"/>
        <v>113.07999999999998</v>
      </c>
      <c r="H223" s="218">
        <f t="shared" si="17"/>
        <v>702739</v>
      </c>
      <c r="J223" s="32">
        <v>0</v>
      </c>
      <c r="K223" s="32">
        <v>0</v>
      </c>
      <c r="L223" s="32"/>
      <c r="M223" s="218">
        <f t="shared" si="18"/>
        <v>597709</v>
      </c>
      <c r="N223" s="218">
        <f t="shared" si="19"/>
        <v>702739</v>
      </c>
      <c r="O223" s="33"/>
      <c r="P223">
        <v>214</v>
      </c>
      <c r="Q223">
        <v>1</v>
      </c>
      <c r="R223" s="221">
        <v>3</v>
      </c>
      <c r="T223" s="152">
        <f>E223-june!E223</f>
        <v>4.210000000000008</v>
      </c>
      <c r="U223" s="7">
        <f>F223-june!F223</f>
        <v>29331</v>
      </c>
      <c r="V223" s="152">
        <f>G223-june!G223</f>
        <v>-14.510000000000048</v>
      </c>
      <c r="W223" s="7">
        <f>H223-june!H223</f>
        <v>-178239</v>
      </c>
      <c r="Y223" s="6">
        <f t="shared" si="15"/>
        <v>0</v>
      </c>
      <c r="Z223">
        <v>214</v>
      </c>
      <c r="AA223">
        <v>110.47999999999999</v>
      </c>
      <c r="AB223" s="221">
        <v>685319</v>
      </c>
      <c r="AC223" s="7">
        <f>AA223-june!G223</f>
        <v>-17.110000000000042</v>
      </c>
      <c r="AD223" s="7">
        <f>AB223-june!H223</f>
        <v>-195659</v>
      </c>
    </row>
    <row r="224" spans="1:30" ht="18.75">
      <c r="A224" s="6">
        <v>215</v>
      </c>
      <c r="B224" s="32" t="s">
        <v>874</v>
      </c>
      <c r="C224" s="31">
        <v>212</v>
      </c>
      <c r="D224" s="32"/>
      <c r="E224" s="217">
        <v>64.87</v>
      </c>
      <c r="F224" s="218">
        <v>367210</v>
      </c>
      <c r="G224" s="219">
        <f t="shared" si="16"/>
        <v>123.61</v>
      </c>
      <c r="H224" s="218">
        <f t="shared" si="17"/>
        <v>712941</v>
      </c>
      <c r="J224" s="32">
        <v>0</v>
      </c>
      <c r="K224" s="32">
        <v>0</v>
      </c>
      <c r="L224" s="32"/>
      <c r="M224" s="218">
        <f t="shared" si="18"/>
        <v>367210</v>
      </c>
      <c r="N224" s="218">
        <f t="shared" si="19"/>
        <v>712941</v>
      </c>
      <c r="O224" s="33"/>
      <c r="P224">
        <v>215</v>
      </c>
      <c r="Q224">
        <v>2</v>
      </c>
      <c r="R224" s="221">
        <v>4</v>
      </c>
      <c r="T224" s="152">
        <f>E224-june!E224</f>
        <v>0.28999999999999204</v>
      </c>
      <c r="U224" s="7">
        <f>F224-june!F224</f>
        <v>19630</v>
      </c>
      <c r="V224" s="152">
        <f>G224-june!G224</f>
        <v>11</v>
      </c>
      <c r="W224" s="7">
        <f>H224-june!H224</f>
        <v>57326</v>
      </c>
      <c r="Y224" s="6">
        <f t="shared" si="15"/>
        <v>0</v>
      </c>
      <c r="Z224">
        <v>215</v>
      </c>
      <c r="AA224">
        <v>119.59</v>
      </c>
      <c r="AB224" s="221">
        <v>686007</v>
      </c>
      <c r="AC224" s="7">
        <f>AA224-june!G224</f>
        <v>6.980000000000004</v>
      </c>
      <c r="AD224" s="7">
        <f>AB224-june!H224</f>
        <v>30392</v>
      </c>
    </row>
    <row r="225" spans="1:30" ht="18.75">
      <c r="A225" s="6">
        <v>216</v>
      </c>
      <c r="B225" s="31" t="s">
        <v>955</v>
      </c>
      <c r="C225" s="31">
        <v>217</v>
      </c>
      <c r="D225" s="31"/>
      <c r="E225" s="217">
        <v>0</v>
      </c>
      <c r="F225" s="218">
        <v>0</v>
      </c>
      <c r="G225" s="219">
        <f t="shared" si="16"/>
        <v>0</v>
      </c>
      <c r="H225" s="218">
        <f t="shared" si="17"/>
        <v>0</v>
      </c>
      <c r="J225" s="31">
        <v>0</v>
      </c>
      <c r="K225" s="31">
        <v>0</v>
      </c>
      <c r="L225" s="31"/>
      <c r="M225" s="218">
        <f t="shared" si="18"/>
        <v>0</v>
      </c>
      <c r="N225" s="218">
        <f t="shared" si="19"/>
        <v>0</v>
      </c>
      <c r="O225" s="33"/>
      <c r="P225">
        <v>216</v>
      </c>
      <c r="Q225"/>
      <c r="R225" s="221"/>
      <c r="T225" s="152">
        <f>E225-june!E225</f>
        <v>0</v>
      </c>
      <c r="U225" s="7">
        <f>F225-june!F225</f>
        <v>0</v>
      </c>
      <c r="V225" s="152">
        <f>G225-june!G225</f>
        <v>0</v>
      </c>
      <c r="W225" s="7">
        <f>H225-june!H225</f>
        <v>0</v>
      </c>
      <c r="Y225" s="6">
        <f t="shared" si="15"/>
        <v>0</v>
      </c>
      <c r="Z225">
        <v>216</v>
      </c>
      <c r="AA225"/>
      <c r="AB225" s="221"/>
      <c r="AC225" s="7">
        <f>AA225-june!G225</f>
        <v>0</v>
      </c>
      <c r="AD225" s="7">
        <f>AB225-june!H225</f>
        <v>0</v>
      </c>
    </row>
    <row r="226" spans="1:30" ht="18.75">
      <c r="A226" s="6">
        <v>217</v>
      </c>
      <c r="B226" s="31" t="s">
        <v>923</v>
      </c>
      <c r="C226" s="31">
        <v>213</v>
      </c>
      <c r="D226" s="31"/>
      <c r="E226" s="217">
        <v>0</v>
      </c>
      <c r="F226" s="218">
        <v>0</v>
      </c>
      <c r="G226" s="219">
        <f t="shared" si="16"/>
        <v>2.9499999999999997</v>
      </c>
      <c r="H226" s="218">
        <f t="shared" si="17"/>
        <v>19765</v>
      </c>
      <c r="J226" s="31">
        <v>0</v>
      </c>
      <c r="K226" s="31">
        <v>0</v>
      </c>
      <c r="L226" s="31"/>
      <c r="M226" s="218">
        <f t="shared" si="18"/>
        <v>0</v>
      </c>
      <c r="N226" s="218">
        <f t="shared" si="19"/>
        <v>19765</v>
      </c>
      <c r="O226" s="33"/>
      <c r="P226">
        <v>217</v>
      </c>
      <c r="Q226"/>
      <c r="R226" s="221">
        <v>5</v>
      </c>
      <c r="T226" s="152">
        <f>E226-june!E226</f>
        <v>0</v>
      </c>
      <c r="U226" s="7">
        <f>F226-june!F226</f>
        <v>0</v>
      </c>
      <c r="V226" s="152">
        <f>G226-june!G226</f>
        <v>-2.77</v>
      </c>
      <c r="W226" s="7">
        <f>H226-june!H226</f>
        <v>-15181</v>
      </c>
      <c r="Y226" s="6">
        <f t="shared" si="15"/>
        <v>0</v>
      </c>
      <c r="Z226" s="6">
        <v>217</v>
      </c>
      <c r="AC226" s="7">
        <f>AA226-june!G226</f>
        <v>-5.72</v>
      </c>
      <c r="AD226" s="7">
        <f>AB226-june!H226</f>
        <v>-34946</v>
      </c>
    </row>
    <row r="227" spans="1:30" ht="18.75">
      <c r="A227" s="6">
        <v>218</v>
      </c>
      <c r="B227" s="32" t="s">
        <v>1218</v>
      </c>
      <c r="C227" s="31">
        <v>218</v>
      </c>
      <c r="D227" s="32"/>
      <c r="E227" s="217">
        <v>11</v>
      </c>
      <c r="F227" s="218">
        <v>64700</v>
      </c>
      <c r="G227" s="219">
        <f t="shared" si="16"/>
        <v>17.829999999999998</v>
      </c>
      <c r="H227" s="218">
        <f t="shared" si="17"/>
        <v>107342</v>
      </c>
      <c r="J227" s="32">
        <v>0</v>
      </c>
      <c r="K227" s="32">
        <v>0</v>
      </c>
      <c r="L227" s="32"/>
      <c r="M227" s="218">
        <f t="shared" si="18"/>
        <v>64700</v>
      </c>
      <c r="N227" s="218">
        <f t="shared" si="19"/>
        <v>107342</v>
      </c>
      <c r="O227" s="33"/>
      <c r="P227">
        <v>218</v>
      </c>
      <c r="Q227">
        <v>6</v>
      </c>
      <c r="R227" s="221">
        <v>3</v>
      </c>
      <c r="T227" s="152">
        <f>E227-june!E227</f>
        <v>-23.950000000000003</v>
      </c>
      <c r="U227" s="7">
        <f>F227-june!F227</f>
        <v>-110050</v>
      </c>
      <c r="V227" s="152">
        <f>G227-june!G227</f>
        <v>-1.1499999999999986</v>
      </c>
      <c r="W227" s="7">
        <f>H227-june!H227</f>
        <v>-10100</v>
      </c>
      <c r="Y227" s="6">
        <f t="shared" si="15"/>
        <v>0</v>
      </c>
      <c r="Z227">
        <v>218</v>
      </c>
      <c r="AA227">
        <v>11.08</v>
      </c>
      <c r="AB227" s="221">
        <v>62117</v>
      </c>
      <c r="AC227" s="7">
        <f>AA227-june!G227</f>
        <v>-7.8999999999999968</v>
      </c>
      <c r="AD227" s="7">
        <f>AB227-june!H227</f>
        <v>-55325</v>
      </c>
    </row>
    <row r="228" spans="1:30" ht="18.75">
      <c r="A228" s="6">
        <v>219</v>
      </c>
      <c r="B228" s="31" t="s">
        <v>1219</v>
      </c>
      <c r="C228" s="31">
        <v>219</v>
      </c>
      <c r="D228" s="31"/>
      <c r="E228" s="217">
        <v>0</v>
      </c>
      <c r="F228" s="218">
        <v>0</v>
      </c>
      <c r="G228" s="219">
        <f t="shared" si="16"/>
        <v>1</v>
      </c>
      <c r="H228" s="218">
        <f t="shared" si="17"/>
        <v>9000</v>
      </c>
      <c r="J228" s="31">
        <v>0</v>
      </c>
      <c r="K228" s="31">
        <v>0</v>
      </c>
      <c r="L228" s="31"/>
      <c r="M228" s="218">
        <f t="shared" si="18"/>
        <v>0</v>
      </c>
      <c r="N228" s="218">
        <f t="shared" si="19"/>
        <v>9000</v>
      </c>
      <c r="O228" s="33"/>
      <c r="P228">
        <v>219</v>
      </c>
      <c r="Q228"/>
      <c r="R228" s="221"/>
      <c r="T228" s="152">
        <f>E228-june!E228</f>
        <v>0</v>
      </c>
      <c r="U228" s="7">
        <f>F228-june!F228</f>
        <v>0</v>
      </c>
      <c r="V228" s="152">
        <f>G228-june!G228</f>
        <v>0</v>
      </c>
      <c r="W228" s="7">
        <f>H228-june!H228</f>
        <v>2059</v>
      </c>
      <c r="Y228" s="6">
        <f t="shared" si="15"/>
        <v>0</v>
      </c>
      <c r="Z228">
        <v>219</v>
      </c>
      <c r="AA228">
        <v>1</v>
      </c>
      <c r="AB228" s="221">
        <v>9000</v>
      </c>
      <c r="AC228" s="7">
        <f>AA228-june!G228</f>
        <v>0</v>
      </c>
      <c r="AD228" s="7">
        <f>AB228-june!H228</f>
        <v>2059</v>
      </c>
    </row>
    <row r="229" spans="1:30" ht="18.75">
      <c r="A229" s="6">
        <v>220</v>
      </c>
      <c r="B229" s="32" t="s">
        <v>872</v>
      </c>
      <c r="C229" s="31">
        <v>220</v>
      </c>
      <c r="D229" s="32"/>
      <c r="E229" s="217">
        <v>0</v>
      </c>
      <c r="F229" s="218">
        <v>0</v>
      </c>
      <c r="G229" s="219">
        <f t="shared" si="16"/>
        <v>3.4299999999999997</v>
      </c>
      <c r="H229" s="218">
        <f t="shared" si="17"/>
        <v>22981</v>
      </c>
      <c r="J229" s="32">
        <v>0</v>
      </c>
      <c r="K229" s="32">
        <v>0</v>
      </c>
      <c r="L229" s="32"/>
      <c r="M229" s="218">
        <f t="shared" si="18"/>
        <v>0</v>
      </c>
      <c r="N229" s="218">
        <f t="shared" si="19"/>
        <v>22981</v>
      </c>
      <c r="O229" s="33"/>
      <c r="P229">
        <v>220</v>
      </c>
      <c r="Q229">
        <v>2</v>
      </c>
      <c r="R229" s="221">
        <v>3</v>
      </c>
      <c r="T229" s="152">
        <f>E229-june!E229</f>
        <v>0</v>
      </c>
      <c r="U229" s="7">
        <f>F229-june!F229</f>
        <v>0</v>
      </c>
      <c r="V229" s="152">
        <f>G229-june!G229</f>
        <v>-5.9400000000000013</v>
      </c>
      <c r="W229" s="7">
        <f>H229-june!H229</f>
        <v>-39634</v>
      </c>
      <c r="Y229" s="6">
        <f t="shared" si="15"/>
        <v>0</v>
      </c>
      <c r="Z229" s="6">
        <v>220</v>
      </c>
      <c r="AC229" s="7">
        <f>AA229-june!G229</f>
        <v>-9.370000000000001</v>
      </c>
      <c r="AD229" s="7">
        <f>AB229-june!H229</f>
        <v>-62615</v>
      </c>
    </row>
    <row r="230" spans="1:30" ht="18.75">
      <c r="A230" s="6">
        <v>221</v>
      </c>
      <c r="B230" s="32" t="s">
        <v>1220</v>
      </c>
      <c r="C230" s="31">
        <v>221</v>
      </c>
      <c r="D230" s="32"/>
      <c r="E230" s="217">
        <v>35.269999999999996</v>
      </c>
      <c r="F230" s="218">
        <v>226153</v>
      </c>
      <c r="G230" s="219">
        <f t="shared" si="16"/>
        <v>31.240000000000002</v>
      </c>
      <c r="H230" s="218">
        <f t="shared" si="17"/>
        <v>189652</v>
      </c>
      <c r="J230" s="32">
        <v>0</v>
      </c>
      <c r="K230" s="32">
        <v>0</v>
      </c>
      <c r="L230" s="32"/>
      <c r="M230" s="218">
        <f t="shared" si="18"/>
        <v>226153</v>
      </c>
      <c r="N230" s="218">
        <f t="shared" si="19"/>
        <v>189652</v>
      </c>
      <c r="O230" s="33"/>
      <c r="P230">
        <v>221</v>
      </c>
      <c r="Q230"/>
      <c r="R230" s="221"/>
      <c r="T230" s="152">
        <f>E230-june!E230</f>
        <v>-0.18000000000000682</v>
      </c>
      <c r="U230" s="7">
        <f>F230-june!F230</f>
        <v>48903</v>
      </c>
      <c r="V230" s="152">
        <f>G230-june!G230</f>
        <v>0.15000000000000568</v>
      </c>
      <c r="W230" s="7">
        <f>H230-june!H230</f>
        <v>-45478</v>
      </c>
      <c r="Y230" s="6">
        <f t="shared" si="15"/>
        <v>0</v>
      </c>
      <c r="Z230">
        <v>221</v>
      </c>
      <c r="AA230">
        <v>31.240000000000002</v>
      </c>
      <c r="AB230" s="221">
        <v>189652</v>
      </c>
      <c r="AC230" s="7">
        <f>AA230-june!G230</f>
        <v>0.15000000000000568</v>
      </c>
      <c r="AD230" s="7">
        <f>AB230-june!H230</f>
        <v>-45478</v>
      </c>
    </row>
    <row r="231" spans="1:30" ht="18.75">
      <c r="A231" s="6">
        <v>222</v>
      </c>
      <c r="B231" s="31" t="s">
        <v>1221</v>
      </c>
      <c r="C231" s="31">
        <v>222</v>
      </c>
      <c r="D231" s="31"/>
      <c r="E231" s="217">
        <v>0</v>
      </c>
      <c r="F231" s="218">
        <v>0</v>
      </c>
      <c r="G231" s="219">
        <f t="shared" si="16"/>
        <v>0</v>
      </c>
      <c r="H231" s="218">
        <f t="shared" si="17"/>
        <v>0</v>
      </c>
      <c r="J231" s="31">
        <v>0</v>
      </c>
      <c r="K231" s="31">
        <v>0</v>
      </c>
      <c r="L231" s="31"/>
      <c r="M231" s="218">
        <f t="shared" si="18"/>
        <v>0</v>
      </c>
      <c r="N231" s="218">
        <f t="shared" si="19"/>
        <v>0</v>
      </c>
      <c r="O231" s="33"/>
      <c r="P231">
        <v>222</v>
      </c>
      <c r="Q231"/>
      <c r="R231" s="221"/>
      <c r="T231" s="152">
        <f>E231-june!E231</f>
        <v>0</v>
      </c>
      <c r="U231" s="7">
        <f>F231-june!F231</f>
        <v>0</v>
      </c>
      <c r="V231" s="152">
        <f>G231-june!G231</f>
        <v>0</v>
      </c>
      <c r="W231" s="7">
        <f>H231-june!H231</f>
        <v>0</v>
      </c>
      <c r="Y231" s="6">
        <f t="shared" si="15"/>
        <v>0</v>
      </c>
      <c r="Z231">
        <v>222</v>
      </c>
      <c r="AA231"/>
      <c r="AB231" s="221"/>
      <c r="AC231" s="7">
        <f>AA231-june!G231</f>
        <v>0</v>
      </c>
      <c r="AD231" s="7">
        <f>AB231-june!H231</f>
        <v>0</v>
      </c>
    </row>
    <row r="232" spans="1:30" ht="18.75">
      <c r="A232" s="6">
        <v>223</v>
      </c>
      <c r="B232" s="32" t="s">
        <v>1222</v>
      </c>
      <c r="C232" s="31">
        <v>223</v>
      </c>
      <c r="D232" s="32"/>
      <c r="E232" s="217">
        <v>53.11</v>
      </c>
      <c r="F232" s="218">
        <v>344380</v>
      </c>
      <c r="G232" s="219">
        <f t="shared" si="16"/>
        <v>65.14</v>
      </c>
      <c r="H232" s="218">
        <f t="shared" si="17"/>
        <v>419776</v>
      </c>
      <c r="J232" s="32">
        <v>0</v>
      </c>
      <c r="K232" s="32">
        <v>0</v>
      </c>
      <c r="L232" s="32"/>
      <c r="M232" s="218">
        <f t="shared" si="18"/>
        <v>344380</v>
      </c>
      <c r="N232" s="218">
        <f t="shared" si="19"/>
        <v>419776</v>
      </c>
      <c r="O232" s="33"/>
      <c r="P232">
        <v>223</v>
      </c>
      <c r="Q232">
        <v>1</v>
      </c>
      <c r="R232" s="221">
        <v>1</v>
      </c>
      <c r="T232" s="152">
        <f>E232-june!E232</f>
        <v>-8.1199999999999974</v>
      </c>
      <c r="U232" s="7">
        <f>F232-june!F232</f>
        <v>-69763</v>
      </c>
      <c r="V232" s="152">
        <f>G232-june!G232</f>
        <v>-1.2999999999999972</v>
      </c>
      <c r="W232" s="7">
        <f>H232-june!H232</f>
        <v>28218</v>
      </c>
      <c r="Y232" s="6">
        <f t="shared" si="15"/>
        <v>0</v>
      </c>
      <c r="Z232">
        <v>223</v>
      </c>
      <c r="AA232">
        <v>63.72</v>
      </c>
      <c r="AB232" s="221">
        <v>410262</v>
      </c>
      <c r="AC232" s="7">
        <f>AA232-june!G232</f>
        <v>-2.7199999999999989</v>
      </c>
      <c r="AD232" s="7">
        <f>AB232-june!H232</f>
        <v>18704</v>
      </c>
    </row>
    <row r="233" spans="1:30" ht="18.75">
      <c r="A233" s="6">
        <v>224</v>
      </c>
      <c r="B233" s="32" t="s">
        <v>1223</v>
      </c>
      <c r="C233" s="31">
        <v>224</v>
      </c>
      <c r="D233" s="32"/>
      <c r="E233" s="217">
        <v>1</v>
      </c>
      <c r="F233" s="218">
        <v>5000</v>
      </c>
      <c r="G233" s="219">
        <f t="shared" si="16"/>
        <v>2</v>
      </c>
      <c r="H233" s="218">
        <f t="shared" si="17"/>
        <v>10000</v>
      </c>
      <c r="J233" s="32">
        <v>0</v>
      </c>
      <c r="K233" s="32">
        <v>0</v>
      </c>
      <c r="L233" s="32"/>
      <c r="M233" s="218">
        <f t="shared" si="18"/>
        <v>5000</v>
      </c>
      <c r="N233" s="218">
        <f t="shared" si="19"/>
        <v>10000</v>
      </c>
      <c r="O233" s="33"/>
      <c r="P233">
        <v>224</v>
      </c>
      <c r="Q233"/>
      <c r="R233" s="221"/>
      <c r="T233" s="152">
        <f>E233-june!E233</f>
        <v>0</v>
      </c>
      <c r="U233" s="7">
        <f>F233-june!F233</f>
        <v>0</v>
      </c>
      <c r="V233" s="152">
        <f>G233-june!G233</f>
        <v>-0.49000000000000021</v>
      </c>
      <c r="W233" s="7">
        <f>H233-june!H233</f>
        <v>-3321</v>
      </c>
      <c r="Y233" s="6">
        <f t="shared" si="15"/>
        <v>0</v>
      </c>
      <c r="Z233">
        <v>224</v>
      </c>
      <c r="AA233">
        <v>2</v>
      </c>
      <c r="AB233" s="221">
        <v>10000</v>
      </c>
      <c r="AC233" s="7">
        <f>AA233-june!G233</f>
        <v>-0.49000000000000021</v>
      </c>
      <c r="AD233" s="7">
        <f>AB233-june!H233</f>
        <v>-3321</v>
      </c>
    </row>
    <row r="234" spans="1:30" ht="18.75">
      <c r="A234" s="6">
        <v>225</v>
      </c>
      <c r="B234" s="31" t="s">
        <v>1224</v>
      </c>
      <c r="C234" s="31">
        <v>225</v>
      </c>
      <c r="D234" s="31"/>
      <c r="E234" s="217">
        <v>0</v>
      </c>
      <c r="F234" s="218">
        <v>0</v>
      </c>
      <c r="G234" s="219">
        <f t="shared" si="16"/>
        <v>0</v>
      </c>
      <c r="H234" s="218">
        <f t="shared" si="17"/>
        <v>0</v>
      </c>
      <c r="J234" s="31">
        <v>0</v>
      </c>
      <c r="K234" s="31">
        <v>0</v>
      </c>
      <c r="L234" s="31"/>
      <c r="M234" s="218">
        <f t="shared" si="18"/>
        <v>0</v>
      </c>
      <c r="N234" s="218">
        <f t="shared" si="19"/>
        <v>0</v>
      </c>
      <c r="O234" s="33"/>
      <c r="P234">
        <v>225</v>
      </c>
      <c r="Q234"/>
      <c r="R234" s="221"/>
      <c r="T234" s="152">
        <f>E234-june!E234</f>
        <v>0</v>
      </c>
      <c r="U234" s="7">
        <f>F234-june!F234</f>
        <v>0</v>
      </c>
      <c r="V234" s="152">
        <f>G234-june!G234</f>
        <v>0</v>
      </c>
      <c r="W234" s="7">
        <f>H234-june!H234</f>
        <v>0</v>
      </c>
      <c r="Y234" s="6">
        <f t="shared" si="15"/>
        <v>0</v>
      </c>
      <c r="Z234">
        <v>225</v>
      </c>
      <c r="AA234"/>
      <c r="AB234" s="221"/>
      <c r="AC234" s="7">
        <f>AA234-june!G234</f>
        <v>0</v>
      </c>
      <c r="AD234" s="7">
        <f>AB234-june!H234</f>
        <v>0</v>
      </c>
    </row>
    <row r="235" spans="1:30" ht="18.75">
      <c r="A235" s="6">
        <v>226</v>
      </c>
      <c r="B235" s="32" t="s">
        <v>797</v>
      </c>
      <c r="C235" s="31">
        <v>226</v>
      </c>
      <c r="D235" s="32"/>
      <c r="E235" s="217">
        <v>4</v>
      </c>
      <c r="F235" s="218">
        <v>25129</v>
      </c>
      <c r="G235" s="219">
        <f t="shared" si="16"/>
        <v>69.580000000000013</v>
      </c>
      <c r="H235" s="218">
        <f t="shared" si="17"/>
        <v>381920</v>
      </c>
      <c r="J235" s="32">
        <v>0</v>
      </c>
      <c r="K235" s="32">
        <v>0</v>
      </c>
      <c r="L235" s="32"/>
      <c r="M235" s="218">
        <f t="shared" si="18"/>
        <v>25129</v>
      </c>
      <c r="N235" s="218">
        <f t="shared" si="19"/>
        <v>381920</v>
      </c>
      <c r="O235" s="33"/>
      <c r="P235">
        <v>226</v>
      </c>
      <c r="Q235">
        <v>5</v>
      </c>
      <c r="R235" s="221">
        <v>6</v>
      </c>
      <c r="T235" s="152">
        <f>E235-june!E235</f>
        <v>-1.9299999999999997</v>
      </c>
      <c r="U235" s="7">
        <f>F235-june!F235</f>
        <v>-4521</v>
      </c>
      <c r="V235" s="152">
        <f>G235-june!G235</f>
        <v>-9.8199999999999505</v>
      </c>
      <c r="W235" s="7">
        <f>H235-june!H235</f>
        <v>-68408</v>
      </c>
      <c r="Y235" s="6">
        <f t="shared" si="15"/>
        <v>0</v>
      </c>
      <c r="Z235">
        <v>226</v>
      </c>
      <c r="AA235">
        <v>61.89</v>
      </c>
      <c r="AB235" s="221">
        <v>330397</v>
      </c>
      <c r="AC235" s="7">
        <f>AA235-june!G235</f>
        <v>-17.509999999999962</v>
      </c>
      <c r="AD235" s="7">
        <f>AB235-june!H235</f>
        <v>-119931</v>
      </c>
    </row>
    <row r="236" spans="1:30" ht="18.75">
      <c r="A236" s="6">
        <v>227</v>
      </c>
      <c r="B236" s="32" t="s">
        <v>900</v>
      </c>
      <c r="C236" s="31">
        <v>227</v>
      </c>
      <c r="D236" s="32"/>
      <c r="E236" s="217">
        <v>19.439999999999998</v>
      </c>
      <c r="F236" s="218">
        <v>103206</v>
      </c>
      <c r="G236" s="219">
        <f t="shared" si="16"/>
        <v>74.960000000000008</v>
      </c>
      <c r="H236" s="218">
        <f t="shared" si="17"/>
        <v>415637</v>
      </c>
      <c r="J236" s="32">
        <v>0</v>
      </c>
      <c r="K236" s="32">
        <v>0</v>
      </c>
      <c r="L236" s="32"/>
      <c r="M236" s="218">
        <f t="shared" si="18"/>
        <v>103206</v>
      </c>
      <c r="N236" s="218">
        <f t="shared" si="19"/>
        <v>415637</v>
      </c>
      <c r="O236" s="33"/>
      <c r="P236">
        <v>227</v>
      </c>
      <c r="Q236">
        <v>2</v>
      </c>
      <c r="R236" s="221">
        <v>5</v>
      </c>
      <c r="T236" s="152">
        <f>E236-june!E236</f>
        <v>-7.9000000000000057</v>
      </c>
      <c r="U236" s="7">
        <f>F236-june!F236</f>
        <v>-45676</v>
      </c>
      <c r="V236" s="152">
        <f>G236-june!G236</f>
        <v>-9.0700000000000074</v>
      </c>
      <c r="W236" s="7">
        <f>H236-june!H236</f>
        <v>-103956</v>
      </c>
      <c r="Y236" s="6">
        <f t="shared" si="15"/>
        <v>0</v>
      </c>
      <c r="Z236">
        <v>227</v>
      </c>
      <c r="AA236">
        <v>70.350000000000009</v>
      </c>
      <c r="AB236" s="221">
        <v>384750</v>
      </c>
      <c r="AC236" s="7">
        <f>AA236-june!G236</f>
        <v>-13.680000000000007</v>
      </c>
      <c r="AD236" s="7">
        <f>AB236-june!H236</f>
        <v>-134843</v>
      </c>
    </row>
    <row r="237" spans="1:30" ht="18.75">
      <c r="A237" s="6">
        <v>228</v>
      </c>
      <c r="B237" s="31" t="s">
        <v>939</v>
      </c>
      <c r="C237" s="31">
        <v>228</v>
      </c>
      <c r="D237" s="31"/>
      <c r="E237" s="217">
        <v>0</v>
      </c>
      <c r="F237" s="218">
        <v>0</v>
      </c>
      <c r="G237" s="219">
        <f t="shared" si="16"/>
        <v>0</v>
      </c>
      <c r="H237" s="218">
        <f t="shared" si="17"/>
        <v>0</v>
      </c>
      <c r="J237" s="31">
        <v>0</v>
      </c>
      <c r="K237" s="31">
        <v>0</v>
      </c>
      <c r="L237" s="31"/>
      <c r="M237" s="218">
        <f t="shared" si="18"/>
        <v>0</v>
      </c>
      <c r="N237" s="218">
        <f t="shared" si="19"/>
        <v>0</v>
      </c>
      <c r="O237" s="33"/>
      <c r="P237">
        <v>228</v>
      </c>
      <c r="Q237"/>
      <c r="R237" s="221"/>
      <c r="T237" s="152">
        <f>E237-june!E237</f>
        <v>0</v>
      </c>
      <c r="U237" s="7">
        <f>F237-june!F237</f>
        <v>0</v>
      </c>
      <c r="V237" s="152">
        <f>G237-june!G237</f>
        <v>0</v>
      </c>
      <c r="W237" s="7">
        <f>H237-june!H237</f>
        <v>0</v>
      </c>
      <c r="Y237" s="6">
        <f t="shared" si="15"/>
        <v>0</v>
      </c>
      <c r="Z237">
        <v>228</v>
      </c>
      <c r="AA237"/>
      <c r="AB237" s="221"/>
      <c r="AC237" s="7">
        <f>AA237-june!G237</f>
        <v>0</v>
      </c>
      <c r="AD237" s="7">
        <f>AB237-june!H237</f>
        <v>0</v>
      </c>
    </row>
    <row r="238" spans="1:30" ht="18.75">
      <c r="A238" s="6">
        <v>229</v>
      </c>
      <c r="B238" s="32" t="s">
        <v>770</v>
      </c>
      <c r="C238" s="31">
        <v>229</v>
      </c>
      <c r="D238" s="32"/>
      <c r="E238" s="217">
        <v>71.850000000000009</v>
      </c>
      <c r="F238" s="218">
        <v>365942</v>
      </c>
      <c r="G238" s="219">
        <f t="shared" si="16"/>
        <v>50.04</v>
      </c>
      <c r="H238" s="218">
        <f t="shared" si="17"/>
        <v>262846</v>
      </c>
      <c r="J238" s="32">
        <v>0</v>
      </c>
      <c r="K238" s="32">
        <v>0</v>
      </c>
      <c r="L238" s="32"/>
      <c r="M238" s="218">
        <f t="shared" si="18"/>
        <v>365942</v>
      </c>
      <c r="N238" s="218">
        <f t="shared" si="19"/>
        <v>262846</v>
      </c>
      <c r="O238" s="33"/>
      <c r="P238">
        <v>229</v>
      </c>
      <c r="Q238">
        <v>1</v>
      </c>
      <c r="R238" s="221">
        <v>5</v>
      </c>
      <c r="T238" s="152">
        <f>E238-june!E238</f>
        <v>-19.240000000000038</v>
      </c>
      <c r="U238" s="7">
        <f>F238-june!F238</f>
        <v>-120653</v>
      </c>
      <c r="V238" s="152">
        <f>G238-june!G238</f>
        <v>2.0300000000000011</v>
      </c>
      <c r="W238" s="7">
        <f>H238-june!H238</f>
        <v>8832</v>
      </c>
      <c r="Y238" s="6">
        <f t="shared" si="15"/>
        <v>0</v>
      </c>
      <c r="Z238">
        <v>229</v>
      </c>
      <c r="AA238">
        <v>46.26</v>
      </c>
      <c r="AB238" s="221">
        <v>237520</v>
      </c>
      <c r="AC238" s="7">
        <f>AA238-june!G238</f>
        <v>-1.75</v>
      </c>
      <c r="AD238" s="7">
        <f>AB238-june!H238</f>
        <v>-16494</v>
      </c>
    </row>
    <row r="239" spans="1:30" ht="18.75">
      <c r="A239" s="6">
        <v>230</v>
      </c>
      <c r="B239" s="31" t="s">
        <v>1225</v>
      </c>
      <c r="C239" s="31">
        <v>230</v>
      </c>
      <c r="D239" s="31"/>
      <c r="E239" s="217">
        <v>49.61999999999999</v>
      </c>
      <c r="F239" s="218">
        <v>358484</v>
      </c>
      <c r="G239" s="219">
        <f t="shared" si="16"/>
        <v>2</v>
      </c>
      <c r="H239" s="218">
        <f t="shared" si="17"/>
        <v>34025</v>
      </c>
      <c r="J239" s="31">
        <v>0</v>
      </c>
      <c r="K239" s="31">
        <v>0</v>
      </c>
      <c r="L239" s="31"/>
      <c r="M239" s="218">
        <f t="shared" si="18"/>
        <v>358484</v>
      </c>
      <c r="N239" s="218">
        <f t="shared" si="19"/>
        <v>34025</v>
      </c>
      <c r="O239" s="33"/>
      <c r="P239">
        <v>230</v>
      </c>
      <c r="Q239"/>
      <c r="R239" s="221"/>
      <c r="T239" s="152">
        <f>E239-june!E239</f>
        <v>-3.3000000000000043</v>
      </c>
      <c r="U239" s="7">
        <f>F239-june!F239</f>
        <v>-23753</v>
      </c>
      <c r="V239" s="152">
        <f>G239-june!G239</f>
        <v>0</v>
      </c>
      <c r="W239" s="7">
        <f>H239-june!H239</f>
        <v>24025</v>
      </c>
      <c r="Y239" s="6">
        <f t="shared" si="15"/>
        <v>0</v>
      </c>
      <c r="Z239">
        <v>230</v>
      </c>
      <c r="AA239">
        <v>2</v>
      </c>
      <c r="AB239" s="221">
        <v>34025</v>
      </c>
      <c r="AC239" s="7">
        <f>AA239-june!G239</f>
        <v>0</v>
      </c>
      <c r="AD239" s="7">
        <f>AB239-june!H239</f>
        <v>24025</v>
      </c>
    </row>
    <row r="240" spans="1:30" ht="18.75">
      <c r="A240" s="6">
        <v>231</v>
      </c>
      <c r="B240" s="31" t="s">
        <v>1226</v>
      </c>
      <c r="C240" s="31">
        <v>231</v>
      </c>
      <c r="D240" s="31"/>
      <c r="E240" s="217">
        <v>0</v>
      </c>
      <c r="F240" s="218">
        <v>0</v>
      </c>
      <c r="G240" s="219">
        <f t="shared" si="16"/>
        <v>4.66</v>
      </c>
      <c r="H240" s="218">
        <f t="shared" si="17"/>
        <v>26717</v>
      </c>
      <c r="J240" s="31">
        <v>0</v>
      </c>
      <c r="K240" s="31">
        <v>0</v>
      </c>
      <c r="L240" s="31"/>
      <c r="M240" s="218">
        <f t="shared" si="18"/>
        <v>0</v>
      </c>
      <c r="N240" s="218">
        <f t="shared" si="19"/>
        <v>26717</v>
      </c>
      <c r="O240" s="33"/>
      <c r="P240">
        <v>231</v>
      </c>
      <c r="Q240">
        <v>1</v>
      </c>
      <c r="R240" s="221">
        <v>2</v>
      </c>
      <c r="T240" s="152">
        <f>E240-june!E240</f>
        <v>0</v>
      </c>
      <c r="U240" s="7">
        <f>F240-june!F240</f>
        <v>0</v>
      </c>
      <c r="V240" s="152">
        <f>G240-june!G240</f>
        <v>-2.8499999999999996</v>
      </c>
      <c r="W240" s="7">
        <f>H240-june!H240</f>
        <v>-16912</v>
      </c>
      <c r="Y240" s="6">
        <f t="shared" si="15"/>
        <v>0</v>
      </c>
      <c r="Z240">
        <v>231</v>
      </c>
      <c r="AA240">
        <v>2.65</v>
      </c>
      <c r="AB240" s="221">
        <v>13250</v>
      </c>
      <c r="AC240" s="7">
        <f>AA240-june!G240</f>
        <v>-4.8599999999999994</v>
      </c>
      <c r="AD240" s="7">
        <f>AB240-june!H240</f>
        <v>-30379</v>
      </c>
    </row>
    <row r="241" spans="1:30" ht="18.75">
      <c r="A241" s="6">
        <v>232</v>
      </c>
      <c r="B241" s="31" t="s">
        <v>1227</v>
      </c>
      <c r="C241" s="31">
        <v>232</v>
      </c>
      <c r="D241" s="31"/>
      <c r="E241" s="217">
        <v>0</v>
      </c>
      <c r="F241" s="218">
        <v>0</v>
      </c>
      <c r="G241" s="219">
        <f t="shared" si="16"/>
        <v>0</v>
      </c>
      <c r="H241" s="218">
        <f t="shared" si="17"/>
        <v>0</v>
      </c>
      <c r="J241" s="31">
        <v>0</v>
      </c>
      <c r="K241" s="31">
        <v>0</v>
      </c>
      <c r="L241" s="31"/>
      <c r="M241" s="218">
        <f t="shared" si="18"/>
        <v>0</v>
      </c>
      <c r="N241" s="218">
        <f t="shared" si="19"/>
        <v>0</v>
      </c>
      <c r="O241" s="33"/>
      <c r="P241">
        <v>232</v>
      </c>
      <c r="Q241"/>
      <c r="R241" s="221"/>
      <c r="T241" s="152">
        <f>E241-june!E241</f>
        <v>0</v>
      </c>
      <c r="U241" s="7">
        <f>F241-june!F241</f>
        <v>0</v>
      </c>
      <c r="V241" s="152">
        <f>G241-june!G241</f>
        <v>0</v>
      </c>
      <c r="W241" s="7">
        <f>H241-june!H241</f>
        <v>0</v>
      </c>
      <c r="Y241" s="6">
        <f t="shared" si="15"/>
        <v>0</v>
      </c>
      <c r="Z241">
        <v>232</v>
      </c>
      <c r="AA241"/>
      <c r="AB241" s="221"/>
      <c r="AC241" s="7">
        <f>AA241-june!G241</f>
        <v>0</v>
      </c>
      <c r="AD241" s="7">
        <f>AB241-june!H241</f>
        <v>0</v>
      </c>
    </row>
    <row r="242" spans="1:30" ht="18.75">
      <c r="A242" s="6">
        <v>233</v>
      </c>
      <c r="B242" s="31" t="s">
        <v>1228</v>
      </c>
      <c r="C242" s="31">
        <v>233</v>
      </c>
      <c r="D242" s="31"/>
      <c r="E242" s="217">
        <v>0</v>
      </c>
      <c r="F242" s="218">
        <v>0</v>
      </c>
      <c r="G242" s="219">
        <f t="shared" si="16"/>
        <v>0</v>
      </c>
      <c r="H242" s="218">
        <f t="shared" si="17"/>
        <v>0</v>
      </c>
      <c r="J242" s="31">
        <v>0</v>
      </c>
      <c r="K242" s="31">
        <v>0</v>
      </c>
      <c r="L242" s="31"/>
      <c r="M242" s="218">
        <f t="shared" si="18"/>
        <v>0</v>
      </c>
      <c r="N242" s="218">
        <f t="shared" si="19"/>
        <v>0</v>
      </c>
      <c r="O242" s="33"/>
      <c r="P242">
        <v>233</v>
      </c>
      <c r="Q242"/>
      <c r="R242" s="221"/>
      <c r="T242" s="152">
        <f>E242-june!E242</f>
        <v>0</v>
      </c>
      <c r="U242" s="7">
        <f>F242-june!F242</f>
        <v>0</v>
      </c>
      <c r="V242" s="152">
        <f>G242-june!G242</f>
        <v>0</v>
      </c>
      <c r="W242" s="7">
        <f>H242-june!H242</f>
        <v>0</v>
      </c>
      <c r="Y242" s="6">
        <f t="shared" si="15"/>
        <v>0</v>
      </c>
      <c r="Z242">
        <v>233</v>
      </c>
      <c r="AA242"/>
      <c r="AB242" s="221"/>
      <c r="AC242" s="7">
        <f>AA242-june!G242</f>
        <v>0</v>
      </c>
      <c r="AD242" s="7">
        <f>AB242-june!H242</f>
        <v>0</v>
      </c>
    </row>
    <row r="243" spans="1:30" ht="18.75">
      <c r="A243" s="6">
        <v>234</v>
      </c>
      <c r="B243" s="32" t="s">
        <v>878</v>
      </c>
      <c r="C243" s="31">
        <v>234</v>
      </c>
      <c r="D243" s="32"/>
      <c r="E243" s="217">
        <v>66.39</v>
      </c>
      <c r="F243" s="218">
        <v>383945</v>
      </c>
      <c r="G243" s="219">
        <f t="shared" si="16"/>
        <v>10</v>
      </c>
      <c r="H243" s="218">
        <f t="shared" si="17"/>
        <v>50000</v>
      </c>
      <c r="J243" s="32">
        <v>0</v>
      </c>
      <c r="K243" s="32">
        <v>0</v>
      </c>
      <c r="L243" s="32"/>
      <c r="M243" s="218">
        <f t="shared" si="18"/>
        <v>383945</v>
      </c>
      <c r="N243" s="218">
        <f t="shared" si="19"/>
        <v>50000</v>
      </c>
      <c r="O243" s="33"/>
      <c r="P243">
        <v>234</v>
      </c>
      <c r="Q243"/>
      <c r="R243" s="221"/>
      <c r="T243" s="152">
        <f>E243-june!E243</f>
        <v>-0.28000000000001535</v>
      </c>
      <c r="U243" s="7">
        <f>F243-june!F243</f>
        <v>-19830</v>
      </c>
      <c r="V243" s="152">
        <f>G243-june!G243</f>
        <v>2</v>
      </c>
      <c r="W243" s="7">
        <f>H243-june!H243</f>
        <v>10000</v>
      </c>
      <c r="Y243" s="6">
        <f t="shared" si="15"/>
        <v>0</v>
      </c>
      <c r="Z243">
        <v>234</v>
      </c>
      <c r="AA243">
        <v>10</v>
      </c>
      <c r="AB243" s="221">
        <v>50000</v>
      </c>
      <c r="AC243" s="7">
        <f>AA243-june!G243</f>
        <v>2</v>
      </c>
      <c r="AD243" s="7">
        <f>AB243-june!H243</f>
        <v>10000</v>
      </c>
    </row>
    <row r="244" spans="1:30" ht="18.75">
      <c r="A244" s="6">
        <v>235</v>
      </c>
      <c r="B244" s="31" t="s">
        <v>1229</v>
      </c>
      <c r="C244" s="31">
        <v>235</v>
      </c>
      <c r="D244" s="31"/>
      <c r="E244" s="217">
        <v>0</v>
      </c>
      <c r="F244" s="218">
        <v>0</v>
      </c>
      <c r="G244" s="219">
        <f t="shared" si="16"/>
        <v>0</v>
      </c>
      <c r="H244" s="218">
        <f t="shared" si="17"/>
        <v>0</v>
      </c>
      <c r="J244" s="31">
        <v>0</v>
      </c>
      <c r="K244" s="31">
        <v>0</v>
      </c>
      <c r="L244" s="31"/>
      <c r="M244" s="218">
        <f t="shared" si="18"/>
        <v>0</v>
      </c>
      <c r="N244" s="218">
        <f t="shared" si="19"/>
        <v>0</v>
      </c>
      <c r="O244" s="33"/>
      <c r="P244">
        <v>235</v>
      </c>
      <c r="Q244"/>
      <c r="R244" s="221"/>
      <c r="T244" s="152">
        <f>E244-june!E244</f>
        <v>0</v>
      </c>
      <c r="U244" s="7">
        <f>F244-june!F244</f>
        <v>0</v>
      </c>
      <c r="V244" s="152">
        <f>G244-june!G244</f>
        <v>0</v>
      </c>
      <c r="W244" s="7">
        <f>H244-june!H244</f>
        <v>0</v>
      </c>
      <c r="Y244" s="6">
        <f t="shared" si="15"/>
        <v>0</v>
      </c>
      <c r="Z244">
        <v>235</v>
      </c>
      <c r="AA244"/>
      <c r="AB244" s="221"/>
      <c r="AC244" s="7">
        <f>AA244-june!G244</f>
        <v>0</v>
      </c>
      <c r="AD244" s="7">
        <f>AB244-june!H244</f>
        <v>0</v>
      </c>
    </row>
    <row r="245" spans="1:30" ht="18.75">
      <c r="A245" s="6">
        <v>236</v>
      </c>
      <c r="B245" s="32" t="s">
        <v>1267</v>
      </c>
      <c r="C245" s="31">
        <v>236</v>
      </c>
      <c r="D245" s="32"/>
      <c r="E245" s="217">
        <v>99.089999999999989</v>
      </c>
      <c r="F245" s="218">
        <v>534879</v>
      </c>
      <c r="G245" s="219">
        <f t="shared" si="16"/>
        <v>441.93000000000006</v>
      </c>
      <c r="H245" s="218">
        <f t="shared" si="17"/>
        <v>2452955</v>
      </c>
      <c r="J245" s="32">
        <v>0</v>
      </c>
      <c r="K245" s="32">
        <v>0</v>
      </c>
      <c r="L245" s="32"/>
      <c r="M245" s="218">
        <f t="shared" si="18"/>
        <v>534879</v>
      </c>
      <c r="N245" s="218">
        <f t="shared" si="19"/>
        <v>2452955</v>
      </c>
      <c r="O245" s="33"/>
      <c r="P245">
        <v>236</v>
      </c>
      <c r="Q245">
        <v>6</v>
      </c>
      <c r="R245" s="221">
        <v>8</v>
      </c>
      <c r="T245" s="152">
        <f>E245-june!E245</f>
        <v>-2.5699999999999932</v>
      </c>
      <c r="U245" s="7">
        <f>F245-june!F245</f>
        <v>-29220</v>
      </c>
      <c r="V245" s="152">
        <f>G245-june!G245</f>
        <v>-35.800000000000068</v>
      </c>
      <c r="W245" s="7">
        <f>H245-june!H245</f>
        <v>-266572</v>
      </c>
      <c r="Y245" s="6">
        <f t="shared" si="15"/>
        <v>0</v>
      </c>
      <c r="Z245">
        <v>236</v>
      </c>
      <c r="AA245">
        <v>432.23</v>
      </c>
      <c r="AB245" s="221">
        <v>2387965</v>
      </c>
      <c r="AC245" s="7">
        <f>AA245-june!G245</f>
        <v>-45.500000000000114</v>
      </c>
      <c r="AD245" s="7">
        <f>AB245-june!H245</f>
        <v>-331562</v>
      </c>
    </row>
    <row r="246" spans="1:30" ht="18.75">
      <c r="A246" s="6">
        <v>237</v>
      </c>
      <c r="B246" s="31" t="s">
        <v>1230</v>
      </c>
      <c r="C246" s="31">
        <v>237</v>
      </c>
      <c r="D246" s="31"/>
      <c r="E246" s="217">
        <v>0</v>
      </c>
      <c r="F246" s="218">
        <v>0</v>
      </c>
      <c r="G246" s="219">
        <f t="shared" si="16"/>
        <v>0</v>
      </c>
      <c r="H246" s="218">
        <f t="shared" si="17"/>
        <v>0</v>
      </c>
      <c r="J246" s="31">
        <v>0</v>
      </c>
      <c r="K246" s="31">
        <v>0</v>
      </c>
      <c r="L246" s="31"/>
      <c r="M246" s="218">
        <f t="shared" si="18"/>
        <v>0</v>
      </c>
      <c r="N246" s="218">
        <f t="shared" si="19"/>
        <v>0</v>
      </c>
      <c r="O246" s="33"/>
      <c r="P246">
        <v>237</v>
      </c>
      <c r="Q246"/>
      <c r="R246" s="221"/>
      <c r="T246" s="152">
        <f>E246-june!E246</f>
        <v>0</v>
      </c>
      <c r="U246" s="7">
        <f>F246-june!F246</f>
        <v>0</v>
      </c>
      <c r="V246" s="152">
        <f>G246-june!G246</f>
        <v>0</v>
      </c>
      <c r="W246" s="7">
        <f>H246-june!H246</f>
        <v>0</v>
      </c>
      <c r="Y246" s="6">
        <f t="shared" si="15"/>
        <v>0</v>
      </c>
      <c r="Z246">
        <v>237</v>
      </c>
      <c r="AA246"/>
      <c r="AB246" s="221"/>
      <c r="AC246" s="7">
        <f>AA246-june!G246</f>
        <v>0</v>
      </c>
      <c r="AD246" s="7">
        <f>AB246-june!H246</f>
        <v>0</v>
      </c>
    </row>
    <row r="247" spans="1:30" ht="18.75">
      <c r="A247" s="6">
        <v>238</v>
      </c>
      <c r="B247" s="31" t="s">
        <v>1231</v>
      </c>
      <c r="C247" s="31">
        <v>238</v>
      </c>
      <c r="D247" s="31"/>
      <c r="E247" s="217">
        <v>0</v>
      </c>
      <c r="F247" s="218">
        <v>0</v>
      </c>
      <c r="G247" s="219">
        <f t="shared" si="16"/>
        <v>0</v>
      </c>
      <c r="H247" s="218">
        <f t="shared" si="17"/>
        <v>0</v>
      </c>
      <c r="J247" s="31">
        <v>0</v>
      </c>
      <c r="K247" s="31">
        <v>0</v>
      </c>
      <c r="L247" s="31"/>
      <c r="M247" s="218">
        <f t="shared" si="18"/>
        <v>0</v>
      </c>
      <c r="N247" s="218">
        <f t="shared" si="19"/>
        <v>0</v>
      </c>
      <c r="O247" s="33"/>
      <c r="P247">
        <v>238</v>
      </c>
      <c r="Q247"/>
      <c r="R247" s="221"/>
      <c r="T247" s="152">
        <f>E247-june!E247</f>
        <v>0</v>
      </c>
      <c r="U247" s="7">
        <f>F247-june!F247</f>
        <v>0</v>
      </c>
      <c r="V247" s="152">
        <f>G247-june!G247</f>
        <v>0</v>
      </c>
      <c r="W247" s="7">
        <f>H247-june!H247</f>
        <v>0</v>
      </c>
      <c r="Y247" s="6">
        <f t="shared" si="15"/>
        <v>0</v>
      </c>
      <c r="Z247">
        <v>238</v>
      </c>
      <c r="AA247"/>
      <c r="AB247" s="221"/>
      <c r="AC247" s="7">
        <f>AA247-june!G247</f>
        <v>0</v>
      </c>
      <c r="AD247" s="7">
        <f>AB247-june!H247</f>
        <v>0</v>
      </c>
    </row>
    <row r="248" spans="1:30" ht="18.75">
      <c r="A248" s="6">
        <v>239</v>
      </c>
      <c r="B248" s="32" t="s">
        <v>904</v>
      </c>
      <c r="C248" s="31">
        <v>239</v>
      </c>
      <c r="D248" s="32"/>
      <c r="E248" s="217">
        <v>0</v>
      </c>
      <c r="F248" s="218">
        <v>0</v>
      </c>
      <c r="G248" s="219">
        <f t="shared" si="16"/>
        <v>50.06</v>
      </c>
      <c r="H248" s="218">
        <f t="shared" si="17"/>
        <v>280378</v>
      </c>
      <c r="J248" s="32">
        <v>0</v>
      </c>
      <c r="K248" s="32">
        <v>0</v>
      </c>
      <c r="L248" s="32"/>
      <c r="M248" s="218">
        <f t="shared" si="18"/>
        <v>0</v>
      </c>
      <c r="N248" s="218">
        <f t="shared" si="19"/>
        <v>280378</v>
      </c>
      <c r="O248" s="33"/>
      <c r="P248">
        <v>239</v>
      </c>
      <c r="Q248"/>
      <c r="R248" s="221">
        <v>5</v>
      </c>
      <c r="T248" s="152">
        <f>E248-june!E248</f>
        <v>0</v>
      </c>
      <c r="U248" s="7">
        <f>F248-june!F248</f>
        <v>0</v>
      </c>
      <c r="V248" s="152">
        <f>G248-june!G248</f>
        <v>-3.0000000000000071</v>
      </c>
      <c r="W248" s="7">
        <f>H248-june!H248</f>
        <v>-9259</v>
      </c>
      <c r="Y248" s="6">
        <f t="shared" si="15"/>
        <v>0</v>
      </c>
      <c r="Z248">
        <v>239</v>
      </c>
      <c r="AA248">
        <v>47.11</v>
      </c>
      <c r="AB248" s="221">
        <v>260613</v>
      </c>
      <c r="AC248" s="7">
        <f>AA248-june!G248</f>
        <v>-5.9500000000000099</v>
      </c>
      <c r="AD248" s="7">
        <f>AB248-june!H248</f>
        <v>-29024</v>
      </c>
    </row>
    <row r="249" spans="1:30" ht="18.75">
      <c r="A249" s="6">
        <v>240</v>
      </c>
      <c r="B249" s="32" t="s">
        <v>1233</v>
      </c>
      <c r="C249" s="31">
        <v>240</v>
      </c>
      <c r="D249" s="32"/>
      <c r="E249" s="217">
        <v>4</v>
      </c>
      <c r="F249" s="218">
        <v>20000</v>
      </c>
      <c r="G249" s="219">
        <f t="shared" si="16"/>
        <v>1</v>
      </c>
      <c r="H249" s="218">
        <f t="shared" si="17"/>
        <v>5000</v>
      </c>
      <c r="J249" s="32">
        <v>0</v>
      </c>
      <c r="K249" s="32">
        <v>0</v>
      </c>
      <c r="L249" s="32"/>
      <c r="M249" s="218">
        <f t="shared" si="18"/>
        <v>20000</v>
      </c>
      <c r="N249" s="218">
        <f t="shared" si="19"/>
        <v>5000</v>
      </c>
      <c r="O249" s="33"/>
      <c r="P249">
        <v>240</v>
      </c>
      <c r="Q249"/>
      <c r="R249" s="221"/>
      <c r="T249" s="152">
        <f>E249-june!E249</f>
        <v>-2</v>
      </c>
      <c r="U249" s="7">
        <f>F249-june!F249</f>
        <v>-10000</v>
      </c>
      <c r="V249" s="152">
        <f>G249-june!G249</f>
        <v>0</v>
      </c>
      <c r="W249" s="7">
        <f>H249-june!H249</f>
        <v>0</v>
      </c>
      <c r="Y249" s="6">
        <f t="shared" si="15"/>
        <v>0</v>
      </c>
      <c r="Z249">
        <v>240</v>
      </c>
      <c r="AA249">
        <v>1</v>
      </c>
      <c r="AB249" s="221">
        <v>5000</v>
      </c>
      <c r="AC249" s="7">
        <f>AA249-june!G249</f>
        <v>0</v>
      </c>
      <c r="AD249" s="7">
        <f>AB249-june!H249</f>
        <v>0</v>
      </c>
    </row>
    <row r="250" spans="1:30" ht="18.75">
      <c r="A250" s="6">
        <v>241</v>
      </c>
      <c r="B250" s="31" t="s">
        <v>1234</v>
      </c>
      <c r="C250" s="31">
        <v>241</v>
      </c>
      <c r="D250" s="31"/>
      <c r="E250" s="217">
        <v>0</v>
      </c>
      <c r="F250" s="218">
        <v>0</v>
      </c>
      <c r="G250" s="219">
        <f t="shared" si="16"/>
        <v>0</v>
      </c>
      <c r="H250" s="218">
        <f t="shared" si="17"/>
        <v>0</v>
      </c>
      <c r="J250" s="31">
        <v>0</v>
      </c>
      <c r="K250" s="31">
        <v>0</v>
      </c>
      <c r="L250" s="31"/>
      <c r="M250" s="218">
        <f t="shared" si="18"/>
        <v>0</v>
      </c>
      <c r="N250" s="218">
        <f t="shared" si="19"/>
        <v>0</v>
      </c>
      <c r="O250" s="33"/>
      <c r="P250">
        <v>241</v>
      </c>
      <c r="Q250"/>
      <c r="R250" s="221"/>
      <c r="T250" s="152">
        <f>E250-june!E250</f>
        <v>0</v>
      </c>
      <c r="U250" s="7">
        <f>F250-june!F250</f>
        <v>0</v>
      </c>
      <c r="V250" s="152">
        <f>G250-june!G250</f>
        <v>0</v>
      </c>
      <c r="W250" s="7">
        <f>H250-june!H250</f>
        <v>0</v>
      </c>
      <c r="Y250" s="6">
        <f t="shared" si="15"/>
        <v>0</v>
      </c>
      <c r="Z250">
        <v>241</v>
      </c>
      <c r="AA250"/>
      <c r="AB250" s="221"/>
      <c r="AC250" s="7">
        <f>AA250-june!G250</f>
        <v>0</v>
      </c>
      <c r="AD250" s="7">
        <f>AB250-june!H250</f>
        <v>0</v>
      </c>
    </row>
    <row r="251" spans="1:30" ht="18.75">
      <c r="A251" s="6">
        <v>242</v>
      </c>
      <c r="B251" s="32" t="s">
        <v>882</v>
      </c>
      <c r="C251" s="31">
        <v>242</v>
      </c>
      <c r="D251" s="32"/>
      <c r="E251" s="217">
        <v>27.849999999999998</v>
      </c>
      <c r="F251" s="218">
        <v>300338</v>
      </c>
      <c r="G251" s="219">
        <f t="shared" si="16"/>
        <v>20</v>
      </c>
      <c r="H251" s="218">
        <f t="shared" si="17"/>
        <v>124934</v>
      </c>
      <c r="J251" s="32">
        <v>0</v>
      </c>
      <c r="K251" s="32">
        <v>0</v>
      </c>
      <c r="L251" s="32"/>
      <c r="M251" s="218">
        <f t="shared" si="18"/>
        <v>300338</v>
      </c>
      <c r="N251" s="218">
        <f t="shared" si="19"/>
        <v>124934</v>
      </c>
      <c r="O251" s="33"/>
      <c r="P251">
        <v>242</v>
      </c>
      <c r="Q251"/>
      <c r="R251" s="221"/>
      <c r="T251" s="152">
        <f>E251-june!E251</f>
        <v>-14.680000000000003</v>
      </c>
      <c r="U251" s="7">
        <f>F251-june!F251</f>
        <v>-68594</v>
      </c>
      <c r="V251" s="152">
        <f>G251-june!G251</f>
        <v>1</v>
      </c>
      <c r="W251" s="7">
        <f>H251-june!H251</f>
        <v>18280</v>
      </c>
      <c r="Y251" s="6">
        <f t="shared" si="15"/>
        <v>0</v>
      </c>
      <c r="Z251">
        <v>242</v>
      </c>
      <c r="AA251">
        <v>20</v>
      </c>
      <c r="AB251" s="221">
        <v>124934</v>
      </c>
      <c r="AC251" s="7">
        <f>AA251-june!G251</f>
        <v>1</v>
      </c>
      <c r="AD251" s="7">
        <f>AB251-june!H251</f>
        <v>18280</v>
      </c>
    </row>
    <row r="252" spans="1:30" ht="18.75">
      <c r="A252" s="6">
        <v>243</v>
      </c>
      <c r="B252" s="32" t="s">
        <v>1235</v>
      </c>
      <c r="C252" s="31">
        <v>243</v>
      </c>
      <c r="D252" s="32"/>
      <c r="E252" s="217">
        <v>0</v>
      </c>
      <c r="F252" s="218">
        <v>0</v>
      </c>
      <c r="G252" s="219">
        <f t="shared" si="16"/>
        <v>10.629999999999999</v>
      </c>
      <c r="H252" s="218">
        <f t="shared" si="17"/>
        <v>71352</v>
      </c>
      <c r="J252" s="32">
        <v>0</v>
      </c>
      <c r="K252" s="32">
        <v>0</v>
      </c>
      <c r="L252" s="32"/>
      <c r="M252" s="218">
        <f t="shared" si="18"/>
        <v>0</v>
      </c>
      <c r="N252" s="218">
        <f t="shared" si="19"/>
        <v>71352</v>
      </c>
      <c r="O252" s="33"/>
      <c r="P252">
        <v>243</v>
      </c>
      <c r="Q252">
        <v>4</v>
      </c>
      <c r="R252" s="221">
        <v>9</v>
      </c>
      <c r="T252" s="152">
        <f>E252-june!E252</f>
        <v>0</v>
      </c>
      <c r="U252" s="7">
        <f>F252-june!F252</f>
        <v>0</v>
      </c>
      <c r="V252" s="152">
        <f>G252-june!G252</f>
        <v>0.74000000000000021</v>
      </c>
      <c r="W252" s="7">
        <f>H252-june!H252</f>
        <v>-1478</v>
      </c>
      <c r="Y252" s="6">
        <f t="shared" si="15"/>
        <v>0</v>
      </c>
      <c r="Z252">
        <v>243</v>
      </c>
      <c r="AA252">
        <v>2</v>
      </c>
      <c r="AB252" s="221">
        <v>13531</v>
      </c>
      <c r="AC252" s="7">
        <f>AA252-june!G252</f>
        <v>-7.8899999999999988</v>
      </c>
      <c r="AD252" s="7">
        <f>AB252-june!H252</f>
        <v>-59299</v>
      </c>
    </row>
    <row r="253" spans="1:30" ht="18.75">
      <c r="A253" s="6">
        <v>244</v>
      </c>
      <c r="B253" s="32" t="s">
        <v>838</v>
      </c>
      <c r="C253" s="31">
        <v>244</v>
      </c>
      <c r="D253" s="32"/>
      <c r="E253" s="217">
        <v>5.330000000000001</v>
      </c>
      <c r="F253" s="218">
        <v>47279</v>
      </c>
      <c r="G253" s="219">
        <f t="shared" si="16"/>
        <v>153.69</v>
      </c>
      <c r="H253" s="218">
        <f t="shared" si="17"/>
        <v>819586</v>
      </c>
      <c r="J253" s="32">
        <v>0</v>
      </c>
      <c r="K253" s="32">
        <v>0</v>
      </c>
      <c r="L253" s="32"/>
      <c r="M253" s="218">
        <f t="shared" si="18"/>
        <v>47279</v>
      </c>
      <c r="N253" s="218">
        <f t="shared" si="19"/>
        <v>819586</v>
      </c>
      <c r="O253" s="33"/>
      <c r="P253">
        <v>244</v>
      </c>
      <c r="Q253"/>
      <c r="R253" s="221">
        <v>10</v>
      </c>
      <c r="T253" s="152">
        <f>E253-june!E253</f>
        <v>-1.669999999999999</v>
      </c>
      <c r="U253" s="7">
        <f>F253-june!F253</f>
        <v>8760</v>
      </c>
      <c r="V253" s="152">
        <f>G253-june!G253</f>
        <v>-5.2700000000000387</v>
      </c>
      <c r="W253" s="7">
        <f>H253-june!H253</f>
        <v>-30144</v>
      </c>
      <c r="Y253" s="6">
        <f t="shared" si="15"/>
        <v>0</v>
      </c>
      <c r="Z253">
        <v>244</v>
      </c>
      <c r="AA253">
        <v>147.79</v>
      </c>
      <c r="AB253" s="221">
        <v>780056</v>
      </c>
      <c r="AC253" s="7">
        <f>AA253-june!G253</f>
        <v>-11.170000000000044</v>
      </c>
      <c r="AD253" s="7">
        <f>AB253-june!H253</f>
        <v>-69674</v>
      </c>
    </row>
    <row r="254" spans="1:30" ht="18.75">
      <c r="A254" s="6">
        <v>245</v>
      </c>
      <c r="B254" s="31" t="s">
        <v>1236</v>
      </c>
      <c r="C254" s="31">
        <v>245</v>
      </c>
      <c r="D254" s="31"/>
      <c r="E254" s="217">
        <v>0</v>
      </c>
      <c r="F254" s="218">
        <v>0</v>
      </c>
      <c r="G254" s="219">
        <f t="shared" si="16"/>
        <v>0</v>
      </c>
      <c r="H254" s="218">
        <f t="shared" si="17"/>
        <v>0</v>
      </c>
      <c r="J254" s="31">
        <v>0</v>
      </c>
      <c r="K254" s="31">
        <v>0</v>
      </c>
      <c r="L254" s="31"/>
      <c r="M254" s="218">
        <f t="shared" si="18"/>
        <v>0</v>
      </c>
      <c r="N254" s="218">
        <f t="shared" si="19"/>
        <v>0</v>
      </c>
      <c r="O254" s="33"/>
      <c r="P254">
        <v>245</v>
      </c>
      <c r="Q254"/>
      <c r="R254" s="221"/>
      <c r="T254" s="152">
        <f>E254-june!E254</f>
        <v>0</v>
      </c>
      <c r="U254" s="7">
        <f>F254-june!F254</f>
        <v>0</v>
      </c>
      <c r="V254" s="152">
        <f>G254-june!G254</f>
        <v>0</v>
      </c>
      <c r="W254" s="7">
        <f>H254-june!H254</f>
        <v>0</v>
      </c>
      <c r="Y254" s="6">
        <f t="shared" si="15"/>
        <v>0</v>
      </c>
      <c r="Z254">
        <v>245</v>
      </c>
      <c r="AA254"/>
      <c r="AB254" s="221"/>
      <c r="AC254" s="7">
        <f>AA254-june!G254</f>
        <v>0</v>
      </c>
      <c r="AD254" s="7">
        <f>AB254-june!H254</f>
        <v>0</v>
      </c>
    </row>
    <row r="255" spans="1:30" ht="18.75">
      <c r="A255" s="6">
        <v>246</v>
      </c>
      <c r="B255" s="31" t="s">
        <v>1273</v>
      </c>
      <c r="C255" s="31">
        <v>246</v>
      </c>
      <c r="D255" s="31"/>
      <c r="E255" s="217">
        <v>0</v>
      </c>
      <c r="F255" s="218">
        <v>0</v>
      </c>
      <c r="G255" s="219">
        <f t="shared" si="16"/>
        <v>2.91</v>
      </c>
      <c r="H255" s="218">
        <f t="shared" si="17"/>
        <v>19369</v>
      </c>
      <c r="J255" s="31">
        <v>0</v>
      </c>
      <c r="K255" s="31">
        <v>0</v>
      </c>
      <c r="L255" s="31"/>
      <c r="M255" s="218">
        <f t="shared" si="18"/>
        <v>0</v>
      </c>
      <c r="N255" s="218">
        <f t="shared" si="19"/>
        <v>19369</v>
      </c>
      <c r="O255" s="33"/>
      <c r="P255">
        <v>246</v>
      </c>
      <c r="Q255">
        <v>2</v>
      </c>
      <c r="R255" s="221"/>
      <c r="T255" s="152">
        <f>E255-june!E255</f>
        <v>0</v>
      </c>
      <c r="U255" s="7">
        <f>F255-june!F255</f>
        <v>0</v>
      </c>
      <c r="V255" s="152">
        <f>G255-june!G255</f>
        <v>-4.1899999999999995</v>
      </c>
      <c r="W255" s="7">
        <f>H255-june!H255</f>
        <v>-28780</v>
      </c>
      <c r="Y255" s="6">
        <f t="shared" si="15"/>
        <v>0</v>
      </c>
      <c r="Z255">
        <v>246</v>
      </c>
      <c r="AA255">
        <v>1.25</v>
      </c>
      <c r="AB255" s="221">
        <v>8247</v>
      </c>
      <c r="AC255" s="7">
        <f>AA255-june!G255</f>
        <v>-5.85</v>
      </c>
      <c r="AD255" s="7">
        <f>AB255-june!H255</f>
        <v>-39902</v>
      </c>
    </row>
    <row r="256" spans="1:30" ht="18.75">
      <c r="A256" s="6">
        <v>247</v>
      </c>
      <c r="B256" s="31" t="s">
        <v>1237</v>
      </c>
      <c r="C256" s="31">
        <v>247</v>
      </c>
      <c r="D256" s="31"/>
      <c r="E256" s="217">
        <v>0</v>
      </c>
      <c r="F256" s="218">
        <v>0</v>
      </c>
      <c r="G256" s="219">
        <f t="shared" si="16"/>
        <v>0</v>
      </c>
      <c r="H256" s="218">
        <f t="shared" si="17"/>
        <v>0</v>
      </c>
      <c r="J256" s="31">
        <v>0</v>
      </c>
      <c r="K256" s="31">
        <v>0</v>
      </c>
      <c r="L256" s="31"/>
      <c r="M256" s="218">
        <f t="shared" si="18"/>
        <v>0</v>
      </c>
      <c r="N256" s="218">
        <f t="shared" si="19"/>
        <v>0</v>
      </c>
      <c r="O256" s="33"/>
      <c r="P256">
        <v>247</v>
      </c>
      <c r="Q256"/>
      <c r="R256" s="221"/>
      <c r="T256" s="152">
        <f>E256-june!E256</f>
        <v>0</v>
      </c>
      <c r="U256" s="7">
        <f>F256-june!F256</f>
        <v>0</v>
      </c>
      <c r="V256" s="152">
        <f>G256-june!G256</f>
        <v>0</v>
      </c>
      <c r="W256" s="7">
        <f>H256-june!H256</f>
        <v>0</v>
      </c>
      <c r="Y256" s="6">
        <f t="shared" si="15"/>
        <v>0</v>
      </c>
      <c r="Z256">
        <v>247</v>
      </c>
      <c r="AA256"/>
      <c r="AB256" s="221"/>
      <c r="AC256" s="7">
        <f>AA256-june!G256</f>
        <v>0</v>
      </c>
      <c r="AD256" s="7">
        <f>AB256-june!H256</f>
        <v>0</v>
      </c>
    </row>
    <row r="257" spans="1:30" ht="18.75">
      <c r="A257" s="6">
        <v>248</v>
      </c>
      <c r="B257" s="32" t="s">
        <v>1304</v>
      </c>
      <c r="C257" s="31">
        <v>248</v>
      </c>
      <c r="D257" s="32"/>
      <c r="E257" s="217">
        <v>0</v>
      </c>
      <c r="F257" s="218">
        <v>0</v>
      </c>
      <c r="G257" s="219">
        <f t="shared" si="16"/>
        <v>12.44</v>
      </c>
      <c r="H257" s="218">
        <f t="shared" si="17"/>
        <v>71448</v>
      </c>
      <c r="J257" s="32">
        <v>0</v>
      </c>
      <c r="K257" s="32">
        <v>0</v>
      </c>
      <c r="L257" s="32"/>
      <c r="M257" s="218">
        <f t="shared" si="18"/>
        <v>0</v>
      </c>
      <c r="N257" s="218">
        <f t="shared" si="19"/>
        <v>71448</v>
      </c>
      <c r="O257" s="33"/>
      <c r="P257">
        <v>248</v>
      </c>
      <c r="Q257">
        <v>3</v>
      </c>
      <c r="R257" s="221">
        <v>5</v>
      </c>
      <c r="T257" s="152">
        <f>E257-june!E257</f>
        <v>0</v>
      </c>
      <c r="U257" s="7">
        <f>F257-june!F257</f>
        <v>0</v>
      </c>
      <c r="V257" s="152">
        <f>G257-june!G257</f>
        <v>-1.1199999999999992</v>
      </c>
      <c r="W257" s="7">
        <f>H257-june!H257</f>
        <v>-8265</v>
      </c>
      <c r="Y257" s="6">
        <f t="shared" si="15"/>
        <v>0</v>
      </c>
      <c r="Z257">
        <v>248</v>
      </c>
      <c r="AA257">
        <v>7</v>
      </c>
      <c r="AB257" s="221">
        <v>35000</v>
      </c>
      <c r="AC257" s="7">
        <f>AA257-june!G257</f>
        <v>-6.5599999999999987</v>
      </c>
      <c r="AD257" s="7">
        <f>AB257-june!H257</f>
        <v>-44713</v>
      </c>
    </row>
    <row r="258" spans="1:30" ht="18.75">
      <c r="A258" s="6">
        <v>249</v>
      </c>
      <c r="B258" s="32" t="s">
        <v>881</v>
      </c>
      <c r="C258" s="31">
        <v>249</v>
      </c>
      <c r="D258" s="32"/>
      <c r="E258" s="217">
        <v>76</v>
      </c>
      <c r="F258" s="218">
        <v>380000</v>
      </c>
      <c r="G258" s="219">
        <f t="shared" si="16"/>
        <v>16.170000000000002</v>
      </c>
      <c r="H258" s="218">
        <f t="shared" si="17"/>
        <v>86852</v>
      </c>
      <c r="J258" s="32">
        <v>0</v>
      </c>
      <c r="K258" s="32">
        <v>0</v>
      </c>
      <c r="L258" s="32"/>
      <c r="M258" s="218">
        <f t="shared" si="18"/>
        <v>380000</v>
      </c>
      <c r="N258" s="218">
        <f t="shared" si="19"/>
        <v>86852</v>
      </c>
      <c r="O258" s="33"/>
      <c r="P258">
        <v>249</v>
      </c>
      <c r="Q258"/>
      <c r="R258" s="221"/>
      <c r="T258" s="152">
        <f>E258-june!E258</f>
        <v>-3.5</v>
      </c>
      <c r="U258" s="7">
        <f>F258-june!F258</f>
        <v>-24770</v>
      </c>
      <c r="V258" s="152">
        <f>G258-june!G258</f>
        <v>0.43000000000000327</v>
      </c>
      <c r="W258" s="7">
        <f>H258-june!H258</f>
        <v>2337</v>
      </c>
      <c r="Y258" s="6">
        <f t="shared" si="15"/>
        <v>0</v>
      </c>
      <c r="Z258">
        <v>249</v>
      </c>
      <c r="AA258">
        <v>16.170000000000002</v>
      </c>
      <c r="AB258" s="221">
        <v>86852</v>
      </c>
      <c r="AC258" s="7">
        <f>AA258-june!G258</f>
        <v>0.43000000000000327</v>
      </c>
      <c r="AD258" s="7">
        <f>AB258-june!H258</f>
        <v>2337</v>
      </c>
    </row>
    <row r="259" spans="1:30" ht="18.75">
      <c r="A259" s="6">
        <v>250</v>
      </c>
      <c r="B259" s="31" t="s">
        <v>905</v>
      </c>
      <c r="C259" s="31">
        <v>250</v>
      </c>
      <c r="D259" s="31"/>
      <c r="E259" s="217">
        <v>0</v>
      </c>
      <c r="F259" s="218">
        <v>0</v>
      </c>
      <c r="G259" s="219">
        <f t="shared" si="16"/>
        <v>2</v>
      </c>
      <c r="H259" s="218">
        <f t="shared" si="17"/>
        <v>10000</v>
      </c>
      <c r="J259" s="31">
        <v>0</v>
      </c>
      <c r="K259" s="31">
        <v>0</v>
      </c>
      <c r="L259" s="31"/>
      <c r="M259" s="218">
        <f t="shared" si="18"/>
        <v>0</v>
      </c>
      <c r="N259" s="218">
        <f t="shared" si="19"/>
        <v>10000</v>
      </c>
      <c r="O259" s="33"/>
      <c r="P259">
        <v>250</v>
      </c>
      <c r="Q259"/>
      <c r="R259" s="221"/>
      <c r="T259" s="152">
        <f>E259-june!E259</f>
        <v>0</v>
      </c>
      <c r="U259" s="7">
        <f>F259-june!F259</f>
        <v>0</v>
      </c>
      <c r="V259" s="152">
        <f>G259-june!G259</f>
        <v>1</v>
      </c>
      <c r="W259" s="7">
        <f>H259-june!H259</f>
        <v>5000</v>
      </c>
      <c r="Y259" s="6">
        <f t="shared" si="15"/>
        <v>0</v>
      </c>
      <c r="Z259">
        <v>250</v>
      </c>
      <c r="AA259">
        <v>2</v>
      </c>
      <c r="AB259" s="221">
        <v>10000</v>
      </c>
      <c r="AC259" s="7">
        <f>AA259-june!G259</f>
        <v>1</v>
      </c>
      <c r="AD259" s="7">
        <f>AB259-june!H259</f>
        <v>5000</v>
      </c>
    </row>
    <row r="260" spans="1:30" ht="18.75">
      <c r="A260" s="6">
        <v>251</v>
      </c>
      <c r="B260" s="31" t="s">
        <v>1238</v>
      </c>
      <c r="C260" s="31">
        <v>251</v>
      </c>
      <c r="D260" s="31"/>
      <c r="E260" s="217">
        <v>36.28</v>
      </c>
      <c r="F260" s="218">
        <v>185181</v>
      </c>
      <c r="G260" s="219">
        <f t="shared" si="16"/>
        <v>11.52</v>
      </c>
      <c r="H260" s="218">
        <f t="shared" si="17"/>
        <v>67851</v>
      </c>
      <c r="J260" s="31">
        <v>0</v>
      </c>
      <c r="K260" s="31">
        <v>0</v>
      </c>
      <c r="L260" s="31"/>
      <c r="M260" s="218">
        <f t="shared" si="18"/>
        <v>185181</v>
      </c>
      <c r="N260" s="218">
        <f t="shared" si="19"/>
        <v>67851</v>
      </c>
      <c r="O260" s="33"/>
      <c r="P260">
        <v>251</v>
      </c>
      <c r="Q260">
        <v>3</v>
      </c>
      <c r="R260" s="221">
        <v>6</v>
      </c>
      <c r="T260" s="152">
        <f>E260-june!E260</f>
        <v>-0.84000000000000341</v>
      </c>
      <c r="U260" s="7">
        <f>F260-june!F260</f>
        <v>-7638</v>
      </c>
      <c r="V260" s="152">
        <f>G260-june!G260</f>
        <v>-2.3900000000000023</v>
      </c>
      <c r="W260" s="7">
        <f>H260-june!H260</f>
        <v>-19952</v>
      </c>
      <c r="Y260" s="6">
        <f t="shared" si="15"/>
        <v>0</v>
      </c>
      <c r="Z260">
        <v>251</v>
      </c>
      <c r="AA260">
        <v>5.49</v>
      </c>
      <c r="AB260" s="221">
        <v>27450</v>
      </c>
      <c r="AC260" s="7">
        <f>AA260-june!G260</f>
        <v>-8.4200000000000017</v>
      </c>
      <c r="AD260" s="7">
        <f>AB260-june!H260</f>
        <v>-60353</v>
      </c>
    </row>
    <row r="261" spans="1:30" ht="18.75">
      <c r="A261" s="6">
        <v>252</v>
      </c>
      <c r="B261" s="32" t="s">
        <v>811</v>
      </c>
      <c r="C261" s="31">
        <v>252</v>
      </c>
      <c r="D261" s="32"/>
      <c r="E261" s="217">
        <v>224.25999999999993</v>
      </c>
      <c r="F261" s="218">
        <v>1245557</v>
      </c>
      <c r="G261" s="219">
        <f t="shared" si="16"/>
        <v>27.849999999999998</v>
      </c>
      <c r="H261" s="218">
        <f t="shared" si="17"/>
        <v>152910</v>
      </c>
      <c r="J261" s="32">
        <v>0</v>
      </c>
      <c r="K261" s="32">
        <v>0</v>
      </c>
      <c r="L261" s="32"/>
      <c r="M261" s="218">
        <f t="shared" si="18"/>
        <v>1245557</v>
      </c>
      <c r="N261" s="218">
        <f t="shared" si="19"/>
        <v>152910</v>
      </c>
      <c r="O261" s="33"/>
      <c r="P261">
        <v>252</v>
      </c>
      <c r="Q261"/>
      <c r="R261" s="221"/>
      <c r="T261" s="152">
        <f>E261-june!E261</f>
        <v>-13.570000000000078</v>
      </c>
      <c r="U261" s="7">
        <f>F261-june!F261</f>
        <v>-140687</v>
      </c>
      <c r="V261" s="152">
        <f>G261-june!G261</f>
        <v>0.36999999999999744</v>
      </c>
      <c r="W261" s="7">
        <f>H261-june!H261</f>
        <v>14400</v>
      </c>
      <c r="Y261" s="6">
        <f t="shared" si="15"/>
        <v>0</v>
      </c>
      <c r="Z261">
        <v>252</v>
      </c>
      <c r="AA261">
        <v>27.849999999999998</v>
      </c>
      <c r="AB261" s="221">
        <v>152910</v>
      </c>
      <c r="AC261" s="7">
        <f>AA261-june!G261</f>
        <v>0.36999999999999744</v>
      </c>
      <c r="AD261" s="7">
        <f>AB261-june!H261</f>
        <v>14400</v>
      </c>
    </row>
    <row r="262" spans="1:30" ht="18.75">
      <c r="A262" s="6">
        <v>253</v>
      </c>
      <c r="B262" s="32" t="s">
        <v>884</v>
      </c>
      <c r="C262" s="31">
        <v>253</v>
      </c>
      <c r="D262" s="32"/>
      <c r="E262" s="217">
        <v>18.38</v>
      </c>
      <c r="F262" s="218">
        <v>93768</v>
      </c>
      <c r="G262" s="219">
        <f t="shared" si="16"/>
        <v>2</v>
      </c>
      <c r="H262" s="218">
        <f t="shared" si="17"/>
        <v>16970</v>
      </c>
      <c r="J262" s="32">
        <v>0</v>
      </c>
      <c r="K262" s="32">
        <v>0</v>
      </c>
      <c r="L262" s="32"/>
      <c r="M262" s="218">
        <f t="shared" si="18"/>
        <v>93768</v>
      </c>
      <c r="N262" s="218">
        <f t="shared" si="19"/>
        <v>16970</v>
      </c>
      <c r="O262" s="33"/>
      <c r="P262">
        <v>253</v>
      </c>
      <c r="Q262"/>
      <c r="R262" s="221"/>
      <c r="T262" s="152">
        <f>E262-june!E262</f>
        <v>-0.62000000000000099</v>
      </c>
      <c r="U262" s="7">
        <f>F262-june!F262</f>
        <v>-3586</v>
      </c>
      <c r="V262" s="152">
        <f>G262-june!G262</f>
        <v>-1</v>
      </c>
      <c r="W262" s="7">
        <f>H262-june!H262</f>
        <v>-4987</v>
      </c>
      <c r="Y262" s="6">
        <f t="shared" si="15"/>
        <v>0</v>
      </c>
      <c r="Z262">
        <v>253</v>
      </c>
      <c r="AA262">
        <v>2</v>
      </c>
      <c r="AB262" s="221">
        <v>16970</v>
      </c>
      <c r="AC262" s="7">
        <f>AA262-june!G262</f>
        <v>-1</v>
      </c>
      <c r="AD262" s="7">
        <f>AB262-june!H262</f>
        <v>-4987</v>
      </c>
    </row>
    <row r="263" spans="1:30" ht="18.75">
      <c r="A263" s="6">
        <v>254</v>
      </c>
      <c r="B263" s="31" t="s">
        <v>1239</v>
      </c>
      <c r="C263" s="31">
        <v>254</v>
      </c>
      <c r="D263" s="31"/>
      <c r="E263" s="217">
        <v>0</v>
      </c>
      <c r="F263" s="218">
        <v>0</v>
      </c>
      <c r="G263" s="219">
        <f t="shared" si="16"/>
        <v>0</v>
      </c>
      <c r="H263" s="218">
        <f t="shared" si="17"/>
        <v>0</v>
      </c>
      <c r="J263" s="31">
        <v>0</v>
      </c>
      <c r="K263" s="31">
        <v>0</v>
      </c>
      <c r="L263" s="31"/>
      <c r="M263" s="218">
        <f t="shared" si="18"/>
        <v>0</v>
      </c>
      <c r="N263" s="218">
        <f t="shared" si="19"/>
        <v>0</v>
      </c>
      <c r="O263" s="33"/>
      <c r="P263">
        <v>254</v>
      </c>
      <c r="Q263"/>
      <c r="R263" s="221"/>
      <c r="T263" s="152">
        <f>E263-june!E263</f>
        <v>0</v>
      </c>
      <c r="U263" s="7">
        <f>F263-june!F263</f>
        <v>0</v>
      </c>
      <c r="V263" s="152">
        <f>G263-june!G263</f>
        <v>0</v>
      </c>
      <c r="W263" s="7">
        <f>H263-june!H263</f>
        <v>0</v>
      </c>
      <c r="Y263" s="6">
        <f t="shared" si="15"/>
        <v>0</v>
      </c>
      <c r="Z263">
        <v>254</v>
      </c>
      <c r="AA263"/>
      <c r="AB263" s="221"/>
      <c r="AC263" s="7">
        <f>AA263-june!G263</f>
        <v>0</v>
      </c>
      <c r="AD263" s="7">
        <f>AB263-june!H263</f>
        <v>0</v>
      </c>
    </row>
    <row r="264" spans="1:30" ht="18.75">
      <c r="A264" s="6">
        <v>255</v>
      </c>
      <c r="B264" s="31" t="s">
        <v>1240</v>
      </c>
      <c r="C264" s="31">
        <v>255</v>
      </c>
      <c r="D264" s="31"/>
      <c r="E264" s="217">
        <v>0</v>
      </c>
      <c r="F264" s="218">
        <v>0</v>
      </c>
      <c r="G264" s="219">
        <f t="shared" si="16"/>
        <v>0</v>
      </c>
      <c r="H264" s="218">
        <f t="shared" si="17"/>
        <v>0</v>
      </c>
      <c r="J264" s="31">
        <v>0</v>
      </c>
      <c r="K264" s="31">
        <v>0</v>
      </c>
      <c r="L264" s="31"/>
      <c r="M264" s="218">
        <f t="shared" si="18"/>
        <v>0</v>
      </c>
      <c r="N264" s="218">
        <f t="shared" si="19"/>
        <v>0</v>
      </c>
      <c r="O264" s="33"/>
      <c r="P264">
        <v>255</v>
      </c>
      <c r="Q264"/>
      <c r="R264" s="221"/>
      <c r="T264" s="152">
        <f>E264-june!E264</f>
        <v>0</v>
      </c>
      <c r="U264" s="7">
        <f>F264-june!F264</f>
        <v>0</v>
      </c>
      <c r="V264" s="152">
        <f>G264-june!G264</f>
        <v>0</v>
      </c>
      <c r="W264" s="7">
        <f>H264-june!H264</f>
        <v>0</v>
      </c>
      <c r="Y264" s="6">
        <f t="shared" si="15"/>
        <v>0</v>
      </c>
      <c r="Z264">
        <v>255</v>
      </c>
      <c r="AA264"/>
      <c r="AB264" s="221"/>
      <c r="AC264" s="7">
        <f>AA264-june!G264</f>
        <v>0</v>
      </c>
      <c r="AD264" s="7">
        <f>AB264-june!H264</f>
        <v>0</v>
      </c>
    </row>
    <row r="265" spans="1:30" ht="18.75">
      <c r="A265" s="6">
        <v>256</v>
      </c>
      <c r="B265" s="31" t="s">
        <v>1241</v>
      </c>
      <c r="C265" s="31">
        <v>256</v>
      </c>
      <c r="D265" s="31"/>
      <c r="E265" s="217">
        <v>0</v>
      </c>
      <c r="F265" s="218">
        <v>0</v>
      </c>
      <c r="G265" s="219">
        <f t="shared" si="16"/>
        <v>0</v>
      </c>
      <c r="H265" s="218">
        <f t="shared" si="17"/>
        <v>0</v>
      </c>
      <c r="J265" s="31">
        <v>0</v>
      </c>
      <c r="K265" s="31">
        <v>0</v>
      </c>
      <c r="L265" s="31"/>
      <c r="M265" s="218">
        <f t="shared" si="18"/>
        <v>0</v>
      </c>
      <c r="N265" s="218">
        <f t="shared" si="19"/>
        <v>0</v>
      </c>
      <c r="O265" s="33"/>
      <c r="P265">
        <v>256</v>
      </c>
      <c r="Q265"/>
      <c r="R265" s="221"/>
      <c r="T265" s="152">
        <f>E265-june!E265</f>
        <v>0</v>
      </c>
      <c r="U265" s="7">
        <f>F265-june!F265</f>
        <v>0</v>
      </c>
      <c r="V265" s="152">
        <f>G265-june!G265</f>
        <v>0</v>
      </c>
      <c r="W265" s="7">
        <f>H265-june!H265</f>
        <v>0</v>
      </c>
      <c r="Y265" s="6">
        <f t="shared" si="15"/>
        <v>0</v>
      </c>
      <c r="Z265">
        <v>256</v>
      </c>
      <c r="AA265"/>
      <c r="AB265" s="221"/>
      <c r="AC265" s="7">
        <f>AA265-june!G265</f>
        <v>0</v>
      </c>
      <c r="AD265" s="7">
        <f>AB265-june!H265</f>
        <v>0</v>
      </c>
    </row>
    <row r="266" spans="1:30" ht="18.75">
      <c r="A266" s="6">
        <v>257</v>
      </c>
      <c r="B266" s="31" t="s">
        <v>1242</v>
      </c>
      <c r="C266" s="31">
        <v>257</v>
      </c>
      <c r="D266" s="31"/>
      <c r="E266" s="217">
        <v>0</v>
      </c>
      <c r="F266" s="218">
        <v>0</v>
      </c>
      <c r="G266" s="219">
        <f t="shared" si="16"/>
        <v>0</v>
      </c>
      <c r="H266" s="218">
        <f t="shared" si="17"/>
        <v>0</v>
      </c>
      <c r="J266" s="31">
        <v>0</v>
      </c>
      <c r="K266" s="31">
        <v>0</v>
      </c>
      <c r="L266" s="31"/>
      <c r="M266" s="218">
        <f t="shared" si="18"/>
        <v>0</v>
      </c>
      <c r="N266" s="218">
        <f t="shared" si="19"/>
        <v>0</v>
      </c>
      <c r="O266" s="33"/>
      <c r="P266">
        <v>257</v>
      </c>
      <c r="Q266"/>
      <c r="R266" s="221"/>
      <c r="T266" s="152">
        <f>E266-june!E266</f>
        <v>0</v>
      </c>
      <c r="U266" s="7">
        <f>F266-june!F266</f>
        <v>0</v>
      </c>
      <c r="V266" s="152">
        <f>G266-june!G266</f>
        <v>0</v>
      </c>
      <c r="W266" s="7">
        <f>H266-june!H266</f>
        <v>0</v>
      </c>
      <c r="Y266" s="6">
        <f t="shared" ref="Y266:Y329" si="20">Z266-A266</f>
        <v>0</v>
      </c>
      <c r="Z266">
        <v>257</v>
      </c>
      <c r="AA266"/>
      <c r="AB266" s="221"/>
      <c r="AC266" s="7">
        <f>AA266-june!G266</f>
        <v>0</v>
      </c>
      <c r="AD266" s="7">
        <f>AB266-june!H266</f>
        <v>0</v>
      </c>
    </row>
    <row r="267" spans="1:30" ht="18.75">
      <c r="A267" s="6">
        <v>258</v>
      </c>
      <c r="B267" s="32" t="s">
        <v>771</v>
      </c>
      <c r="C267" s="31">
        <v>258</v>
      </c>
      <c r="D267" s="32"/>
      <c r="E267" s="217">
        <v>0</v>
      </c>
      <c r="F267" s="218">
        <v>0</v>
      </c>
      <c r="G267" s="219">
        <f t="shared" ref="G267:G330" si="21">AA267+(0.83*Q267)+0.59*R267</f>
        <v>73.719999999999985</v>
      </c>
      <c r="H267" s="218">
        <f t="shared" ref="H267:H330" si="22">AB267+(0.83*Q267)*6700+0.59*R267*6700</f>
        <v>400142</v>
      </c>
      <c r="J267" s="32">
        <v>0</v>
      </c>
      <c r="K267" s="32">
        <v>0</v>
      </c>
      <c r="L267" s="32"/>
      <c r="M267" s="218">
        <f t="shared" ref="M267:M330" si="23">F267+J267</f>
        <v>0</v>
      </c>
      <c r="N267" s="218">
        <f t="shared" ref="N267:N330" si="24">H267+K267</f>
        <v>400142</v>
      </c>
      <c r="O267" s="33"/>
      <c r="P267">
        <v>258</v>
      </c>
      <c r="Q267">
        <v>3</v>
      </c>
      <c r="R267" s="221">
        <v>7</v>
      </c>
      <c r="T267" s="152">
        <f>E267-june!E267</f>
        <v>0</v>
      </c>
      <c r="U267" s="7">
        <f>F267-june!F267</f>
        <v>0</v>
      </c>
      <c r="V267" s="152">
        <f>G267-june!G267</f>
        <v>-0.74000000000000909</v>
      </c>
      <c r="W267" s="7">
        <f>H267-june!H267</f>
        <v>-19396</v>
      </c>
      <c r="Y267" s="6">
        <f t="shared" si="20"/>
        <v>0</v>
      </c>
      <c r="Z267">
        <v>258</v>
      </c>
      <c r="AA267">
        <v>67.099999999999994</v>
      </c>
      <c r="AB267" s="221">
        <v>355788</v>
      </c>
      <c r="AC267" s="7">
        <f>AA267-june!G267</f>
        <v>-7.3599999999999994</v>
      </c>
      <c r="AD267" s="7">
        <f>AB267-june!H267</f>
        <v>-63750</v>
      </c>
    </row>
    <row r="268" spans="1:30" ht="18.75">
      <c r="A268" s="6">
        <v>259</v>
      </c>
      <c r="B268" s="31" t="s">
        <v>1243</v>
      </c>
      <c r="C268" s="31">
        <v>259</v>
      </c>
      <c r="D268" s="31"/>
      <c r="E268" s="217">
        <v>0</v>
      </c>
      <c r="F268" s="218">
        <v>0</v>
      </c>
      <c r="G268" s="219">
        <f t="shared" si="21"/>
        <v>0</v>
      </c>
      <c r="H268" s="218">
        <f t="shared" si="22"/>
        <v>0</v>
      </c>
      <c r="J268" s="31">
        <v>0</v>
      </c>
      <c r="K268" s="31">
        <v>0</v>
      </c>
      <c r="L268" s="31"/>
      <c r="M268" s="218">
        <f t="shared" si="23"/>
        <v>0</v>
      </c>
      <c r="N268" s="218">
        <f t="shared" si="24"/>
        <v>0</v>
      </c>
      <c r="O268" s="33"/>
      <c r="P268">
        <v>259</v>
      </c>
      <c r="Q268"/>
      <c r="R268" s="221"/>
      <c r="T268" s="152">
        <f>E268-june!E268</f>
        <v>0</v>
      </c>
      <c r="U268" s="7">
        <f>F268-june!F268</f>
        <v>0</v>
      </c>
      <c r="V268" s="152">
        <f>G268-june!G268</f>
        <v>0</v>
      </c>
      <c r="W268" s="7">
        <f>H268-june!H268</f>
        <v>0</v>
      </c>
      <c r="Y268" s="6">
        <f t="shared" si="20"/>
        <v>0</v>
      </c>
      <c r="Z268">
        <v>259</v>
      </c>
      <c r="AA268"/>
      <c r="AB268" s="221"/>
      <c r="AC268" s="7">
        <f>AA268-june!G268</f>
        <v>0</v>
      </c>
      <c r="AD268" s="7">
        <f>AB268-june!H268</f>
        <v>0</v>
      </c>
    </row>
    <row r="269" spans="1:30" ht="18.75">
      <c r="A269" s="6">
        <v>260</v>
      </c>
      <c r="B269" s="31" t="s">
        <v>1244</v>
      </c>
      <c r="C269" s="31">
        <v>260</v>
      </c>
      <c r="D269" s="31"/>
      <c r="E269" s="217">
        <v>0</v>
      </c>
      <c r="F269" s="218">
        <v>0</v>
      </c>
      <c r="G269" s="219">
        <f t="shared" si="21"/>
        <v>0</v>
      </c>
      <c r="H269" s="218">
        <f t="shared" si="22"/>
        <v>0</v>
      </c>
      <c r="J269" s="31">
        <v>0</v>
      </c>
      <c r="K269" s="31">
        <v>0</v>
      </c>
      <c r="L269" s="31"/>
      <c r="M269" s="218">
        <f t="shared" si="23"/>
        <v>0</v>
      </c>
      <c r="N269" s="218">
        <f t="shared" si="24"/>
        <v>0</v>
      </c>
      <c r="O269" s="33"/>
      <c r="P269">
        <v>260</v>
      </c>
      <c r="Q269"/>
      <c r="R269" s="221"/>
      <c r="T269" s="152">
        <f>E269-june!E269</f>
        <v>0</v>
      </c>
      <c r="U269" s="7">
        <f>F269-june!F269</f>
        <v>0</v>
      </c>
      <c r="V269" s="152">
        <f>G269-june!G269</f>
        <v>0</v>
      </c>
      <c r="W269" s="7">
        <f>H269-june!H269</f>
        <v>0</v>
      </c>
      <c r="Y269" s="6">
        <f t="shared" si="20"/>
        <v>0</v>
      </c>
      <c r="Z269">
        <v>260</v>
      </c>
      <c r="AA269"/>
      <c r="AB269" s="221"/>
      <c r="AC269" s="7">
        <f>AA269-june!G269</f>
        <v>0</v>
      </c>
      <c r="AD269" s="7">
        <f>AB269-june!H269</f>
        <v>0</v>
      </c>
    </row>
    <row r="270" spans="1:30" ht="18.75">
      <c r="A270" s="6">
        <v>261</v>
      </c>
      <c r="B270" s="32" t="s">
        <v>780</v>
      </c>
      <c r="C270" s="31">
        <v>261</v>
      </c>
      <c r="D270" s="32"/>
      <c r="E270" s="217">
        <v>82.5</v>
      </c>
      <c r="F270" s="218">
        <v>458438</v>
      </c>
      <c r="G270" s="219">
        <f t="shared" si="21"/>
        <v>64.48</v>
      </c>
      <c r="H270" s="218">
        <f t="shared" si="22"/>
        <v>344631</v>
      </c>
      <c r="J270" s="32">
        <v>0</v>
      </c>
      <c r="K270" s="32">
        <v>0</v>
      </c>
      <c r="L270" s="32"/>
      <c r="M270" s="218">
        <f t="shared" si="23"/>
        <v>458438</v>
      </c>
      <c r="N270" s="218">
        <f t="shared" si="24"/>
        <v>344631</v>
      </c>
      <c r="O270" s="33"/>
      <c r="P270">
        <v>261</v>
      </c>
      <c r="Q270"/>
      <c r="R270" s="221">
        <v>6</v>
      </c>
      <c r="T270" s="152">
        <f>E270-june!E270</f>
        <v>6.0999999999999943</v>
      </c>
      <c r="U270" s="7">
        <f>F270-june!F270</f>
        <v>46400</v>
      </c>
      <c r="V270" s="152">
        <f>G270-june!G270</f>
        <v>0.45000000000000284</v>
      </c>
      <c r="W270" s="7">
        <f>H270-june!H270</f>
        <v>-28000</v>
      </c>
      <c r="Y270" s="6">
        <f t="shared" si="20"/>
        <v>0</v>
      </c>
      <c r="Z270">
        <v>261</v>
      </c>
      <c r="AA270">
        <v>60.940000000000005</v>
      </c>
      <c r="AB270" s="221">
        <v>320913</v>
      </c>
      <c r="AC270" s="7">
        <f>AA270-june!G270</f>
        <v>-3.0899999999999963</v>
      </c>
      <c r="AD270" s="7">
        <f>AB270-june!H270</f>
        <v>-51718</v>
      </c>
    </row>
    <row r="271" spans="1:30" ht="18.75">
      <c r="A271" s="6">
        <v>262</v>
      </c>
      <c r="B271" s="32" t="s">
        <v>822</v>
      </c>
      <c r="C271" s="31">
        <v>262</v>
      </c>
      <c r="D271" s="32"/>
      <c r="E271" s="217">
        <v>0</v>
      </c>
      <c r="F271" s="218">
        <v>0</v>
      </c>
      <c r="G271" s="219">
        <f t="shared" si="21"/>
        <v>10.85</v>
      </c>
      <c r="H271" s="218">
        <f t="shared" si="22"/>
        <v>62495</v>
      </c>
      <c r="J271" s="32">
        <v>0</v>
      </c>
      <c r="K271" s="32">
        <v>0</v>
      </c>
      <c r="L271" s="32"/>
      <c r="M271" s="218">
        <f t="shared" si="23"/>
        <v>0</v>
      </c>
      <c r="N271" s="218">
        <f t="shared" si="24"/>
        <v>62495</v>
      </c>
      <c r="O271" s="33"/>
      <c r="P271">
        <v>262</v>
      </c>
      <c r="Q271">
        <v>3</v>
      </c>
      <c r="R271" s="221">
        <v>4</v>
      </c>
      <c r="T271" s="152">
        <f>E271-june!E271</f>
        <v>0</v>
      </c>
      <c r="U271" s="7">
        <f>F271-june!F271</f>
        <v>0</v>
      </c>
      <c r="V271" s="152">
        <f>G271-june!G271</f>
        <v>-5.120000000000001</v>
      </c>
      <c r="W271" s="7">
        <f>H271-june!H271</f>
        <v>-34949</v>
      </c>
      <c r="Y271" s="6">
        <f t="shared" si="20"/>
        <v>0</v>
      </c>
      <c r="Z271">
        <v>262</v>
      </c>
      <c r="AA271">
        <v>6</v>
      </c>
      <c r="AB271" s="221">
        <v>30000</v>
      </c>
      <c r="AC271" s="7">
        <f>AA271-june!G271</f>
        <v>-9.9700000000000006</v>
      </c>
      <c r="AD271" s="7">
        <f>AB271-june!H271</f>
        <v>-67444</v>
      </c>
    </row>
    <row r="272" spans="1:30" ht="18.75">
      <c r="A272" s="6">
        <v>263</v>
      </c>
      <c r="B272" s="32" t="s">
        <v>917</v>
      </c>
      <c r="C272" s="31">
        <v>263</v>
      </c>
      <c r="D272" s="32"/>
      <c r="E272" s="217">
        <v>14</v>
      </c>
      <c r="F272" s="218">
        <v>74998</v>
      </c>
      <c r="G272" s="219">
        <f t="shared" si="21"/>
        <v>25.48</v>
      </c>
      <c r="H272" s="218">
        <f t="shared" si="22"/>
        <v>166742</v>
      </c>
      <c r="J272" s="32">
        <v>0</v>
      </c>
      <c r="K272" s="32">
        <v>0</v>
      </c>
      <c r="L272" s="32"/>
      <c r="M272" s="218">
        <f t="shared" si="23"/>
        <v>74998</v>
      </c>
      <c r="N272" s="218">
        <f t="shared" si="24"/>
        <v>166742</v>
      </c>
      <c r="O272" s="33"/>
      <c r="P272">
        <v>263</v>
      </c>
      <c r="Q272"/>
      <c r="R272" s="221"/>
      <c r="T272" s="152">
        <f>E272-june!E272</f>
        <v>3</v>
      </c>
      <c r="U272" s="7">
        <f>F272-june!F272</f>
        <v>17693</v>
      </c>
      <c r="V272" s="152">
        <f>G272-june!G272</f>
        <v>1.3300000000000018</v>
      </c>
      <c r="W272" s="7">
        <f>H272-june!H272</f>
        <v>35861</v>
      </c>
      <c r="Y272" s="6">
        <f t="shared" si="20"/>
        <v>0</v>
      </c>
      <c r="Z272">
        <v>263</v>
      </c>
      <c r="AA272">
        <v>25.48</v>
      </c>
      <c r="AB272" s="221">
        <v>166742</v>
      </c>
      <c r="AC272" s="7">
        <f>AA272-june!G272</f>
        <v>1.3300000000000018</v>
      </c>
      <c r="AD272" s="7">
        <f>AB272-june!H272</f>
        <v>35861</v>
      </c>
    </row>
    <row r="273" spans="1:30" ht="18.75">
      <c r="A273" s="6">
        <v>264</v>
      </c>
      <c r="B273" s="32" t="s">
        <v>1245</v>
      </c>
      <c r="C273" s="31">
        <v>264</v>
      </c>
      <c r="D273" s="32"/>
      <c r="E273" s="217">
        <v>0</v>
      </c>
      <c r="F273" s="218">
        <v>0</v>
      </c>
      <c r="G273" s="219">
        <f t="shared" si="21"/>
        <v>1.18</v>
      </c>
      <c r="H273" s="218">
        <f t="shared" si="22"/>
        <v>7906</v>
      </c>
      <c r="J273" s="32">
        <v>0</v>
      </c>
      <c r="K273" s="32">
        <v>0</v>
      </c>
      <c r="L273" s="32"/>
      <c r="M273" s="218">
        <f t="shared" si="23"/>
        <v>0</v>
      </c>
      <c r="N273" s="218">
        <f t="shared" si="24"/>
        <v>7906</v>
      </c>
      <c r="O273" s="33"/>
      <c r="P273">
        <v>264</v>
      </c>
      <c r="Q273"/>
      <c r="R273" s="221">
        <v>2</v>
      </c>
      <c r="T273" s="152">
        <f>E273-june!E273</f>
        <v>0</v>
      </c>
      <c r="U273" s="7">
        <f>F273-june!F273</f>
        <v>0</v>
      </c>
      <c r="V273" s="152">
        <f>G273-june!G273</f>
        <v>-0.12000000000000011</v>
      </c>
      <c r="W273" s="7">
        <f>H273-june!H273</f>
        <v>-1175</v>
      </c>
      <c r="Y273" s="6">
        <f t="shared" si="20"/>
        <v>0</v>
      </c>
      <c r="Z273" s="6">
        <v>264</v>
      </c>
      <c r="AC273" s="7">
        <f>AA273-june!G273</f>
        <v>-1.3</v>
      </c>
      <c r="AD273" s="7">
        <f>AB273-june!H273</f>
        <v>-9081</v>
      </c>
    </row>
    <row r="274" spans="1:30" ht="18.75">
      <c r="A274" s="6">
        <v>265</v>
      </c>
      <c r="B274" s="31" t="s">
        <v>1246</v>
      </c>
      <c r="C274" s="31">
        <v>265</v>
      </c>
      <c r="D274" s="31"/>
      <c r="E274" s="217">
        <v>0</v>
      </c>
      <c r="F274" s="218">
        <v>0</v>
      </c>
      <c r="G274" s="219">
        <f t="shared" si="21"/>
        <v>4.0199999999999996</v>
      </c>
      <c r="H274" s="218">
        <f t="shared" si="22"/>
        <v>26934</v>
      </c>
      <c r="J274" s="31">
        <v>0</v>
      </c>
      <c r="K274" s="31">
        <v>0</v>
      </c>
      <c r="L274" s="31"/>
      <c r="M274" s="218">
        <f t="shared" si="23"/>
        <v>0</v>
      </c>
      <c r="N274" s="218">
        <f t="shared" si="24"/>
        <v>26934</v>
      </c>
      <c r="O274" s="33"/>
      <c r="P274">
        <v>265</v>
      </c>
      <c r="Q274">
        <v>2</v>
      </c>
      <c r="R274" s="221">
        <v>4</v>
      </c>
      <c r="T274" s="152">
        <f>E274-june!E274</f>
        <v>0</v>
      </c>
      <c r="U274" s="7">
        <f>F274-june!F274</f>
        <v>0</v>
      </c>
      <c r="V274" s="152">
        <f>G274-june!G274</f>
        <v>-1.2800000000000002</v>
      </c>
      <c r="W274" s="7">
        <f>H274-june!H274</f>
        <v>-9697</v>
      </c>
      <c r="Y274" s="6">
        <f t="shared" si="20"/>
        <v>0</v>
      </c>
      <c r="Z274" s="6">
        <v>265</v>
      </c>
      <c r="AC274" s="7">
        <f>AA274-june!G274</f>
        <v>-5.3</v>
      </c>
      <c r="AD274" s="7">
        <f>AB274-june!H274</f>
        <v>-36631</v>
      </c>
    </row>
    <row r="275" spans="1:30" ht="18.75">
      <c r="A275" s="6">
        <v>266</v>
      </c>
      <c r="B275" s="31" t="s">
        <v>1247</v>
      </c>
      <c r="C275" s="31">
        <v>266</v>
      </c>
      <c r="D275" s="31"/>
      <c r="E275" s="217">
        <v>0</v>
      </c>
      <c r="F275" s="218">
        <v>0</v>
      </c>
      <c r="G275" s="219">
        <f t="shared" si="21"/>
        <v>0.59</v>
      </c>
      <c r="H275" s="218">
        <f t="shared" si="22"/>
        <v>3953</v>
      </c>
      <c r="J275" s="31">
        <v>0</v>
      </c>
      <c r="K275" s="31">
        <v>0</v>
      </c>
      <c r="L275" s="31"/>
      <c r="M275" s="218">
        <f t="shared" si="23"/>
        <v>0</v>
      </c>
      <c r="N275" s="218">
        <f t="shared" si="24"/>
        <v>3953</v>
      </c>
      <c r="O275" s="33"/>
      <c r="P275">
        <v>266</v>
      </c>
      <c r="Q275"/>
      <c r="R275" s="221">
        <v>1</v>
      </c>
      <c r="T275" s="152">
        <f>E275-june!E275</f>
        <v>0</v>
      </c>
      <c r="U275" s="7">
        <f>F275-june!F275</f>
        <v>0</v>
      </c>
      <c r="V275" s="152">
        <f>G275-june!G275</f>
        <v>-2.41</v>
      </c>
      <c r="W275" s="7">
        <f>H275-june!H275</f>
        <v>-13903</v>
      </c>
      <c r="Y275" s="6">
        <f t="shared" si="20"/>
        <v>0</v>
      </c>
      <c r="Z275" s="6">
        <v>266</v>
      </c>
      <c r="AC275" s="7">
        <f>AA275-june!G275</f>
        <v>-3</v>
      </c>
      <c r="AD275" s="7">
        <f>AB275-june!H275</f>
        <v>-17856</v>
      </c>
    </row>
    <row r="276" spans="1:30" ht="18.75">
      <c r="A276" s="6">
        <v>267</v>
      </c>
      <c r="B276" s="31" t="s">
        <v>1248</v>
      </c>
      <c r="C276" s="31">
        <v>267</v>
      </c>
      <c r="D276" s="31"/>
      <c r="E276" s="217">
        <v>0</v>
      </c>
      <c r="F276" s="218">
        <v>0</v>
      </c>
      <c r="G276" s="219">
        <f t="shared" si="21"/>
        <v>0</v>
      </c>
      <c r="H276" s="218">
        <f t="shared" si="22"/>
        <v>0</v>
      </c>
      <c r="J276" s="31">
        <v>0</v>
      </c>
      <c r="K276" s="31">
        <v>0</v>
      </c>
      <c r="L276" s="31"/>
      <c r="M276" s="218">
        <f t="shared" si="23"/>
        <v>0</v>
      </c>
      <c r="N276" s="218">
        <f t="shared" si="24"/>
        <v>0</v>
      </c>
      <c r="O276" s="33"/>
      <c r="P276">
        <v>267</v>
      </c>
      <c r="Q276"/>
      <c r="R276" s="221"/>
      <c r="T276" s="152">
        <f>E276-june!E276</f>
        <v>0</v>
      </c>
      <c r="U276" s="7">
        <f>F276-june!F276</f>
        <v>0</v>
      </c>
      <c r="V276" s="152">
        <f>G276-june!G276</f>
        <v>0</v>
      </c>
      <c r="W276" s="7">
        <f>H276-june!H276</f>
        <v>0</v>
      </c>
      <c r="Y276" s="6">
        <f t="shared" si="20"/>
        <v>0</v>
      </c>
      <c r="Z276">
        <v>267</v>
      </c>
      <c r="AA276"/>
      <c r="AB276" s="221"/>
      <c r="AC276" s="7">
        <f>AA276-june!G276</f>
        <v>0</v>
      </c>
      <c r="AD276" s="7">
        <f>AB276-june!H276</f>
        <v>0</v>
      </c>
    </row>
    <row r="277" spans="1:30" ht="18.75">
      <c r="A277" s="6">
        <v>268</v>
      </c>
      <c r="B277" s="31" t="s">
        <v>1249</v>
      </c>
      <c r="C277" s="31">
        <v>268</v>
      </c>
      <c r="D277" s="31"/>
      <c r="E277" s="217">
        <v>0</v>
      </c>
      <c r="F277" s="218">
        <v>0</v>
      </c>
      <c r="G277" s="219">
        <f t="shared" si="21"/>
        <v>0</v>
      </c>
      <c r="H277" s="218">
        <f t="shared" si="22"/>
        <v>0</v>
      </c>
      <c r="J277" s="31">
        <v>0</v>
      </c>
      <c r="K277" s="31">
        <v>0</v>
      </c>
      <c r="L277" s="31"/>
      <c r="M277" s="218">
        <f t="shared" si="23"/>
        <v>0</v>
      </c>
      <c r="N277" s="218">
        <f t="shared" si="24"/>
        <v>0</v>
      </c>
      <c r="O277" s="33"/>
      <c r="P277">
        <v>268</v>
      </c>
      <c r="Q277"/>
      <c r="R277" s="221"/>
      <c r="T277" s="152">
        <f>E277-june!E277</f>
        <v>0</v>
      </c>
      <c r="U277" s="7">
        <f>F277-june!F277</f>
        <v>0</v>
      </c>
      <c r="V277" s="152">
        <f>G277-june!G277</f>
        <v>0</v>
      </c>
      <c r="W277" s="7">
        <f>H277-june!H277</f>
        <v>0</v>
      </c>
      <c r="Y277" s="6">
        <f t="shared" si="20"/>
        <v>0</v>
      </c>
      <c r="Z277">
        <v>268</v>
      </c>
      <c r="AA277"/>
      <c r="AB277" s="221"/>
      <c r="AC277" s="7">
        <f>AA277-june!G277</f>
        <v>0</v>
      </c>
      <c r="AD277" s="7">
        <f>AB277-june!H277</f>
        <v>0</v>
      </c>
    </row>
    <row r="278" spans="1:30" ht="18.75">
      <c r="A278" s="6">
        <v>269</v>
      </c>
      <c r="B278" s="31" t="s">
        <v>1279</v>
      </c>
      <c r="C278" s="31">
        <v>269</v>
      </c>
      <c r="D278" s="31"/>
      <c r="E278" s="217">
        <v>0</v>
      </c>
      <c r="F278" s="218">
        <v>0</v>
      </c>
      <c r="G278" s="219">
        <f t="shared" si="21"/>
        <v>0</v>
      </c>
      <c r="H278" s="218">
        <f t="shared" si="22"/>
        <v>0</v>
      </c>
      <c r="J278" s="31">
        <v>0</v>
      </c>
      <c r="K278" s="31">
        <v>0</v>
      </c>
      <c r="L278" s="31"/>
      <c r="M278" s="218">
        <f t="shared" si="23"/>
        <v>0</v>
      </c>
      <c r="N278" s="218">
        <f t="shared" si="24"/>
        <v>0</v>
      </c>
      <c r="O278" s="33"/>
      <c r="P278">
        <v>269</v>
      </c>
      <c r="Q278"/>
      <c r="R278" s="221"/>
      <c r="T278" s="152">
        <f>E278-june!E278</f>
        <v>0</v>
      </c>
      <c r="U278" s="7">
        <f>F278-june!F278</f>
        <v>0</v>
      </c>
      <c r="V278" s="152">
        <f>G278-june!G278</f>
        <v>0</v>
      </c>
      <c r="W278" s="7">
        <f>H278-june!H278</f>
        <v>0</v>
      </c>
      <c r="Y278" s="6">
        <f t="shared" si="20"/>
        <v>0</v>
      </c>
      <c r="Z278">
        <v>269</v>
      </c>
      <c r="AA278"/>
      <c r="AB278" s="221"/>
      <c r="AC278" s="7">
        <f>AA278-june!G278</f>
        <v>0</v>
      </c>
      <c r="AD278" s="7">
        <f>AB278-june!H278</f>
        <v>0</v>
      </c>
    </row>
    <row r="279" spans="1:30" ht="18.75">
      <c r="A279" s="6">
        <v>270</v>
      </c>
      <c r="B279" s="32" t="s">
        <v>849</v>
      </c>
      <c r="C279" s="31">
        <v>270</v>
      </c>
      <c r="D279" s="32"/>
      <c r="E279" s="217">
        <v>0</v>
      </c>
      <c r="F279" s="218">
        <v>0</v>
      </c>
      <c r="G279" s="219">
        <f t="shared" si="21"/>
        <v>0</v>
      </c>
      <c r="H279" s="218">
        <f t="shared" si="22"/>
        <v>0</v>
      </c>
      <c r="J279" s="32">
        <v>0</v>
      </c>
      <c r="K279" s="32">
        <v>0</v>
      </c>
      <c r="L279" s="32"/>
      <c r="M279" s="218">
        <f t="shared" si="23"/>
        <v>0</v>
      </c>
      <c r="N279" s="218">
        <f t="shared" si="24"/>
        <v>0</v>
      </c>
      <c r="O279" s="33"/>
      <c r="P279">
        <v>270</v>
      </c>
      <c r="Q279"/>
      <c r="R279" s="221"/>
      <c r="T279" s="152">
        <f>E279-june!E279</f>
        <v>0</v>
      </c>
      <c r="U279" s="7">
        <f>F279-june!F279</f>
        <v>0</v>
      </c>
      <c r="V279" s="152">
        <f>G279-june!G279</f>
        <v>0</v>
      </c>
      <c r="W279" s="7">
        <f>H279-june!H279</f>
        <v>0</v>
      </c>
      <c r="Y279" s="6">
        <f t="shared" si="20"/>
        <v>0</v>
      </c>
      <c r="Z279">
        <v>270</v>
      </c>
      <c r="AA279"/>
      <c r="AB279" s="221"/>
      <c r="AC279" s="7">
        <f>AA279-june!G279</f>
        <v>0</v>
      </c>
      <c r="AD279" s="7">
        <f>AB279-june!H279</f>
        <v>0</v>
      </c>
    </row>
    <row r="280" spans="1:30" ht="18.75">
      <c r="A280" s="6">
        <v>271</v>
      </c>
      <c r="B280" s="32" t="s">
        <v>1285</v>
      </c>
      <c r="C280" s="31">
        <v>271</v>
      </c>
      <c r="D280" s="32"/>
      <c r="E280" s="217">
        <v>0.81</v>
      </c>
      <c r="F280" s="218">
        <v>4989</v>
      </c>
      <c r="G280" s="219">
        <f t="shared" si="21"/>
        <v>36.79</v>
      </c>
      <c r="H280" s="218">
        <f t="shared" si="22"/>
        <v>211728</v>
      </c>
      <c r="J280" s="32">
        <v>0</v>
      </c>
      <c r="K280" s="32">
        <v>0</v>
      </c>
      <c r="L280" s="32"/>
      <c r="M280" s="218">
        <f t="shared" si="23"/>
        <v>4989</v>
      </c>
      <c r="N280" s="218">
        <f t="shared" si="24"/>
        <v>211728</v>
      </c>
      <c r="O280" s="33"/>
      <c r="P280">
        <v>271</v>
      </c>
      <c r="Q280">
        <v>1</v>
      </c>
      <c r="R280" s="221">
        <v>8</v>
      </c>
      <c r="T280" s="152">
        <f>E280-june!E280</f>
        <v>0.81</v>
      </c>
      <c r="U280" s="7">
        <f>F280-june!F280</f>
        <v>4989</v>
      </c>
      <c r="V280" s="152">
        <f>G280-june!G280</f>
        <v>10.100000000000001</v>
      </c>
      <c r="W280" s="7">
        <f>H280-june!H280</f>
        <v>48873</v>
      </c>
      <c r="Y280" s="6">
        <f t="shared" si="20"/>
        <v>0</v>
      </c>
      <c r="Z280">
        <v>271</v>
      </c>
      <c r="AA280">
        <v>31.240000000000002</v>
      </c>
      <c r="AB280" s="221">
        <v>174543</v>
      </c>
      <c r="AC280" s="7">
        <f>AA280-june!G280</f>
        <v>4.5500000000000043</v>
      </c>
      <c r="AD280" s="7">
        <f>AB280-june!H280</f>
        <v>11688</v>
      </c>
    </row>
    <row r="281" spans="1:30" ht="18.75">
      <c r="A281" s="6">
        <v>272</v>
      </c>
      <c r="B281" s="31" t="s">
        <v>1250</v>
      </c>
      <c r="C281" s="31">
        <v>272</v>
      </c>
      <c r="D281" s="31"/>
      <c r="E281" s="217">
        <v>0</v>
      </c>
      <c r="F281" s="218">
        <v>0</v>
      </c>
      <c r="G281" s="219">
        <f t="shared" si="21"/>
        <v>8</v>
      </c>
      <c r="H281" s="218">
        <f t="shared" si="22"/>
        <v>40000</v>
      </c>
      <c r="J281" s="31">
        <v>0</v>
      </c>
      <c r="K281" s="31">
        <v>0</v>
      </c>
      <c r="L281" s="31"/>
      <c r="M281" s="218">
        <f t="shared" si="23"/>
        <v>0</v>
      </c>
      <c r="N281" s="218">
        <f t="shared" si="24"/>
        <v>40000</v>
      </c>
      <c r="O281" s="33"/>
      <c r="P281">
        <v>272</v>
      </c>
      <c r="Q281"/>
      <c r="R281" s="221"/>
      <c r="T281" s="152">
        <f>E281-june!E281</f>
        <v>0</v>
      </c>
      <c r="U281" s="7">
        <f>F281-june!F281</f>
        <v>0</v>
      </c>
      <c r="V281" s="152">
        <f>G281-june!G281</f>
        <v>-3.4599999999999991</v>
      </c>
      <c r="W281" s="7">
        <f>H281-june!H281</f>
        <v>-21092</v>
      </c>
      <c r="Y281" s="6">
        <f t="shared" si="20"/>
        <v>0</v>
      </c>
      <c r="Z281">
        <v>272</v>
      </c>
      <c r="AA281">
        <v>8</v>
      </c>
      <c r="AB281" s="221">
        <v>40000</v>
      </c>
      <c r="AC281" s="7">
        <f>AA281-june!G281</f>
        <v>-3.4599999999999991</v>
      </c>
      <c r="AD281" s="7">
        <f>AB281-june!H281</f>
        <v>-21092</v>
      </c>
    </row>
    <row r="282" spans="1:30" ht="18.75">
      <c r="A282" s="6">
        <v>273</v>
      </c>
      <c r="B282" s="31" t="s">
        <v>895</v>
      </c>
      <c r="C282" s="31">
        <v>273</v>
      </c>
      <c r="D282" s="31"/>
      <c r="E282" s="217">
        <v>0</v>
      </c>
      <c r="F282" s="218">
        <v>0</v>
      </c>
      <c r="G282" s="219">
        <f t="shared" si="21"/>
        <v>5.2299999999999995</v>
      </c>
      <c r="H282" s="218">
        <f t="shared" si="22"/>
        <v>29567</v>
      </c>
      <c r="J282" s="31">
        <v>0</v>
      </c>
      <c r="K282" s="31">
        <v>0</v>
      </c>
      <c r="L282" s="31"/>
      <c r="M282" s="218">
        <f t="shared" si="23"/>
        <v>0</v>
      </c>
      <c r="N282" s="218">
        <f t="shared" si="24"/>
        <v>29567</v>
      </c>
      <c r="O282" s="33"/>
      <c r="P282">
        <v>273</v>
      </c>
      <c r="Q282">
        <v>1</v>
      </c>
      <c r="R282" s="221">
        <v>2</v>
      </c>
      <c r="T282" s="152">
        <f>E282-june!E282</f>
        <v>0</v>
      </c>
      <c r="U282" s="7">
        <f>F282-june!F282</f>
        <v>0</v>
      </c>
      <c r="V282" s="152">
        <f>G282-june!G282</f>
        <v>-8.4499999999999993</v>
      </c>
      <c r="W282" s="7">
        <f>H282-june!H282</f>
        <v>-43609</v>
      </c>
      <c r="Y282" s="6">
        <f t="shared" si="20"/>
        <v>0</v>
      </c>
      <c r="Z282">
        <v>273</v>
      </c>
      <c r="AA282">
        <v>3.2199999999999998</v>
      </c>
      <c r="AB282" s="221">
        <v>16100</v>
      </c>
      <c r="AC282" s="7">
        <f>AA282-june!G282</f>
        <v>-10.46</v>
      </c>
      <c r="AD282" s="7">
        <f>AB282-june!H282</f>
        <v>-57076</v>
      </c>
    </row>
    <row r="283" spans="1:30" ht="18.75">
      <c r="A283" s="6">
        <v>274</v>
      </c>
      <c r="B283" s="32" t="s">
        <v>932</v>
      </c>
      <c r="C283" s="31">
        <v>274</v>
      </c>
      <c r="D283" s="32"/>
      <c r="E283" s="217">
        <v>0</v>
      </c>
      <c r="F283" s="218">
        <v>0</v>
      </c>
      <c r="G283" s="219">
        <f t="shared" si="21"/>
        <v>1.42</v>
      </c>
      <c r="H283" s="218">
        <f t="shared" si="22"/>
        <v>9514</v>
      </c>
      <c r="J283" s="32">
        <v>0</v>
      </c>
      <c r="K283" s="32">
        <v>0</v>
      </c>
      <c r="L283" s="32"/>
      <c r="M283" s="218">
        <f t="shared" si="23"/>
        <v>0</v>
      </c>
      <c r="N283" s="218">
        <f t="shared" si="24"/>
        <v>9514</v>
      </c>
      <c r="O283" s="33"/>
      <c r="P283">
        <v>274</v>
      </c>
      <c r="Q283">
        <v>1</v>
      </c>
      <c r="R283" s="221">
        <v>1</v>
      </c>
      <c r="T283" s="152">
        <f>E283-june!E283</f>
        <v>0</v>
      </c>
      <c r="U283" s="7">
        <f>F283-june!F283</f>
        <v>0</v>
      </c>
      <c r="V283" s="152">
        <f>G283-june!G283</f>
        <v>-3.58</v>
      </c>
      <c r="W283" s="7">
        <f>H283-june!H283</f>
        <v>-18886</v>
      </c>
      <c r="Y283" s="6">
        <f t="shared" si="20"/>
        <v>0</v>
      </c>
      <c r="Z283" s="6">
        <v>274</v>
      </c>
      <c r="AC283" s="7">
        <f>AA283-june!G283</f>
        <v>-5</v>
      </c>
      <c r="AD283" s="7">
        <f>AB283-june!H283</f>
        <v>-28400</v>
      </c>
    </row>
    <row r="284" spans="1:30" ht="18.75">
      <c r="A284" s="6">
        <v>275</v>
      </c>
      <c r="B284" s="31" t="s">
        <v>1251</v>
      </c>
      <c r="C284" s="31">
        <v>276</v>
      </c>
      <c r="D284" s="31"/>
      <c r="E284" s="217">
        <v>65</v>
      </c>
      <c r="F284" s="218">
        <v>394230</v>
      </c>
      <c r="G284" s="219">
        <f t="shared" si="21"/>
        <v>15.939999999999998</v>
      </c>
      <c r="H284" s="218">
        <f t="shared" si="22"/>
        <v>113346</v>
      </c>
      <c r="J284" s="31">
        <v>0</v>
      </c>
      <c r="K284" s="31">
        <v>0</v>
      </c>
      <c r="L284" s="31"/>
      <c r="M284" s="218">
        <f t="shared" si="23"/>
        <v>394230</v>
      </c>
      <c r="N284" s="218">
        <f t="shared" si="24"/>
        <v>113346</v>
      </c>
      <c r="O284" s="33"/>
      <c r="P284">
        <v>275</v>
      </c>
      <c r="Q284">
        <v>5</v>
      </c>
      <c r="R284" s="221"/>
      <c r="T284" s="152">
        <f>E284-june!E284</f>
        <v>-5.8799999999999955</v>
      </c>
      <c r="U284" s="7">
        <f>F284-june!F284</f>
        <v>-40796</v>
      </c>
      <c r="V284" s="152">
        <f>G284-june!G284</f>
        <v>5.9899999999999984</v>
      </c>
      <c r="W284" s="7">
        <f>H284-june!H284</f>
        <v>38143</v>
      </c>
      <c r="Y284" s="6">
        <f t="shared" si="20"/>
        <v>0</v>
      </c>
      <c r="Z284">
        <v>275</v>
      </c>
      <c r="AA284">
        <v>11.79</v>
      </c>
      <c r="AB284" s="221">
        <v>85541</v>
      </c>
      <c r="AC284" s="7">
        <f>AA284-june!G284</f>
        <v>1.8399999999999999</v>
      </c>
      <c r="AD284" s="7">
        <f>AB284-june!H284</f>
        <v>10338</v>
      </c>
    </row>
    <row r="285" spans="1:30" ht="18.75">
      <c r="A285" s="6">
        <v>276</v>
      </c>
      <c r="B285" s="32" t="s">
        <v>831</v>
      </c>
      <c r="C285" s="31">
        <v>277</v>
      </c>
      <c r="D285" s="32"/>
      <c r="E285" s="217">
        <v>0</v>
      </c>
      <c r="F285" s="218">
        <v>0</v>
      </c>
      <c r="G285" s="219">
        <f t="shared" si="21"/>
        <v>2.4</v>
      </c>
      <c r="H285" s="218">
        <f t="shared" si="22"/>
        <v>16812</v>
      </c>
      <c r="J285" s="32">
        <v>0</v>
      </c>
      <c r="K285" s="32">
        <v>0</v>
      </c>
      <c r="L285" s="32"/>
      <c r="M285" s="218">
        <f t="shared" si="23"/>
        <v>0</v>
      </c>
      <c r="N285" s="218">
        <f t="shared" si="24"/>
        <v>16812</v>
      </c>
      <c r="O285" s="33"/>
      <c r="P285">
        <v>276</v>
      </c>
      <c r="Q285">
        <v>2</v>
      </c>
      <c r="R285" s="221">
        <v>1</v>
      </c>
      <c r="T285" s="152">
        <f>E285-june!E285</f>
        <v>0</v>
      </c>
      <c r="U285" s="7">
        <f>F285-june!F285</f>
        <v>0</v>
      </c>
      <c r="V285" s="152">
        <f>G285-june!G285</f>
        <v>-1.77</v>
      </c>
      <c r="W285" s="7">
        <f>H285-june!H285</f>
        <v>-13006</v>
      </c>
      <c r="Y285" s="6">
        <f t="shared" si="20"/>
        <v>0</v>
      </c>
      <c r="Z285">
        <v>276</v>
      </c>
      <c r="AA285">
        <v>0.15</v>
      </c>
      <c r="AB285" s="221">
        <v>1737</v>
      </c>
      <c r="AC285" s="7">
        <f>AA285-june!G285</f>
        <v>-4.0199999999999996</v>
      </c>
      <c r="AD285" s="7">
        <f>AB285-june!H285</f>
        <v>-28081</v>
      </c>
    </row>
    <row r="286" spans="1:30" ht="18.75">
      <c r="A286" s="6">
        <v>277</v>
      </c>
      <c r="B286" s="32" t="s">
        <v>869</v>
      </c>
      <c r="C286" s="31">
        <v>278</v>
      </c>
      <c r="D286" s="32"/>
      <c r="E286" s="217">
        <v>6.33</v>
      </c>
      <c r="F286" s="218">
        <v>71119</v>
      </c>
      <c r="G286" s="219">
        <f t="shared" si="21"/>
        <v>231.83</v>
      </c>
      <c r="H286" s="218">
        <f t="shared" si="22"/>
        <v>1301647</v>
      </c>
      <c r="J286" s="32">
        <v>0</v>
      </c>
      <c r="K286" s="32">
        <v>0</v>
      </c>
      <c r="L286" s="32"/>
      <c r="M286" s="218">
        <f t="shared" si="23"/>
        <v>71119</v>
      </c>
      <c r="N286" s="218">
        <f t="shared" si="24"/>
        <v>1301647</v>
      </c>
      <c r="O286" s="33"/>
      <c r="P286">
        <v>277</v>
      </c>
      <c r="Q286">
        <v>4</v>
      </c>
      <c r="R286" s="221">
        <v>8</v>
      </c>
      <c r="T286" s="152">
        <f>E286-june!E286</f>
        <v>-0.98000000000000043</v>
      </c>
      <c r="U286" s="7">
        <f>F286-june!F286</f>
        <v>34569</v>
      </c>
      <c r="V286" s="152">
        <f>G286-june!G286</f>
        <v>-30.499999999999915</v>
      </c>
      <c r="W286" s="7">
        <f>H286-june!H286</f>
        <v>-187855</v>
      </c>
      <c r="Y286" s="6">
        <f t="shared" si="20"/>
        <v>0</v>
      </c>
      <c r="Z286">
        <v>277</v>
      </c>
      <c r="AA286">
        <v>223.79000000000002</v>
      </c>
      <c r="AB286" s="221">
        <v>1247779</v>
      </c>
      <c r="AC286" s="7">
        <f>AA286-june!G286</f>
        <v>-38.539999999999907</v>
      </c>
      <c r="AD286" s="7">
        <f>AB286-june!H286</f>
        <v>-241723</v>
      </c>
    </row>
    <row r="287" spans="1:30" ht="18.75">
      <c r="A287" s="6">
        <v>278</v>
      </c>
      <c r="B287" s="32" t="s">
        <v>817</v>
      </c>
      <c r="C287" s="31">
        <v>275</v>
      </c>
      <c r="D287" s="32"/>
      <c r="E287" s="217">
        <v>168.47000000000006</v>
      </c>
      <c r="F287" s="218">
        <v>960997</v>
      </c>
      <c r="G287" s="219">
        <f t="shared" si="21"/>
        <v>115.37</v>
      </c>
      <c r="H287" s="218">
        <f t="shared" si="22"/>
        <v>738717</v>
      </c>
      <c r="J287" s="32">
        <v>0</v>
      </c>
      <c r="K287" s="32">
        <v>0</v>
      </c>
      <c r="L287" s="32"/>
      <c r="M287" s="218">
        <f t="shared" si="23"/>
        <v>960997</v>
      </c>
      <c r="N287" s="218">
        <f t="shared" si="24"/>
        <v>738717</v>
      </c>
      <c r="O287" s="33"/>
      <c r="P287">
        <v>278</v>
      </c>
      <c r="Q287">
        <v>4</v>
      </c>
      <c r="R287" s="221">
        <v>3</v>
      </c>
      <c r="T287" s="152">
        <f>E287-june!E287</f>
        <v>6.0800000000000693</v>
      </c>
      <c r="U287" s="7">
        <f>F287-june!F287</f>
        <v>57851</v>
      </c>
      <c r="V287" s="152">
        <f>G287-june!G287</f>
        <v>2.0099999999999767</v>
      </c>
      <c r="W287" s="7">
        <f>H287-june!H287</f>
        <v>-3850</v>
      </c>
      <c r="Y287" s="6">
        <f t="shared" si="20"/>
        <v>0</v>
      </c>
      <c r="Z287">
        <v>278</v>
      </c>
      <c r="AA287">
        <v>110.28000000000002</v>
      </c>
      <c r="AB287" s="221">
        <v>704614</v>
      </c>
      <c r="AC287" s="7">
        <f>AA287-june!G287</f>
        <v>-3.0800000000000125</v>
      </c>
      <c r="AD287" s="7">
        <f>AB287-june!H287</f>
        <v>-37953</v>
      </c>
    </row>
    <row r="288" spans="1:30" ht="18.75">
      <c r="A288" s="6">
        <v>279</v>
      </c>
      <c r="B288" s="31" t="s">
        <v>1252</v>
      </c>
      <c r="C288" s="31">
        <v>279</v>
      </c>
      <c r="D288" s="31"/>
      <c r="E288" s="217">
        <v>0</v>
      </c>
      <c r="F288" s="218">
        <v>0</v>
      </c>
      <c r="G288" s="219">
        <f t="shared" si="21"/>
        <v>0</v>
      </c>
      <c r="H288" s="218">
        <f t="shared" si="22"/>
        <v>0</v>
      </c>
      <c r="J288" s="31">
        <v>0</v>
      </c>
      <c r="K288" s="31">
        <v>0</v>
      </c>
      <c r="L288" s="31"/>
      <c r="M288" s="218">
        <f t="shared" si="23"/>
        <v>0</v>
      </c>
      <c r="N288" s="218">
        <f t="shared" si="24"/>
        <v>0</v>
      </c>
      <c r="O288" s="33"/>
      <c r="P288">
        <v>279</v>
      </c>
      <c r="Q288"/>
      <c r="R288" s="221"/>
      <c r="T288" s="152">
        <f>E288-june!E288</f>
        <v>0</v>
      </c>
      <c r="U288" s="7">
        <f>F288-june!F288</f>
        <v>0</v>
      </c>
      <c r="V288" s="152">
        <f>G288-june!G288</f>
        <v>0</v>
      </c>
      <c r="W288" s="7">
        <f>H288-june!H288</f>
        <v>0</v>
      </c>
      <c r="Y288" s="6">
        <f t="shared" si="20"/>
        <v>0</v>
      </c>
      <c r="Z288">
        <v>279</v>
      </c>
      <c r="AA288"/>
      <c r="AB288" s="221"/>
      <c r="AC288" s="7">
        <f>AA288-june!G288</f>
        <v>0</v>
      </c>
      <c r="AD288" s="7">
        <f>AB288-june!H288</f>
        <v>0</v>
      </c>
    </row>
    <row r="289" spans="1:30" ht="18.75">
      <c r="A289" s="6">
        <v>280</v>
      </c>
      <c r="B289" s="31" t="s">
        <v>1253</v>
      </c>
      <c r="C289" s="31">
        <v>280</v>
      </c>
      <c r="D289" s="31"/>
      <c r="E289" s="217">
        <v>0</v>
      </c>
      <c r="F289" s="218">
        <v>0</v>
      </c>
      <c r="G289" s="219">
        <f t="shared" si="21"/>
        <v>0</v>
      </c>
      <c r="H289" s="218">
        <f t="shared" si="22"/>
        <v>0</v>
      </c>
      <c r="J289" s="31">
        <v>0</v>
      </c>
      <c r="K289" s="31">
        <v>0</v>
      </c>
      <c r="L289" s="31"/>
      <c r="M289" s="218">
        <f t="shared" si="23"/>
        <v>0</v>
      </c>
      <c r="N289" s="218">
        <f t="shared" si="24"/>
        <v>0</v>
      </c>
      <c r="O289" s="33"/>
      <c r="P289">
        <v>280</v>
      </c>
      <c r="Q289"/>
      <c r="R289" s="221"/>
      <c r="T289" s="152">
        <f>E289-june!E289</f>
        <v>0</v>
      </c>
      <c r="U289" s="7">
        <f>F289-june!F289</f>
        <v>0</v>
      </c>
      <c r="V289" s="152">
        <f>G289-june!G289</f>
        <v>0</v>
      </c>
      <c r="W289" s="7">
        <f>H289-june!H289</f>
        <v>0</v>
      </c>
      <c r="Y289" s="6">
        <f t="shared" si="20"/>
        <v>0</v>
      </c>
      <c r="Z289">
        <v>280</v>
      </c>
      <c r="AA289"/>
      <c r="AB289" s="221"/>
      <c r="AC289" s="7">
        <f>AA289-june!G289</f>
        <v>0</v>
      </c>
      <c r="AD289" s="7">
        <f>AB289-june!H289</f>
        <v>0</v>
      </c>
    </row>
    <row r="290" spans="1:30" ht="18.75">
      <c r="A290" s="6">
        <v>281</v>
      </c>
      <c r="B290" s="32" t="s">
        <v>575</v>
      </c>
      <c r="C290" s="31">
        <v>281</v>
      </c>
      <c r="D290" s="32"/>
      <c r="E290" s="217">
        <v>8.41</v>
      </c>
      <c r="F290" s="218">
        <v>45904</v>
      </c>
      <c r="G290" s="219">
        <f t="shared" si="21"/>
        <v>740.96999999999991</v>
      </c>
      <c r="H290" s="218">
        <f t="shared" si="22"/>
        <v>4294860</v>
      </c>
      <c r="J290" s="32">
        <v>0</v>
      </c>
      <c r="K290" s="32">
        <v>0</v>
      </c>
      <c r="L290" s="32"/>
      <c r="M290" s="218">
        <f t="shared" si="23"/>
        <v>45904</v>
      </c>
      <c r="N290" s="218">
        <f t="shared" si="24"/>
        <v>4294860</v>
      </c>
      <c r="O290" s="33"/>
      <c r="P290">
        <v>281</v>
      </c>
      <c r="Q290">
        <v>30</v>
      </c>
      <c r="R290" s="221">
        <v>56</v>
      </c>
      <c r="T290" s="152">
        <f>E290-june!E290</f>
        <v>-5.59</v>
      </c>
      <c r="U290" s="7">
        <f>F290-june!F290</f>
        <v>-32448</v>
      </c>
      <c r="V290" s="152">
        <f>G290-june!G290</f>
        <v>-16.35000000000025</v>
      </c>
      <c r="W290" s="7">
        <f>H290-june!H290</f>
        <v>-185285</v>
      </c>
      <c r="Y290" s="6">
        <f t="shared" si="20"/>
        <v>0</v>
      </c>
      <c r="Z290">
        <v>281</v>
      </c>
      <c r="AA290">
        <v>683.03</v>
      </c>
      <c r="AB290" s="221">
        <v>3906662</v>
      </c>
      <c r="AC290" s="7">
        <f>AA290-june!G290</f>
        <v>-74.290000000000191</v>
      </c>
      <c r="AD290" s="7">
        <f>AB290-june!H290</f>
        <v>-573483</v>
      </c>
    </row>
    <row r="291" spans="1:30" ht="18.75">
      <c r="A291" s="6">
        <v>282</v>
      </c>
      <c r="B291" s="31" t="s">
        <v>1254</v>
      </c>
      <c r="C291" s="31">
        <v>282</v>
      </c>
      <c r="D291" s="31"/>
      <c r="E291" s="217">
        <v>0</v>
      </c>
      <c r="F291" s="218">
        <v>0</v>
      </c>
      <c r="G291" s="219">
        <f t="shared" si="21"/>
        <v>0</v>
      </c>
      <c r="H291" s="218">
        <f t="shared" si="22"/>
        <v>0</v>
      </c>
      <c r="J291" s="31">
        <v>0</v>
      </c>
      <c r="K291" s="31">
        <v>0</v>
      </c>
      <c r="L291" s="31"/>
      <c r="M291" s="218">
        <f t="shared" si="23"/>
        <v>0</v>
      </c>
      <c r="N291" s="218">
        <f t="shared" si="24"/>
        <v>0</v>
      </c>
      <c r="O291" s="33"/>
      <c r="P291">
        <v>282</v>
      </c>
      <c r="Q291"/>
      <c r="R291" s="221"/>
      <c r="T291" s="152">
        <f>E291-june!E291</f>
        <v>0</v>
      </c>
      <c r="U291" s="7">
        <f>F291-june!F291</f>
        <v>0</v>
      </c>
      <c r="V291" s="152">
        <f>G291-june!G291</f>
        <v>0</v>
      </c>
      <c r="W291" s="7">
        <f>H291-june!H291</f>
        <v>0</v>
      </c>
      <c r="Y291" s="6">
        <f t="shared" si="20"/>
        <v>0</v>
      </c>
      <c r="Z291">
        <v>282</v>
      </c>
      <c r="AA291"/>
      <c r="AB291" s="221"/>
      <c r="AC291" s="7">
        <f>AA291-june!G291</f>
        <v>0</v>
      </c>
      <c r="AD291" s="7">
        <f>AB291-june!H291</f>
        <v>0</v>
      </c>
    </row>
    <row r="292" spans="1:30" ht="18.75">
      <c r="A292" s="6">
        <v>283</v>
      </c>
      <c r="B292" s="31" t="s">
        <v>1255</v>
      </c>
      <c r="C292" s="31">
        <v>283</v>
      </c>
      <c r="D292" s="31"/>
      <c r="E292" s="217">
        <v>0</v>
      </c>
      <c r="F292" s="218">
        <v>0</v>
      </c>
      <c r="G292" s="219">
        <f t="shared" si="21"/>
        <v>0</v>
      </c>
      <c r="H292" s="218">
        <f t="shared" si="22"/>
        <v>0</v>
      </c>
      <c r="J292" s="31">
        <v>0</v>
      </c>
      <c r="K292" s="31">
        <v>0</v>
      </c>
      <c r="L292" s="31"/>
      <c r="M292" s="218">
        <f t="shared" si="23"/>
        <v>0</v>
      </c>
      <c r="N292" s="218">
        <f t="shared" si="24"/>
        <v>0</v>
      </c>
      <c r="O292" s="33"/>
      <c r="P292">
        <v>283</v>
      </c>
      <c r="Q292"/>
      <c r="R292" s="221"/>
      <c r="T292" s="152">
        <f>E292-june!E292</f>
        <v>0</v>
      </c>
      <c r="U292" s="7">
        <f>F292-june!F292</f>
        <v>0</v>
      </c>
      <c r="V292" s="152">
        <f>G292-june!G292</f>
        <v>0</v>
      </c>
      <c r="W292" s="7">
        <f>H292-june!H292</f>
        <v>0</v>
      </c>
      <c r="Y292" s="6">
        <f t="shared" si="20"/>
        <v>0</v>
      </c>
      <c r="Z292">
        <v>283</v>
      </c>
      <c r="AA292"/>
      <c r="AB292" s="221"/>
      <c r="AC292" s="7">
        <f>AA292-june!G292</f>
        <v>0</v>
      </c>
      <c r="AD292" s="7">
        <f>AB292-june!H292</f>
        <v>0</v>
      </c>
    </row>
    <row r="293" spans="1:30" ht="18.75">
      <c r="A293" s="6">
        <v>284</v>
      </c>
      <c r="B293" s="31" t="s">
        <v>772</v>
      </c>
      <c r="C293" s="31">
        <v>284</v>
      </c>
      <c r="D293" s="31"/>
      <c r="E293" s="217">
        <v>0</v>
      </c>
      <c r="F293" s="218">
        <v>0</v>
      </c>
      <c r="G293" s="219">
        <f t="shared" si="21"/>
        <v>2.48</v>
      </c>
      <c r="H293" s="218">
        <f t="shared" si="22"/>
        <v>21674</v>
      </c>
      <c r="J293" s="31">
        <v>0</v>
      </c>
      <c r="K293" s="31">
        <v>0</v>
      </c>
      <c r="L293" s="31"/>
      <c r="M293" s="218">
        <f t="shared" si="23"/>
        <v>0</v>
      </c>
      <c r="N293" s="218">
        <f t="shared" si="24"/>
        <v>21674</v>
      </c>
      <c r="O293" s="33"/>
      <c r="P293">
        <v>284</v>
      </c>
      <c r="Q293"/>
      <c r="R293" s="221"/>
      <c r="T293" s="152">
        <f>E293-june!E293</f>
        <v>0</v>
      </c>
      <c r="U293" s="7">
        <f>F293-june!F293</f>
        <v>0</v>
      </c>
      <c r="V293" s="152">
        <f>G293-june!G293</f>
        <v>-5.01</v>
      </c>
      <c r="W293" s="7">
        <f>H293-june!H293</f>
        <v>-30162</v>
      </c>
      <c r="Y293" s="6">
        <f t="shared" si="20"/>
        <v>0</v>
      </c>
      <c r="Z293">
        <v>284</v>
      </c>
      <c r="AA293">
        <v>2.48</v>
      </c>
      <c r="AB293" s="221">
        <v>21674</v>
      </c>
      <c r="AC293" s="7">
        <f>AA293-june!G293</f>
        <v>-5.01</v>
      </c>
      <c r="AD293" s="7">
        <f>AB293-june!H293</f>
        <v>-30162</v>
      </c>
    </row>
    <row r="294" spans="1:30" ht="18.75">
      <c r="A294" s="6">
        <v>285</v>
      </c>
      <c r="B294" s="32" t="s">
        <v>839</v>
      </c>
      <c r="C294" s="31">
        <v>285</v>
      </c>
      <c r="D294" s="32"/>
      <c r="E294" s="217">
        <v>0</v>
      </c>
      <c r="F294" s="218">
        <v>0</v>
      </c>
      <c r="G294" s="219">
        <f t="shared" si="21"/>
        <v>13.14</v>
      </c>
      <c r="H294" s="218">
        <f t="shared" si="22"/>
        <v>76138</v>
      </c>
      <c r="J294" s="32">
        <v>0</v>
      </c>
      <c r="K294" s="32">
        <v>0</v>
      </c>
      <c r="L294" s="32"/>
      <c r="M294" s="218">
        <f t="shared" si="23"/>
        <v>0</v>
      </c>
      <c r="N294" s="218">
        <f t="shared" si="24"/>
        <v>76138</v>
      </c>
      <c r="O294" s="33"/>
      <c r="P294">
        <v>285</v>
      </c>
      <c r="Q294">
        <v>1</v>
      </c>
      <c r="R294" s="221">
        <v>9</v>
      </c>
      <c r="T294" s="152">
        <f>E294-june!E294</f>
        <v>0</v>
      </c>
      <c r="U294" s="7">
        <f>F294-june!F294</f>
        <v>0</v>
      </c>
      <c r="V294" s="152">
        <f>G294-june!G294</f>
        <v>-3.490000000000002</v>
      </c>
      <c r="W294" s="7">
        <f>H294-june!H294</f>
        <v>-67497</v>
      </c>
      <c r="Y294" s="6">
        <f t="shared" si="20"/>
        <v>0</v>
      </c>
      <c r="Z294">
        <v>285</v>
      </c>
      <c r="AA294">
        <v>7</v>
      </c>
      <c r="AB294" s="221">
        <v>35000</v>
      </c>
      <c r="AC294" s="7">
        <f>AA294-june!G294</f>
        <v>-9.6300000000000026</v>
      </c>
      <c r="AD294" s="7">
        <f>AB294-june!H294</f>
        <v>-108635</v>
      </c>
    </row>
    <row r="295" spans="1:30" ht="18.75">
      <c r="A295" s="6">
        <v>286</v>
      </c>
      <c r="B295" s="31" t="s">
        <v>1256</v>
      </c>
      <c r="C295" s="31">
        <v>286</v>
      </c>
      <c r="D295" s="31"/>
      <c r="E295" s="217">
        <v>0</v>
      </c>
      <c r="F295" s="218">
        <v>0</v>
      </c>
      <c r="G295" s="219">
        <f t="shared" si="21"/>
        <v>0</v>
      </c>
      <c r="H295" s="218">
        <f t="shared" si="22"/>
        <v>0</v>
      </c>
      <c r="J295" s="31">
        <v>0</v>
      </c>
      <c r="K295" s="31">
        <v>0</v>
      </c>
      <c r="L295" s="31"/>
      <c r="M295" s="218">
        <f t="shared" si="23"/>
        <v>0</v>
      </c>
      <c r="N295" s="218">
        <f t="shared" si="24"/>
        <v>0</v>
      </c>
      <c r="O295" s="33"/>
      <c r="P295">
        <v>286</v>
      </c>
      <c r="Q295"/>
      <c r="R295" s="221"/>
      <c r="T295" s="152">
        <f>E295-june!E295</f>
        <v>0</v>
      </c>
      <c r="U295" s="7">
        <f>F295-june!F295</f>
        <v>0</v>
      </c>
      <c r="V295" s="152">
        <f>G295-june!G295</f>
        <v>0</v>
      </c>
      <c r="W295" s="7">
        <f>H295-june!H295</f>
        <v>0</v>
      </c>
      <c r="Y295" s="6">
        <f t="shared" si="20"/>
        <v>0</v>
      </c>
      <c r="Z295">
        <v>286</v>
      </c>
      <c r="AA295"/>
      <c r="AB295" s="221"/>
      <c r="AC295" s="7">
        <f>AA295-june!G295</f>
        <v>0</v>
      </c>
      <c r="AD295" s="7">
        <f>AB295-june!H295</f>
        <v>0</v>
      </c>
    </row>
    <row r="296" spans="1:30" ht="18.75">
      <c r="A296" s="6">
        <v>287</v>
      </c>
      <c r="B296" s="31" t="s">
        <v>1257</v>
      </c>
      <c r="C296" s="31">
        <v>287</v>
      </c>
      <c r="D296" s="31"/>
      <c r="E296" s="217">
        <v>0</v>
      </c>
      <c r="F296" s="218">
        <v>0</v>
      </c>
      <c r="G296" s="219">
        <f t="shared" si="21"/>
        <v>4.4800000000000004</v>
      </c>
      <c r="H296" s="218">
        <f t="shared" si="22"/>
        <v>25222</v>
      </c>
      <c r="J296" s="31">
        <v>0</v>
      </c>
      <c r="K296" s="31">
        <v>0</v>
      </c>
      <c r="L296" s="31"/>
      <c r="M296" s="218">
        <f t="shared" si="23"/>
        <v>0</v>
      </c>
      <c r="N296" s="218">
        <f t="shared" si="24"/>
        <v>25222</v>
      </c>
      <c r="O296" s="33"/>
      <c r="P296">
        <v>287</v>
      </c>
      <c r="Q296">
        <v>2</v>
      </c>
      <c r="R296" s="221"/>
      <c r="T296" s="152">
        <f>E296-june!E296</f>
        <v>0</v>
      </c>
      <c r="U296" s="7">
        <f>F296-june!F296</f>
        <v>0</v>
      </c>
      <c r="V296" s="152">
        <f>G296-june!G296</f>
        <v>-2.5299999999999994</v>
      </c>
      <c r="W296" s="7">
        <f>H296-june!H296</f>
        <v>-24863</v>
      </c>
      <c r="Y296" s="6">
        <f t="shared" si="20"/>
        <v>0</v>
      </c>
      <c r="Z296">
        <v>287</v>
      </c>
      <c r="AA296">
        <v>2.8200000000000003</v>
      </c>
      <c r="AB296" s="221">
        <v>14100</v>
      </c>
      <c r="AC296" s="7">
        <f>AA296-june!G296</f>
        <v>-4.1899999999999995</v>
      </c>
      <c r="AD296" s="7">
        <f>AB296-june!H296</f>
        <v>-35985</v>
      </c>
    </row>
    <row r="297" spans="1:30" ht="18.75">
      <c r="A297" s="6">
        <v>288</v>
      </c>
      <c r="B297" s="31" t="s">
        <v>1258</v>
      </c>
      <c r="C297" s="31">
        <v>288</v>
      </c>
      <c r="D297" s="31"/>
      <c r="E297" s="217">
        <v>0</v>
      </c>
      <c r="F297" s="218">
        <v>0</v>
      </c>
      <c r="G297" s="219">
        <f t="shared" si="21"/>
        <v>2.98</v>
      </c>
      <c r="H297" s="218">
        <f t="shared" si="22"/>
        <v>23284</v>
      </c>
      <c r="J297" s="31">
        <v>0</v>
      </c>
      <c r="K297" s="31">
        <v>0</v>
      </c>
      <c r="L297" s="31"/>
      <c r="M297" s="218">
        <f t="shared" si="23"/>
        <v>0</v>
      </c>
      <c r="N297" s="218">
        <f t="shared" si="24"/>
        <v>23284</v>
      </c>
      <c r="O297" s="33"/>
      <c r="P297">
        <v>288</v>
      </c>
      <c r="Q297"/>
      <c r="R297" s="221"/>
      <c r="T297" s="152">
        <f>E297-june!E297</f>
        <v>0</v>
      </c>
      <c r="U297" s="7">
        <f>F297-june!F297</f>
        <v>0</v>
      </c>
      <c r="V297" s="152">
        <f>G297-june!G297</f>
        <v>1.48</v>
      </c>
      <c r="W297" s="7">
        <f>H297-june!H297</f>
        <v>8172</v>
      </c>
      <c r="Y297" s="6">
        <f t="shared" si="20"/>
        <v>0</v>
      </c>
      <c r="Z297">
        <v>288</v>
      </c>
      <c r="AA297">
        <v>2.98</v>
      </c>
      <c r="AB297" s="221">
        <v>23284</v>
      </c>
      <c r="AC297" s="7">
        <f>AA297-june!G297</f>
        <v>1.48</v>
      </c>
      <c r="AD297" s="7">
        <f>AB297-june!H297</f>
        <v>8172</v>
      </c>
    </row>
    <row r="298" spans="1:30" ht="18.75">
      <c r="A298" s="6">
        <v>289</v>
      </c>
      <c r="B298" s="32" t="s">
        <v>1259</v>
      </c>
      <c r="C298" s="31">
        <v>289</v>
      </c>
      <c r="D298" s="32"/>
      <c r="E298" s="217">
        <v>35.769999999999996</v>
      </c>
      <c r="F298" s="218">
        <v>262071</v>
      </c>
      <c r="G298" s="219">
        <f t="shared" si="21"/>
        <v>18.59</v>
      </c>
      <c r="H298" s="218">
        <f t="shared" si="22"/>
        <v>93953</v>
      </c>
      <c r="J298" s="32">
        <v>0</v>
      </c>
      <c r="K298" s="32">
        <v>0</v>
      </c>
      <c r="L298" s="32"/>
      <c r="M298" s="218">
        <f t="shared" si="23"/>
        <v>262071</v>
      </c>
      <c r="N298" s="218">
        <f t="shared" si="24"/>
        <v>93953</v>
      </c>
      <c r="O298" s="33"/>
      <c r="P298">
        <v>289</v>
      </c>
      <c r="Q298"/>
      <c r="R298" s="221">
        <v>1</v>
      </c>
      <c r="T298" s="152">
        <f>E298-june!E298</f>
        <v>-5.740000000000002</v>
      </c>
      <c r="U298" s="7">
        <f>F298-june!F298</f>
        <v>-41286</v>
      </c>
      <c r="V298" s="152">
        <f>G298-june!G298</f>
        <v>10.59</v>
      </c>
      <c r="W298" s="7">
        <f>H298-june!H298</f>
        <v>53953</v>
      </c>
      <c r="Y298" s="6">
        <f t="shared" si="20"/>
        <v>0</v>
      </c>
      <c r="Z298">
        <v>289</v>
      </c>
      <c r="AA298">
        <v>18</v>
      </c>
      <c r="AB298" s="221">
        <v>90000</v>
      </c>
      <c r="AC298" s="7">
        <f>AA298-june!G298</f>
        <v>10</v>
      </c>
      <c r="AD298" s="7">
        <f>AB298-june!H298</f>
        <v>50000</v>
      </c>
    </row>
    <row r="299" spans="1:30" ht="18.75">
      <c r="A299" s="6">
        <v>290</v>
      </c>
      <c r="B299" s="32" t="s">
        <v>798</v>
      </c>
      <c r="C299" s="31">
        <v>290</v>
      </c>
      <c r="D299" s="32"/>
      <c r="E299" s="217">
        <v>52</v>
      </c>
      <c r="F299" s="218">
        <v>292239</v>
      </c>
      <c r="G299" s="219">
        <f t="shared" si="21"/>
        <v>19.409999999999997</v>
      </c>
      <c r="H299" s="218">
        <f t="shared" si="22"/>
        <v>106098</v>
      </c>
      <c r="J299" s="32">
        <v>0</v>
      </c>
      <c r="K299" s="32">
        <v>0</v>
      </c>
      <c r="L299" s="32"/>
      <c r="M299" s="218">
        <f t="shared" si="23"/>
        <v>292239</v>
      </c>
      <c r="N299" s="218">
        <f t="shared" si="24"/>
        <v>106098</v>
      </c>
      <c r="O299" s="33"/>
      <c r="P299">
        <v>290</v>
      </c>
      <c r="Q299">
        <v>1</v>
      </c>
      <c r="R299" s="221">
        <v>2</v>
      </c>
      <c r="T299" s="152">
        <f>E299-june!E299</f>
        <v>13</v>
      </c>
      <c r="U299" s="7">
        <f>F299-june!F299</f>
        <v>73156</v>
      </c>
      <c r="V299" s="152">
        <f>G299-june!G299</f>
        <v>1.509999999999998</v>
      </c>
      <c r="W299" s="7">
        <f>H299-june!H299</f>
        <v>9668</v>
      </c>
      <c r="Y299" s="6">
        <f t="shared" si="20"/>
        <v>0</v>
      </c>
      <c r="Z299">
        <v>290</v>
      </c>
      <c r="AA299">
        <v>17.399999999999999</v>
      </c>
      <c r="AB299" s="221">
        <v>92631</v>
      </c>
      <c r="AC299" s="7">
        <f>AA299-june!G299</f>
        <v>-0.5</v>
      </c>
      <c r="AD299" s="7">
        <f>AB299-june!H299</f>
        <v>-3799</v>
      </c>
    </row>
    <row r="300" spans="1:30" ht="18.75">
      <c r="A300" s="6">
        <v>291</v>
      </c>
      <c r="B300" s="32" t="s">
        <v>773</v>
      </c>
      <c r="C300" s="31">
        <v>291</v>
      </c>
      <c r="D300" s="32"/>
      <c r="E300" s="217">
        <v>0</v>
      </c>
      <c r="F300" s="218">
        <v>0</v>
      </c>
      <c r="G300" s="219">
        <f t="shared" si="21"/>
        <v>3.36</v>
      </c>
      <c r="H300" s="218">
        <f t="shared" si="22"/>
        <v>20812</v>
      </c>
      <c r="J300" s="32">
        <v>0</v>
      </c>
      <c r="K300" s="32">
        <v>0</v>
      </c>
      <c r="L300" s="32"/>
      <c r="M300" s="218">
        <f t="shared" si="23"/>
        <v>0</v>
      </c>
      <c r="N300" s="218">
        <f t="shared" si="24"/>
        <v>20812</v>
      </c>
      <c r="O300" s="33"/>
      <c r="P300">
        <v>291</v>
      </c>
      <c r="Q300"/>
      <c r="R300" s="221">
        <v>4</v>
      </c>
      <c r="T300" s="152">
        <f>E300-june!E300</f>
        <v>0</v>
      </c>
      <c r="U300" s="7">
        <f>F300-june!F300</f>
        <v>0</v>
      </c>
      <c r="V300" s="152">
        <f>G300-june!G300</f>
        <v>-1.9</v>
      </c>
      <c r="W300" s="7">
        <f>H300-june!H300</f>
        <v>-12925</v>
      </c>
      <c r="Y300" s="6">
        <f t="shared" si="20"/>
        <v>0</v>
      </c>
      <c r="Z300">
        <v>291</v>
      </c>
      <c r="AA300">
        <v>1</v>
      </c>
      <c r="AB300" s="221">
        <v>5000</v>
      </c>
      <c r="AC300" s="7">
        <f>AA300-june!G300</f>
        <v>-4.26</v>
      </c>
      <c r="AD300" s="7">
        <f>AB300-june!H300</f>
        <v>-28737</v>
      </c>
    </row>
    <row r="301" spans="1:30" ht="18.75">
      <c r="A301" s="6">
        <v>292</v>
      </c>
      <c r="B301" s="31" t="s">
        <v>1260</v>
      </c>
      <c r="C301" s="31">
        <v>292</v>
      </c>
      <c r="D301" s="31"/>
      <c r="E301" s="217">
        <v>0</v>
      </c>
      <c r="F301" s="218">
        <v>0</v>
      </c>
      <c r="G301" s="219">
        <f t="shared" si="21"/>
        <v>9.09</v>
      </c>
      <c r="H301" s="218">
        <f t="shared" si="22"/>
        <v>47456</v>
      </c>
      <c r="J301" s="31">
        <v>0</v>
      </c>
      <c r="K301" s="31">
        <v>0</v>
      </c>
      <c r="L301" s="31"/>
      <c r="M301" s="218">
        <f t="shared" si="23"/>
        <v>0</v>
      </c>
      <c r="N301" s="218">
        <f t="shared" si="24"/>
        <v>47456</v>
      </c>
      <c r="O301" s="33"/>
      <c r="P301">
        <v>292</v>
      </c>
      <c r="Q301"/>
      <c r="R301" s="221">
        <v>2</v>
      </c>
      <c r="T301" s="152">
        <f>E301-june!E301</f>
        <v>0</v>
      </c>
      <c r="U301" s="7">
        <f>F301-june!F301</f>
        <v>0</v>
      </c>
      <c r="V301" s="152">
        <f>G301-june!G301</f>
        <v>-4.91</v>
      </c>
      <c r="W301" s="7">
        <f>H301-june!H301</f>
        <v>-29745</v>
      </c>
      <c r="Y301" s="6">
        <f t="shared" si="20"/>
        <v>0</v>
      </c>
      <c r="Z301">
        <v>292</v>
      </c>
      <c r="AA301">
        <v>7.91</v>
      </c>
      <c r="AB301" s="221">
        <v>39550</v>
      </c>
      <c r="AC301" s="7">
        <f>AA301-june!G301</f>
        <v>-6.09</v>
      </c>
      <c r="AD301" s="7">
        <f>AB301-june!H301</f>
        <v>-37651</v>
      </c>
    </row>
    <row r="302" spans="1:30" ht="18.75">
      <c r="A302" s="6">
        <v>293</v>
      </c>
      <c r="B302" s="32" t="s">
        <v>840</v>
      </c>
      <c r="C302" s="31">
        <v>293</v>
      </c>
      <c r="D302" s="32"/>
      <c r="E302" s="217">
        <v>84.230000000000018</v>
      </c>
      <c r="F302" s="218">
        <v>444565</v>
      </c>
      <c r="G302" s="219">
        <f t="shared" si="21"/>
        <v>64.11</v>
      </c>
      <c r="H302" s="218">
        <f t="shared" si="22"/>
        <v>361081</v>
      </c>
      <c r="J302" s="32">
        <v>0</v>
      </c>
      <c r="K302" s="32">
        <v>0</v>
      </c>
      <c r="L302" s="32"/>
      <c r="M302" s="218">
        <f t="shared" si="23"/>
        <v>444565</v>
      </c>
      <c r="N302" s="218">
        <f t="shared" si="24"/>
        <v>361081</v>
      </c>
      <c r="O302" s="33"/>
      <c r="P302">
        <v>293</v>
      </c>
      <c r="Q302">
        <v>3</v>
      </c>
      <c r="R302" s="221">
        <v>6</v>
      </c>
      <c r="T302" s="152">
        <f>E302-june!E302</f>
        <v>-6.3899999999999864</v>
      </c>
      <c r="U302" s="7">
        <f>F302-june!F302</f>
        <v>-29153</v>
      </c>
      <c r="V302" s="152">
        <f>G302-june!G302</f>
        <v>-48.459999999999994</v>
      </c>
      <c r="W302" s="7">
        <f>H302-june!H302</f>
        <v>-268261</v>
      </c>
      <c r="Y302" s="6">
        <f t="shared" si="20"/>
        <v>0</v>
      </c>
      <c r="Z302">
        <v>293</v>
      </c>
      <c r="AA302">
        <v>58.08</v>
      </c>
      <c r="AB302" s="221">
        <v>320680</v>
      </c>
      <c r="AC302" s="7">
        <f>AA302-june!G302</f>
        <v>-54.489999999999995</v>
      </c>
      <c r="AD302" s="7">
        <f>AB302-june!H302</f>
        <v>-308662</v>
      </c>
    </row>
    <row r="303" spans="1:30" ht="18.75">
      <c r="A303" s="6">
        <v>294</v>
      </c>
      <c r="B303" s="31" t="s">
        <v>1261</v>
      </c>
      <c r="C303" s="31">
        <v>294</v>
      </c>
      <c r="D303" s="31"/>
      <c r="E303" s="217">
        <v>0</v>
      </c>
      <c r="F303" s="218">
        <v>0</v>
      </c>
      <c r="G303" s="219">
        <f t="shared" si="21"/>
        <v>0</v>
      </c>
      <c r="H303" s="218">
        <f t="shared" si="22"/>
        <v>0</v>
      </c>
      <c r="J303" s="31">
        <v>0</v>
      </c>
      <c r="K303" s="31">
        <v>0</v>
      </c>
      <c r="L303" s="31"/>
      <c r="M303" s="218">
        <f t="shared" si="23"/>
        <v>0</v>
      </c>
      <c r="N303" s="218">
        <f t="shared" si="24"/>
        <v>0</v>
      </c>
      <c r="O303" s="33"/>
      <c r="P303">
        <v>294</v>
      </c>
      <c r="Q303"/>
      <c r="R303" s="221"/>
      <c r="T303" s="152">
        <f>E303-june!E303</f>
        <v>0</v>
      </c>
      <c r="U303" s="7">
        <f>F303-june!F303</f>
        <v>0</v>
      </c>
      <c r="V303" s="152">
        <f>G303-june!G303</f>
        <v>0</v>
      </c>
      <c r="W303" s="7">
        <f>H303-june!H303</f>
        <v>0</v>
      </c>
      <c r="Y303" s="6">
        <f t="shared" si="20"/>
        <v>0</v>
      </c>
      <c r="Z303">
        <v>294</v>
      </c>
      <c r="AA303"/>
      <c r="AB303" s="221"/>
      <c r="AC303" s="7">
        <f>AA303-june!G303</f>
        <v>0</v>
      </c>
      <c r="AD303" s="7">
        <f>AB303-june!H303</f>
        <v>0</v>
      </c>
    </row>
    <row r="304" spans="1:30" ht="18.75">
      <c r="A304" s="6">
        <v>295</v>
      </c>
      <c r="B304" s="32" t="s">
        <v>1280</v>
      </c>
      <c r="C304" s="31">
        <v>295</v>
      </c>
      <c r="D304" s="32"/>
      <c r="E304" s="217">
        <v>0</v>
      </c>
      <c r="F304" s="218">
        <v>0</v>
      </c>
      <c r="G304" s="219">
        <f t="shared" si="21"/>
        <v>5.13</v>
      </c>
      <c r="H304" s="218">
        <f t="shared" si="22"/>
        <v>32671</v>
      </c>
      <c r="J304" s="32">
        <v>0</v>
      </c>
      <c r="K304" s="32">
        <v>0</v>
      </c>
      <c r="L304" s="32"/>
      <c r="M304" s="218">
        <f t="shared" si="23"/>
        <v>0</v>
      </c>
      <c r="N304" s="218">
        <f t="shared" si="24"/>
        <v>32671</v>
      </c>
      <c r="O304" s="33"/>
      <c r="P304">
        <v>295</v>
      </c>
      <c r="Q304"/>
      <c r="R304" s="221">
        <v>7</v>
      </c>
      <c r="T304" s="152">
        <f>E304-june!E304</f>
        <v>0</v>
      </c>
      <c r="U304" s="7">
        <f>F304-june!F304</f>
        <v>0</v>
      </c>
      <c r="V304" s="152">
        <f>G304-june!G304</f>
        <v>-1.2199999999999998</v>
      </c>
      <c r="W304" s="7">
        <f>H304-june!H304</f>
        <v>-8108</v>
      </c>
      <c r="Y304" s="6">
        <f t="shared" si="20"/>
        <v>0</v>
      </c>
      <c r="Z304">
        <v>295</v>
      </c>
      <c r="AA304">
        <v>1</v>
      </c>
      <c r="AB304" s="221">
        <v>5000</v>
      </c>
      <c r="AC304" s="7">
        <f>AA304-june!G304</f>
        <v>-5.35</v>
      </c>
      <c r="AD304" s="7">
        <f>AB304-june!H304</f>
        <v>-35779</v>
      </c>
    </row>
    <row r="305" spans="1:30" ht="18.75">
      <c r="A305" s="6">
        <v>296</v>
      </c>
      <c r="B305" s="32" t="s">
        <v>1262</v>
      </c>
      <c r="C305" s="31">
        <v>296</v>
      </c>
      <c r="D305" s="32"/>
      <c r="E305" s="217">
        <v>21.14</v>
      </c>
      <c r="F305" s="218">
        <v>114178</v>
      </c>
      <c r="G305" s="219">
        <f t="shared" si="21"/>
        <v>40.590000000000003</v>
      </c>
      <c r="H305" s="218">
        <f t="shared" si="22"/>
        <v>251699</v>
      </c>
      <c r="J305" s="32">
        <v>0</v>
      </c>
      <c r="K305" s="32">
        <v>0</v>
      </c>
      <c r="L305" s="32"/>
      <c r="M305" s="218">
        <f t="shared" si="23"/>
        <v>114178</v>
      </c>
      <c r="N305" s="218">
        <f t="shared" si="24"/>
        <v>251699</v>
      </c>
      <c r="O305" s="33"/>
      <c r="P305">
        <v>296</v>
      </c>
      <c r="Q305"/>
      <c r="R305" s="221">
        <v>1</v>
      </c>
      <c r="T305" s="152">
        <f>E305-june!E305</f>
        <v>0.10999999999999943</v>
      </c>
      <c r="U305" s="7">
        <f>F305-june!F305</f>
        <v>3517</v>
      </c>
      <c r="V305" s="152">
        <f>G305-june!G305</f>
        <v>-4.8599999999999994</v>
      </c>
      <c r="W305" s="7">
        <f>H305-june!H305</f>
        <v>2152</v>
      </c>
      <c r="Y305" s="6">
        <f t="shared" si="20"/>
        <v>0</v>
      </c>
      <c r="Z305">
        <v>296</v>
      </c>
      <c r="AA305">
        <v>40</v>
      </c>
      <c r="AB305" s="221">
        <v>247746</v>
      </c>
      <c r="AC305" s="7">
        <f>AA305-june!G305</f>
        <v>-5.4500000000000028</v>
      </c>
      <c r="AD305" s="7">
        <f>AB305-june!H305</f>
        <v>-1801</v>
      </c>
    </row>
    <row r="306" spans="1:30" ht="18.75">
      <c r="A306" s="6">
        <v>297</v>
      </c>
      <c r="B306" s="31" t="s">
        <v>1263</v>
      </c>
      <c r="C306" s="31">
        <v>297</v>
      </c>
      <c r="D306" s="31"/>
      <c r="E306" s="217">
        <v>0</v>
      </c>
      <c r="F306" s="218">
        <v>0</v>
      </c>
      <c r="G306" s="219">
        <f t="shared" si="21"/>
        <v>0</v>
      </c>
      <c r="H306" s="218">
        <f t="shared" si="22"/>
        <v>0</v>
      </c>
      <c r="J306" s="31">
        <v>0</v>
      </c>
      <c r="K306" s="31">
        <v>0</v>
      </c>
      <c r="L306" s="31"/>
      <c r="M306" s="218">
        <f t="shared" si="23"/>
        <v>0</v>
      </c>
      <c r="N306" s="218">
        <f t="shared" si="24"/>
        <v>0</v>
      </c>
      <c r="O306" s="33"/>
      <c r="P306">
        <v>297</v>
      </c>
      <c r="Q306"/>
      <c r="R306" s="221"/>
      <c r="T306" s="152">
        <f>E306-june!E306</f>
        <v>0</v>
      </c>
      <c r="U306" s="7">
        <f>F306-june!F306</f>
        <v>0</v>
      </c>
      <c r="V306" s="152">
        <f>G306-june!G306</f>
        <v>0</v>
      </c>
      <c r="W306" s="7">
        <f>H306-june!H306</f>
        <v>0</v>
      </c>
      <c r="Y306" s="6">
        <f t="shared" si="20"/>
        <v>0</v>
      </c>
      <c r="Z306">
        <v>297</v>
      </c>
      <c r="AA306"/>
      <c r="AB306" s="221"/>
      <c r="AC306" s="7">
        <f>AA306-june!G306</f>
        <v>0</v>
      </c>
      <c r="AD306" s="7">
        <f>AB306-june!H306</f>
        <v>0</v>
      </c>
    </row>
    <row r="307" spans="1:30" ht="18.75">
      <c r="A307" s="6">
        <v>298</v>
      </c>
      <c r="B307" s="31" t="s">
        <v>927</v>
      </c>
      <c r="C307" s="31">
        <v>298</v>
      </c>
      <c r="D307" s="31"/>
      <c r="E307" s="217">
        <v>0</v>
      </c>
      <c r="F307" s="218">
        <v>0</v>
      </c>
      <c r="G307" s="219">
        <f t="shared" si="21"/>
        <v>1.2999999999999998</v>
      </c>
      <c r="H307" s="218">
        <f t="shared" si="22"/>
        <v>7503</v>
      </c>
      <c r="J307" s="31">
        <v>0</v>
      </c>
      <c r="K307" s="31">
        <v>0</v>
      </c>
      <c r="L307" s="31"/>
      <c r="M307" s="218">
        <f t="shared" si="23"/>
        <v>0</v>
      </c>
      <c r="N307" s="218">
        <f t="shared" si="24"/>
        <v>7503</v>
      </c>
      <c r="O307" s="33"/>
      <c r="P307">
        <v>298</v>
      </c>
      <c r="Q307"/>
      <c r="R307" s="221">
        <v>1</v>
      </c>
      <c r="T307" s="152">
        <f>E307-june!E307</f>
        <v>0</v>
      </c>
      <c r="U307" s="7">
        <f>F307-june!F307</f>
        <v>0</v>
      </c>
      <c r="V307" s="152">
        <f>G307-june!G307</f>
        <v>1.2999999999999998</v>
      </c>
      <c r="W307" s="7">
        <f>H307-june!H307</f>
        <v>7503</v>
      </c>
      <c r="Y307" s="6">
        <f t="shared" si="20"/>
        <v>0</v>
      </c>
      <c r="Z307">
        <v>298</v>
      </c>
      <c r="AA307">
        <v>0.71</v>
      </c>
      <c r="AB307" s="221">
        <v>3550</v>
      </c>
      <c r="AC307" s="7">
        <f>AA307-june!G307</f>
        <v>0.71</v>
      </c>
      <c r="AD307" s="7">
        <f>AB307-june!H307</f>
        <v>3550</v>
      </c>
    </row>
    <row r="308" spans="1:30" ht="18.75">
      <c r="A308" s="6">
        <v>299</v>
      </c>
      <c r="B308" s="31" t="s">
        <v>1264</v>
      </c>
      <c r="C308" s="31">
        <v>299</v>
      </c>
      <c r="D308" s="31"/>
      <c r="E308" s="217">
        <v>0</v>
      </c>
      <c r="F308" s="218">
        <v>0</v>
      </c>
      <c r="G308" s="219">
        <f t="shared" si="21"/>
        <v>0</v>
      </c>
      <c r="H308" s="218">
        <f t="shared" si="22"/>
        <v>0</v>
      </c>
      <c r="J308" s="31">
        <v>0</v>
      </c>
      <c r="K308" s="31">
        <v>0</v>
      </c>
      <c r="L308" s="31"/>
      <c r="M308" s="218">
        <f t="shared" si="23"/>
        <v>0</v>
      </c>
      <c r="N308" s="218">
        <f t="shared" si="24"/>
        <v>0</v>
      </c>
      <c r="O308" s="33"/>
      <c r="P308">
        <v>299</v>
      </c>
      <c r="Q308"/>
      <c r="R308" s="221"/>
      <c r="T308" s="152">
        <f>E308-june!E308</f>
        <v>0</v>
      </c>
      <c r="U308" s="7">
        <f>F308-june!F308</f>
        <v>0</v>
      </c>
      <c r="V308" s="152">
        <f>G308-june!G308</f>
        <v>0</v>
      </c>
      <c r="W308" s="7">
        <f>H308-june!H308</f>
        <v>0</v>
      </c>
      <c r="Y308" s="6">
        <f t="shared" si="20"/>
        <v>0</v>
      </c>
      <c r="Z308">
        <v>299</v>
      </c>
      <c r="AA308"/>
      <c r="AB308" s="221"/>
      <c r="AC308" s="7">
        <f>AA308-june!G308</f>
        <v>0</v>
      </c>
      <c r="AD308" s="7">
        <f>AB308-june!H308</f>
        <v>0</v>
      </c>
    </row>
    <row r="309" spans="1:30" ht="18.75">
      <c r="A309" s="6">
        <v>300</v>
      </c>
      <c r="B309" s="32" t="s">
        <v>781</v>
      </c>
      <c r="C309" s="31">
        <v>300</v>
      </c>
      <c r="D309" s="32"/>
      <c r="E309" s="217">
        <v>19.98</v>
      </c>
      <c r="F309" s="218">
        <v>121623</v>
      </c>
      <c r="G309" s="219">
        <f t="shared" si="21"/>
        <v>16.770000000000003</v>
      </c>
      <c r="H309" s="218">
        <f t="shared" si="22"/>
        <v>107940</v>
      </c>
      <c r="J309" s="32">
        <v>0</v>
      </c>
      <c r="K309" s="32">
        <v>0</v>
      </c>
      <c r="L309" s="32"/>
      <c r="M309" s="218">
        <f t="shared" si="23"/>
        <v>121623</v>
      </c>
      <c r="N309" s="218">
        <f t="shared" si="24"/>
        <v>107940</v>
      </c>
      <c r="O309" s="33"/>
      <c r="P309">
        <v>300</v>
      </c>
      <c r="Q309"/>
      <c r="R309" s="221"/>
      <c r="T309" s="152">
        <f>E309-june!E309</f>
        <v>5.1099999999999994</v>
      </c>
      <c r="U309" s="7">
        <f>F309-june!F309</f>
        <v>41340</v>
      </c>
      <c r="V309" s="152">
        <f>G309-june!G309</f>
        <v>-6.2399999999999949</v>
      </c>
      <c r="W309" s="7">
        <f>H309-june!H309</f>
        <v>-145167</v>
      </c>
      <c r="Y309" s="6">
        <f t="shared" si="20"/>
        <v>0</v>
      </c>
      <c r="Z309">
        <v>300</v>
      </c>
      <c r="AA309">
        <v>16.770000000000003</v>
      </c>
      <c r="AB309" s="221">
        <v>107940</v>
      </c>
      <c r="AC309" s="7">
        <f>AA309-june!G309</f>
        <v>-6.2399999999999949</v>
      </c>
      <c r="AD309" s="7">
        <f>AB309-june!H309</f>
        <v>-145167</v>
      </c>
    </row>
    <row r="310" spans="1:30" ht="18.75">
      <c r="A310" s="6">
        <v>301</v>
      </c>
      <c r="B310" s="32" t="s">
        <v>569</v>
      </c>
      <c r="C310" s="31">
        <v>301</v>
      </c>
      <c r="D310" s="32"/>
      <c r="E310" s="217">
        <v>39.64</v>
      </c>
      <c r="F310" s="218">
        <v>223965</v>
      </c>
      <c r="G310" s="219">
        <f t="shared" si="21"/>
        <v>21.799999999999997</v>
      </c>
      <c r="H310" s="218">
        <f t="shared" si="22"/>
        <v>112513</v>
      </c>
      <c r="J310" s="32">
        <v>0</v>
      </c>
      <c r="K310" s="32">
        <v>0</v>
      </c>
      <c r="L310" s="32"/>
      <c r="M310" s="218">
        <f t="shared" si="23"/>
        <v>223965</v>
      </c>
      <c r="N310" s="218">
        <f t="shared" si="24"/>
        <v>112513</v>
      </c>
      <c r="O310" s="33"/>
      <c r="P310">
        <v>301</v>
      </c>
      <c r="Q310">
        <v>1</v>
      </c>
      <c r="R310" s="221">
        <v>1</v>
      </c>
      <c r="T310" s="152">
        <f>E310-june!E310</f>
        <v>-3.1400000000000006</v>
      </c>
      <c r="U310" s="7">
        <f>F310-june!F310</f>
        <v>-19426</v>
      </c>
      <c r="V310" s="152">
        <f>G310-june!G310</f>
        <v>-4.8300000000000018</v>
      </c>
      <c r="W310" s="7">
        <f>H310-june!H310</f>
        <v>-26653</v>
      </c>
      <c r="Y310" s="6">
        <f t="shared" si="20"/>
        <v>0</v>
      </c>
      <c r="Z310">
        <v>301</v>
      </c>
      <c r="AA310">
        <v>20.38</v>
      </c>
      <c r="AB310" s="221">
        <v>102999</v>
      </c>
      <c r="AC310" s="7">
        <f>AA310-june!G310</f>
        <v>-6.25</v>
      </c>
      <c r="AD310" s="7">
        <f>AB310-june!H310</f>
        <v>-36167</v>
      </c>
    </row>
    <row r="311" spans="1:30" ht="18.75">
      <c r="A311" s="6">
        <v>302</v>
      </c>
      <c r="B311" s="32" t="s">
        <v>1300</v>
      </c>
      <c r="C311" s="31">
        <v>302</v>
      </c>
      <c r="D311" s="32"/>
      <c r="E311" s="217">
        <v>0</v>
      </c>
      <c r="F311" s="218">
        <v>0</v>
      </c>
      <c r="G311" s="219">
        <f t="shared" si="21"/>
        <v>14</v>
      </c>
      <c r="H311" s="218">
        <f t="shared" si="22"/>
        <v>72960</v>
      </c>
      <c r="J311" s="32">
        <v>0</v>
      </c>
      <c r="K311" s="32">
        <v>0</v>
      </c>
      <c r="L311" s="32"/>
      <c r="M311" s="218">
        <f t="shared" si="23"/>
        <v>0</v>
      </c>
      <c r="N311" s="218">
        <f t="shared" si="24"/>
        <v>72960</v>
      </c>
      <c r="O311" s="33"/>
      <c r="P311">
        <v>302</v>
      </c>
      <c r="Q311"/>
      <c r="R311" s="221"/>
      <c r="T311" s="152">
        <f>E311-june!E311</f>
        <v>0</v>
      </c>
      <c r="U311" s="7">
        <f>F311-june!F311</f>
        <v>0</v>
      </c>
      <c r="V311" s="152">
        <f>G311-june!G311</f>
        <v>1</v>
      </c>
      <c r="W311" s="7">
        <f>H311-june!H311</f>
        <v>5785</v>
      </c>
      <c r="Y311" s="6">
        <f t="shared" si="20"/>
        <v>0</v>
      </c>
      <c r="Z311">
        <v>302</v>
      </c>
      <c r="AA311">
        <v>14</v>
      </c>
      <c r="AB311" s="221">
        <v>72960</v>
      </c>
      <c r="AC311" s="7">
        <f>AA311-june!G311</f>
        <v>1</v>
      </c>
      <c r="AD311" s="7">
        <f>AB311-june!H311</f>
        <v>5785</v>
      </c>
    </row>
    <row r="312" spans="1:30" ht="18.75">
      <c r="A312" s="6">
        <v>303</v>
      </c>
      <c r="B312" s="31" t="s">
        <v>1398</v>
      </c>
      <c r="C312" s="31">
        <v>303</v>
      </c>
      <c r="D312" s="31"/>
      <c r="E312" s="217">
        <v>0</v>
      </c>
      <c r="F312" s="218">
        <v>0</v>
      </c>
      <c r="G312" s="219">
        <f t="shared" si="21"/>
        <v>0</v>
      </c>
      <c r="H312" s="218">
        <f t="shared" si="22"/>
        <v>0</v>
      </c>
      <c r="J312" s="31">
        <v>0</v>
      </c>
      <c r="K312" s="31">
        <v>0</v>
      </c>
      <c r="L312" s="31"/>
      <c r="M312" s="218">
        <f t="shared" si="23"/>
        <v>0</v>
      </c>
      <c r="N312" s="218">
        <f t="shared" si="24"/>
        <v>0</v>
      </c>
      <c r="O312" s="33"/>
      <c r="P312">
        <v>303</v>
      </c>
      <c r="Q312"/>
      <c r="R312" s="221"/>
      <c r="T312" s="152">
        <f>E312-june!E312</f>
        <v>0</v>
      </c>
      <c r="U312" s="7">
        <f>F312-june!F312</f>
        <v>0</v>
      </c>
      <c r="V312" s="152">
        <f>G312-june!G312</f>
        <v>0</v>
      </c>
      <c r="W312" s="7">
        <f>H312-june!H312</f>
        <v>0</v>
      </c>
      <c r="Y312" s="6">
        <f t="shared" si="20"/>
        <v>0</v>
      </c>
      <c r="Z312">
        <v>303</v>
      </c>
      <c r="AA312"/>
      <c r="AB312" s="221"/>
      <c r="AC312" s="7">
        <f>AA312-june!G312</f>
        <v>0</v>
      </c>
      <c r="AD312" s="7">
        <f>AB312-june!H312</f>
        <v>0</v>
      </c>
    </row>
    <row r="313" spans="1:30" ht="18.75">
      <c r="A313" s="6">
        <v>304</v>
      </c>
      <c r="B313" s="32" t="s">
        <v>799</v>
      </c>
      <c r="C313" s="31">
        <v>304</v>
      </c>
      <c r="D313" s="32"/>
      <c r="E313" s="217">
        <v>90.930000000000021</v>
      </c>
      <c r="F313" s="218">
        <v>563983</v>
      </c>
      <c r="G313" s="219">
        <f t="shared" si="21"/>
        <v>196.76000000000005</v>
      </c>
      <c r="H313" s="218">
        <f t="shared" si="22"/>
        <v>1100081</v>
      </c>
      <c r="J313" s="32">
        <v>0</v>
      </c>
      <c r="K313" s="32">
        <v>0</v>
      </c>
      <c r="L313" s="32"/>
      <c r="M313" s="218">
        <f t="shared" si="23"/>
        <v>563983</v>
      </c>
      <c r="N313" s="218">
        <f t="shared" si="24"/>
        <v>1100081</v>
      </c>
      <c r="O313" s="33"/>
      <c r="P313">
        <v>304</v>
      </c>
      <c r="Q313">
        <v>3</v>
      </c>
      <c r="R313" s="221">
        <v>5</v>
      </c>
      <c r="T313" s="152">
        <f>E313-june!E313</f>
        <v>-45.14</v>
      </c>
      <c r="U313" s="7">
        <f>F313-june!F313</f>
        <v>-305590</v>
      </c>
      <c r="V313" s="152">
        <f>G313-june!G313</f>
        <v>18.29000000000002</v>
      </c>
      <c r="W313" s="7">
        <f>H313-june!H313</f>
        <v>114774</v>
      </c>
      <c r="Y313" s="6">
        <f t="shared" si="20"/>
        <v>0</v>
      </c>
      <c r="Z313">
        <v>304</v>
      </c>
      <c r="AA313">
        <v>191.32000000000005</v>
      </c>
      <c r="AB313" s="221">
        <v>1063633</v>
      </c>
      <c r="AC313" s="7">
        <f>AA313-june!G313</f>
        <v>12.850000000000023</v>
      </c>
      <c r="AD313" s="7">
        <f>AB313-june!H313</f>
        <v>78326</v>
      </c>
    </row>
    <row r="314" spans="1:30" ht="18.75">
      <c r="A314" s="6">
        <v>305</v>
      </c>
      <c r="B314" s="31" t="s">
        <v>924</v>
      </c>
      <c r="C314" s="31">
        <v>305</v>
      </c>
      <c r="D314" s="31"/>
      <c r="E314" s="217">
        <v>0</v>
      </c>
      <c r="F314" s="218">
        <v>0</v>
      </c>
      <c r="G314" s="219">
        <f t="shared" si="21"/>
        <v>4.49</v>
      </c>
      <c r="H314" s="218">
        <f t="shared" si="22"/>
        <v>25459</v>
      </c>
      <c r="J314" s="31">
        <v>0</v>
      </c>
      <c r="K314" s="31">
        <v>0</v>
      </c>
      <c r="L314" s="31"/>
      <c r="M314" s="218">
        <f t="shared" si="23"/>
        <v>0</v>
      </c>
      <c r="N314" s="218">
        <f t="shared" si="24"/>
        <v>25459</v>
      </c>
      <c r="O314" s="33"/>
      <c r="P314">
        <v>305</v>
      </c>
      <c r="Q314"/>
      <c r="R314" s="221">
        <v>3</v>
      </c>
      <c r="T314" s="152">
        <f>E314-june!E314</f>
        <v>0</v>
      </c>
      <c r="U314" s="7">
        <f>F314-june!F314</f>
        <v>0</v>
      </c>
      <c r="V314" s="152">
        <f>G314-june!G314</f>
        <v>-7.9600000000000026</v>
      </c>
      <c r="W314" s="7">
        <f>H314-june!H314</f>
        <v>-52501</v>
      </c>
      <c r="Y314" s="6">
        <f t="shared" si="20"/>
        <v>0</v>
      </c>
      <c r="Z314">
        <v>305</v>
      </c>
      <c r="AA314">
        <v>2.7199999999999998</v>
      </c>
      <c r="AB314" s="221">
        <v>13600</v>
      </c>
      <c r="AC314" s="7">
        <f>AA314-june!G314</f>
        <v>-9.730000000000004</v>
      </c>
      <c r="AD314" s="7">
        <f>AB314-june!H314</f>
        <v>-64360</v>
      </c>
    </row>
    <row r="315" spans="1:30" ht="18.75">
      <c r="A315" s="6">
        <v>306</v>
      </c>
      <c r="B315" s="32" t="s">
        <v>897</v>
      </c>
      <c r="C315" s="31">
        <v>306</v>
      </c>
      <c r="D315" s="32"/>
      <c r="E315" s="217">
        <v>10.219999999999999</v>
      </c>
      <c r="F315" s="218">
        <v>53738</v>
      </c>
      <c r="G315" s="219">
        <f t="shared" si="21"/>
        <v>15</v>
      </c>
      <c r="H315" s="218">
        <f t="shared" si="22"/>
        <v>86382</v>
      </c>
      <c r="J315" s="32">
        <v>0</v>
      </c>
      <c r="K315" s="32">
        <v>0</v>
      </c>
      <c r="L315" s="32"/>
      <c r="M315" s="218">
        <f t="shared" si="23"/>
        <v>53738</v>
      </c>
      <c r="N315" s="218">
        <f t="shared" si="24"/>
        <v>86382</v>
      </c>
      <c r="O315" s="33"/>
      <c r="P315">
        <v>306</v>
      </c>
      <c r="Q315"/>
      <c r="R315" s="221"/>
      <c r="T315" s="152">
        <f>E315-june!E315</f>
        <v>4.0499999999999989</v>
      </c>
      <c r="U315" s="7">
        <f>F315-june!F315</f>
        <v>22888</v>
      </c>
      <c r="V315" s="152">
        <f>G315-june!G315</f>
        <v>1</v>
      </c>
      <c r="W315" s="7">
        <f>H315-june!H315</f>
        <v>10987</v>
      </c>
      <c r="Y315" s="6">
        <f t="shared" si="20"/>
        <v>0</v>
      </c>
      <c r="Z315">
        <v>306</v>
      </c>
      <c r="AA315">
        <v>15</v>
      </c>
      <c r="AB315" s="221">
        <v>86382</v>
      </c>
      <c r="AC315" s="7">
        <f>AA315-june!G315</f>
        <v>1</v>
      </c>
      <c r="AD315" s="7">
        <f>AB315-june!H315</f>
        <v>10987</v>
      </c>
    </row>
    <row r="316" spans="1:30" ht="18.75">
      <c r="A316" s="6">
        <v>307</v>
      </c>
      <c r="B316" s="31" t="s">
        <v>495</v>
      </c>
      <c r="C316" s="31">
        <v>307</v>
      </c>
      <c r="D316" s="31"/>
      <c r="E316" s="217">
        <v>0</v>
      </c>
      <c r="F316" s="218">
        <v>0</v>
      </c>
      <c r="G316" s="219">
        <f t="shared" si="21"/>
        <v>9.5399999999999991</v>
      </c>
      <c r="H316" s="218">
        <f t="shared" si="22"/>
        <v>57919</v>
      </c>
      <c r="J316" s="31">
        <v>0</v>
      </c>
      <c r="K316" s="31">
        <v>0</v>
      </c>
      <c r="L316" s="31"/>
      <c r="M316" s="218">
        <f t="shared" si="23"/>
        <v>0</v>
      </c>
      <c r="N316" s="218">
        <f t="shared" si="24"/>
        <v>57919</v>
      </c>
      <c r="O316" s="33"/>
      <c r="P316">
        <v>307</v>
      </c>
      <c r="Q316"/>
      <c r="R316" s="221">
        <v>6</v>
      </c>
      <c r="T316" s="152">
        <f>E316-june!E316</f>
        <v>0</v>
      </c>
      <c r="U316" s="7">
        <f>F316-june!F316</f>
        <v>0</v>
      </c>
      <c r="V316" s="152">
        <f>G316-june!G316</f>
        <v>-0.33999999999999986</v>
      </c>
      <c r="W316" s="7">
        <f>H316-june!H316</f>
        <v>-3235</v>
      </c>
      <c r="Y316" s="6">
        <f t="shared" si="20"/>
        <v>0</v>
      </c>
      <c r="Z316">
        <v>307</v>
      </c>
      <c r="AA316">
        <v>6</v>
      </c>
      <c r="AB316" s="221">
        <v>34201</v>
      </c>
      <c r="AC316" s="7">
        <f>AA316-june!G316</f>
        <v>-3.879999999999999</v>
      </c>
      <c r="AD316" s="7">
        <f>AB316-june!H316</f>
        <v>-26953</v>
      </c>
    </row>
    <row r="317" spans="1:30" ht="18.75">
      <c r="A317" s="6">
        <v>308</v>
      </c>
      <c r="B317" s="32" t="s">
        <v>1302</v>
      </c>
      <c r="C317" s="31">
        <v>308</v>
      </c>
      <c r="D317" s="32"/>
      <c r="E317" s="217">
        <v>0</v>
      </c>
      <c r="F317" s="218">
        <v>0</v>
      </c>
      <c r="G317" s="219">
        <f t="shared" si="21"/>
        <v>5.8699999999999992</v>
      </c>
      <c r="H317" s="218">
        <f t="shared" si="22"/>
        <v>37595</v>
      </c>
      <c r="J317" s="32">
        <v>0</v>
      </c>
      <c r="K317" s="32">
        <v>0</v>
      </c>
      <c r="L317" s="32"/>
      <c r="M317" s="218">
        <f t="shared" si="23"/>
        <v>0</v>
      </c>
      <c r="N317" s="218">
        <f t="shared" si="24"/>
        <v>37595</v>
      </c>
      <c r="O317" s="33"/>
      <c r="P317">
        <v>308</v>
      </c>
      <c r="Q317">
        <v>3</v>
      </c>
      <c r="R317" s="221">
        <v>4</v>
      </c>
      <c r="T317" s="152">
        <f>E317-june!E317</f>
        <v>0</v>
      </c>
      <c r="U317" s="7">
        <f>F317-june!F317</f>
        <v>0</v>
      </c>
      <c r="V317" s="152">
        <f>G317-june!G317</f>
        <v>-2.4600000000000009</v>
      </c>
      <c r="W317" s="7">
        <f>H317-june!H317</f>
        <v>-18417</v>
      </c>
      <c r="Y317" s="6">
        <f t="shared" si="20"/>
        <v>0</v>
      </c>
      <c r="Z317">
        <v>308</v>
      </c>
      <c r="AA317">
        <v>1.02</v>
      </c>
      <c r="AB317" s="221">
        <v>5100</v>
      </c>
      <c r="AC317" s="7">
        <f>AA317-june!G317</f>
        <v>-7.3100000000000005</v>
      </c>
      <c r="AD317" s="7">
        <f>AB317-june!H317</f>
        <v>-50912</v>
      </c>
    </row>
    <row r="318" spans="1:30" ht="18.75">
      <c r="A318" s="6">
        <v>309</v>
      </c>
      <c r="B318" s="32" t="s">
        <v>818</v>
      </c>
      <c r="C318" s="31">
        <v>309</v>
      </c>
      <c r="D318" s="32"/>
      <c r="E318" s="217">
        <v>36.72</v>
      </c>
      <c r="F318" s="218">
        <v>238934</v>
      </c>
      <c r="G318" s="219">
        <f t="shared" si="21"/>
        <v>177.66</v>
      </c>
      <c r="H318" s="218">
        <f t="shared" si="22"/>
        <v>1036761</v>
      </c>
      <c r="J318" s="32">
        <v>0</v>
      </c>
      <c r="K318" s="32">
        <v>0</v>
      </c>
      <c r="L318" s="32"/>
      <c r="M318" s="218">
        <f t="shared" si="23"/>
        <v>238934</v>
      </c>
      <c r="N318" s="218">
        <f t="shared" si="24"/>
        <v>1036761</v>
      </c>
      <c r="O318" s="33"/>
      <c r="P318">
        <v>309</v>
      </c>
      <c r="Q318">
        <v>6</v>
      </c>
      <c r="R318" s="221">
        <v>2</v>
      </c>
      <c r="T318" s="152">
        <f>E318-june!E318</f>
        <v>-13.090000000000011</v>
      </c>
      <c r="U318" s="7">
        <f>F318-june!F318</f>
        <v>-73869</v>
      </c>
      <c r="V318" s="152">
        <f>G318-june!G318</f>
        <v>-6.0600000000000023</v>
      </c>
      <c r="W318" s="7">
        <f>H318-june!H318</f>
        <v>-21208</v>
      </c>
      <c r="Y318" s="6">
        <f t="shared" si="20"/>
        <v>0</v>
      </c>
      <c r="Z318">
        <v>309</v>
      </c>
      <c r="AA318">
        <v>171.5</v>
      </c>
      <c r="AB318" s="221">
        <v>995489</v>
      </c>
      <c r="AC318" s="7">
        <f>AA318-june!G318</f>
        <v>-12.219999999999999</v>
      </c>
      <c r="AD318" s="7">
        <f>AB318-june!H318</f>
        <v>-62480</v>
      </c>
    </row>
    <row r="319" spans="1:30" ht="18.75">
      <c r="A319" s="6">
        <v>310</v>
      </c>
      <c r="B319" s="32" t="s">
        <v>901</v>
      </c>
      <c r="C319" s="31">
        <v>310</v>
      </c>
      <c r="D319" s="32"/>
      <c r="E319" s="217">
        <v>36.499999999999986</v>
      </c>
      <c r="F319" s="218">
        <v>226728</v>
      </c>
      <c r="G319" s="219">
        <f t="shared" si="21"/>
        <v>161.47999999999999</v>
      </c>
      <c r="H319" s="218">
        <f t="shared" si="22"/>
        <v>1004176</v>
      </c>
      <c r="J319" s="32">
        <v>0</v>
      </c>
      <c r="K319" s="32">
        <v>0</v>
      </c>
      <c r="L319" s="32"/>
      <c r="M319" s="218">
        <f t="shared" si="23"/>
        <v>226728</v>
      </c>
      <c r="N319" s="218">
        <f t="shared" si="24"/>
        <v>1004176</v>
      </c>
      <c r="O319" s="33"/>
      <c r="P319">
        <v>310</v>
      </c>
      <c r="Q319">
        <v>5</v>
      </c>
      <c r="R319" s="221">
        <v>8</v>
      </c>
      <c r="T319" s="152">
        <f>E319-june!E319</f>
        <v>9.5499999999999865</v>
      </c>
      <c r="U319" s="7">
        <f>F319-june!F319</f>
        <v>80670</v>
      </c>
      <c r="V319" s="152">
        <f>G319-june!G319</f>
        <v>-23.650000000000034</v>
      </c>
      <c r="W319" s="7">
        <f>H319-june!H319</f>
        <v>-184524</v>
      </c>
      <c r="Y319" s="6">
        <f t="shared" si="20"/>
        <v>0</v>
      </c>
      <c r="Z319">
        <v>310</v>
      </c>
      <c r="AA319">
        <v>152.60999999999999</v>
      </c>
      <c r="AB319" s="221">
        <v>944747</v>
      </c>
      <c r="AC319" s="7">
        <f>AA319-june!G319</f>
        <v>-32.520000000000039</v>
      </c>
      <c r="AD319" s="7">
        <f>AB319-june!H319</f>
        <v>-243953</v>
      </c>
    </row>
    <row r="320" spans="1:30" ht="18.75">
      <c r="A320" s="6">
        <v>311</v>
      </c>
      <c r="B320" s="31" t="s">
        <v>496</v>
      </c>
      <c r="C320" s="31">
        <v>311</v>
      </c>
      <c r="D320" s="31"/>
      <c r="E320" s="217">
        <v>0</v>
      </c>
      <c r="F320" s="218">
        <v>0</v>
      </c>
      <c r="G320" s="219">
        <f t="shared" si="21"/>
        <v>0</v>
      </c>
      <c r="H320" s="218">
        <f t="shared" si="22"/>
        <v>0</v>
      </c>
      <c r="J320" s="31">
        <v>0</v>
      </c>
      <c r="K320" s="31">
        <v>0</v>
      </c>
      <c r="L320" s="31"/>
      <c r="M320" s="218">
        <f t="shared" si="23"/>
        <v>0</v>
      </c>
      <c r="N320" s="218">
        <f t="shared" si="24"/>
        <v>0</v>
      </c>
      <c r="O320" s="33"/>
      <c r="P320">
        <v>311</v>
      </c>
      <c r="Q320"/>
      <c r="R320" s="221"/>
      <c r="T320" s="152">
        <f>E320-june!E320</f>
        <v>0</v>
      </c>
      <c r="U320" s="7">
        <f>F320-june!F320</f>
        <v>0</v>
      </c>
      <c r="V320" s="152">
        <f>G320-june!G320</f>
        <v>0</v>
      </c>
      <c r="W320" s="7">
        <f>H320-june!H320</f>
        <v>0</v>
      </c>
      <c r="Y320" s="6">
        <f t="shared" si="20"/>
        <v>0</v>
      </c>
      <c r="Z320">
        <v>311</v>
      </c>
      <c r="AA320"/>
      <c r="AB320" s="221"/>
      <c r="AC320" s="7">
        <f>AA320-june!G320</f>
        <v>0</v>
      </c>
      <c r="AD320" s="7">
        <f>AB320-june!H320</f>
        <v>0</v>
      </c>
    </row>
    <row r="321" spans="1:30" ht="18.75">
      <c r="A321" s="6">
        <v>312</v>
      </c>
      <c r="B321" s="31" t="s">
        <v>497</v>
      </c>
      <c r="C321" s="31">
        <v>312</v>
      </c>
      <c r="D321" s="31"/>
      <c r="E321" s="217">
        <v>0</v>
      </c>
      <c r="F321" s="218">
        <v>0</v>
      </c>
      <c r="G321" s="219">
        <f t="shared" si="21"/>
        <v>0</v>
      </c>
      <c r="H321" s="218">
        <f t="shared" si="22"/>
        <v>0</v>
      </c>
      <c r="J321" s="31">
        <v>0</v>
      </c>
      <c r="K321" s="31">
        <v>0</v>
      </c>
      <c r="L321" s="31"/>
      <c r="M321" s="218">
        <f t="shared" si="23"/>
        <v>0</v>
      </c>
      <c r="N321" s="218">
        <f t="shared" si="24"/>
        <v>0</v>
      </c>
      <c r="O321" s="33"/>
      <c r="P321">
        <v>312</v>
      </c>
      <c r="Q321"/>
      <c r="R321" s="221"/>
      <c r="T321" s="152">
        <f>E321-june!E321</f>
        <v>0</v>
      </c>
      <c r="U321" s="7">
        <f>F321-june!F321</f>
        <v>0</v>
      </c>
      <c r="V321" s="152">
        <f>G321-june!G321</f>
        <v>0</v>
      </c>
      <c r="W321" s="7">
        <f>H321-june!H321</f>
        <v>0</v>
      </c>
      <c r="Y321" s="6">
        <f t="shared" si="20"/>
        <v>0</v>
      </c>
      <c r="Z321">
        <v>312</v>
      </c>
      <c r="AA321"/>
      <c r="AB321" s="221"/>
      <c r="AC321" s="7">
        <f>AA321-june!G321</f>
        <v>0</v>
      </c>
      <c r="AD321" s="7">
        <f>AB321-june!H321</f>
        <v>0</v>
      </c>
    </row>
    <row r="322" spans="1:30" ht="18.75">
      <c r="A322" s="6">
        <v>313</v>
      </c>
      <c r="B322" s="31" t="s">
        <v>498</v>
      </c>
      <c r="C322" s="31">
        <v>313</v>
      </c>
      <c r="D322" s="31"/>
      <c r="E322" s="217">
        <v>0</v>
      </c>
      <c r="F322" s="218">
        <v>0</v>
      </c>
      <c r="G322" s="219">
        <f t="shared" si="21"/>
        <v>0</v>
      </c>
      <c r="H322" s="218">
        <f t="shared" si="22"/>
        <v>0</v>
      </c>
      <c r="J322" s="31">
        <v>0</v>
      </c>
      <c r="K322" s="31">
        <v>0</v>
      </c>
      <c r="L322" s="31"/>
      <c r="M322" s="218">
        <f t="shared" si="23"/>
        <v>0</v>
      </c>
      <c r="N322" s="218">
        <f t="shared" si="24"/>
        <v>0</v>
      </c>
      <c r="O322" s="33"/>
      <c r="P322">
        <v>313</v>
      </c>
      <c r="Q322"/>
      <c r="R322" s="221"/>
      <c r="T322" s="152">
        <f>E322-june!E322</f>
        <v>0</v>
      </c>
      <c r="U322" s="7">
        <f>F322-june!F322</f>
        <v>0</v>
      </c>
      <c r="V322" s="152">
        <f>G322-june!G322</f>
        <v>0</v>
      </c>
      <c r="W322" s="7">
        <f>H322-june!H322</f>
        <v>0</v>
      </c>
      <c r="Y322" s="6">
        <f t="shared" si="20"/>
        <v>0</v>
      </c>
      <c r="Z322">
        <v>313</v>
      </c>
      <c r="AA322"/>
      <c r="AB322" s="221"/>
      <c r="AC322" s="7">
        <f>AA322-june!G322</f>
        <v>0</v>
      </c>
      <c r="AD322" s="7">
        <f>AB322-june!H322</f>
        <v>0</v>
      </c>
    </row>
    <row r="323" spans="1:30" ht="18.75">
      <c r="A323" s="6">
        <v>314</v>
      </c>
      <c r="B323" s="31" t="s">
        <v>1287</v>
      </c>
      <c r="C323" s="31">
        <v>314</v>
      </c>
      <c r="D323" s="31"/>
      <c r="E323" s="217">
        <v>0</v>
      </c>
      <c r="F323" s="218">
        <v>0</v>
      </c>
      <c r="G323" s="219">
        <f t="shared" si="21"/>
        <v>5.4399999999999995</v>
      </c>
      <c r="H323" s="218">
        <f t="shared" si="22"/>
        <v>36448</v>
      </c>
      <c r="J323" s="31">
        <v>0</v>
      </c>
      <c r="K323" s="31">
        <v>0</v>
      </c>
      <c r="L323" s="31"/>
      <c r="M323" s="218">
        <f t="shared" si="23"/>
        <v>0</v>
      </c>
      <c r="N323" s="218">
        <f t="shared" si="24"/>
        <v>36448</v>
      </c>
      <c r="O323" s="33"/>
      <c r="P323">
        <v>314</v>
      </c>
      <c r="Q323">
        <v>3</v>
      </c>
      <c r="R323" s="221">
        <v>5</v>
      </c>
      <c r="T323" s="152">
        <f>E323-june!E323</f>
        <v>0</v>
      </c>
      <c r="U323" s="7">
        <f>F323-june!F323</f>
        <v>0</v>
      </c>
      <c r="V323" s="152">
        <f>G323-june!G323</f>
        <v>-2.8800000000000008</v>
      </c>
      <c r="W323" s="7">
        <f>H323-june!H323</f>
        <v>-20636</v>
      </c>
      <c r="Y323" s="6">
        <f t="shared" si="20"/>
        <v>0</v>
      </c>
      <c r="Z323" s="6">
        <v>314</v>
      </c>
      <c r="AC323" s="7">
        <f>AA323-june!G323</f>
        <v>-8.32</v>
      </c>
      <c r="AD323" s="7">
        <f>AB323-june!H323</f>
        <v>-57084</v>
      </c>
    </row>
    <row r="324" spans="1:30" ht="18.75">
      <c r="A324" s="6">
        <v>315</v>
      </c>
      <c r="B324" s="32" t="s">
        <v>915</v>
      </c>
      <c r="C324" s="31">
        <v>315</v>
      </c>
      <c r="D324" s="32"/>
      <c r="E324" s="217">
        <v>0</v>
      </c>
      <c r="F324" s="218">
        <v>0</v>
      </c>
      <c r="G324" s="219">
        <f t="shared" si="21"/>
        <v>1</v>
      </c>
      <c r="H324" s="218">
        <f t="shared" si="22"/>
        <v>5000</v>
      </c>
      <c r="J324" s="32">
        <v>0</v>
      </c>
      <c r="K324" s="32">
        <v>0</v>
      </c>
      <c r="L324" s="32"/>
      <c r="M324" s="218">
        <f t="shared" si="23"/>
        <v>0</v>
      </c>
      <c r="N324" s="218">
        <f t="shared" si="24"/>
        <v>5000</v>
      </c>
      <c r="O324" s="33"/>
      <c r="P324">
        <v>315</v>
      </c>
      <c r="Q324"/>
      <c r="R324" s="221"/>
      <c r="T324" s="152">
        <f>E324-june!E324</f>
        <v>0</v>
      </c>
      <c r="U324" s="7">
        <f>F324-june!F324</f>
        <v>0</v>
      </c>
      <c r="V324" s="152">
        <f>G324-june!G324</f>
        <v>-2.95</v>
      </c>
      <c r="W324" s="7">
        <f>H324-june!H324</f>
        <v>-77023</v>
      </c>
      <c r="Y324" s="6">
        <f t="shared" si="20"/>
        <v>0</v>
      </c>
      <c r="Z324">
        <v>315</v>
      </c>
      <c r="AA324">
        <v>1</v>
      </c>
      <c r="AB324" s="221">
        <v>5000</v>
      </c>
      <c r="AC324" s="7">
        <f>AA324-june!G324</f>
        <v>-2.95</v>
      </c>
      <c r="AD324" s="7">
        <f>AB324-june!H324</f>
        <v>-77023</v>
      </c>
    </row>
    <row r="325" spans="1:30" ht="18.75">
      <c r="A325" s="6">
        <v>316</v>
      </c>
      <c r="B325" s="32" t="s">
        <v>870</v>
      </c>
      <c r="C325" s="31">
        <v>316</v>
      </c>
      <c r="D325" s="32"/>
      <c r="E325" s="217">
        <v>28.019999999999996</v>
      </c>
      <c r="F325" s="218">
        <v>153939</v>
      </c>
      <c r="G325" s="219">
        <f t="shared" si="21"/>
        <v>119.03000000000002</v>
      </c>
      <c r="H325" s="218">
        <f t="shared" si="22"/>
        <v>674450</v>
      </c>
      <c r="J325" s="32">
        <v>0</v>
      </c>
      <c r="K325" s="32">
        <v>0</v>
      </c>
      <c r="L325" s="32"/>
      <c r="M325" s="218">
        <f t="shared" si="23"/>
        <v>153939</v>
      </c>
      <c r="N325" s="218">
        <f t="shared" si="24"/>
        <v>674450</v>
      </c>
      <c r="O325" s="33"/>
      <c r="P325">
        <v>316</v>
      </c>
      <c r="Q325">
        <v>1</v>
      </c>
      <c r="R325" s="221">
        <v>3</v>
      </c>
      <c r="T325" s="152">
        <f>E325-june!E325</f>
        <v>-0.65000000000000568</v>
      </c>
      <c r="U325" s="7">
        <f>F325-june!F325</f>
        <v>7958</v>
      </c>
      <c r="V325" s="152">
        <f>G325-june!G325</f>
        <v>5.7700000000000102</v>
      </c>
      <c r="W325" s="7">
        <f>H325-june!H325</f>
        <v>43511</v>
      </c>
      <c r="Y325" s="6">
        <f t="shared" si="20"/>
        <v>0</v>
      </c>
      <c r="Z325">
        <v>316</v>
      </c>
      <c r="AA325">
        <v>116.43000000000002</v>
      </c>
      <c r="AB325" s="221">
        <v>657030</v>
      </c>
      <c r="AC325" s="7">
        <f>AA325-june!G325</f>
        <v>3.1700000000000159</v>
      </c>
      <c r="AD325" s="7">
        <f>AB325-june!H325</f>
        <v>26091</v>
      </c>
    </row>
    <row r="326" spans="1:30" ht="18.75">
      <c r="A326" s="6">
        <v>317</v>
      </c>
      <c r="B326" s="31" t="s">
        <v>499</v>
      </c>
      <c r="C326" s="31">
        <v>317</v>
      </c>
      <c r="D326" s="31"/>
      <c r="E326" s="217">
        <v>0</v>
      </c>
      <c r="F326" s="218">
        <v>0</v>
      </c>
      <c r="G326" s="219">
        <f t="shared" si="21"/>
        <v>1</v>
      </c>
      <c r="H326" s="218">
        <f t="shared" si="22"/>
        <v>5000</v>
      </c>
      <c r="J326" s="31">
        <v>0</v>
      </c>
      <c r="K326" s="31">
        <v>0</v>
      </c>
      <c r="L326" s="31"/>
      <c r="M326" s="218">
        <f t="shared" si="23"/>
        <v>0</v>
      </c>
      <c r="N326" s="218">
        <f t="shared" si="24"/>
        <v>5000</v>
      </c>
      <c r="O326" s="33"/>
      <c r="P326">
        <v>317</v>
      </c>
      <c r="Q326"/>
      <c r="R326" s="221"/>
      <c r="T326" s="152">
        <f>E326-june!E326</f>
        <v>0</v>
      </c>
      <c r="U326" s="7">
        <f>F326-june!F326</f>
        <v>0</v>
      </c>
      <c r="V326" s="152">
        <f>G326-june!G326</f>
        <v>0.89</v>
      </c>
      <c r="W326" s="7">
        <f>H326-june!H326</f>
        <v>4450</v>
      </c>
      <c r="Y326" s="6">
        <f t="shared" si="20"/>
        <v>0</v>
      </c>
      <c r="Z326">
        <v>317</v>
      </c>
      <c r="AA326">
        <v>1</v>
      </c>
      <c r="AB326" s="221">
        <v>5000</v>
      </c>
      <c r="AC326" s="7">
        <f>AA326-june!G326</f>
        <v>0.89</v>
      </c>
      <c r="AD326" s="7">
        <f>AB326-june!H326</f>
        <v>4450</v>
      </c>
    </row>
    <row r="327" spans="1:30" ht="18.75">
      <c r="A327" s="6">
        <v>318</v>
      </c>
      <c r="B327" s="32" t="s">
        <v>883</v>
      </c>
      <c r="C327" s="31">
        <v>318</v>
      </c>
      <c r="D327" s="32"/>
      <c r="E327" s="217">
        <v>0</v>
      </c>
      <c r="F327" s="218">
        <v>0</v>
      </c>
      <c r="G327" s="219">
        <f t="shared" si="21"/>
        <v>12.99</v>
      </c>
      <c r="H327" s="218">
        <f t="shared" si="22"/>
        <v>178480</v>
      </c>
      <c r="J327" s="32">
        <v>0</v>
      </c>
      <c r="K327" s="32">
        <v>0</v>
      </c>
      <c r="L327" s="32"/>
      <c r="M327" s="218">
        <f t="shared" si="23"/>
        <v>0</v>
      </c>
      <c r="N327" s="218">
        <f t="shared" si="24"/>
        <v>178480</v>
      </c>
      <c r="O327" s="33"/>
      <c r="P327">
        <v>318</v>
      </c>
      <c r="Q327"/>
      <c r="R327" s="221"/>
      <c r="T327" s="152">
        <f>E327-june!E327</f>
        <v>0</v>
      </c>
      <c r="U327" s="7">
        <f>F327-june!F327</f>
        <v>0</v>
      </c>
      <c r="V327" s="152">
        <f>G327-june!G327</f>
        <v>2.9700000000000006</v>
      </c>
      <c r="W327" s="7">
        <f>H327-june!H327</f>
        <v>110893</v>
      </c>
      <c r="Y327" s="6">
        <f t="shared" si="20"/>
        <v>0</v>
      </c>
      <c r="Z327">
        <v>318</v>
      </c>
      <c r="AA327">
        <v>12.99</v>
      </c>
      <c r="AB327" s="221">
        <v>178480</v>
      </c>
      <c r="AC327" s="7">
        <f>AA327-june!G327</f>
        <v>2.9700000000000006</v>
      </c>
      <c r="AD327" s="7">
        <f>AB327-june!H327</f>
        <v>110893</v>
      </c>
    </row>
    <row r="328" spans="1:30" ht="18.75">
      <c r="A328" s="6">
        <v>319</v>
      </c>
      <c r="B328" s="31" t="s">
        <v>500</v>
      </c>
      <c r="C328" s="31">
        <v>319</v>
      </c>
      <c r="D328" s="31"/>
      <c r="E328" s="217">
        <v>0</v>
      </c>
      <c r="F328" s="218">
        <v>0</v>
      </c>
      <c r="G328" s="219">
        <f t="shared" si="21"/>
        <v>0</v>
      </c>
      <c r="H328" s="218">
        <f t="shared" si="22"/>
        <v>0</v>
      </c>
      <c r="J328" s="31">
        <v>0</v>
      </c>
      <c r="K328" s="31">
        <v>0</v>
      </c>
      <c r="L328" s="31"/>
      <c r="M328" s="218">
        <f t="shared" si="23"/>
        <v>0</v>
      </c>
      <c r="N328" s="218">
        <f t="shared" si="24"/>
        <v>0</v>
      </c>
      <c r="O328" s="33"/>
      <c r="P328">
        <v>319</v>
      </c>
      <c r="Q328"/>
      <c r="R328" s="221"/>
      <c r="T328" s="152">
        <f>E328-june!E328</f>
        <v>0</v>
      </c>
      <c r="U328" s="7">
        <f>F328-june!F328</f>
        <v>0</v>
      </c>
      <c r="V328" s="152">
        <f>G328-june!G328</f>
        <v>0</v>
      </c>
      <c r="W328" s="7">
        <f>H328-june!H328</f>
        <v>0</v>
      </c>
      <c r="Y328" s="6">
        <f t="shared" si="20"/>
        <v>0</v>
      </c>
      <c r="Z328">
        <v>319</v>
      </c>
      <c r="AA328"/>
      <c r="AB328" s="221"/>
      <c r="AC328" s="7">
        <f>AA328-june!G328</f>
        <v>0</v>
      </c>
      <c r="AD328" s="7">
        <f>AB328-june!H328</f>
        <v>0</v>
      </c>
    </row>
    <row r="329" spans="1:30" ht="18.75">
      <c r="A329" s="6">
        <v>320</v>
      </c>
      <c r="B329" s="31" t="s">
        <v>501</v>
      </c>
      <c r="C329" s="31">
        <v>320</v>
      </c>
      <c r="D329" s="31"/>
      <c r="E329" s="217">
        <v>0</v>
      </c>
      <c r="F329" s="218">
        <v>0</v>
      </c>
      <c r="G329" s="219">
        <f t="shared" si="21"/>
        <v>0</v>
      </c>
      <c r="H329" s="218">
        <f t="shared" si="22"/>
        <v>0</v>
      </c>
      <c r="J329" s="31">
        <v>0</v>
      </c>
      <c r="K329" s="31">
        <v>0</v>
      </c>
      <c r="L329" s="31"/>
      <c r="M329" s="218">
        <f t="shared" si="23"/>
        <v>0</v>
      </c>
      <c r="N329" s="218">
        <f t="shared" si="24"/>
        <v>0</v>
      </c>
      <c r="O329" s="33"/>
      <c r="P329">
        <v>320</v>
      </c>
      <c r="Q329"/>
      <c r="R329" s="221"/>
      <c r="T329" s="152">
        <f>E329-june!E329</f>
        <v>0</v>
      </c>
      <c r="U329" s="7">
        <f>F329-june!F329</f>
        <v>0</v>
      </c>
      <c r="V329" s="152">
        <f>G329-june!G329</f>
        <v>0</v>
      </c>
      <c r="W329" s="7">
        <f>H329-june!H329</f>
        <v>0</v>
      </c>
      <c r="Y329" s="6">
        <f t="shared" si="20"/>
        <v>0</v>
      </c>
      <c r="Z329">
        <v>320</v>
      </c>
      <c r="AA329"/>
      <c r="AB329" s="221"/>
      <c r="AC329" s="7">
        <f>AA329-june!G329</f>
        <v>0</v>
      </c>
      <c r="AD329" s="7">
        <f>AB329-june!H329</f>
        <v>0</v>
      </c>
    </row>
    <row r="330" spans="1:30" ht="18.75">
      <c r="A330" s="6">
        <v>321</v>
      </c>
      <c r="B330" s="32" t="s">
        <v>850</v>
      </c>
      <c r="C330" s="31">
        <v>328</v>
      </c>
      <c r="D330" s="32"/>
      <c r="E330" s="217">
        <v>0</v>
      </c>
      <c r="F330" s="218">
        <v>0</v>
      </c>
      <c r="G330" s="219">
        <f t="shared" si="21"/>
        <v>11.55</v>
      </c>
      <c r="H330" s="218">
        <f t="shared" si="22"/>
        <v>58753</v>
      </c>
      <c r="J330" s="32">
        <v>0</v>
      </c>
      <c r="K330" s="32">
        <v>0</v>
      </c>
      <c r="L330" s="32"/>
      <c r="M330" s="218">
        <f t="shared" si="23"/>
        <v>0</v>
      </c>
      <c r="N330" s="218">
        <f t="shared" si="24"/>
        <v>58753</v>
      </c>
      <c r="O330" s="33"/>
      <c r="P330">
        <v>321</v>
      </c>
      <c r="Q330"/>
      <c r="R330" s="221">
        <v>1</v>
      </c>
      <c r="T330" s="152">
        <f>E330-june!E330</f>
        <v>0</v>
      </c>
      <c r="U330" s="7">
        <f>F330-june!F330</f>
        <v>0</v>
      </c>
      <c r="V330" s="152">
        <f>G330-june!G330</f>
        <v>5.0300000000000011</v>
      </c>
      <c r="W330" s="7">
        <f>H330-june!H330</f>
        <v>18996</v>
      </c>
      <c r="Y330" s="6">
        <f t="shared" ref="Y330:Y393" si="25">Z330-A330</f>
        <v>0</v>
      </c>
      <c r="Z330">
        <v>321</v>
      </c>
      <c r="AA330">
        <v>10.96</v>
      </c>
      <c r="AB330" s="221">
        <v>54800</v>
      </c>
      <c r="AC330" s="7">
        <f>AA330-june!G330</f>
        <v>4.4400000000000013</v>
      </c>
      <c r="AD330" s="7">
        <f>AB330-june!H330</f>
        <v>15043</v>
      </c>
    </row>
    <row r="331" spans="1:30" ht="18.75">
      <c r="A331" s="6">
        <v>322</v>
      </c>
      <c r="B331" s="32" t="s">
        <v>787</v>
      </c>
      <c r="C331" s="31">
        <v>321</v>
      </c>
      <c r="D331" s="32"/>
      <c r="E331" s="217">
        <v>152.79000000000002</v>
      </c>
      <c r="F331" s="218">
        <v>835110</v>
      </c>
      <c r="G331" s="219">
        <f t="shared" ref="G331:G394" si="26">AA331+(0.83*Q331)+0.59*R331</f>
        <v>34.39</v>
      </c>
      <c r="H331" s="218">
        <f t="shared" ref="H331:H394" si="27">AB331+(0.83*Q331)*6700+0.59*R331*6700</f>
        <v>219763</v>
      </c>
      <c r="J331" s="32">
        <v>0</v>
      </c>
      <c r="K331" s="32">
        <v>0</v>
      </c>
      <c r="L331" s="32"/>
      <c r="M331" s="218">
        <f t="shared" ref="M331:M394" si="28">F331+J331</f>
        <v>835110</v>
      </c>
      <c r="N331" s="218">
        <f t="shared" ref="N331:N394" si="29">H331+K331</f>
        <v>219763</v>
      </c>
      <c r="O331" s="33"/>
      <c r="P331">
        <v>322</v>
      </c>
      <c r="Q331">
        <v>2</v>
      </c>
      <c r="R331" s="221">
        <v>1</v>
      </c>
      <c r="T331" s="152">
        <f>E331-june!E331</f>
        <v>-8.4499999999999886</v>
      </c>
      <c r="U331" s="7">
        <f>F331-june!F331</f>
        <v>-62167</v>
      </c>
      <c r="V331" s="152">
        <f>G331-june!G331</f>
        <v>2.4400000000000013</v>
      </c>
      <c r="W331" s="7">
        <f>H331-june!H331</f>
        <v>24528</v>
      </c>
      <c r="Y331" s="6">
        <f t="shared" si="25"/>
        <v>0</v>
      </c>
      <c r="Z331">
        <v>322</v>
      </c>
      <c r="AA331">
        <v>32.14</v>
      </c>
      <c r="AB331" s="221">
        <v>204688</v>
      </c>
      <c r="AC331" s="7">
        <f>AA331-june!G331</f>
        <v>0.19000000000000128</v>
      </c>
      <c r="AD331" s="7">
        <f>AB331-june!H331</f>
        <v>9453</v>
      </c>
    </row>
    <row r="332" spans="1:30" ht="18.75">
      <c r="A332" s="6">
        <v>323</v>
      </c>
      <c r="B332" s="31" t="s">
        <v>502</v>
      </c>
      <c r="C332" s="31">
        <v>322</v>
      </c>
      <c r="D332" s="31"/>
      <c r="E332" s="217">
        <v>229.93000000000006</v>
      </c>
      <c r="F332" s="218">
        <v>1346309</v>
      </c>
      <c r="G332" s="219">
        <f t="shared" si="26"/>
        <v>9.6</v>
      </c>
      <c r="H332" s="218">
        <f t="shared" si="27"/>
        <v>55021</v>
      </c>
      <c r="J332" s="31">
        <v>0</v>
      </c>
      <c r="K332" s="31">
        <v>0</v>
      </c>
      <c r="L332" s="31"/>
      <c r="M332" s="218">
        <f t="shared" si="28"/>
        <v>1346309</v>
      </c>
      <c r="N332" s="218">
        <f t="shared" si="29"/>
        <v>55021</v>
      </c>
      <c r="O332" s="33"/>
      <c r="P332">
        <v>323</v>
      </c>
      <c r="Q332"/>
      <c r="R332" s="221">
        <v>7</v>
      </c>
      <c r="T332" s="152">
        <f>E332-june!E332</f>
        <v>-16.299999999999926</v>
      </c>
      <c r="U332" s="7">
        <f>F332-june!F332</f>
        <v>-79530</v>
      </c>
      <c r="V332" s="152">
        <f>G332-june!G332</f>
        <v>2.1599999999999993</v>
      </c>
      <c r="W332" s="7">
        <f>H332-june!H332</f>
        <v>13281</v>
      </c>
      <c r="Y332" s="6">
        <f t="shared" si="25"/>
        <v>0</v>
      </c>
      <c r="Z332">
        <v>323</v>
      </c>
      <c r="AA332">
        <v>5.47</v>
      </c>
      <c r="AB332" s="221">
        <v>27350</v>
      </c>
      <c r="AC332" s="7">
        <f>AA332-june!G332</f>
        <v>-1.9700000000000006</v>
      </c>
      <c r="AD332" s="7">
        <f>AB332-june!H332</f>
        <v>-14390</v>
      </c>
    </row>
    <row r="333" spans="1:30" ht="18.75">
      <c r="A333" s="6">
        <v>324</v>
      </c>
      <c r="B333" s="31" t="s">
        <v>503</v>
      </c>
      <c r="C333" s="31">
        <v>323</v>
      </c>
      <c r="D333" s="31"/>
      <c r="E333" s="217">
        <v>0</v>
      </c>
      <c r="F333" s="218">
        <v>0</v>
      </c>
      <c r="G333" s="219">
        <f t="shared" si="26"/>
        <v>8.33</v>
      </c>
      <c r="H333" s="218">
        <f t="shared" si="27"/>
        <v>48896</v>
      </c>
      <c r="J333" s="31">
        <v>0</v>
      </c>
      <c r="K333" s="31">
        <v>0</v>
      </c>
      <c r="L333" s="31"/>
      <c r="M333" s="218">
        <f t="shared" si="28"/>
        <v>0</v>
      </c>
      <c r="N333" s="218">
        <f t="shared" si="29"/>
        <v>48896</v>
      </c>
      <c r="O333" s="33"/>
      <c r="P333">
        <v>324</v>
      </c>
      <c r="Q333"/>
      <c r="R333" s="221"/>
      <c r="T333" s="152">
        <f>E333-june!E333</f>
        <v>0</v>
      </c>
      <c r="U333" s="7">
        <f>F333-june!F333</f>
        <v>0</v>
      </c>
      <c r="V333" s="152">
        <f>G333-june!G333</f>
        <v>-2.7199999999999989</v>
      </c>
      <c r="W333" s="7">
        <f>H333-june!H333</f>
        <v>-12407</v>
      </c>
      <c r="Y333" s="6">
        <f t="shared" si="25"/>
        <v>0</v>
      </c>
      <c r="Z333">
        <v>324</v>
      </c>
      <c r="AA333">
        <v>8.33</v>
      </c>
      <c r="AB333" s="221">
        <v>48896</v>
      </c>
      <c r="AC333" s="7">
        <f>AA333-june!G333</f>
        <v>-2.7199999999999989</v>
      </c>
      <c r="AD333" s="7">
        <f>AB333-june!H333</f>
        <v>-12407</v>
      </c>
    </row>
    <row r="334" spans="1:30" ht="18.75">
      <c r="A334" s="6">
        <v>325</v>
      </c>
      <c r="B334" s="32" t="s">
        <v>576</v>
      </c>
      <c r="C334" s="31">
        <v>329</v>
      </c>
      <c r="D334" s="32"/>
      <c r="E334" s="217">
        <v>136.07</v>
      </c>
      <c r="F334" s="218">
        <v>765759</v>
      </c>
      <c r="G334" s="219">
        <f t="shared" si="26"/>
        <v>97.31</v>
      </c>
      <c r="H334" s="218">
        <f t="shared" si="27"/>
        <v>537529</v>
      </c>
      <c r="J334" s="32">
        <v>0</v>
      </c>
      <c r="K334" s="32">
        <v>0</v>
      </c>
      <c r="L334" s="32"/>
      <c r="M334" s="218">
        <f t="shared" si="28"/>
        <v>765759</v>
      </c>
      <c r="N334" s="218">
        <f t="shared" si="29"/>
        <v>537529</v>
      </c>
      <c r="O334" s="33"/>
      <c r="P334">
        <v>325</v>
      </c>
      <c r="Q334">
        <v>3</v>
      </c>
      <c r="R334" s="221">
        <v>6</v>
      </c>
      <c r="T334" s="152">
        <f>E334-june!E334</f>
        <v>6.2599999999999909</v>
      </c>
      <c r="U334" s="7">
        <f>F334-june!F334</f>
        <v>-10740</v>
      </c>
      <c r="V334" s="152">
        <f>G334-june!G334</f>
        <v>-36.649999999999949</v>
      </c>
      <c r="W334" s="7">
        <f>H334-june!H334</f>
        <v>-248902</v>
      </c>
      <c r="Y334" s="6">
        <f t="shared" si="25"/>
        <v>0</v>
      </c>
      <c r="Z334">
        <v>325</v>
      </c>
      <c r="AA334">
        <v>91.28</v>
      </c>
      <c r="AB334" s="221">
        <v>497128</v>
      </c>
      <c r="AC334" s="7">
        <f>AA334-june!G334</f>
        <v>-42.67999999999995</v>
      </c>
      <c r="AD334" s="7">
        <f>AB334-june!H334</f>
        <v>-289303</v>
      </c>
    </row>
    <row r="335" spans="1:30" ht="18.75">
      <c r="A335" s="6">
        <v>326</v>
      </c>
      <c r="B335" s="32" t="s">
        <v>570</v>
      </c>
      <c r="C335" s="31">
        <v>330</v>
      </c>
      <c r="D335" s="32"/>
      <c r="E335" s="217">
        <v>64.44</v>
      </c>
      <c r="F335" s="218">
        <v>381375</v>
      </c>
      <c r="G335" s="219">
        <f t="shared" si="26"/>
        <v>4.59</v>
      </c>
      <c r="H335" s="218">
        <f t="shared" si="27"/>
        <v>34765</v>
      </c>
      <c r="J335" s="32">
        <v>0</v>
      </c>
      <c r="K335" s="32">
        <v>0</v>
      </c>
      <c r="L335" s="32"/>
      <c r="M335" s="218">
        <f t="shared" si="28"/>
        <v>381375</v>
      </c>
      <c r="N335" s="218">
        <f t="shared" si="29"/>
        <v>34765</v>
      </c>
      <c r="O335" s="33"/>
      <c r="P335">
        <v>326</v>
      </c>
      <c r="Q335"/>
      <c r="R335" s="221">
        <v>1</v>
      </c>
      <c r="T335" s="152">
        <f>E335-june!E335</f>
        <v>-4.0500000000000114</v>
      </c>
      <c r="U335" s="7">
        <f>F335-june!F335</f>
        <v>-35307</v>
      </c>
      <c r="V335" s="152">
        <f>G335-june!G335</f>
        <v>-7.92</v>
      </c>
      <c r="W335" s="7">
        <f>H335-june!H335</f>
        <v>-51962</v>
      </c>
      <c r="Y335" s="6">
        <f t="shared" si="25"/>
        <v>0</v>
      </c>
      <c r="Z335">
        <v>326</v>
      </c>
      <c r="AA335">
        <v>4</v>
      </c>
      <c r="AB335" s="221">
        <v>30812</v>
      </c>
      <c r="AC335" s="7">
        <f>AA335-june!G335</f>
        <v>-8.51</v>
      </c>
      <c r="AD335" s="7">
        <f>AB335-june!H335</f>
        <v>-55915</v>
      </c>
    </row>
    <row r="336" spans="1:30" ht="18.75">
      <c r="A336" s="6">
        <v>327</v>
      </c>
      <c r="B336" s="31" t="s">
        <v>920</v>
      </c>
      <c r="C336" s="31">
        <v>331</v>
      </c>
      <c r="D336" s="31"/>
      <c r="E336" s="217">
        <v>16</v>
      </c>
      <c r="F336" s="218">
        <v>118455</v>
      </c>
      <c r="G336" s="219">
        <f t="shared" si="26"/>
        <v>5</v>
      </c>
      <c r="H336" s="218">
        <f t="shared" si="27"/>
        <v>38649</v>
      </c>
      <c r="J336" s="31">
        <v>0</v>
      </c>
      <c r="K336" s="31">
        <v>0</v>
      </c>
      <c r="L336" s="31"/>
      <c r="M336" s="218">
        <f t="shared" si="28"/>
        <v>118455</v>
      </c>
      <c r="N336" s="218">
        <f t="shared" si="29"/>
        <v>38649</v>
      </c>
      <c r="O336" s="33"/>
      <c r="P336">
        <v>327</v>
      </c>
      <c r="Q336"/>
      <c r="R336" s="221"/>
      <c r="T336" s="152">
        <f>E336-june!E336</f>
        <v>-2.6000000000000014</v>
      </c>
      <c r="U336" s="7">
        <f>F336-june!F336</f>
        <v>-30124</v>
      </c>
      <c r="V336" s="152">
        <f>G336-june!G336</f>
        <v>-2</v>
      </c>
      <c r="W336" s="7">
        <f>H336-june!H336</f>
        <v>-7378</v>
      </c>
      <c r="Y336" s="6">
        <f t="shared" si="25"/>
        <v>0</v>
      </c>
      <c r="Z336">
        <v>327</v>
      </c>
      <c r="AA336">
        <v>5</v>
      </c>
      <c r="AB336" s="221">
        <v>38649</v>
      </c>
      <c r="AC336" s="7">
        <f>AA336-june!G336</f>
        <v>-2</v>
      </c>
      <c r="AD336" s="7">
        <f>AB336-june!H336</f>
        <v>-7378</v>
      </c>
    </row>
    <row r="337" spans="1:30" ht="18.75">
      <c r="A337" s="6">
        <v>328</v>
      </c>
      <c r="B337" s="31" t="s">
        <v>507</v>
      </c>
      <c r="C337" s="31">
        <v>332</v>
      </c>
      <c r="D337" s="31"/>
      <c r="E337" s="217">
        <v>0</v>
      </c>
      <c r="F337" s="218">
        <v>0</v>
      </c>
      <c r="G337" s="219">
        <f t="shared" si="26"/>
        <v>0</v>
      </c>
      <c r="H337" s="218">
        <f t="shared" si="27"/>
        <v>0</v>
      </c>
      <c r="J337" s="31">
        <v>0</v>
      </c>
      <c r="K337" s="31">
        <v>0</v>
      </c>
      <c r="L337" s="31"/>
      <c r="M337" s="218">
        <f t="shared" si="28"/>
        <v>0</v>
      </c>
      <c r="N337" s="218">
        <f t="shared" si="29"/>
        <v>0</v>
      </c>
      <c r="O337" s="33"/>
      <c r="P337">
        <v>328</v>
      </c>
      <c r="Q337"/>
      <c r="R337" s="221"/>
      <c r="T337" s="152">
        <f>E337-june!E337</f>
        <v>0</v>
      </c>
      <c r="U337" s="7">
        <f>F337-june!F337</f>
        <v>0</v>
      </c>
      <c r="V337" s="152">
        <f>G337-june!G337</f>
        <v>0</v>
      </c>
      <c r="W337" s="7">
        <f>H337-june!H337</f>
        <v>0</v>
      </c>
      <c r="Y337" s="6">
        <f t="shared" si="25"/>
        <v>0</v>
      </c>
      <c r="Z337">
        <v>328</v>
      </c>
      <c r="AA337"/>
      <c r="AB337" s="221"/>
      <c r="AC337" s="7">
        <f>AA337-june!G337</f>
        <v>0</v>
      </c>
      <c r="AD337" s="7">
        <f>AB337-june!H337</f>
        <v>0</v>
      </c>
    </row>
    <row r="338" spans="1:30" ht="18.75">
      <c r="A338" s="6">
        <v>329</v>
      </c>
      <c r="B338" s="31" t="s">
        <v>504</v>
      </c>
      <c r="C338" s="31">
        <v>324</v>
      </c>
      <c r="D338" s="31"/>
      <c r="E338" s="217">
        <v>0</v>
      </c>
      <c r="F338" s="218">
        <v>0</v>
      </c>
      <c r="G338" s="219">
        <f t="shared" si="26"/>
        <v>0</v>
      </c>
      <c r="H338" s="218">
        <f t="shared" si="27"/>
        <v>0</v>
      </c>
      <c r="J338" s="31">
        <v>0</v>
      </c>
      <c r="K338" s="31">
        <v>0</v>
      </c>
      <c r="L338" s="31"/>
      <c r="M338" s="218">
        <f t="shared" si="28"/>
        <v>0</v>
      </c>
      <c r="N338" s="218">
        <f t="shared" si="29"/>
        <v>0</v>
      </c>
      <c r="O338" s="33"/>
      <c r="P338">
        <v>329</v>
      </c>
      <c r="Q338"/>
      <c r="R338" s="221"/>
      <c r="T338" s="152">
        <f>E338-june!E338</f>
        <v>0</v>
      </c>
      <c r="U338" s="7">
        <f>F338-june!F338</f>
        <v>0</v>
      </c>
      <c r="V338" s="152">
        <f>G338-june!G338</f>
        <v>0</v>
      </c>
      <c r="W338" s="7">
        <f>H338-june!H338</f>
        <v>0</v>
      </c>
      <c r="Y338" s="6">
        <f t="shared" si="25"/>
        <v>0</v>
      </c>
      <c r="Z338">
        <v>329</v>
      </c>
      <c r="AA338"/>
      <c r="AB338" s="221"/>
      <c r="AC338" s="7">
        <f>AA338-june!G338</f>
        <v>0</v>
      </c>
      <c r="AD338" s="7">
        <f>AB338-june!H338</f>
        <v>0</v>
      </c>
    </row>
    <row r="339" spans="1:30" ht="18.75">
      <c r="A339" s="6">
        <v>330</v>
      </c>
      <c r="B339" s="31" t="s">
        <v>508</v>
      </c>
      <c r="C339" s="31">
        <v>333</v>
      </c>
      <c r="D339" s="31"/>
      <c r="E339" s="217">
        <v>0</v>
      </c>
      <c r="F339" s="218">
        <v>0</v>
      </c>
      <c r="G339" s="219">
        <f t="shared" si="26"/>
        <v>1.18</v>
      </c>
      <c r="H339" s="218">
        <f t="shared" si="27"/>
        <v>7906</v>
      </c>
      <c r="J339" s="31">
        <v>0</v>
      </c>
      <c r="K339" s="31">
        <v>0</v>
      </c>
      <c r="L339" s="31"/>
      <c r="M339" s="218">
        <f t="shared" si="28"/>
        <v>0</v>
      </c>
      <c r="N339" s="218">
        <f t="shared" si="29"/>
        <v>7906</v>
      </c>
      <c r="O339" s="33"/>
      <c r="P339">
        <v>330</v>
      </c>
      <c r="Q339"/>
      <c r="R339" s="221">
        <v>2</v>
      </c>
      <c r="T339" s="152">
        <f>E339-june!E339</f>
        <v>0</v>
      </c>
      <c r="U339" s="7">
        <f>F339-june!F339</f>
        <v>0</v>
      </c>
      <c r="V339" s="152">
        <f>G339-june!G339</f>
        <v>-1.82</v>
      </c>
      <c r="W339" s="7">
        <f>H339-june!H339</f>
        <v>-14647</v>
      </c>
      <c r="Y339" s="6">
        <f t="shared" si="25"/>
        <v>0</v>
      </c>
      <c r="Z339">
        <v>330</v>
      </c>
      <c r="AA339"/>
      <c r="AB339" s="221"/>
      <c r="AC339" s="7">
        <f>AA339-june!G339</f>
        <v>-3</v>
      </c>
      <c r="AD339" s="7">
        <f>AB339-june!H339</f>
        <v>-22553</v>
      </c>
    </row>
    <row r="340" spans="1:30" ht="18.75">
      <c r="A340" s="6">
        <v>331</v>
      </c>
      <c r="B340" s="32" t="s">
        <v>509</v>
      </c>
      <c r="C340" s="31">
        <v>334</v>
      </c>
      <c r="D340" s="32"/>
      <c r="E340" s="217">
        <v>0</v>
      </c>
      <c r="F340" s="218">
        <v>0</v>
      </c>
      <c r="G340" s="219">
        <f t="shared" si="26"/>
        <v>9.5500000000000007</v>
      </c>
      <c r="H340" s="218">
        <f t="shared" si="27"/>
        <v>54998</v>
      </c>
      <c r="J340" s="32">
        <v>0</v>
      </c>
      <c r="K340" s="32">
        <v>0</v>
      </c>
      <c r="L340" s="32"/>
      <c r="M340" s="218">
        <f t="shared" si="28"/>
        <v>0</v>
      </c>
      <c r="N340" s="218">
        <f t="shared" si="29"/>
        <v>54998</v>
      </c>
      <c r="O340" s="33"/>
      <c r="P340">
        <v>331</v>
      </c>
      <c r="Q340"/>
      <c r="R340" s="221">
        <v>2</v>
      </c>
      <c r="T340" s="152">
        <f>E340-june!E340</f>
        <v>0</v>
      </c>
      <c r="U340" s="7">
        <f>F340-june!F340</f>
        <v>0</v>
      </c>
      <c r="V340" s="152">
        <f>G340-june!G340</f>
        <v>-4.4599999999999991</v>
      </c>
      <c r="W340" s="7">
        <f>H340-june!H340</f>
        <v>-23079</v>
      </c>
      <c r="Y340" s="6">
        <f t="shared" si="25"/>
        <v>0</v>
      </c>
      <c r="Z340">
        <v>331</v>
      </c>
      <c r="AA340">
        <v>8.370000000000001</v>
      </c>
      <c r="AB340" s="221">
        <v>47092</v>
      </c>
      <c r="AC340" s="7">
        <f>AA340-june!G340</f>
        <v>-5.6399999999999988</v>
      </c>
      <c r="AD340" s="7">
        <f>AB340-june!H340</f>
        <v>-30985</v>
      </c>
    </row>
    <row r="341" spans="1:30" ht="18.75">
      <c r="A341" s="6">
        <v>332</v>
      </c>
      <c r="B341" s="32" t="s">
        <v>577</v>
      </c>
      <c r="C341" s="31">
        <v>325</v>
      </c>
      <c r="D341" s="32"/>
      <c r="E341" s="217">
        <v>112.25999999999999</v>
      </c>
      <c r="F341" s="218">
        <v>664836</v>
      </c>
      <c r="G341" s="219">
        <f t="shared" si="26"/>
        <v>31.980000000000004</v>
      </c>
      <c r="H341" s="218">
        <f t="shared" si="27"/>
        <v>188884</v>
      </c>
      <c r="J341" s="32">
        <v>0</v>
      </c>
      <c r="K341" s="32">
        <v>0</v>
      </c>
      <c r="L341" s="32"/>
      <c r="M341" s="218">
        <f t="shared" si="28"/>
        <v>664836</v>
      </c>
      <c r="N341" s="218">
        <f t="shared" si="29"/>
        <v>188884</v>
      </c>
      <c r="O341" s="33"/>
      <c r="P341">
        <v>332</v>
      </c>
      <c r="Q341">
        <v>8</v>
      </c>
      <c r="R341" s="221">
        <v>3</v>
      </c>
      <c r="T341" s="152">
        <f>E341-june!E341</f>
        <v>4.1599999999999966</v>
      </c>
      <c r="U341" s="7">
        <f>F341-june!F341</f>
        <v>40005</v>
      </c>
      <c r="V341" s="152">
        <f>G341-june!G341</f>
        <v>-10.079999999999998</v>
      </c>
      <c r="W341" s="7">
        <f>H341-june!H341</f>
        <v>-78512</v>
      </c>
      <c r="Y341" s="6">
        <f t="shared" si="25"/>
        <v>0</v>
      </c>
      <c r="Z341">
        <v>332</v>
      </c>
      <c r="AA341">
        <v>23.570000000000004</v>
      </c>
      <c r="AB341" s="221">
        <v>132537</v>
      </c>
      <c r="AC341" s="7">
        <f>AA341-june!G341</f>
        <v>-18.489999999999998</v>
      </c>
      <c r="AD341" s="7">
        <f>AB341-june!H341</f>
        <v>-134859</v>
      </c>
    </row>
    <row r="342" spans="1:30" ht="18.75">
      <c r="A342" s="6">
        <v>333</v>
      </c>
      <c r="B342" s="31" t="s">
        <v>505</v>
      </c>
      <c r="C342" s="31">
        <v>326</v>
      </c>
      <c r="D342" s="31"/>
      <c r="E342" s="217">
        <v>0</v>
      </c>
      <c r="F342" s="218">
        <v>0</v>
      </c>
      <c r="G342" s="219">
        <f t="shared" si="26"/>
        <v>0</v>
      </c>
      <c r="H342" s="218">
        <f t="shared" si="27"/>
        <v>0</v>
      </c>
      <c r="J342" s="31">
        <v>0</v>
      </c>
      <c r="K342" s="31">
        <v>0</v>
      </c>
      <c r="L342" s="31"/>
      <c r="M342" s="218">
        <f t="shared" si="28"/>
        <v>0</v>
      </c>
      <c r="N342" s="218">
        <f t="shared" si="29"/>
        <v>0</v>
      </c>
      <c r="O342" s="33"/>
      <c r="P342">
        <v>333</v>
      </c>
      <c r="Q342"/>
      <c r="R342" s="221"/>
      <c r="T342" s="152">
        <f>E342-june!E342</f>
        <v>0</v>
      </c>
      <c r="U342" s="7">
        <f>F342-june!F342</f>
        <v>0</v>
      </c>
      <c r="V342" s="152">
        <f>G342-june!G342</f>
        <v>0</v>
      </c>
      <c r="W342" s="7">
        <f>H342-june!H342</f>
        <v>0</v>
      </c>
      <c r="Y342" s="6">
        <f t="shared" si="25"/>
        <v>0</v>
      </c>
      <c r="Z342">
        <v>333</v>
      </c>
      <c r="AA342"/>
      <c r="AB342" s="221"/>
      <c r="AC342" s="7">
        <f>AA342-june!G342</f>
        <v>0</v>
      </c>
      <c r="AD342" s="7">
        <f>AB342-june!H342</f>
        <v>0</v>
      </c>
    </row>
    <row r="343" spans="1:30" ht="18.75">
      <c r="A343" s="6">
        <v>334</v>
      </c>
      <c r="B343" s="31" t="s">
        <v>506</v>
      </c>
      <c r="C343" s="31">
        <v>327</v>
      </c>
      <c r="D343" s="31"/>
      <c r="E343" s="217">
        <v>0</v>
      </c>
      <c r="F343" s="218">
        <v>0</v>
      </c>
      <c r="G343" s="219">
        <f t="shared" si="26"/>
        <v>0</v>
      </c>
      <c r="H343" s="218">
        <f t="shared" si="27"/>
        <v>0</v>
      </c>
      <c r="J343" s="31">
        <v>0</v>
      </c>
      <c r="K343" s="31">
        <v>0</v>
      </c>
      <c r="L343" s="31"/>
      <c r="M343" s="218">
        <f t="shared" si="28"/>
        <v>0</v>
      </c>
      <c r="N343" s="218">
        <f t="shared" si="29"/>
        <v>0</v>
      </c>
      <c r="O343" s="33"/>
      <c r="P343">
        <v>334</v>
      </c>
      <c r="Q343"/>
      <c r="R343" s="221"/>
      <c r="T343" s="152">
        <f>E343-june!E343</f>
        <v>0</v>
      </c>
      <c r="U343" s="7">
        <f>F343-june!F343</f>
        <v>0</v>
      </c>
      <c r="V343" s="152">
        <f>G343-june!G343</f>
        <v>0</v>
      </c>
      <c r="W343" s="7">
        <f>H343-june!H343</f>
        <v>0</v>
      </c>
      <c r="Y343" s="6">
        <f t="shared" si="25"/>
        <v>0</v>
      </c>
      <c r="Z343">
        <v>334</v>
      </c>
      <c r="AA343"/>
      <c r="AB343" s="221"/>
      <c r="AC343" s="7">
        <f>AA343-june!G343</f>
        <v>0</v>
      </c>
      <c r="AD343" s="7">
        <f>AB343-june!H343</f>
        <v>0</v>
      </c>
    </row>
    <row r="344" spans="1:30" ht="18.75">
      <c r="A344" s="6">
        <v>335</v>
      </c>
      <c r="B344" s="31" t="s">
        <v>510</v>
      </c>
      <c r="C344" s="31">
        <v>335</v>
      </c>
      <c r="D344" s="31"/>
      <c r="E344" s="217">
        <v>0</v>
      </c>
      <c r="F344" s="218">
        <v>0</v>
      </c>
      <c r="G344" s="219">
        <f t="shared" si="26"/>
        <v>0</v>
      </c>
      <c r="H344" s="218">
        <f t="shared" si="27"/>
        <v>0</v>
      </c>
      <c r="J344" s="31">
        <v>0</v>
      </c>
      <c r="K344" s="31">
        <v>0</v>
      </c>
      <c r="L344" s="31"/>
      <c r="M344" s="218">
        <f t="shared" si="28"/>
        <v>0</v>
      </c>
      <c r="N344" s="218">
        <f t="shared" si="29"/>
        <v>0</v>
      </c>
      <c r="O344" s="33"/>
      <c r="P344">
        <v>335</v>
      </c>
      <c r="Q344"/>
      <c r="R344" s="221"/>
      <c r="T344" s="152">
        <f>E344-june!E344</f>
        <v>0</v>
      </c>
      <c r="U344" s="7">
        <f>F344-june!F344</f>
        <v>0</v>
      </c>
      <c r="V344" s="152">
        <f>G344-june!G344</f>
        <v>0</v>
      </c>
      <c r="W344" s="7">
        <f>H344-june!H344</f>
        <v>0</v>
      </c>
      <c r="Y344" s="6">
        <f t="shared" si="25"/>
        <v>0</v>
      </c>
      <c r="Z344" s="6">
        <v>335</v>
      </c>
      <c r="AC344" s="7">
        <f>AA344-june!G344</f>
        <v>0</v>
      </c>
      <c r="AD344" s="7">
        <f>AB344-june!H344</f>
        <v>0</v>
      </c>
    </row>
    <row r="345" spans="1:30" ht="18.75">
      <c r="A345" s="6">
        <v>336</v>
      </c>
      <c r="B345" s="32" t="s">
        <v>841</v>
      </c>
      <c r="C345" s="31">
        <v>336</v>
      </c>
      <c r="D345" s="32"/>
      <c r="E345" s="217">
        <v>0</v>
      </c>
      <c r="F345" s="218">
        <v>0</v>
      </c>
      <c r="G345" s="219">
        <f t="shared" si="26"/>
        <v>16.639999999999997</v>
      </c>
      <c r="H345" s="218">
        <f t="shared" si="27"/>
        <v>101288</v>
      </c>
      <c r="J345" s="32">
        <v>0</v>
      </c>
      <c r="K345" s="32">
        <v>0</v>
      </c>
      <c r="L345" s="32"/>
      <c r="M345" s="218">
        <f t="shared" si="28"/>
        <v>0</v>
      </c>
      <c r="N345" s="218">
        <f t="shared" si="29"/>
        <v>101288</v>
      </c>
      <c r="O345" s="33"/>
      <c r="P345">
        <v>336</v>
      </c>
      <c r="Q345">
        <v>5</v>
      </c>
      <c r="R345" s="221">
        <v>11</v>
      </c>
      <c r="T345" s="152">
        <f>E345-june!E345</f>
        <v>0</v>
      </c>
      <c r="U345" s="7">
        <f>F345-june!F345</f>
        <v>0</v>
      </c>
      <c r="V345" s="152">
        <f>G345-june!G345</f>
        <v>-2.5700000000000038</v>
      </c>
      <c r="W345" s="7">
        <f>H345-june!H345</f>
        <v>-21886</v>
      </c>
      <c r="Y345" s="6">
        <f t="shared" si="25"/>
        <v>0</v>
      </c>
      <c r="Z345">
        <v>336</v>
      </c>
      <c r="AA345">
        <v>6</v>
      </c>
      <c r="AB345" s="221">
        <v>30000</v>
      </c>
      <c r="AC345" s="7">
        <f>AA345-june!G345</f>
        <v>-13.21</v>
      </c>
      <c r="AD345" s="7">
        <f>AB345-june!H345</f>
        <v>-93174</v>
      </c>
    </row>
    <row r="346" spans="1:30" ht="18.75">
      <c r="A346" s="6">
        <v>337</v>
      </c>
      <c r="B346" s="31" t="s">
        <v>511</v>
      </c>
      <c r="C346" s="31">
        <v>337</v>
      </c>
      <c r="D346" s="31"/>
      <c r="E346" s="217">
        <v>48.91</v>
      </c>
      <c r="F346" s="218">
        <v>261836</v>
      </c>
      <c r="G346" s="219">
        <f t="shared" si="26"/>
        <v>11.32</v>
      </c>
      <c r="H346" s="218">
        <f t="shared" si="27"/>
        <v>100380</v>
      </c>
      <c r="J346" s="31">
        <v>0</v>
      </c>
      <c r="K346" s="31">
        <v>0</v>
      </c>
      <c r="L346" s="31"/>
      <c r="M346" s="218">
        <f t="shared" si="28"/>
        <v>261836</v>
      </c>
      <c r="N346" s="218">
        <f t="shared" si="29"/>
        <v>100380</v>
      </c>
      <c r="O346" s="33"/>
      <c r="P346">
        <v>337</v>
      </c>
      <c r="Q346"/>
      <c r="R346" s="221"/>
      <c r="T346" s="152">
        <f>E346-june!E346</f>
        <v>4.0499999999999972</v>
      </c>
      <c r="U346" s="7">
        <f>F346-june!F346</f>
        <v>-2377</v>
      </c>
      <c r="V346" s="152">
        <f>G346-june!G346</f>
        <v>6.32</v>
      </c>
      <c r="W346" s="7">
        <f>H346-june!H346</f>
        <v>34169</v>
      </c>
      <c r="Y346" s="6">
        <f t="shared" si="25"/>
        <v>0</v>
      </c>
      <c r="Z346">
        <v>337</v>
      </c>
      <c r="AA346">
        <v>11.32</v>
      </c>
      <c r="AB346" s="221">
        <v>100380</v>
      </c>
      <c r="AC346" s="7">
        <f>AA346-june!G346</f>
        <v>6.32</v>
      </c>
      <c r="AD346" s="7">
        <f>AB346-june!H346</f>
        <v>34169</v>
      </c>
    </row>
    <row r="347" spans="1:30" ht="18.75">
      <c r="A347" s="6">
        <v>338</v>
      </c>
      <c r="B347" s="31" t="s">
        <v>512</v>
      </c>
      <c r="C347" s="31">
        <v>338</v>
      </c>
      <c r="D347" s="31"/>
      <c r="E347" s="217">
        <v>0</v>
      </c>
      <c r="F347" s="218">
        <v>0</v>
      </c>
      <c r="G347" s="219">
        <f t="shared" si="26"/>
        <v>0</v>
      </c>
      <c r="H347" s="218">
        <f t="shared" si="27"/>
        <v>0</v>
      </c>
      <c r="J347" s="31">
        <v>0</v>
      </c>
      <c r="K347" s="31">
        <v>0</v>
      </c>
      <c r="L347" s="31"/>
      <c r="M347" s="218">
        <f t="shared" si="28"/>
        <v>0</v>
      </c>
      <c r="N347" s="218">
        <f t="shared" si="29"/>
        <v>0</v>
      </c>
      <c r="O347" s="33"/>
      <c r="P347">
        <v>338</v>
      </c>
      <c r="Q347"/>
      <c r="R347" s="221"/>
      <c r="T347" s="152">
        <f>E347-june!E347</f>
        <v>0</v>
      </c>
      <c r="U347" s="7">
        <f>F347-june!F347</f>
        <v>0</v>
      </c>
      <c r="V347" s="152">
        <f>G347-june!G347</f>
        <v>0</v>
      </c>
      <c r="W347" s="7">
        <f>H347-june!H347</f>
        <v>0</v>
      </c>
      <c r="Y347" s="6">
        <f t="shared" si="25"/>
        <v>0</v>
      </c>
      <c r="Z347">
        <v>338</v>
      </c>
      <c r="AA347"/>
      <c r="AB347" s="221"/>
      <c r="AC347" s="7">
        <f>AA347-june!G347</f>
        <v>0</v>
      </c>
      <c r="AD347" s="7">
        <f>AB347-june!H347</f>
        <v>0</v>
      </c>
    </row>
    <row r="348" spans="1:30" ht="18.75">
      <c r="A348" s="6">
        <v>339</v>
      </c>
      <c r="B348" s="31" t="s">
        <v>513</v>
      </c>
      <c r="C348" s="31">
        <v>339</v>
      </c>
      <c r="D348" s="31"/>
      <c r="E348" s="217">
        <v>0</v>
      </c>
      <c r="F348" s="218">
        <v>0</v>
      </c>
      <c r="G348" s="219">
        <f t="shared" si="26"/>
        <v>0</v>
      </c>
      <c r="H348" s="218">
        <f t="shared" si="27"/>
        <v>0</v>
      </c>
      <c r="J348" s="31">
        <v>0</v>
      </c>
      <c r="K348" s="31">
        <v>0</v>
      </c>
      <c r="L348" s="31"/>
      <c r="M348" s="218">
        <f t="shared" si="28"/>
        <v>0</v>
      </c>
      <c r="N348" s="218">
        <f t="shared" si="29"/>
        <v>0</v>
      </c>
      <c r="O348" s="33"/>
      <c r="P348">
        <v>339</v>
      </c>
      <c r="Q348"/>
      <c r="R348" s="221"/>
      <c r="T348" s="152">
        <f>E348-june!E348</f>
        <v>0</v>
      </c>
      <c r="U348" s="7">
        <f>F348-june!F348</f>
        <v>0</v>
      </c>
      <c r="V348" s="152">
        <f>G348-june!G348</f>
        <v>0</v>
      </c>
      <c r="W348" s="7">
        <f>H348-june!H348</f>
        <v>0</v>
      </c>
      <c r="Y348" s="6">
        <f t="shared" si="25"/>
        <v>0</v>
      </c>
      <c r="Z348">
        <v>339</v>
      </c>
      <c r="AA348"/>
      <c r="AB348" s="221"/>
      <c r="AC348" s="7">
        <f>AA348-june!G348</f>
        <v>0</v>
      </c>
      <c r="AD348" s="7">
        <f>AB348-june!H348</f>
        <v>0</v>
      </c>
    </row>
    <row r="349" spans="1:30" ht="18.75">
      <c r="A349" s="6">
        <v>340</v>
      </c>
      <c r="B349" s="32" t="s">
        <v>909</v>
      </c>
      <c r="C349" s="31">
        <v>340</v>
      </c>
      <c r="D349" s="32"/>
      <c r="E349" s="217">
        <v>11.85</v>
      </c>
      <c r="F349" s="218">
        <v>65223</v>
      </c>
      <c r="G349" s="219">
        <f>AA349+(0.83*Q349)+0.59*R349-1</f>
        <v>19.690000000000001</v>
      </c>
      <c r="H349" s="193">
        <f>AB349+(0.83*Q349)*6700+0.59*R349*6700-5000</f>
        <v>118318</v>
      </c>
      <c r="J349" s="32">
        <v>0</v>
      </c>
      <c r="K349" s="32">
        <v>0</v>
      </c>
      <c r="L349" s="32"/>
      <c r="M349" s="218">
        <f t="shared" si="28"/>
        <v>65223</v>
      </c>
      <c r="N349" s="218">
        <f t="shared" si="29"/>
        <v>118318</v>
      </c>
      <c r="O349" s="33"/>
      <c r="P349">
        <v>340</v>
      </c>
      <c r="Q349"/>
      <c r="R349" s="221"/>
      <c r="T349" s="152">
        <f>E349-june!E349</f>
        <v>-6.5600000000000005</v>
      </c>
      <c r="U349" s="7">
        <f>F349-june!F349</f>
        <v>-37582</v>
      </c>
      <c r="V349" s="152">
        <f>G349-june!G349</f>
        <v>2.5000000000000036</v>
      </c>
      <c r="W349" s="7">
        <f>H349-june!H349</f>
        <v>22342</v>
      </c>
      <c r="Y349" s="6">
        <f t="shared" si="25"/>
        <v>0</v>
      </c>
      <c r="Z349">
        <v>340</v>
      </c>
      <c r="AA349">
        <v>20.69</v>
      </c>
      <c r="AB349" s="221">
        <v>123318</v>
      </c>
      <c r="AC349" s="7">
        <f>AA349-june!G349</f>
        <v>3.5000000000000036</v>
      </c>
      <c r="AD349" s="7">
        <f>AB349-june!H349</f>
        <v>27342</v>
      </c>
    </row>
    <row r="350" spans="1:30" ht="18.75">
      <c r="A350" s="6">
        <v>341</v>
      </c>
      <c r="B350" s="32" t="s">
        <v>910</v>
      </c>
      <c r="C350" s="31">
        <v>341</v>
      </c>
      <c r="D350" s="32"/>
      <c r="E350" s="217">
        <v>42.1</v>
      </c>
      <c r="F350" s="218">
        <v>237644</v>
      </c>
      <c r="G350" s="219">
        <f t="shared" si="26"/>
        <v>5.59</v>
      </c>
      <c r="H350" s="218">
        <f t="shared" si="27"/>
        <v>30061</v>
      </c>
      <c r="J350" s="32">
        <v>0</v>
      </c>
      <c r="K350" s="32">
        <v>0</v>
      </c>
      <c r="L350" s="32"/>
      <c r="M350" s="218">
        <f t="shared" si="28"/>
        <v>237644</v>
      </c>
      <c r="N350" s="218">
        <f t="shared" si="29"/>
        <v>30061</v>
      </c>
      <c r="O350" s="33"/>
      <c r="P350">
        <v>341</v>
      </c>
      <c r="Q350"/>
      <c r="R350" s="221">
        <v>2</v>
      </c>
      <c r="T350" s="152">
        <f>E350-june!E350</f>
        <v>10.18</v>
      </c>
      <c r="U350" s="7">
        <f>F350-june!F350</f>
        <v>68140</v>
      </c>
      <c r="V350" s="152">
        <f>G350-june!G350</f>
        <v>3.59</v>
      </c>
      <c r="W350" s="7">
        <f>H350-june!H350</f>
        <v>20061</v>
      </c>
      <c r="Y350" s="6">
        <f t="shared" si="25"/>
        <v>0</v>
      </c>
      <c r="Z350">
        <v>341</v>
      </c>
      <c r="AA350">
        <v>4.41</v>
      </c>
      <c r="AB350" s="221">
        <v>22155</v>
      </c>
      <c r="AC350" s="7">
        <f>AA350-june!G350</f>
        <v>2.41</v>
      </c>
      <c r="AD350" s="7">
        <f>AB350-june!H350</f>
        <v>12155</v>
      </c>
    </row>
    <row r="351" spans="1:30" ht="18.75">
      <c r="A351" s="6">
        <v>342</v>
      </c>
      <c r="B351" s="31" t="s">
        <v>514</v>
      </c>
      <c r="C351" s="31">
        <v>342</v>
      </c>
      <c r="D351" s="31"/>
      <c r="E351" s="217">
        <v>0</v>
      </c>
      <c r="F351" s="218">
        <v>0</v>
      </c>
      <c r="G351" s="219">
        <f t="shared" si="26"/>
        <v>1</v>
      </c>
      <c r="H351" s="218">
        <f t="shared" si="27"/>
        <v>5000</v>
      </c>
      <c r="J351" s="31">
        <v>0</v>
      </c>
      <c r="K351" s="31">
        <v>0</v>
      </c>
      <c r="L351" s="31"/>
      <c r="M351" s="218">
        <f t="shared" si="28"/>
        <v>0</v>
      </c>
      <c r="N351" s="218">
        <f t="shared" si="29"/>
        <v>5000</v>
      </c>
      <c r="O351" s="33"/>
      <c r="P351">
        <v>342</v>
      </c>
      <c r="Q351"/>
      <c r="R351" s="221"/>
      <c r="T351" s="152">
        <f>E351-june!E351</f>
        <v>0</v>
      </c>
      <c r="U351" s="7">
        <f>F351-june!F351</f>
        <v>0</v>
      </c>
      <c r="V351" s="152">
        <f>G351-june!G351</f>
        <v>-8.0000000000000071E-2</v>
      </c>
      <c r="W351" s="7">
        <f>H351-june!H351</f>
        <v>-3041</v>
      </c>
      <c r="Y351" s="6">
        <f t="shared" si="25"/>
        <v>0</v>
      </c>
      <c r="Z351">
        <v>342</v>
      </c>
      <c r="AA351">
        <v>1</v>
      </c>
      <c r="AB351" s="221">
        <v>5000</v>
      </c>
      <c r="AC351" s="7">
        <f>AA351-june!G351</f>
        <v>-8.0000000000000071E-2</v>
      </c>
      <c r="AD351" s="7">
        <f>AB351-june!H351</f>
        <v>-3041</v>
      </c>
    </row>
    <row r="352" spans="1:30" ht="18.75">
      <c r="A352" s="6">
        <v>343</v>
      </c>
      <c r="B352" s="32" t="s">
        <v>788</v>
      </c>
      <c r="C352" s="31">
        <v>343</v>
      </c>
      <c r="D352" s="32"/>
      <c r="E352" s="217">
        <v>40.42</v>
      </c>
      <c r="F352" s="218">
        <v>305721</v>
      </c>
      <c r="G352" s="219">
        <f t="shared" si="26"/>
        <v>125.74999999999997</v>
      </c>
      <c r="H352" s="218">
        <f t="shared" si="27"/>
        <v>702304</v>
      </c>
      <c r="J352" s="32">
        <v>0</v>
      </c>
      <c r="K352" s="32">
        <v>0</v>
      </c>
      <c r="L352" s="32"/>
      <c r="M352" s="218">
        <f t="shared" si="28"/>
        <v>305721</v>
      </c>
      <c r="N352" s="218">
        <f t="shared" si="29"/>
        <v>702304</v>
      </c>
      <c r="O352" s="33"/>
      <c r="P352">
        <v>343</v>
      </c>
      <c r="Q352">
        <v>5</v>
      </c>
      <c r="R352" s="221">
        <v>1</v>
      </c>
      <c r="T352" s="152">
        <f>E352-june!E352</f>
        <v>11.420000000000002</v>
      </c>
      <c r="U352" s="7">
        <f>F352-june!F352</f>
        <v>160721</v>
      </c>
      <c r="V352" s="152">
        <f>G352-june!G352</f>
        <v>-14.530000000000086</v>
      </c>
      <c r="W352" s="7">
        <f>H352-june!H352</f>
        <v>-103239</v>
      </c>
      <c r="Y352" s="6">
        <f t="shared" si="25"/>
        <v>0</v>
      </c>
      <c r="Z352">
        <v>343</v>
      </c>
      <c r="AA352">
        <v>121.00999999999996</v>
      </c>
      <c r="AB352" s="221">
        <v>670546</v>
      </c>
      <c r="AC352" s="7">
        <f>AA352-june!G352</f>
        <v>-19.270000000000095</v>
      </c>
      <c r="AD352" s="7">
        <f>AB352-june!H352</f>
        <v>-134997</v>
      </c>
    </row>
    <row r="353" spans="1:30" ht="18.75">
      <c r="A353" s="6">
        <v>344</v>
      </c>
      <c r="B353" s="31" t="s">
        <v>515</v>
      </c>
      <c r="C353" s="31">
        <v>344</v>
      </c>
      <c r="D353" s="31"/>
      <c r="E353" s="217">
        <v>0</v>
      </c>
      <c r="F353" s="218">
        <v>0</v>
      </c>
      <c r="G353" s="219">
        <f t="shared" si="26"/>
        <v>1.66</v>
      </c>
      <c r="H353" s="218">
        <f t="shared" si="27"/>
        <v>11122</v>
      </c>
      <c r="J353" s="31">
        <v>0</v>
      </c>
      <c r="K353" s="31">
        <v>0</v>
      </c>
      <c r="L353" s="31"/>
      <c r="M353" s="218">
        <f t="shared" si="28"/>
        <v>0</v>
      </c>
      <c r="N353" s="218">
        <f t="shared" si="29"/>
        <v>11122</v>
      </c>
      <c r="O353" s="33"/>
      <c r="P353">
        <v>344</v>
      </c>
      <c r="Q353">
        <v>2</v>
      </c>
      <c r="R353" s="221"/>
      <c r="T353" s="152">
        <f>E353-june!E353</f>
        <v>0</v>
      </c>
      <c r="U353" s="7">
        <f>F353-june!F353</f>
        <v>0</v>
      </c>
      <c r="V353" s="152">
        <f>G353-june!G353</f>
        <v>-2.1399999999999997</v>
      </c>
      <c r="W353" s="7">
        <f>H353-june!H353</f>
        <v>-17061</v>
      </c>
      <c r="Y353" s="6">
        <f t="shared" si="25"/>
        <v>0</v>
      </c>
      <c r="Z353" s="6">
        <v>344</v>
      </c>
      <c r="AC353" s="7">
        <f>AA353-june!G353</f>
        <v>-3.8</v>
      </c>
      <c r="AD353" s="7">
        <f>AB353-june!H353</f>
        <v>-28183</v>
      </c>
    </row>
    <row r="354" spans="1:30" ht="18.75">
      <c r="A354" s="6">
        <v>345</v>
      </c>
      <c r="B354" s="31" t="s">
        <v>516</v>
      </c>
      <c r="C354" s="31">
        <v>345</v>
      </c>
      <c r="D354" s="31"/>
      <c r="E354" s="217">
        <v>0</v>
      </c>
      <c r="F354" s="218">
        <v>0</v>
      </c>
      <c r="G354" s="219">
        <f t="shared" si="26"/>
        <v>0</v>
      </c>
      <c r="H354" s="218">
        <f t="shared" si="27"/>
        <v>0</v>
      </c>
      <c r="J354" s="31">
        <v>0</v>
      </c>
      <c r="K354" s="31">
        <v>0</v>
      </c>
      <c r="L354" s="31"/>
      <c r="M354" s="218">
        <f t="shared" si="28"/>
        <v>0</v>
      </c>
      <c r="N354" s="218">
        <f t="shared" si="29"/>
        <v>0</v>
      </c>
      <c r="O354" s="33"/>
      <c r="P354">
        <v>345</v>
      </c>
      <c r="Q354"/>
      <c r="R354" s="221"/>
      <c r="T354" s="152">
        <f>E354-june!E354</f>
        <v>0</v>
      </c>
      <c r="U354" s="7">
        <f>F354-june!F354</f>
        <v>0</v>
      </c>
      <c r="V354" s="152">
        <f>G354-june!G354</f>
        <v>0</v>
      </c>
      <c r="W354" s="7">
        <f>H354-june!H354</f>
        <v>0</v>
      </c>
      <c r="Y354" s="6">
        <f t="shared" si="25"/>
        <v>0</v>
      </c>
      <c r="Z354">
        <v>345</v>
      </c>
      <c r="AA354"/>
      <c r="AB354" s="221"/>
      <c r="AC354" s="7">
        <f>AA354-june!G354</f>
        <v>0</v>
      </c>
      <c r="AD354" s="7">
        <f>AB354-june!H354</f>
        <v>0</v>
      </c>
    </row>
    <row r="355" spans="1:30" ht="18.75">
      <c r="A355" s="6">
        <v>346</v>
      </c>
      <c r="B355" s="31" t="s">
        <v>517</v>
      </c>
      <c r="C355" s="31">
        <v>346</v>
      </c>
      <c r="D355" s="31"/>
      <c r="E355" s="217">
        <v>12</v>
      </c>
      <c r="F355" s="218">
        <v>60000</v>
      </c>
      <c r="G355" s="219">
        <f t="shared" si="26"/>
        <v>1.42</v>
      </c>
      <c r="H355" s="218">
        <f t="shared" si="27"/>
        <v>9514</v>
      </c>
      <c r="J355" s="31">
        <v>0</v>
      </c>
      <c r="K355" s="31">
        <v>0</v>
      </c>
      <c r="L355" s="31"/>
      <c r="M355" s="218">
        <f t="shared" si="28"/>
        <v>60000</v>
      </c>
      <c r="N355" s="218">
        <f t="shared" si="29"/>
        <v>9514</v>
      </c>
      <c r="O355" s="33"/>
      <c r="P355">
        <v>346</v>
      </c>
      <c r="Q355">
        <v>1</v>
      </c>
      <c r="R355" s="221">
        <v>1</v>
      </c>
      <c r="T355" s="152">
        <f>E355-june!E355</f>
        <v>-4</v>
      </c>
      <c r="U355" s="7">
        <f>F355-june!F355</f>
        <v>-27223</v>
      </c>
      <c r="V355" s="152">
        <f>G355-june!G355</f>
        <v>-2.4299999999999997</v>
      </c>
      <c r="W355" s="7">
        <f>H355-june!H355</f>
        <v>-14668</v>
      </c>
      <c r="Y355" s="6">
        <f t="shared" si="25"/>
        <v>0</v>
      </c>
      <c r="Z355" s="6">
        <v>346</v>
      </c>
      <c r="AC355" s="7">
        <f>AA355-june!G355</f>
        <v>-3.8499999999999996</v>
      </c>
      <c r="AD355" s="7">
        <f>AB355-june!H355</f>
        <v>-24182</v>
      </c>
    </row>
    <row r="356" spans="1:30" ht="18.75">
      <c r="A356" s="6">
        <v>347</v>
      </c>
      <c r="B356" s="32" t="s">
        <v>1270</v>
      </c>
      <c r="C356" s="31">
        <v>347</v>
      </c>
      <c r="D356" s="32"/>
      <c r="E356" s="217">
        <v>0</v>
      </c>
      <c r="F356" s="218">
        <v>0</v>
      </c>
      <c r="G356" s="219">
        <f t="shared" si="26"/>
        <v>13.219999999999999</v>
      </c>
      <c r="H356" s="218">
        <f t="shared" si="27"/>
        <v>71115</v>
      </c>
      <c r="J356" s="32">
        <v>0</v>
      </c>
      <c r="K356" s="32">
        <v>0</v>
      </c>
      <c r="L356" s="32"/>
      <c r="M356" s="218">
        <f t="shared" si="28"/>
        <v>0</v>
      </c>
      <c r="N356" s="218">
        <f t="shared" si="29"/>
        <v>71115</v>
      </c>
      <c r="O356" s="33"/>
      <c r="P356">
        <v>347</v>
      </c>
      <c r="Q356"/>
      <c r="R356" s="221">
        <v>5</v>
      </c>
      <c r="T356" s="152">
        <f>E356-june!E356</f>
        <v>0</v>
      </c>
      <c r="U356" s="7">
        <f>F356-june!F356</f>
        <v>0</v>
      </c>
      <c r="V356" s="152">
        <f>G356-june!G356</f>
        <v>-2.8000000000000043</v>
      </c>
      <c r="W356" s="7">
        <f>H356-june!H356</f>
        <v>-15917</v>
      </c>
      <c r="Y356" s="6">
        <f t="shared" si="25"/>
        <v>0</v>
      </c>
      <c r="Z356">
        <v>347</v>
      </c>
      <c r="AA356">
        <v>10.27</v>
      </c>
      <c r="AB356" s="221">
        <v>51350</v>
      </c>
      <c r="AC356" s="7">
        <f>AA356-june!G356</f>
        <v>-5.7500000000000036</v>
      </c>
      <c r="AD356" s="7">
        <f>AB356-june!H356</f>
        <v>-35682</v>
      </c>
    </row>
    <row r="357" spans="1:30" ht="18.75">
      <c r="A357" s="6">
        <v>348</v>
      </c>
      <c r="B357" s="32" t="s">
        <v>857</v>
      </c>
      <c r="C357" s="31">
        <v>348</v>
      </c>
      <c r="D357" s="32"/>
      <c r="E357" s="217">
        <v>66.81</v>
      </c>
      <c r="F357" s="218">
        <v>373775</v>
      </c>
      <c r="G357" s="219">
        <f t="shared" si="26"/>
        <v>461.87</v>
      </c>
      <c r="H357" s="218">
        <f t="shared" si="27"/>
        <v>2651386</v>
      </c>
      <c r="J357" s="32">
        <v>0</v>
      </c>
      <c r="K357" s="32">
        <v>0</v>
      </c>
      <c r="L357" s="32"/>
      <c r="M357" s="218">
        <f t="shared" si="28"/>
        <v>373775</v>
      </c>
      <c r="N357" s="218">
        <f t="shared" si="29"/>
        <v>2651386</v>
      </c>
      <c r="O357" s="33"/>
      <c r="P357">
        <v>348</v>
      </c>
      <c r="Q357">
        <v>12</v>
      </c>
      <c r="R357" s="221">
        <v>42</v>
      </c>
      <c r="T357" s="152">
        <f>E357-june!E357</f>
        <v>-2.3400000000000034</v>
      </c>
      <c r="U357" s="7">
        <f>F357-june!F357</f>
        <v>-17552</v>
      </c>
      <c r="V357" s="152">
        <f>G357-june!G357</f>
        <v>-12.090000000000089</v>
      </c>
      <c r="W357" s="7">
        <f>H357-june!H357</f>
        <v>-18510</v>
      </c>
      <c r="Y357" s="6">
        <f t="shared" si="25"/>
        <v>0</v>
      </c>
      <c r="Z357">
        <v>348</v>
      </c>
      <c r="AA357">
        <v>427.13000000000005</v>
      </c>
      <c r="AB357" s="221">
        <v>2418628</v>
      </c>
      <c r="AC357" s="7">
        <f>AA357-june!G357</f>
        <v>-46.830000000000041</v>
      </c>
      <c r="AD357" s="7">
        <f>AB357-june!H357</f>
        <v>-251268</v>
      </c>
    </row>
    <row r="358" spans="1:30" ht="18.75">
      <c r="A358" s="6">
        <v>349</v>
      </c>
      <c r="B358" s="31" t="s">
        <v>518</v>
      </c>
      <c r="C358" s="31">
        <v>349</v>
      </c>
      <c r="D358" s="31"/>
      <c r="E358" s="222">
        <v>16</v>
      </c>
      <c r="F358" s="223">
        <v>80000</v>
      </c>
      <c r="G358" s="222">
        <f>57.2-12</f>
        <v>45.2</v>
      </c>
      <c r="H358" s="223">
        <v>370520</v>
      </c>
      <c r="J358" s="31">
        <v>0</v>
      </c>
      <c r="K358" s="31">
        <v>0</v>
      </c>
      <c r="L358" s="31"/>
      <c r="M358" s="218">
        <f t="shared" si="28"/>
        <v>80000</v>
      </c>
      <c r="N358" s="218">
        <f t="shared" si="29"/>
        <v>370520</v>
      </c>
      <c r="O358" s="33"/>
      <c r="P358">
        <v>349</v>
      </c>
      <c r="Q358"/>
      <c r="R358" s="221"/>
      <c r="T358" s="152">
        <f>E358-june!E358</f>
        <v>10.629999999999999</v>
      </c>
      <c r="U358" s="7">
        <f>F358-june!F358</f>
        <v>53150</v>
      </c>
      <c r="V358" s="152">
        <f>G358-june!G358</f>
        <v>-9.1399999999999935</v>
      </c>
      <c r="W358" s="7">
        <f>H358-june!H358</f>
        <v>-97104</v>
      </c>
      <c r="Y358" s="6">
        <f t="shared" si="25"/>
        <v>0</v>
      </c>
      <c r="Z358">
        <v>349</v>
      </c>
      <c r="AA358"/>
      <c r="AB358" s="221"/>
      <c r="AC358" s="7">
        <f>AA358-june!G358</f>
        <v>-54.339999999999996</v>
      </c>
      <c r="AD358" s="7">
        <f>AB358-june!H358</f>
        <v>-467624</v>
      </c>
    </row>
    <row r="359" spans="1:30" ht="18.75">
      <c r="A359" s="6">
        <v>350</v>
      </c>
      <c r="B359" s="32" t="s">
        <v>1281</v>
      </c>
      <c r="C359" s="31">
        <v>350</v>
      </c>
      <c r="D359" s="32"/>
      <c r="E359" s="217">
        <v>0</v>
      </c>
      <c r="F359" s="218">
        <v>0</v>
      </c>
      <c r="G359" s="219">
        <f t="shared" si="26"/>
        <v>6.9499999999999993</v>
      </c>
      <c r="H359" s="218">
        <f t="shared" si="27"/>
        <v>39765</v>
      </c>
      <c r="J359" s="32">
        <v>0</v>
      </c>
      <c r="K359" s="32">
        <v>0</v>
      </c>
      <c r="L359" s="32"/>
      <c r="M359" s="218">
        <f t="shared" si="28"/>
        <v>0</v>
      </c>
      <c r="N359" s="218">
        <f t="shared" si="29"/>
        <v>39765</v>
      </c>
      <c r="O359" s="33"/>
      <c r="P359">
        <v>350</v>
      </c>
      <c r="Q359"/>
      <c r="R359" s="221">
        <v>5</v>
      </c>
      <c r="T359" s="152">
        <f>E359-june!E359</f>
        <v>0</v>
      </c>
      <c r="U359" s="7">
        <f>F359-june!F359</f>
        <v>0</v>
      </c>
      <c r="V359" s="152">
        <f>G359-june!G359</f>
        <v>2.7799999999999994</v>
      </c>
      <c r="W359" s="7">
        <f>H359-june!H359</f>
        <v>18915</v>
      </c>
      <c r="Y359" s="6">
        <f t="shared" si="25"/>
        <v>0</v>
      </c>
      <c r="Z359">
        <v>350</v>
      </c>
      <c r="AA359">
        <v>4</v>
      </c>
      <c r="AB359" s="221">
        <v>20000</v>
      </c>
      <c r="AC359" s="7">
        <f>AA359-june!G359</f>
        <v>-0.16999999999999993</v>
      </c>
      <c r="AD359" s="7">
        <f>AB359-june!H359</f>
        <v>-850</v>
      </c>
    </row>
    <row r="360" spans="1:30" ht="18.75">
      <c r="A360" s="6">
        <v>351</v>
      </c>
      <c r="B360" s="31" t="s">
        <v>519</v>
      </c>
      <c r="C360" s="31">
        <v>351</v>
      </c>
      <c r="D360" s="31"/>
      <c r="E360" s="217">
        <v>0</v>
      </c>
      <c r="F360" s="218">
        <v>0</v>
      </c>
      <c r="G360" s="219">
        <f t="shared" si="26"/>
        <v>0</v>
      </c>
      <c r="H360" s="218">
        <f t="shared" si="27"/>
        <v>0</v>
      </c>
      <c r="J360" s="31">
        <v>0</v>
      </c>
      <c r="K360" s="31">
        <v>0</v>
      </c>
      <c r="L360" s="31"/>
      <c r="M360" s="218">
        <f t="shared" si="28"/>
        <v>0</v>
      </c>
      <c r="N360" s="218">
        <f t="shared" si="29"/>
        <v>0</v>
      </c>
      <c r="O360" s="33"/>
      <c r="P360">
        <v>351</v>
      </c>
      <c r="Q360"/>
      <c r="R360" s="221"/>
      <c r="T360" s="152">
        <f>E360-june!E360</f>
        <v>0</v>
      </c>
      <c r="U360" s="7">
        <f>F360-june!F360</f>
        <v>0</v>
      </c>
      <c r="V360" s="152">
        <f>G360-june!G360</f>
        <v>0</v>
      </c>
      <c r="W360" s="7">
        <f>H360-june!H360</f>
        <v>0</v>
      </c>
      <c r="Y360" s="6">
        <f t="shared" si="25"/>
        <v>0</v>
      </c>
      <c r="Z360">
        <v>351</v>
      </c>
      <c r="AA360"/>
      <c r="AB360" s="221"/>
      <c r="AC360" s="7">
        <f>AA360-june!G360</f>
        <v>0</v>
      </c>
      <c r="AD360" s="7">
        <f>AB360-june!H360</f>
        <v>0</v>
      </c>
    </row>
    <row r="361" spans="1:30" ht="18.75">
      <c r="A361" s="6">
        <v>352</v>
      </c>
      <c r="B361" s="31" t="s">
        <v>557</v>
      </c>
      <c r="C361" s="31">
        <v>352</v>
      </c>
      <c r="D361" s="31"/>
      <c r="E361" s="217">
        <v>0</v>
      </c>
      <c r="F361" s="218">
        <v>0</v>
      </c>
      <c r="G361" s="219">
        <f t="shared" si="26"/>
        <v>4.8</v>
      </c>
      <c r="H361" s="218">
        <f t="shared" si="27"/>
        <v>30834</v>
      </c>
      <c r="J361" s="31">
        <v>0</v>
      </c>
      <c r="K361" s="31">
        <v>0</v>
      </c>
      <c r="L361" s="31"/>
      <c r="M361" s="218">
        <f t="shared" si="28"/>
        <v>0</v>
      </c>
      <c r="N361" s="218">
        <f t="shared" si="29"/>
        <v>30834</v>
      </c>
      <c r="O361" s="33"/>
      <c r="P361">
        <v>352</v>
      </c>
      <c r="Q361"/>
      <c r="R361" s="221"/>
      <c r="T361" s="152">
        <f>E361-june!E361</f>
        <v>0</v>
      </c>
      <c r="U361" s="7">
        <f>F361-june!F361</f>
        <v>0</v>
      </c>
      <c r="V361" s="152">
        <f>G361-june!G361</f>
        <v>-0.20000000000000018</v>
      </c>
      <c r="W361" s="7">
        <f>H361-june!H361</f>
        <v>4131</v>
      </c>
      <c r="Y361" s="6">
        <f t="shared" si="25"/>
        <v>0</v>
      </c>
      <c r="Z361">
        <v>352</v>
      </c>
      <c r="AA361">
        <v>4.8</v>
      </c>
      <c r="AB361" s="221">
        <v>30834</v>
      </c>
      <c r="AC361" s="7">
        <f>AA361-june!G361</f>
        <v>-0.20000000000000018</v>
      </c>
      <c r="AD361" s="7">
        <f>AB361-june!H361</f>
        <v>4131</v>
      </c>
    </row>
    <row r="362" spans="1:30" ht="18.75">
      <c r="A362" s="6">
        <v>406</v>
      </c>
      <c r="B362" s="31" t="s">
        <v>520</v>
      </c>
      <c r="C362" s="31">
        <v>406</v>
      </c>
      <c r="D362" s="31"/>
      <c r="E362" s="217">
        <v>0</v>
      </c>
      <c r="F362" s="218">
        <v>0</v>
      </c>
      <c r="G362" s="219">
        <f t="shared" si="26"/>
        <v>0</v>
      </c>
      <c r="H362" s="218">
        <f t="shared" si="27"/>
        <v>0</v>
      </c>
      <c r="J362" s="31">
        <v>0</v>
      </c>
      <c r="K362" s="31">
        <v>0</v>
      </c>
      <c r="L362" s="31"/>
      <c r="M362" s="218">
        <f t="shared" si="28"/>
        <v>0</v>
      </c>
      <c r="N362" s="218">
        <f t="shared" si="29"/>
        <v>0</v>
      </c>
      <c r="O362" s="33"/>
      <c r="P362">
        <v>406</v>
      </c>
      <c r="Q362"/>
      <c r="R362" s="221"/>
      <c r="T362" s="152">
        <f>E362-june!E362</f>
        <v>0</v>
      </c>
      <c r="U362" s="7">
        <f>F362-june!F362</f>
        <v>0</v>
      </c>
      <c r="V362" s="152">
        <f>G362-june!G362</f>
        <v>0</v>
      </c>
      <c r="W362" s="7">
        <f>H362-june!H362</f>
        <v>0</v>
      </c>
      <c r="Y362" s="6">
        <f t="shared" si="25"/>
        <v>0</v>
      </c>
      <c r="Z362">
        <v>406</v>
      </c>
      <c r="AA362"/>
      <c r="AB362" s="221"/>
      <c r="AC362" s="7">
        <f>AA362-june!G362</f>
        <v>0</v>
      </c>
      <c r="AD362" s="7">
        <f>AB362-june!H362</f>
        <v>0</v>
      </c>
    </row>
    <row r="363" spans="1:30" ht="18.75">
      <c r="A363" s="6">
        <v>600</v>
      </c>
      <c r="B363" s="32" t="s">
        <v>851</v>
      </c>
      <c r="C363" s="31">
        <v>701</v>
      </c>
      <c r="D363" s="32"/>
      <c r="E363" s="217">
        <v>42.5</v>
      </c>
      <c r="F363" s="218">
        <v>261263</v>
      </c>
      <c r="G363" s="219">
        <f t="shared" si="26"/>
        <v>12.07</v>
      </c>
      <c r="H363" s="218">
        <f t="shared" si="27"/>
        <v>103482</v>
      </c>
      <c r="J363" s="32">
        <v>0</v>
      </c>
      <c r="K363" s="32">
        <v>0</v>
      </c>
      <c r="L363" s="32"/>
      <c r="M363" s="218">
        <f t="shared" si="28"/>
        <v>261263</v>
      </c>
      <c r="N363" s="218">
        <f t="shared" si="29"/>
        <v>103482</v>
      </c>
      <c r="O363" s="33"/>
      <c r="P363">
        <v>600</v>
      </c>
      <c r="Q363"/>
      <c r="R363" s="221"/>
      <c r="T363" s="152">
        <f>E363-june!E363</f>
        <v>3.5</v>
      </c>
      <c r="U363" s="7">
        <f>F363-june!F363</f>
        <v>37072</v>
      </c>
      <c r="V363" s="152">
        <f>G363-june!G363</f>
        <v>-2.1999999999999993</v>
      </c>
      <c r="W363" s="7">
        <f>H363-june!H363</f>
        <v>4427</v>
      </c>
      <c r="Y363" s="6">
        <f t="shared" si="25"/>
        <v>0</v>
      </c>
      <c r="Z363">
        <v>600</v>
      </c>
      <c r="AA363">
        <v>12.07</v>
      </c>
      <c r="AB363" s="221">
        <v>103482</v>
      </c>
      <c r="AC363" s="7">
        <f>AA363-june!G363</f>
        <v>-2.1999999999999993</v>
      </c>
      <c r="AD363" s="7">
        <f>AB363-june!H363</f>
        <v>4427</v>
      </c>
    </row>
    <row r="364" spans="1:30" ht="18.75">
      <c r="A364" s="6">
        <v>603</v>
      </c>
      <c r="B364" s="32" t="s">
        <v>1290</v>
      </c>
      <c r="C364" s="31">
        <v>702</v>
      </c>
      <c r="D364" s="32"/>
      <c r="E364" s="217">
        <v>58.20000000000001</v>
      </c>
      <c r="F364" s="218">
        <v>372017</v>
      </c>
      <c r="G364" s="219">
        <f t="shared" si="26"/>
        <v>81.139999999999986</v>
      </c>
      <c r="H364" s="218">
        <f t="shared" si="27"/>
        <v>506180</v>
      </c>
      <c r="J364" s="32">
        <v>0</v>
      </c>
      <c r="K364" s="32">
        <v>0</v>
      </c>
      <c r="L364" s="32"/>
      <c r="M364" s="218">
        <f t="shared" si="28"/>
        <v>372017</v>
      </c>
      <c r="N364" s="218">
        <f t="shared" si="29"/>
        <v>506180</v>
      </c>
      <c r="O364" s="33"/>
      <c r="P364">
        <v>603</v>
      </c>
      <c r="Q364"/>
      <c r="R364" s="221">
        <v>3</v>
      </c>
      <c r="T364" s="152">
        <f>E364-june!E364</f>
        <v>3.6500000000000057</v>
      </c>
      <c r="U364" s="7">
        <f>F364-june!F364</f>
        <v>62628</v>
      </c>
      <c r="V364" s="152">
        <f>G364-june!G364</f>
        <v>1.9799999999999898</v>
      </c>
      <c r="W364" s="7">
        <f>H364-june!H364</f>
        <v>9939</v>
      </c>
      <c r="Y364" s="6">
        <f t="shared" si="25"/>
        <v>0</v>
      </c>
      <c r="Z364">
        <v>603</v>
      </c>
      <c r="AA364">
        <v>79.36999999999999</v>
      </c>
      <c r="AB364" s="221">
        <v>494321</v>
      </c>
      <c r="AC364" s="7">
        <f>AA364-june!G364</f>
        <v>0.20999999999999375</v>
      </c>
      <c r="AD364" s="7">
        <f>AB364-june!H364</f>
        <v>-1920</v>
      </c>
    </row>
    <row r="365" spans="1:30" ht="18.75">
      <c r="A365" s="6">
        <v>605</v>
      </c>
      <c r="B365" s="32" t="s">
        <v>521</v>
      </c>
      <c r="C365" s="31">
        <v>703</v>
      </c>
      <c r="D365" s="32"/>
      <c r="E365" s="217">
        <v>88.46</v>
      </c>
      <c r="F365" s="218">
        <v>631941</v>
      </c>
      <c r="G365" s="219">
        <f t="shared" si="26"/>
        <v>31</v>
      </c>
      <c r="H365" s="218">
        <f t="shared" si="27"/>
        <v>227771</v>
      </c>
      <c r="J365" s="32">
        <v>0</v>
      </c>
      <c r="K365" s="32">
        <v>0</v>
      </c>
      <c r="L365" s="32"/>
      <c r="M365" s="218">
        <f t="shared" si="28"/>
        <v>631941</v>
      </c>
      <c r="N365" s="218">
        <f t="shared" si="29"/>
        <v>227771</v>
      </c>
      <c r="O365" s="33"/>
      <c r="P365">
        <v>605</v>
      </c>
      <c r="Q365"/>
      <c r="R365" s="221">
        <v>1</v>
      </c>
      <c r="T365" s="152">
        <f>E365-june!E365</f>
        <v>19.059999999999988</v>
      </c>
      <c r="U365" s="7">
        <f>F365-june!F365</f>
        <v>146339</v>
      </c>
      <c r="V365" s="152">
        <f>G365-june!G365</f>
        <v>-3.470000000000006</v>
      </c>
      <c r="W365" s="7">
        <f>H365-june!H365</f>
        <v>-46808</v>
      </c>
      <c r="Y365" s="6">
        <f t="shared" si="25"/>
        <v>0</v>
      </c>
      <c r="Z365">
        <v>605</v>
      </c>
      <c r="AA365">
        <v>30.41</v>
      </c>
      <c r="AB365" s="221">
        <v>223818</v>
      </c>
      <c r="AC365" s="7">
        <f>AA365-june!G365</f>
        <v>-4.0600000000000058</v>
      </c>
      <c r="AD365" s="7">
        <f>AB365-june!H365</f>
        <v>-50761</v>
      </c>
    </row>
    <row r="366" spans="1:30" ht="18.75">
      <c r="A366" s="6">
        <v>610</v>
      </c>
      <c r="B366" s="32" t="s">
        <v>852</v>
      </c>
      <c r="C366" s="31">
        <v>704</v>
      </c>
      <c r="D366" s="32"/>
      <c r="E366" s="217">
        <v>147.49</v>
      </c>
      <c r="F366" s="218">
        <v>788699</v>
      </c>
      <c r="G366" s="219">
        <f t="shared" si="26"/>
        <v>54.690000000000005</v>
      </c>
      <c r="H366" s="218">
        <f t="shared" si="27"/>
        <v>295110</v>
      </c>
      <c r="J366" s="32">
        <v>0</v>
      </c>
      <c r="K366" s="32">
        <v>0</v>
      </c>
      <c r="L366" s="32"/>
      <c r="M366" s="218">
        <f t="shared" si="28"/>
        <v>788699</v>
      </c>
      <c r="N366" s="218">
        <f t="shared" si="29"/>
        <v>295110</v>
      </c>
      <c r="O366" s="33"/>
      <c r="P366">
        <v>610</v>
      </c>
      <c r="Q366">
        <v>1</v>
      </c>
      <c r="R366" s="221">
        <v>5</v>
      </c>
      <c r="T366" s="152">
        <f>E366-june!E366</f>
        <v>-52.72999999999999</v>
      </c>
      <c r="U366" s="7">
        <f>F366-june!F366</f>
        <v>-277596</v>
      </c>
      <c r="V366" s="152">
        <f>G366-june!G366</f>
        <v>-6.259999999999998</v>
      </c>
      <c r="W366" s="7">
        <f>H366-june!H366</f>
        <v>-30880</v>
      </c>
      <c r="Y366" s="6">
        <f t="shared" si="25"/>
        <v>0</v>
      </c>
      <c r="Z366">
        <v>610</v>
      </c>
      <c r="AA366">
        <v>50.910000000000004</v>
      </c>
      <c r="AB366" s="221">
        <v>269784</v>
      </c>
      <c r="AC366" s="7">
        <f>AA366-june!G366</f>
        <v>-10.039999999999999</v>
      </c>
      <c r="AD366" s="7">
        <f>AB366-june!H366</f>
        <v>-56206</v>
      </c>
    </row>
    <row r="367" spans="1:30" ht="18.75">
      <c r="A367" s="6">
        <v>615</v>
      </c>
      <c r="B367" s="32" t="s">
        <v>805</v>
      </c>
      <c r="C367" s="31">
        <v>705</v>
      </c>
      <c r="D367" s="32"/>
      <c r="E367" s="217">
        <v>58.019999999999996</v>
      </c>
      <c r="F367" s="218">
        <v>372175</v>
      </c>
      <c r="G367" s="219">
        <f t="shared" si="26"/>
        <v>356.21999999999997</v>
      </c>
      <c r="H367" s="218">
        <f t="shared" si="27"/>
        <v>2109562</v>
      </c>
      <c r="J367" s="32">
        <v>0</v>
      </c>
      <c r="K367" s="32">
        <v>0</v>
      </c>
      <c r="L367" s="32"/>
      <c r="M367" s="218">
        <f t="shared" si="28"/>
        <v>372175</v>
      </c>
      <c r="N367" s="218">
        <f t="shared" si="29"/>
        <v>2109562</v>
      </c>
      <c r="O367" s="33"/>
      <c r="P367">
        <v>615</v>
      </c>
      <c r="Q367">
        <v>5</v>
      </c>
      <c r="R367" s="221">
        <v>5</v>
      </c>
      <c r="T367" s="152">
        <f>E367-june!E367</f>
        <v>-8.0500000000000114</v>
      </c>
      <c r="U367" s="7">
        <f>F367-june!F367</f>
        <v>-14475</v>
      </c>
      <c r="V367" s="152">
        <f>G367-june!G367</f>
        <v>-8.3200000000001069</v>
      </c>
      <c r="W367" s="7">
        <f>H367-june!H367</f>
        <v>-134347</v>
      </c>
      <c r="Y367" s="6">
        <f t="shared" si="25"/>
        <v>0</v>
      </c>
      <c r="Z367">
        <v>615</v>
      </c>
      <c r="AA367">
        <v>349.12</v>
      </c>
      <c r="AB367" s="221">
        <v>2061992</v>
      </c>
      <c r="AC367" s="7">
        <f>AA367-june!G367</f>
        <v>-15.420000000000073</v>
      </c>
      <c r="AD367" s="7">
        <f>AB367-june!H367</f>
        <v>-181917</v>
      </c>
    </row>
    <row r="368" spans="1:30" ht="18.75">
      <c r="A368" s="6">
        <v>616</v>
      </c>
      <c r="B368" s="32" t="s">
        <v>1513</v>
      </c>
      <c r="C368" s="31">
        <v>616</v>
      </c>
      <c r="D368" s="32"/>
      <c r="E368" s="217">
        <v>119.33999999999997</v>
      </c>
      <c r="F368" s="218">
        <v>779951</v>
      </c>
      <c r="G368" s="219">
        <f t="shared" si="26"/>
        <v>123.43999999999998</v>
      </c>
      <c r="H368" s="218">
        <f t="shared" si="27"/>
        <v>713575</v>
      </c>
      <c r="J368" s="32">
        <v>0</v>
      </c>
      <c r="K368" s="32">
        <v>0</v>
      </c>
      <c r="L368" s="32"/>
      <c r="M368" s="218">
        <f t="shared" si="28"/>
        <v>779951</v>
      </c>
      <c r="N368" s="218">
        <f t="shared" si="29"/>
        <v>713575</v>
      </c>
      <c r="O368" s="33"/>
      <c r="P368">
        <v>616</v>
      </c>
      <c r="Q368">
        <v>1</v>
      </c>
      <c r="R368" s="221">
        <v>3</v>
      </c>
      <c r="T368" s="152">
        <f>E368-june!E368</f>
        <v>-16.000000000000028</v>
      </c>
      <c r="U368" s="7">
        <f>F368-june!F368</f>
        <v>-17927</v>
      </c>
      <c r="V368" s="152">
        <f>G368-june!G368</f>
        <v>-4.2999999999999972</v>
      </c>
      <c r="W368" s="7">
        <f>H368-june!H368</f>
        <v>1486</v>
      </c>
      <c r="Y368" s="6">
        <f t="shared" si="25"/>
        <v>0</v>
      </c>
      <c r="Z368">
        <v>616</v>
      </c>
      <c r="AA368">
        <v>120.83999999999999</v>
      </c>
      <c r="AB368" s="221">
        <v>696155</v>
      </c>
      <c r="AC368" s="7">
        <f>AA368-june!G368</f>
        <v>-6.8999999999999915</v>
      </c>
      <c r="AD368" s="7">
        <f>AB368-june!H368</f>
        <v>-15934</v>
      </c>
    </row>
    <row r="369" spans="1:30" ht="18.75">
      <c r="A369" s="6">
        <v>618</v>
      </c>
      <c r="B369" s="32" t="s">
        <v>1295</v>
      </c>
      <c r="C369" s="31">
        <v>706</v>
      </c>
      <c r="D369" s="32"/>
      <c r="E369" s="217">
        <v>242.14999999999998</v>
      </c>
      <c r="F369" s="218">
        <v>1298303</v>
      </c>
      <c r="G369" s="219">
        <f t="shared" si="26"/>
        <v>101.46</v>
      </c>
      <c r="H369" s="218">
        <f t="shared" si="27"/>
        <v>580163</v>
      </c>
      <c r="J369" s="32">
        <v>-1050</v>
      </c>
      <c r="K369" s="32">
        <v>0</v>
      </c>
      <c r="L369" s="32"/>
      <c r="M369" s="218">
        <f t="shared" si="28"/>
        <v>1297253</v>
      </c>
      <c r="N369" s="218">
        <f t="shared" si="29"/>
        <v>580163</v>
      </c>
      <c r="O369" s="33"/>
      <c r="P369">
        <v>618</v>
      </c>
      <c r="Q369"/>
      <c r="R369" s="221"/>
      <c r="T369" s="152">
        <f>E369-june!E369</f>
        <v>16.949999999999989</v>
      </c>
      <c r="U369" s="7">
        <f>F369-june!F369</f>
        <v>25667</v>
      </c>
      <c r="V369" s="152">
        <f>G369-june!G369</f>
        <v>-1.730000000000004</v>
      </c>
      <c r="W369" s="7">
        <f>H369-june!H369</f>
        <v>-8681</v>
      </c>
      <c r="Y369" s="6">
        <f t="shared" si="25"/>
        <v>0</v>
      </c>
      <c r="Z369">
        <v>618</v>
      </c>
      <c r="AA369">
        <v>101.46</v>
      </c>
      <c r="AB369" s="221">
        <v>580163</v>
      </c>
      <c r="AC369" s="7">
        <f>AA369-june!G369</f>
        <v>-1.730000000000004</v>
      </c>
      <c r="AD369" s="7">
        <f>AB369-june!H369</f>
        <v>-8681</v>
      </c>
    </row>
    <row r="370" spans="1:30" ht="18.75">
      <c r="A370" s="6">
        <v>620</v>
      </c>
      <c r="B370" s="32" t="s">
        <v>1271</v>
      </c>
      <c r="C370" s="31">
        <v>707</v>
      </c>
      <c r="D370" s="32"/>
      <c r="E370" s="217">
        <v>93.44</v>
      </c>
      <c r="F370" s="218">
        <v>528640</v>
      </c>
      <c r="G370" s="219">
        <f t="shared" si="26"/>
        <v>31.59</v>
      </c>
      <c r="H370" s="218">
        <f t="shared" si="27"/>
        <v>161890</v>
      </c>
      <c r="J370" s="32">
        <v>0</v>
      </c>
      <c r="K370" s="32">
        <v>0</v>
      </c>
      <c r="L370" s="32"/>
      <c r="M370" s="218">
        <f t="shared" si="28"/>
        <v>528640</v>
      </c>
      <c r="N370" s="218">
        <f t="shared" si="29"/>
        <v>161890</v>
      </c>
      <c r="O370" s="33"/>
      <c r="P370">
        <v>620</v>
      </c>
      <c r="Q370"/>
      <c r="R370" s="221">
        <v>1</v>
      </c>
      <c r="T370" s="152">
        <f>E370-june!E370</f>
        <v>3.4399999999999977</v>
      </c>
      <c r="U370" s="7">
        <f>F370-june!F370</f>
        <v>-3384</v>
      </c>
      <c r="V370" s="152">
        <f>G370-june!G370</f>
        <v>3.9000000000000021</v>
      </c>
      <c r="W370" s="7">
        <f>H370-june!H370</f>
        <v>5823</v>
      </c>
      <c r="Y370" s="6">
        <f t="shared" si="25"/>
        <v>0</v>
      </c>
      <c r="Z370">
        <v>620</v>
      </c>
      <c r="AA370">
        <v>31</v>
      </c>
      <c r="AB370" s="221">
        <v>157937</v>
      </c>
      <c r="AC370" s="7">
        <f>AA370-june!G370</f>
        <v>3.3100000000000023</v>
      </c>
      <c r="AD370" s="7">
        <f>AB370-june!H370</f>
        <v>1870</v>
      </c>
    </row>
    <row r="371" spans="1:30" ht="18.75">
      <c r="A371" s="6">
        <v>622</v>
      </c>
      <c r="B371" s="32" t="s">
        <v>800</v>
      </c>
      <c r="C371" s="31">
        <v>765</v>
      </c>
      <c r="D371" s="32"/>
      <c r="E371" s="217">
        <v>39.47</v>
      </c>
      <c r="F371" s="218">
        <v>197350</v>
      </c>
      <c r="G371" s="219">
        <f t="shared" si="26"/>
        <v>80.649999999999991</v>
      </c>
      <c r="H371" s="218">
        <f t="shared" si="27"/>
        <v>455181</v>
      </c>
      <c r="J371" s="32">
        <v>0</v>
      </c>
      <c r="K371" s="32">
        <v>0</v>
      </c>
      <c r="L371" s="32"/>
      <c r="M371" s="218">
        <f t="shared" si="28"/>
        <v>197350</v>
      </c>
      <c r="N371" s="218">
        <f t="shared" si="29"/>
        <v>455181</v>
      </c>
      <c r="O371" s="33"/>
      <c r="P371">
        <v>622</v>
      </c>
      <c r="Q371"/>
      <c r="R371" s="221">
        <v>5</v>
      </c>
      <c r="T371" s="152">
        <f>E371-june!E371</f>
        <v>-6.3300000000000125</v>
      </c>
      <c r="U371" s="7">
        <f>F371-june!F371</f>
        <v>-48997</v>
      </c>
      <c r="V371" s="152">
        <f>G371-june!G371</f>
        <v>-9.89</v>
      </c>
      <c r="W371" s="7">
        <f>H371-june!H371</f>
        <v>-52341</v>
      </c>
      <c r="Y371" s="6">
        <f t="shared" si="25"/>
        <v>0</v>
      </c>
      <c r="Z371">
        <v>622</v>
      </c>
      <c r="AA371">
        <v>77.699999999999989</v>
      </c>
      <c r="AB371" s="221">
        <v>435416</v>
      </c>
      <c r="AC371" s="7">
        <f>AA371-june!G371</f>
        <v>-12.840000000000003</v>
      </c>
      <c r="AD371" s="7">
        <f>AB371-june!H371</f>
        <v>-72106</v>
      </c>
    </row>
    <row r="372" spans="1:30" ht="18.75">
      <c r="A372" s="6">
        <v>625</v>
      </c>
      <c r="B372" s="32" t="s">
        <v>842</v>
      </c>
      <c r="C372" s="31">
        <v>710</v>
      </c>
      <c r="D372" s="32"/>
      <c r="E372" s="217">
        <v>28.82</v>
      </c>
      <c r="F372" s="218">
        <v>154726</v>
      </c>
      <c r="G372" s="219">
        <f t="shared" si="26"/>
        <v>161.51</v>
      </c>
      <c r="H372" s="218">
        <f t="shared" si="27"/>
        <v>936066</v>
      </c>
      <c r="J372" s="32">
        <v>0</v>
      </c>
      <c r="K372" s="32">
        <v>0</v>
      </c>
      <c r="L372" s="32"/>
      <c r="M372" s="218">
        <f t="shared" si="28"/>
        <v>154726</v>
      </c>
      <c r="N372" s="218">
        <f t="shared" si="29"/>
        <v>936066</v>
      </c>
      <c r="O372" s="33"/>
      <c r="P372">
        <v>625</v>
      </c>
      <c r="Q372">
        <v>2</v>
      </c>
      <c r="R372" s="221">
        <v>1</v>
      </c>
      <c r="T372" s="152">
        <f>E372-june!E372</f>
        <v>0.73000000000000043</v>
      </c>
      <c r="U372" s="7">
        <f>F372-june!F372</f>
        <v>-222</v>
      </c>
      <c r="V372" s="152">
        <f>G372-june!G372</f>
        <v>5.6299999999999955</v>
      </c>
      <c r="W372" s="7">
        <f>H372-june!H372</f>
        <v>33005</v>
      </c>
      <c r="Y372" s="6">
        <f t="shared" si="25"/>
        <v>0</v>
      </c>
      <c r="Z372">
        <v>625</v>
      </c>
      <c r="AA372">
        <v>159.26</v>
      </c>
      <c r="AB372" s="221">
        <v>920991</v>
      </c>
      <c r="AC372" s="7">
        <f>AA372-june!G372</f>
        <v>3.3799999999999955</v>
      </c>
      <c r="AD372" s="7">
        <f>AB372-june!H372</f>
        <v>17930</v>
      </c>
    </row>
    <row r="373" spans="1:30" ht="18.75">
      <c r="A373" s="6">
        <v>632</v>
      </c>
      <c r="B373" s="32" t="s">
        <v>819</v>
      </c>
      <c r="C373" s="31">
        <v>632</v>
      </c>
      <c r="D373" s="32"/>
      <c r="E373" s="217">
        <v>20.22</v>
      </c>
      <c r="F373" s="218">
        <v>103289</v>
      </c>
      <c r="G373" s="219">
        <f>AA373+(0.83*Q373)+0.59*R373-2</f>
        <v>7.26</v>
      </c>
      <c r="H373" s="193">
        <f>AB373+(0.83*Q373)*6700+0.59*R373*6700-10000</f>
        <v>36300</v>
      </c>
      <c r="J373" s="32">
        <v>0</v>
      </c>
      <c r="K373" s="32">
        <v>0</v>
      </c>
      <c r="L373" s="32"/>
      <c r="M373" s="218">
        <f t="shared" si="28"/>
        <v>103289</v>
      </c>
      <c r="N373" s="218">
        <f t="shared" si="29"/>
        <v>36300</v>
      </c>
      <c r="O373" s="33"/>
      <c r="P373">
        <v>632</v>
      </c>
      <c r="Q373"/>
      <c r="R373" s="221"/>
      <c r="T373" s="152">
        <f>E373-june!E373</f>
        <v>-3.3599999999999994</v>
      </c>
      <c r="U373" s="7">
        <f>F373-june!F373</f>
        <v>-52225</v>
      </c>
      <c r="V373" s="152">
        <f>G373-june!G373</f>
        <v>-3.74</v>
      </c>
      <c r="W373" s="7">
        <f>H373-june!H373</f>
        <v>-26461</v>
      </c>
      <c r="Y373" s="6">
        <f t="shared" si="25"/>
        <v>0</v>
      </c>
      <c r="Z373">
        <v>632</v>
      </c>
      <c r="AA373">
        <v>9.26</v>
      </c>
      <c r="AB373" s="221">
        <v>46300</v>
      </c>
      <c r="AC373" s="7">
        <f>AA373-june!G373</f>
        <v>-1.7400000000000002</v>
      </c>
      <c r="AD373" s="7">
        <f>AB373-june!H373</f>
        <v>-16461</v>
      </c>
    </row>
    <row r="374" spans="1:30" ht="18.75">
      <c r="A374" s="6">
        <v>635</v>
      </c>
      <c r="B374" s="32" t="s">
        <v>1291</v>
      </c>
      <c r="C374" s="31">
        <v>712</v>
      </c>
      <c r="D374" s="32"/>
      <c r="E374" s="217">
        <v>152.82000000000002</v>
      </c>
      <c r="F374" s="218">
        <v>978043</v>
      </c>
      <c r="G374" s="219">
        <f t="shared" si="26"/>
        <v>148.17000000000002</v>
      </c>
      <c r="H374" s="218">
        <f t="shared" si="27"/>
        <v>808367</v>
      </c>
      <c r="J374" s="32">
        <v>0</v>
      </c>
      <c r="K374" s="32">
        <v>0</v>
      </c>
      <c r="L374" s="32"/>
      <c r="M374" s="218">
        <f t="shared" si="28"/>
        <v>978043</v>
      </c>
      <c r="N374" s="218">
        <f t="shared" si="29"/>
        <v>808367</v>
      </c>
      <c r="O374" s="33"/>
      <c r="P374">
        <v>635</v>
      </c>
      <c r="Q374">
        <v>3</v>
      </c>
      <c r="R374" s="221">
        <v>2</v>
      </c>
      <c r="T374" s="152">
        <f>E374-june!E374</f>
        <v>-10.069999999999993</v>
      </c>
      <c r="U374" s="7">
        <f>F374-june!F374</f>
        <v>-57082</v>
      </c>
      <c r="V374" s="152">
        <f>G374-june!G374</f>
        <v>-19.249999999999943</v>
      </c>
      <c r="W374" s="7">
        <f>H374-june!H374</f>
        <v>-157184</v>
      </c>
      <c r="Y374" s="6">
        <f t="shared" si="25"/>
        <v>0</v>
      </c>
      <c r="Z374">
        <v>635</v>
      </c>
      <c r="AA374">
        <v>144.5</v>
      </c>
      <c r="AB374" s="221">
        <v>783778</v>
      </c>
      <c r="AC374" s="7">
        <f>AA374-june!G374</f>
        <v>-22.919999999999959</v>
      </c>
      <c r="AD374" s="7">
        <f>AB374-june!H374</f>
        <v>-181773</v>
      </c>
    </row>
    <row r="375" spans="1:30" ht="18.75">
      <c r="A375" s="6">
        <v>640</v>
      </c>
      <c r="B375" s="32" t="s">
        <v>916</v>
      </c>
      <c r="C375" s="31">
        <v>713</v>
      </c>
      <c r="D375" s="32"/>
      <c r="E375" s="217">
        <v>0</v>
      </c>
      <c r="F375" s="218">
        <v>0</v>
      </c>
      <c r="G375" s="219">
        <f t="shared" si="26"/>
        <v>0</v>
      </c>
      <c r="H375" s="218">
        <f t="shared" si="27"/>
        <v>0</v>
      </c>
      <c r="J375" s="32">
        <v>0</v>
      </c>
      <c r="K375" s="32">
        <v>0</v>
      </c>
      <c r="L375" s="32"/>
      <c r="M375" s="218">
        <f t="shared" si="28"/>
        <v>0</v>
      </c>
      <c r="N375" s="218">
        <f t="shared" si="29"/>
        <v>0</v>
      </c>
      <c r="O375" s="33"/>
      <c r="P375">
        <v>640</v>
      </c>
      <c r="Q375"/>
      <c r="R375" s="221"/>
      <c r="T375" s="152">
        <f>E375-june!E375</f>
        <v>0</v>
      </c>
      <c r="U375" s="7">
        <f>F375-june!F375</f>
        <v>0</v>
      </c>
      <c r="V375" s="152">
        <f>G375-june!G375</f>
        <v>-1.88</v>
      </c>
      <c r="W375" s="7">
        <f>H375-june!H375</f>
        <v>-12742</v>
      </c>
      <c r="Y375" s="6">
        <f t="shared" si="25"/>
        <v>0</v>
      </c>
      <c r="Z375">
        <v>640</v>
      </c>
      <c r="AA375"/>
      <c r="AB375" s="221"/>
      <c r="AC375" s="7">
        <f>AA375-june!G375</f>
        <v>-1.88</v>
      </c>
      <c r="AD375" s="7">
        <f>AB375-june!H375</f>
        <v>-12742</v>
      </c>
    </row>
    <row r="376" spans="1:30" ht="18.75">
      <c r="A376" s="6">
        <v>645</v>
      </c>
      <c r="B376" s="32" t="s">
        <v>782</v>
      </c>
      <c r="C376" s="31">
        <v>714</v>
      </c>
      <c r="D376" s="32"/>
      <c r="E376" s="217">
        <v>102.25</v>
      </c>
      <c r="F376" s="218">
        <v>686441</v>
      </c>
      <c r="G376" s="219">
        <f t="shared" si="26"/>
        <v>356.43000000000012</v>
      </c>
      <c r="H376" s="218">
        <f t="shared" si="27"/>
        <v>2187117</v>
      </c>
      <c r="J376" s="32">
        <v>0</v>
      </c>
      <c r="K376" s="32">
        <v>0</v>
      </c>
      <c r="L376" s="32"/>
      <c r="M376" s="218">
        <f t="shared" si="28"/>
        <v>686441</v>
      </c>
      <c r="N376" s="218">
        <f t="shared" si="29"/>
        <v>2187117</v>
      </c>
      <c r="O376" s="33"/>
      <c r="P376">
        <v>645</v>
      </c>
      <c r="Q376">
        <v>2</v>
      </c>
      <c r="R376" s="221">
        <v>4</v>
      </c>
      <c r="T376" s="152">
        <f>E376-june!E376</f>
        <v>-19.730000000000004</v>
      </c>
      <c r="U376" s="7">
        <f>F376-june!F376</f>
        <v>-106283</v>
      </c>
      <c r="V376" s="152">
        <f>G376-june!G376</f>
        <v>3.6099999999999</v>
      </c>
      <c r="W376" s="7">
        <f>H376-june!H376</f>
        <v>44152</v>
      </c>
      <c r="Y376" s="6">
        <f t="shared" si="25"/>
        <v>0</v>
      </c>
      <c r="Z376">
        <v>645</v>
      </c>
      <c r="AA376">
        <v>352.41000000000008</v>
      </c>
      <c r="AB376" s="221">
        <v>2160183</v>
      </c>
      <c r="AC376" s="7">
        <f>AA376-june!G376</f>
        <v>-0.4100000000001387</v>
      </c>
      <c r="AD376" s="7">
        <f>AB376-june!H376</f>
        <v>17218</v>
      </c>
    </row>
    <row r="377" spans="1:30" ht="18.75">
      <c r="A377" s="6">
        <v>650</v>
      </c>
      <c r="B377" s="32" t="s">
        <v>896</v>
      </c>
      <c r="C377" s="31">
        <v>715</v>
      </c>
      <c r="D377" s="32"/>
      <c r="E377" s="217">
        <v>0</v>
      </c>
      <c r="F377" s="218">
        <v>0</v>
      </c>
      <c r="G377" s="219">
        <f t="shared" si="26"/>
        <v>15.790000000000001</v>
      </c>
      <c r="H377" s="218">
        <f t="shared" si="27"/>
        <v>86107</v>
      </c>
      <c r="J377" s="32">
        <v>0</v>
      </c>
      <c r="K377" s="32">
        <v>0</v>
      </c>
      <c r="L377" s="32"/>
      <c r="M377" s="218">
        <f t="shared" si="28"/>
        <v>0</v>
      </c>
      <c r="N377" s="218">
        <f t="shared" si="29"/>
        <v>86107</v>
      </c>
      <c r="O377" s="33"/>
      <c r="P377">
        <v>650</v>
      </c>
      <c r="Q377">
        <v>2</v>
      </c>
      <c r="R377" s="221"/>
      <c r="T377" s="152">
        <f>E377-june!E377</f>
        <v>-10</v>
      </c>
      <c r="U377" s="7">
        <f>F377-june!F377</f>
        <v>-50000</v>
      </c>
      <c r="V377" s="152">
        <f>G377-june!G377</f>
        <v>-9.0000000000000018</v>
      </c>
      <c r="W377" s="7">
        <f>H377-june!H377</f>
        <v>-47859</v>
      </c>
      <c r="Y377" s="6">
        <f t="shared" si="25"/>
        <v>0</v>
      </c>
      <c r="Z377">
        <v>650</v>
      </c>
      <c r="AA377">
        <v>14.13</v>
      </c>
      <c r="AB377" s="221">
        <v>74985</v>
      </c>
      <c r="AC377" s="7">
        <f>AA377-june!G377</f>
        <v>-10.660000000000002</v>
      </c>
      <c r="AD377" s="7">
        <f>AB377-june!H377</f>
        <v>-58981</v>
      </c>
    </row>
    <row r="378" spans="1:30" ht="18.75">
      <c r="A378" s="6">
        <v>655</v>
      </c>
      <c r="B378" s="32" t="s">
        <v>1282</v>
      </c>
      <c r="C378" s="31">
        <v>716</v>
      </c>
      <c r="D378" s="32"/>
      <c r="E378" s="217">
        <v>0</v>
      </c>
      <c r="F378" s="218">
        <v>0</v>
      </c>
      <c r="G378" s="219">
        <f t="shared" si="26"/>
        <v>0</v>
      </c>
      <c r="H378" s="218">
        <f t="shared" si="27"/>
        <v>0</v>
      </c>
      <c r="J378" s="32">
        <v>0</v>
      </c>
      <c r="K378" s="32">
        <v>0</v>
      </c>
      <c r="L378" s="32"/>
      <c r="M378" s="218">
        <f t="shared" si="28"/>
        <v>0</v>
      </c>
      <c r="N378" s="218">
        <f t="shared" si="29"/>
        <v>0</v>
      </c>
      <c r="O378" s="33"/>
      <c r="P378">
        <v>655</v>
      </c>
      <c r="Q378"/>
      <c r="R378" s="221"/>
      <c r="T378" s="152">
        <f>E378-june!E378</f>
        <v>0</v>
      </c>
      <c r="U378" s="7">
        <f>F378-june!F378</f>
        <v>0</v>
      </c>
      <c r="V378" s="152">
        <f>G378-june!G378</f>
        <v>-5.43</v>
      </c>
      <c r="W378" s="7">
        <f>H378-june!H378</f>
        <v>-33203</v>
      </c>
      <c r="Y378" s="6">
        <f t="shared" si="25"/>
        <v>0</v>
      </c>
      <c r="Z378" s="6">
        <v>655</v>
      </c>
      <c r="AC378" s="7">
        <f>AA378-june!G378</f>
        <v>-5.43</v>
      </c>
      <c r="AD378" s="7">
        <f>AB378-june!H378</f>
        <v>-33203</v>
      </c>
    </row>
    <row r="379" spans="1:30" ht="18.75">
      <c r="A379" s="6">
        <v>658</v>
      </c>
      <c r="B379" s="32" t="s">
        <v>875</v>
      </c>
      <c r="C379" s="31">
        <v>780</v>
      </c>
      <c r="D379" s="32"/>
      <c r="E379" s="217">
        <v>136.45000000000002</v>
      </c>
      <c r="F379" s="218">
        <v>765916</v>
      </c>
      <c r="G379" s="219">
        <f t="shared" si="26"/>
        <v>41.65</v>
      </c>
      <c r="H379" s="218">
        <f t="shared" si="27"/>
        <v>255560</v>
      </c>
      <c r="J379" s="32">
        <v>0</v>
      </c>
      <c r="K379" s="32">
        <v>0</v>
      </c>
      <c r="L379" s="32"/>
      <c r="M379" s="218">
        <f t="shared" si="28"/>
        <v>765916</v>
      </c>
      <c r="N379" s="218">
        <f t="shared" si="29"/>
        <v>255560</v>
      </c>
      <c r="O379" s="33"/>
      <c r="P379">
        <v>658</v>
      </c>
      <c r="Q379">
        <v>1</v>
      </c>
      <c r="R379" s="221">
        <v>11</v>
      </c>
      <c r="T379" s="152">
        <f>E379-june!E379</f>
        <v>-8.0900000000000034</v>
      </c>
      <c r="U379" s="7">
        <f>F379-june!F379</f>
        <v>-43925</v>
      </c>
      <c r="V379" s="152">
        <f>G379-june!G379</f>
        <v>-14.430000000000007</v>
      </c>
      <c r="W379" s="7">
        <f>H379-june!H379</f>
        <v>-61809</v>
      </c>
      <c r="Y379" s="6">
        <f t="shared" si="25"/>
        <v>0</v>
      </c>
      <c r="Z379">
        <v>658</v>
      </c>
      <c r="AA379">
        <v>34.33</v>
      </c>
      <c r="AB379" s="221">
        <v>206516</v>
      </c>
      <c r="AC379" s="7">
        <f>AA379-june!G379</f>
        <v>-21.750000000000007</v>
      </c>
      <c r="AD379" s="7">
        <f>AB379-june!H379</f>
        <v>-110853</v>
      </c>
    </row>
    <row r="380" spans="1:30" ht="18.75">
      <c r="A380" s="6">
        <v>660</v>
      </c>
      <c r="B380" s="32" t="s">
        <v>783</v>
      </c>
      <c r="C380" s="31">
        <v>776</v>
      </c>
      <c r="D380" s="32"/>
      <c r="E380" s="217">
        <v>266.25999999999993</v>
      </c>
      <c r="F380" s="218">
        <v>1551954</v>
      </c>
      <c r="G380" s="219">
        <f t="shared" si="26"/>
        <v>33.930000000000007</v>
      </c>
      <c r="H380" s="218">
        <f t="shared" si="27"/>
        <v>263166</v>
      </c>
      <c r="J380" s="32">
        <v>0</v>
      </c>
      <c r="K380" s="32">
        <v>0</v>
      </c>
      <c r="L380" s="32"/>
      <c r="M380" s="218">
        <f t="shared" si="28"/>
        <v>1551954</v>
      </c>
      <c r="N380" s="218">
        <f t="shared" si="29"/>
        <v>263166</v>
      </c>
      <c r="O380" s="33"/>
      <c r="P380">
        <v>660</v>
      </c>
      <c r="Q380"/>
      <c r="R380" s="221">
        <v>1</v>
      </c>
      <c r="T380" s="152">
        <f>E380-june!E380</f>
        <v>-13.28000000000003</v>
      </c>
      <c r="U380" s="7">
        <f>F380-june!F380</f>
        <v>-59124</v>
      </c>
      <c r="V380" s="152">
        <f>G380-june!G380</f>
        <v>1.6700000000000088</v>
      </c>
      <c r="W380" s="7">
        <f>H380-june!H380</f>
        <v>10547</v>
      </c>
      <c r="Y380" s="6">
        <f t="shared" si="25"/>
        <v>0</v>
      </c>
      <c r="Z380">
        <v>660</v>
      </c>
      <c r="AA380">
        <v>33.340000000000003</v>
      </c>
      <c r="AB380" s="221">
        <v>259213</v>
      </c>
      <c r="AC380" s="7">
        <f>AA380-june!G380</f>
        <v>1.0800000000000054</v>
      </c>
      <c r="AD380" s="7">
        <f>AB380-june!H380</f>
        <v>6594</v>
      </c>
    </row>
    <row r="381" spans="1:30" ht="18.75">
      <c r="A381" s="6">
        <v>662</v>
      </c>
      <c r="B381" s="32" t="s">
        <v>1296</v>
      </c>
      <c r="C381" s="31">
        <v>788</v>
      </c>
      <c r="D381" s="32"/>
      <c r="E381" s="217">
        <v>16</v>
      </c>
      <c r="F381" s="218">
        <v>88364</v>
      </c>
      <c r="G381" s="219">
        <f t="shared" si="26"/>
        <v>52.989999999999995</v>
      </c>
      <c r="H381" s="218">
        <f t="shared" si="27"/>
        <v>285231</v>
      </c>
      <c r="J381" s="32">
        <v>0</v>
      </c>
      <c r="K381" s="32">
        <v>0</v>
      </c>
      <c r="L381" s="32"/>
      <c r="M381" s="218">
        <f t="shared" si="28"/>
        <v>88364</v>
      </c>
      <c r="N381" s="218">
        <f t="shared" si="29"/>
        <v>285231</v>
      </c>
      <c r="O381" s="33"/>
      <c r="P381">
        <v>662</v>
      </c>
      <c r="Q381"/>
      <c r="R381" s="221"/>
      <c r="T381" s="152">
        <f>E381-june!E381</f>
        <v>1</v>
      </c>
      <c r="U381" s="7">
        <f>F381-june!F381</f>
        <v>6284</v>
      </c>
      <c r="V381" s="152">
        <f>G381-june!G381</f>
        <v>8.0799999999999983</v>
      </c>
      <c r="W381" s="7">
        <f>H381-june!H381</f>
        <v>41356</v>
      </c>
      <c r="Y381" s="6">
        <f t="shared" si="25"/>
        <v>0</v>
      </c>
      <c r="Z381">
        <v>662</v>
      </c>
      <c r="AA381">
        <v>52.989999999999995</v>
      </c>
      <c r="AB381" s="221">
        <v>285231</v>
      </c>
      <c r="AC381" s="7">
        <f>AA381-june!G381</f>
        <v>8.0799999999999983</v>
      </c>
      <c r="AD381" s="7">
        <f>AB381-june!H381</f>
        <v>41356</v>
      </c>
    </row>
    <row r="382" spans="1:30" ht="18.75">
      <c r="A382" s="6">
        <v>665</v>
      </c>
      <c r="B382" s="32" t="s">
        <v>866</v>
      </c>
      <c r="C382" s="31">
        <v>718</v>
      </c>
      <c r="D382" s="32"/>
      <c r="E382" s="217">
        <v>21.28</v>
      </c>
      <c r="F382" s="218">
        <v>118202</v>
      </c>
      <c r="G382" s="219">
        <f t="shared" si="26"/>
        <v>24.79</v>
      </c>
      <c r="H382" s="218">
        <f t="shared" si="27"/>
        <v>144453</v>
      </c>
      <c r="J382" s="32">
        <v>0</v>
      </c>
      <c r="K382" s="32">
        <v>0</v>
      </c>
      <c r="L382" s="32"/>
      <c r="M382" s="218">
        <f t="shared" si="28"/>
        <v>118202</v>
      </c>
      <c r="N382" s="218">
        <f t="shared" si="29"/>
        <v>144453</v>
      </c>
      <c r="O382" s="33"/>
      <c r="P382">
        <v>665</v>
      </c>
      <c r="Q382">
        <v>2</v>
      </c>
      <c r="R382" s="221">
        <v>7</v>
      </c>
      <c r="T382" s="152">
        <f>E382-june!E382</f>
        <v>-19.689999999999998</v>
      </c>
      <c r="U382" s="7">
        <f>F382-june!F382</f>
        <v>-94061</v>
      </c>
      <c r="V382" s="152">
        <f>G382-june!G382</f>
        <v>-2.4600000000000044</v>
      </c>
      <c r="W382" s="7">
        <f>H382-june!H382</f>
        <v>-359</v>
      </c>
      <c r="Y382" s="6">
        <f t="shared" si="25"/>
        <v>0</v>
      </c>
      <c r="Z382">
        <v>665</v>
      </c>
      <c r="AA382">
        <v>19</v>
      </c>
      <c r="AB382" s="221">
        <v>105660</v>
      </c>
      <c r="AC382" s="7">
        <f>AA382-june!G382</f>
        <v>-8.2500000000000036</v>
      </c>
      <c r="AD382" s="7">
        <f>AB382-june!H382</f>
        <v>-39152</v>
      </c>
    </row>
    <row r="383" spans="1:30" ht="18.75">
      <c r="A383" s="6">
        <v>670</v>
      </c>
      <c r="B383" s="32" t="s">
        <v>524</v>
      </c>
      <c r="C383" s="31">
        <v>720</v>
      </c>
      <c r="D383" s="32"/>
      <c r="E383" s="217">
        <v>120.59000000000002</v>
      </c>
      <c r="F383" s="218">
        <v>901451</v>
      </c>
      <c r="G383" s="219">
        <f t="shared" si="26"/>
        <v>44.620000000000005</v>
      </c>
      <c r="H383" s="218">
        <f t="shared" si="27"/>
        <v>287679</v>
      </c>
      <c r="J383" s="32">
        <v>0</v>
      </c>
      <c r="K383" s="32">
        <v>0</v>
      </c>
      <c r="L383" s="32"/>
      <c r="M383" s="218">
        <f t="shared" si="28"/>
        <v>901451</v>
      </c>
      <c r="N383" s="218">
        <f t="shared" si="29"/>
        <v>287679</v>
      </c>
      <c r="O383" s="33"/>
      <c r="P383">
        <v>670</v>
      </c>
      <c r="Q383"/>
      <c r="R383" s="221"/>
      <c r="T383" s="152">
        <f>E383-june!E383</f>
        <v>-8.5799999999999983</v>
      </c>
      <c r="U383" s="7">
        <f>F383-june!F383</f>
        <v>-144721</v>
      </c>
      <c r="V383" s="152">
        <f>G383-june!G383</f>
        <v>-10.469999999999999</v>
      </c>
      <c r="W383" s="7">
        <f>H383-june!H383</f>
        <v>-38158</v>
      </c>
      <c r="Y383" s="6">
        <f t="shared" si="25"/>
        <v>0</v>
      </c>
      <c r="Z383">
        <v>670</v>
      </c>
      <c r="AA383">
        <v>44.620000000000005</v>
      </c>
      <c r="AB383" s="221">
        <v>287679</v>
      </c>
      <c r="AC383" s="7">
        <f>AA383-june!G383</f>
        <v>-10.469999999999999</v>
      </c>
      <c r="AD383" s="7">
        <f>AB383-june!H383</f>
        <v>-38158</v>
      </c>
    </row>
    <row r="384" spans="1:30" ht="18.75">
      <c r="A384" s="6">
        <v>672</v>
      </c>
      <c r="B384" s="32" t="s">
        <v>1297</v>
      </c>
      <c r="C384" s="31">
        <v>721</v>
      </c>
      <c r="D384" s="32"/>
      <c r="E384" s="217">
        <v>26</v>
      </c>
      <c r="F384" s="218">
        <v>145799</v>
      </c>
      <c r="G384" s="224">
        <f>AA384-57.2+(0.83*Q384)+0.59*R384</f>
        <v>64.889999999999972</v>
      </c>
      <c r="H384" s="225">
        <f>AB384-430520+(0.83*Q384)*6700+0.59*R384*6700</f>
        <v>360796</v>
      </c>
      <c r="J384" s="32">
        <v>0</v>
      </c>
      <c r="K384" s="32">
        <v>0</v>
      </c>
      <c r="L384" s="32"/>
      <c r="M384" s="218">
        <f t="shared" si="28"/>
        <v>145799</v>
      </c>
      <c r="N384" s="218">
        <f t="shared" si="29"/>
        <v>360796</v>
      </c>
      <c r="O384" s="33"/>
      <c r="P384">
        <v>672</v>
      </c>
      <c r="Q384"/>
      <c r="R384" s="221"/>
      <c r="T384" s="152">
        <f>E384-june!E384</f>
        <v>-19.799999999999997</v>
      </c>
      <c r="U384" s="7">
        <f>F384-june!F384</f>
        <v>-163554</v>
      </c>
      <c r="V384" s="152">
        <f>G384-june!G384</f>
        <v>-8.1300000000000239</v>
      </c>
      <c r="W384" s="7">
        <f>H384-june!H384</f>
        <v>-128224</v>
      </c>
      <c r="Y384" s="6">
        <f t="shared" si="25"/>
        <v>0</v>
      </c>
      <c r="Z384">
        <v>672</v>
      </c>
      <c r="AA384">
        <v>122.08999999999997</v>
      </c>
      <c r="AB384" s="221">
        <v>791316</v>
      </c>
      <c r="AC384" s="7">
        <f>AA384-june!G384</f>
        <v>49.069999999999979</v>
      </c>
      <c r="AD384" s="7">
        <f>AB384-june!H384</f>
        <v>302296</v>
      </c>
    </row>
    <row r="385" spans="1:30" ht="18.75">
      <c r="A385" s="6">
        <v>673</v>
      </c>
      <c r="B385" s="32" t="s">
        <v>853</v>
      </c>
      <c r="C385" s="31">
        <v>772</v>
      </c>
      <c r="D385" s="32"/>
      <c r="E385" s="217">
        <v>55</v>
      </c>
      <c r="F385" s="218">
        <v>296230</v>
      </c>
      <c r="G385" s="219">
        <f t="shared" si="26"/>
        <v>15.41</v>
      </c>
      <c r="H385" s="218">
        <f t="shared" si="27"/>
        <v>92732</v>
      </c>
      <c r="J385" s="32">
        <v>0</v>
      </c>
      <c r="K385" s="32">
        <v>0</v>
      </c>
      <c r="L385" s="32"/>
      <c r="M385" s="218">
        <f t="shared" si="28"/>
        <v>296230</v>
      </c>
      <c r="N385" s="218">
        <f t="shared" si="29"/>
        <v>92732</v>
      </c>
      <c r="O385" s="33"/>
      <c r="P385">
        <v>673</v>
      </c>
      <c r="Q385">
        <v>1</v>
      </c>
      <c r="R385" s="221">
        <v>2</v>
      </c>
      <c r="T385" s="152">
        <f>E385-june!E385</f>
        <v>10.130000000000003</v>
      </c>
      <c r="U385" s="7">
        <f>F385-june!F385</f>
        <v>48238</v>
      </c>
      <c r="V385" s="152">
        <f>G385-june!G385</f>
        <v>-8.57</v>
      </c>
      <c r="W385" s="7">
        <f>H385-june!H385</f>
        <v>-45673</v>
      </c>
      <c r="Y385" s="6">
        <f t="shared" si="25"/>
        <v>0</v>
      </c>
      <c r="Z385">
        <v>673</v>
      </c>
      <c r="AA385">
        <v>13.4</v>
      </c>
      <c r="AB385" s="221">
        <v>79265</v>
      </c>
      <c r="AC385" s="7">
        <f>AA385-june!G385</f>
        <v>-10.58</v>
      </c>
      <c r="AD385" s="7">
        <f>AB385-june!H385</f>
        <v>-59140</v>
      </c>
    </row>
    <row r="386" spans="1:30" ht="18.75">
      <c r="A386" s="6">
        <v>674</v>
      </c>
      <c r="B386" s="32" t="s">
        <v>806</v>
      </c>
      <c r="C386" s="31">
        <v>764</v>
      </c>
      <c r="D386" s="32"/>
      <c r="E386" s="217">
        <v>106.04</v>
      </c>
      <c r="F386" s="218">
        <v>819041</v>
      </c>
      <c r="G386" s="219">
        <f t="shared" si="26"/>
        <v>225.35</v>
      </c>
      <c r="H386" s="218">
        <f t="shared" si="27"/>
        <v>1416848</v>
      </c>
      <c r="J386" s="32">
        <v>0</v>
      </c>
      <c r="K386" s="32">
        <v>0</v>
      </c>
      <c r="L386" s="32"/>
      <c r="M386" s="218">
        <f t="shared" si="28"/>
        <v>819041</v>
      </c>
      <c r="N386" s="218">
        <f t="shared" si="29"/>
        <v>1416848</v>
      </c>
      <c r="O386" s="33"/>
      <c r="P386">
        <v>674</v>
      </c>
      <c r="Q386"/>
      <c r="R386" s="221"/>
      <c r="T386" s="152">
        <f>E386-june!E386</f>
        <v>11.230000000000004</v>
      </c>
      <c r="U386" s="7">
        <f>F386-june!F386</f>
        <v>15943</v>
      </c>
      <c r="V386" s="152">
        <f>G386-june!G386</f>
        <v>-13.770000000000039</v>
      </c>
      <c r="W386" s="7">
        <f>H386-june!H386</f>
        <v>-85680</v>
      </c>
      <c r="Y386" s="6">
        <f t="shared" si="25"/>
        <v>0</v>
      </c>
      <c r="Z386">
        <v>674</v>
      </c>
      <c r="AA386">
        <v>225.35</v>
      </c>
      <c r="AB386" s="221">
        <v>1416848</v>
      </c>
      <c r="AC386" s="7">
        <f>AA386-june!G386</f>
        <v>-13.770000000000039</v>
      </c>
      <c r="AD386" s="7">
        <f>AB386-june!H386</f>
        <v>-85680</v>
      </c>
    </row>
    <row r="387" spans="1:30" ht="18.75">
      <c r="A387" s="6">
        <v>675</v>
      </c>
      <c r="B387" s="32" t="s">
        <v>774</v>
      </c>
      <c r="C387" s="31">
        <v>724</v>
      </c>
      <c r="D387" s="32"/>
      <c r="E387" s="217">
        <v>97.95</v>
      </c>
      <c r="F387" s="218">
        <v>506976</v>
      </c>
      <c r="G387" s="219">
        <f t="shared" si="26"/>
        <v>4.74</v>
      </c>
      <c r="H387" s="218">
        <f t="shared" si="27"/>
        <v>26114</v>
      </c>
      <c r="J387" s="32">
        <v>0</v>
      </c>
      <c r="K387" s="32">
        <v>0</v>
      </c>
      <c r="L387" s="32"/>
      <c r="M387" s="218">
        <f t="shared" si="28"/>
        <v>506976</v>
      </c>
      <c r="N387" s="218">
        <f t="shared" si="29"/>
        <v>26114</v>
      </c>
      <c r="O387" s="33"/>
      <c r="P387">
        <v>675</v>
      </c>
      <c r="Q387">
        <v>1</v>
      </c>
      <c r="R387" s="221">
        <v>1</v>
      </c>
      <c r="T387" s="152">
        <f>E387-june!E387</f>
        <v>7.9500000000000028</v>
      </c>
      <c r="U387" s="7">
        <f>F387-june!F387</f>
        <v>38252</v>
      </c>
      <c r="V387" s="152">
        <f>G387-june!G387</f>
        <v>-4.2899999999999991</v>
      </c>
      <c r="W387" s="7">
        <f>H387-june!H387</f>
        <v>-24867</v>
      </c>
      <c r="Y387" s="6">
        <f t="shared" si="25"/>
        <v>0</v>
      </c>
      <c r="Z387">
        <v>675</v>
      </c>
      <c r="AA387">
        <v>3.3200000000000003</v>
      </c>
      <c r="AB387" s="221">
        <v>16600</v>
      </c>
      <c r="AC387" s="7">
        <f>AA387-june!G387</f>
        <v>-5.7099999999999991</v>
      </c>
      <c r="AD387" s="7">
        <f>AB387-june!H387</f>
        <v>-34381</v>
      </c>
    </row>
    <row r="388" spans="1:30" ht="18.75">
      <c r="A388" s="6">
        <v>680</v>
      </c>
      <c r="B388" s="32" t="s">
        <v>922</v>
      </c>
      <c r="C388" s="31">
        <v>725</v>
      </c>
      <c r="D388" s="32"/>
      <c r="E388" s="217">
        <v>119.47</v>
      </c>
      <c r="F388" s="218">
        <v>664668</v>
      </c>
      <c r="G388" s="219">
        <f t="shared" si="26"/>
        <v>11.049999999999999</v>
      </c>
      <c r="H388" s="218">
        <f t="shared" si="27"/>
        <v>69443</v>
      </c>
      <c r="J388" s="32">
        <v>0</v>
      </c>
      <c r="K388" s="32">
        <v>0</v>
      </c>
      <c r="L388" s="32"/>
      <c r="M388" s="218">
        <f t="shared" si="28"/>
        <v>664668</v>
      </c>
      <c r="N388" s="218">
        <f t="shared" si="29"/>
        <v>69443</v>
      </c>
      <c r="O388" s="33"/>
      <c r="P388">
        <v>680</v>
      </c>
      <c r="Q388">
        <v>4</v>
      </c>
      <c r="R388" s="221">
        <v>2</v>
      </c>
      <c r="T388" s="152">
        <f>E388-june!E388</f>
        <v>8.1200000000000045</v>
      </c>
      <c r="U388" s="7">
        <f>F388-june!F388</f>
        <v>-38404</v>
      </c>
      <c r="V388" s="152">
        <f>G388-june!G388</f>
        <v>-0.48000000000000043</v>
      </c>
      <c r="W388" s="7">
        <f>H388-june!H388</f>
        <v>6807</v>
      </c>
      <c r="Y388" s="6">
        <f t="shared" si="25"/>
        <v>0</v>
      </c>
      <c r="Z388">
        <v>680</v>
      </c>
      <c r="AA388">
        <v>6.55</v>
      </c>
      <c r="AB388" s="221">
        <v>39293</v>
      </c>
      <c r="AC388" s="7">
        <f>AA388-june!G388</f>
        <v>-4.9799999999999995</v>
      </c>
      <c r="AD388" s="7">
        <f>AB388-june!H388</f>
        <v>-23343</v>
      </c>
    </row>
    <row r="389" spans="1:30" ht="18.75">
      <c r="A389" s="6">
        <v>683</v>
      </c>
      <c r="B389" s="32" t="s">
        <v>907</v>
      </c>
      <c r="C389" s="31">
        <v>726</v>
      </c>
      <c r="D389" s="32"/>
      <c r="E389" s="217">
        <v>107.78999999999998</v>
      </c>
      <c r="F389" s="218">
        <v>760858</v>
      </c>
      <c r="G389" s="219">
        <f t="shared" si="26"/>
        <v>58.44</v>
      </c>
      <c r="H389" s="218">
        <f t="shared" si="27"/>
        <v>351891</v>
      </c>
      <c r="J389" s="32">
        <v>0</v>
      </c>
      <c r="K389" s="32">
        <v>0</v>
      </c>
      <c r="L389" s="32"/>
      <c r="M389" s="218">
        <f t="shared" si="28"/>
        <v>760858</v>
      </c>
      <c r="N389" s="218">
        <f t="shared" si="29"/>
        <v>351891</v>
      </c>
      <c r="O389" s="33"/>
      <c r="P389">
        <v>683</v>
      </c>
      <c r="Q389"/>
      <c r="R389" s="221"/>
      <c r="T389" s="152">
        <f>E389-june!E389</f>
        <v>10.439999999999984</v>
      </c>
      <c r="U389" s="7">
        <f>F389-june!F389</f>
        <v>-8159</v>
      </c>
      <c r="V389" s="152">
        <f>G389-june!G389</f>
        <v>-4.6000000000000085</v>
      </c>
      <c r="W389" s="7">
        <f>H389-june!H389</f>
        <v>-11002</v>
      </c>
      <c r="Y389" s="6">
        <f t="shared" si="25"/>
        <v>0</v>
      </c>
      <c r="Z389">
        <v>683</v>
      </c>
      <c r="AA389">
        <v>58.44</v>
      </c>
      <c r="AB389" s="221">
        <v>351891</v>
      </c>
      <c r="AC389" s="7">
        <f>AA389-june!G389</f>
        <v>-4.6000000000000085</v>
      </c>
      <c r="AD389" s="7">
        <f>AB389-june!H389</f>
        <v>-11002</v>
      </c>
    </row>
    <row r="390" spans="1:30" ht="18.75">
      <c r="A390" s="6">
        <v>685</v>
      </c>
      <c r="B390" s="32" t="s">
        <v>885</v>
      </c>
      <c r="C390" s="31">
        <v>727</v>
      </c>
      <c r="D390" s="32"/>
      <c r="E390" s="217">
        <v>13.790000000000001</v>
      </c>
      <c r="F390" s="218">
        <v>91352</v>
      </c>
      <c r="G390" s="219">
        <f t="shared" si="26"/>
        <v>20.509999999999998</v>
      </c>
      <c r="H390" s="218">
        <f t="shared" si="27"/>
        <v>120243</v>
      </c>
      <c r="J390" s="32">
        <v>0</v>
      </c>
      <c r="K390" s="32">
        <v>0</v>
      </c>
      <c r="L390" s="32"/>
      <c r="M390" s="218">
        <f t="shared" si="28"/>
        <v>91352</v>
      </c>
      <c r="N390" s="218">
        <f t="shared" si="29"/>
        <v>120243</v>
      </c>
      <c r="O390" s="33"/>
      <c r="P390">
        <v>685</v>
      </c>
      <c r="Q390"/>
      <c r="R390" s="221"/>
      <c r="T390" s="152">
        <f>E390-june!E390</f>
        <v>-1.9599999999999991</v>
      </c>
      <c r="U390" s="7">
        <f>F390-june!F390</f>
        <v>-16412</v>
      </c>
      <c r="V390" s="152">
        <f>G390-june!G390</f>
        <v>-4.4000000000000021</v>
      </c>
      <c r="W390" s="7">
        <f>H390-june!H390</f>
        <v>-21736</v>
      </c>
      <c r="Y390" s="6">
        <f t="shared" si="25"/>
        <v>0</v>
      </c>
      <c r="Z390">
        <v>685</v>
      </c>
      <c r="AA390">
        <v>20.509999999999998</v>
      </c>
      <c r="AB390" s="221">
        <v>120243</v>
      </c>
      <c r="AC390" s="7">
        <f>AA390-june!G390</f>
        <v>-4.4000000000000021</v>
      </c>
      <c r="AD390" s="7">
        <f>AB390-june!H390</f>
        <v>-21736</v>
      </c>
    </row>
    <row r="391" spans="1:30" ht="18.75">
      <c r="A391" s="6">
        <v>690</v>
      </c>
      <c r="B391" s="32" t="s">
        <v>1283</v>
      </c>
      <c r="C391" s="31">
        <v>728</v>
      </c>
      <c r="D391" s="32"/>
      <c r="E391" s="217">
        <v>0</v>
      </c>
      <c r="F391" s="218">
        <v>0</v>
      </c>
      <c r="G391" s="219">
        <f t="shared" si="26"/>
        <v>10.950000000000001</v>
      </c>
      <c r="H391" s="218">
        <f t="shared" si="27"/>
        <v>70582</v>
      </c>
      <c r="J391" s="32">
        <v>0</v>
      </c>
      <c r="K391" s="32">
        <v>0</v>
      </c>
      <c r="L391" s="32"/>
      <c r="M391" s="218">
        <f t="shared" si="28"/>
        <v>0</v>
      </c>
      <c r="N391" s="218">
        <f t="shared" si="29"/>
        <v>70582</v>
      </c>
      <c r="O391" s="33"/>
      <c r="P391">
        <v>690</v>
      </c>
      <c r="Q391"/>
      <c r="R391" s="221"/>
      <c r="T391" s="152">
        <f>E391-june!E391</f>
        <v>0</v>
      </c>
      <c r="U391" s="7">
        <f>F391-june!F391</f>
        <v>0</v>
      </c>
      <c r="V391" s="152">
        <f>G391-june!G391</f>
        <v>-5.7599999999999962</v>
      </c>
      <c r="W391" s="7">
        <f>H391-june!H391</f>
        <v>-45321</v>
      </c>
      <c r="Y391" s="6">
        <f t="shared" si="25"/>
        <v>0</v>
      </c>
      <c r="Z391">
        <v>690</v>
      </c>
      <c r="AA391">
        <v>10.950000000000001</v>
      </c>
      <c r="AB391" s="221">
        <v>70582</v>
      </c>
      <c r="AC391" s="7">
        <f>AA391-june!G391</f>
        <v>-5.7599999999999962</v>
      </c>
      <c r="AD391" s="7">
        <f>AB391-june!H391</f>
        <v>-45321</v>
      </c>
    </row>
    <row r="392" spans="1:30" ht="18.75">
      <c r="A392" s="6">
        <v>695</v>
      </c>
      <c r="B392" s="32" t="s">
        <v>1288</v>
      </c>
      <c r="C392" s="31">
        <v>729</v>
      </c>
      <c r="D392" s="32"/>
      <c r="E392" s="217">
        <v>0</v>
      </c>
      <c r="F392" s="218">
        <v>0</v>
      </c>
      <c r="G392" s="219">
        <f t="shared" si="26"/>
        <v>0</v>
      </c>
      <c r="H392" s="218">
        <f t="shared" si="27"/>
        <v>0</v>
      </c>
      <c r="J392" s="32">
        <v>0</v>
      </c>
      <c r="K392" s="32">
        <v>0</v>
      </c>
      <c r="L392" s="32"/>
      <c r="M392" s="218">
        <f t="shared" si="28"/>
        <v>0</v>
      </c>
      <c r="N392" s="218">
        <f t="shared" si="29"/>
        <v>0</v>
      </c>
      <c r="O392" s="33"/>
      <c r="P392">
        <v>695</v>
      </c>
      <c r="Q392"/>
      <c r="R392" s="221"/>
      <c r="T392" s="152">
        <f>E392-june!E392</f>
        <v>0</v>
      </c>
      <c r="U392" s="7">
        <f>F392-june!F392</f>
        <v>0</v>
      </c>
      <c r="V392" s="152">
        <f>G392-june!G392</f>
        <v>-2.14</v>
      </c>
      <c r="W392" s="7">
        <f>H392-june!H392</f>
        <v>-15500</v>
      </c>
      <c r="Y392" s="6">
        <f t="shared" si="25"/>
        <v>0</v>
      </c>
      <c r="Z392">
        <v>695</v>
      </c>
      <c r="AA392"/>
      <c r="AB392" s="221"/>
      <c r="AC392" s="7">
        <f>AA392-june!G392</f>
        <v>-2.14</v>
      </c>
      <c r="AD392" s="7">
        <f>AB392-june!H392</f>
        <v>-15500</v>
      </c>
    </row>
    <row r="393" spans="1:30" ht="18.75">
      <c r="A393" s="6">
        <v>698</v>
      </c>
      <c r="B393" s="32" t="s">
        <v>551</v>
      </c>
      <c r="C393" s="31">
        <v>698</v>
      </c>
      <c r="D393" s="32"/>
      <c r="E393" s="217">
        <v>71</v>
      </c>
      <c r="F393" s="218">
        <v>359525</v>
      </c>
      <c r="G393" s="219">
        <f t="shared" si="26"/>
        <v>9.4</v>
      </c>
      <c r="H393" s="218">
        <f t="shared" si="27"/>
        <v>51702</v>
      </c>
      <c r="J393" s="32">
        <v>0</v>
      </c>
      <c r="K393" s="32">
        <v>0</v>
      </c>
      <c r="L393" s="32"/>
      <c r="M393" s="218">
        <f t="shared" si="28"/>
        <v>359525</v>
      </c>
      <c r="N393" s="218">
        <f t="shared" si="29"/>
        <v>51702</v>
      </c>
      <c r="O393" s="33"/>
      <c r="P393">
        <v>698</v>
      </c>
      <c r="Q393"/>
      <c r="R393" s="221"/>
      <c r="T393" s="152">
        <f>E393-june!E393</f>
        <v>0</v>
      </c>
      <c r="U393" s="7">
        <f>F393-june!F393</f>
        <v>-97772</v>
      </c>
      <c r="V393" s="152">
        <f>G393-june!G393</f>
        <v>-0.24000000000000199</v>
      </c>
      <c r="W393" s="7">
        <f>H393-june!H393</f>
        <v>-685</v>
      </c>
      <c r="Y393" s="6">
        <f t="shared" si="25"/>
        <v>0</v>
      </c>
      <c r="Z393">
        <v>698</v>
      </c>
      <c r="AA393">
        <v>9.4</v>
      </c>
      <c r="AB393" s="221">
        <v>51702</v>
      </c>
      <c r="AC393" s="7">
        <f>AA393-june!G393</f>
        <v>-0.24000000000000199</v>
      </c>
      <c r="AD393" s="7">
        <f>AB393-june!H393</f>
        <v>-685</v>
      </c>
    </row>
    <row r="394" spans="1:30" ht="18.75">
      <c r="A394" s="6">
        <v>700</v>
      </c>
      <c r="B394" s="31" t="s">
        <v>526</v>
      </c>
      <c r="C394" s="31">
        <v>731</v>
      </c>
      <c r="D394" s="31"/>
      <c r="E394" s="217">
        <v>0</v>
      </c>
      <c r="F394" s="218">
        <v>0</v>
      </c>
      <c r="G394" s="219">
        <f t="shared" si="26"/>
        <v>0</v>
      </c>
      <c r="H394" s="218">
        <f t="shared" si="27"/>
        <v>0</v>
      </c>
      <c r="J394" s="31">
        <v>0</v>
      </c>
      <c r="K394" s="31">
        <v>0</v>
      </c>
      <c r="L394" s="31"/>
      <c r="M394" s="218">
        <f t="shared" si="28"/>
        <v>0</v>
      </c>
      <c r="N394" s="218">
        <f t="shared" si="29"/>
        <v>0</v>
      </c>
      <c r="O394" s="33"/>
      <c r="P394">
        <v>700</v>
      </c>
      <c r="Q394"/>
      <c r="R394" s="221"/>
      <c r="T394" s="152">
        <f>E394-june!E394</f>
        <v>0</v>
      </c>
      <c r="U394" s="7">
        <f>F394-june!F394</f>
        <v>0</v>
      </c>
      <c r="V394" s="152">
        <f>G394-june!G394</f>
        <v>-2.48</v>
      </c>
      <c r="W394" s="7">
        <f>H394-june!H394</f>
        <v>-17852</v>
      </c>
      <c r="Y394" s="6">
        <f t="shared" ref="Y394:Y450" si="30">Z394-A394</f>
        <v>0</v>
      </c>
      <c r="Z394" s="6">
        <v>700</v>
      </c>
      <c r="AC394" s="7">
        <f>AA394-june!G394</f>
        <v>-2.48</v>
      </c>
      <c r="AD394" s="7">
        <f>AB394-june!H394</f>
        <v>-17852</v>
      </c>
    </row>
    <row r="395" spans="1:30" ht="18.75">
      <c r="A395" s="6">
        <v>705</v>
      </c>
      <c r="B395" s="32" t="s">
        <v>810</v>
      </c>
      <c r="C395" s="31">
        <v>732</v>
      </c>
      <c r="D395" s="32"/>
      <c r="E395" s="217">
        <v>0</v>
      </c>
      <c r="F395" s="218">
        <v>0</v>
      </c>
      <c r="G395" s="219">
        <f t="shared" ref="G395:G450" si="31">AA395+(0.83*Q395)+0.59*R395</f>
        <v>0</v>
      </c>
      <c r="H395" s="218">
        <f t="shared" ref="H395:H450" si="32">AB395+(0.83*Q395)*6700+0.59*R395*6700</f>
        <v>0</v>
      </c>
      <c r="J395" s="32">
        <v>0</v>
      </c>
      <c r="K395" s="32">
        <v>0</v>
      </c>
      <c r="L395" s="32"/>
      <c r="M395" s="218">
        <f t="shared" ref="M395:M450" si="33">F395+J395</f>
        <v>0</v>
      </c>
      <c r="N395" s="218">
        <f t="shared" ref="N395:N450" si="34">H395+K395</f>
        <v>0</v>
      </c>
      <c r="O395" s="33"/>
      <c r="P395">
        <v>705</v>
      </c>
      <c r="Q395"/>
      <c r="R395" s="221"/>
      <c r="T395" s="152">
        <f>E395-june!E395</f>
        <v>0</v>
      </c>
      <c r="U395" s="7">
        <f>F395-june!F395</f>
        <v>0</v>
      </c>
      <c r="V395" s="152">
        <f>G395-june!G395</f>
        <v>-3</v>
      </c>
      <c r="W395" s="7">
        <f>H395-june!H395</f>
        <v>-16700</v>
      </c>
      <c r="Y395" s="6">
        <f t="shared" si="30"/>
        <v>0</v>
      </c>
      <c r="Z395">
        <v>705</v>
      </c>
      <c r="AA395"/>
      <c r="AB395" s="221"/>
      <c r="AC395" s="7">
        <f>AA395-june!G395</f>
        <v>-3</v>
      </c>
      <c r="AD395" s="7">
        <f>AB395-june!H395</f>
        <v>-16700</v>
      </c>
    </row>
    <row r="396" spans="1:30" ht="18.75">
      <c r="A396" s="6">
        <v>710</v>
      </c>
      <c r="B396" s="32" t="s">
        <v>1284</v>
      </c>
      <c r="C396" s="31">
        <v>733</v>
      </c>
      <c r="D396" s="32"/>
      <c r="E396" s="217">
        <v>139.26000000000002</v>
      </c>
      <c r="F396" s="218">
        <v>814955</v>
      </c>
      <c r="G396" s="219">
        <f t="shared" si="31"/>
        <v>59.339999999999989</v>
      </c>
      <c r="H396" s="218">
        <f t="shared" si="32"/>
        <v>351234</v>
      </c>
      <c r="J396" s="32">
        <v>0</v>
      </c>
      <c r="K396" s="32">
        <v>0</v>
      </c>
      <c r="L396" s="32"/>
      <c r="M396" s="218">
        <f t="shared" si="33"/>
        <v>814955</v>
      </c>
      <c r="N396" s="218">
        <f t="shared" si="34"/>
        <v>351234</v>
      </c>
      <c r="O396" s="33"/>
      <c r="P396">
        <v>710</v>
      </c>
      <c r="Q396">
        <v>2</v>
      </c>
      <c r="R396" s="221">
        <v>1</v>
      </c>
      <c r="T396" s="152">
        <f>E396-june!E396</f>
        <v>-3.9999999999999716</v>
      </c>
      <c r="U396" s="7">
        <f>F396-june!F396</f>
        <v>4340</v>
      </c>
      <c r="V396" s="152">
        <f>G396-june!G396</f>
        <v>4.9899999999999878</v>
      </c>
      <c r="W396" s="7">
        <f>H396-june!H396</f>
        <v>25073</v>
      </c>
      <c r="Y396" s="6">
        <f t="shared" si="30"/>
        <v>0</v>
      </c>
      <c r="Z396">
        <v>710</v>
      </c>
      <c r="AA396">
        <v>57.089999999999989</v>
      </c>
      <c r="AB396" s="221">
        <v>336159</v>
      </c>
      <c r="AC396" s="7">
        <f>AA396-june!G396</f>
        <v>2.7399999999999878</v>
      </c>
      <c r="AD396" s="7">
        <f>AB396-june!H396</f>
        <v>9998</v>
      </c>
    </row>
    <row r="397" spans="1:30" ht="18.75">
      <c r="A397" s="6">
        <v>712</v>
      </c>
      <c r="B397" s="32" t="s">
        <v>1601</v>
      </c>
      <c r="C397" s="31">
        <v>811</v>
      </c>
      <c r="D397" s="32"/>
      <c r="E397" s="217">
        <v>271.62999999999994</v>
      </c>
      <c r="F397" s="218">
        <v>1683336</v>
      </c>
      <c r="G397" s="219">
        <f t="shared" si="31"/>
        <v>178.9</v>
      </c>
      <c r="H397" s="218">
        <f t="shared" si="32"/>
        <v>1037154</v>
      </c>
      <c r="J397" s="32">
        <v>0</v>
      </c>
      <c r="K397" s="32">
        <v>0</v>
      </c>
      <c r="L397" s="32"/>
      <c r="M397" s="218">
        <f t="shared" si="33"/>
        <v>1683336</v>
      </c>
      <c r="N397" s="218">
        <f t="shared" si="34"/>
        <v>1037154</v>
      </c>
      <c r="O397" s="33"/>
      <c r="P397">
        <v>712</v>
      </c>
      <c r="Q397">
        <v>1</v>
      </c>
      <c r="R397" s="221"/>
      <c r="T397" s="152">
        <f>E397-june!E397</f>
        <v>14.509999999999934</v>
      </c>
      <c r="U397" s="7">
        <f>F397-june!F397</f>
        <v>171812</v>
      </c>
      <c r="V397" s="152">
        <f>G397-june!G397</f>
        <v>-18.169999999999987</v>
      </c>
      <c r="W397" s="7">
        <f>H397-june!H397</f>
        <v>-110571</v>
      </c>
      <c r="Y397" s="6">
        <f t="shared" si="30"/>
        <v>0</v>
      </c>
      <c r="Z397">
        <v>712</v>
      </c>
      <c r="AA397">
        <v>178.07</v>
      </c>
      <c r="AB397" s="221">
        <v>1031593</v>
      </c>
      <c r="AC397" s="7">
        <f>AA397-june!G397</f>
        <v>-19</v>
      </c>
      <c r="AD397" s="7">
        <f>AB397-june!H397</f>
        <v>-116132</v>
      </c>
    </row>
    <row r="398" spans="1:30" ht="18.75">
      <c r="A398" s="6">
        <v>715</v>
      </c>
      <c r="B398" s="32" t="s">
        <v>1298</v>
      </c>
      <c r="C398" s="31">
        <v>736</v>
      </c>
      <c r="D398" s="32"/>
      <c r="E398" s="217">
        <v>61.430000000000007</v>
      </c>
      <c r="F398" s="218">
        <v>352222</v>
      </c>
      <c r="G398" s="219">
        <f t="shared" si="31"/>
        <v>15.99</v>
      </c>
      <c r="H398" s="218">
        <f t="shared" si="32"/>
        <v>85256</v>
      </c>
      <c r="J398" s="32">
        <v>0</v>
      </c>
      <c r="K398" s="32">
        <v>0</v>
      </c>
      <c r="L398" s="32"/>
      <c r="M398" s="218">
        <f t="shared" si="33"/>
        <v>352222</v>
      </c>
      <c r="N398" s="218">
        <f t="shared" si="34"/>
        <v>85256</v>
      </c>
      <c r="O398" s="33"/>
      <c r="P398">
        <v>715</v>
      </c>
      <c r="Q398"/>
      <c r="R398" s="221"/>
      <c r="T398" s="152">
        <f>E398-june!E398</f>
        <v>-1.2099999999999866</v>
      </c>
      <c r="U398" s="7">
        <f>F398-june!F398</f>
        <v>8564</v>
      </c>
      <c r="V398" s="152">
        <f>G398-june!G398</f>
        <v>-6.5199999999999978</v>
      </c>
      <c r="W398" s="7">
        <f>H398-june!H398</f>
        <v>-36269</v>
      </c>
      <c r="Y398" s="6">
        <f t="shared" si="30"/>
        <v>0</v>
      </c>
      <c r="Z398">
        <v>715</v>
      </c>
      <c r="AA398">
        <v>15.99</v>
      </c>
      <c r="AB398" s="221">
        <v>85256</v>
      </c>
      <c r="AC398" s="7">
        <f>AA398-june!G398</f>
        <v>-6.5199999999999978</v>
      </c>
      <c r="AD398" s="7">
        <f>AB398-june!H398</f>
        <v>-36269</v>
      </c>
    </row>
    <row r="399" spans="1:30" ht="18.75">
      <c r="A399" s="6">
        <v>717</v>
      </c>
      <c r="B399" s="32" t="s">
        <v>886</v>
      </c>
      <c r="C399" s="31">
        <v>734</v>
      </c>
      <c r="D399" s="32"/>
      <c r="E399" s="217">
        <v>73.989999999999981</v>
      </c>
      <c r="F399" s="218">
        <v>500473</v>
      </c>
      <c r="G399" s="219">
        <f t="shared" si="31"/>
        <v>71.23</v>
      </c>
      <c r="H399" s="218">
        <f t="shared" si="32"/>
        <v>642946</v>
      </c>
      <c r="J399" s="32">
        <v>0</v>
      </c>
      <c r="K399" s="32">
        <v>0</v>
      </c>
      <c r="L399" s="32"/>
      <c r="M399" s="218">
        <f t="shared" si="33"/>
        <v>500473</v>
      </c>
      <c r="N399" s="218">
        <f t="shared" si="34"/>
        <v>642946</v>
      </c>
      <c r="O399" s="33"/>
      <c r="P399">
        <v>717</v>
      </c>
      <c r="Q399">
        <v>2</v>
      </c>
      <c r="R399" s="221"/>
      <c r="T399" s="152">
        <f>E399-june!E399</f>
        <v>-16.330000000000027</v>
      </c>
      <c r="U399" s="7">
        <f>F399-june!F399</f>
        <v>-164486</v>
      </c>
      <c r="V399" s="152">
        <f>G399-june!G399</f>
        <v>-2.6000000000000085</v>
      </c>
      <c r="W399" s="7">
        <f>H399-june!H399</f>
        <v>-95161</v>
      </c>
      <c r="Y399" s="6">
        <f t="shared" si="30"/>
        <v>0</v>
      </c>
      <c r="Z399">
        <v>717</v>
      </c>
      <c r="AA399">
        <v>69.570000000000007</v>
      </c>
      <c r="AB399" s="221">
        <v>631824</v>
      </c>
      <c r="AC399" s="7">
        <f>AA399-june!G399</f>
        <v>-4.2600000000000051</v>
      </c>
      <c r="AD399" s="7">
        <f>AB399-june!H399</f>
        <v>-106283</v>
      </c>
    </row>
    <row r="400" spans="1:30" ht="18.75">
      <c r="A400" s="6">
        <v>720</v>
      </c>
      <c r="B400" s="32" t="s">
        <v>854</v>
      </c>
      <c r="C400" s="31">
        <v>737</v>
      </c>
      <c r="D400" s="32"/>
      <c r="E400" s="217">
        <v>150.20999999999998</v>
      </c>
      <c r="F400" s="218">
        <v>862803</v>
      </c>
      <c r="G400" s="219">
        <f t="shared" si="31"/>
        <v>138.12000000000003</v>
      </c>
      <c r="H400" s="218">
        <f t="shared" si="32"/>
        <v>859797</v>
      </c>
      <c r="J400" s="32">
        <v>0</v>
      </c>
      <c r="K400" s="32">
        <v>0</v>
      </c>
      <c r="L400" s="32"/>
      <c r="M400" s="218">
        <f t="shared" si="33"/>
        <v>862803</v>
      </c>
      <c r="N400" s="218">
        <f t="shared" si="34"/>
        <v>859797</v>
      </c>
      <c r="O400" s="33"/>
      <c r="P400">
        <v>720</v>
      </c>
      <c r="Q400"/>
      <c r="R400" s="221">
        <v>1</v>
      </c>
      <c r="T400" s="152">
        <f>E400-june!E400</f>
        <v>-35.470000000000027</v>
      </c>
      <c r="U400" s="7">
        <f>F400-june!F400</f>
        <v>-226798</v>
      </c>
      <c r="V400" s="152">
        <f>G400-june!G400</f>
        <v>-3.5199999999998965</v>
      </c>
      <c r="W400" s="7">
        <f>H400-june!H400</f>
        <v>64815</v>
      </c>
      <c r="Y400" s="6">
        <f t="shared" si="30"/>
        <v>0</v>
      </c>
      <c r="Z400">
        <v>720</v>
      </c>
      <c r="AA400">
        <v>137.53000000000003</v>
      </c>
      <c r="AB400" s="221">
        <v>855844</v>
      </c>
      <c r="AC400" s="7">
        <f>AA400-june!G400</f>
        <v>-4.1099999999999</v>
      </c>
      <c r="AD400" s="7">
        <f>AB400-june!H400</f>
        <v>60862</v>
      </c>
    </row>
    <row r="401" spans="1:30" ht="18.75">
      <c r="A401" s="6">
        <v>725</v>
      </c>
      <c r="B401" s="32" t="s">
        <v>571</v>
      </c>
      <c r="C401" s="31">
        <v>738</v>
      </c>
      <c r="D401" s="32"/>
      <c r="E401" s="217">
        <v>166.60000000000002</v>
      </c>
      <c r="F401" s="218">
        <v>881656</v>
      </c>
      <c r="G401" s="219">
        <f t="shared" si="31"/>
        <v>72.009999999999991</v>
      </c>
      <c r="H401" s="218">
        <f t="shared" si="32"/>
        <v>452128</v>
      </c>
      <c r="J401" s="32">
        <v>0</v>
      </c>
      <c r="K401" s="32">
        <v>0</v>
      </c>
      <c r="L401" s="32"/>
      <c r="M401" s="218">
        <f t="shared" si="33"/>
        <v>881656</v>
      </c>
      <c r="N401" s="218">
        <f t="shared" si="34"/>
        <v>452128</v>
      </c>
      <c r="O401" s="33"/>
      <c r="P401">
        <v>725</v>
      </c>
      <c r="Q401"/>
      <c r="R401" s="221">
        <v>4</v>
      </c>
      <c r="T401" s="152">
        <f>E401-june!E401</f>
        <v>32.230000000000018</v>
      </c>
      <c r="U401" s="7">
        <f>F401-june!F401</f>
        <v>161502</v>
      </c>
      <c r="V401" s="152">
        <f>G401-june!G401</f>
        <v>2.6299999999999812</v>
      </c>
      <c r="W401" s="7">
        <f>H401-june!H401</f>
        <v>25047</v>
      </c>
      <c r="Y401" s="6">
        <f t="shared" si="30"/>
        <v>0</v>
      </c>
      <c r="Z401">
        <v>725</v>
      </c>
      <c r="AA401">
        <v>69.649999999999991</v>
      </c>
      <c r="AB401" s="221">
        <v>436316</v>
      </c>
      <c r="AC401" s="7">
        <f>AA401-june!G401</f>
        <v>0.26999999999998181</v>
      </c>
      <c r="AD401" s="7">
        <f>AB401-june!H401</f>
        <v>9235</v>
      </c>
    </row>
    <row r="402" spans="1:30" ht="18.75">
      <c r="A402" s="6">
        <v>728</v>
      </c>
      <c r="B402" s="32" t="s">
        <v>879</v>
      </c>
      <c r="C402" s="31">
        <v>787</v>
      </c>
      <c r="D402" s="32"/>
      <c r="E402" s="217">
        <v>26.4</v>
      </c>
      <c r="F402" s="218">
        <v>144319</v>
      </c>
      <c r="G402" s="219">
        <f t="shared" si="31"/>
        <v>8.18</v>
      </c>
      <c r="H402" s="218">
        <f t="shared" si="32"/>
        <v>44469</v>
      </c>
      <c r="J402" s="32">
        <v>0</v>
      </c>
      <c r="K402" s="32">
        <v>0</v>
      </c>
      <c r="L402" s="32"/>
      <c r="M402" s="218">
        <f t="shared" si="33"/>
        <v>144319</v>
      </c>
      <c r="N402" s="218">
        <f t="shared" si="34"/>
        <v>44469</v>
      </c>
      <c r="O402" s="33"/>
      <c r="P402">
        <v>728</v>
      </c>
      <c r="Q402"/>
      <c r="R402" s="221"/>
      <c r="T402" s="152">
        <f>E402-june!E402</f>
        <v>-0.56000000000000227</v>
      </c>
      <c r="U402" s="7">
        <f>F402-june!F402</f>
        <v>782</v>
      </c>
      <c r="V402" s="152">
        <f>G402-june!G402</f>
        <v>-4.4500000000000011</v>
      </c>
      <c r="W402" s="7">
        <f>H402-june!H402</f>
        <v>-29080</v>
      </c>
      <c r="Y402" s="6">
        <f t="shared" si="30"/>
        <v>0</v>
      </c>
      <c r="Z402">
        <v>728</v>
      </c>
      <c r="AA402">
        <v>8.18</v>
      </c>
      <c r="AB402" s="221">
        <v>44469</v>
      </c>
      <c r="AC402" s="7">
        <f>AA402-june!G402</f>
        <v>-4.4500000000000011</v>
      </c>
      <c r="AD402" s="7">
        <f>AB402-june!H402</f>
        <v>-29080</v>
      </c>
    </row>
    <row r="403" spans="1:30" ht="18.75">
      <c r="A403" s="6">
        <v>730</v>
      </c>
      <c r="B403" s="32" t="s">
        <v>1289</v>
      </c>
      <c r="C403" s="31">
        <v>741</v>
      </c>
      <c r="D403" s="32"/>
      <c r="E403" s="217">
        <v>0</v>
      </c>
      <c r="F403" s="218">
        <v>0</v>
      </c>
      <c r="G403" s="219">
        <f t="shared" si="31"/>
        <v>3</v>
      </c>
      <c r="H403" s="218">
        <f t="shared" si="32"/>
        <v>15000</v>
      </c>
      <c r="J403" s="32">
        <v>0</v>
      </c>
      <c r="K403" s="32">
        <v>0</v>
      </c>
      <c r="L403" s="32"/>
      <c r="M403" s="218">
        <f t="shared" si="33"/>
        <v>0</v>
      </c>
      <c r="N403" s="218">
        <f t="shared" si="34"/>
        <v>15000</v>
      </c>
      <c r="O403" s="33"/>
      <c r="P403">
        <v>730</v>
      </c>
      <c r="Q403"/>
      <c r="R403" s="221"/>
      <c r="T403" s="152">
        <f>E403-june!E403</f>
        <v>0</v>
      </c>
      <c r="U403" s="7">
        <f>F403-june!F403</f>
        <v>0</v>
      </c>
      <c r="V403" s="152">
        <f>G403-june!G403</f>
        <v>-2.34</v>
      </c>
      <c r="W403" s="7">
        <f>H403-june!H403</f>
        <v>-82558</v>
      </c>
      <c r="Y403" s="6">
        <f t="shared" si="30"/>
        <v>0</v>
      </c>
      <c r="Z403">
        <v>730</v>
      </c>
      <c r="AA403">
        <v>3</v>
      </c>
      <c r="AB403" s="221">
        <v>15000</v>
      </c>
      <c r="AC403" s="7">
        <f>AA403-june!G403</f>
        <v>-2.34</v>
      </c>
      <c r="AD403" s="7">
        <f>AB403-june!H403</f>
        <v>-82558</v>
      </c>
    </row>
    <row r="404" spans="1:30" ht="18.75">
      <c r="A404" s="6">
        <v>735</v>
      </c>
      <c r="B404" s="32" t="s">
        <v>855</v>
      </c>
      <c r="C404" s="31">
        <v>740</v>
      </c>
      <c r="D404" s="32"/>
      <c r="E404" s="217">
        <v>76.849999999999994</v>
      </c>
      <c r="F404" s="218">
        <v>460730</v>
      </c>
      <c r="G404" s="219">
        <f t="shared" si="31"/>
        <v>91.45</v>
      </c>
      <c r="H404" s="218">
        <f t="shared" si="32"/>
        <v>497359</v>
      </c>
      <c r="J404" s="32">
        <v>0</v>
      </c>
      <c r="K404" s="32">
        <v>0</v>
      </c>
      <c r="L404" s="32"/>
      <c r="M404" s="218">
        <f t="shared" si="33"/>
        <v>460730</v>
      </c>
      <c r="N404" s="218">
        <f t="shared" si="34"/>
        <v>497359</v>
      </c>
      <c r="O404" s="33"/>
      <c r="P404">
        <v>735</v>
      </c>
      <c r="Q404">
        <v>2</v>
      </c>
      <c r="R404" s="221">
        <v>3</v>
      </c>
      <c r="T404" s="152">
        <f>E404-june!E404</f>
        <v>-10.209999999999994</v>
      </c>
      <c r="U404" s="7">
        <f>F404-june!F404</f>
        <v>-30643</v>
      </c>
      <c r="V404" s="152">
        <f>G404-june!G404</f>
        <v>-3.1800000000000068</v>
      </c>
      <c r="W404" s="7">
        <f>H404-june!H404</f>
        <v>-26177</v>
      </c>
      <c r="Y404" s="6">
        <f t="shared" si="30"/>
        <v>0</v>
      </c>
      <c r="Z404">
        <v>735</v>
      </c>
      <c r="AA404">
        <v>88.02000000000001</v>
      </c>
      <c r="AB404" s="221">
        <v>474378</v>
      </c>
      <c r="AC404" s="7">
        <f>AA404-june!G404</f>
        <v>-6.6099999999999994</v>
      </c>
      <c r="AD404" s="7">
        <f>AB404-june!H404</f>
        <v>-49158</v>
      </c>
    </row>
    <row r="405" spans="1:30" ht="18.75">
      <c r="A405" s="6">
        <v>740</v>
      </c>
      <c r="B405" s="32" t="s">
        <v>906</v>
      </c>
      <c r="C405" s="31">
        <v>745</v>
      </c>
      <c r="D405" s="32"/>
      <c r="E405" s="217">
        <v>82.5</v>
      </c>
      <c r="F405" s="218">
        <v>440646</v>
      </c>
      <c r="G405" s="219">
        <f t="shared" si="31"/>
        <v>6.76</v>
      </c>
      <c r="H405" s="218">
        <f t="shared" si="32"/>
        <v>38884</v>
      </c>
      <c r="J405" s="32">
        <v>0</v>
      </c>
      <c r="K405" s="32">
        <v>0</v>
      </c>
      <c r="L405" s="32"/>
      <c r="M405" s="218">
        <f t="shared" si="33"/>
        <v>440646</v>
      </c>
      <c r="N405" s="218">
        <f t="shared" si="34"/>
        <v>38884</v>
      </c>
      <c r="O405" s="33"/>
      <c r="P405">
        <v>740</v>
      </c>
      <c r="Q405"/>
      <c r="R405" s="221">
        <v>2</v>
      </c>
      <c r="T405" s="152">
        <f>E405-june!E405</f>
        <v>9.6500000000000057</v>
      </c>
      <c r="U405" s="7">
        <f>F405-june!F405</f>
        <v>59330</v>
      </c>
      <c r="V405" s="152">
        <f>G405-june!G405</f>
        <v>-1.0600000000000005</v>
      </c>
      <c r="W405" s="7">
        <f>H405-june!H405</f>
        <v>-8820</v>
      </c>
      <c r="Y405" s="6">
        <f t="shared" si="30"/>
        <v>0</v>
      </c>
      <c r="Z405">
        <v>740</v>
      </c>
      <c r="AA405">
        <v>5.58</v>
      </c>
      <c r="AB405" s="221">
        <v>30978</v>
      </c>
      <c r="AC405" s="7">
        <f>AA405-june!G405</f>
        <v>-2.2400000000000002</v>
      </c>
      <c r="AD405" s="7">
        <f>AB405-june!H405</f>
        <v>-16726</v>
      </c>
    </row>
    <row r="406" spans="1:30" ht="18.75">
      <c r="A406" s="6">
        <v>745</v>
      </c>
      <c r="B406" s="32" t="s">
        <v>823</v>
      </c>
      <c r="C406" s="31">
        <v>746</v>
      </c>
      <c r="D406" s="32"/>
      <c r="E406" s="217">
        <v>126.55000000000001</v>
      </c>
      <c r="F406" s="218">
        <v>672571</v>
      </c>
      <c r="G406" s="219">
        <f t="shared" si="31"/>
        <v>36.919999999999995</v>
      </c>
      <c r="H406" s="218">
        <f t="shared" si="32"/>
        <v>231315</v>
      </c>
      <c r="J406" s="32">
        <v>0</v>
      </c>
      <c r="K406" s="32">
        <v>0</v>
      </c>
      <c r="L406" s="32"/>
      <c r="M406" s="218">
        <f t="shared" si="33"/>
        <v>672571</v>
      </c>
      <c r="N406" s="218">
        <f t="shared" si="34"/>
        <v>231315</v>
      </c>
      <c r="O406" s="33"/>
      <c r="P406">
        <v>745</v>
      </c>
      <c r="Q406">
        <v>2</v>
      </c>
      <c r="R406" s="221">
        <v>3</v>
      </c>
      <c r="T406" s="152">
        <f>E406-june!E406</f>
        <v>18.010000000000019</v>
      </c>
      <c r="U406" s="7">
        <f>F406-june!F406</f>
        <v>72803</v>
      </c>
      <c r="V406" s="152">
        <f>G406-june!G406</f>
        <v>7.9799999999999933</v>
      </c>
      <c r="W406" s="7">
        <f>H406-june!H406</f>
        <v>46783</v>
      </c>
      <c r="Y406" s="6">
        <f t="shared" si="30"/>
        <v>0</v>
      </c>
      <c r="Z406">
        <v>745</v>
      </c>
      <c r="AA406">
        <v>33.489999999999995</v>
      </c>
      <c r="AB406" s="221">
        <v>208334</v>
      </c>
      <c r="AC406" s="7">
        <f>AA406-june!G406</f>
        <v>4.5499999999999936</v>
      </c>
      <c r="AD406" s="7">
        <f>AB406-june!H406</f>
        <v>23802</v>
      </c>
    </row>
    <row r="407" spans="1:30" ht="18.75">
      <c r="A407" s="6">
        <v>750</v>
      </c>
      <c r="B407" s="32" t="s">
        <v>529</v>
      </c>
      <c r="C407" s="31">
        <v>747</v>
      </c>
      <c r="D407" s="32"/>
      <c r="E407" s="217">
        <v>171.10999999999999</v>
      </c>
      <c r="F407" s="218">
        <v>1050984</v>
      </c>
      <c r="G407" s="219">
        <f t="shared" si="31"/>
        <v>45.81</v>
      </c>
      <c r="H407" s="218">
        <f t="shared" si="32"/>
        <v>333731</v>
      </c>
      <c r="J407" s="32">
        <v>0</v>
      </c>
      <c r="K407" s="32">
        <v>0</v>
      </c>
      <c r="L407" s="32"/>
      <c r="M407" s="218">
        <f t="shared" si="33"/>
        <v>1050984</v>
      </c>
      <c r="N407" s="218">
        <f t="shared" si="34"/>
        <v>333731</v>
      </c>
      <c r="O407" s="33"/>
      <c r="P407">
        <v>750</v>
      </c>
      <c r="Q407">
        <v>1</v>
      </c>
      <c r="R407" s="221">
        <v>1</v>
      </c>
      <c r="T407" s="152">
        <f>E407-june!E407</f>
        <v>18.259999999999991</v>
      </c>
      <c r="U407" s="7">
        <f>F407-june!F407</f>
        <v>193911</v>
      </c>
      <c r="V407" s="152">
        <f>G407-june!G407</f>
        <v>-2.0899999999999963</v>
      </c>
      <c r="W407" s="7">
        <f>H407-june!H407</f>
        <v>-46668</v>
      </c>
      <c r="Y407" s="6">
        <f t="shared" si="30"/>
        <v>0</v>
      </c>
      <c r="Z407">
        <v>750</v>
      </c>
      <c r="AA407">
        <v>44.39</v>
      </c>
      <c r="AB407" s="221">
        <v>324217</v>
      </c>
      <c r="AC407" s="7">
        <f>AA407-june!G407</f>
        <v>-3.509999999999998</v>
      </c>
      <c r="AD407" s="7">
        <f>AB407-june!H407</f>
        <v>-56182</v>
      </c>
    </row>
    <row r="408" spans="1:30" ht="18.75">
      <c r="A408" s="6">
        <v>753</v>
      </c>
      <c r="B408" s="32" t="s">
        <v>789</v>
      </c>
      <c r="C408" s="31">
        <v>749</v>
      </c>
      <c r="D408" s="32"/>
      <c r="E408" s="217">
        <v>345.84999999999991</v>
      </c>
      <c r="F408" s="218">
        <v>1925967</v>
      </c>
      <c r="G408" s="219">
        <f t="shared" si="31"/>
        <v>95.529999999999987</v>
      </c>
      <c r="H408" s="218">
        <f t="shared" si="32"/>
        <v>570414</v>
      </c>
      <c r="J408" s="32">
        <v>0</v>
      </c>
      <c r="K408" s="32">
        <v>0</v>
      </c>
      <c r="L408" s="32"/>
      <c r="M408" s="218">
        <f t="shared" si="33"/>
        <v>1925967</v>
      </c>
      <c r="N408" s="218">
        <f t="shared" si="34"/>
        <v>570414</v>
      </c>
      <c r="O408" s="33"/>
      <c r="P408">
        <v>753</v>
      </c>
      <c r="Q408">
        <v>3</v>
      </c>
      <c r="R408" s="221">
        <v>4</v>
      </c>
      <c r="T408" s="152">
        <f>E408-june!E408</f>
        <v>20.589999999999918</v>
      </c>
      <c r="U408" s="7">
        <f>F408-june!F408</f>
        <v>64238</v>
      </c>
      <c r="V408" s="152">
        <f>G408-june!G408</f>
        <v>-14.650000000000063</v>
      </c>
      <c r="W408" s="7">
        <f>H408-june!H408</f>
        <v>-146895</v>
      </c>
      <c r="Y408" s="6">
        <f t="shared" si="30"/>
        <v>0</v>
      </c>
      <c r="Z408">
        <v>753</v>
      </c>
      <c r="AA408">
        <v>90.679999999999993</v>
      </c>
      <c r="AB408" s="221">
        <v>537919</v>
      </c>
      <c r="AC408" s="7">
        <f>AA408-june!G408</f>
        <v>-19.500000000000057</v>
      </c>
      <c r="AD408" s="7">
        <f>AB408-june!H408</f>
        <v>-179390</v>
      </c>
    </row>
    <row r="409" spans="1:30" ht="18.75">
      <c r="A409" s="6">
        <v>755</v>
      </c>
      <c r="B409" s="32" t="s">
        <v>807</v>
      </c>
      <c r="C409" s="31">
        <v>730</v>
      </c>
      <c r="D409" s="32"/>
      <c r="E409" s="217">
        <v>222.35999999999987</v>
      </c>
      <c r="F409" s="218">
        <v>1260687</v>
      </c>
      <c r="G409" s="219">
        <f t="shared" si="31"/>
        <v>58.52</v>
      </c>
      <c r="H409" s="218">
        <f t="shared" si="32"/>
        <v>364504</v>
      </c>
      <c r="J409" s="32">
        <v>0</v>
      </c>
      <c r="K409" s="32">
        <v>0</v>
      </c>
      <c r="L409" s="32"/>
      <c r="M409" s="218">
        <f t="shared" si="33"/>
        <v>1260687</v>
      </c>
      <c r="N409" s="218">
        <f t="shared" si="34"/>
        <v>364504</v>
      </c>
      <c r="O409" s="33"/>
      <c r="P409">
        <v>755</v>
      </c>
      <c r="Q409"/>
      <c r="R409" s="221">
        <v>1</v>
      </c>
      <c r="T409" s="152">
        <f>E409-june!E409</f>
        <v>-23.300000000000125</v>
      </c>
      <c r="U409" s="7">
        <f>F409-june!F409</f>
        <v>-182030</v>
      </c>
      <c r="V409" s="152">
        <f>G409-june!G409</f>
        <v>4.4699999999999989</v>
      </c>
      <c r="W409" s="7">
        <f>H409-june!H409</f>
        <v>43125</v>
      </c>
      <c r="Y409" s="6">
        <f t="shared" si="30"/>
        <v>0</v>
      </c>
      <c r="Z409">
        <v>755</v>
      </c>
      <c r="AA409">
        <v>57.93</v>
      </c>
      <c r="AB409" s="221">
        <v>360551</v>
      </c>
      <c r="AC409" s="7">
        <f>AA409-june!G409</f>
        <v>3.8799999999999955</v>
      </c>
      <c r="AD409" s="7">
        <f>AB409-june!H409</f>
        <v>39172</v>
      </c>
    </row>
    <row r="410" spans="1:30" ht="18.75">
      <c r="A410" s="6">
        <v>760</v>
      </c>
      <c r="B410" s="31" t="s">
        <v>530</v>
      </c>
      <c r="C410" s="31">
        <v>752</v>
      </c>
      <c r="D410" s="31"/>
      <c r="E410" s="217">
        <v>0</v>
      </c>
      <c r="F410" s="218">
        <v>0</v>
      </c>
      <c r="G410" s="219">
        <f t="shared" si="31"/>
        <v>2</v>
      </c>
      <c r="H410" s="218">
        <f t="shared" si="32"/>
        <v>10000</v>
      </c>
      <c r="J410" s="31">
        <v>0</v>
      </c>
      <c r="K410" s="31">
        <v>0</v>
      </c>
      <c r="L410" s="31"/>
      <c r="M410" s="218">
        <f t="shared" si="33"/>
        <v>0</v>
      </c>
      <c r="N410" s="218">
        <f t="shared" si="34"/>
        <v>10000</v>
      </c>
      <c r="O410" s="33"/>
      <c r="P410">
        <v>760</v>
      </c>
      <c r="Q410"/>
      <c r="R410" s="221"/>
      <c r="T410" s="152">
        <f>E410-june!E410</f>
        <v>0</v>
      </c>
      <c r="U410" s="7">
        <f>F410-june!F410</f>
        <v>0</v>
      </c>
      <c r="V410" s="152">
        <f>G410-june!G410</f>
        <v>-4.9799999999999995</v>
      </c>
      <c r="W410" s="7">
        <f>H410-june!H410</f>
        <v>-34856</v>
      </c>
      <c r="Y410" s="6">
        <f t="shared" si="30"/>
        <v>0</v>
      </c>
      <c r="Z410">
        <v>760</v>
      </c>
      <c r="AA410">
        <v>2</v>
      </c>
      <c r="AB410" s="221">
        <v>10000</v>
      </c>
      <c r="AC410" s="7">
        <f>AA410-june!G410</f>
        <v>-4.9799999999999995</v>
      </c>
      <c r="AD410" s="7">
        <f>AB410-june!H410</f>
        <v>-34856</v>
      </c>
    </row>
    <row r="411" spans="1:30" ht="18.75">
      <c r="A411" s="6">
        <v>763</v>
      </c>
      <c r="B411" s="31" t="s">
        <v>1514</v>
      </c>
      <c r="C411" s="31">
        <v>790</v>
      </c>
      <c r="D411" s="31"/>
      <c r="E411" s="217">
        <v>23.519999999999996</v>
      </c>
      <c r="F411" s="218">
        <v>164871</v>
      </c>
      <c r="G411" s="219">
        <f t="shared" si="31"/>
        <v>6.8599999999999994</v>
      </c>
      <c r="H411" s="218">
        <f t="shared" si="32"/>
        <v>35879</v>
      </c>
      <c r="J411" s="31">
        <v>0</v>
      </c>
      <c r="K411" s="31">
        <v>0</v>
      </c>
      <c r="L411" s="31"/>
      <c r="M411" s="218">
        <f t="shared" si="33"/>
        <v>164871</v>
      </c>
      <c r="N411" s="218">
        <f t="shared" si="34"/>
        <v>35879</v>
      </c>
      <c r="O411" s="33"/>
      <c r="P411">
        <v>763</v>
      </c>
      <c r="Q411"/>
      <c r="R411" s="221"/>
      <c r="T411" s="152">
        <f>E411-june!E411</f>
        <v>-27.340000000000003</v>
      </c>
      <c r="U411" s="7">
        <f>F411-june!F411</f>
        <v>-128862</v>
      </c>
      <c r="V411" s="152">
        <f>G411-june!G411</f>
        <v>0.35999999999999943</v>
      </c>
      <c r="W411" s="7">
        <f>H411-june!H411</f>
        <v>873</v>
      </c>
      <c r="Y411" s="6">
        <f t="shared" si="30"/>
        <v>0</v>
      </c>
      <c r="Z411">
        <v>763</v>
      </c>
      <c r="AA411">
        <v>6.8599999999999994</v>
      </c>
      <c r="AB411" s="221">
        <v>35879</v>
      </c>
      <c r="AC411" s="7">
        <f>AA411-june!G411</f>
        <v>0.35999999999999943</v>
      </c>
      <c r="AD411" s="7">
        <f>AB411-june!H411</f>
        <v>873</v>
      </c>
    </row>
    <row r="412" spans="1:30" ht="18.75">
      <c r="A412" s="6">
        <v>765</v>
      </c>
      <c r="B412" s="32" t="s">
        <v>1299</v>
      </c>
      <c r="C412" s="31">
        <v>755</v>
      </c>
      <c r="D412" s="32"/>
      <c r="E412" s="217">
        <v>123.58999999999997</v>
      </c>
      <c r="F412" s="218">
        <v>689770</v>
      </c>
      <c r="G412" s="219">
        <f t="shared" si="31"/>
        <v>130.49</v>
      </c>
      <c r="H412" s="218">
        <f t="shared" si="32"/>
        <v>665880</v>
      </c>
      <c r="J412" s="32">
        <v>0</v>
      </c>
      <c r="K412" s="32">
        <v>0</v>
      </c>
      <c r="L412" s="32"/>
      <c r="M412" s="218">
        <f t="shared" si="33"/>
        <v>689770</v>
      </c>
      <c r="N412" s="218">
        <f t="shared" si="34"/>
        <v>665880</v>
      </c>
      <c r="O412" s="33"/>
      <c r="P412">
        <v>765</v>
      </c>
      <c r="Q412">
        <v>1</v>
      </c>
      <c r="R412" s="221"/>
      <c r="T412" s="152">
        <f>E412-june!E412</f>
        <v>2.0599999999999739</v>
      </c>
      <c r="U412" s="7">
        <f>F412-june!F412</f>
        <v>-25029</v>
      </c>
      <c r="V412" s="152">
        <f>G412-june!G412</f>
        <v>16.75</v>
      </c>
      <c r="W412" s="7">
        <f>H412-june!H412</f>
        <v>65648</v>
      </c>
      <c r="Y412" s="6">
        <f t="shared" si="30"/>
        <v>0</v>
      </c>
      <c r="Z412">
        <v>765</v>
      </c>
      <c r="AA412">
        <v>129.66</v>
      </c>
      <c r="AB412" s="221">
        <v>660319</v>
      </c>
      <c r="AC412" s="7">
        <f>AA412-june!G412</f>
        <v>15.919999999999987</v>
      </c>
      <c r="AD412" s="7">
        <f>AB412-june!H412</f>
        <v>60087</v>
      </c>
    </row>
    <row r="413" spans="1:30" ht="18.75">
      <c r="A413" s="6">
        <v>766</v>
      </c>
      <c r="B413" s="32" t="s">
        <v>908</v>
      </c>
      <c r="C413" s="31">
        <v>766</v>
      </c>
      <c r="D413" s="32"/>
      <c r="E413" s="217">
        <v>102.59</v>
      </c>
      <c r="F413" s="218">
        <v>590457</v>
      </c>
      <c r="G413" s="219">
        <f t="shared" si="31"/>
        <v>53.25</v>
      </c>
      <c r="H413" s="218">
        <f t="shared" si="32"/>
        <v>280907</v>
      </c>
      <c r="J413" s="32">
        <v>0</v>
      </c>
      <c r="K413" s="32">
        <v>0</v>
      </c>
      <c r="L413" s="32"/>
      <c r="M413" s="218">
        <f t="shared" si="33"/>
        <v>590457</v>
      </c>
      <c r="N413" s="218">
        <f t="shared" si="34"/>
        <v>280907</v>
      </c>
      <c r="O413" s="33"/>
      <c r="P413">
        <v>766</v>
      </c>
      <c r="Q413">
        <v>2</v>
      </c>
      <c r="R413" s="221">
        <v>1</v>
      </c>
      <c r="T413" s="152">
        <f>E413-june!E413</f>
        <v>-24.469999999999985</v>
      </c>
      <c r="U413" s="7">
        <f>F413-june!F413</f>
        <v>-113639</v>
      </c>
      <c r="V413" s="152">
        <f>G413-june!G413</f>
        <v>1.5</v>
      </c>
      <c r="W413" s="7">
        <f>H413-june!H413</f>
        <v>-13322</v>
      </c>
      <c r="Y413" s="6">
        <f t="shared" si="30"/>
        <v>0</v>
      </c>
      <c r="Z413">
        <v>766</v>
      </c>
      <c r="AA413">
        <v>51</v>
      </c>
      <c r="AB413" s="221">
        <v>265832</v>
      </c>
      <c r="AC413" s="7">
        <f>AA413-june!G413</f>
        <v>-0.75</v>
      </c>
      <c r="AD413" s="7">
        <f>AB413-june!H413</f>
        <v>-28397</v>
      </c>
    </row>
    <row r="414" spans="1:30" ht="18.75">
      <c r="A414" s="6">
        <v>767</v>
      </c>
      <c r="B414" s="32" t="s">
        <v>876</v>
      </c>
      <c r="C414" s="31">
        <v>756</v>
      </c>
      <c r="D414" s="32"/>
      <c r="E414" s="217">
        <v>54.51</v>
      </c>
      <c r="F414" s="218">
        <v>333107</v>
      </c>
      <c r="G414" s="219">
        <f t="shared" si="31"/>
        <v>186.70000000000005</v>
      </c>
      <c r="H414" s="218">
        <f t="shared" si="32"/>
        <v>1072219</v>
      </c>
      <c r="J414" s="32">
        <v>0</v>
      </c>
      <c r="K414" s="32">
        <v>0</v>
      </c>
      <c r="L414" s="32"/>
      <c r="M414" s="218">
        <f t="shared" si="33"/>
        <v>333107</v>
      </c>
      <c r="N414" s="218">
        <f t="shared" si="34"/>
        <v>1072219</v>
      </c>
      <c r="O414" s="33"/>
      <c r="P414">
        <v>767</v>
      </c>
      <c r="Q414">
        <v>1</v>
      </c>
      <c r="R414" s="221">
        <v>3</v>
      </c>
      <c r="T414" s="152">
        <f>E414-june!E414</f>
        <v>10.310000000000002</v>
      </c>
      <c r="U414" s="7">
        <f>F414-june!F414</f>
        <v>53621</v>
      </c>
      <c r="V414" s="152">
        <f>G414-june!G414</f>
        <v>-23.449999999999932</v>
      </c>
      <c r="W414" s="7">
        <f>H414-june!H414</f>
        <v>-95560</v>
      </c>
      <c r="Y414" s="6">
        <f t="shared" si="30"/>
        <v>0</v>
      </c>
      <c r="Z414">
        <v>767</v>
      </c>
      <c r="AA414">
        <v>184.10000000000002</v>
      </c>
      <c r="AB414" s="221">
        <v>1054799</v>
      </c>
      <c r="AC414" s="7">
        <f>AA414-june!G414</f>
        <v>-26.049999999999955</v>
      </c>
      <c r="AD414" s="7">
        <f>AB414-june!H414</f>
        <v>-112980</v>
      </c>
    </row>
    <row r="415" spans="1:30" ht="18.75">
      <c r="A415" s="6">
        <v>770</v>
      </c>
      <c r="B415" s="32" t="s">
        <v>877</v>
      </c>
      <c r="C415" s="31">
        <v>757</v>
      </c>
      <c r="D415" s="32"/>
      <c r="E415" s="217">
        <v>162.22999999999999</v>
      </c>
      <c r="F415" s="218">
        <v>932098</v>
      </c>
      <c r="G415" s="219">
        <f t="shared" si="31"/>
        <v>30.13</v>
      </c>
      <c r="H415" s="218">
        <f t="shared" si="32"/>
        <v>188462</v>
      </c>
      <c r="J415" s="32">
        <v>0</v>
      </c>
      <c r="K415" s="32">
        <v>0</v>
      </c>
      <c r="L415" s="32"/>
      <c r="M415" s="218">
        <f t="shared" si="33"/>
        <v>932098</v>
      </c>
      <c r="N415" s="218">
        <f t="shared" si="34"/>
        <v>188462</v>
      </c>
      <c r="O415" s="33"/>
      <c r="P415">
        <v>770</v>
      </c>
      <c r="Q415"/>
      <c r="R415" s="221">
        <v>6</v>
      </c>
      <c r="T415" s="152">
        <f>E415-june!E415</f>
        <v>4.460000000000008</v>
      </c>
      <c r="U415" s="7">
        <f>F415-june!F415</f>
        <v>-1089</v>
      </c>
      <c r="V415" s="152">
        <f>G415-june!G415</f>
        <v>4.639999999999997</v>
      </c>
      <c r="W415" s="7">
        <f>H415-june!H415</f>
        <v>24640</v>
      </c>
      <c r="Y415" s="6">
        <f t="shared" si="30"/>
        <v>0</v>
      </c>
      <c r="Z415">
        <v>770</v>
      </c>
      <c r="AA415">
        <v>26.59</v>
      </c>
      <c r="AB415" s="221">
        <v>164744</v>
      </c>
      <c r="AC415" s="7">
        <f>AA415-june!G415</f>
        <v>1.0999999999999979</v>
      </c>
      <c r="AD415" s="7">
        <f>AB415-june!H415</f>
        <v>922</v>
      </c>
    </row>
    <row r="416" spans="1:30" ht="18.75">
      <c r="A416" s="6">
        <v>773</v>
      </c>
      <c r="B416" s="32" t="s">
        <v>824</v>
      </c>
      <c r="C416" s="31">
        <v>763</v>
      </c>
      <c r="D416" s="32"/>
      <c r="E416" s="217">
        <v>181.52999999999994</v>
      </c>
      <c r="F416" s="218">
        <v>1209512</v>
      </c>
      <c r="G416" s="219">
        <f t="shared" si="31"/>
        <v>98.11999999999999</v>
      </c>
      <c r="H416" s="218">
        <f t="shared" si="32"/>
        <v>943249</v>
      </c>
      <c r="J416" s="32">
        <v>0</v>
      </c>
      <c r="K416" s="32">
        <v>0</v>
      </c>
      <c r="L416" s="32"/>
      <c r="M416" s="218">
        <f t="shared" si="33"/>
        <v>1209512</v>
      </c>
      <c r="N416" s="218">
        <f t="shared" si="34"/>
        <v>943249</v>
      </c>
      <c r="O416" s="33"/>
      <c r="P416">
        <v>773</v>
      </c>
      <c r="Q416"/>
      <c r="R416" s="221">
        <v>4</v>
      </c>
      <c r="T416" s="152">
        <f>E416-june!E416</f>
        <v>25.189999999999941</v>
      </c>
      <c r="U416" s="7">
        <f>F416-june!F416</f>
        <v>213337</v>
      </c>
      <c r="V416" s="152">
        <f>G416-june!G416</f>
        <v>14.11999999999999</v>
      </c>
      <c r="W416" s="7">
        <f>H416-june!H416</f>
        <v>91754</v>
      </c>
      <c r="Y416" s="6">
        <f t="shared" si="30"/>
        <v>0</v>
      </c>
      <c r="Z416">
        <v>773</v>
      </c>
      <c r="AA416">
        <v>95.759999999999991</v>
      </c>
      <c r="AB416" s="221">
        <v>927437</v>
      </c>
      <c r="AC416" s="7">
        <f>AA416-june!G416</f>
        <v>11.759999999999991</v>
      </c>
      <c r="AD416" s="7">
        <f>AB416-june!H416</f>
        <v>75942</v>
      </c>
    </row>
    <row r="417" spans="1:30" ht="18.75">
      <c r="A417" s="6">
        <v>774</v>
      </c>
      <c r="B417" s="32" t="s">
        <v>540</v>
      </c>
      <c r="C417" s="31">
        <v>789</v>
      </c>
      <c r="D417" s="32"/>
      <c r="E417" s="217">
        <v>51</v>
      </c>
      <c r="F417" s="218">
        <v>315995</v>
      </c>
      <c r="G417" s="219">
        <f t="shared" si="31"/>
        <v>16.36</v>
      </c>
      <c r="H417" s="218">
        <f t="shared" si="32"/>
        <v>113764</v>
      </c>
      <c r="J417" s="32">
        <v>0</v>
      </c>
      <c r="K417" s="32">
        <v>0</v>
      </c>
      <c r="L417" s="32"/>
      <c r="M417" s="218">
        <f t="shared" si="33"/>
        <v>315995</v>
      </c>
      <c r="N417" s="218">
        <f t="shared" si="34"/>
        <v>113764</v>
      </c>
      <c r="O417" s="33"/>
      <c r="P417">
        <v>774</v>
      </c>
      <c r="Q417"/>
      <c r="R417" s="221"/>
      <c r="T417" s="152">
        <f>E417-june!E417</f>
        <v>-5</v>
      </c>
      <c r="U417" s="7">
        <f>F417-june!F417</f>
        <v>-60923</v>
      </c>
      <c r="V417" s="152">
        <f>G417-june!G417</f>
        <v>5.42</v>
      </c>
      <c r="W417" s="7">
        <f>H417-june!H417</f>
        <v>59064</v>
      </c>
      <c r="Y417" s="6">
        <f t="shared" si="30"/>
        <v>0</v>
      </c>
      <c r="Z417">
        <v>774</v>
      </c>
      <c r="AA417">
        <v>16.36</v>
      </c>
      <c r="AB417" s="221">
        <v>113764</v>
      </c>
      <c r="AC417" s="7">
        <f>AA417-june!G417</f>
        <v>5.42</v>
      </c>
      <c r="AD417" s="7">
        <f>AB417-june!H417</f>
        <v>59064</v>
      </c>
    </row>
    <row r="418" spans="1:30" ht="18.75">
      <c r="A418" s="6">
        <v>775</v>
      </c>
      <c r="B418" s="32" t="s">
        <v>856</v>
      </c>
      <c r="C418" s="31">
        <v>759</v>
      </c>
      <c r="D418" s="32"/>
      <c r="E418" s="217">
        <v>203.84</v>
      </c>
      <c r="F418" s="218">
        <v>1068886</v>
      </c>
      <c r="G418" s="219">
        <f t="shared" si="31"/>
        <v>106.44000000000001</v>
      </c>
      <c r="H418" s="218">
        <f t="shared" si="32"/>
        <v>587867</v>
      </c>
      <c r="J418" s="32">
        <v>0</v>
      </c>
      <c r="K418" s="32">
        <v>0</v>
      </c>
      <c r="L418" s="32"/>
      <c r="M418" s="218">
        <f t="shared" si="33"/>
        <v>1068886</v>
      </c>
      <c r="N418" s="218">
        <f t="shared" si="34"/>
        <v>587867</v>
      </c>
      <c r="O418" s="33"/>
      <c r="P418">
        <v>775</v>
      </c>
      <c r="Q418">
        <v>11</v>
      </c>
      <c r="R418" s="221">
        <v>12</v>
      </c>
      <c r="T418" s="152">
        <f>E418-june!E418</f>
        <v>29.840000000000003</v>
      </c>
      <c r="U418" s="7">
        <f>F418-june!F418</f>
        <v>56097</v>
      </c>
      <c r="V418" s="152">
        <f>G418-june!G418</f>
        <v>-5.4299999999999926</v>
      </c>
      <c r="W418" s="7">
        <f>H418-june!H418</f>
        <v>-74265</v>
      </c>
      <c r="Y418" s="6">
        <f t="shared" si="30"/>
        <v>0</v>
      </c>
      <c r="Z418">
        <v>775</v>
      </c>
      <c r="AA418">
        <v>90.230000000000018</v>
      </c>
      <c r="AB418" s="221">
        <v>479260</v>
      </c>
      <c r="AC418" s="7">
        <f>AA418-june!G418</f>
        <v>-21.639999999999986</v>
      </c>
      <c r="AD418" s="7">
        <f>AB418-june!H418</f>
        <v>-182872</v>
      </c>
    </row>
    <row r="419" spans="1:30" ht="18.75">
      <c r="A419" s="6">
        <v>778</v>
      </c>
      <c r="B419" s="32" t="s">
        <v>1286</v>
      </c>
      <c r="C419" s="31">
        <v>750</v>
      </c>
      <c r="D419" s="32"/>
      <c r="E419" s="217">
        <v>186.26</v>
      </c>
      <c r="F419" s="218">
        <v>1031030</v>
      </c>
      <c r="G419" s="219">
        <f t="shared" si="31"/>
        <v>84.84</v>
      </c>
      <c r="H419" s="218">
        <f t="shared" si="32"/>
        <v>519822</v>
      </c>
      <c r="J419" s="32">
        <v>0</v>
      </c>
      <c r="K419" s="32">
        <v>0</v>
      </c>
      <c r="L419" s="32"/>
      <c r="M419" s="218">
        <f t="shared" si="33"/>
        <v>1031030</v>
      </c>
      <c r="N419" s="218">
        <f t="shared" si="34"/>
        <v>519822</v>
      </c>
      <c r="O419" s="33"/>
      <c r="P419">
        <v>778</v>
      </c>
      <c r="Q419"/>
      <c r="R419" s="221">
        <v>3</v>
      </c>
      <c r="T419" s="152">
        <f>E419-june!E419</f>
        <v>-7.0799999999999841</v>
      </c>
      <c r="U419" s="7">
        <f>F419-june!F419</f>
        <v>-4871</v>
      </c>
      <c r="V419" s="152">
        <f>G419-june!G419</f>
        <v>-5.3300000000000125</v>
      </c>
      <c r="W419" s="7">
        <f>H419-june!H419</f>
        <v>-35850</v>
      </c>
      <c r="Y419" s="6">
        <f t="shared" si="30"/>
        <v>0</v>
      </c>
      <c r="Z419">
        <v>778</v>
      </c>
      <c r="AA419">
        <v>83.070000000000007</v>
      </c>
      <c r="AB419" s="221">
        <v>507963</v>
      </c>
      <c r="AC419" s="7">
        <f>AA419-june!G419</f>
        <v>-7.1000000000000085</v>
      </c>
      <c r="AD419" s="7">
        <f>AB419-june!H419</f>
        <v>-47709</v>
      </c>
    </row>
    <row r="420" spans="1:30" ht="18.75">
      <c r="A420" s="6">
        <v>780</v>
      </c>
      <c r="B420" s="31" t="s">
        <v>534</v>
      </c>
      <c r="C420" s="31">
        <v>761</v>
      </c>
      <c r="D420" s="31"/>
      <c r="E420" s="217">
        <v>15.7</v>
      </c>
      <c r="F420" s="218">
        <v>78500</v>
      </c>
      <c r="G420" s="219">
        <f t="shared" si="31"/>
        <v>13.73</v>
      </c>
      <c r="H420" s="218">
        <f t="shared" si="32"/>
        <v>75076</v>
      </c>
      <c r="J420" s="31">
        <v>0</v>
      </c>
      <c r="K420" s="31">
        <v>0</v>
      </c>
      <c r="L420" s="31"/>
      <c r="M420" s="218">
        <f t="shared" si="33"/>
        <v>78500</v>
      </c>
      <c r="N420" s="218">
        <f t="shared" si="34"/>
        <v>75076</v>
      </c>
      <c r="O420" s="33"/>
      <c r="P420">
        <v>780</v>
      </c>
      <c r="Q420">
        <v>1</v>
      </c>
      <c r="R420" s="221">
        <v>5</v>
      </c>
      <c r="T420" s="152">
        <f>E420-june!E420</f>
        <v>-14.060000000000002</v>
      </c>
      <c r="U420" s="7">
        <f>F420-june!F420</f>
        <v>-107573</v>
      </c>
      <c r="V420" s="152">
        <f>G420-june!G420</f>
        <v>-4.0500000000000007</v>
      </c>
      <c r="W420" s="7">
        <f>H420-june!H420</f>
        <v>-23174</v>
      </c>
      <c r="Y420" s="6">
        <f t="shared" si="30"/>
        <v>0</v>
      </c>
      <c r="Z420">
        <v>780</v>
      </c>
      <c r="AA420">
        <v>9.9500000000000011</v>
      </c>
      <c r="AB420" s="221">
        <v>49750</v>
      </c>
      <c r="AC420" s="7">
        <f>AA420-june!G420</f>
        <v>-7.83</v>
      </c>
      <c r="AD420" s="7">
        <f>AB420-june!H420</f>
        <v>-48500</v>
      </c>
    </row>
    <row r="421" spans="1:30" ht="18.75">
      <c r="A421" s="6">
        <v>801</v>
      </c>
      <c r="B421" s="31" t="s">
        <v>933</v>
      </c>
      <c r="C421" s="31">
        <v>770</v>
      </c>
      <c r="D421" s="31"/>
      <c r="E421" s="217">
        <v>0</v>
      </c>
      <c r="F421" s="218">
        <v>0</v>
      </c>
      <c r="G421" s="219">
        <f t="shared" si="31"/>
        <v>2.59</v>
      </c>
      <c r="H421" s="218">
        <f t="shared" si="32"/>
        <v>13953</v>
      </c>
      <c r="J421" s="31">
        <v>0</v>
      </c>
      <c r="K421" s="31">
        <v>0</v>
      </c>
      <c r="L421" s="31"/>
      <c r="M421" s="218">
        <f t="shared" si="33"/>
        <v>0</v>
      </c>
      <c r="N421" s="218">
        <f t="shared" si="34"/>
        <v>13953</v>
      </c>
      <c r="O421" s="33"/>
      <c r="P421">
        <v>801</v>
      </c>
      <c r="Q421"/>
      <c r="R421" s="221">
        <v>1</v>
      </c>
      <c r="T421" s="152">
        <f>E421-june!E421</f>
        <v>0</v>
      </c>
      <c r="U421" s="7">
        <f>F421-june!F421</f>
        <v>0</v>
      </c>
      <c r="V421" s="152">
        <f>G421-june!G421</f>
        <v>2.59</v>
      </c>
      <c r="W421" s="7">
        <f>H421-june!H421</f>
        <v>13953</v>
      </c>
      <c r="Y421" s="6">
        <f t="shared" si="30"/>
        <v>0</v>
      </c>
      <c r="Z421">
        <v>801</v>
      </c>
      <c r="AA421">
        <v>2</v>
      </c>
      <c r="AB421" s="221">
        <v>10000</v>
      </c>
      <c r="AC421" s="7">
        <f>AA421-june!G421</f>
        <v>2</v>
      </c>
      <c r="AD421" s="7">
        <f>AB421-june!H421</f>
        <v>10000</v>
      </c>
    </row>
    <row r="422" spans="1:30" ht="18.75">
      <c r="A422" s="6">
        <v>805</v>
      </c>
      <c r="B422" s="31" t="s">
        <v>522</v>
      </c>
      <c r="C422" s="31">
        <v>708</v>
      </c>
      <c r="D422" s="31"/>
      <c r="E422" s="217">
        <v>0</v>
      </c>
      <c r="F422" s="218">
        <v>0</v>
      </c>
      <c r="G422" s="219">
        <f t="shared" si="31"/>
        <v>0</v>
      </c>
      <c r="H422" s="218">
        <f t="shared" si="32"/>
        <v>0</v>
      </c>
      <c r="J422" s="31">
        <v>0</v>
      </c>
      <c r="K422" s="31">
        <v>0</v>
      </c>
      <c r="L422" s="31"/>
      <c r="M422" s="218">
        <f t="shared" si="33"/>
        <v>0</v>
      </c>
      <c r="N422" s="218">
        <f t="shared" si="34"/>
        <v>0</v>
      </c>
      <c r="O422" s="33"/>
      <c r="P422">
        <v>805</v>
      </c>
      <c r="Q422"/>
      <c r="R422" s="221"/>
      <c r="T422" s="152">
        <f>E422-june!E422</f>
        <v>0</v>
      </c>
      <c r="U422" s="7">
        <f>F422-june!F422</f>
        <v>0</v>
      </c>
      <c r="V422" s="152">
        <f>G422-june!G422</f>
        <v>0</v>
      </c>
      <c r="W422" s="7">
        <f>H422-june!H422</f>
        <v>0</v>
      </c>
      <c r="Y422" s="6">
        <f t="shared" si="30"/>
        <v>0</v>
      </c>
      <c r="Z422">
        <v>805</v>
      </c>
      <c r="AA422"/>
      <c r="AB422" s="221"/>
      <c r="AC422" s="7">
        <f>AA422-june!G422</f>
        <v>0</v>
      </c>
      <c r="AD422" s="7">
        <f>AB422-june!H422</f>
        <v>0</v>
      </c>
    </row>
    <row r="423" spans="1:30" ht="18.75">
      <c r="A423" s="6">
        <v>806</v>
      </c>
      <c r="B423" s="31" t="s">
        <v>523</v>
      </c>
      <c r="C423" s="31">
        <v>709</v>
      </c>
      <c r="D423" s="31"/>
      <c r="E423" s="217">
        <v>0</v>
      </c>
      <c r="F423" s="218">
        <v>0</v>
      </c>
      <c r="G423" s="219">
        <f t="shared" si="31"/>
        <v>1</v>
      </c>
      <c r="H423" s="218">
        <f t="shared" si="32"/>
        <v>5000</v>
      </c>
      <c r="J423" s="31">
        <v>0</v>
      </c>
      <c r="K423" s="31">
        <v>0</v>
      </c>
      <c r="L423" s="31"/>
      <c r="M423" s="218">
        <f t="shared" si="33"/>
        <v>0</v>
      </c>
      <c r="N423" s="218">
        <f t="shared" si="34"/>
        <v>5000</v>
      </c>
      <c r="O423" s="33"/>
      <c r="P423">
        <v>806</v>
      </c>
      <c r="Q423"/>
      <c r="R423" s="221"/>
      <c r="T423" s="152">
        <f>E423-june!E423</f>
        <v>0</v>
      </c>
      <c r="U423" s="7">
        <f>F423-june!F423</f>
        <v>0</v>
      </c>
      <c r="V423" s="152">
        <f>G423-june!G423</f>
        <v>1</v>
      </c>
      <c r="W423" s="7">
        <f>H423-june!H423</f>
        <v>5000</v>
      </c>
      <c r="Y423" s="6">
        <f t="shared" si="30"/>
        <v>0</v>
      </c>
      <c r="Z423">
        <v>806</v>
      </c>
      <c r="AA423">
        <v>1</v>
      </c>
      <c r="AB423" s="221">
        <v>5000</v>
      </c>
      <c r="AC423" s="7">
        <f>AA423-june!G423</f>
        <v>1</v>
      </c>
      <c r="AD423" s="7">
        <f>AB423-june!H423</f>
        <v>5000</v>
      </c>
    </row>
    <row r="424" spans="1:30" ht="18.75">
      <c r="A424" s="6">
        <v>810</v>
      </c>
      <c r="B424" s="31" t="s">
        <v>536</v>
      </c>
      <c r="C424" s="31">
        <v>771</v>
      </c>
      <c r="D424" s="31"/>
      <c r="E424" s="217">
        <v>0</v>
      </c>
      <c r="F424" s="218">
        <v>0</v>
      </c>
      <c r="G424" s="219">
        <f t="shared" si="31"/>
        <v>5.3599999999999994</v>
      </c>
      <c r="H424" s="218">
        <f t="shared" si="32"/>
        <v>26800</v>
      </c>
      <c r="J424" s="31">
        <v>0</v>
      </c>
      <c r="K424" s="31">
        <v>0</v>
      </c>
      <c r="L424" s="31"/>
      <c r="M424" s="218">
        <f t="shared" si="33"/>
        <v>0</v>
      </c>
      <c r="N424" s="218">
        <f t="shared" si="34"/>
        <v>26800</v>
      </c>
      <c r="O424" s="33"/>
      <c r="P424">
        <v>810</v>
      </c>
      <c r="Q424"/>
      <c r="R424" s="221"/>
      <c r="T424" s="152">
        <f>E424-june!E424</f>
        <v>0</v>
      </c>
      <c r="U424" s="7">
        <f>F424-june!F424</f>
        <v>0</v>
      </c>
      <c r="V424" s="152">
        <f>G424-june!G424</f>
        <v>-1.4700000000000006</v>
      </c>
      <c r="W424" s="7">
        <f>H424-june!H424</f>
        <v>-7350</v>
      </c>
      <c r="Y424" s="6">
        <f t="shared" si="30"/>
        <v>0</v>
      </c>
      <c r="Z424">
        <v>810</v>
      </c>
      <c r="AA424">
        <v>5.3599999999999994</v>
      </c>
      <c r="AB424" s="221">
        <v>26800</v>
      </c>
      <c r="AC424" s="7">
        <f>AA424-june!G424</f>
        <v>-1.4700000000000006</v>
      </c>
      <c r="AD424" s="7">
        <f>AB424-june!H424</f>
        <v>-7350</v>
      </c>
    </row>
    <row r="425" spans="1:30" ht="18.75">
      <c r="A425" s="6">
        <v>815</v>
      </c>
      <c r="B425" s="31" t="s">
        <v>537</v>
      </c>
      <c r="C425" s="31">
        <v>779</v>
      </c>
      <c r="D425" s="31"/>
      <c r="E425" s="217">
        <v>0</v>
      </c>
      <c r="F425" s="218">
        <v>0</v>
      </c>
      <c r="G425" s="219">
        <f t="shared" si="31"/>
        <v>2</v>
      </c>
      <c r="H425" s="218">
        <f t="shared" si="32"/>
        <v>10000</v>
      </c>
      <c r="J425" s="31">
        <v>0</v>
      </c>
      <c r="K425" s="31">
        <v>0</v>
      </c>
      <c r="L425" s="31"/>
      <c r="M425" s="218">
        <f t="shared" si="33"/>
        <v>0</v>
      </c>
      <c r="N425" s="218">
        <f t="shared" si="34"/>
        <v>10000</v>
      </c>
      <c r="O425" s="33"/>
      <c r="P425">
        <v>815</v>
      </c>
      <c r="Q425"/>
      <c r="R425" s="221"/>
      <c r="T425" s="152">
        <f>E425-june!E425</f>
        <v>0</v>
      </c>
      <c r="U425" s="7">
        <f>F425-june!F425</f>
        <v>0</v>
      </c>
      <c r="V425" s="152">
        <f>G425-june!G425</f>
        <v>-1.7800000000000002</v>
      </c>
      <c r="W425" s="7">
        <f>H425-june!H425</f>
        <v>-16261</v>
      </c>
      <c r="Y425" s="6">
        <f t="shared" si="30"/>
        <v>0</v>
      </c>
      <c r="Z425">
        <v>815</v>
      </c>
      <c r="AA425">
        <v>2</v>
      </c>
      <c r="AB425" s="221">
        <v>10000</v>
      </c>
      <c r="AC425" s="7">
        <f>AA425-june!G425</f>
        <v>-1.7800000000000002</v>
      </c>
      <c r="AD425" s="7">
        <f>AB425-june!H425</f>
        <v>-16261</v>
      </c>
    </row>
    <row r="426" spans="1:30" ht="18.75">
      <c r="A426" s="6">
        <v>817</v>
      </c>
      <c r="B426" s="31" t="s">
        <v>1619</v>
      </c>
      <c r="C426" s="31">
        <v>783</v>
      </c>
      <c r="D426" s="31"/>
      <c r="E426" s="217">
        <v>2</v>
      </c>
      <c r="F426" s="218">
        <v>10000</v>
      </c>
      <c r="G426" s="219">
        <f t="shared" si="31"/>
        <v>16.990000000000002</v>
      </c>
      <c r="H426" s="218">
        <f t="shared" si="32"/>
        <v>92274</v>
      </c>
      <c r="J426" s="31">
        <v>0</v>
      </c>
      <c r="K426" s="31">
        <v>0</v>
      </c>
      <c r="L426" s="31"/>
      <c r="M426" s="218">
        <f t="shared" si="33"/>
        <v>10000</v>
      </c>
      <c r="N426" s="218">
        <f t="shared" si="34"/>
        <v>92274</v>
      </c>
      <c r="O426" s="33"/>
      <c r="P426">
        <v>817</v>
      </c>
      <c r="Q426"/>
      <c r="R426" s="221"/>
      <c r="T426" s="152">
        <f>E426-june!E426</f>
        <v>1</v>
      </c>
      <c r="U426" s="7">
        <f>F426-june!F426</f>
        <v>5000</v>
      </c>
      <c r="V426" s="152">
        <f>G426-june!G426</f>
        <v>-4.25</v>
      </c>
      <c r="W426" s="7">
        <f>H426-june!H426</f>
        <v>-26787</v>
      </c>
      <c r="Y426" s="6">
        <f t="shared" si="30"/>
        <v>0</v>
      </c>
      <c r="Z426">
        <v>817</v>
      </c>
      <c r="AA426">
        <v>16.990000000000002</v>
      </c>
      <c r="AB426" s="221">
        <v>92274</v>
      </c>
      <c r="AC426" s="7">
        <f>AA426-june!G426</f>
        <v>-4.25</v>
      </c>
      <c r="AD426" s="7">
        <f>AB426-june!H426</f>
        <v>-26787</v>
      </c>
    </row>
    <row r="427" spans="1:30" ht="18.75">
      <c r="A427" s="6">
        <v>818</v>
      </c>
      <c r="B427" s="32" t="s">
        <v>938</v>
      </c>
      <c r="C427" s="31">
        <v>782</v>
      </c>
      <c r="D427" s="32"/>
      <c r="E427" s="217">
        <v>0</v>
      </c>
      <c r="F427" s="218">
        <v>0</v>
      </c>
      <c r="G427" s="219">
        <f t="shared" si="31"/>
        <v>2.38</v>
      </c>
      <c r="H427" s="218">
        <f t="shared" si="32"/>
        <v>11900</v>
      </c>
      <c r="J427" s="32">
        <v>0</v>
      </c>
      <c r="K427" s="32">
        <v>0</v>
      </c>
      <c r="L427" s="32"/>
      <c r="M427" s="218">
        <f t="shared" si="33"/>
        <v>0</v>
      </c>
      <c r="N427" s="218">
        <f t="shared" si="34"/>
        <v>11900</v>
      </c>
      <c r="O427" s="33"/>
      <c r="P427">
        <v>818</v>
      </c>
      <c r="Q427"/>
      <c r="R427" s="221"/>
      <c r="T427" s="152">
        <f>E427-june!E427</f>
        <v>0</v>
      </c>
      <c r="U427" s="7">
        <f>F427-june!F427</f>
        <v>0</v>
      </c>
      <c r="V427" s="152">
        <f>G427-june!G427</f>
        <v>0.85999999999999988</v>
      </c>
      <c r="W427" s="7">
        <f>H427-june!H427</f>
        <v>4300</v>
      </c>
      <c r="Y427" s="6">
        <f t="shared" si="30"/>
        <v>0</v>
      </c>
      <c r="Z427">
        <v>818</v>
      </c>
      <c r="AA427">
        <v>2.38</v>
      </c>
      <c r="AB427" s="221">
        <v>11900</v>
      </c>
      <c r="AC427" s="7">
        <f>AA427-june!G427</f>
        <v>0.85999999999999988</v>
      </c>
      <c r="AD427" s="7">
        <f>AB427-june!H427</f>
        <v>4300</v>
      </c>
    </row>
    <row r="428" spans="1:30" ht="18.75">
      <c r="A428" s="6">
        <v>821</v>
      </c>
      <c r="B428" s="31" t="s">
        <v>525</v>
      </c>
      <c r="C428" s="31">
        <v>722</v>
      </c>
      <c r="D428" s="31"/>
      <c r="E428" s="217">
        <v>0</v>
      </c>
      <c r="F428" s="218">
        <v>0</v>
      </c>
      <c r="G428" s="219">
        <f t="shared" si="31"/>
        <v>1.51</v>
      </c>
      <c r="H428" s="218">
        <f t="shared" si="32"/>
        <v>7550</v>
      </c>
      <c r="J428" s="31">
        <v>0</v>
      </c>
      <c r="K428" s="31">
        <v>0</v>
      </c>
      <c r="L428" s="31"/>
      <c r="M428" s="218">
        <f t="shared" si="33"/>
        <v>0</v>
      </c>
      <c r="N428" s="218">
        <f t="shared" si="34"/>
        <v>7550</v>
      </c>
      <c r="O428" s="33"/>
      <c r="P428">
        <v>821</v>
      </c>
      <c r="Q428"/>
      <c r="R428" s="221"/>
      <c r="T428" s="152">
        <f>E428-june!E428</f>
        <v>0</v>
      </c>
      <c r="U428" s="7">
        <f>F428-june!F428</f>
        <v>0</v>
      </c>
      <c r="V428" s="152">
        <f>G428-june!G428</f>
        <v>-6.34</v>
      </c>
      <c r="W428" s="7">
        <f>H428-june!H428</f>
        <v>-82409</v>
      </c>
      <c r="Y428" s="6">
        <f t="shared" si="30"/>
        <v>0</v>
      </c>
      <c r="Z428">
        <v>821</v>
      </c>
      <c r="AA428">
        <v>1.51</v>
      </c>
      <c r="AB428" s="221">
        <v>7550</v>
      </c>
      <c r="AC428" s="7">
        <f>AA428-june!G428</f>
        <v>-6.34</v>
      </c>
      <c r="AD428" s="7">
        <f>AB428-june!H428</f>
        <v>-82409</v>
      </c>
    </row>
    <row r="429" spans="1:30" ht="18.75">
      <c r="A429" s="6">
        <v>823</v>
      </c>
      <c r="B429" s="32" t="s">
        <v>928</v>
      </c>
      <c r="C429" s="31">
        <v>723</v>
      </c>
      <c r="D429" s="32"/>
      <c r="E429" s="217">
        <v>5.5</v>
      </c>
      <c r="F429" s="218">
        <v>27500</v>
      </c>
      <c r="G429" s="219">
        <f t="shared" si="31"/>
        <v>142.82</v>
      </c>
      <c r="H429" s="218">
        <f t="shared" si="32"/>
        <v>764958</v>
      </c>
      <c r="J429" s="32">
        <v>0</v>
      </c>
      <c r="K429" s="32">
        <v>0</v>
      </c>
      <c r="L429" s="32"/>
      <c r="M429" s="218">
        <f t="shared" si="33"/>
        <v>27500</v>
      </c>
      <c r="N429" s="218">
        <f t="shared" si="34"/>
        <v>764958</v>
      </c>
      <c r="O429" s="33"/>
      <c r="P429">
        <v>823</v>
      </c>
      <c r="Q429"/>
      <c r="R429" s="221"/>
      <c r="T429" s="152">
        <f>E429-june!E429</f>
        <v>-0.71999999999999975</v>
      </c>
      <c r="U429" s="7">
        <f>F429-june!F429</f>
        <v>-4491</v>
      </c>
      <c r="V429" s="152">
        <f>G429-june!G429</f>
        <v>27.239999999999995</v>
      </c>
      <c r="W429" s="7">
        <f>H429-june!H429</f>
        <v>133455</v>
      </c>
      <c r="Y429" s="6">
        <f t="shared" si="30"/>
        <v>0</v>
      </c>
      <c r="Z429">
        <v>823</v>
      </c>
      <c r="AA429">
        <v>142.82</v>
      </c>
      <c r="AB429" s="221">
        <v>764958</v>
      </c>
      <c r="AC429" s="7">
        <f>AA429-june!G429</f>
        <v>27.239999999999995</v>
      </c>
      <c r="AD429" s="7">
        <f>AB429-june!H429</f>
        <v>133455</v>
      </c>
    </row>
    <row r="430" spans="1:30" ht="18.75">
      <c r="A430" s="6">
        <v>825</v>
      </c>
      <c r="B430" s="31" t="s">
        <v>539</v>
      </c>
      <c r="C430" s="31">
        <v>786</v>
      </c>
      <c r="D430" s="31"/>
      <c r="E430" s="217">
        <v>0</v>
      </c>
      <c r="F430" s="218">
        <v>0</v>
      </c>
      <c r="G430" s="219">
        <f t="shared" si="31"/>
        <v>2</v>
      </c>
      <c r="H430" s="218">
        <f t="shared" si="32"/>
        <v>10000</v>
      </c>
      <c r="J430" s="31">
        <v>0</v>
      </c>
      <c r="K430" s="31">
        <v>0</v>
      </c>
      <c r="L430" s="31"/>
      <c r="M430" s="218">
        <f t="shared" si="33"/>
        <v>0</v>
      </c>
      <c r="N430" s="218">
        <f t="shared" si="34"/>
        <v>10000</v>
      </c>
      <c r="O430" s="33"/>
      <c r="P430">
        <v>825</v>
      </c>
      <c r="Q430"/>
      <c r="R430" s="221"/>
      <c r="T430" s="152">
        <f>E430-june!E430</f>
        <v>0</v>
      </c>
      <c r="U430" s="7">
        <f>F430-june!F430</f>
        <v>0</v>
      </c>
      <c r="V430" s="152">
        <f>G430-june!G430</f>
        <v>-3</v>
      </c>
      <c r="W430" s="7">
        <f>H430-june!H430</f>
        <v>-15000</v>
      </c>
      <c r="Y430" s="6">
        <f t="shared" si="30"/>
        <v>0</v>
      </c>
      <c r="Z430">
        <v>825</v>
      </c>
      <c r="AA430">
        <v>2</v>
      </c>
      <c r="AB430" s="221">
        <v>10000</v>
      </c>
      <c r="AC430" s="7">
        <f>AA430-june!G430</f>
        <v>-3</v>
      </c>
      <c r="AD430" s="7">
        <f>AB430-june!H430</f>
        <v>-15000</v>
      </c>
    </row>
    <row r="431" spans="1:30" ht="18.75">
      <c r="A431" s="6">
        <v>828</v>
      </c>
      <c r="B431" s="32" t="s">
        <v>929</v>
      </c>
      <c r="C431" s="31">
        <v>767</v>
      </c>
      <c r="D431" s="32"/>
      <c r="E431" s="217">
        <v>3.36</v>
      </c>
      <c r="F431" s="218">
        <v>25070</v>
      </c>
      <c r="G431" s="219">
        <f t="shared" si="31"/>
        <v>27.8</v>
      </c>
      <c r="H431" s="218">
        <f t="shared" si="32"/>
        <v>146589</v>
      </c>
      <c r="J431" s="32">
        <v>0</v>
      </c>
      <c r="K431" s="32">
        <v>0</v>
      </c>
      <c r="L431" s="32"/>
      <c r="M431" s="218">
        <f t="shared" si="33"/>
        <v>25070</v>
      </c>
      <c r="N431" s="218">
        <f t="shared" si="34"/>
        <v>146589</v>
      </c>
      <c r="O431" s="33"/>
      <c r="P431">
        <v>828</v>
      </c>
      <c r="Q431"/>
      <c r="R431" s="221"/>
      <c r="T431" s="152">
        <f>E431-june!E431</f>
        <v>3.36</v>
      </c>
      <c r="U431" s="7">
        <f>F431-june!F431</f>
        <v>25070</v>
      </c>
      <c r="V431" s="152">
        <f>G431-june!G431</f>
        <v>2.4699999999999989</v>
      </c>
      <c r="W431" s="7">
        <f>H431-june!H431</f>
        <v>13389</v>
      </c>
      <c r="Y431" s="6">
        <f t="shared" si="30"/>
        <v>0</v>
      </c>
      <c r="Z431">
        <v>828</v>
      </c>
      <c r="AA431">
        <v>27.8</v>
      </c>
      <c r="AB431" s="221">
        <v>146589</v>
      </c>
      <c r="AC431" s="7">
        <f>AA431-june!G431</f>
        <v>2.4699999999999989</v>
      </c>
      <c r="AD431" s="7">
        <f>AB431-june!H431</f>
        <v>13389</v>
      </c>
    </row>
    <row r="432" spans="1:30" ht="18.75">
      <c r="A432" s="6">
        <v>829</v>
      </c>
      <c r="B432" s="31" t="s">
        <v>934</v>
      </c>
      <c r="C432" s="31">
        <v>778</v>
      </c>
      <c r="D432" s="31"/>
      <c r="E432" s="217">
        <v>0</v>
      </c>
      <c r="F432" s="218">
        <v>0</v>
      </c>
      <c r="G432" s="219">
        <f t="shared" si="31"/>
        <v>0.59</v>
      </c>
      <c r="H432" s="218">
        <f t="shared" si="32"/>
        <v>3953</v>
      </c>
      <c r="J432" s="31">
        <v>0</v>
      </c>
      <c r="K432" s="31">
        <v>0</v>
      </c>
      <c r="L432" s="31"/>
      <c r="M432" s="218">
        <f t="shared" si="33"/>
        <v>0</v>
      </c>
      <c r="N432" s="218">
        <f t="shared" si="34"/>
        <v>3953</v>
      </c>
      <c r="O432" s="33"/>
      <c r="P432">
        <v>829</v>
      </c>
      <c r="Q432"/>
      <c r="R432" s="221">
        <v>1</v>
      </c>
      <c r="T432" s="152">
        <f>E432-june!E432</f>
        <v>0</v>
      </c>
      <c r="U432" s="7">
        <f>F432-june!F432</f>
        <v>0</v>
      </c>
      <c r="V432" s="152">
        <f>G432-june!G432</f>
        <v>0.59</v>
      </c>
      <c r="W432" s="7">
        <f>H432-june!H432</f>
        <v>3953</v>
      </c>
      <c r="Y432" s="6">
        <f t="shared" si="30"/>
        <v>0</v>
      </c>
      <c r="Z432">
        <v>829</v>
      </c>
      <c r="AA432"/>
      <c r="AB432" s="221"/>
      <c r="AC432" s="7">
        <f>AA432-june!G432</f>
        <v>0</v>
      </c>
      <c r="AD432" s="7">
        <f>AB432-june!H432</f>
        <v>0</v>
      </c>
    </row>
    <row r="433" spans="1:30" ht="18.75">
      <c r="A433" s="6">
        <v>830</v>
      </c>
      <c r="B433" s="32" t="s">
        <v>931</v>
      </c>
      <c r="C433" s="31">
        <v>781</v>
      </c>
      <c r="D433" s="32"/>
      <c r="E433" s="217">
        <v>0</v>
      </c>
      <c r="F433" s="218">
        <v>0</v>
      </c>
      <c r="G433" s="219">
        <f t="shared" si="31"/>
        <v>1.83</v>
      </c>
      <c r="H433" s="218">
        <f t="shared" si="32"/>
        <v>9150</v>
      </c>
      <c r="J433" s="32">
        <v>0</v>
      </c>
      <c r="K433" s="32">
        <v>0</v>
      </c>
      <c r="L433" s="32"/>
      <c r="M433" s="218">
        <f t="shared" si="33"/>
        <v>0</v>
      </c>
      <c r="N433" s="218">
        <f t="shared" si="34"/>
        <v>9150</v>
      </c>
      <c r="O433" s="33"/>
      <c r="P433">
        <v>830</v>
      </c>
      <c r="Q433"/>
      <c r="R433" s="221"/>
      <c r="T433" s="152">
        <f>E433-june!E433</f>
        <v>0</v>
      </c>
      <c r="U433" s="7">
        <f>F433-june!F433</f>
        <v>0</v>
      </c>
      <c r="V433" s="152">
        <f>G433-june!G433</f>
        <v>0.20999999999999996</v>
      </c>
      <c r="W433" s="7">
        <f>H433-june!H433</f>
        <v>1050</v>
      </c>
      <c r="Y433" s="6">
        <f t="shared" si="30"/>
        <v>0</v>
      </c>
      <c r="Z433">
        <v>830</v>
      </c>
      <c r="AA433">
        <v>1.83</v>
      </c>
      <c r="AB433" s="221">
        <v>9150</v>
      </c>
      <c r="AC433" s="7">
        <f>AA433-june!G433</f>
        <v>0.20999999999999996</v>
      </c>
      <c r="AD433" s="7">
        <f>AB433-june!H433</f>
        <v>1050</v>
      </c>
    </row>
    <row r="434" spans="1:30" ht="18.75">
      <c r="A434" s="6">
        <v>832</v>
      </c>
      <c r="B434" s="32" t="s">
        <v>1301</v>
      </c>
      <c r="C434" s="31">
        <v>735</v>
      </c>
      <c r="D434" s="32"/>
      <c r="E434" s="217">
        <v>24.84</v>
      </c>
      <c r="F434" s="218">
        <v>128988</v>
      </c>
      <c r="G434" s="219">
        <f t="shared" si="31"/>
        <v>49.39</v>
      </c>
      <c r="H434" s="218">
        <f t="shared" si="32"/>
        <v>280442</v>
      </c>
      <c r="J434" s="32">
        <v>0</v>
      </c>
      <c r="K434" s="32">
        <v>0</v>
      </c>
      <c r="L434" s="32"/>
      <c r="M434" s="218">
        <f t="shared" si="33"/>
        <v>128988</v>
      </c>
      <c r="N434" s="218">
        <f t="shared" si="34"/>
        <v>280442</v>
      </c>
      <c r="O434" s="33"/>
      <c r="P434">
        <v>832</v>
      </c>
      <c r="Q434"/>
      <c r="R434" s="221"/>
      <c r="T434" s="152">
        <f>E434-june!E434</f>
        <v>3.7500000000000036</v>
      </c>
      <c r="U434" s="7">
        <f>F434-june!F434</f>
        <v>19427</v>
      </c>
      <c r="V434" s="152">
        <f>G434-june!G434</f>
        <v>-15.719999999999999</v>
      </c>
      <c r="W434" s="7">
        <f>H434-june!H434</f>
        <v>-84974</v>
      </c>
      <c r="Y434" s="6">
        <f t="shared" si="30"/>
        <v>0</v>
      </c>
      <c r="Z434">
        <v>832</v>
      </c>
      <c r="AA434">
        <v>49.39</v>
      </c>
      <c r="AB434" s="221">
        <v>280442</v>
      </c>
      <c r="AC434" s="7">
        <f>AA434-june!G434</f>
        <v>-15.719999999999999</v>
      </c>
      <c r="AD434" s="7">
        <f>AB434-june!H434</f>
        <v>-84974</v>
      </c>
    </row>
    <row r="435" spans="1:30" ht="18.75">
      <c r="A435" s="6">
        <v>851</v>
      </c>
      <c r="B435" s="31" t="s">
        <v>528</v>
      </c>
      <c r="C435" s="31">
        <v>743</v>
      </c>
      <c r="D435" s="31"/>
      <c r="E435" s="217">
        <v>0</v>
      </c>
      <c r="F435" s="218">
        <v>0</v>
      </c>
      <c r="G435" s="219">
        <f t="shared" si="31"/>
        <v>4</v>
      </c>
      <c r="H435" s="218">
        <f t="shared" si="32"/>
        <v>20000</v>
      </c>
      <c r="J435" s="31">
        <v>0</v>
      </c>
      <c r="K435" s="31">
        <v>0</v>
      </c>
      <c r="L435" s="31"/>
      <c r="M435" s="218">
        <f t="shared" si="33"/>
        <v>0</v>
      </c>
      <c r="N435" s="218">
        <f t="shared" si="34"/>
        <v>20000</v>
      </c>
      <c r="O435" s="33"/>
      <c r="P435">
        <v>851</v>
      </c>
      <c r="Q435"/>
      <c r="R435" s="221"/>
      <c r="T435" s="152">
        <f>E435-june!E435</f>
        <v>0</v>
      </c>
      <c r="U435" s="7">
        <f>F435-june!F435</f>
        <v>0</v>
      </c>
      <c r="V435" s="152">
        <f>G435-june!G435</f>
        <v>4</v>
      </c>
      <c r="W435" s="7">
        <f>H435-june!H435</f>
        <v>20000</v>
      </c>
      <c r="Y435" s="6">
        <f t="shared" si="30"/>
        <v>0</v>
      </c>
      <c r="Z435">
        <v>851</v>
      </c>
      <c r="AA435">
        <v>4</v>
      </c>
      <c r="AB435" s="221">
        <v>20000</v>
      </c>
      <c r="AC435" s="7">
        <f>AA435-june!G435</f>
        <v>4</v>
      </c>
      <c r="AD435" s="7">
        <f>AB435-june!H435</f>
        <v>20000</v>
      </c>
    </row>
    <row r="436" spans="1:30" ht="18.75">
      <c r="A436" s="6">
        <v>852</v>
      </c>
      <c r="B436" s="32" t="s">
        <v>930</v>
      </c>
      <c r="C436" s="31">
        <v>739</v>
      </c>
      <c r="D436" s="32"/>
      <c r="E436" s="217">
        <v>68.02000000000001</v>
      </c>
      <c r="F436" s="218">
        <v>365249</v>
      </c>
      <c r="G436" s="219">
        <f t="shared" si="31"/>
        <v>6.8100000000000005</v>
      </c>
      <c r="H436" s="218">
        <f t="shared" si="32"/>
        <v>56788</v>
      </c>
      <c r="J436" s="32">
        <v>0</v>
      </c>
      <c r="K436" s="32">
        <v>0</v>
      </c>
      <c r="L436" s="32"/>
      <c r="M436" s="218">
        <f t="shared" si="33"/>
        <v>365249</v>
      </c>
      <c r="N436" s="218">
        <f t="shared" si="34"/>
        <v>56788</v>
      </c>
      <c r="O436" s="33"/>
      <c r="P436">
        <v>852</v>
      </c>
      <c r="Q436"/>
      <c r="R436" s="221"/>
      <c r="T436" s="152">
        <f>E436-june!E436</f>
        <v>5.5100000000000051</v>
      </c>
      <c r="U436" s="7">
        <f>F436-june!F436</f>
        <v>29523</v>
      </c>
      <c r="V436" s="152">
        <f>G436-june!G436</f>
        <v>4.7</v>
      </c>
      <c r="W436" s="7">
        <f>H436-june!H436</f>
        <v>37821</v>
      </c>
      <c r="Y436" s="6">
        <f t="shared" si="30"/>
        <v>0</v>
      </c>
      <c r="Z436">
        <v>852</v>
      </c>
      <c r="AA436">
        <v>6.8100000000000005</v>
      </c>
      <c r="AB436" s="221">
        <v>56788</v>
      </c>
      <c r="AC436" s="7">
        <f>AA436-june!G436</f>
        <v>4.7</v>
      </c>
      <c r="AD436" s="7">
        <f>AB436-june!H436</f>
        <v>37821</v>
      </c>
    </row>
    <row r="437" spans="1:30" ht="18.75">
      <c r="A437" s="6">
        <v>853</v>
      </c>
      <c r="B437" s="32" t="s">
        <v>935</v>
      </c>
      <c r="C437" s="31">
        <v>742</v>
      </c>
      <c r="D437" s="32"/>
      <c r="E437" s="217">
        <v>36.6</v>
      </c>
      <c r="F437" s="218">
        <v>218436</v>
      </c>
      <c r="G437" s="219">
        <f t="shared" si="31"/>
        <v>0</v>
      </c>
      <c r="H437" s="218">
        <f t="shared" si="32"/>
        <v>0</v>
      </c>
      <c r="J437" s="32">
        <v>0</v>
      </c>
      <c r="K437" s="32">
        <v>0</v>
      </c>
      <c r="L437" s="32"/>
      <c r="M437" s="218">
        <f t="shared" si="33"/>
        <v>218436</v>
      </c>
      <c r="N437" s="218">
        <f t="shared" si="34"/>
        <v>0</v>
      </c>
      <c r="O437" s="33"/>
      <c r="P437">
        <v>853</v>
      </c>
      <c r="Q437"/>
      <c r="R437" s="221"/>
      <c r="T437" s="152">
        <f>E437-june!E437</f>
        <v>7.7700000000000031</v>
      </c>
      <c r="U437" s="7">
        <f>F437-june!F437</f>
        <v>55333</v>
      </c>
      <c r="V437" s="152">
        <f>G437-june!G437</f>
        <v>-2</v>
      </c>
      <c r="W437" s="7">
        <f>H437-june!H437</f>
        <v>-10748</v>
      </c>
      <c r="Y437" s="6">
        <f t="shared" si="30"/>
        <v>0</v>
      </c>
      <c r="Z437">
        <v>853</v>
      </c>
      <c r="AA437"/>
      <c r="AB437" s="221"/>
      <c r="AC437" s="7">
        <f>AA437-june!G437</f>
        <v>-2</v>
      </c>
      <c r="AD437" s="7">
        <f>AB437-june!H437</f>
        <v>-10748</v>
      </c>
    </row>
    <row r="438" spans="1:30" ht="18.75">
      <c r="A438" s="6">
        <v>855</v>
      </c>
      <c r="B438" s="31" t="s">
        <v>538</v>
      </c>
      <c r="C438" s="31">
        <v>784</v>
      </c>
      <c r="D438" s="31"/>
      <c r="E438" s="217">
        <v>0</v>
      </c>
      <c r="F438" s="218">
        <v>0</v>
      </c>
      <c r="G438" s="219">
        <f t="shared" si="31"/>
        <v>0</v>
      </c>
      <c r="H438" s="218">
        <f t="shared" si="32"/>
        <v>0</v>
      </c>
      <c r="J438" s="31">
        <v>0</v>
      </c>
      <c r="K438" s="31">
        <v>0</v>
      </c>
      <c r="L438" s="31"/>
      <c r="M438" s="218">
        <f t="shared" si="33"/>
        <v>0</v>
      </c>
      <c r="N438" s="218">
        <f t="shared" si="34"/>
        <v>0</v>
      </c>
      <c r="O438" s="33"/>
      <c r="P438">
        <v>855</v>
      </c>
      <c r="Q438"/>
      <c r="R438" s="221"/>
      <c r="T438" s="152">
        <f>E438-june!E438</f>
        <v>0</v>
      </c>
      <c r="U438" s="7">
        <f>F438-june!F438</f>
        <v>0</v>
      </c>
      <c r="V438" s="152">
        <f>G438-june!G438</f>
        <v>-0.81</v>
      </c>
      <c r="W438" s="7">
        <f>H438-june!H438</f>
        <v>-4050</v>
      </c>
      <c r="Y438" s="6">
        <f t="shared" si="30"/>
        <v>0</v>
      </c>
      <c r="Z438">
        <v>855</v>
      </c>
      <c r="AA438"/>
      <c r="AB438" s="221"/>
      <c r="AC438" s="7">
        <f>AA438-june!G438</f>
        <v>-0.81</v>
      </c>
      <c r="AD438" s="7">
        <f>AB438-june!H438</f>
        <v>-4050</v>
      </c>
    </row>
    <row r="439" spans="1:30" ht="18.75">
      <c r="A439" s="6">
        <v>860</v>
      </c>
      <c r="B439" s="32" t="s">
        <v>1307</v>
      </c>
      <c r="C439" s="31">
        <v>773</v>
      </c>
      <c r="D439" s="32"/>
      <c r="E439" s="217">
        <v>22.54</v>
      </c>
      <c r="F439" s="218">
        <v>127081</v>
      </c>
      <c r="G439" s="219">
        <f t="shared" si="31"/>
        <v>13</v>
      </c>
      <c r="H439" s="218">
        <f t="shared" si="32"/>
        <v>83687</v>
      </c>
      <c r="J439" s="32">
        <v>0</v>
      </c>
      <c r="K439" s="32">
        <v>0</v>
      </c>
      <c r="L439" s="32"/>
      <c r="M439" s="218">
        <f t="shared" si="33"/>
        <v>127081</v>
      </c>
      <c r="N439" s="218">
        <f t="shared" si="34"/>
        <v>83687</v>
      </c>
      <c r="O439" s="33"/>
      <c r="P439">
        <v>860</v>
      </c>
      <c r="Q439"/>
      <c r="R439" s="221"/>
      <c r="T439" s="152">
        <f>E439-june!E439</f>
        <v>-11.160000000000004</v>
      </c>
      <c r="U439" s="7">
        <f>F439-june!F439</f>
        <v>-56277</v>
      </c>
      <c r="V439" s="152">
        <f>G439-june!G439</f>
        <v>2</v>
      </c>
      <c r="W439" s="7">
        <f>H439-june!H439</f>
        <v>24525</v>
      </c>
      <c r="Y439" s="6">
        <f t="shared" si="30"/>
        <v>0</v>
      </c>
      <c r="Z439">
        <v>860</v>
      </c>
      <c r="AA439">
        <v>13</v>
      </c>
      <c r="AB439" s="221">
        <v>83687</v>
      </c>
      <c r="AC439" s="7">
        <f>AA439-june!G439</f>
        <v>2</v>
      </c>
      <c r="AD439" s="7">
        <f>AB439-june!H439</f>
        <v>24525</v>
      </c>
    </row>
    <row r="440" spans="1:30" ht="18.75">
      <c r="A440" s="6">
        <v>871</v>
      </c>
      <c r="B440" s="32" t="s">
        <v>936</v>
      </c>
      <c r="C440" s="31">
        <v>751</v>
      </c>
      <c r="D440" s="32"/>
      <c r="E440" s="217">
        <v>0</v>
      </c>
      <c r="F440" s="218">
        <v>0</v>
      </c>
      <c r="G440" s="219">
        <f t="shared" si="31"/>
        <v>20.98</v>
      </c>
      <c r="H440" s="218">
        <f t="shared" si="32"/>
        <v>117766</v>
      </c>
      <c r="J440" s="32">
        <v>0</v>
      </c>
      <c r="K440" s="32">
        <v>0</v>
      </c>
      <c r="L440" s="32"/>
      <c r="M440" s="218">
        <f t="shared" si="33"/>
        <v>0</v>
      </c>
      <c r="N440" s="218">
        <f t="shared" si="34"/>
        <v>117766</v>
      </c>
      <c r="O440" s="33"/>
      <c r="P440">
        <v>871</v>
      </c>
      <c r="Q440"/>
      <c r="R440" s="221"/>
      <c r="T440" s="152">
        <f>E440-june!E440</f>
        <v>0</v>
      </c>
      <c r="U440" s="7">
        <f>F440-june!F440</f>
        <v>0</v>
      </c>
      <c r="V440" s="152">
        <f>G440-june!G440</f>
        <v>2.7600000000000016</v>
      </c>
      <c r="W440" s="7">
        <f>H440-june!H440</f>
        <v>18315</v>
      </c>
      <c r="Y440" s="6">
        <f t="shared" si="30"/>
        <v>0</v>
      </c>
      <c r="Z440">
        <v>871</v>
      </c>
      <c r="AA440">
        <v>20.98</v>
      </c>
      <c r="AB440" s="221">
        <v>117766</v>
      </c>
      <c r="AC440" s="7">
        <f>AA440-june!G440</f>
        <v>2.7600000000000016</v>
      </c>
      <c r="AD440" s="7">
        <f>AB440-june!H440</f>
        <v>18315</v>
      </c>
    </row>
    <row r="441" spans="1:30" ht="18.75">
      <c r="A441" s="6">
        <v>872</v>
      </c>
      <c r="B441" s="31" t="s">
        <v>532</v>
      </c>
      <c r="C441" s="31">
        <v>754</v>
      </c>
      <c r="D441" s="31"/>
      <c r="E441" s="217">
        <v>0</v>
      </c>
      <c r="F441" s="218">
        <v>0</v>
      </c>
      <c r="G441" s="219">
        <f t="shared" si="31"/>
        <v>4</v>
      </c>
      <c r="H441" s="218">
        <f t="shared" si="32"/>
        <v>27181</v>
      </c>
      <c r="J441" s="31">
        <v>0</v>
      </c>
      <c r="K441" s="31">
        <v>0</v>
      </c>
      <c r="L441" s="31"/>
      <c r="M441" s="218">
        <f t="shared" si="33"/>
        <v>0</v>
      </c>
      <c r="N441" s="218">
        <f t="shared" si="34"/>
        <v>27181</v>
      </c>
      <c r="O441" s="33"/>
      <c r="P441">
        <v>872</v>
      </c>
      <c r="Q441"/>
      <c r="R441" s="221"/>
      <c r="T441" s="152">
        <f>E441-june!E441</f>
        <v>0</v>
      </c>
      <c r="U441" s="7">
        <f>F441-june!F441</f>
        <v>0</v>
      </c>
      <c r="V441" s="152">
        <f>G441-june!G441</f>
        <v>0</v>
      </c>
      <c r="W441" s="7">
        <f>H441-june!H441</f>
        <v>7181</v>
      </c>
      <c r="Y441" s="6">
        <f t="shared" si="30"/>
        <v>0</v>
      </c>
      <c r="Z441">
        <v>872</v>
      </c>
      <c r="AA441">
        <v>4</v>
      </c>
      <c r="AB441" s="221">
        <v>27181</v>
      </c>
      <c r="AC441" s="7">
        <f>AA441-june!G441</f>
        <v>0</v>
      </c>
      <c r="AD441" s="7">
        <f>AB441-june!H441</f>
        <v>7181</v>
      </c>
    </row>
    <row r="442" spans="1:30" ht="18.75">
      <c r="A442" s="6">
        <v>873</v>
      </c>
      <c r="B442" s="31" t="s">
        <v>531</v>
      </c>
      <c r="C442" s="31">
        <v>753</v>
      </c>
      <c r="D442" s="31"/>
      <c r="E442" s="217">
        <v>0</v>
      </c>
      <c r="F442" s="218">
        <v>0</v>
      </c>
      <c r="G442" s="219">
        <f t="shared" si="31"/>
        <v>1</v>
      </c>
      <c r="H442" s="218">
        <f t="shared" si="32"/>
        <v>5000</v>
      </c>
      <c r="J442" s="31">
        <v>0</v>
      </c>
      <c r="K442" s="31">
        <v>0</v>
      </c>
      <c r="L442" s="31"/>
      <c r="M442" s="218">
        <f t="shared" si="33"/>
        <v>0</v>
      </c>
      <c r="N442" s="218">
        <f t="shared" si="34"/>
        <v>5000</v>
      </c>
      <c r="O442" s="33"/>
      <c r="P442">
        <v>873</v>
      </c>
      <c r="Q442"/>
      <c r="R442" s="221"/>
      <c r="T442" s="152">
        <f>E442-june!E442</f>
        <v>0</v>
      </c>
      <c r="U442" s="7">
        <f>F442-june!F442</f>
        <v>0</v>
      </c>
      <c r="V442" s="152">
        <f>G442-june!G442</f>
        <v>0</v>
      </c>
      <c r="W442" s="7">
        <f>H442-june!H442</f>
        <v>0</v>
      </c>
      <c r="Y442" s="6">
        <f t="shared" si="30"/>
        <v>0</v>
      </c>
      <c r="Z442">
        <v>873</v>
      </c>
      <c r="AA442">
        <v>1</v>
      </c>
      <c r="AB442" s="221">
        <v>5000</v>
      </c>
      <c r="AC442" s="7">
        <f>AA442-june!G442</f>
        <v>0</v>
      </c>
      <c r="AD442" s="7">
        <f>AB442-june!H442</f>
        <v>0</v>
      </c>
    </row>
    <row r="443" spans="1:30" ht="18.75">
      <c r="A443" s="6">
        <v>876</v>
      </c>
      <c r="B443" s="31" t="s">
        <v>535</v>
      </c>
      <c r="C443" s="31">
        <v>762</v>
      </c>
      <c r="D443" s="31"/>
      <c r="E443" s="217">
        <v>0</v>
      </c>
      <c r="F443" s="218">
        <v>0</v>
      </c>
      <c r="G443" s="219">
        <f t="shared" si="31"/>
        <v>29.86</v>
      </c>
      <c r="H443" s="218">
        <f t="shared" si="32"/>
        <v>174114</v>
      </c>
      <c r="J443" s="31">
        <v>0</v>
      </c>
      <c r="K443" s="31">
        <v>0</v>
      </c>
      <c r="L443" s="31"/>
      <c r="M443" s="218">
        <f t="shared" si="33"/>
        <v>0</v>
      </c>
      <c r="N443" s="218">
        <f t="shared" si="34"/>
        <v>174114</v>
      </c>
      <c r="O443" s="33"/>
      <c r="P443">
        <v>876</v>
      </c>
      <c r="Q443"/>
      <c r="R443" s="221"/>
      <c r="T443" s="152">
        <f>E443-june!E443</f>
        <v>0</v>
      </c>
      <c r="U443" s="7">
        <f>F443-june!F443</f>
        <v>0</v>
      </c>
      <c r="V443" s="152">
        <f>G443-june!G443</f>
        <v>-0.62999999999999901</v>
      </c>
      <c r="W443" s="7">
        <f>H443-june!H443</f>
        <v>-7317</v>
      </c>
      <c r="Y443" s="6">
        <f t="shared" si="30"/>
        <v>0</v>
      </c>
      <c r="Z443">
        <v>876</v>
      </c>
      <c r="AA443">
        <v>29.86</v>
      </c>
      <c r="AB443" s="221">
        <v>174114</v>
      </c>
      <c r="AC443" s="7">
        <f>AA443-june!G443</f>
        <v>-0.62999999999999901</v>
      </c>
      <c r="AD443" s="7">
        <f>AB443-june!H443</f>
        <v>-7317</v>
      </c>
    </row>
    <row r="444" spans="1:30" ht="18.75">
      <c r="A444" s="6">
        <v>878</v>
      </c>
      <c r="B444" s="31" t="s">
        <v>937</v>
      </c>
      <c r="C444" s="31">
        <v>785</v>
      </c>
      <c r="D444" s="31"/>
      <c r="E444" s="217">
        <v>0</v>
      </c>
      <c r="F444" s="218">
        <v>0</v>
      </c>
      <c r="G444" s="219">
        <f t="shared" si="31"/>
        <v>0</v>
      </c>
      <c r="H444" s="218">
        <f t="shared" si="32"/>
        <v>0</v>
      </c>
      <c r="J444" s="31">
        <v>0</v>
      </c>
      <c r="K444" s="31">
        <v>0</v>
      </c>
      <c r="L444" s="31"/>
      <c r="M444" s="218">
        <f t="shared" si="33"/>
        <v>0</v>
      </c>
      <c r="N444" s="218">
        <f t="shared" si="34"/>
        <v>0</v>
      </c>
      <c r="O444" s="33"/>
      <c r="P444">
        <v>878</v>
      </c>
      <c r="Q444"/>
      <c r="R444" s="221"/>
      <c r="T444" s="152">
        <f>E444-june!E444</f>
        <v>0</v>
      </c>
      <c r="U444" s="7">
        <f>F444-june!F444</f>
        <v>0</v>
      </c>
      <c r="V444" s="152">
        <f>G444-june!G444</f>
        <v>-0.69</v>
      </c>
      <c r="W444" s="7">
        <f>H444-june!H444</f>
        <v>-3450</v>
      </c>
      <c r="Y444" s="6">
        <f t="shared" si="30"/>
        <v>0</v>
      </c>
      <c r="Z444">
        <v>878</v>
      </c>
      <c r="AA444"/>
      <c r="AB444" s="221"/>
      <c r="AC444" s="7">
        <f>AA444-june!G444</f>
        <v>-0.69</v>
      </c>
      <c r="AD444" s="7">
        <f>AB444-june!H444</f>
        <v>-3450</v>
      </c>
    </row>
    <row r="445" spans="1:30" ht="18.75">
      <c r="A445" s="6">
        <v>879</v>
      </c>
      <c r="B445" s="31" t="s">
        <v>533</v>
      </c>
      <c r="C445" s="31">
        <v>758</v>
      </c>
      <c r="D445" s="31"/>
      <c r="E445" s="217">
        <v>0</v>
      </c>
      <c r="F445" s="218">
        <v>0</v>
      </c>
      <c r="G445" s="219">
        <f t="shared" si="31"/>
        <v>4</v>
      </c>
      <c r="H445" s="218">
        <f t="shared" si="32"/>
        <v>20000</v>
      </c>
      <c r="J445" s="31">
        <v>0</v>
      </c>
      <c r="K445" s="31">
        <v>0</v>
      </c>
      <c r="L445" s="31"/>
      <c r="M445" s="218">
        <f t="shared" si="33"/>
        <v>0</v>
      </c>
      <c r="N445" s="218">
        <f t="shared" si="34"/>
        <v>20000</v>
      </c>
      <c r="O445" s="33"/>
      <c r="P445">
        <v>879</v>
      </c>
      <c r="Q445"/>
      <c r="R445" s="221"/>
      <c r="T445" s="152">
        <f>E445-june!E445</f>
        <v>0</v>
      </c>
      <c r="U445" s="7">
        <f>F445-june!F445</f>
        <v>0</v>
      </c>
      <c r="V445" s="152">
        <f>G445-june!G445</f>
        <v>2.6799999999999997</v>
      </c>
      <c r="W445" s="7">
        <f>H445-june!H445</f>
        <v>13400</v>
      </c>
      <c r="Y445" s="6">
        <f t="shared" si="30"/>
        <v>0</v>
      </c>
      <c r="Z445">
        <v>879</v>
      </c>
      <c r="AA445">
        <v>4</v>
      </c>
      <c r="AB445" s="221">
        <v>20000</v>
      </c>
      <c r="AC445" s="7">
        <f>AA445-june!G445</f>
        <v>2.6799999999999997</v>
      </c>
      <c r="AD445" s="7">
        <f>AB445-june!H445</f>
        <v>13400</v>
      </c>
    </row>
    <row r="446" spans="1:30" ht="18.75">
      <c r="A446" s="6">
        <v>885</v>
      </c>
      <c r="B446" s="32" t="s">
        <v>942</v>
      </c>
      <c r="C446" s="31">
        <v>774</v>
      </c>
      <c r="D446" s="32"/>
      <c r="E446" s="217">
        <v>139.66999999999999</v>
      </c>
      <c r="F446" s="218">
        <v>749436</v>
      </c>
      <c r="G446" s="219">
        <f t="shared" si="31"/>
        <v>5.86</v>
      </c>
      <c r="H446" s="218">
        <f t="shared" si="32"/>
        <v>33338</v>
      </c>
      <c r="J446" s="32">
        <v>0</v>
      </c>
      <c r="K446" s="32">
        <v>0</v>
      </c>
      <c r="L446" s="32"/>
      <c r="M446" s="218">
        <f t="shared" si="33"/>
        <v>749436</v>
      </c>
      <c r="N446" s="218">
        <f t="shared" si="34"/>
        <v>33338</v>
      </c>
      <c r="O446" s="33"/>
      <c r="P446">
        <v>885</v>
      </c>
      <c r="Q446"/>
      <c r="R446" s="221"/>
      <c r="T446" s="152">
        <f>E446-june!E446</f>
        <v>25.089999999999989</v>
      </c>
      <c r="U446" s="7">
        <f>F446-june!F446</f>
        <v>121373</v>
      </c>
      <c r="V446" s="152">
        <f>G446-june!G446</f>
        <v>1.0500000000000007</v>
      </c>
      <c r="W446" s="7">
        <f>H446-june!H446</f>
        <v>8397</v>
      </c>
      <c r="Y446" s="6">
        <f t="shared" si="30"/>
        <v>0</v>
      </c>
      <c r="Z446">
        <v>885</v>
      </c>
      <c r="AA446">
        <v>5.86</v>
      </c>
      <c r="AB446" s="221">
        <v>33338</v>
      </c>
      <c r="AC446" s="7">
        <f>AA446-june!G446</f>
        <v>1.0500000000000007</v>
      </c>
      <c r="AD446" s="7">
        <f>AB446-june!H446</f>
        <v>8397</v>
      </c>
    </row>
    <row r="447" spans="1:30" ht="18.75">
      <c r="A447" s="6">
        <v>910</v>
      </c>
      <c r="B447" s="31" t="s">
        <v>541</v>
      </c>
      <c r="C447" s="31">
        <v>810</v>
      </c>
      <c r="D447" s="31"/>
      <c r="E447" s="217">
        <v>0</v>
      </c>
      <c r="F447" s="218">
        <v>0</v>
      </c>
      <c r="G447" s="219">
        <f t="shared" si="31"/>
        <v>0</v>
      </c>
      <c r="H447" s="218">
        <f t="shared" si="32"/>
        <v>0</v>
      </c>
      <c r="J447" s="31">
        <v>0</v>
      </c>
      <c r="K447" s="31">
        <v>0</v>
      </c>
      <c r="L447" s="31"/>
      <c r="M447" s="218">
        <f t="shared" si="33"/>
        <v>0</v>
      </c>
      <c r="N447" s="218">
        <f t="shared" si="34"/>
        <v>0</v>
      </c>
      <c r="O447" s="33"/>
      <c r="P447">
        <v>910</v>
      </c>
      <c r="Q447"/>
      <c r="R447" s="221"/>
      <c r="T447" s="152">
        <f>E447-june!E447</f>
        <v>0</v>
      </c>
      <c r="U447" s="7">
        <f>F447-june!F447</f>
        <v>0</v>
      </c>
      <c r="V447" s="152">
        <f>G447-june!G447</f>
        <v>0</v>
      </c>
      <c r="W447" s="7">
        <f>H447-june!H447</f>
        <v>0</v>
      </c>
      <c r="Y447" s="6">
        <f t="shared" si="30"/>
        <v>0</v>
      </c>
      <c r="Z447">
        <v>910</v>
      </c>
      <c r="AA447"/>
      <c r="AB447" s="221"/>
      <c r="AC447" s="7">
        <f>AA447-june!G447</f>
        <v>0</v>
      </c>
      <c r="AD447" s="7">
        <f>AB447-june!H447</f>
        <v>0</v>
      </c>
    </row>
    <row r="448" spans="1:30" ht="18.75">
      <c r="A448" s="6">
        <v>915</v>
      </c>
      <c r="B448" s="31" t="s">
        <v>542</v>
      </c>
      <c r="C448" s="31">
        <v>830</v>
      </c>
      <c r="D448" s="31"/>
      <c r="E448" s="217">
        <v>0</v>
      </c>
      <c r="F448" s="218">
        <v>0</v>
      </c>
      <c r="G448" s="219">
        <f t="shared" si="31"/>
        <v>0</v>
      </c>
      <c r="H448" s="218">
        <f t="shared" si="32"/>
        <v>0</v>
      </c>
      <c r="J448" s="31">
        <v>0</v>
      </c>
      <c r="K448" s="31">
        <v>0</v>
      </c>
      <c r="L448" s="31"/>
      <c r="M448" s="218">
        <f t="shared" si="33"/>
        <v>0</v>
      </c>
      <c r="N448" s="218">
        <f t="shared" si="34"/>
        <v>0</v>
      </c>
      <c r="O448" s="33"/>
      <c r="P448">
        <v>915</v>
      </c>
      <c r="Q448"/>
      <c r="R448" s="221"/>
      <c r="T448" s="152">
        <f>E448-june!E448</f>
        <v>0</v>
      </c>
      <c r="U448" s="7">
        <f>F448-june!F448</f>
        <v>0</v>
      </c>
      <c r="V448" s="152">
        <f>G448-june!G448</f>
        <v>0</v>
      </c>
      <c r="W448" s="7">
        <f>H448-june!H448</f>
        <v>0</v>
      </c>
      <c r="Y448" s="6">
        <f t="shared" si="30"/>
        <v>0</v>
      </c>
      <c r="Z448">
        <v>915</v>
      </c>
      <c r="AA448"/>
      <c r="AB448" s="221"/>
      <c r="AC448" s="7">
        <f>AA448-june!G448</f>
        <v>0</v>
      </c>
      <c r="AD448" s="7">
        <f>AB448-june!H448</f>
        <v>0</v>
      </c>
    </row>
    <row r="449" spans="1:30" ht="18.75">
      <c r="A449" s="6">
        <v>3901</v>
      </c>
      <c r="B449" s="31" t="s">
        <v>5</v>
      </c>
      <c r="C449" s="31">
        <v>950</v>
      </c>
      <c r="D449" s="31"/>
      <c r="E449" s="219">
        <f>SUM(Q10:Q450)*0.83</f>
        <v>389.27</v>
      </c>
      <c r="F449" s="193">
        <f>E449*6625</f>
        <v>2578913.75</v>
      </c>
      <c r="G449" s="219">
        <f t="shared" si="31"/>
        <v>0</v>
      </c>
      <c r="H449" s="218">
        <f t="shared" si="32"/>
        <v>0</v>
      </c>
      <c r="J449" s="31">
        <v>0</v>
      </c>
      <c r="K449" s="31">
        <v>0</v>
      </c>
      <c r="L449" s="31"/>
      <c r="M449" s="218">
        <f t="shared" si="33"/>
        <v>2578913.75</v>
      </c>
      <c r="N449" s="218">
        <f t="shared" si="34"/>
        <v>0</v>
      </c>
      <c r="O449" s="33"/>
      <c r="P449">
        <v>3901</v>
      </c>
      <c r="Q449"/>
      <c r="R449" s="221"/>
      <c r="T449" s="152">
        <f>E449-june!E449</f>
        <v>-232.83999999999992</v>
      </c>
      <c r="U449" s="7">
        <f>F449-june!F449</f>
        <v>-1728394.25</v>
      </c>
      <c r="V449" s="152">
        <f>G449-june!G449</f>
        <v>0</v>
      </c>
      <c r="W449" s="7">
        <f>H449-june!H449</f>
        <v>0</v>
      </c>
      <c r="Y449" s="6">
        <f t="shared" si="30"/>
        <v>0</v>
      </c>
      <c r="Z449">
        <v>3901</v>
      </c>
      <c r="AA449"/>
      <c r="AB449" s="221"/>
      <c r="AC449" s="7">
        <f>AA449-june!G449</f>
        <v>0</v>
      </c>
      <c r="AD449" s="7">
        <f>AB449-june!H449</f>
        <v>0</v>
      </c>
    </row>
    <row r="450" spans="1:30" ht="18.75">
      <c r="A450" s="6">
        <v>3902</v>
      </c>
      <c r="B450" s="31" t="s">
        <v>1618</v>
      </c>
      <c r="C450" s="31"/>
      <c r="D450" s="31"/>
      <c r="E450" s="219">
        <f>SUM(R10:R450)*0.59</f>
        <v>584.1</v>
      </c>
      <c r="F450" s="193">
        <f>E450*6625</f>
        <v>3869662.5</v>
      </c>
      <c r="G450" s="219">
        <f t="shared" si="31"/>
        <v>0</v>
      </c>
      <c r="H450" s="218">
        <f t="shared" si="32"/>
        <v>0</v>
      </c>
      <c r="J450" s="31">
        <v>0</v>
      </c>
      <c r="K450" s="31">
        <v>0</v>
      </c>
      <c r="L450" s="31"/>
      <c r="M450" s="218">
        <f t="shared" si="33"/>
        <v>3869662.5</v>
      </c>
      <c r="N450" s="218">
        <f t="shared" si="34"/>
        <v>0</v>
      </c>
      <c r="O450" s="33"/>
      <c r="P450">
        <v>3902</v>
      </c>
      <c r="Q450"/>
      <c r="R450" s="221"/>
      <c r="T450" s="152">
        <f>E450-june!E450</f>
        <v>-311.05000000000246</v>
      </c>
      <c r="U450" s="7">
        <f>F450-june!F450</f>
        <v>-2267290.5</v>
      </c>
      <c r="V450" s="152">
        <f>G450-june!G450</f>
        <v>0</v>
      </c>
      <c r="W450" s="7">
        <f>H450-june!H450</f>
        <v>0</v>
      </c>
      <c r="Y450" s="6">
        <f t="shared" si="30"/>
        <v>0</v>
      </c>
      <c r="Z450">
        <v>3902</v>
      </c>
      <c r="AA450"/>
      <c r="AB450" s="221"/>
      <c r="AC450" s="7">
        <f>AA450-june!G450</f>
        <v>0</v>
      </c>
      <c r="AD450" s="7">
        <f>AB450-june!H450</f>
        <v>0</v>
      </c>
    </row>
    <row r="451" spans="1:30" ht="18.75">
      <c r="A451" s="6">
        <v>9999</v>
      </c>
      <c r="B451" s="6" t="s">
        <v>550</v>
      </c>
      <c r="E451" s="226">
        <f>SUM(E10:E450)</f>
        <v>14726.990000000009</v>
      </c>
      <c r="F451" s="227">
        <f>SUM(F10:F450)</f>
        <v>87785649.25</v>
      </c>
      <c r="G451" s="226">
        <f>SUM(G10:G450)</f>
        <v>14695.990000000003</v>
      </c>
      <c r="H451" s="227">
        <f>SUM(H10:H450)</f>
        <v>87703652</v>
      </c>
      <c r="I451" s="63"/>
      <c r="J451" s="227">
        <f t="shared" ref="J451:K451" si="35">SUM(J10:J450)</f>
        <v>46450</v>
      </c>
      <c r="K451" s="227">
        <f t="shared" si="35"/>
        <v>46450</v>
      </c>
      <c r="L451" s="63"/>
      <c r="M451" s="227">
        <f t="shared" ref="M451" si="36">SUM(M10:M450)</f>
        <v>87832099.25</v>
      </c>
      <c r="N451" s="227">
        <f t="shared" ref="N451" si="37">SUM(N10:N450)</f>
        <v>87750102</v>
      </c>
      <c r="O451" s="228"/>
      <c r="P451"/>
      <c r="Q451" s="152">
        <f t="shared" ref="Q451:R451" si="38">SUM(Q10:Q450)</f>
        <v>469</v>
      </c>
      <c r="R451" s="152">
        <f t="shared" si="38"/>
        <v>990</v>
      </c>
      <c r="T451" s="152">
        <f>SUM(T10:T450)</f>
        <v>-908.55000000000291</v>
      </c>
      <c r="U451" s="7">
        <f>SUM(U10:U450)</f>
        <v>-6959530.75</v>
      </c>
      <c r="V451" s="152">
        <f>SUM(V10:V450)</f>
        <v>-939.55000000000109</v>
      </c>
      <c r="W451" s="7">
        <f>SUM(W10:W450)</f>
        <v>-7196403</v>
      </c>
    </row>
    <row r="452" spans="1:30" ht="18.75">
      <c r="G452"/>
      <c r="H452"/>
      <c r="Q452" s="6">
        <f>Q451*0.83</f>
        <v>389.27</v>
      </c>
      <c r="R452" s="6">
        <f>R451*0.59</f>
        <v>584.1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 filterMode="1"/>
  <dimension ref="A1:AP1627"/>
  <sheetViews>
    <sheetView showGridLines="0" zoomScale="75" workbookViewId="0">
      <pane xSplit="4" ySplit="9" topLeftCell="E436" activePane="bottomRight" state="frozen"/>
      <selection activeCell="B1" sqref="B1"/>
      <selection pane="topRight" activeCell="B1" sqref="B1"/>
      <selection pane="bottomLeft" activeCell="B1" sqref="B1"/>
      <selection pane="bottomRight" activeCell="C450" sqref="C450"/>
    </sheetView>
  </sheetViews>
  <sheetFormatPr defaultColWidth="8.77734375" defaultRowHeight="15.75"/>
  <cols>
    <col min="1" max="1" width="5.33203125" style="3" customWidth="1"/>
    <col min="2" max="2" width="20.77734375" style="3" customWidth="1"/>
    <col min="3" max="3" width="0.77734375" style="3" customWidth="1"/>
    <col min="4" max="4" width="1.5546875" style="3" hidden="1" customWidth="1"/>
    <col min="5" max="5" width="8.6640625" style="3" customWidth="1"/>
    <col min="6" max="6" width="10.44140625" style="3" customWidth="1"/>
    <col min="7" max="7" width="8.77734375" style="3" customWidth="1"/>
    <col min="8" max="8" width="11.21875" style="3" customWidth="1"/>
    <col min="9" max="9" width="4.109375" style="3" customWidth="1"/>
    <col min="10" max="10" width="8.21875" style="3" customWidth="1"/>
    <col min="11" max="11" width="8.44140625" style="3" customWidth="1"/>
    <col min="12" max="13" width="4.33203125" style="3" customWidth="1"/>
    <col min="14" max="14" width="10.33203125" style="3" customWidth="1"/>
    <col min="15" max="15" width="10.44140625" style="3" customWidth="1"/>
    <col min="16" max="18" width="8.77734375" style="3" customWidth="1"/>
    <col min="19" max="19" width="5.21875" style="126" customWidth="1"/>
    <col min="20" max="20" width="7.77734375" style="3" customWidth="1"/>
    <col min="21" max="21" width="12.77734375" style="3" customWidth="1"/>
    <col min="22" max="22" width="10.6640625" style="3" customWidth="1"/>
    <col min="23" max="23" width="13.33203125" style="3" customWidth="1"/>
    <col min="24" max="24" width="12.109375" style="3" customWidth="1"/>
    <col min="25" max="25" width="8.77734375" style="3" customWidth="1"/>
    <col min="26" max="26" width="6.109375" style="126" customWidth="1"/>
    <col min="27" max="27" width="8.77734375" style="3" customWidth="1"/>
    <col min="28" max="28" width="12" style="3" customWidth="1"/>
    <col min="29" max="29" width="8.77734375" style="3" customWidth="1"/>
    <col min="30" max="30" width="10.5546875" style="3" customWidth="1"/>
    <col min="31" max="34" width="11.5546875" style="3" customWidth="1"/>
    <col min="35" max="16384" width="8.77734375" style="3"/>
  </cols>
  <sheetData>
    <row r="1" spans="1:42" s="75" customFormat="1" ht="23.45" customHeight="1">
      <c r="G1" s="76"/>
      <c r="H1" s="76"/>
      <c r="J1" s="75" t="s">
        <v>1678</v>
      </c>
      <c r="S1" s="124"/>
      <c r="T1" s="88" t="s">
        <v>1683</v>
      </c>
      <c r="Z1" s="88" t="s">
        <v>1682</v>
      </c>
      <c r="AA1" s="88"/>
      <c r="AJ1" s="75" t="s">
        <v>1684</v>
      </c>
      <c r="AN1" s="75" t="s">
        <v>1685</v>
      </c>
    </row>
    <row r="2" spans="1:42" s="20" customFormat="1" ht="23.25">
      <c r="A2" s="267" t="s">
        <v>1354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S2" s="125"/>
      <c r="T2"/>
      <c r="Z2"/>
      <c r="AA2" s="92"/>
      <c r="AJ2" s="20" t="s">
        <v>1679</v>
      </c>
      <c r="AN2" s="20" t="s">
        <v>1679</v>
      </c>
    </row>
    <row r="3" spans="1:42" s="20" customFormat="1" ht="18">
      <c r="A3" s="268" t="s">
        <v>548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S3" s="125"/>
      <c r="Z3" s="125"/>
    </row>
    <row r="5" spans="1:42" ht="30" customHeight="1">
      <c r="A5" s="269" t="s">
        <v>1677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</row>
    <row r="6" spans="1:42" s="9" customFormat="1" ht="19.5" customHeight="1">
      <c r="A6" s="8"/>
      <c r="B6" s="8"/>
      <c r="C6" s="8"/>
      <c r="D6" s="8"/>
      <c r="E6" s="13"/>
      <c r="F6" s="13"/>
      <c r="G6" s="13"/>
      <c r="H6" s="13"/>
      <c r="I6" s="8"/>
      <c r="J6" s="13" t="s">
        <v>546</v>
      </c>
      <c r="K6" s="13" t="s">
        <v>546</v>
      </c>
      <c r="L6" s="13"/>
      <c r="M6" s="13"/>
      <c r="N6" s="13" t="s">
        <v>552</v>
      </c>
      <c r="O6" s="13" t="s">
        <v>552</v>
      </c>
      <c r="R6" s="13"/>
      <c r="T6" s="46"/>
      <c r="U6"/>
      <c r="V6"/>
      <c r="W6"/>
      <c r="X6"/>
      <c r="Y6"/>
      <c r="Z6" s="127"/>
      <c r="AA6" s="46"/>
      <c r="AB6"/>
      <c r="AC6"/>
      <c r="AD6" s="79"/>
      <c r="AJ6" s="9" t="s">
        <v>1681</v>
      </c>
      <c r="AK6" s="9" t="s">
        <v>1681</v>
      </c>
      <c r="AN6" s="9" t="s">
        <v>1681</v>
      </c>
      <c r="AO6" s="9" t="s">
        <v>1681</v>
      </c>
    </row>
    <row r="7" spans="1:42" s="9" customFormat="1" ht="13.5" customHeight="1">
      <c r="A7" s="8"/>
      <c r="B7" s="8"/>
      <c r="C7" s="8"/>
      <c r="D7" s="8"/>
      <c r="E7" s="8" t="s">
        <v>1671</v>
      </c>
      <c r="F7" s="8" t="s">
        <v>1671</v>
      </c>
      <c r="G7" s="8" t="s">
        <v>1671</v>
      </c>
      <c r="H7" s="8" t="s">
        <v>1671</v>
      </c>
      <c r="I7" s="8"/>
      <c r="J7" s="8" t="s">
        <v>1622</v>
      </c>
      <c r="K7" s="8" t="s">
        <v>1622</v>
      </c>
      <c r="L7" s="8"/>
      <c r="M7" s="8"/>
      <c r="N7" s="8" t="s">
        <v>543</v>
      </c>
      <c r="O7" s="8" t="s">
        <v>544</v>
      </c>
      <c r="R7" s="8"/>
      <c r="T7" s="8" t="s">
        <v>553</v>
      </c>
      <c r="U7" s="8" t="s">
        <v>553</v>
      </c>
      <c r="V7" s="8" t="s">
        <v>1625</v>
      </c>
      <c r="W7" s="8" t="s">
        <v>1625</v>
      </c>
      <c r="X7" s="8"/>
      <c r="Y7" s="8"/>
      <c r="Z7" s="8"/>
      <c r="AA7" s="8" t="s">
        <v>553</v>
      </c>
      <c r="AB7" s="8" t="s">
        <v>553</v>
      </c>
      <c r="AC7" s="8" t="s">
        <v>1625</v>
      </c>
      <c r="AD7" s="8" t="s">
        <v>1625</v>
      </c>
      <c r="AE7" s="79" t="s">
        <v>960</v>
      </c>
      <c r="AF7" s="79"/>
      <c r="AG7" s="79"/>
      <c r="AH7" s="79"/>
      <c r="AJ7" s="9" t="s">
        <v>553</v>
      </c>
      <c r="AK7" s="9" t="s">
        <v>553</v>
      </c>
      <c r="AN7" s="9" t="s">
        <v>553</v>
      </c>
      <c r="AO7" s="9" t="s">
        <v>553</v>
      </c>
    </row>
    <row r="8" spans="1:42" s="9" customFormat="1" ht="15" customHeight="1">
      <c r="A8" s="8"/>
      <c r="B8" s="8"/>
      <c r="C8" s="8"/>
      <c r="D8" s="8"/>
      <c r="E8" s="8" t="s">
        <v>543</v>
      </c>
      <c r="F8" s="8" t="s">
        <v>543</v>
      </c>
      <c r="G8" s="8" t="s">
        <v>544</v>
      </c>
      <c r="H8" s="8" t="s">
        <v>544</v>
      </c>
      <c r="I8" s="8"/>
      <c r="J8" s="8" t="s">
        <v>543</v>
      </c>
      <c r="K8" s="8" t="s">
        <v>544</v>
      </c>
      <c r="L8" s="8"/>
      <c r="M8" s="8"/>
      <c r="N8" s="8" t="s">
        <v>545</v>
      </c>
      <c r="O8" s="8" t="s">
        <v>545</v>
      </c>
      <c r="R8" s="8"/>
      <c r="T8" s="8" t="s">
        <v>543</v>
      </c>
      <c r="U8" s="8" t="s">
        <v>543</v>
      </c>
      <c r="V8" s="8" t="s">
        <v>584</v>
      </c>
      <c r="W8" s="8" t="s">
        <v>584</v>
      </c>
      <c r="X8" s="8" t="s">
        <v>489</v>
      </c>
      <c r="Y8" s="8"/>
      <c r="Z8" s="8"/>
      <c r="AA8" s="8" t="s">
        <v>544</v>
      </c>
      <c r="AB8" s="8" t="s">
        <v>544</v>
      </c>
      <c r="AC8" s="79" t="s">
        <v>585</v>
      </c>
      <c r="AD8" s="79" t="s">
        <v>585</v>
      </c>
      <c r="AE8" s="79" t="s">
        <v>585</v>
      </c>
      <c r="AF8" s="79"/>
      <c r="AG8" s="79"/>
      <c r="AH8" s="79"/>
      <c r="AJ8" s="9" t="s">
        <v>543</v>
      </c>
      <c r="AK8" s="9" t="s">
        <v>543</v>
      </c>
      <c r="AN8" s="9" t="s">
        <v>544</v>
      </c>
      <c r="AO8" s="9" t="s">
        <v>544</v>
      </c>
    </row>
    <row r="9" spans="1:42" s="12" customFormat="1" ht="23.25" customHeight="1">
      <c r="A9" s="10" t="s">
        <v>554</v>
      </c>
      <c r="B9" s="10" t="s">
        <v>547</v>
      </c>
      <c r="C9" s="11" t="s">
        <v>1309</v>
      </c>
      <c r="D9" s="11"/>
      <c r="E9" s="11" t="s">
        <v>549</v>
      </c>
      <c r="F9" s="11" t="s">
        <v>545</v>
      </c>
      <c r="G9" s="11" t="s">
        <v>549</v>
      </c>
      <c r="H9" s="11" t="s">
        <v>545</v>
      </c>
      <c r="I9" s="11"/>
      <c r="J9" s="11" t="s">
        <v>545</v>
      </c>
      <c r="K9" s="11" t="s">
        <v>545</v>
      </c>
      <c r="L9" s="11"/>
      <c r="M9" s="11"/>
      <c r="N9" s="11" t="s">
        <v>1671</v>
      </c>
      <c r="O9" s="11" t="s">
        <v>1671</v>
      </c>
      <c r="R9" s="22">
        <f>SUM(R10:R450)</f>
        <v>0</v>
      </c>
      <c r="S9" s="11" t="s">
        <v>1308</v>
      </c>
      <c r="T9" s="11" t="s">
        <v>549</v>
      </c>
      <c r="U9" s="11" t="s">
        <v>545</v>
      </c>
      <c r="V9" s="11" t="s">
        <v>769</v>
      </c>
      <c r="W9" s="11" t="s">
        <v>1509</v>
      </c>
      <c r="X9" s="11" t="s">
        <v>1509</v>
      </c>
      <c r="Y9" s="22">
        <f>SUM(Y10:Y450)</f>
        <v>0</v>
      </c>
      <c r="Z9" s="11" t="s">
        <v>1308</v>
      </c>
      <c r="AA9" s="11" t="s">
        <v>549</v>
      </c>
      <c r="AB9" s="11" t="s">
        <v>545</v>
      </c>
      <c r="AC9" s="80" t="s">
        <v>769</v>
      </c>
      <c r="AD9" s="80" t="s">
        <v>545</v>
      </c>
      <c r="AE9" s="80" t="s">
        <v>545</v>
      </c>
      <c r="AF9" s="80"/>
      <c r="AG9" s="80"/>
      <c r="AH9" s="80"/>
      <c r="AJ9" s="12" t="s">
        <v>549</v>
      </c>
      <c r="AK9" s="12" t="s">
        <v>545</v>
      </c>
      <c r="AN9" s="12" t="s">
        <v>549</v>
      </c>
      <c r="AO9" s="12" t="s">
        <v>545</v>
      </c>
    </row>
    <row r="10" spans="1:42" s="1" customFormat="1" ht="18.75">
      <c r="A10" s="17">
        <v>1</v>
      </c>
      <c r="B10" s="17" t="s">
        <v>890</v>
      </c>
      <c r="C10" s="17">
        <v>1</v>
      </c>
      <c r="D10" s="21"/>
      <c r="E10" s="34">
        <f>T10</f>
        <v>1</v>
      </c>
      <c r="F10" s="35">
        <f>U10</f>
        <v>5000</v>
      </c>
      <c r="G10" s="34">
        <f>AA10</f>
        <v>36</v>
      </c>
      <c r="H10" s="36">
        <f>AB10</f>
        <v>231077</v>
      </c>
      <c r="I10"/>
      <c r="J10" s="96">
        <f>proj16aug!J10</f>
        <v>0</v>
      </c>
      <c r="K10" s="96">
        <f>proj16aug!K10</f>
        <v>0</v>
      </c>
      <c r="L10"/>
      <c r="M10" s="16"/>
      <c r="N10" s="36">
        <f>F10+J10</f>
        <v>5000</v>
      </c>
      <c r="O10" s="36">
        <f>H10+K10</f>
        <v>231077</v>
      </c>
      <c r="P10" s="16"/>
      <c r="Q10" s="18">
        <f>SUM(E10:O10)</f>
        <v>472191</v>
      </c>
      <c r="R10" s="15">
        <f t="shared" ref="R10:R73" si="0">ABS(A10-S10)</f>
        <v>0</v>
      </c>
      <c r="S10">
        <v>1</v>
      </c>
      <c r="T10">
        <v>1</v>
      </c>
      <c r="U10">
        <v>5000</v>
      </c>
      <c r="V10" s="84">
        <f>proj16jul!C10</f>
        <v>2</v>
      </c>
      <c r="W10" s="84">
        <f>proj16jul!D10</f>
        <v>10000</v>
      </c>
      <c r="X10" s="15">
        <f>U10-W10</f>
        <v>-5000</v>
      </c>
      <c r="Y10" s="15">
        <f t="shared" ref="Y10:Y73" si="1">ABS(Z10-A10)</f>
        <v>0</v>
      </c>
      <c r="Z10" s="122">
        <v>1</v>
      </c>
      <c r="AA10" s="71">
        <v>36</v>
      </c>
      <c r="AB10" s="71">
        <v>231077</v>
      </c>
      <c r="AC10" s="84">
        <f>proj16jul!E10</f>
        <v>26.249999999999996</v>
      </c>
      <c r="AD10" s="84">
        <f>proj16jul!F10</f>
        <v>141707</v>
      </c>
      <c r="AE10" s="15">
        <f t="shared" ref="AE10:AE73" si="2">AB10-AD10</f>
        <v>89370</v>
      </c>
      <c r="AF10" s="15"/>
      <c r="AG10" s="15">
        <f>AI10-A10</f>
        <v>0</v>
      </c>
      <c r="AH10" s="15"/>
      <c r="AI10" s="122">
        <v>1</v>
      </c>
      <c r="AJ10" s="71">
        <v>2</v>
      </c>
      <c r="AK10" s="71">
        <v>10000</v>
      </c>
      <c r="AL10" s="1">
        <f>AJ10-T10</f>
        <v>1</v>
      </c>
      <c r="AM10" s="122">
        <v>1</v>
      </c>
      <c r="AN10" s="71">
        <v>36</v>
      </c>
      <c r="AO10" s="71">
        <v>190200</v>
      </c>
      <c r="AP10" s="1">
        <f>AN10-AA10</f>
        <v>0</v>
      </c>
    </row>
    <row r="11" spans="1:42" ht="18.75" hidden="1">
      <c r="A11" s="19">
        <v>2</v>
      </c>
      <c r="B11" s="19" t="s">
        <v>558</v>
      </c>
      <c r="C11" s="19">
        <v>2</v>
      </c>
      <c r="D11" s="21"/>
      <c r="E11" s="34">
        <f t="shared" ref="E11:E74" si="3">T11</f>
        <v>0</v>
      </c>
      <c r="F11" s="35">
        <f t="shared" ref="F11:F74" si="4">U11</f>
        <v>0</v>
      </c>
      <c r="G11" s="34">
        <f t="shared" ref="G11:G74" si="5">AA11</f>
        <v>0</v>
      </c>
      <c r="H11" s="36">
        <f t="shared" ref="H11:H74" si="6">AB11</f>
        <v>0</v>
      </c>
      <c r="I11"/>
      <c r="J11" s="96">
        <f>proj16aug!J11</f>
        <v>0</v>
      </c>
      <c r="K11" s="96">
        <f>proj16aug!K11</f>
        <v>0</v>
      </c>
      <c r="L11"/>
      <c r="M11" s="16"/>
      <c r="N11" s="36">
        <f t="shared" ref="N11:N74" si="7">F11+J11</f>
        <v>0</v>
      </c>
      <c r="O11" s="36">
        <f t="shared" ref="O11:O74" si="8">H11+K11</f>
        <v>0</v>
      </c>
      <c r="P11" s="20"/>
      <c r="Q11" s="18">
        <f t="shared" ref="Q11:Q74" si="9">SUM(E11:O11)</f>
        <v>0</v>
      </c>
      <c r="R11" s="15">
        <f t="shared" si="0"/>
        <v>0</v>
      </c>
      <c r="S11">
        <v>2</v>
      </c>
      <c r="T11"/>
      <c r="U11"/>
      <c r="V11" s="185">
        <f>proj16jul!C11</f>
        <v>0</v>
      </c>
      <c r="W11" s="84">
        <f>proj16jul!D11</f>
        <v>0</v>
      </c>
      <c r="X11" s="15">
        <f t="shared" ref="X11:X74" si="10">U11-W11</f>
        <v>0</v>
      </c>
      <c r="Y11" s="15">
        <f t="shared" si="1"/>
        <v>0</v>
      </c>
      <c r="Z11">
        <v>2</v>
      </c>
      <c r="AA11"/>
      <c r="AB11"/>
      <c r="AC11" s="84">
        <f>proj16jul!E11</f>
        <v>0.83</v>
      </c>
      <c r="AD11" s="84">
        <f>proj16jul!F11</f>
        <v>5561</v>
      </c>
      <c r="AE11" s="15">
        <f t="shared" si="2"/>
        <v>-5561</v>
      </c>
      <c r="AF11" s="15"/>
      <c r="AG11" s="15">
        <f t="shared" ref="AG11:AG74" si="11">AI11-A11</f>
        <v>0</v>
      </c>
      <c r="AH11" s="15"/>
      <c r="AI11">
        <v>2</v>
      </c>
      <c r="AJ11"/>
      <c r="AK11"/>
      <c r="AL11" s="1">
        <f t="shared" ref="AL11:AL74" si="12">AJ11-T11</f>
        <v>0</v>
      </c>
      <c r="AM11">
        <v>2</v>
      </c>
      <c r="AN11"/>
      <c r="AO11"/>
      <c r="AP11" s="1">
        <f t="shared" ref="AP11:AP74" si="13">AN11-AA11</f>
        <v>0</v>
      </c>
    </row>
    <row r="12" spans="1:42" s="1" customFormat="1" ht="18.75">
      <c r="A12" s="17">
        <v>3</v>
      </c>
      <c r="B12" s="17" t="s">
        <v>1310</v>
      </c>
      <c r="C12" s="17">
        <v>3</v>
      </c>
      <c r="D12" s="21"/>
      <c r="E12" s="34">
        <f t="shared" si="3"/>
        <v>0</v>
      </c>
      <c r="F12" s="35">
        <f t="shared" si="4"/>
        <v>0</v>
      </c>
      <c r="G12" s="34">
        <f t="shared" si="5"/>
        <v>15</v>
      </c>
      <c r="H12" s="36">
        <f t="shared" si="6"/>
        <v>76700</v>
      </c>
      <c r="I12"/>
      <c r="J12" s="96">
        <f>proj16aug!J12</f>
        <v>0</v>
      </c>
      <c r="K12" s="96">
        <f>proj16aug!K12</f>
        <v>0</v>
      </c>
      <c r="L12"/>
      <c r="M12" s="16"/>
      <c r="N12" s="36">
        <f t="shared" si="7"/>
        <v>0</v>
      </c>
      <c r="O12" s="36">
        <f t="shared" si="8"/>
        <v>76700</v>
      </c>
      <c r="P12" s="16"/>
      <c r="Q12" s="18">
        <f t="shared" si="9"/>
        <v>153415</v>
      </c>
      <c r="R12" s="15">
        <f t="shared" si="0"/>
        <v>0</v>
      </c>
      <c r="S12">
        <v>3</v>
      </c>
      <c r="T12"/>
      <c r="U12"/>
      <c r="V12" s="185">
        <f>proj16jul!C12</f>
        <v>0</v>
      </c>
      <c r="W12" s="84">
        <f>proj16jul!D12</f>
        <v>0</v>
      </c>
      <c r="X12" s="15">
        <f t="shared" si="10"/>
        <v>0</v>
      </c>
      <c r="Y12" s="15">
        <f t="shared" si="1"/>
        <v>0</v>
      </c>
      <c r="Z12" s="122">
        <v>3</v>
      </c>
      <c r="AA12" s="71">
        <v>15</v>
      </c>
      <c r="AB12" s="71">
        <v>76700</v>
      </c>
      <c r="AC12" s="84">
        <f>proj16jul!E12</f>
        <v>11.120000000000001</v>
      </c>
      <c r="AD12" s="84">
        <f>proj16jul!F12</f>
        <v>62652</v>
      </c>
      <c r="AE12" s="15">
        <f t="shared" si="2"/>
        <v>14048</v>
      </c>
      <c r="AF12" s="15"/>
      <c r="AG12" s="15">
        <f t="shared" si="11"/>
        <v>0</v>
      </c>
      <c r="AH12" s="15"/>
      <c r="AI12">
        <v>3</v>
      </c>
      <c r="AJ12"/>
      <c r="AK12"/>
      <c r="AL12" s="1">
        <f t="shared" si="12"/>
        <v>0</v>
      </c>
      <c r="AM12" s="122">
        <v>3</v>
      </c>
      <c r="AN12" s="71">
        <v>15</v>
      </c>
      <c r="AO12" s="71">
        <v>76700</v>
      </c>
      <c r="AP12" s="1">
        <f t="shared" si="13"/>
        <v>0</v>
      </c>
    </row>
    <row r="13" spans="1:42" s="1" customFormat="1" ht="18.75" hidden="1">
      <c r="A13" s="17">
        <v>4</v>
      </c>
      <c r="B13" s="17" t="s">
        <v>1311</v>
      </c>
      <c r="C13" s="17">
        <v>4</v>
      </c>
      <c r="D13" s="21"/>
      <c r="E13" s="34">
        <f t="shared" si="3"/>
        <v>0</v>
      </c>
      <c r="F13" s="35">
        <f t="shared" si="4"/>
        <v>0</v>
      </c>
      <c r="G13" s="34">
        <f t="shared" si="5"/>
        <v>0</v>
      </c>
      <c r="H13" s="36">
        <f t="shared" si="6"/>
        <v>0</v>
      </c>
      <c r="I13"/>
      <c r="J13" s="96">
        <f>proj16aug!J13</f>
        <v>0</v>
      </c>
      <c r="K13" s="96">
        <f>proj16aug!K13</f>
        <v>0</v>
      </c>
      <c r="L13"/>
      <c r="M13" s="16"/>
      <c r="N13" s="36">
        <f t="shared" si="7"/>
        <v>0</v>
      </c>
      <c r="O13" s="36">
        <f t="shared" si="8"/>
        <v>0</v>
      </c>
      <c r="P13" s="16"/>
      <c r="Q13" s="18">
        <f t="shared" si="9"/>
        <v>0</v>
      </c>
      <c r="R13" s="15">
        <f t="shared" si="0"/>
        <v>0</v>
      </c>
      <c r="S13">
        <v>4</v>
      </c>
      <c r="T13"/>
      <c r="U13"/>
      <c r="V13" s="185">
        <f>proj16jul!C13</f>
        <v>0</v>
      </c>
      <c r="W13" s="84">
        <f>proj16jul!D13</f>
        <v>0</v>
      </c>
      <c r="X13" s="15">
        <f t="shared" si="10"/>
        <v>0</v>
      </c>
      <c r="Y13" s="15">
        <f t="shared" si="1"/>
        <v>0</v>
      </c>
      <c r="Z13">
        <v>4</v>
      </c>
      <c r="AA13"/>
      <c r="AB13"/>
      <c r="AC13" s="84">
        <f>proj16jul!E13</f>
        <v>0</v>
      </c>
      <c r="AD13" s="84">
        <f>proj16jul!F13</f>
        <v>0</v>
      </c>
      <c r="AE13" s="15">
        <f t="shared" si="2"/>
        <v>0</v>
      </c>
      <c r="AF13" s="15"/>
      <c r="AG13" s="15">
        <f t="shared" si="11"/>
        <v>0</v>
      </c>
      <c r="AH13" s="15"/>
      <c r="AI13">
        <v>4</v>
      </c>
      <c r="AJ13"/>
      <c r="AK13"/>
      <c r="AL13" s="1">
        <f t="shared" si="12"/>
        <v>0</v>
      </c>
      <c r="AM13">
        <v>4</v>
      </c>
      <c r="AN13"/>
      <c r="AO13"/>
      <c r="AP13" s="1">
        <f t="shared" si="13"/>
        <v>0</v>
      </c>
    </row>
    <row r="14" spans="1:42" ht="18.75">
      <c r="A14" s="19">
        <v>5</v>
      </c>
      <c r="B14" s="19" t="s">
        <v>572</v>
      </c>
      <c r="C14" s="19">
        <v>5</v>
      </c>
      <c r="D14" s="21"/>
      <c r="E14" s="34">
        <f t="shared" si="3"/>
        <v>79</v>
      </c>
      <c r="F14" s="35">
        <f t="shared" si="4"/>
        <v>429476</v>
      </c>
      <c r="G14" s="34">
        <f t="shared" si="5"/>
        <v>45</v>
      </c>
      <c r="H14" s="36">
        <f t="shared" si="6"/>
        <v>294983</v>
      </c>
      <c r="I14"/>
      <c r="J14" s="96">
        <f>proj16aug!J14</f>
        <v>0</v>
      </c>
      <c r="K14" s="96">
        <f>proj16aug!K14</f>
        <v>0</v>
      </c>
      <c r="L14"/>
      <c r="M14" s="16"/>
      <c r="N14" s="36">
        <f t="shared" si="7"/>
        <v>429476</v>
      </c>
      <c r="O14" s="36">
        <f t="shared" si="8"/>
        <v>294983</v>
      </c>
      <c r="P14" s="20"/>
      <c r="Q14" s="18">
        <f t="shared" si="9"/>
        <v>1449042</v>
      </c>
      <c r="R14" s="15">
        <f t="shared" si="0"/>
        <v>0</v>
      </c>
      <c r="S14">
        <v>5</v>
      </c>
      <c r="T14">
        <v>79</v>
      </c>
      <c r="U14">
        <v>429476</v>
      </c>
      <c r="V14" s="84">
        <f>proj16jul!C14</f>
        <v>80.569999999999993</v>
      </c>
      <c r="W14" s="84">
        <f>proj16jul!D14</f>
        <v>425326</v>
      </c>
      <c r="X14" s="15">
        <f t="shared" si="10"/>
        <v>4150</v>
      </c>
      <c r="Y14" s="15">
        <f t="shared" si="1"/>
        <v>0</v>
      </c>
      <c r="Z14" s="122">
        <v>5</v>
      </c>
      <c r="AA14" s="71">
        <v>45</v>
      </c>
      <c r="AB14" s="71">
        <v>294983</v>
      </c>
      <c r="AC14" s="84">
        <f>proj16jul!E14</f>
        <v>42.49</v>
      </c>
      <c r="AD14" s="84">
        <f>proj16jul!F14</f>
        <v>290838</v>
      </c>
      <c r="AE14" s="15">
        <f t="shared" si="2"/>
        <v>4145</v>
      </c>
      <c r="AF14" s="15"/>
      <c r="AG14" s="15">
        <f t="shared" si="11"/>
        <v>0</v>
      </c>
      <c r="AH14" s="15"/>
      <c r="AI14" s="122">
        <v>5</v>
      </c>
      <c r="AJ14" s="71">
        <v>79</v>
      </c>
      <c r="AK14" s="71">
        <v>395000</v>
      </c>
      <c r="AL14" s="1">
        <f t="shared" si="12"/>
        <v>0</v>
      </c>
      <c r="AM14" s="122">
        <v>5</v>
      </c>
      <c r="AN14" s="71">
        <v>45</v>
      </c>
      <c r="AO14" s="71">
        <v>233500</v>
      </c>
      <c r="AP14" s="1">
        <f t="shared" si="13"/>
        <v>0</v>
      </c>
    </row>
    <row r="15" spans="1:42" s="1" customFormat="1" ht="18.75" hidden="1">
      <c r="A15" s="17">
        <v>6</v>
      </c>
      <c r="B15" s="17" t="s">
        <v>1312</v>
      </c>
      <c r="C15" s="17">
        <v>6</v>
      </c>
      <c r="D15" s="21"/>
      <c r="E15" s="34">
        <f t="shared" si="3"/>
        <v>0</v>
      </c>
      <c r="F15" s="35">
        <f t="shared" si="4"/>
        <v>0</v>
      </c>
      <c r="G15" s="34">
        <f t="shared" si="5"/>
        <v>0</v>
      </c>
      <c r="H15" s="36">
        <f t="shared" si="6"/>
        <v>0</v>
      </c>
      <c r="I15"/>
      <c r="J15" s="96">
        <f>proj16aug!J15</f>
        <v>0</v>
      </c>
      <c r="K15" s="96">
        <f>proj16aug!K15</f>
        <v>0</v>
      </c>
      <c r="L15"/>
      <c r="M15" s="16"/>
      <c r="N15" s="36">
        <f t="shared" si="7"/>
        <v>0</v>
      </c>
      <c r="O15" s="36">
        <f t="shared" si="8"/>
        <v>0</v>
      </c>
      <c r="P15" s="16"/>
      <c r="Q15" s="18">
        <f t="shared" si="9"/>
        <v>0</v>
      </c>
      <c r="R15" s="15">
        <f t="shared" si="0"/>
        <v>0</v>
      </c>
      <c r="S15">
        <v>6</v>
      </c>
      <c r="T15"/>
      <c r="U15"/>
      <c r="V15" s="185">
        <f>proj16jul!C15</f>
        <v>0</v>
      </c>
      <c r="W15" s="84">
        <f>proj16jul!D15</f>
        <v>0</v>
      </c>
      <c r="X15" s="15">
        <f t="shared" si="10"/>
        <v>0</v>
      </c>
      <c r="Y15" s="15">
        <f t="shared" si="1"/>
        <v>0</v>
      </c>
      <c r="Z15">
        <v>6</v>
      </c>
      <c r="AA15"/>
      <c r="AB15"/>
      <c r="AC15" s="84">
        <f>proj16jul!E15</f>
        <v>0</v>
      </c>
      <c r="AD15" s="84">
        <f>proj16jul!F15</f>
        <v>0</v>
      </c>
      <c r="AE15" s="15">
        <f t="shared" si="2"/>
        <v>0</v>
      </c>
      <c r="AF15" s="15"/>
      <c r="AG15" s="15">
        <f t="shared" si="11"/>
        <v>0</v>
      </c>
      <c r="AH15" s="15"/>
      <c r="AI15">
        <v>6</v>
      </c>
      <c r="AJ15"/>
      <c r="AK15"/>
      <c r="AL15" s="1">
        <f t="shared" si="12"/>
        <v>0</v>
      </c>
      <c r="AM15">
        <v>6</v>
      </c>
      <c r="AN15"/>
      <c r="AO15"/>
      <c r="AP15" s="1">
        <f t="shared" si="13"/>
        <v>0</v>
      </c>
    </row>
    <row r="16" spans="1:42" ht="18.75">
      <c r="A16" s="19">
        <v>7</v>
      </c>
      <c r="B16" s="19" t="s">
        <v>578</v>
      </c>
      <c r="C16" s="19">
        <v>7</v>
      </c>
      <c r="D16" s="21"/>
      <c r="E16" s="34">
        <f t="shared" si="3"/>
        <v>16</v>
      </c>
      <c r="F16" s="35">
        <f t="shared" si="4"/>
        <v>121524</v>
      </c>
      <c r="G16" s="34">
        <f t="shared" si="5"/>
        <v>63</v>
      </c>
      <c r="H16" s="36">
        <f t="shared" si="6"/>
        <v>394457</v>
      </c>
      <c r="I16"/>
      <c r="J16" s="96">
        <f>proj16aug!J16</f>
        <v>0</v>
      </c>
      <c r="K16" s="96">
        <f>proj16aug!K16</f>
        <v>0</v>
      </c>
      <c r="L16"/>
      <c r="M16" s="16"/>
      <c r="N16" s="36">
        <f t="shared" si="7"/>
        <v>121524</v>
      </c>
      <c r="O16" s="36">
        <f t="shared" si="8"/>
        <v>394457</v>
      </c>
      <c r="P16" s="20"/>
      <c r="Q16" s="18">
        <f t="shared" si="9"/>
        <v>1032041</v>
      </c>
      <c r="R16" s="15">
        <f t="shared" si="0"/>
        <v>0</v>
      </c>
      <c r="S16">
        <v>7</v>
      </c>
      <c r="T16">
        <v>16</v>
      </c>
      <c r="U16">
        <v>121524</v>
      </c>
      <c r="V16" s="84">
        <f>proj16jul!C16</f>
        <v>30</v>
      </c>
      <c r="W16" s="84">
        <f>proj16jul!D16</f>
        <v>196514</v>
      </c>
      <c r="X16" s="15">
        <f t="shared" si="10"/>
        <v>-74990</v>
      </c>
      <c r="Y16" s="15">
        <f t="shared" si="1"/>
        <v>0</v>
      </c>
      <c r="Z16" s="122">
        <v>7</v>
      </c>
      <c r="AA16" s="71">
        <v>63</v>
      </c>
      <c r="AB16" s="71">
        <v>394457</v>
      </c>
      <c r="AC16" s="84">
        <f>proj16jul!E16</f>
        <v>74.48</v>
      </c>
      <c r="AD16" s="84">
        <f>proj16jul!F16</f>
        <v>494598</v>
      </c>
      <c r="AE16" s="15">
        <f t="shared" si="2"/>
        <v>-100141</v>
      </c>
      <c r="AF16" s="15"/>
      <c r="AG16" s="15">
        <f t="shared" si="11"/>
        <v>0</v>
      </c>
      <c r="AH16" s="15"/>
      <c r="AI16" s="122">
        <v>7</v>
      </c>
      <c r="AJ16" s="71">
        <v>16</v>
      </c>
      <c r="AK16" s="71">
        <v>80000</v>
      </c>
      <c r="AL16" s="1">
        <f t="shared" si="12"/>
        <v>0</v>
      </c>
      <c r="AM16" s="122">
        <v>7</v>
      </c>
      <c r="AN16" s="71">
        <v>63</v>
      </c>
      <c r="AO16" s="71">
        <v>332000</v>
      </c>
      <c r="AP16" s="1">
        <f t="shared" si="13"/>
        <v>0</v>
      </c>
    </row>
    <row r="17" spans="1:42" ht="18.75">
      <c r="A17" s="19">
        <v>8</v>
      </c>
      <c r="B17" s="19" t="s">
        <v>887</v>
      </c>
      <c r="C17" s="19">
        <v>8</v>
      </c>
      <c r="D17" s="21"/>
      <c r="E17" s="34">
        <f t="shared" si="3"/>
        <v>49</v>
      </c>
      <c r="F17" s="35">
        <f t="shared" si="4"/>
        <v>319432</v>
      </c>
      <c r="G17" s="34">
        <f t="shared" si="5"/>
        <v>21</v>
      </c>
      <c r="H17" s="36">
        <f t="shared" si="6"/>
        <v>134194</v>
      </c>
      <c r="I17"/>
      <c r="J17" s="96">
        <f>proj16aug!J17</f>
        <v>0</v>
      </c>
      <c r="K17" s="96">
        <f>proj16aug!K17</f>
        <v>0</v>
      </c>
      <c r="L17"/>
      <c r="M17" s="16"/>
      <c r="N17" s="36">
        <f t="shared" si="7"/>
        <v>319432</v>
      </c>
      <c r="O17" s="36">
        <f t="shared" si="8"/>
        <v>134194</v>
      </c>
      <c r="P17" s="20"/>
      <c r="Q17" s="18">
        <f t="shared" si="9"/>
        <v>907322</v>
      </c>
      <c r="R17" s="15">
        <f t="shared" si="0"/>
        <v>0</v>
      </c>
      <c r="S17">
        <v>8</v>
      </c>
      <c r="T17">
        <v>49</v>
      </c>
      <c r="U17">
        <v>319432</v>
      </c>
      <c r="V17" s="84">
        <f>proj16jul!C17</f>
        <v>53.849999999999994</v>
      </c>
      <c r="W17" s="84">
        <f>proj16jul!D17</f>
        <v>338073</v>
      </c>
      <c r="X17" s="15">
        <f t="shared" si="10"/>
        <v>-18641</v>
      </c>
      <c r="Y17" s="15">
        <f t="shared" si="1"/>
        <v>0</v>
      </c>
      <c r="Z17" s="122">
        <v>8</v>
      </c>
      <c r="AA17" s="71">
        <v>21</v>
      </c>
      <c r="AB17" s="71">
        <v>134194</v>
      </c>
      <c r="AC17" s="84">
        <f>proj16jul!E17</f>
        <v>23.909999999999997</v>
      </c>
      <c r="AD17" s="84">
        <f>proj16jul!F17</f>
        <v>157400</v>
      </c>
      <c r="AE17" s="15">
        <f t="shared" si="2"/>
        <v>-23206</v>
      </c>
      <c r="AF17" s="15"/>
      <c r="AG17" s="15">
        <f t="shared" si="11"/>
        <v>0</v>
      </c>
      <c r="AH17" s="15"/>
      <c r="AI17" s="122">
        <v>8</v>
      </c>
      <c r="AJ17" s="71">
        <v>49</v>
      </c>
      <c r="AK17" s="71">
        <v>245000</v>
      </c>
      <c r="AL17" s="1">
        <f t="shared" si="12"/>
        <v>0</v>
      </c>
      <c r="AM17" s="122">
        <v>8</v>
      </c>
      <c r="AN17" s="71">
        <v>21</v>
      </c>
      <c r="AO17" s="71">
        <v>105000</v>
      </c>
      <c r="AP17" s="1">
        <f t="shared" si="13"/>
        <v>0</v>
      </c>
    </row>
    <row r="18" spans="1:42" ht="18.75">
      <c r="A18" s="19">
        <v>9</v>
      </c>
      <c r="B18" s="19" t="s">
        <v>808</v>
      </c>
      <c r="C18" s="19">
        <v>9</v>
      </c>
      <c r="D18" s="21"/>
      <c r="E18" s="34">
        <f t="shared" si="3"/>
        <v>0</v>
      </c>
      <c r="F18" s="35">
        <f t="shared" si="4"/>
        <v>0</v>
      </c>
      <c r="G18" s="34">
        <f t="shared" si="5"/>
        <v>4</v>
      </c>
      <c r="H18" s="36">
        <f t="shared" si="6"/>
        <v>29100</v>
      </c>
      <c r="I18"/>
      <c r="J18" s="96">
        <f>proj16aug!J18</f>
        <v>0</v>
      </c>
      <c r="K18" s="96">
        <f>proj16aug!K18</f>
        <v>0</v>
      </c>
      <c r="L18"/>
      <c r="M18" s="16"/>
      <c r="N18" s="36">
        <f t="shared" si="7"/>
        <v>0</v>
      </c>
      <c r="O18" s="36">
        <f t="shared" si="8"/>
        <v>29100</v>
      </c>
      <c r="P18" s="20"/>
      <c r="Q18" s="18">
        <f t="shared" si="9"/>
        <v>58204</v>
      </c>
      <c r="R18" s="15">
        <f t="shared" si="0"/>
        <v>0</v>
      </c>
      <c r="S18">
        <v>9</v>
      </c>
      <c r="T18"/>
      <c r="U18"/>
      <c r="V18" s="185">
        <f>proj16jul!C18</f>
        <v>0</v>
      </c>
      <c r="W18" s="84">
        <f>proj16jul!D18</f>
        <v>0</v>
      </c>
      <c r="X18" s="15">
        <f t="shared" si="10"/>
        <v>0</v>
      </c>
      <c r="Y18" s="15">
        <f t="shared" si="1"/>
        <v>0</v>
      </c>
      <c r="Z18" s="122">
        <v>9</v>
      </c>
      <c r="AA18" s="71">
        <v>4</v>
      </c>
      <c r="AB18" s="71">
        <v>29100</v>
      </c>
      <c r="AC18" s="84">
        <f>proj16jul!E18</f>
        <v>3.78</v>
      </c>
      <c r="AD18" s="84">
        <f>proj16jul!F18</f>
        <v>25326</v>
      </c>
      <c r="AE18" s="15">
        <f t="shared" si="2"/>
        <v>3774</v>
      </c>
      <c r="AF18" s="15"/>
      <c r="AG18" s="15">
        <f t="shared" si="11"/>
        <v>0</v>
      </c>
      <c r="AH18" s="15"/>
      <c r="AI18">
        <v>9</v>
      </c>
      <c r="AJ18"/>
      <c r="AK18"/>
      <c r="AL18" s="1">
        <f t="shared" si="12"/>
        <v>0</v>
      </c>
      <c r="AM18" s="122">
        <v>9</v>
      </c>
      <c r="AN18" s="71">
        <v>4</v>
      </c>
      <c r="AO18" s="71">
        <v>25100</v>
      </c>
      <c r="AP18" s="1">
        <f t="shared" si="13"/>
        <v>0</v>
      </c>
    </row>
    <row r="19" spans="1:42" ht="18.75">
      <c r="A19" s="19">
        <v>10</v>
      </c>
      <c r="B19" s="19" t="s">
        <v>1305</v>
      </c>
      <c r="C19" s="19">
        <v>10</v>
      </c>
      <c r="D19" s="21"/>
      <c r="E19" s="34">
        <f t="shared" si="3"/>
        <v>0</v>
      </c>
      <c r="F19" s="35">
        <f t="shared" si="4"/>
        <v>0</v>
      </c>
      <c r="G19" s="34">
        <f t="shared" si="5"/>
        <v>2</v>
      </c>
      <c r="H19" s="36">
        <f t="shared" si="6"/>
        <v>21400</v>
      </c>
      <c r="I19"/>
      <c r="J19" s="96">
        <f>proj16aug!J19</f>
        <v>0</v>
      </c>
      <c r="K19" s="96">
        <f>proj16aug!K19</f>
        <v>0</v>
      </c>
      <c r="L19"/>
      <c r="M19" s="16"/>
      <c r="N19" s="36">
        <f t="shared" si="7"/>
        <v>0</v>
      </c>
      <c r="O19" s="36">
        <f t="shared" si="8"/>
        <v>21400</v>
      </c>
      <c r="P19" s="20"/>
      <c r="Q19" s="18">
        <f t="shared" si="9"/>
        <v>42802</v>
      </c>
      <c r="R19" s="15">
        <f t="shared" si="0"/>
        <v>0</v>
      </c>
      <c r="S19">
        <v>10</v>
      </c>
      <c r="T19"/>
      <c r="U19"/>
      <c r="V19" s="185">
        <f>proj16jul!C19</f>
        <v>0</v>
      </c>
      <c r="W19" s="84">
        <f>proj16jul!D19</f>
        <v>0</v>
      </c>
      <c r="X19" s="15">
        <f t="shared" si="10"/>
        <v>0</v>
      </c>
      <c r="Y19" s="15">
        <f t="shared" si="1"/>
        <v>0</v>
      </c>
      <c r="Z19" s="122">
        <v>10</v>
      </c>
      <c r="AA19" s="71">
        <v>2</v>
      </c>
      <c r="AB19" s="71">
        <v>21400</v>
      </c>
      <c r="AC19" s="84">
        <f>proj16jul!E19</f>
        <v>0.83</v>
      </c>
      <c r="AD19" s="84">
        <f>proj16jul!F19</f>
        <v>5561</v>
      </c>
      <c r="AE19" s="15">
        <f t="shared" si="2"/>
        <v>15839</v>
      </c>
      <c r="AF19" s="15"/>
      <c r="AG19" s="15">
        <f t="shared" si="11"/>
        <v>0</v>
      </c>
      <c r="AH19" s="15"/>
      <c r="AI19">
        <v>10</v>
      </c>
      <c r="AJ19"/>
      <c r="AK19"/>
      <c r="AL19" s="1">
        <f t="shared" si="12"/>
        <v>0</v>
      </c>
      <c r="AM19" s="122">
        <v>10</v>
      </c>
      <c r="AN19" s="71">
        <v>3</v>
      </c>
      <c r="AO19" s="71">
        <v>13400</v>
      </c>
      <c r="AP19" s="1">
        <f t="shared" si="13"/>
        <v>1</v>
      </c>
    </row>
    <row r="20" spans="1:42" s="1" customFormat="1" ht="18.75" hidden="1">
      <c r="A20" s="17">
        <v>11</v>
      </c>
      <c r="B20" s="17" t="s">
        <v>1313</v>
      </c>
      <c r="C20" s="17">
        <v>11</v>
      </c>
      <c r="D20" s="21"/>
      <c r="E20" s="34">
        <f t="shared" si="3"/>
        <v>0</v>
      </c>
      <c r="F20" s="35">
        <f t="shared" si="4"/>
        <v>0</v>
      </c>
      <c r="G20" s="34">
        <f t="shared" si="5"/>
        <v>0</v>
      </c>
      <c r="H20" s="36">
        <f t="shared" si="6"/>
        <v>0</v>
      </c>
      <c r="I20"/>
      <c r="J20" s="96">
        <f>proj16aug!J20</f>
        <v>0</v>
      </c>
      <c r="K20" s="96">
        <f>proj16aug!K20</f>
        <v>0</v>
      </c>
      <c r="L20"/>
      <c r="M20" s="16"/>
      <c r="N20" s="36">
        <f t="shared" si="7"/>
        <v>0</v>
      </c>
      <c r="O20" s="36">
        <f t="shared" si="8"/>
        <v>0</v>
      </c>
      <c r="P20" s="16"/>
      <c r="Q20" s="18">
        <f t="shared" si="9"/>
        <v>0</v>
      </c>
      <c r="R20" s="15">
        <f t="shared" si="0"/>
        <v>0</v>
      </c>
      <c r="S20">
        <v>11</v>
      </c>
      <c r="T20"/>
      <c r="U20"/>
      <c r="V20" s="185">
        <f>proj16jul!C20</f>
        <v>0</v>
      </c>
      <c r="W20" s="84">
        <f>proj16jul!D20</f>
        <v>0</v>
      </c>
      <c r="X20" s="15">
        <f t="shared" si="10"/>
        <v>0</v>
      </c>
      <c r="Y20" s="15">
        <f t="shared" si="1"/>
        <v>0</v>
      </c>
      <c r="Z20">
        <v>11</v>
      </c>
      <c r="AA20" s="71"/>
      <c r="AB20" s="71"/>
      <c r="AC20" s="84">
        <f>proj16jul!E20</f>
        <v>0</v>
      </c>
      <c r="AD20" s="84">
        <f>proj16jul!F20</f>
        <v>0</v>
      </c>
      <c r="AE20" s="15">
        <f t="shared" si="2"/>
        <v>0</v>
      </c>
      <c r="AF20" s="15"/>
      <c r="AG20" s="15">
        <f t="shared" si="11"/>
        <v>0</v>
      </c>
      <c r="AH20" s="15"/>
      <c r="AI20">
        <v>11</v>
      </c>
      <c r="AJ20"/>
      <c r="AK20"/>
      <c r="AL20" s="1">
        <f t="shared" si="12"/>
        <v>0</v>
      </c>
      <c r="AM20">
        <v>11</v>
      </c>
      <c r="AN20"/>
      <c r="AO20"/>
      <c r="AP20" s="1">
        <f t="shared" si="13"/>
        <v>0</v>
      </c>
    </row>
    <row r="21" spans="1:42" s="1" customFormat="1" ht="18.75" hidden="1">
      <c r="A21" s="17">
        <v>12</v>
      </c>
      <c r="B21" s="17" t="s">
        <v>1314</v>
      </c>
      <c r="C21" s="17">
        <v>12</v>
      </c>
      <c r="D21" s="21"/>
      <c r="E21" s="34">
        <f t="shared" si="3"/>
        <v>0</v>
      </c>
      <c r="F21" s="35">
        <f t="shared" si="4"/>
        <v>0</v>
      </c>
      <c r="G21" s="34">
        <f t="shared" si="5"/>
        <v>0</v>
      </c>
      <c r="H21" s="36">
        <f t="shared" si="6"/>
        <v>0</v>
      </c>
      <c r="I21"/>
      <c r="J21" s="96">
        <f>proj16aug!J21</f>
        <v>0</v>
      </c>
      <c r="K21" s="96">
        <f>proj16aug!K21</f>
        <v>0</v>
      </c>
      <c r="L21"/>
      <c r="M21" s="16"/>
      <c r="N21" s="36">
        <f t="shared" si="7"/>
        <v>0</v>
      </c>
      <c r="O21" s="36">
        <f t="shared" si="8"/>
        <v>0</v>
      </c>
      <c r="P21" s="16"/>
      <c r="Q21" s="18">
        <f t="shared" si="9"/>
        <v>0</v>
      </c>
      <c r="R21" s="15">
        <f t="shared" si="0"/>
        <v>0</v>
      </c>
      <c r="S21">
        <v>12</v>
      </c>
      <c r="T21"/>
      <c r="U21"/>
      <c r="V21" s="185">
        <f>proj16jul!C21</f>
        <v>0</v>
      </c>
      <c r="W21" s="84">
        <f>proj16jul!D21</f>
        <v>0</v>
      </c>
      <c r="X21" s="15">
        <f t="shared" si="10"/>
        <v>0</v>
      </c>
      <c r="Y21" s="15">
        <f t="shared" si="1"/>
        <v>0</v>
      </c>
      <c r="Z21">
        <v>12</v>
      </c>
      <c r="AA21" s="71"/>
      <c r="AB21" s="71"/>
      <c r="AC21" s="84">
        <f>proj16jul!E21</f>
        <v>0</v>
      </c>
      <c r="AD21" s="84">
        <f>proj16jul!F21</f>
        <v>0</v>
      </c>
      <c r="AE21" s="15">
        <f t="shared" si="2"/>
        <v>0</v>
      </c>
      <c r="AF21" s="15"/>
      <c r="AG21" s="15">
        <f t="shared" si="11"/>
        <v>0</v>
      </c>
      <c r="AH21" s="15"/>
      <c r="AI21">
        <v>12</v>
      </c>
      <c r="AJ21"/>
      <c r="AK21"/>
      <c r="AL21" s="1">
        <f t="shared" si="12"/>
        <v>0</v>
      </c>
      <c r="AM21">
        <v>12</v>
      </c>
      <c r="AN21"/>
      <c r="AO21"/>
      <c r="AP21" s="1">
        <f t="shared" si="13"/>
        <v>0</v>
      </c>
    </row>
    <row r="22" spans="1:42" s="1" customFormat="1" ht="18.75" hidden="1">
      <c r="A22" s="17">
        <v>13</v>
      </c>
      <c r="B22" s="17" t="s">
        <v>1315</v>
      </c>
      <c r="C22" s="17">
        <v>13</v>
      </c>
      <c r="D22" s="21"/>
      <c r="E22" s="34">
        <f t="shared" si="3"/>
        <v>0</v>
      </c>
      <c r="F22" s="35">
        <f t="shared" si="4"/>
        <v>0</v>
      </c>
      <c r="G22" s="34">
        <f t="shared" si="5"/>
        <v>0</v>
      </c>
      <c r="H22" s="36">
        <f t="shared" si="6"/>
        <v>0</v>
      </c>
      <c r="I22"/>
      <c r="J22" s="96">
        <f>proj16aug!J22</f>
        <v>0</v>
      </c>
      <c r="K22" s="96">
        <f>proj16aug!K22</f>
        <v>0</v>
      </c>
      <c r="L22"/>
      <c r="M22" s="16"/>
      <c r="N22" s="36">
        <f t="shared" si="7"/>
        <v>0</v>
      </c>
      <c r="O22" s="36">
        <f t="shared" si="8"/>
        <v>0</v>
      </c>
      <c r="P22" s="16"/>
      <c r="Q22" s="18">
        <f t="shared" si="9"/>
        <v>0</v>
      </c>
      <c r="R22" s="15">
        <f t="shared" si="0"/>
        <v>0</v>
      </c>
      <c r="S22">
        <v>13</v>
      </c>
      <c r="T22"/>
      <c r="U22"/>
      <c r="V22" s="185">
        <f>proj16jul!C22</f>
        <v>0</v>
      </c>
      <c r="W22" s="84">
        <f>proj16jul!D22</f>
        <v>0</v>
      </c>
      <c r="X22" s="15">
        <f t="shared" si="10"/>
        <v>0</v>
      </c>
      <c r="Y22" s="15">
        <f t="shared" si="1"/>
        <v>0</v>
      </c>
      <c r="Z22">
        <v>13</v>
      </c>
      <c r="AA22" s="71"/>
      <c r="AB22" s="71"/>
      <c r="AC22" s="84">
        <f>proj16jul!E22</f>
        <v>0</v>
      </c>
      <c r="AD22" s="84">
        <f>proj16jul!F22</f>
        <v>0</v>
      </c>
      <c r="AE22" s="15">
        <f t="shared" si="2"/>
        <v>0</v>
      </c>
      <c r="AF22" s="15"/>
      <c r="AG22" s="15">
        <f t="shared" si="11"/>
        <v>0</v>
      </c>
      <c r="AH22" s="15"/>
      <c r="AI22">
        <v>13</v>
      </c>
      <c r="AJ22"/>
      <c r="AK22"/>
      <c r="AL22" s="1">
        <f t="shared" si="12"/>
        <v>0</v>
      </c>
      <c r="AM22">
        <v>13</v>
      </c>
      <c r="AN22"/>
      <c r="AO22"/>
      <c r="AP22" s="1">
        <f t="shared" si="13"/>
        <v>0</v>
      </c>
    </row>
    <row r="23" spans="1:42" ht="18.75">
      <c r="A23" s="19">
        <v>14</v>
      </c>
      <c r="B23" s="19" t="s">
        <v>825</v>
      </c>
      <c r="C23" s="19">
        <v>14</v>
      </c>
      <c r="D23" s="21"/>
      <c r="E23" s="34">
        <f t="shared" si="3"/>
        <v>45</v>
      </c>
      <c r="F23" s="35">
        <f t="shared" si="4"/>
        <v>287724</v>
      </c>
      <c r="G23" s="34">
        <f t="shared" si="5"/>
        <v>12.5</v>
      </c>
      <c r="H23" s="36">
        <f t="shared" si="6"/>
        <v>84632</v>
      </c>
      <c r="I23"/>
      <c r="J23" s="96">
        <f>proj16aug!J23</f>
        <v>0</v>
      </c>
      <c r="K23" s="96">
        <f>proj16aug!K23</f>
        <v>0</v>
      </c>
      <c r="L23"/>
      <c r="M23" s="16"/>
      <c r="N23" s="36">
        <f t="shared" si="7"/>
        <v>287724</v>
      </c>
      <c r="O23" s="36">
        <f t="shared" si="8"/>
        <v>84632</v>
      </c>
      <c r="P23" s="20"/>
      <c r="Q23" s="18">
        <f t="shared" si="9"/>
        <v>744769.5</v>
      </c>
      <c r="R23" s="15">
        <f t="shared" si="0"/>
        <v>0</v>
      </c>
      <c r="S23">
        <v>14</v>
      </c>
      <c r="T23">
        <v>45</v>
      </c>
      <c r="U23">
        <v>287724</v>
      </c>
      <c r="V23" s="84">
        <f>proj16jul!C23</f>
        <v>31.759999999999998</v>
      </c>
      <c r="W23" s="84">
        <f>proj16jul!D23</f>
        <v>212748</v>
      </c>
      <c r="X23" s="15">
        <f t="shared" si="10"/>
        <v>74976</v>
      </c>
      <c r="Y23" s="15">
        <f t="shared" si="1"/>
        <v>0</v>
      </c>
      <c r="Z23" s="122">
        <v>14</v>
      </c>
      <c r="AA23" s="71">
        <v>12.5</v>
      </c>
      <c r="AB23" s="71">
        <v>84632</v>
      </c>
      <c r="AC23" s="84">
        <f>proj16jul!E23</f>
        <v>15.370000000000003</v>
      </c>
      <c r="AD23" s="84">
        <f>proj16jul!F23</f>
        <v>91418</v>
      </c>
      <c r="AE23" s="15">
        <f t="shared" si="2"/>
        <v>-6786</v>
      </c>
      <c r="AF23" s="15"/>
      <c r="AG23" s="15">
        <f t="shared" si="11"/>
        <v>0</v>
      </c>
      <c r="AH23" s="15"/>
      <c r="AI23" s="122">
        <v>14</v>
      </c>
      <c r="AJ23" s="71">
        <v>45</v>
      </c>
      <c r="AK23" s="71">
        <v>225000</v>
      </c>
      <c r="AL23" s="1">
        <f t="shared" si="12"/>
        <v>0</v>
      </c>
      <c r="AM23" s="122">
        <v>14</v>
      </c>
      <c r="AN23" s="71">
        <v>12.5</v>
      </c>
      <c r="AO23" s="71">
        <v>63388</v>
      </c>
      <c r="AP23" s="1">
        <f t="shared" si="13"/>
        <v>0</v>
      </c>
    </row>
    <row r="24" spans="1:42" s="1" customFormat="1" ht="18.75" hidden="1">
      <c r="A24" s="17">
        <v>15</v>
      </c>
      <c r="B24" s="17" t="s">
        <v>1316</v>
      </c>
      <c r="C24" s="17">
        <v>15</v>
      </c>
      <c r="D24" s="21"/>
      <c r="E24" s="34">
        <f t="shared" si="3"/>
        <v>0</v>
      </c>
      <c r="F24" s="35">
        <f t="shared" si="4"/>
        <v>0</v>
      </c>
      <c r="G24" s="34">
        <f t="shared" si="5"/>
        <v>0</v>
      </c>
      <c r="H24" s="36">
        <f t="shared" si="6"/>
        <v>0</v>
      </c>
      <c r="I24"/>
      <c r="J24" s="96">
        <f>proj16aug!J24</f>
        <v>0</v>
      </c>
      <c r="K24" s="96">
        <f>proj16aug!K24</f>
        <v>0</v>
      </c>
      <c r="L24"/>
      <c r="M24" s="16"/>
      <c r="N24" s="36">
        <f t="shared" si="7"/>
        <v>0</v>
      </c>
      <c r="O24" s="36">
        <f t="shared" si="8"/>
        <v>0</v>
      </c>
      <c r="P24" s="16"/>
      <c r="Q24" s="18">
        <f t="shared" si="9"/>
        <v>0</v>
      </c>
      <c r="R24" s="15">
        <f t="shared" si="0"/>
        <v>0</v>
      </c>
      <c r="S24">
        <v>15</v>
      </c>
      <c r="T24"/>
      <c r="U24"/>
      <c r="V24" s="185">
        <f>proj16jul!C24</f>
        <v>0</v>
      </c>
      <c r="W24" s="84">
        <f>proj16jul!D24</f>
        <v>0</v>
      </c>
      <c r="X24" s="15">
        <f t="shared" si="10"/>
        <v>0</v>
      </c>
      <c r="Y24" s="15">
        <f t="shared" si="1"/>
        <v>0</v>
      </c>
      <c r="Z24">
        <v>15</v>
      </c>
      <c r="AA24" s="71"/>
      <c r="AB24" s="71"/>
      <c r="AC24" s="84">
        <f>proj16jul!E24</f>
        <v>0</v>
      </c>
      <c r="AD24" s="84">
        <f>proj16jul!F24</f>
        <v>0</v>
      </c>
      <c r="AE24" s="15">
        <f t="shared" si="2"/>
        <v>0</v>
      </c>
      <c r="AF24" s="15"/>
      <c r="AG24" s="15">
        <f t="shared" si="11"/>
        <v>0</v>
      </c>
      <c r="AH24" s="15"/>
      <c r="AI24">
        <v>15</v>
      </c>
      <c r="AJ24"/>
      <c r="AK24"/>
      <c r="AL24" s="1">
        <f t="shared" si="12"/>
        <v>0</v>
      </c>
      <c r="AM24">
        <v>15</v>
      </c>
      <c r="AN24"/>
      <c r="AO24"/>
      <c r="AP24" s="1">
        <f t="shared" si="13"/>
        <v>0</v>
      </c>
    </row>
    <row r="25" spans="1:42" s="1" customFormat="1" ht="18.75">
      <c r="A25" s="17">
        <v>16</v>
      </c>
      <c r="B25" s="17" t="s">
        <v>1317</v>
      </c>
      <c r="C25" s="17">
        <v>16</v>
      </c>
      <c r="D25" s="21"/>
      <c r="E25" s="34">
        <f t="shared" si="3"/>
        <v>0</v>
      </c>
      <c r="F25" s="35">
        <f t="shared" si="4"/>
        <v>0</v>
      </c>
      <c r="G25" s="34">
        <f t="shared" si="5"/>
        <v>28</v>
      </c>
      <c r="H25" s="36">
        <f t="shared" si="6"/>
        <v>183900</v>
      </c>
      <c r="I25"/>
      <c r="J25" s="96">
        <f>proj16aug!J25</f>
        <v>0</v>
      </c>
      <c r="K25" s="96">
        <f>proj16aug!K25</f>
        <v>0</v>
      </c>
      <c r="L25"/>
      <c r="M25" s="16"/>
      <c r="N25" s="36">
        <f t="shared" si="7"/>
        <v>0</v>
      </c>
      <c r="O25" s="36">
        <f t="shared" si="8"/>
        <v>183900</v>
      </c>
      <c r="P25" s="16"/>
      <c r="Q25" s="18">
        <f t="shared" si="9"/>
        <v>367828</v>
      </c>
      <c r="R25" s="15">
        <f t="shared" si="0"/>
        <v>0</v>
      </c>
      <c r="S25">
        <v>16</v>
      </c>
      <c r="T25"/>
      <c r="U25"/>
      <c r="V25" s="185">
        <f>proj16jul!C25</f>
        <v>0</v>
      </c>
      <c r="W25" s="84">
        <f>proj16jul!D25</f>
        <v>0</v>
      </c>
      <c r="X25" s="15">
        <f t="shared" si="10"/>
        <v>0</v>
      </c>
      <c r="Y25" s="15">
        <f t="shared" si="1"/>
        <v>0</v>
      </c>
      <c r="Z25" s="122">
        <v>16</v>
      </c>
      <c r="AA25" s="71">
        <v>28</v>
      </c>
      <c r="AB25" s="71">
        <v>183900</v>
      </c>
      <c r="AC25" s="84">
        <f>proj16jul!E25</f>
        <v>16.89</v>
      </c>
      <c r="AD25" s="84">
        <f>proj16jul!F25</f>
        <v>98305</v>
      </c>
      <c r="AE25" s="15">
        <f t="shared" si="2"/>
        <v>85595</v>
      </c>
      <c r="AF25" s="15"/>
      <c r="AG25" s="15">
        <f t="shared" si="11"/>
        <v>0</v>
      </c>
      <c r="AH25" s="15"/>
      <c r="AI25">
        <v>16</v>
      </c>
      <c r="AJ25"/>
      <c r="AK25"/>
      <c r="AL25" s="1">
        <f t="shared" si="12"/>
        <v>0</v>
      </c>
      <c r="AM25" s="122">
        <v>16</v>
      </c>
      <c r="AN25" s="71">
        <v>28</v>
      </c>
      <c r="AO25" s="71">
        <v>168900</v>
      </c>
      <c r="AP25" s="1">
        <f t="shared" si="13"/>
        <v>0</v>
      </c>
    </row>
    <row r="26" spans="1:42" ht="18.75">
      <c r="A26" s="19">
        <v>17</v>
      </c>
      <c r="B26" s="19" t="s">
        <v>1274</v>
      </c>
      <c r="C26" s="19">
        <v>17</v>
      </c>
      <c r="D26" s="21"/>
      <c r="E26" s="34">
        <f t="shared" si="3"/>
        <v>63</v>
      </c>
      <c r="F26" s="35">
        <f t="shared" si="4"/>
        <v>327404</v>
      </c>
      <c r="G26" s="34">
        <f t="shared" si="5"/>
        <v>20</v>
      </c>
      <c r="H26" s="36">
        <f t="shared" si="6"/>
        <v>112071</v>
      </c>
      <c r="I26"/>
      <c r="J26" s="96">
        <f>proj16aug!J26</f>
        <v>0</v>
      </c>
      <c r="K26" s="96">
        <f>proj16aug!K26</f>
        <v>0</v>
      </c>
      <c r="L26"/>
      <c r="M26" s="16"/>
      <c r="N26" s="36">
        <f t="shared" si="7"/>
        <v>327404</v>
      </c>
      <c r="O26" s="36">
        <f t="shared" si="8"/>
        <v>112071</v>
      </c>
      <c r="P26" s="20"/>
      <c r="Q26" s="18">
        <f t="shared" si="9"/>
        <v>879033</v>
      </c>
      <c r="R26" s="15">
        <f t="shared" si="0"/>
        <v>0</v>
      </c>
      <c r="S26">
        <v>17</v>
      </c>
      <c r="T26">
        <v>63</v>
      </c>
      <c r="U26">
        <v>327404</v>
      </c>
      <c r="V26" s="84">
        <f>proj16jul!C26</f>
        <v>46.910000000000004</v>
      </c>
      <c r="W26" s="84">
        <f>proj16jul!D26</f>
        <v>249438</v>
      </c>
      <c r="X26" s="15">
        <f t="shared" si="10"/>
        <v>77966</v>
      </c>
      <c r="Y26" s="15">
        <f t="shared" si="1"/>
        <v>0</v>
      </c>
      <c r="Z26" s="122">
        <v>17</v>
      </c>
      <c r="AA26" s="71">
        <v>20</v>
      </c>
      <c r="AB26" s="71">
        <v>112071</v>
      </c>
      <c r="AC26" s="84">
        <f>proj16jul!E26</f>
        <v>20.36</v>
      </c>
      <c r="AD26" s="84">
        <f>proj16jul!F26</f>
        <v>127289</v>
      </c>
      <c r="AE26" s="15">
        <f t="shared" si="2"/>
        <v>-15218</v>
      </c>
      <c r="AF26" s="15"/>
      <c r="AG26" s="15">
        <f t="shared" si="11"/>
        <v>0</v>
      </c>
      <c r="AH26" s="15"/>
      <c r="AI26" s="122">
        <v>17</v>
      </c>
      <c r="AJ26" s="71">
        <v>63</v>
      </c>
      <c r="AK26" s="71">
        <v>315000</v>
      </c>
      <c r="AL26" s="1">
        <f t="shared" si="12"/>
        <v>0</v>
      </c>
      <c r="AM26" s="122">
        <v>17</v>
      </c>
      <c r="AN26" s="71">
        <v>20</v>
      </c>
      <c r="AO26" s="71">
        <v>105100</v>
      </c>
      <c r="AP26" s="1">
        <f t="shared" si="13"/>
        <v>0</v>
      </c>
    </row>
    <row r="27" spans="1:42" ht="18.75">
      <c r="A27" s="19">
        <v>18</v>
      </c>
      <c r="B27" s="19" t="s">
        <v>832</v>
      </c>
      <c r="C27" s="19">
        <v>18</v>
      </c>
      <c r="D27" s="21"/>
      <c r="E27" s="34">
        <f t="shared" si="3"/>
        <v>193</v>
      </c>
      <c r="F27" s="35">
        <f t="shared" si="4"/>
        <v>1024920</v>
      </c>
      <c r="G27" s="34">
        <f t="shared" si="5"/>
        <v>2</v>
      </c>
      <c r="H27" s="36">
        <f t="shared" si="6"/>
        <v>10000</v>
      </c>
      <c r="I27"/>
      <c r="J27" s="96">
        <f>proj16aug!J27</f>
        <v>0</v>
      </c>
      <c r="K27" s="96">
        <f>proj16aug!K27</f>
        <v>0</v>
      </c>
      <c r="L27"/>
      <c r="M27" s="16"/>
      <c r="N27" s="36">
        <f t="shared" si="7"/>
        <v>1024920</v>
      </c>
      <c r="O27" s="36">
        <f t="shared" si="8"/>
        <v>10000</v>
      </c>
      <c r="P27" s="20"/>
      <c r="Q27" s="18">
        <f t="shared" si="9"/>
        <v>2070035</v>
      </c>
      <c r="R27" s="15">
        <f t="shared" si="0"/>
        <v>0</v>
      </c>
      <c r="S27">
        <v>18</v>
      </c>
      <c r="T27">
        <v>193</v>
      </c>
      <c r="U27">
        <v>1024920</v>
      </c>
      <c r="V27" s="84">
        <f>proj16jul!C27</f>
        <v>182.16</v>
      </c>
      <c r="W27" s="84">
        <f>proj16jul!D27</f>
        <v>949225</v>
      </c>
      <c r="X27" s="15">
        <f t="shared" si="10"/>
        <v>75695</v>
      </c>
      <c r="Y27" s="15">
        <f t="shared" si="1"/>
        <v>0</v>
      </c>
      <c r="Z27" s="122">
        <v>18</v>
      </c>
      <c r="AA27" s="71">
        <v>2</v>
      </c>
      <c r="AB27" s="71">
        <v>10000</v>
      </c>
      <c r="AC27" s="84">
        <f>proj16jul!E27</f>
        <v>5</v>
      </c>
      <c r="AD27" s="84">
        <f>proj16jul!F27</f>
        <v>25000</v>
      </c>
      <c r="AE27" s="15">
        <f t="shared" si="2"/>
        <v>-15000</v>
      </c>
      <c r="AF27" s="15"/>
      <c r="AG27" s="15">
        <f t="shared" si="11"/>
        <v>0</v>
      </c>
      <c r="AH27" s="15"/>
      <c r="AI27" s="122">
        <v>18</v>
      </c>
      <c r="AJ27" s="71">
        <v>193</v>
      </c>
      <c r="AK27" s="71">
        <v>965000</v>
      </c>
      <c r="AL27" s="1">
        <f t="shared" si="12"/>
        <v>0</v>
      </c>
      <c r="AM27" s="122">
        <v>18</v>
      </c>
      <c r="AN27" s="71">
        <v>2</v>
      </c>
      <c r="AO27" s="71">
        <v>10000</v>
      </c>
      <c r="AP27" s="1">
        <f t="shared" si="13"/>
        <v>0</v>
      </c>
    </row>
    <row r="28" spans="1:42" ht="18.75" hidden="1">
      <c r="A28" s="19">
        <v>19</v>
      </c>
      <c r="B28" s="19" t="s">
        <v>559</v>
      </c>
      <c r="C28" s="19">
        <v>19</v>
      </c>
      <c r="D28" s="21"/>
      <c r="E28" s="34">
        <f t="shared" si="3"/>
        <v>0</v>
      </c>
      <c r="F28" s="35">
        <f t="shared" si="4"/>
        <v>0</v>
      </c>
      <c r="G28" s="34">
        <f t="shared" si="5"/>
        <v>0</v>
      </c>
      <c r="H28" s="36">
        <f t="shared" si="6"/>
        <v>0</v>
      </c>
      <c r="I28"/>
      <c r="J28" s="96">
        <f>proj16aug!J28</f>
        <v>0</v>
      </c>
      <c r="K28" s="96">
        <f>proj16aug!K28</f>
        <v>0</v>
      </c>
      <c r="L28"/>
      <c r="M28" s="16"/>
      <c r="N28" s="36">
        <f t="shared" si="7"/>
        <v>0</v>
      </c>
      <c r="O28" s="36">
        <f t="shared" si="8"/>
        <v>0</v>
      </c>
      <c r="P28" s="20"/>
      <c r="Q28" s="18">
        <f t="shared" si="9"/>
        <v>0</v>
      </c>
      <c r="R28" s="15">
        <f t="shared" si="0"/>
        <v>0</v>
      </c>
      <c r="S28">
        <v>19</v>
      </c>
      <c r="T28"/>
      <c r="U28"/>
      <c r="V28" s="185">
        <f>proj16jul!C28</f>
        <v>0</v>
      </c>
      <c r="W28" s="84">
        <f>proj16jul!D28</f>
        <v>0</v>
      </c>
      <c r="X28" s="15">
        <f t="shared" si="10"/>
        <v>0</v>
      </c>
      <c r="Y28" s="15">
        <f t="shared" si="1"/>
        <v>0</v>
      </c>
      <c r="Z28">
        <v>19</v>
      </c>
      <c r="AA28" s="71"/>
      <c r="AB28" s="71"/>
      <c r="AC28" s="84">
        <f>proj16jul!E28</f>
        <v>0</v>
      </c>
      <c r="AD28" s="84">
        <f>proj16jul!F28</f>
        <v>0</v>
      </c>
      <c r="AE28" s="15">
        <f t="shared" si="2"/>
        <v>0</v>
      </c>
      <c r="AF28" s="15"/>
      <c r="AG28" s="15">
        <f t="shared" si="11"/>
        <v>0</v>
      </c>
      <c r="AH28" s="15"/>
      <c r="AI28">
        <v>19</v>
      </c>
      <c r="AJ28"/>
      <c r="AK28"/>
      <c r="AL28" s="1">
        <f t="shared" si="12"/>
        <v>0</v>
      </c>
      <c r="AM28">
        <v>19</v>
      </c>
      <c r="AN28"/>
      <c r="AO28"/>
      <c r="AP28" s="1">
        <f t="shared" si="13"/>
        <v>0</v>
      </c>
    </row>
    <row r="29" spans="1:42" ht="18.75">
      <c r="A29" s="19">
        <v>20</v>
      </c>
      <c r="B29" s="19" t="s">
        <v>776</v>
      </c>
      <c r="C29" s="19">
        <v>20</v>
      </c>
      <c r="D29" s="21"/>
      <c r="E29" s="34">
        <f t="shared" si="3"/>
        <v>104</v>
      </c>
      <c r="F29" s="35">
        <f t="shared" si="4"/>
        <v>658306</v>
      </c>
      <c r="G29" s="34">
        <f t="shared" si="5"/>
        <v>155</v>
      </c>
      <c r="H29" s="36">
        <f t="shared" si="6"/>
        <v>934327</v>
      </c>
      <c r="I29"/>
      <c r="J29" s="96">
        <f>proj16aug!J29</f>
        <v>0</v>
      </c>
      <c r="K29" s="96">
        <f>proj16aug!K29</f>
        <v>0</v>
      </c>
      <c r="L29"/>
      <c r="M29" s="16"/>
      <c r="N29" s="36">
        <f t="shared" si="7"/>
        <v>658306</v>
      </c>
      <c r="O29" s="36">
        <f t="shared" si="8"/>
        <v>934327</v>
      </c>
      <c r="P29" s="20"/>
      <c r="Q29" s="18">
        <f t="shared" si="9"/>
        <v>3185525</v>
      </c>
      <c r="R29" s="15">
        <f t="shared" si="0"/>
        <v>0</v>
      </c>
      <c r="S29">
        <v>20</v>
      </c>
      <c r="T29">
        <v>104</v>
      </c>
      <c r="U29">
        <v>658306</v>
      </c>
      <c r="V29" s="84">
        <f>proj16jul!C29</f>
        <v>104.86</v>
      </c>
      <c r="W29" s="84">
        <f>proj16jul!D29</f>
        <v>616894</v>
      </c>
      <c r="X29" s="15">
        <f t="shared" si="10"/>
        <v>41412</v>
      </c>
      <c r="Y29" s="15">
        <f t="shared" si="1"/>
        <v>0</v>
      </c>
      <c r="Z29" s="122">
        <v>20</v>
      </c>
      <c r="AA29" s="71">
        <v>155</v>
      </c>
      <c r="AB29" s="71">
        <v>934327</v>
      </c>
      <c r="AC29" s="84">
        <f>proj16jul!E29</f>
        <v>155.75000000000003</v>
      </c>
      <c r="AD29" s="84">
        <f>proj16jul!F29</f>
        <v>918231</v>
      </c>
      <c r="AE29" s="15">
        <f t="shared" si="2"/>
        <v>16096</v>
      </c>
      <c r="AF29" s="15"/>
      <c r="AG29" s="15">
        <f t="shared" si="11"/>
        <v>0</v>
      </c>
      <c r="AH29" s="15"/>
      <c r="AI29" s="122">
        <v>20</v>
      </c>
      <c r="AJ29" s="71">
        <v>104</v>
      </c>
      <c r="AK29" s="71">
        <v>520000</v>
      </c>
      <c r="AL29" s="1">
        <f t="shared" si="12"/>
        <v>0</v>
      </c>
      <c r="AM29" s="122">
        <v>20</v>
      </c>
      <c r="AN29" s="71">
        <v>155</v>
      </c>
      <c r="AO29" s="71">
        <v>795400</v>
      </c>
      <c r="AP29" s="1">
        <f t="shared" si="13"/>
        <v>0</v>
      </c>
    </row>
    <row r="30" spans="1:42" s="1" customFormat="1" ht="18.75" hidden="1">
      <c r="A30" s="17">
        <v>21</v>
      </c>
      <c r="B30" s="17" t="s">
        <v>1318</v>
      </c>
      <c r="C30" s="17">
        <v>21</v>
      </c>
      <c r="D30" s="21"/>
      <c r="E30" s="34">
        <f t="shared" si="3"/>
        <v>0</v>
      </c>
      <c r="F30" s="35">
        <f t="shared" si="4"/>
        <v>0</v>
      </c>
      <c r="G30" s="34">
        <f t="shared" si="5"/>
        <v>0</v>
      </c>
      <c r="H30" s="36">
        <f t="shared" si="6"/>
        <v>0</v>
      </c>
      <c r="I30"/>
      <c r="J30" s="96">
        <f>proj16aug!J30</f>
        <v>0</v>
      </c>
      <c r="K30" s="96">
        <f>proj16aug!K30</f>
        <v>0</v>
      </c>
      <c r="L30"/>
      <c r="M30" s="16"/>
      <c r="N30" s="36">
        <f t="shared" si="7"/>
        <v>0</v>
      </c>
      <c r="O30" s="36">
        <f t="shared" si="8"/>
        <v>0</v>
      </c>
      <c r="P30" s="16"/>
      <c r="Q30" s="18">
        <f t="shared" si="9"/>
        <v>0</v>
      </c>
      <c r="R30" s="15">
        <f t="shared" si="0"/>
        <v>0</v>
      </c>
      <c r="S30">
        <v>21</v>
      </c>
      <c r="T30"/>
      <c r="U30"/>
      <c r="V30" s="185">
        <f>proj16jul!C30</f>
        <v>0</v>
      </c>
      <c r="W30" s="84">
        <f>proj16jul!D30</f>
        <v>0</v>
      </c>
      <c r="X30" s="15">
        <f t="shared" si="10"/>
        <v>0</v>
      </c>
      <c r="Y30" s="15">
        <f t="shared" si="1"/>
        <v>0</v>
      </c>
      <c r="Z30">
        <v>21</v>
      </c>
      <c r="AA30"/>
      <c r="AB30"/>
      <c r="AC30" s="84">
        <f>proj16jul!E30</f>
        <v>0</v>
      </c>
      <c r="AD30" s="84">
        <f>proj16jul!F30</f>
        <v>0</v>
      </c>
      <c r="AE30" s="15">
        <f t="shared" si="2"/>
        <v>0</v>
      </c>
      <c r="AF30" s="15"/>
      <c r="AG30" s="15">
        <f t="shared" si="11"/>
        <v>0</v>
      </c>
      <c r="AH30" s="15"/>
      <c r="AI30">
        <v>21</v>
      </c>
      <c r="AJ30"/>
      <c r="AK30"/>
      <c r="AL30" s="1">
        <f t="shared" si="12"/>
        <v>0</v>
      </c>
      <c r="AM30">
        <v>21</v>
      </c>
      <c r="AN30"/>
      <c r="AO30"/>
      <c r="AP30" s="1">
        <f t="shared" si="13"/>
        <v>0</v>
      </c>
    </row>
    <row r="31" spans="1:42" ht="18.75">
      <c r="A31" s="19">
        <v>22</v>
      </c>
      <c r="B31" s="19" t="s">
        <v>1293</v>
      </c>
      <c r="C31" s="19">
        <v>22</v>
      </c>
      <c r="D31" s="21"/>
      <c r="E31" s="34">
        <f t="shared" si="3"/>
        <v>0</v>
      </c>
      <c r="F31" s="35">
        <f t="shared" si="4"/>
        <v>0</v>
      </c>
      <c r="G31" s="34">
        <f t="shared" si="5"/>
        <v>3</v>
      </c>
      <c r="H31" s="36">
        <f t="shared" si="6"/>
        <v>15000</v>
      </c>
      <c r="I31"/>
      <c r="J31" s="96">
        <f>proj16aug!J31</f>
        <v>0</v>
      </c>
      <c r="K31" s="96">
        <f>proj16aug!K31</f>
        <v>0</v>
      </c>
      <c r="L31"/>
      <c r="M31" s="16"/>
      <c r="N31" s="36">
        <f t="shared" si="7"/>
        <v>0</v>
      </c>
      <c r="O31" s="36">
        <f t="shared" si="8"/>
        <v>15000</v>
      </c>
      <c r="P31" s="20"/>
      <c r="Q31" s="18">
        <f t="shared" si="9"/>
        <v>30003</v>
      </c>
      <c r="R31" s="15">
        <f t="shared" si="0"/>
        <v>0</v>
      </c>
      <c r="S31">
        <v>22</v>
      </c>
      <c r="T31"/>
      <c r="U31"/>
      <c r="V31" s="185">
        <f>proj16jul!C31</f>
        <v>0</v>
      </c>
      <c r="W31" s="84">
        <f>proj16jul!D31</f>
        <v>0</v>
      </c>
      <c r="X31" s="15">
        <f t="shared" si="10"/>
        <v>0</v>
      </c>
      <c r="Y31" s="15">
        <f t="shared" si="1"/>
        <v>0</v>
      </c>
      <c r="Z31" s="122">
        <v>22</v>
      </c>
      <c r="AA31" s="71">
        <v>3</v>
      </c>
      <c r="AB31" s="71">
        <v>15000</v>
      </c>
      <c r="AC31" s="84">
        <f>proj16jul!E31</f>
        <v>2</v>
      </c>
      <c r="AD31" s="84">
        <f>proj16jul!F31</f>
        <v>10000</v>
      </c>
      <c r="AE31" s="15">
        <f t="shared" si="2"/>
        <v>5000</v>
      </c>
      <c r="AF31" s="15"/>
      <c r="AG31" s="15">
        <f t="shared" si="11"/>
        <v>0</v>
      </c>
      <c r="AH31" s="15"/>
      <c r="AI31">
        <v>22</v>
      </c>
      <c r="AJ31"/>
      <c r="AK31"/>
      <c r="AL31" s="1">
        <f t="shared" si="12"/>
        <v>0</v>
      </c>
      <c r="AM31" s="122">
        <v>22</v>
      </c>
      <c r="AN31" s="71">
        <v>3</v>
      </c>
      <c r="AO31" s="71">
        <v>15000</v>
      </c>
      <c r="AP31" s="1">
        <f t="shared" si="13"/>
        <v>0</v>
      </c>
    </row>
    <row r="32" spans="1:42" ht="18.75">
      <c r="A32" s="19">
        <v>23</v>
      </c>
      <c r="B32" s="19" t="s">
        <v>843</v>
      </c>
      <c r="C32" s="19">
        <v>23</v>
      </c>
      <c r="D32" s="21"/>
      <c r="E32" s="34">
        <f t="shared" si="3"/>
        <v>0</v>
      </c>
      <c r="F32" s="35">
        <f t="shared" si="4"/>
        <v>0</v>
      </c>
      <c r="G32" s="34">
        <f t="shared" si="5"/>
        <v>4</v>
      </c>
      <c r="H32" s="36">
        <f t="shared" si="6"/>
        <v>23400</v>
      </c>
      <c r="I32"/>
      <c r="J32" s="96">
        <f>proj16aug!J32</f>
        <v>0</v>
      </c>
      <c r="K32" s="96">
        <f>proj16aug!K32</f>
        <v>0</v>
      </c>
      <c r="L32"/>
      <c r="M32" s="16"/>
      <c r="N32" s="36">
        <f t="shared" si="7"/>
        <v>0</v>
      </c>
      <c r="O32" s="36">
        <f t="shared" si="8"/>
        <v>23400</v>
      </c>
      <c r="P32" s="20"/>
      <c r="Q32" s="18">
        <f t="shared" si="9"/>
        <v>46804</v>
      </c>
      <c r="R32" s="15">
        <f t="shared" si="0"/>
        <v>0</v>
      </c>
      <c r="S32">
        <v>23</v>
      </c>
      <c r="T32"/>
      <c r="U32"/>
      <c r="V32" s="185">
        <f>proj16jul!C32</f>
        <v>0</v>
      </c>
      <c r="W32" s="84">
        <f>proj16jul!D32</f>
        <v>0</v>
      </c>
      <c r="X32" s="15">
        <f t="shared" si="10"/>
        <v>0</v>
      </c>
      <c r="Y32" s="15">
        <f t="shared" si="1"/>
        <v>0</v>
      </c>
      <c r="Z32" s="122">
        <v>23</v>
      </c>
      <c r="AA32" s="71">
        <v>4</v>
      </c>
      <c r="AB32" s="71">
        <v>23400</v>
      </c>
      <c r="AC32" s="84">
        <f>proj16jul!E32</f>
        <v>1</v>
      </c>
      <c r="AD32" s="84">
        <f>proj16jul!F32</f>
        <v>5000</v>
      </c>
      <c r="AE32" s="15">
        <f t="shared" si="2"/>
        <v>18400</v>
      </c>
      <c r="AF32" s="15"/>
      <c r="AG32" s="15">
        <f t="shared" si="11"/>
        <v>0</v>
      </c>
      <c r="AH32" s="15"/>
      <c r="AI32">
        <v>23</v>
      </c>
      <c r="AJ32"/>
      <c r="AK32"/>
      <c r="AL32" s="1">
        <f t="shared" si="12"/>
        <v>0</v>
      </c>
      <c r="AM32" s="122">
        <v>23</v>
      </c>
      <c r="AN32" s="71">
        <v>4.5</v>
      </c>
      <c r="AO32" s="71">
        <v>25900</v>
      </c>
      <c r="AP32" s="1">
        <f t="shared" si="13"/>
        <v>0.5</v>
      </c>
    </row>
    <row r="33" spans="1:42" ht="18.75">
      <c r="A33" s="19">
        <v>24</v>
      </c>
      <c r="B33" s="19" t="s">
        <v>813</v>
      </c>
      <c r="C33" s="19">
        <v>24</v>
      </c>
      <c r="D33" s="21"/>
      <c r="E33" s="34">
        <f t="shared" si="3"/>
        <v>122</v>
      </c>
      <c r="F33" s="35">
        <f t="shared" si="4"/>
        <v>760087</v>
      </c>
      <c r="G33" s="34">
        <f t="shared" si="5"/>
        <v>96</v>
      </c>
      <c r="H33" s="36">
        <f t="shared" si="6"/>
        <v>659834</v>
      </c>
      <c r="I33"/>
      <c r="J33" s="96">
        <f>proj16aug!J33</f>
        <v>0</v>
      </c>
      <c r="K33" s="96">
        <f>proj16aug!K33</f>
        <v>0</v>
      </c>
      <c r="L33"/>
      <c r="M33" s="16"/>
      <c r="N33" s="36">
        <f t="shared" si="7"/>
        <v>760087</v>
      </c>
      <c r="O33" s="36">
        <f t="shared" si="8"/>
        <v>659834</v>
      </c>
      <c r="P33" s="20"/>
      <c r="Q33" s="18">
        <f t="shared" si="9"/>
        <v>2840060</v>
      </c>
      <c r="R33" s="15">
        <f t="shared" si="0"/>
        <v>0</v>
      </c>
      <c r="S33">
        <v>24</v>
      </c>
      <c r="T33">
        <v>122</v>
      </c>
      <c r="U33">
        <v>760087</v>
      </c>
      <c r="V33" s="84">
        <f>proj16jul!C33</f>
        <v>99.509999999999991</v>
      </c>
      <c r="W33" s="84">
        <f>proj16jul!D33</f>
        <v>580989</v>
      </c>
      <c r="X33" s="15">
        <f t="shared" si="10"/>
        <v>179098</v>
      </c>
      <c r="Y33" s="15">
        <f t="shared" si="1"/>
        <v>0</v>
      </c>
      <c r="Z33" s="122">
        <v>24</v>
      </c>
      <c r="AA33" s="71">
        <v>96</v>
      </c>
      <c r="AB33" s="71">
        <v>659834</v>
      </c>
      <c r="AC33" s="84">
        <f>proj16jul!E33</f>
        <v>82.72999999999999</v>
      </c>
      <c r="AD33" s="84">
        <f>proj16jul!F33</f>
        <v>544940</v>
      </c>
      <c r="AE33" s="15">
        <f t="shared" si="2"/>
        <v>114894</v>
      </c>
      <c r="AF33" s="15"/>
      <c r="AG33" s="15">
        <f t="shared" si="11"/>
        <v>0</v>
      </c>
      <c r="AH33" s="15"/>
      <c r="AI33" s="122">
        <v>24</v>
      </c>
      <c r="AJ33" s="71">
        <v>122</v>
      </c>
      <c r="AK33" s="71">
        <v>605000</v>
      </c>
      <c r="AL33" s="1">
        <f t="shared" si="12"/>
        <v>0</v>
      </c>
      <c r="AM33" s="122">
        <v>24</v>
      </c>
      <c r="AN33" s="71">
        <v>94.5</v>
      </c>
      <c r="AO33" s="71">
        <v>486100</v>
      </c>
      <c r="AP33" s="1">
        <f t="shared" si="13"/>
        <v>-1.5</v>
      </c>
    </row>
    <row r="34" spans="1:42" ht="18.75">
      <c r="A34" s="19">
        <v>25</v>
      </c>
      <c r="B34" s="19" t="s">
        <v>792</v>
      </c>
      <c r="C34" s="19">
        <v>25</v>
      </c>
      <c r="D34" s="21"/>
      <c r="E34" s="34">
        <f t="shared" si="3"/>
        <v>33</v>
      </c>
      <c r="F34" s="35">
        <f t="shared" si="4"/>
        <v>202459</v>
      </c>
      <c r="G34" s="34">
        <f t="shared" si="5"/>
        <v>132.5</v>
      </c>
      <c r="H34" s="36">
        <f t="shared" si="6"/>
        <v>818894</v>
      </c>
      <c r="I34"/>
      <c r="J34" s="96">
        <f>proj16aug!J34</f>
        <v>0</v>
      </c>
      <c r="K34" s="96">
        <f>proj16aug!K34</f>
        <v>12500</v>
      </c>
      <c r="L34"/>
      <c r="M34" s="16"/>
      <c r="N34" s="36">
        <f t="shared" si="7"/>
        <v>202459</v>
      </c>
      <c r="O34" s="36">
        <f t="shared" si="8"/>
        <v>831394</v>
      </c>
      <c r="P34" s="20"/>
      <c r="Q34" s="18">
        <f t="shared" si="9"/>
        <v>2067871.5</v>
      </c>
      <c r="R34" s="15">
        <f t="shared" si="0"/>
        <v>0</v>
      </c>
      <c r="S34">
        <v>25</v>
      </c>
      <c r="T34">
        <v>33</v>
      </c>
      <c r="U34">
        <v>202459</v>
      </c>
      <c r="V34" s="84">
        <f>proj16jul!C34</f>
        <v>45.33</v>
      </c>
      <c r="W34" s="84">
        <f>proj16jul!D34</f>
        <v>257806</v>
      </c>
      <c r="X34" s="15">
        <f t="shared" si="10"/>
        <v>-55347</v>
      </c>
      <c r="Y34" s="15">
        <f t="shared" si="1"/>
        <v>0</v>
      </c>
      <c r="Z34" s="122">
        <v>25</v>
      </c>
      <c r="AA34" s="71">
        <v>132.5</v>
      </c>
      <c r="AB34" s="71">
        <v>818894</v>
      </c>
      <c r="AC34" s="84">
        <f>proj16jul!E34</f>
        <v>115.13999999999999</v>
      </c>
      <c r="AD34" s="84">
        <f>proj16jul!F34</f>
        <v>703458</v>
      </c>
      <c r="AE34" s="15">
        <f t="shared" si="2"/>
        <v>115436</v>
      </c>
      <c r="AF34" s="15"/>
      <c r="AG34" s="15">
        <f t="shared" si="11"/>
        <v>0</v>
      </c>
      <c r="AH34" s="15"/>
      <c r="AI34" s="122">
        <v>25</v>
      </c>
      <c r="AJ34" s="71">
        <v>33</v>
      </c>
      <c r="AK34" s="71">
        <v>165000</v>
      </c>
      <c r="AL34" s="1">
        <f t="shared" si="12"/>
        <v>0</v>
      </c>
      <c r="AM34" s="122">
        <v>25</v>
      </c>
      <c r="AN34" s="71">
        <v>133.5</v>
      </c>
      <c r="AO34" s="71">
        <v>684500</v>
      </c>
      <c r="AP34" s="1">
        <f t="shared" si="13"/>
        <v>1</v>
      </c>
    </row>
    <row r="35" spans="1:42" ht="18.75" hidden="1">
      <c r="A35" s="19">
        <v>26</v>
      </c>
      <c r="B35" s="19" t="s">
        <v>1319</v>
      </c>
      <c r="C35" s="19">
        <v>26</v>
      </c>
      <c r="D35" s="21"/>
      <c r="E35" s="34">
        <f t="shared" si="3"/>
        <v>0</v>
      </c>
      <c r="F35" s="35">
        <f t="shared" si="4"/>
        <v>0</v>
      </c>
      <c r="G35" s="34">
        <f t="shared" si="5"/>
        <v>0</v>
      </c>
      <c r="H35" s="36">
        <f t="shared" si="6"/>
        <v>0</v>
      </c>
      <c r="I35"/>
      <c r="J35" s="96">
        <f>proj16aug!J35</f>
        <v>0</v>
      </c>
      <c r="K35" s="96">
        <f>proj16aug!K35</f>
        <v>0</v>
      </c>
      <c r="L35"/>
      <c r="M35" s="16"/>
      <c r="N35" s="36">
        <f t="shared" si="7"/>
        <v>0</v>
      </c>
      <c r="O35" s="36">
        <f t="shared" si="8"/>
        <v>0</v>
      </c>
      <c r="P35" s="20"/>
      <c r="Q35" s="18">
        <f t="shared" si="9"/>
        <v>0</v>
      </c>
      <c r="R35" s="15">
        <f t="shared" si="0"/>
        <v>0</v>
      </c>
      <c r="S35">
        <v>26</v>
      </c>
      <c r="T35"/>
      <c r="U35"/>
      <c r="V35" s="185">
        <f>proj16jul!C35</f>
        <v>0</v>
      </c>
      <c r="W35" s="84">
        <f>proj16jul!D35</f>
        <v>0</v>
      </c>
      <c r="X35" s="15">
        <f t="shared" si="10"/>
        <v>0</v>
      </c>
      <c r="Y35" s="15">
        <f t="shared" si="1"/>
        <v>0</v>
      </c>
      <c r="Z35">
        <v>26</v>
      </c>
      <c r="AA35"/>
      <c r="AB35"/>
      <c r="AC35" s="84">
        <f>proj16jul!E35</f>
        <v>0.73</v>
      </c>
      <c r="AD35" s="84">
        <f>proj16jul!F35</f>
        <v>4653</v>
      </c>
      <c r="AE35" s="15">
        <f t="shared" si="2"/>
        <v>-4653</v>
      </c>
      <c r="AF35" s="15"/>
      <c r="AG35" s="15">
        <f t="shared" si="11"/>
        <v>0</v>
      </c>
      <c r="AH35" s="15"/>
      <c r="AI35">
        <v>26</v>
      </c>
      <c r="AJ35"/>
      <c r="AK35"/>
      <c r="AL35" s="1">
        <f t="shared" si="12"/>
        <v>0</v>
      </c>
      <c r="AM35">
        <v>26</v>
      </c>
      <c r="AN35"/>
      <c r="AO35"/>
      <c r="AP35" s="1">
        <f t="shared" si="13"/>
        <v>0</v>
      </c>
    </row>
    <row r="36" spans="1:42" ht="18.75">
      <c r="A36" s="19">
        <v>27</v>
      </c>
      <c r="B36" s="19" t="s">
        <v>891</v>
      </c>
      <c r="C36" s="19">
        <v>27</v>
      </c>
      <c r="D36" s="21"/>
      <c r="E36" s="34">
        <f t="shared" si="3"/>
        <v>108</v>
      </c>
      <c r="F36" s="35">
        <f t="shared" si="4"/>
        <v>582114</v>
      </c>
      <c r="G36" s="34">
        <f t="shared" si="5"/>
        <v>2</v>
      </c>
      <c r="H36" s="36">
        <f t="shared" si="6"/>
        <v>10000</v>
      </c>
      <c r="I36"/>
      <c r="J36" s="96">
        <f>proj16aug!J36</f>
        <v>0</v>
      </c>
      <c r="K36" s="96">
        <f>proj16aug!K36</f>
        <v>0</v>
      </c>
      <c r="L36"/>
      <c r="M36" s="16"/>
      <c r="N36" s="36">
        <f t="shared" si="7"/>
        <v>582114</v>
      </c>
      <c r="O36" s="36">
        <f t="shared" si="8"/>
        <v>10000</v>
      </c>
      <c r="P36" s="20"/>
      <c r="Q36" s="18">
        <f t="shared" si="9"/>
        <v>1184338</v>
      </c>
      <c r="R36" s="15">
        <f t="shared" si="0"/>
        <v>0</v>
      </c>
      <c r="S36">
        <v>27</v>
      </c>
      <c r="T36">
        <v>108</v>
      </c>
      <c r="U36">
        <v>582114</v>
      </c>
      <c r="V36" s="84">
        <f>proj16jul!C36</f>
        <v>78.599999999999994</v>
      </c>
      <c r="W36" s="84">
        <f>proj16jul!D36</f>
        <v>396688</v>
      </c>
      <c r="X36" s="15">
        <f t="shared" si="10"/>
        <v>185426</v>
      </c>
      <c r="Y36" s="15">
        <f t="shared" si="1"/>
        <v>0</v>
      </c>
      <c r="Z36" s="122">
        <v>27</v>
      </c>
      <c r="AA36" s="71">
        <v>2</v>
      </c>
      <c r="AB36" s="71">
        <v>10000</v>
      </c>
      <c r="AC36" s="84">
        <f>proj16jul!E36</f>
        <v>2</v>
      </c>
      <c r="AD36" s="84">
        <f>proj16jul!F36</f>
        <v>10000</v>
      </c>
      <c r="AE36" s="15">
        <f t="shared" si="2"/>
        <v>0</v>
      </c>
      <c r="AF36" s="15"/>
      <c r="AG36" s="15">
        <f t="shared" si="11"/>
        <v>0</v>
      </c>
      <c r="AH36" s="15"/>
      <c r="AI36" s="122">
        <v>27</v>
      </c>
      <c r="AJ36" s="71">
        <v>108.5</v>
      </c>
      <c r="AK36" s="71">
        <v>542500</v>
      </c>
      <c r="AL36" s="1">
        <f t="shared" si="12"/>
        <v>0.5</v>
      </c>
      <c r="AM36" s="122">
        <v>27</v>
      </c>
      <c r="AN36" s="71">
        <v>2</v>
      </c>
      <c r="AO36" s="71">
        <v>10000</v>
      </c>
      <c r="AP36" s="1">
        <f t="shared" si="13"/>
        <v>0</v>
      </c>
    </row>
    <row r="37" spans="1:42" ht="18.75">
      <c r="A37" s="19">
        <v>28</v>
      </c>
      <c r="B37" s="19" t="s">
        <v>560</v>
      </c>
      <c r="C37" s="19">
        <v>28</v>
      </c>
      <c r="D37" s="21"/>
      <c r="E37" s="34">
        <f t="shared" si="3"/>
        <v>20</v>
      </c>
      <c r="F37" s="35">
        <f t="shared" si="4"/>
        <v>149051</v>
      </c>
      <c r="G37" s="34">
        <f t="shared" si="5"/>
        <v>0</v>
      </c>
      <c r="H37" s="36">
        <f t="shared" si="6"/>
        <v>0</v>
      </c>
      <c r="I37"/>
      <c r="J37" s="96">
        <f>proj16aug!J37</f>
        <v>0</v>
      </c>
      <c r="K37" s="96">
        <f>proj16aug!K37</f>
        <v>0</v>
      </c>
      <c r="L37"/>
      <c r="M37" s="16"/>
      <c r="N37" s="36">
        <f t="shared" si="7"/>
        <v>149051</v>
      </c>
      <c r="O37" s="36">
        <f t="shared" si="8"/>
        <v>0</v>
      </c>
      <c r="P37" s="20"/>
      <c r="Q37" s="18">
        <f t="shared" si="9"/>
        <v>298122</v>
      </c>
      <c r="R37" s="15">
        <f t="shared" si="0"/>
        <v>0</v>
      </c>
      <c r="S37">
        <v>28</v>
      </c>
      <c r="T37">
        <v>20</v>
      </c>
      <c r="U37">
        <v>149051</v>
      </c>
      <c r="V37" s="84">
        <f>proj16jul!C37</f>
        <v>18</v>
      </c>
      <c r="W37" s="84">
        <f>proj16jul!D37</f>
        <v>145629</v>
      </c>
      <c r="X37" s="15">
        <f t="shared" si="10"/>
        <v>3422</v>
      </c>
      <c r="Y37" s="15">
        <f t="shared" si="1"/>
        <v>0</v>
      </c>
      <c r="Z37">
        <v>28</v>
      </c>
      <c r="AA37" s="71"/>
      <c r="AB37" s="71"/>
      <c r="AC37" s="84">
        <f>proj16jul!E37</f>
        <v>0</v>
      </c>
      <c r="AD37" s="84">
        <f>proj16jul!F37</f>
        <v>0</v>
      </c>
      <c r="AE37" s="15">
        <f t="shared" si="2"/>
        <v>0</v>
      </c>
      <c r="AF37" s="15"/>
      <c r="AG37" s="15">
        <f t="shared" si="11"/>
        <v>0</v>
      </c>
      <c r="AH37" s="15"/>
      <c r="AI37" s="122">
        <v>28</v>
      </c>
      <c r="AJ37" s="71">
        <v>20</v>
      </c>
      <c r="AK37" s="71">
        <v>100000</v>
      </c>
      <c r="AL37" s="1">
        <f t="shared" si="12"/>
        <v>0</v>
      </c>
      <c r="AM37">
        <v>28</v>
      </c>
      <c r="AN37"/>
      <c r="AO37"/>
      <c r="AP37" s="1">
        <f t="shared" si="13"/>
        <v>0</v>
      </c>
    </row>
    <row r="38" spans="1:42" s="1" customFormat="1" ht="18.75" hidden="1">
      <c r="A38" s="17">
        <v>29</v>
      </c>
      <c r="B38" s="17" t="s">
        <v>1320</v>
      </c>
      <c r="C38" s="17">
        <v>29</v>
      </c>
      <c r="D38" s="21"/>
      <c r="E38" s="34">
        <f t="shared" si="3"/>
        <v>0</v>
      </c>
      <c r="F38" s="35">
        <f t="shared" si="4"/>
        <v>0</v>
      </c>
      <c r="G38" s="34">
        <f t="shared" si="5"/>
        <v>0</v>
      </c>
      <c r="H38" s="36">
        <f t="shared" si="6"/>
        <v>0</v>
      </c>
      <c r="I38"/>
      <c r="J38" s="96">
        <f>proj16aug!J38</f>
        <v>0</v>
      </c>
      <c r="K38" s="96">
        <f>proj16aug!K38</f>
        <v>0</v>
      </c>
      <c r="L38"/>
      <c r="M38" s="16"/>
      <c r="N38" s="36">
        <f t="shared" si="7"/>
        <v>0</v>
      </c>
      <c r="O38" s="36">
        <f t="shared" si="8"/>
        <v>0</v>
      </c>
      <c r="P38" s="16"/>
      <c r="Q38" s="18">
        <f t="shared" si="9"/>
        <v>0</v>
      </c>
      <c r="R38" s="15">
        <f t="shared" si="0"/>
        <v>0</v>
      </c>
      <c r="S38">
        <v>29</v>
      </c>
      <c r="T38"/>
      <c r="U38"/>
      <c r="V38" s="185">
        <f>proj16jul!C38</f>
        <v>0</v>
      </c>
      <c r="W38" s="84">
        <f>proj16jul!D38</f>
        <v>0</v>
      </c>
      <c r="X38" s="15">
        <f t="shared" si="10"/>
        <v>0</v>
      </c>
      <c r="Y38" s="15">
        <f t="shared" si="1"/>
        <v>0</v>
      </c>
      <c r="Z38">
        <v>29</v>
      </c>
      <c r="AA38" s="71"/>
      <c r="AB38" s="71"/>
      <c r="AC38" s="84">
        <f>proj16jul!E38</f>
        <v>0</v>
      </c>
      <c r="AD38" s="84">
        <f>proj16jul!F38</f>
        <v>0</v>
      </c>
      <c r="AE38" s="15">
        <f t="shared" si="2"/>
        <v>0</v>
      </c>
      <c r="AF38" s="15"/>
      <c r="AG38" s="15">
        <f t="shared" si="11"/>
        <v>0</v>
      </c>
      <c r="AH38" s="15"/>
      <c r="AI38">
        <v>29</v>
      </c>
      <c r="AJ38"/>
      <c r="AK38"/>
      <c r="AL38" s="1">
        <f t="shared" si="12"/>
        <v>0</v>
      </c>
      <c r="AM38">
        <v>29</v>
      </c>
      <c r="AN38"/>
      <c r="AO38"/>
      <c r="AP38" s="1">
        <f t="shared" si="13"/>
        <v>0</v>
      </c>
    </row>
    <row r="39" spans="1:42" ht="18.75">
      <c r="A39" s="19">
        <v>30</v>
      </c>
      <c r="B39" s="19" t="s">
        <v>858</v>
      </c>
      <c r="C39" s="19">
        <v>30</v>
      </c>
      <c r="D39" s="21"/>
      <c r="E39" s="34">
        <f t="shared" si="3"/>
        <v>106</v>
      </c>
      <c r="F39" s="35">
        <f t="shared" si="4"/>
        <v>601926</v>
      </c>
      <c r="G39" s="34">
        <f t="shared" si="5"/>
        <v>60</v>
      </c>
      <c r="H39" s="36">
        <f t="shared" si="6"/>
        <v>340184</v>
      </c>
      <c r="I39"/>
      <c r="J39" s="96">
        <f>proj16aug!J39</f>
        <v>0</v>
      </c>
      <c r="K39" s="96">
        <f>proj16aug!K39</f>
        <v>0</v>
      </c>
      <c r="L39"/>
      <c r="M39" s="16"/>
      <c r="N39" s="36">
        <f t="shared" si="7"/>
        <v>601926</v>
      </c>
      <c r="O39" s="36">
        <f t="shared" si="8"/>
        <v>340184</v>
      </c>
      <c r="P39" s="20"/>
      <c r="Q39" s="18">
        <f t="shared" si="9"/>
        <v>1884386</v>
      </c>
      <c r="R39" s="15">
        <f t="shared" si="0"/>
        <v>0</v>
      </c>
      <c r="S39">
        <v>30</v>
      </c>
      <c r="T39">
        <v>106</v>
      </c>
      <c r="U39">
        <v>601926</v>
      </c>
      <c r="V39" s="84">
        <f>proj16jul!C39</f>
        <v>95.320000000000007</v>
      </c>
      <c r="W39" s="84">
        <f>proj16jul!D39</f>
        <v>524477</v>
      </c>
      <c r="X39" s="15">
        <f t="shared" si="10"/>
        <v>77449</v>
      </c>
      <c r="Y39" s="15">
        <f t="shared" si="1"/>
        <v>0</v>
      </c>
      <c r="Z39" s="122">
        <v>30</v>
      </c>
      <c r="AA39" s="71">
        <v>60</v>
      </c>
      <c r="AB39" s="71">
        <v>340184</v>
      </c>
      <c r="AC39" s="84">
        <f>proj16jul!E39</f>
        <v>62.120000000000005</v>
      </c>
      <c r="AD39" s="84">
        <f>proj16jul!F39</f>
        <v>336687</v>
      </c>
      <c r="AE39" s="15">
        <f t="shared" si="2"/>
        <v>3497</v>
      </c>
      <c r="AF39" s="15"/>
      <c r="AG39" s="15">
        <f t="shared" si="11"/>
        <v>0</v>
      </c>
      <c r="AH39" s="15"/>
      <c r="AI39" s="122">
        <v>30</v>
      </c>
      <c r="AJ39" s="71">
        <v>106</v>
      </c>
      <c r="AK39" s="71">
        <v>530000</v>
      </c>
      <c r="AL39" s="1">
        <f t="shared" si="12"/>
        <v>0</v>
      </c>
      <c r="AM39" s="122">
        <v>30</v>
      </c>
      <c r="AN39" s="71">
        <v>60</v>
      </c>
      <c r="AO39" s="71">
        <v>330600</v>
      </c>
      <c r="AP39" s="1">
        <f t="shared" si="13"/>
        <v>0</v>
      </c>
    </row>
    <row r="40" spans="1:42" ht="18.75">
      <c r="A40" s="19">
        <v>31</v>
      </c>
      <c r="B40" s="19" t="s">
        <v>912</v>
      </c>
      <c r="C40" s="19">
        <v>31</v>
      </c>
      <c r="D40" s="21"/>
      <c r="E40" s="34">
        <f t="shared" si="3"/>
        <v>0</v>
      </c>
      <c r="F40" s="35">
        <f t="shared" si="4"/>
        <v>0</v>
      </c>
      <c r="G40" s="34">
        <f t="shared" si="5"/>
        <v>16</v>
      </c>
      <c r="H40" s="36">
        <f t="shared" si="6"/>
        <v>105600</v>
      </c>
      <c r="I40"/>
      <c r="J40" s="96">
        <f>proj16aug!J40</f>
        <v>0</v>
      </c>
      <c r="K40" s="96">
        <f>proj16aug!K40</f>
        <v>0</v>
      </c>
      <c r="L40"/>
      <c r="M40" s="16"/>
      <c r="N40" s="36">
        <f t="shared" si="7"/>
        <v>0</v>
      </c>
      <c r="O40" s="36">
        <f t="shared" si="8"/>
        <v>105600</v>
      </c>
      <c r="P40" s="20"/>
      <c r="Q40" s="18">
        <f t="shared" si="9"/>
        <v>211216</v>
      </c>
      <c r="R40" s="15">
        <f t="shared" si="0"/>
        <v>0</v>
      </c>
      <c r="S40">
        <v>31</v>
      </c>
      <c r="T40"/>
      <c r="U40"/>
      <c r="V40" s="185">
        <f>proj16jul!C40</f>
        <v>0</v>
      </c>
      <c r="W40" s="84">
        <f>proj16jul!D40</f>
        <v>0</v>
      </c>
      <c r="X40" s="15">
        <f t="shared" si="10"/>
        <v>0</v>
      </c>
      <c r="Y40" s="15">
        <f t="shared" si="1"/>
        <v>0</v>
      </c>
      <c r="Z40" s="122">
        <v>31</v>
      </c>
      <c r="AA40" s="71">
        <v>16</v>
      </c>
      <c r="AB40" s="71">
        <v>105600</v>
      </c>
      <c r="AC40" s="84">
        <f>proj16jul!E40</f>
        <v>13.559999999999999</v>
      </c>
      <c r="AD40" s="84">
        <f>proj16jul!F40</f>
        <v>74634</v>
      </c>
      <c r="AE40" s="15">
        <f t="shared" si="2"/>
        <v>30966</v>
      </c>
      <c r="AF40" s="15"/>
      <c r="AG40" s="15">
        <f t="shared" si="11"/>
        <v>0</v>
      </c>
      <c r="AH40" s="15"/>
      <c r="AI40">
        <v>31</v>
      </c>
      <c r="AJ40"/>
      <c r="AK40"/>
      <c r="AL40" s="1">
        <f t="shared" si="12"/>
        <v>0</v>
      </c>
      <c r="AM40" s="122">
        <v>31</v>
      </c>
      <c r="AN40" s="71">
        <v>16.5</v>
      </c>
      <c r="AO40" s="71">
        <v>96100</v>
      </c>
      <c r="AP40" s="1">
        <f t="shared" si="13"/>
        <v>0.5</v>
      </c>
    </row>
    <row r="41" spans="1:42" s="1" customFormat="1" ht="18.75" hidden="1">
      <c r="A41" s="17">
        <v>32</v>
      </c>
      <c r="B41" s="17" t="s">
        <v>1321</v>
      </c>
      <c r="C41" s="17">
        <v>32</v>
      </c>
      <c r="D41" s="21"/>
      <c r="E41" s="34">
        <f t="shared" si="3"/>
        <v>0</v>
      </c>
      <c r="F41" s="35">
        <f t="shared" si="4"/>
        <v>0</v>
      </c>
      <c r="G41" s="34">
        <f t="shared" si="5"/>
        <v>0</v>
      </c>
      <c r="H41" s="36">
        <f t="shared" si="6"/>
        <v>0</v>
      </c>
      <c r="I41"/>
      <c r="J41" s="96">
        <f>proj16aug!J41</f>
        <v>0</v>
      </c>
      <c r="K41" s="96">
        <f>proj16aug!K41</f>
        <v>0</v>
      </c>
      <c r="L41"/>
      <c r="M41" s="16"/>
      <c r="N41" s="36">
        <f t="shared" si="7"/>
        <v>0</v>
      </c>
      <c r="O41" s="36">
        <f t="shared" si="8"/>
        <v>0</v>
      </c>
      <c r="P41" s="16"/>
      <c r="Q41" s="18">
        <f t="shared" si="9"/>
        <v>0</v>
      </c>
      <c r="R41" s="15">
        <f t="shared" si="0"/>
        <v>0</v>
      </c>
      <c r="S41">
        <v>32</v>
      </c>
      <c r="T41"/>
      <c r="U41"/>
      <c r="V41" s="185">
        <f>proj16jul!C41</f>
        <v>0</v>
      </c>
      <c r="W41" s="84">
        <f>proj16jul!D41</f>
        <v>0</v>
      </c>
      <c r="X41" s="15">
        <f t="shared" si="10"/>
        <v>0</v>
      </c>
      <c r="Y41" s="15">
        <f t="shared" si="1"/>
        <v>0</v>
      </c>
      <c r="Z41">
        <v>32</v>
      </c>
      <c r="AA41" s="71"/>
      <c r="AB41" s="71"/>
      <c r="AC41" s="84">
        <f>proj16jul!E41</f>
        <v>0</v>
      </c>
      <c r="AD41" s="84">
        <f>proj16jul!F41</f>
        <v>0</v>
      </c>
      <c r="AE41" s="15">
        <f t="shared" si="2"/>
        <v>0</v>
      </c>
      <c r="AF41" s="15"/>
      <c r="AG41" s="15">
        <f t="shared" si="11"/>
        <v>0</v>
      </c>
      <c r="AH41" s="15"/>
      <c r="AI41">
        <v>32</v>
      </c>
      <c r="AJ41"/>
      <c r="AK41"/>
      <c r="AL41" s="1">
        <f t="shared" si="12"/>
        <v>0</v>
      </c>
      <c r="AM41">
        <v>32</v>
      </c>
      <c r="AN41"/>
      <c r="AO41"/>
      <c r="AP41" s="1">
        <f t="shared" si="13"/>
        <v>0</v>
      </c>
    </row>
    <row r="42" spans="1:42" s="1" customFormat="1" ht="18.75">
      <c r="A42" s="17">
        <v>33</v>
      </c>
      <c r="B42" s="17" t="s">
        <v>1322</v>
      </c>
      <c r="C42" s="17">
        <v>33</v>
      </c>
      <c r="D42" s="21"/>
      <c r="E42" s="34">
        <f t="shared" si="3"/>
        <v>0</v>
      </c>
      <c r="F42" s="35">
        <f t="shared" si="4"/>
        <v>0</v>
      </c>
      <c r="G42" s="34">
        <f t="shared" si="5"/>
        <v>2</v>
      </c>
      <c r="H42" s="36">
        <f t="shared" si="6"/>
        <v>12120</v>
      </c>
      <c r="I42"/>
      <c r="J42" s="96">
        <f>proj16aug!J42</f>
        <v>0</v>
      </c>
      <c r="K42" s="96">
        <f>proj16aug!K42</f>
        <v>0</v>
      </c>
      <c r="L42"/>
      <c r="M42" s="16"/>
      <c r="N42" s="36">
        <f t="shared" si="7"/>
        <v>0</v>
      </c>
      <c r="O42" s="36">
        <f t="shared" si="8"/>
        <v>12120</v>
      </c>
      <c r="P42" s="16"/>
      <c r="Q42" s="18">
        <f t="shared" si="9"/>
        <v>24242</v>
      </c>
      <c r="R42" s="15">
        <f t="shared" si="0"/>
        <v>0</v>
      </c>
      <c r="S42">
        <v>33</v>
      </c>
      <c r="T42"/>
      <c r="U42"/>
      <c r="V42" s="185">
        <f>proj16jul!C42</f>
        <v>0</v>
      </c>
      <c r="W42" s="84">
        <f>proj16jul!D42</f>
        <v>0</v>
      </c>
      <c r="X42" s="15">
        <f t="shared" si="10"/>
        <v>0</v>
      </c>
      <c r="Y42" s="15">
        <f t="shared" si="1"/>
        <v>0</v>
      </c>
      <c r="Z42" s="122">
        <v>33</v>
      </c>
      <c r="AA42" s="71">
        <v>2</v>
      </c>
      <c r="AB42" s="71">
        <v>12120</v>
      </c>
      <c r="AC42" s="84">
        <f>proj16jul!E42</f>
        <v>0</v>
      </c>
      <c r="AD42" s="84">
        <f>proj16jul!F42</f>
        <v>0</v>
      </c>
      <c r="AE42" s="15">
        <f t="shared" si="2"/>
        <v>12120</v>
      </c>
      <c r="AF42" s="15"/>
      <c r="AG42" s="15">
        <f t="shared" si="11"/>
        <v>0</v>
      </c>
      <c r="AH42" s="15"/>
      <c r="AI42">
        <v>33</v>
      </c>
      <c r="AJ42"/>
      <c r="AK42"/>
      <c r="AL42" s="1">
        <f t="shared" si="12"/>
        <v>0</v>
      </c>
      <c r="AM42" s="122">
        <v>33</v>
      </c>
      <c r="AN42" s="71">
        <v>2</v>
      </c>
      <c r="AO42" s="71">
        <v>10000</v>
      </c>
      <c r="AP42" s="1">
        <f t="shared" si="13"/>
        <v>0</v>
      </c>
    </row>
    <row r="43" spans="1:42" s="1" customFormat="1" ht="18.75" hidden="1">
      <c r="A43" s="17">
        <v>34</v>
      </c>
      <c r="B43" s="17" t="s">
        <v>1323</v>
      </c>
      <c r="C43" s="17">
        <v>34</v>
      </c>
      <c r="D43" s="21"/>
      <c r="E43" s="34">
        <f t="shared" si="3"/>
        <v>0</v>
      </c>
      <c r="F43" s="35">
        <f t="shared" si="4"/>
        <v>0</v>
      </c>
      <c r="G43" s="34">
        <f t="shared" si="5"/>
        <v>0</v>
      </c>
      <c r="H43" s="36">
        <f t="shared" si="6"/>
        <v>0</v>
      </c>
      <c r="I43"/>
      <c r="J43" s="96">
        <f>proj16aug!J43</f>
        <v>0</v>
      </c>
      <c r="K43" s="96">
        <f>proj16aug!K43</f>
        <v>0</v>
      </c>
      <c r="L43"/>
      <c r="M43" s="16"/>
      <c r="N43" s="36">
        <f t="shared" si="7"/>
        <v>0</v>
      </c>
      <c r="O43" s="36">
        <f t="shared" si="8"/>
        <v>0</v>
      </c>
      <c r="P43" s="16"/>
      <c r="Q43" s="18">
        <f t="shared" si="9"/>
        <v>0</v>
      </c>
      <c r="R43" s="15">
        <f t="shared" si="0"/>
        <v>0</v>
      </c>
      <c r="S43">
        <v>34</v>
      </c>
      <c r="T43"/>
      <c r="U43"/>
      <c r="V43" s="185">
        <f>proj16jul!C43</f>
        <v>0</v>
      </c>
      <c r="W43" s="84">
        <f>proj16jul!D43</f>
        <v>0</v>
      </c>
      <c r="X43" s="15">
        <f t="shared" si="10"/>
        <v>0</v>
      </c>
      <c r="Y43" s="15">
        <f t="shared" si="1"/>
        <v>0</v>
      </c>
      <c r="Z43">
        <v>34</v>
      </c>
      <c r="AA43" s="71"/>
      <c r="AB43" s="71"/>
      <c r="AC43" s="84">
        <f>proj16jul!E43</f>
        <v>0</v>
      </c>
      <c r="AD43" s="84">
        <f>proj16jul!F43</f>
        <v>0</v>
      </c>
      <c r="AE43" s="15">
        <f t="shared" si="2"/>
        <v>0</v>
      </c>
      <c r="AF43" s="15"/>
      <c r="AG43" s="15">
        <f t="shared" si="11"/>
        <v>0</v>
      </c>
      <c r="AH43" s="15"/>
      <c r="AI43">
        <v>34</v>
      </c>
      <c r="AJ43"/>
      <c r="AK43"/>
      <c r="AL43" s="1">
        <f t="shared" si="12"/>
        <v>0</v>
      </c>
      <c r="AM43">
        <v>34</v>
      </c>
      <c r="AN43"/>
      <c r="AO43"/>
      <c r="AP43" s="1">
        <f t="shared" si="13"/>
        <v>0</v>
      </c>
    </row>
    <row r="44" spans="1:42" ht="18.75">
      <c r="A44" s="19">
        <v>35</v>
      </c>
      <c r="B44" s="19" t="s">
        <v>833</v>
      </c>
      <c r="C44" s="19">
        <v>35</v>
      </c>
      <c r="D44" s="21"/>
      <c r="E44" s="34">
        <f t="shared" si="3"/>
        <v>0</v>
      </c>
      <c r="F44" s="35">
        <f t="shared" si="4"/>
        <v>0</v>
      </c>
      <c r="G44" s="34">
        <f t="shared" si="5"/>
        <v>88</v>
      </c>
      <c r="H44" s="36">
        <f t="shared" si="6"/>
        <v>608120</v>
      </c>
      <c r="I44"/>
      <c r="J44" s="96">
        <f>proj16aug!J44</f>
        <v>0</v>
      </c>
      <c r="K44" s="96">
        <f>proj16aug!K44</f>
        <v>0</v>
      </c>
      <c r="L44"/>
      <c r="M44" s="16"/>
      <c r="N44" s="36">
        <f t="shared" si="7"/>
        <v>0</v>
      </c>
      <c r="O44" s="36">
        <f t="shared" si="8"/>
        <v>608120</v>
      </c>
      <c r="P44" s="20"/>
      <c r="Q44" s="18">
        <f t="shared" si="9"/>
        <v>1216328</v>
      </c>
      <c r="R44" s="15">
        <f t="shared" si="0"/>
        <v>0</v>
      </c>
      <c r="S44">
        <v>35</v>
      </c>
      <c r="T44"/>
      <c r="U44"/>
      <c r="V44" s="185">
        <f>proj16jul!C44</f>
        <v>0</v>
      </c>
      <c r="W44" s="84">
        <f>proj16jul!D44</f>
        <v>0</v>
      </c>
      <c r="X44" s="15">
        <f t="shared" si="10"/>
        <v>0</v>
      </c>
      <c r="Y44" s="15">
        <f t="shared" si="1"/>
        <v>0</v>
      </c>
      <c r="Z44" s="122">
        <v>35</v>
      </c>
      <c r="AA44" s="71">
        <v>88</v>
      </c>
      <c r="AB44" s="71">
        <v>608120</v>
      </c>
      <c r="AC44" s="84">
        <f>proj16jul!E44</f>
        <v>86.539999999999992</v>
      </c>
      <c r="AD44" s="84">
        <f>proj16jul!F44</f>
        <v>555312</v>
      </c>
      <c r="AE44" s="15">
        <f t="shared" si="2"/>
        <v>52808</v>
      </c>
      <c r="AF44" s="15"/>
      <c r="AG44" s="15">
        <f t="shared" si="11"/>
        <v>0</v>
      </c>
      <c r="AH44" s="15"/>
      <c r="AI44">
        <v>35</v>
      </c>
      <c r="AJ44"/>
      <c r="AK44"/>
      <c r="AL44" s="1">
        <f t="shared" si="12"/>
        <v>0</v>
      </c>
      <c r="AM44" s="122">
        <v>35</v>
      </c>
      <c r="AN44" s="71">
        <v>90</v>
      </c>
      <c r="AO44" s="71">
        <v>572552</v>
      </c>
      <c r="AP44" s="1">
        <f t="shared" si="13"/>
        <v>2</v>
      </c>
    </row>
    <row r="45" spans="1:42" ht="18.75">
      <c r="A45" s="19">
        <v>36</v>
      </c>
      <c r="B45" s="19" t="s">
        <v>902</v>
      </c>
      <c r="C45" s="19">
        <v>36</v>
      </c>
      <c r="D45" s="21"/>
      <c r="E45" s="34">
        <f t="shared" si="3"/>
        <v>118.5</v>
      </c>
      <c r="F45" s="35">
        <f t="shared" si="4"/>
        <v>696677</v>
      </c>
      <c r="G45" s="34">
        <f t="shared" si="5"/>
        <v>98</v>
      </c>
      <c r="H45" s="36">
        <f t="shared" si="6"/>
        <v>584253</v>
      </c>
      <c r="I45"/>
      <c r="J45" s="96">
        <f>proj16aug!J45</f>
        <v>0</v>
      </c>
      <c r="K45" s="96">
        <f>proj16aug!K45</f>
        <v>0</v>
      </c>
      <c r="L45"/>
      <c r="M45" s="16"/>
      <c r="N45" s="36">
        <f t="shared" si="7"/>
        <v>696677</v>
      </c>
      <c r="O45" s="36">
        <f t="shared" si="8"/>
        <v>584253</v>
      </c>
      <c r="P45" s="20"/>
      <c r="Q45" s="18">
        <f t="shared" si="9"/>
        <v>2562076.5</v>
      </c>
      <c r="R45" s="15">
        <f t="shared" si="0"/>
        <v>0</v>
      </c>
      <c r="S45">
        <v>36</v>
      </c>
      <c r="T45">
        <v>118.5</v>
      </c>
      <c r="U45">
        <v>696677</v>
      </c>
      <c r="V45" s="84">
        <f>proj16jul!C45</f>
        <v>126.46000000000001</v>
      </c>
      <c r="W45" s="84">
        <f>proj16jul!D45</f>
        <v>723869</v>
      </c>
      <c r="X45" s="15">
        <f t="shared" si="10"/>
        <v>-27192</v>
      </c>
      <c r="Y45" s="15">
        <f t="shared" si="1"/>
        <v>0</v>
      </c>
      <c r="Z45" s="122">
        <v>36</v>
      </c>
      <c r="AA45" s="71">
        <v>98</v>
      </c>
      <c r="AB45" s="71">
        <v>584253</v>
      </c>
      <c r="AC45" s="84">
        <f>proj16jul!E45</f>
        <v>91.77</v>
      </c>
      <c r="AD45" s="84">
        <f>proj16jul!F45</f>
        <v>622519</v>
      </c>
      <c r="AE45" s="15">
        <f t="shared" si="2"/>
        <v>-38266</v>
      </c>
      <c r="AF45" s="15"/>
      <c r="AG45" s="15">
        <f t="shared" si="11"/>
        <v>0</v>
      </c>
      <c r="AH45" s="15"/>
      <c r="AI45" s="122">
        <v>36</v>
      </c>
      <c r="AJ45" s="71">
        <v>119</v>
      </c>
      <c r="AK45" s="71">
        <v>595000</v>
      </c>
      <c r="AL45" s="1">
        <f t="shared" si="12"/>
        <v>0.5</v>
      </c>
      <c r="AM45" s="122">
        <v>36</v>
      </c>
      <c r="AN45" s="71">
        <v>98</v>
      </c>
      <c r="AO45" s="71">
        <v>491700</v>
      </c>
      <c r="AP45" s="1">
        <f t="shared" si="13"/>
        <v>0</v>
      </c>
    </row>
    <row r="46" spans="1:42" ht="18.75" hidden="1">
      <c r="A46" s="19">
        <v>37</v>
      </c>
      <c r="B46" s="19" t="s">
        <v>561</v>
      </c>
      <c r="C46" s="19">
        <v>37</v>
      </c>
      <c r="D46" s="21"/>
      <c r="E46" s="34">
        <f t="shared" si="3"/>
        <v>0</v>
      </c>
      <c r="F46" s="35">
        <f t="shared" si="4"/>
        <v>0</v>
      </c>
      <c r="G46" s="34">
        <f t="shared" si="5"/>
        <v>0</v>
      </c>
      <c r="H46" s="36">
        <f t="shared" si="6"/>
        <v>0</v>
      </c>
      <c r="I46"/>
      <c r="J46" s="96">
        <f>proj16aug!J46</f>
        <v>0</v>
      </c>
      <c r="K46" s="96">
        <f>proj16aug!K46</f>
        <v>0</v>
      </c>
      <c r="L46"/>
      <c r="M46" s="16"/>
      <c r="N46" s="36">
        <f t="shared" si="7"/>
        <v>0</v>
      </c>
      <c r="O46" s="36">
        <f t="shared" si="8"/>
        <v>0</v>
      </c>
      <c r="P46" s="20"/>
      <c r="Q46" s="18">
        <f t="shared" si="9"/>
        <v>0</v>
      </c>
      <c r="R46" s="15">
        <f t="shared" si="0"/>
        <v>0</v>
      </c>
      <c r="S46">
        <v>37</v>
      </c>
      <c r="T46"/>
      <c r="U46"/>
      <c r="V46" s="185">
        <f>proj16jul!C46</f>
        <v>0</v>
      </c>
      <c r="W46" s="84">
        <f>proj16jul!D46</f>
        <v>0</v>
      </c>
      <c r="X46" s="15">
        <f t="shared" si="10"/>
        <v>0</v>
      </c>
      <c r="Y46" s="15">
        <f t="shared" si="1"/>
        <v>0</v>
      </c>
      <c r="Z46">
        <v>37</v>
      </c>
      <c r="AA46" s="71"/>
      <c r="AB46" s="71"/>
      <c r="AC46" s="84">
        <f>proj16jul!E46</f>
        <v>0</v>
      </c>
      <c r="AD46" s="84">
        <f>proj16jul!F46</f>
        <v>0</v>
      </c>
      <c r="AE46" s="15">
        <f t="shared" si="2"/>
        <v>0</v>
      </c>
      <c r="AF46" s="15"/>
      <c r="AG46" s="15">
        <f t="shared" si="11"/>
        <v>0</v>
      </c>
      <c r="AH46" s="15"/>
      <c r="AI46">
        <v>37</v>
      </c>
      <c r="AJ46"/>
      <c r="AK46"/>
      <c r="AL46" s="1">
        <f t="shared" si="12"/>
        <v>0</v>
      </c>
      <c r="AM46">
        <v>37</v>
      </c>
      <c r="AN46"/>
      <c r="AO46"/>
      <c r="AP46" s="1">
        <f t="shared" si="13"/>
        <v>0</v>
      </c>
    </row>
    <row r="47" spans="1:42" s="1" customFormat="1" ht="18.75">
      <c r="A47" s="17">
        <v>38</v>
      </c>
      <c r="B47" s="17" t="s">
        <v>809</v>
      </c>
      <c r="C47" s="17">
        <v>38</v>
      </c>
      <c r="D47" s="21"/>
      <c r="E47" s="34">
        <f t="shared" si="3"/>
        <v>0</v>
      </c>
      <c r="F47" s="35">
        <f t="shared" si="4"/>
        <v>0</v>
      </c>
      <c r="G47" s="34">
        <f t="shared" si="5"/>
        <v>3</v>
      </c>
      <c r="H47" s="36">
        <f t="shared" si="6"/>
        <v>16700</v>
      </c>
      <c r="I47"/>
      <c r="J47" s="96">
        <f>proj16aug!J47</f>
        <v>0</v>
      </c>
      <c r="K47" s="96">
        <f>proj16aug!K47</f>
        <v>0</v>
      </c>
      <c r="L47"/>
      <c r="M47" s="16"/>
      <c r="N47" s="36">
        <f t="shared" si="7"/>
        <v>0</v>
      </c>
      <c r="O47" s="36">
        <f t="shared" si="8"/>
        <v>16700</v>
      </c>
      <c r="P47" s="16"/>
      <c r="Q47" s="18">
        <f t="shared" si="9"/>
        <v>33403</v>
      </c>
      <c r="R47" s="15">
        <f t="shared" si="0"/>
        <v>0</v>
      </c>
      <c r="S47">
        <v>38</v>
      </c>
      <c r="T47"/>
      <c r="U47"/>
      <c r="V47" s="185">
        <f>proj16jul!C47</f>
        <v>0</v>
      </c>
      <c r="W47" s="84">
        <f>proj16jul!D47</f>
        <v>0</v>
      </c>
      <c r="X47" s="15">
        <f t="shared" si="10"/>
        <v>0</v>
      </c>
      <c r="Y47" s="15">
        <f t="shared" si="1"/>
        <v>0</v>
      </c>
      <c r="Z47" s="122">
        <v>38</v>
      </c>
      <c r="AA47" s="71">
        <v>3</v>
      </c>
      <c r="AB47" s="71">
        <v>16700</v>
      </c>
      <c r="AC47" s="84">
        <f>proj16jul!E47</f>
        <v>0.83</v>
      </c>
      <c r="AD47" s="84">
        <f>proj16jul!F47</f>
        <v>5561</v>
      </c>
      <c r="AE47" s="15">
        <f t="shared" si="2"/>
        <v>11139</v>
      </c>
      <c r="AF47" s="15"/>
      <c r="AG47" s="15">
        <f t="shared" si="11"/>
        <v>0</v>
      </c>
      <c r="AH47" s="15"/>
      <c r="AI47">
        <v>38</v>
      </c>
      <c r="AJ47"/>
      <c r="AK47"/>
      <c r="AL47" s="1">
        <f t="shared" si="12"/>
        <v>0</v>
      </c>
      <c r="AM47" s="122">
        <v>38</v>
      </c>
      <c r="AN47" s="71">
        <v>3</v>
      </c>
      <c r="AO47" s="71">
        <v>16700</v>
      </c>
      <c r="AP47" s="1">
        <f t="shared" si="13"/>
        <v>0</v>
      </c>
    </row>
    <row r="48" spans="1:42" ht="18.75">
      <c r="A48" s="19">
        <v>39</v>
      </c>
      <c r="B48" s="19" t="s">
        <v>786</v>
      </c>
      <c r="C48" s="19">
        <v>39</v>
      </c>
      <c r="D48" s="21"/>
      <c r="E48" s="34">
        <f t="shared" si="3"/>
        <v>17</v>
      </c>
      <c r="F48" s="35">
        <f t="shared" si="4"/>
        <v>90513</v>
      </c>
      <c r="G48" s="34">
        <f t="shared" si="5"/>
        <v>8</v>
      </c>
      <c r="H48" s="36">
        <f t="shared" si="6"/>
        <v>91045</v>
      </c>
      <c r="I48"/>
      <c r="J48" s="96">
        <f>proj16aug!J48</f>
        <v>0</v>
      </c>
      <c r="K48" s="96">
        <f>proj16aug!K48</f>
        <v>0</v>
      </c>
      <c r="L48"/>
      <c r="M48" s="16"/>
      <c r="N48" s="36">
        <f t="shared" si="7"/>
        <v>90513</v>
      </c>
      <c r="O48" s="36">
        <f t="shared" si="8"/>
        <v>91045</v>
      </c>
      <c r="P48" s="20"/>
      <c r="Q48" s="18">
        <f t="shared" si="9"/>
        <v>363141</v>
      </c>
      <c r="R48" s="15">
        <f t="shared" si="0"/>
        <v>0</v>
      </c>
      <c r="S48">
        <v>39</v>
      </c>
      <c r="T48">
        <v>17</v>
      </c>
      <c r="U48">
        <v>90513</v>
      </c>
      <c r="V48" s="84">
        <f>proj16jul!C48</f>
        <v>13</v>
      </c>
      <c r="W48" s="84">
        <f>proj16jul!D48</f>
        <v>70513</v>
      </c>
      <c r="X48" s="15">
        <f t="shared" si="10"/>
        <v>20000</v>
      </c>
      <c r="Y48" s="15">
        <f t="shared" si="1"/>
        <v>0</v>
      </c>
      <c r="Z48" s="122">
        <v>39</v>
      </c>
      <c r="AA48" s="71">
        <v>8</v>
      </c>
      <c r="AB48" s="71">
        <v>91045</v>
      </c>
      <c r="AC48" s="84">
        <f>proj16jul!E48</f>
        <v>7.4</v>
      </c>
      <c r="AD48" s="84">
        <f>proj16jul!F48</f>
        <v>83867</v>
      </c>
      <c r="AE48" s="15">
        <f t="shared" si="2"/>
        <v>7178</v>
      </c>
      <c r="AF48" s="15"/>
      <c r="AG48" s="15">
        <f t="shared" si="11"/>
        <v>0</v>
      </c>
      <c r="AH48" s="15"/>
      <c r="AI48" s="122">
        <v>39</v>
      </c>
      <c r="AJ48" s="71">
        <v>17</v>
      </c>
      <c r="AK48" s="71">
        <v>85000</v>
      </c>
      <c r="AL48" s="1">
        <f t="shared" si="12"/>
        <v>0</v>
      </c>
      <c r="AM48" s="122">
        <v>39</v>
      </c>
      <c r="AN48" s="71">
        <v>8</v>
      </c>
      <c r="AO48" s="71">
        <v>40000</v>
      </c>
      <c r="AP48" s="1">
        <f t="shared" si="13"/>
        <v>0</v>
      </c>
    </row>
    <row r="49" spans="1:42" ht="18.75">
      <c r="A49" s="19">
        <v>40</v>
      </c>
      <c r="B49" s="19" t="s">
        <v>834</v>
      </c>
      <c r="C49" s="19">
        <v>40</v>
      </c>
      <c r="D49" s="21"/>
      <c r="E49" s="34">
        <f t="shared" si="3"/>
        <v>0</v>
      </c>
      <c r="F49" s="35">
        <f t="shared" si="4"/>
        <v>0</v>
      </c>
      <c r="G49" s="34">
        <f t="shared" si="5"/>
        <v>3</v>
      </c>
      <c r="H49" s="36">
        <f t="shared" si="6"/>
        <v>18400</v>
      </c>
      <c r="I49"/>
      <c r="J49" s="96">
        <f>proj16aug!J49</f>
        <v>0</v>
      </c>
      <c r="K49" s="96">
        <f>proj16aug!K49</f>
        <v>0</v>
      </c>
      <c r="L49"/>
      <c r="M49" s="16"/>
      <c r="N49" s="36">
        <f t="shared" si="7"/>
        <v>0</v>
      </c>
      <c r="O49" s="36">
        <f t="shared" si="8"/>
        <v>18400</v>
      </c>
      <c r="P49" s="20"/>
      <c r="Q49" s="18">
        <f t="shared" si="9"/>
        <v>36803</v>
      </c>
      <c r="R49" s="15">
        <f t="shared" si="0"/>
        <v>0</v>
      </c>
      <c r="S49">
        <v>40</v>
      </c>
      <c r="T49"/>
      <c r="U49"/>
      <c r="V49" s="185">
        <f>proj16jul!C49</f>
        <v>0</v>
      </c>
      <c r="W49" s="84">
        <f>proj16jul!D49</f>
        <v>0</v>
      </c>
      <c r="X49" s="15">
        <f t="shared" si="10"/>
        <v>0</v>
      </c>
      <c r="Y49" s="15">
        <f t="shared" si="1"/>
        <v>0</v>
      </c>
      <c r="Z49" s="122">
        <v>40</v>
      </c>
      <c r="AA49" s="71">
        <v>3</v>
      </c>
      <c r="AB49" s="71">
        <v>18400</v>
      </c>
      <c r="AC49" s="84">
        <f>proj16jul!E49</f>
        <v>4.5999999999999996</v>
      </c>
      <c r="AD49" s="84">
        <f>proj16jul!F49</f>
        <v>27420</v>
      </c>
      <c r="AE49" s="15">
        <f t="shared" si="2"/>
        <v>-9020</v>
      </c>
      <c r="AF49" s="15"/>
      <c r="AG49" s="15">
        <f t="shared" si="11"/>
        <v>0</v>
      </c>
      <c r="AH49" s="15"/>
      <c r="AI49">
        <v>40</v>
      </c>
      <c r="AJ49"/>
      <c r="AK49"/>
      <c r="AL49" s="1">
        <f t="shared" si="12"/>
        <v>0</v>
      </c>
      <c r="AM49" s="122">
        <v>40</v>
      </c>
      <c r="AN49" s="71">
        <v>3</v>
      </c>
      <c r="AO49" s="71">
        <v>18400</v>
      </c>
      <c r="AP49" s="1">
        <f t="shared" si="13"/>
        <v>0</v>
      </c>
    </row>
    <row r="50" spans="1:42" ht="18.75">
      <c r="A50" s="19">
        <v>41</v>
      </c>
      <c r="B50" s="19" t="s">
        <v>777</v>
      </c>
      <c r="C50" s="19">
        <v>41</v>
      </c>
      <c r="D50" s="21"/>
      <c r="E50" s="34">
        <f t="shared" si="3"/>
        <v>0</v>
      </c>
      <c r="F50" s="35">
        <f t="shared" si="4"/>
        <v>0</v>
      </c>
      <c r="G50" s="34">
        <f t="shared" si="5"/>
        <v>27</v>
      </c>
      <c r="H50" s="36">
        <f t="shared" si="6"/>
        <v>166964</v>
      </c>
      <c r="I50"/>
      <c r="J50" s="96">
        <f>proj16aug!J50</f>
        <v>0</v>
      </c>
      <c r="K50" s="96">
        <f>proj16aug!K50</f>
        <v>0</v>
      </c>
      <c r="L50"/>
      <c r="M50" s="16"/>
      <c r="N50" s="36">
        <f t="shared" si="7"/>
        <v>0</v>
      </c>
      <c r="O50" s="36">
        <f t="shared" si="8"/>
        <v>166964</v>
      </c>
      <c r="P50" s="20"/>
      <c r="Q50" s="18">
        <f t="shared" si="9"/>
        <v>333955</v>
      </c>
      <c r="R50" s="15">
        <f t="shared" si="0"/>
        <v>0</v>
      </c>
      <c r="S50">
        <v>41</v>
      </c>
      <c r="T50"/>
      <c r="U50"/>
      <c r="V50" s="185">
        <f>proj16jul!C50</f>
        <v>0</v>
      </c>
      <c r="W50" s="84">
        <f>proj16jul!D50</f>
        <v>0</v>
      </c>
      <c r="X50" s="15">
        <f t="shared" si="10"/>
        <v>0</v>
      </c>
      <c r="Y50" s="15">
        <f t="shared" si="1"/>
        <v>0</v>
      </c>
      <c r="Z50" s="122">
        <v>41</v>
      </c>
      <c r="AA50" s="71">
        <v>27</v>
      </c>
      <c r="AB50" s="71">
        <v>166964</v>
      </c>
      <c r="AC50" s="84">
        <f>proj16jul!E50</f>
        <v>23.39</v>
      </c>
      <c r="AD50" s="84">
        <f>proj16jul!F50</f>
        <v>158226</v>
      </c>
      <c r="AE50" s="15">
        <f t="shared" si="2"/>
        <v>8738</v>
      </c>
      <c r="AF50" s="15"/>
      <c r="AG50" s="15">
        <f t="shared" si="11"/>
        <v>0</v>
      </c>
      <c r="AH50" s="15"/>
      <c r="AI50">
        <v>41</v>
      </c>
      <c r="AJ50"/>
      <c r="AK50"/>
      <c r="AL50" s="1">
        <f t="shared" si="12"/>
        <v>0</v>
      </c>
      <c r="AM50" s="122">
        <v>41</v>
      </c>
      <c r="AN50" s="71">
        <v>27</v>
      </c>
      <c r="AO50" s="71">
        <v>135000</v>
      </c>
      <c r="AP50" s="1">
        <f t="shared" si="13"/>
        <v>0</v>
      </c>
    </row>
    <row r="51" spans="1:42" s="1" customFormat="1" ht="18.75" hidden="1">
      <c r="A51" s="17">
        <v>42</v>
      </c>
      <c r="B51" s="17" t="s">
        <v>1324</v>
      </c>
      <c r="C51" s="17">
        <v>42</v>
      </c>
      <c r="D51" s="21"/>
      <c r="E51" s="34">
        <f t="shared" si="3"/>
        <v>0</v>
      </c>
      <c r="F51" s="35">
        <f t="shared" si="4"/>
        <v>0</v>
      </c>
      <c r="G51" s="34">
        <f t="shared" si="5"/>
        <v>0</v>
      </c>
      <c r="H51" s="36">
        <f t="shared" si="6"/>
        <v>0</v>
      </c>
      <c r="I51"/>
      <c r="J51" s="96">
        <f>proj16aug!J51</f>
        <v>0</v>
      </c>
      <c r="K51" s="96">
        <f>proj16aug!K51</f>
        <v>0</v>
      </c>
      <c r="L51"/>
      <c r="M51" s="16"/>
      <c r="N51" s="36">
        <f t="shared" si="7"/>
        <v>0</v>
      </c>
      <c r="O51" s="36">
        <f t="shared" si="8"/>
        <v>0</v>
      </c>
      <c r="P51" s="16"/>
      <c r="Q51" s="18">
        <f t="shared" si="9"/>
        <v>0</v>
      </c>
      <c r="R51" s="15">
        <f t="shared" si="0"/>
        <v>0</v>
      </c>
      <c r="S51">
        <v>42</v>
      </c>
      <c r="T51"/>
      <c r="U51"/>
      <c r="V51" s="185">
        <f>proj16jul!C51</f>
        <v>0</v>
      </c>
      <c r="W51" s="84">
        <f>proj16jul!D51</f>
        <v>0</v>
      </c>
      <c r="X51" s="15">
        <f t="shared" si="10"/>
        <v>0</v>
      </c>
      <c r="Y51" s="15">
        <f t="shared" si="1"/>
        <v>0</v>
      </c>
      <c r="Z51">
        <v>42</v>
      </c>
      <c r="AA51" s="71"/>
      <c r="AB51" s="71"/>
      <c r="AC51" s="84">
        <f>proj16jul!E51</f>
        <v>0</v>
      </c>
      <c r="AD51" s="84">
        <f>proj16jul!F51</f>
        <v>0</v>
      </c>
      <c r="AE51" s="15">
        <f t="shared" si="2"/>
        <v>0</v>
      </c>
      <c r="AF51" s="15"/>
      <c r="AG51" s="15">
        <f t="shared" si="11"/>
        <v>0</v>
      </c>
      <c r="AH51" s="15"/>
      <c r="AI51">
        <v>42</v>
      </c>
      <c r="AJ51"/>
      <c r="AK51"/>
      <c r="AL51" s="1">
        <f t="shared" si="12"/>
        <v>0</v>
      </c>
      <c r="AM51">
        <v>42</v>
      </c>
      <c r="AN51"/>
      <c r="AO51"/>
      <c r="AP51" s="1">
        <f t="shared" si="13"/>
        <v>0</v>
      </c>
    </row>
    <row r="52" spans="1:42" s="1" customFormat="1" ht="18.75">
      <c r="A52" s="17">
        <v>43</v>
      </c>
      <c r="B52" s="17" t="s">
        <v>1325</v>
      </c>
      <c r="C52" s="17">
        <v>43</v>
      </c>
      <c r="D52" s="21"/>
      <c r="E52" s="34">
        <f t="shared" si="3"/>
        <v>0</v>
      </c>
      <c r="F52" s="35">
        <f t="shared" si="4"/>
        <v>0</v>
      </c>
      <c r="G52" s="34">
        <f t="shared" si="5"/>
        <v>6</v>
      </c>
      <c r="H52" s="36">
        <f t="shared" si="6"/>
        <v>64508</v>
      </c>
      <c r="I52"/>
      <c r="J52" s="96">
        <f>proj16aug!J52</f>
        <v>0</v>
      </c>
      <c r="K52" s="96">
        <f>proj16aug!K52</f>
        <v>0</v>
      </c>
      <c r="L52"/>
      <c r="M52" s="16"/>
      <c r="N52" s="36">
        <f t="shared" si="7"/>
        <v>0</v>
      </c>
      <c r="O52" s="36">
        <f t="shared" si="8"/>
        <v>64508</v>
      </c>
      <c r="P52" s="16"/>
      <c r="Q52" s="18">
        <f t="shared" si="9"/>
        <v>129022</v>
      </c>
      <c r="R52" s="15">
        <f t="shared" si="0"/>
        <v>0</v>
      </c>
      <c r="S52">
        <v>43</v>
      </c>
      <c r="T52"/>
      <c r="U52"/>
      <c r="V52" s="185">
        <f>proj16jul!C52</f>
        <v>0</v>
      </c>
      <c r="W52" s="84">
        <f>proj16jul!D52</f>
        <v>0</v>
      </c>
      <c r="X52" s="15">
        <f t="shared" si="10"/>
        <v>0</v>
      </c>
      <c r="Y52" s="15">
        <f t="shared" si="1"/>
        <v>0</v>
      </c>
      <c r="Z52" s="122">
        <v>43</v>
      </c>
      <c r="AA52" s="71">
        <v>6</v>
      </c>
      <c r="AB52" s="71">
        <v>64508</v>
      </c>
      <c r="AC52" s="84">
        <f>proj16jul!E52</f>
        <v>9.370000000000001</v>
      </c>
      <c r="AD52" s="84">
        <f>proj16jul!F52</f>
        <v>102550</v>
      </c>
      <c r="AE52" s="15">
        <f t="shared" si="2"/>
        <v>-38042</v>
      </c>
      <c r="AF52" s="15"/>
      <c r="AG52" s="15">
        <f t="shared" si="11"/>
        <v>0</v>
      </c>
      <c r="AH52" s="15"/>
      <c r="AI52">
        <v>43</v>
      </c>
      <c r="AJ52"/>
      <c r="AK52"/>
      <c r="AL52" s="1">
        <f t="shared" si="12"/>
        <v>0</v>
      </c>
      <c r="AM52" s="122">
        <v>43</v>
      </c>
      <c r="AN52" s="71">
        <v>6</v>
      </c>
      <c r="AO52" s="71">
        <v>30000</v>
      </c>
      <c r="AP52" s="1">
        <f t="shared" si="13"/>
        <v>0</v>
      </c>
    </row>
    <row r="53" spans="1:42" ht="18.75">
      <c r="A53" s="19">
        <v>44</v>
      </c>
      <c r="B53" s="19" t="s">
        <v>835</v>
      </c>
      <c r="C53" s="19">
        <v>44</v>
      </c>
      <c r="D53" s="21"/>
      <c r="E53" s="34">
        <f t="shared" si="3"/>
        <v>25</v>
      </c>
      <c r="F53" s="35">
        <f t="shared" si="4"/>
        <v>136000</v>
      </c>
      <c r="G53" s="34">
        <f t="shared" si="5"/>
        <v>239</v>
      </c>
      <c r="H53" s="36">
        <f t="shared" si="6"/>
        <v>1328445</v>
      </c>
      <c r="I53"/>
      <c r="J53" s="96">
        <f>proj16aug!J53</f>
        <v>0</v>
      </c>
      <c r="K53" s="96">
        <f>proj16aug!K53</f>
        <v>0</v>
      </c>
      <c r="L53"/>
      <c r="M53" s="16"/>
      <c r="N53" s="36">
        <f t="shared" si="7"/>
        <v>136000</v>
      </c>
      <c r="O53" s="36">
        <f t="shared" si="8"/>
        <v>1328445</v>
      </c>
      <c r="P53" s="20"/>
      <c r="Q53" s="18">
        <f t="shared" si="9"/>
        <v>2929154</v>
      </c>
      <c r="R53" s="15">
        <f t="shared" si="0"/>
        <v>0</v>
      </c>
      <c r="S53">
        <v>44</v>
      </c>
      <c r="T53">
        <v>25</v>
      </c>
      <c r="U53">
        <v>136000</v>
      </c>
      <c r="V53" s="84">
        <f>proj16jul!C53</f>
        <v>23</v>
      </c>
      <c r="W53" s="84">
        <f>proj16jul!D53</f>
        <v>115000</v>
      </c>
      <c r="X53" s="15">
        <f t="shared" si="10"/>
        <v>21000</v>
      </c>
      <c r="Y53" s="15">
        <f t="shared" si="1"/>
        <v>0</v>
      </c>
      <c r="Z53" s="122">
        <v>44</v>
      </c>
      <c r="AA53" s="71">
        <v>239</v>
      </c>
      <c r="AB53" s="71">
        <v>1328445</v>
      </c>
      <c r="AC53" s="84">
        <f>proj16jul!E53</f>
        <v>188.57000000000005</v>
      </c>
      <c r="AD53" s="84">
        <f>proj16jul!F53</f>
        <v>1037038</v>
      </c>
      <c r="AE53" s="15">
        <f t="shared" si="2"/>
        <v>291407</v>
      </c>
      <c r="AF53" s="15"/>
      <c r="AG53" s="15">
        <f t="shared" si="11"/>
        <v>0</v>
      </c>
      <c r="AH53" s="15"/>
      <c r="AI53" s="122">
        <v>44</v>
      </c>
      <c r="AJ53" s="71">
        <v>25</v>
      </c>
      <c r="AK53" s="71">
        <v>125000</v>
      </c>
      <c r="AL53" s="1">
        <f t="shared" si="12"/>
        <v>0</v>
      </c>
      <c r="AM53" s="122">
        <v>44</v>
      </c>
      <c r="AN53" s="71">
        <v>234</v>
      </c>
      <c r="AO53" s="71">
        <v>1212500</v>
      </c>
      <c r="AP53" s="1">
        <f t="shared" si="13"/>
        <v>-5</v>
      </c>
    </row>
    <row r="54" spans="1:42" ht="18.75">
      <c r="A54" s="19">
        <v>45</v>
      </c>
      <c r="B54" s="19" t="s">
        <v>898</v>
      </c>
      <c r="C54" s="19">
        <v>45</v>
      </c>
      <c r="D54" s="21"/>
      <c r="E54" s="34">
        <f t="shared" si="3"/>
        <v>57</v>
      </c>
      <c r="F54" s="35">
        <f t="shared" si="4"/>
        <v>350618</v>
      </c>
      <c r="G54" s="34">
        <f t="shared" si="5"/>
        <v>1</v>
      </c>
      <c r="H54" s="36">
        <f t="shared" si="6"/>
        <v>5000</v>
      </c>
      <c r="I54"/>
      <c r="J54" s="96">
        <f>proj16aug!J54</f>
        <v>0</v>
      </c>
      <c r="K54" s="96">
        <f>proj16aug!K54</f>
        <v>0</v>
      </c>
      <c r="L54"/>
      <c r="M54" s="16"/>
      <c r="N54" s="36">
        <f t="shared" si="7"/>
        <v>350618</v>
      </c>
      <c r="O54" s="36">
        <f t="shared" si="8"/>
        <v>5000</v>
      </c>
      <c r="P54" s="20"/>
      <c r="Q54" s="18">
        <f t="shared" si="9"/>
        <v>711294</v>
      </c>
      <c r="R54" s="15">
        <f t="shared" si="0"/>
        <v>0</v>
      </c>
      <c r="S54">
        <v>45</v>
      </c>
      <c r="T54">
        <v>57</v>
      </c>
      <c r="U54">
        <v>350618</v>
      </c>
      <c r="V54" s="84">
        <f>proj16jul!C54</f>
        <v>60.86</v>
      </c>
      <c r="W54" s="84">
        <f>proj16jul!D54</f>
        <v>389284</v>
      </c>
      <c r="X54" s="15">
        <f t="shared" si="10"/>
        <v>-38666</v>
      </c>
      <c r="Y54" s="15">
        <f t="shared" si="1"/>
        <v>0</v>
      </c>
      <c r="Z54" s="122">
        <v>45</v>
      </c>
      <c r="AA54" s="71">
        <v>1</v>
      </c>
      <c r="AB54" s="71">
        <v>5000</v>
      </c>
      <c r="AC54" s="84">
        <f>proj16jul!E54</f>
        <v>2.2800000000000002</v>
      </c>
      <c r="AD54" s="84">
        <f>proj16jul!F54</f>
        <v>14677</v>
      </c>
      <c r="AE54" s="15">
        <f t="shared" si="2"/>
        <v>-9677</v>
      </c>
      <c r="AF54" s="15"/>
      <c r="AG54" s="15">
        <f t="shared" si="11"/>
        <v>0</v>
      </c>
      <c r="AH54" s="15"/>
      <c r="AI54" s="122">
        <v>45</v>
      </c>
      <c r="AJ54" s="71">
        <v>57</v>
      </c>
      <c r="AK54" s="71">
        <v>285000</v>
      </c>
      <c r="AL54" s="1">
        <f t="shared" si="12"/>
        <v>0</v>
      </c>
      <c r="AM54" s="122">
        <v>45</v>
      </c>
      <c r="AN54" s="71">
        <v>1</v>
      </c>
      <c r="AO54" s="71">
        <v>5000</v>
      </c>
      <c r="AP54" s="1">
        <f t="shared" si="13"/>
        <v>0</v>
      </c>
    </row>
    <row r="55" spans="1:42" s="1" customFormat="1" ht="18.75">
      <c r="A55" s="17">
        <v>46</v>
      </c>
      <c r="B55" s="17" t="s">
        <v>1326</v>
      </c>
      <c r="C55" s="17">
        <v>46</v>
      </c>
      <c r="D55" s="21"/>
      <c r="E55" s="34">
        <f t="shared" si="3"/>
        <v>0</v>
      </c>
      <c r="F55" s="35">
        <f t="shared" si="4"/>
        <v>0</v>
      </c>
      <c r="G55" s="34">
        <f t="shared" si="5"/>
        <v>1</v>
      </c>
      <c r="H55" s="36">
        <f t="shared" si="6"/>
        <v>6700</v>
      </c>
      <c r="I55"/>
      <c r="J55" s="96">
        <f>proj16aug!J55</f>
        <v>0</v>
      </c>
      <c r="K55" s="96">
        <f>proj16aug!K55</f>
        <v>0</v>
      </c>
      <c r="L55"/>
      <c r="M55" s="16"/>
      <c r="N55" s="36">
        <f t="shared" si="7"/>
        <v>0</v>
      </c>
      <c r="O55" s="36">
        <f t="shared" si="8"/>
        <v>6700</v>
      </c>
      <c r="P55" s="16"/>
      <c r="Q55" s="18">
        <f t="shared" si="9"/>
        <v>13401</v>
      </c>
      <c r="R55" s="15">
        <f t="shared" si="0"/>
        <v>0</v>
      </c>
      <c r="S55">
        <v>46</v>
      </c>
      <c r="T55"/>
      <c r="U55"/>
      <c r="V55" s="185">
        <f>proj16jul!C55</f>
        <v>0</v>
      </c>
      <c r="W55" s="84">
        <f>proj16jul!D55</f>
        <v>0</v>
      </c>
      <c r="X55" s="15">
        <f t="shared" si="10"/>
        <v>0</v>
      </c>
      <c r="Y55" s="15">
        <f t="shared" si="1"/>
        <v>0</v>
      </c>
      <c r="Z55" s="122">
        <v>46</v>
      </c>
      <c r="AA55" s="71">
        <v>1</v>
      </c>
      <c r="AB55" s="71">
        <v>6700</v>
      </c>
      <c r="AC55" s="84">
        <f>proj16jul!E55</f>
        <v>0.59</v>
      </c>
      <c r="AD55" s="84">
        <f>proj16jul!F55</f>
        <v>3953</v>
      </c>
      <c r="AE55" s="15">
        <f t="shared" si="2"/>
        <v>2747</v>
      </c>
      <c r="AF55" s="15"/>
      <c r="AG55" s="15">
        <f t="shared" si="11"/>
        <v>0</v>
      </c>
      <c r="AH55" s="15"/>
      <c r="AI55">
        <v>46</v>
      </c>
      <c r="AJ55"/>
      <c r="AK55"/>
      <c r="AL55" s="1">
        <f t="shared" si="12"/>
        <v>0</v>
      </c>
      <c r="AM55" s="122">
        <v>46</v>
      </c>
      <c r="AN55" s="71">
        <v>1</v>
      </c>
      <c r="AO55" s="71">
        <v>6700</v>
      </c>
      <c r="AP55" s="1">
        <f t="shared" si="13"/>
        <v>0</v>
      </c>
    </row>
    <row r="56" spans="1:42" s="1" customFormat="1" ht="18.75" hidden="1">
      <c r="A56" s="17">
        <v>47</v>
      </c>
      <c r="B56" s="17" t="s">
        <v>1327</v>
      </c>
      <c r="C56" s="17">
        <v>47</v>
      </c>
      <c r="D56" s="21"/>
      <c r="E56" s="34">
        <f t="shared" si="3"/>
        <v>0</v>
      </c>
      <c r="F56" s="35">
        <f t="shared" si="4"/>
        <v>0</v>
      </c>
      <c r="G56" s="34">
        <f t="shared" si="5"/>
        <v>0</v>
      </c>
      <c r="H56" s="36">
        <f t="shared" si="6"/>
        <v>0</v>
      </c>
      <c r="I56"/>
      <c r="J56" s="96">
        <f>proj16aug!J56</f>
        <v>0</v>
      </c>
      <c r="K56" s="96">
        <f>proj16aug!K56</f>
        <v>0</v>
      </c>
      <c r="L56"/>
      <c r="M56" s="16"/>
      <c r="N56" s="36">
        <f t="shared" si="7"/>
        <v>0</v>
      </c>
      <c r="O56" s="36">
        <f t="shared" si="8"/>
        <v>0</v>
      </c>
      <c r="P56" s="16"/>
      <c r="Q56" s="18">
        <f t="shared" si="9"/>
        <v>0</v>
      </c>
      <c r="R56" s="15">
        <f t="shared" si="0"/>
        <v>0</v>
      </c>
      <c r="S56">
        <v>47</v>
      </c>
      <c r="T56"/>
      <c r="U56"/>
      <c r="V56" s="185">
        <f>proj16jul!C56</f>
        <v>0</v>
      </c>
      <c r="W56" s="84">
        <f>proj16jul!D56</f>
        <v>0</v>
      </c>
      <c r="X56" s="15">
        <f t="shared" si="10"/>
        <v>0</v>
      </c>
      <c r="Y56" s="15">
        <f t="shared" si="1"/>
        <v>0</v>
      </c>
      <c r="Z56">
        <v>47</v>
      </c>
      <c r="AA56" s="71"/>
      <c r="AB56" s="71"/>
      <c r="AC56" s="84">
        <f>proj16jul!E56</f>
        <v>0</v>
      </c>
      <c r="AD56" s="84">
        <f>proj16jul!F56</f>
        <v>0</v>
      </c>
      <c r="AE56" s="15">
        <f t="shared" si="2"/>
        <v>0</v>
      </c>
      <c r="AF56" s="15"/>
      <c r="AG56" s="15">
        <f t="shared" si="11"/>
        <v>0</v>
      </c>
      <c r="AH56" s="15"/>
      <c r="AI56">
        <v>47</v>
      </c>
      <c r="AJ56"/>
      <c r="AK56"/>
      <c r="AL56" s="1">
        <f t="shared" si="12"/>
        <v>0</v>
      </c>
      <c r="AM56">
        <v>47</v>
      </c>
      <c r="AN56"/>
      <c r="AO56"/>
      <c r="AP56" s="1">
        <f t="shared" si="13"/>
        <v>0</v>
      </c>
    </row>
    <row r="57" spans="1:42" ht="18.75">
      <c r="A57" s="19">
        <v>48</v>
      </c>
      <c r="B57" s="19" t="s">
        <v>1328</v>
      </c>
      <c r="C57" s="19">
        <v>48</v>
      </c>
      <c r="D57" s="21"/>
      <c r="E57" s="34">
        <f t="shared" si="3"/>
        <v>29</v>
      </c>
      <c r="F57" s="35">
        <f t="shared" si="4"/>
        <v>153000</v>
      </c>
      <c r="G57" s="34">
        <f t="shared" si="5"/>
        <v>3</v>
      </c>
      <c r="H57" s="36">
        <f t="shared" si="6"/>
        <v>20100</v>
      </c>
      <c r="I57"/>
      <c r="J57" s="96">
        <f>proj16aug!J57</f>
        <v>0</v>
      </c>
      <c r="K57" s="96">
        <f>proj16aug!K57</f>
        <v>0</v>
      </c>
      <c r="L57"/>
      <c r="M57" s="16"/>
      <c r="N57" s="36">
        <f t="shared" si="7"/>
        <v>153000</v>
      </c>
      <c r="O57" s="36">
        <f t="shared" si="8"/>
        <v>20100</v>
      </c>
      <c r="P57" s="20"/>
      <c r="Q57" s="18">
        <f t="shared" si="9"/>
        <v>346232</v>
      </c>
      <c r="R57" s="15">
        <f t="shared" si="0"/>
        <v>0</v>
      </c>
      <c r="S57">
        <v>48</v>
      </c>
      <c r="T57">
        <v>29</v>
      </c>
      <c r="U57">
        <v>153000</v>
      </c>
      <c r="V57" s="84">
        <f>proj16jul!C57</f>
        <v>25.019999999999996</v>
      </c>
      <c r="W57" s="84">
        <f>proj16jul!D57</f>
        <v>125100</v>
      </c>
      <c r="X57" s="15">
        <f t="shared" si="10"/>
        <v>27900</v>
      </c>
      <c r="Y57" s="15">
        <f t="shared" si="1"/>
        <v>0</v>
      </c>
      <c r="Z57" s="122">
        <v>48</v>
      </c>
      <c r="AA57" s="71">
        <v>3</v>
      </c>
      <c r="AB57" s="71">
        <v>20100</v>
      </c>
      <c r="AC57" s="84">
        <f>proj16jul!E57</f>
        <v>2.36</v>
      </c>
      <c r="AD57" s="84">
        <f>proj16jul!F57</f>
        <v>15812</v>
      </c>
      <c r="AE57" s="15">
        <f t="shared" si="2"/>
        <v>4288</v>
      </c>
      <c r="AF57" s="15"/>
      <c r="AG57" s="15">
        <f t="shared" si="11"/>
        <v>0</v>
      </c>
      <c r="AH57" s="15"/>
      <c r="AI57" s="122">
        <v>48</v>
      </c>
      <c r="AJ57" s="71">
        <v>29</v>
      </c>
      <c r="AK57" s="71">
        <v>145000</v>
      </c>
      <c r="AL57" s="1">
        <f t="shared" si="12"/>
        <v>0</v>
      </c>
      <c r="AM57" s="122">
        <v>48</v>
      </c>
      <c r="AN57" s="71">
        <v>3</v>
      </c>
      <c r="AO57" s="71">
        <v>20100</v>
      </c>
      <c r="AP57" s="1">
        <f t="shared" si="13"/>
        <v>0</v>
      </c>
    </row>
    <row r="58" spans="1:42" ht="18.75">
      <c r="A58" s="19">
        <v>49</v>
      </c>
      <c r="B58" s="19" t="s">
        <v>562</v>
      </c>
      <c r="C58" s="19">
        <v>49</v>
      </c>
      <c r="D58" s="21"/>
      <c r="E58" s="34">
        <f t="shared" si="3"/>
        <v>0</v>
      </c>
      <c r="F58" s="35">
        <f t="shared" si="4"/>
        <v>0</v>
      </c>
      <c r="G58" s="34">
        <f t="shared" si="5"/>
        <v>5</v>
      </c>
      <c r="H58" s="36">
        <f t="shared" si="6"/>
        <v>33500</v>
      </c>
      <c r="I58"/>
      <c r="J58" s="96">
        <f>proj16aug!J58</f>
        <v>0</v>
      </c>
      <c r="K58" s="96">
        <f>proj16aug!K58</f>
        <v>0</v>
      </c>
      <c r="L58"/>
      <c r="M58" s="16"/>
      <c r="N58" s="36">
        <f t="shared" si="7"/>
        <v>0</v>
      </c>
      <c r="O58" s="36">
        <f t="shared" si="8"/>
        <v>33500</v>
      </c>
      <c r="P58" s="20"/>
      <c r="Q58" s="18">
        <f t="shared" si="9"/>
        <v>67005</v>
      </c>
      <c r="R58" s="15">
        <f t="shared" si="0"/>
        <v>0</v>
      </c>
      <c r="S58">
        <v>49</v>
      </c>
      <c r="T58"/>
      <c r="U58"/>
      <c r="V58" s="185">
        <f>proj16jul!C58</f>
        <v>0</v>
      </c>
      <c r="W58" s="84">
        <f>proj16jul!D58</f>
        <v>0</v>
      </c>
      <c r="X58" s="15">
        <f t="shared" si="10"/>
        <v>0</v>
      </c>
      <c r="Y58" s="15">
        <f t="shared" si="1"/>
        <v>0</v>
      </c>
      <c r="Z58" s="122">
        <v>49</v>
      </c>
      <c r="AA58" s="71">
        <v>5</v>
      </c>
      <c r="AB58" s="71">
        <v>33500</v>
      </c>
      <c r="AC58" s="84">
        <f>proj16jul!E58</f>
        <v>2.84</v>
      </c>
      <c r="AD58" s="84">
        <f>proj16jul!F58</f>
        <v>19028</v>
      </c>
      <c r="AE58" s="15">
        <f t="shared" si="2"/>
        <v>14472</v>
      </c>
      <c r="AF58" s="15"/>
      <c r="AG58" s="15">
        <f t="shared" si="11"/>
        <v>0</v>
      </c>
      <c r="AH58" s="15"/>
      <c r="AI58">
        <v>49</v>
      </c>
      <c r="AJ58"/>
      <c r="AK58"/>
      <c r="AL58" s="1">
        <f t="shared" si="12"/>
        <v>0</v>
      </c>
      <c r="AM58" s="122">
        <v>49</v>
      </c>
      <c r="AN58" s="71">
        <v>5</v>
      </c>
      <c r="AO58" s="71">
        <v>33500</v>
      </c>
      <c r="AP58" s="1">
        <f t="shared" si="13"/>
        <v>0</v>
      </c>
    </row>
    <row r="59" spans="1:42" s="1" customFormat="1" ht="18.75">
      <c r="A59" s="17">
        <v>50</v>
      </c>
      <c r="B59" s="17" t="s">
        <v>871</v>
      </c>
      <c r="C59" s="17">
        <v>50</v>
      </c>
      <c r="D59" s="21"/>
      <c r="E59" s="34">
        <f t="shared" si="3"/>
        <v>0</v>
      </c>
      <c r="F59" s="35">
        <f t="shared" si="4"/>
        <v>0</v>
      </c>
      <c r="G59" s="34">
        <f t="shared" si="5"/>
        <v>1</v>
      </c>
      <c r="H59" s="36">
        <f t="shared" si="6"/>
        <v>6700</v>
      </c>
      <c r="I59"/>
      <c r="J59" s="96">
        <f>proj16aug!J59</f>
        <v>0</v>
      </c>
      <c r="K59" s="96">
        <f>proj16aug!K59</f>
        <v>0</v>
      </c>
      <c r="L59"/>
      <c r="M59" s="16"/>
      <c r="N59" s="36">
        <f t="shared" si="7"/>
        <v>0</v>
      </c>
      <c r="O59" s="36">
        <f t="shared" si="8"/>
        <v>6700</v>
      </c>
      <c r="P59" s="16"/>
      <c r="Q59" s="18">
        <f t="shared" si="9"/>
        <v>13401</v>
      </c>
      <c r="R59" s="15">
        <f t="shared" si="0"/>
        <v>0</v>
      </c>
      <c r="S59">
        <v>50</v>
      </c>
      <c r="T59"/>
      <c r="U59"/>
      <c r="V59" s="185">
        <f>proj16jul!C59</f>
        <v>0</v>
      </c>
      <c r="W59" s="84">
        <f>proj16jul!D59</f>
        <v>0</v>
      </c>
      <c r="X59" s="15">
        <f t="shared" si="10"/>
        <v>0</v>
      </c>
      <c r="Y59" s="15">
        <f t="shared" si="1"/>
        <v>0</v>
      </c>
      <c r="Z59" s="122">
        <v>50</v>
      </c>
      <c r="AA59" s="71">
        <v>1</v>
      </c>
      <c r="AB59" s="71">
        <v>6700</v>
      </c>
      <c r="AC59" s="84">
        <f>proj16jul!E59</f>
        <v>1.18</v>
      </c>
      <c r="AD59" s="84">
        <f>proj16jul!F59</f>
        <v>7906</v>
      </c>
      <c r="AE59" s="15">
        <f t="shared" si="2"/>
        <v>-1206</v>
      </c>
      <c r="AF59" s="15"/>
      <c r="AG59" s="15">
        <f t="shared" si="11"/>
        <v>0</v>
      </c>
      <c r="AH59" s="15"/>
      <c r="AI59">
        <v>50</v>
      </c>
      <c r="AJ59"/>
      <c r="AK59"/>
      <c r="AL59" s="1">
        <f t="shared" si="12"/>
        <v>0</v>
      </c>
      <c r="AM59" s="122">
        <v>50</v>
      </c>
      <c r="AN59" s="71">
        <v>1</v>
      </c>
      <c r="AO59" s="71">
        <v>6700</v>
      </c>
      <c r="AP59" s="1">
        <f t="shared" si="13"/>
        <v>0</v>
      </c>
    </row>
    <row r="60" spans="1:42" s="1" customFormat="1" ht="18.75" hidden="1">
      <c r="A60" s="17">
        <v>51</v>
      </c>
      <c r="B60" s="17" t="s">
        <v>1269</v>
      </c>
      <c r="C60" s="17">
        <v>51</v>
      </c>
      <c r="D60" s="21"/>
      <c r="E60" s="34">
        <f t="shared" si="3"/>
        <v>0</v>
      </c>
      <c r="F60" s="35">
        <f t="shared" si="4"/>
        <v>0</v>
      </c>
      <c r="G60" s="34">
        <f t="shared" si="5"/>
        <v>0</v>
      </c>
      <c r="H60" s="36">
        <f t="shared" si="6"/>
        <v>0</v>
      </c>
      <c r="I60"/>
      <c r="J60" s="96">
        <f>proj16aug!J60</f>
        <v>0</v>
      </c>
      <c r="K60" s="96">
        <f>proj16aug!K60</f>
        <v>0</v>
      </c>
      <c r="L60"/>
      <c r="M60" s="16"/>
      <c r="N60" s="36">
        <f t="shared" si="7"/>
        <v>0</v>
      </c>
      <c r="O60" s="36">
        <f t="shared" si="8"/>
        <v>0</v>
      </c>
      <c r="P60" s="16"/>
      <c r="Q60" s="18">
        <f t="shared" si="9"/>
        <v>0</v>
      </c>
      <c r="R60" s="15">
        <f t="shared" si="0"/>
        <v>0</v>
      </c>
      <c r="S60">
        <v>51</v>
      </c>
      <c r="T60"/>
      <c r="U60"/>
      <c r="V60" s="185">
        <f>proj16jul!C60</f>
        <v>0</v>
      </c>
      <c r="W60" s="84">
        <f>proj16jul!D60</f>
        <v>0</v>
      </c>
      <c r="X60" s="15">
        <f t="shared" si="10"/>
        <v>0</v>
      </c>
      <c r="Y60" s="15">
        <f t="shared" si="1"/>
        <v>0</v>
      </c>
      <c r="Z60">
        <v>51</v>
      </c>
      <c r="AA60"/>
      <c r="AB60"/>
      <c r="AC60" s="84">
        <f>proj16jul!E60</f>
        <v>0</v>
      </c>
      <c r="AD60" s="84">
        <f>proj16jul!F60</f>
        <v>0</v>
      </c>
      <c r="AE60" s="15">
        <f t="shared" si="2"/>
        <v>0</v>
      </c>
      <c r="AF60" s="15"/>
      <c r="AG60" s="15">
        <f t="shared" si="11"/>
        <v>0</v>
      </c>
      <c r="AH60" s="15"/>
      <c r="AI60">
        <v>51</v>
      </c>
      <c r="AJ60"/>
      <c r="AK60"/>
      <c r="AL60" s="1">
        <f t="shared" si="12"/>
        <v>0</v>
      </c>
      <c r="AM60">
        <v>51</v>
      </c>
      <c r="AN60"/>
      <c r="AO60"/>
      <c r="AP60" s="1">
        <f t="shared" si="13"/>
        <v>0</v>
      </c>
    </row>
    <row r="61" spans="1:42" s="1" customFormat="1" ht="18.75">
      <c r="A61" s="17">
        <v>52</v>
      </c>
      <c r="B61" s="17" t="s">
        <v>863</v>
      </c>
      <c r="C61" s="17">
        <v>52</v>
      </c>
      <c r="D61" s="21"/>
      <c r="E61" s="34">
        <f t="shared" si="3"/>
        <v>23</v>
      </c>
      <c r="F61" s="35">
        <f t="shared" si="4"/>
        <v>167791</v>
      </c>
      <c r="G61" s="34">
        <f t="shared" si="5"/>
        <v>6</v>
      </c>
      <c r="H61" s="36">
        <f t="shared" si="6"/>
        <v>40200</v>
      </c>
      <c r="I61"/>
      <c r="J61" s="96">
        <f>proj16aug!J61</f>
        <v>0</v>
      </c>
      <c r="K61" s="96">
        <f>proj16aug!K61</f>
        <v>0</v>
      </c>
      <c r="L61"/>
      <c r="M61" s="16"/>
      <c r="N61" s="36">
        <f t="shared" si="7"/>
        <v>167791</v>
      </c>
      <c r="O61" s="36">
        <f t="shared" si="8"/>
        <v>40200</v>
      </c>
      <c r="P61" s="16"/>
      <c r="Q61" s="18">
        <f t="shared" si="9"/>
        <v>416011</v>
      </c>
      <c r="R61" s="15">
        <f t="shared" si="0"/>
        <v>0</v>
      </c>
      <c r="S61">
        <v>52</v>
      </c>
      <c r="T61">
        <v>23</v>
      </c>
      <c r="U61">
        <v>167791</v>
      </c>
      <c r="V61" s="84">
        <f>proj16jul!C61</f>
        <v>20.64</v>
      </c>
      <c r="W61" s="84">
        <f>proj16jul!D61</f>
        <v>155991</v>
      </c>
      <c r="X61" s="15">
        <f t="shared" si="10"/>
        <v>11800</v>
      </c>
      <c r="Y61" s="15">
        <f t="shared" si="1"/>
        <v>0</v>
      </c>
      <c r="Z61" s="122">
        <v>52</v>
      </c>
      <c r="AA61" s="71">
        <v>6</v>
      </c>
      <c r="AB61" s="71">
        <v>40200</v>
      </c>
      <c r="AC61" s="84">
        <f>proj16jul!E61</f>
        <v>5.25</v>
      </c>
      <c r="AD61" s="84">
        <f>proj16jul!F61</f>
        <v>30075</v>
      </c>
      <c r="AE61" s="15">
        <f t="shared" si="2"/>
        <v>10125</v>
      </c>
      <c r="AF61" s="15"/>
      <c r="AG61" s="15">
        <f t="shared" si="11"/>
        <v>0</v>
      </c>
      <c r="AH61" s="15"/>
      <c r="AI61" s="122">
        <v>52</v>
      </c>
      <c r="AJ61" s="71">
        <v>23</v>
      </c>
      <c r="AK61" s="71">
        <v>115000</v>
      </c>
      <c r="AL61" s="1">
        <f t="shared" si="12"/>
        <v>0</v>
      </c>
      <c r="AM61" s="122">
        <v>52</v>
      </c>
      <c r="AN61" s="71">
        <v>6</v>
      </c>
      <c r="AO61" s="71">
        <v>40200</v>
      </c>
      <c r="AP61" s="1">
        <f t="shared" si="13"/>
        <v>0</v>
      </c>
    </row>
    <row r="62" spans="1:42" s="1" customFormat="1" ht="18.75" hidden="1">
      <c r="A62" s="17">
        <v>53</v>
      </c>
      <c r="B62" s="17" t="s">
        <v>1329</v>
      </c>
      <c r="C62" s="17">
        <v>53</v>
      </c>
      <c r="D62" s="21"/>
      <c r="E62" s="34">
        <f t="shared" si="3"/>
        <v>0</v>
      </c>
      <c r="F62" s="35">
        <f t="shared" si="4"/>
        <v>0</v>
      </c>
      <c r="G62" s="34">
        <f t="shared" si="5"/>
        <v>0</v>
      </c>
      <c r="H62" s="36">
        <f t="shared" si="6"/>
        <v>0</v>
      </c>
      <c r="I62"/>
      <c r="J62" s="96">
        <f>proj16aug!J62</f>
        <v>0</v>
      </c>
      <c r="K62" s="96">
        <f>proj16aug!K62</f>
        <v>0</v>
      </c>
      <c r="L62"/>
      <c r="M62" s="16"/>
      <c r="N62" s="36">
        <f t="shared" si="7"/>
        <v>0</v>
      </c>
      <c r="O62" s="36">
        <f t="shared" si="8"/>
        <v>0</v>
      </c>
      <c r="P62" s="16"/>
      <c r="Q62" s="18">
        <f t="shared" si="9"/>
        <v>0</v>
      </c>
      <c r="R62" s="15">
        <f t="shared" si="0"/>
        <v>0</v>
      </c>
      <c r="S62">
        <v>53</v>
      </c>
      <c r="T62"/>
      <c r="U62"/>
      <c r="V62" s="185">
        <f>proj16jul!C62</f>
        <v>0</v>
      </c>
      <c r="W62" s="84">
        <f>proj16jul!D62</f>
        <v>0</v>
      </c>
      <c r="X62" s="15">
        <f t="shared" si="10"/>
        <v>0</v>
      </c>
      <c r="Y62" s="15">
        <f t="shared" si="1"/>
        <v>0</v>
      </c>
      <c r="Z62">
        <v>53</v>
      </c>
      <c r="AA62"/>
      <c r="AB62"/>
      <c r="AC62" s="84">
        <f>proj16jul!E62</f>
        <v>0</v>
      </c>
      <c r="AD62" s="84">
        <f>proj16jul!F62</f>
        <v>0</v>
      </c>
      <c r="AE62" s="15">
        <f t="shared" si="2"/>
        <v>0</v>
      </c>
      <c r="AF62" s="15"/>
      <c r="AG62" s="15">
        <f t="shared" si="11"/>
        <v>0</v>
      </c>
      <c r="AH62" s="15"/>
      <c r="AI62">
        <v>53</v>
      </c>
      <c r="AJ62"/>
      <c r="AK62"/>
      <c r="AL62" s="1">
        <f t="shared" si="12"/>
        <v>0</v>
      </c>
      <c r="AM62">
        <v>53</v>
      </c>
      <c r="AN62"/>
      <c r="AO62"/>
      <c r="AP62" s="1">
        <f t="shared" si="13"/>
        <v>0</v>
      </c>
    </row>
    <row r="63" spans="1:42" s="1" customFormat="1" ht="18.75" hidden="1">
      <c r="A63" s="17">
        <v>54</v>
      </c>
      <c r="B63" s="17" t="s">
        <v>1330</v>
      </c>
      <c r="C63" s="17">
        <v>54</v>
      </c>
      <c r="D63" s="21"/>
      <c r="E63" s="34">
        <f t="shared" si="3"/>
        <v>0</v>
      </c>
      <c r="F63" s="35">
        <f t="shared" si="4"/>
        <v>0</v>
      </c>
      <c r="G63" s="34">
        <f t="shared" si="5"/>
        <v>0</v>
      </c>
      <c r="H63" s="36">
        <f t="shared" si="6"/>
        <v>0</v>
      </c>
      <c r="I63"/>
      <c r="J63" s="96">
        <f>proj16aug!J63</f>
        <v>0</v>
      </c>
      <c r="K63" s="96">
        <f>proj16aug!K63</f>
        <v>0</v>
      </c>
      <c r="L63"/>
      <c r="M63" s="16"/>
      <c r="N63" s="36">
        <f t="shared" si="7"/>
        <v>0</v>
      </c>
      <c r="O63" s="36">
        <f t="shared" si="8"/>
        <v>0</v>
      </c>
      <c r="P63" s="16"/>
      <c r="Q63" s="18">
        <f t="shared" si="9"/>
        <v>0</v>
      </c>
      <c r="R63" s="15">
        <f t="shared" si="0"/>
        <v>0</v>
      </c>
      <c r="S63">
        <v>54</v>
      </c>
      <c r="T63"/>
      <c r="U63"/>
      <c r="V63" s="185">
        <f>proj16jul!C63</f>
        <v>0</v>
      </c>
      <c r="W63" s="84">
        <f>proj16jul!D63</f>
        <v>0</v>
      </c>
      <c r="X63" s="15">
        <f t="shared" si="10"/>
        <v>0</v>
      </c>
      <c r="Y63" s="15">
        <f t="shared" si="1"/>
        <v>0</v>
      </c>
      <c r="Z63">
        <v>54</v>
      </c>
      <c r="AA63" s="71"/>
      <c r="AB63" s="71"/>
      <c r="AC63" s="84">
        <f>proj16jul!E63</f>
        <v>0</v>
      </c>
      <c r="AD63" s="84">
        <f>proj16jul!F63</f>
        <v>0</v>
      </c>
      <c r="AE63" s="15">
        <f t="shared" si="2"/>
        <v>0</v>
      </c>
      <c r="AF63" s="15"/>
      <c r="AG63" s="15">
        <f t="shared" si="11"/>
        <v>0</v>
      </c>
      <c r="AH63" s="15"/>
      <c r="AI63">
        <v>54</v>
      </c>
      <c r="AJ63"/>
      <c r="AK63"/>
      <c r="AL63" s="1">
        <f t="shared" si="12"/>
        <v>0</v>
      </c>
      <c r="AM63">
        <v>54</v>
      </c>
      <c r="AN63"/>
      <c r="AO63"/>
      <c r="AP63" s="1">
        <f t="shared" si="13"/>
        <v>0</v>
      </c>
    </row>
    <row r="64" spans="1:42" ht="18.75" hidden="1">
      <c r="A64" s="19">
        <v>55</v>
      </c>
      <c r="B64" s="19" t="s">
        <v>775</v>
      </c>
      <c r="C64" s="19">
        <v>55</v>
      </c>
      <c r="D64" s="21"/>
      <c r="E64" s="34">
        <f t="shared" si="3"/>
        <v>0</v>
      </c>
      <c r="F64" s="35">
        <f t="shared" si="4"/>
        <v>0</v>
      </c>
      <c r="G64" s="34">
        <f t="shared" si="5"/>
        <v>0</v>
      </c>
      <c r="H64" s="36">
        <f t="shared" si="6"/>
        <v>0</v>
      </c>
      <c r="I64"/>
      <c r="J64" s="96">
        <f>proj16aug!J64</f>
        <v>0</v>
      </c>
      <c r="K64" s="96">
        <f>proj16aug!K64</f>
        <v>0</v>
      </c>
      <c r="L64"/>
      <c r="M64" s="16"/>
      <c r="N64" s="36">
        <f t="shared" si="7"/>
        <v>0</v>
      </c>
      <c r="O64" s="36">
        <f t="shared" si="8"/>
        <v>0</v>
      </c>
      <c r="P64" s="20"/>
      <c r="Q64" s="18">
        <f t="shared" si="9"/>
        <v>0</v>
      </c>
      <c r="R64" s="15">
        <f t="shared" si="0"/>
        <v>0</v>
      </c>
      <c r="S64">
        <v>55</v>
      </c>
      <c r="T64"/>
      <c r="U64"/>
      <c r="V64" s="185">
        <f>proj16jul!C64</f>
        <v>0</v>
      </c>
      <c r="W64" s="84">
        <f>proj16jul!D64</f>
        <v>0</v>
      </c>
      <c r="X64" s="15">
        <f t="shared" si="10"/>
        <v>0</v>
      </c>
      <c r="Y64" s="15">
        <f t="shared" si="1"/>
        <v>0</v>
      </c>
      <c r="Z64">
        <v>55</v>
      </c>
      <c r="AA64" s="71"/>
      <c r="AB64" s="71"/>
      <c r="AC64" s="84">
        <f>proj16jul!E64</f>
        <v>0</v>
      </c>
      <c r="AD64" s="84">
        <f>proj16jul!F64</f>
        <v>0</v>
      </c>
      <c r="AE64" s="15">
        <f t="shared" si="2"/>
        <v>0</v>
      </c>
      <c r="AF64" s="15"/>
      <c r="AG64" s="15">
        <f t="shared" si="11"/>
        <v>0</v>
      </c>
      <c r="AH64" s="15"/>
      <c r="AI64">
        <v>55</v>
      </c>
      <c r="AJ64"/>
      <c r="AK64"/>
      <c r="AL64" s="1">
        <f t="shared" si="12"/>
        <v>0</v>
      </c>
      <c r="AM64">
        <v>55</v>
      </c>
      <c r="AN64"/>
      <c r="AO64"/>
      <c r="AP64" s="1">
        <f t="shared" si="13"/>
        <v>0</v>
      </c>
    </row>
    <row r="65" spans="1:42" ht="18.75">
      <c r="A65" s="19">
        <v>56</v>
      </c>
      <c r="B65" s="19" t="s">
        <v>784</v>
      </c>
      <c r="C65" s="19">
        <v>56</v>
      </c>
      <c r="D65" s="21"/>
      <c r="E65" s="34">
        <f t="shared" si="3"/>
        <v>59</v>
      </c>
      <c r="F65" s="35">
        <f t="shared" si="4"/>
        <v>375373</v>
      </c>
      <c r="G65" s="34">
        <f t="shared" si="5"/>
        <v>29.5</v>
      </c>
      <c r="H65" s="36">
        <f t="shared" si="6"/>
        <v>207601</v>
      </c>
      <c r="I65"/>
      <c r="J65" s="96">
        <f>proj16aug!J65</f>
        <v>0</v>
      </c>
      <c r="K65" s="96">
        <f>proj16aug!K65</f>
        <v>0</v>
      </c>
      <c r="L65"/>
      <c r="M65" s="16"/>
      <c r="N65" s="36">
        <f t="shared" si="7"/>
        <v>375373</v>
      </c>
      <c r="O65" s="36">
        <f t="shared" si="8"/>
        <v>207601</v>
      </c>
      <c r="P65" s="20"/>
      <c r="Q65" s="18">
        <f t="shared" si="9"/>
        <v>1166036.5</v>
      </c>
      <c r="R65" s="15">
        <f t="shared" si="0"/>
        <v>0</v>
      </c>
      <c r="S65">
        <v>56</v>
      </c>
      <c r="T65">
        <v>59</v>
      </c>
      <c r="U65">
        <v>375373</v>
      </c>
      <c r="V65" s="84">
        <f>proj16jul!C65</f>
        <v>44</v>
      </c>
      <c r="W65" s="84">
        <f>proj16jul!D65</f>
        <v>326523</v>
      </c>
      <c r="X65" s="15">
        <f t="shared" si="10"/>
        <v>48850</v>
      </c>
      <c r="Y65" s="15">
        <f t="shared" si="1"/>
        <v>0</v>
      </c>
      <c r="Z65" s="122">
        <v>56</v>
      </c>
      <c r="AA65" s="71">
        <v>29.5</v>
      </c>
      <c r="AB65" s="71">
        <v>207601</v>
      </c>
      <c r="AC65" s="84">
        <f>proj16jul!E65</f>
        <v>27.68</v>
      </c>
      <c r="AD65" s="84">
        <f>proj16jul!F65</f>
        <v>193494</v>
      </c>
      <c r="AE65" s="15">
        <f t="shared" si="2"/>
        <v>14107</v>
      </c>
      <c r="AF65" s="15"/>
      <c r="AG65" s="15">
        <f t="shared" si="11"/>
        <v>0</v>
      </c>
      <c r="AH65" s="15"/>
      <c r="AI65" s="122">
        <v>56</v>
      </c>
      <c r="AJ65" s="71">
        <v>59</v>
      </c>
      <c r="AK65" s="71">
        <v>295000</v>
      </c>
      <c r="AL65" s="1">
        <f t="shared" si="12"/>
        <v>0</v>
      </c>
      <c r="AM65" s="122">
        <v>56</v>
      </c>
      <c r="AN65" s="71">
        <v>31</v>
      </c>
      <c r="AO65" s="71">
        <v>165300</v>
      </c>
      <c r="AP65" s="1">
        <f t="shared" si="13"/>
        <v>1.5</v>
      </c>
    </row>
    <row r="66" spans="1:42" s="1" customFormat="1" ht="18.75">
      <c r="A66" s="17">
        <v>57</v>
      </c>
      <c r="B66" s="17" t="s">
        <v>1331</v>
      </c>
      <c r="C66" s="17">
        <v>57</v>
      </c>
      <c r="D66" s="21"/>
      <c r="E66" s="34">
        <f t="shared" si="3"/>
        <v>0</v>
      </c>
      <c r="F66" s="35">
        <f t="shared" si="4"/>
        <v>0</v>
      </c>
      <c r="G66" s="34">
        <f t="shared" si="5"/>
        <v>8</v>
      </c>
      <c r="H66" s="36">
        <f t="shared" si="6"/>
        <v>51900</v>
      </c>
      <c r="I66"/>
      <c r="J66" s="96">
        <f>proj16aug!J66</f>
        <v>0</v>
      </c>
      <c r="K66" s="96">
        <f>proj16aug!K66</f>
        <v>0</v>
      </c>
      <c r="L66"/>
      <c r="M66" s="16"/>
      <c r="N66" s="36">
        <f t="shared" si="7"/>
        <v>0</v>
      </c>
      <c r="O66" s="36">
        <f t="shared" si="8"/>
        <v>51900</v>
      </c>
      <c r="P66" s="16"/>
      <c r="Q66" s="18">
        <f t="shared" si="9"/>
        <v>103808</v>
      </c>
      <c r="R66" s="15">
        <f t="shared" si="0"/>
        <v>0</v>
      </c>
      <c r="S66">
        <v>57</v>
      </c>
      <c r="T66"/>
      <c r="U66"/>
      <c r="V66" s="185">
        <f>proj16jul!C66</f>
        <v>0</v>
      </c>
      <c r="W66" s="84">
        <f>proj16jul!D66</f>
        <v>0</v>
      </c>
      <c r="X66" s="15">
        <f t="shared" si="10"/>
        <v>0</v>
      </c>
      <c r="Y66" s="15">
        <f t="shared" si="1"/>
        <v>0</v>
      </c>
      <c r="Z66" s="122">
        <v>57</v>
      </c>
      <c r="AA66" s="71">
        <v>8</v>
      </c>
      <c r="AB66" s="71">
        <v>51900</v>
      </c>
      <c r="AC66" s="84">
        <f>proj16jul!E66</f>
        <v>4.26</v>
      </c>
      <c r="AD66" s="84">
        <f>proj16jul!F66</f>
        <v>28542</v>
      </c>
      <c r="AE66" s="15">
        <f t="shared" si="2"/>
        <v>23358</v>
      </c>
      <c r="AF66" s="15"/>
      <c r="AG66" s="15">
        <f t="shared" si="11"/>
        <v>0</v>
      </c>
      <c r="AH66" s="15"/>
      <c r="AI66">
        <v>57</v>
      </c>
      <c r="AJ66"/>
      <c r="AK66"/>
      <c r="AL66" s="1">
        <f t="shared" si="12"/>
        <v>0</v>
      </c>
      <c r="AM66" s="122">
        <v>57</v>
      </c>
      <c r="AN66" s="71">
        <v>8</v>
      </c>
      <c r="AO66" s="71">
        <v>51900</v>
      </c>
      <c r="AP66" s="1">
        <f t="shared" si="13"/>
        <v>0</v>
      </c>
    </row>
    <row r="67" spans="1:42" s="1" customFormat="1" ht="18.75" hidden="1">
      <c r="A67" s="17">
        <v>58</v>
      </c>
      <c r="B67" s="17" t="s">
        <v>1332</v>
      </c>
      <c r="C67" s="17">
        <v>58</v>
      </c>
      <c r="D67" s="21"/>
      <c r="E67" s="34">
        <f t="shared" si="3"/>
        <v>0</v>
      </c>
      <c r="F67" s="35">
        <f t="shared" si="4"/>
        <v>0</v>
      </c>
      <c r="G67" s="34">
        <f t="shared" si="5"/>
        <v>0</v>
      </c>
      <c r="H67" s="36">
        <f t="shared" si="6"/>
        <v>0</v>
      </c>
      <c r="I67"/>
      <c r="J67" s="96">
        <f>proj16aug!J67</f>
        <v>0</v>
      </c>
      <c r="K67" s="96">
        <f>proj16aug!K67</f>
        <v>0</v>
      </c>
      <c r="L67"/>
      <c r="M67" s="16"/>
      <c r="N67" s="36">
        <f t="shared" si="7"/>
        <v>0</v>
      </c>
      <c r="O67" s="36">
        <f t="shared" si="8"/>
        <v>0</v>
      </c>
      <c r="P67" s="16"/>
      <c r="Q67" s="18">
        <f t="shared" si="9"/>
        <v>0</v>
      </c>
      <c r="R67" s="15">
        <f t="shared" si="0"/>
        <v>0</v>
      </c>
      <c r="S67">
        <v>58</v>
      </c>
      <c r="T67"/>
      <c r="U67"/>
      <c r="V67" s="185">
        <f>proj16jul!C67</f>
        <v>0</v>
      </c>
      <c r="W67" s="84">
        <f>proj16jul!D67</f>
        <v>0</v>
      </c>
      <c r="X67" s="15">
        <f t="shared" si="10"/>
        <v>0</v>
      </c>
      <c r="Y67" s="15">
        <f t="shared" si="1"/>
        <v>0</v>
      </c>
      <c r="Z67">
        <v>58</v>
      </c>
      <c r="AA67" s="71"/>
      <c r="AB67" s="71"/>
      <c r="AC67" s="84">
        <f>proj16jul!E67</f>
        <v>0</v>
      </c>
      <c r="AD67" s="84">
        <f>proj16jul!F67</f>
        <v>0</v>
      </c>
      <c r="AE67" s="15">
        <f t="shared" si="2"/>
        <v>0</v>
      </c>
      <c r="AF67" s="15"/>
      <c r="AG67" s="15">
        <f t="shared" si="11"/>
        <v>0</v>
      </c>
      <c r="AH67" s="15"/>
      <c r="AI67">
        <v>58</v>
      </c>
      <c r="AJ67"/>
      <c r="AK67"/>
      <c r="AL67" s="1">
        <f t="shared" si="12"/>
        <v>0</v>
      </c>
      <c r="AM67">
        <v>58</v>
      </c>
      <c r="AN67"/>
      <c r="AO67"/>
      <c r="AP67" s="1">
        <f t="shared" si="13"/>
        <v>0</v>
      </c>
    </row>
    <row r="68" spans="1:42" s="1" customFormat="1" ht="18.75" hidden="1">
      <c r="A68" s="17">
        <v>59</v>
      </c>
      <c r="B68" s="17" t="s">
        <v>1333</v>
      </c>
      <c r="C68" s="17">
        <v>59</v>
      </c>
      <c r="D68" s="21"/>
      <c r="E68" s="34">
        <f t="shared" si="3"/>
        <v>0</v>
      </c>
      <c r="F68" s="35">
        <f t="shared" si="4"/>
        <v>0</v>
      </c>
      <c r="G68" s="34">
        <f t="shared" si="5"/>
        <v>0</v>
      </c>
      <c r="H68" s="36">
        <f t="shared" si="6"/>
        <v>0</v>
      </c>
      <c r="I68"/>
      <c r="J68" s="96">
        <f>proj16aug!J68</f>
        <v>0</v>
      </c>
      <c r="K68" s="96">
        <f>proj16aug!K68</f>
        <v>0</v>
      </c>
      <c r="L68"/>
      <c r="M68" s="16"/>
      <c r="N68" s="36">
        <f t="shared" si="7"/>
        <v>0</v>
      </c>
      <c r="O68" s="36">
        <f t="shared" si="8"/>
        <v>0</v>
      </c>
      <c r="P68" s="16"/>
      <c r="Q68" s="18">
        <f t="shared" si="9"/>
        <v>0</v>
      </c>
      <c r="R68" s="15">
        <f t="shared" si="0"/>
        <v>0</v>
      </c>
      <c r="S68">
        <v>59</v>
      </c>
      <c r="T68"/>
      <c r="U68"/>
      <c r="V68" s="185">
        <f>proj16jul!C68</f>
        <v>0</v>
      </c>
      <c r="W68" s="84">
        <f>proj16jul!D68</f>
        <v>0</v>
      </c>
      <c r="X68" s="15">
        <f t="shared" si="10"/>
        <v>0</v>
      </c>
      <c r="Y68" s="15">
        <f t="shared" si="1"/>
        <v>0</v>
      </c>
      <c r="Z68">
        <v>59</v>
      </c>
      <c r="AA68"/>
      <c r="AB68"/>
      <c r="AC68" s="84">
        <f>proj16jul!E68</f>
        <v>0</v>
      </c>
      <c r="AD68" s="84">
        <f>proj16jul!F68</f>
        <v>0</v>
      </c>
      <c r="AE68" s="15">
        <f t="shared" si="2"/>
        <v>0</v>
      </c>
      <c r="AF68" s="15"/>
      <c r="AG68" s="15">
        <f t="shared" si="11"/>
        <v>0</v>
      </c>
      <c r="AH68" s="15"/>
      <c r="AI68">
        <v>59</v>
      </c>
      <c r="AJ68"/>
      <c r="AK68"/>
      <c r="AL68" s="1">
        <f t="shared" si="12"/>
        <v>0</v>
      </c>
      <c r="AM68">
        <v>59</v>
      </c>
      <c r="AN68"/>
      <c r="AO68"/>
      <c r="AP68" s="1">
        <f t="shared" si="13"/>
        <v>0</v>
      </c>
    </row>
    <row r="69" spans="1:42" s="1" customFormat="1" ht="18.75" hidden="1">
      <c r="A69" s="17">
        <v>60</v>
      </c>
      <c r="B69" s="17" t="s">
        <v>1334</v>
      </c>
      <c r="C69" s="17">
        <v>60</v>
      </c>
      <c r="D69" s="21"/>
      <c r="E69" s="34">
        <f t="shared" si="3"/>
        <v>0</v>
      </c>
      <c r="F69" s="35">
        <f t="shared" si="4"/>
        <v>0</v>
      </c>
      <c r="G69" s="34">
        <f t="shared" si="5"/>
        <v>0</v>
      </c>
      <c r="H69" s="36">
        <f t="shared" si="6"/>
        <v>0</v>
      </c>
      <c r="I69"/>
      <c r="J69" s="96">
        <f>proj16aug!J69</f>
        <v>0</v>
      </c>
      <c r="K69" s="96">
        <f>proj16aug!K69</f>
        <v>0</v>
      </c>
      <c r="L69"/>
      <c r="M69" s="16"/>
      <c r="N69" s="36">
        <f t="shared" si="7"/>
        <v>0</v>
      </c>
      <c r="O69" s="36">
        <f t="shared" si="8"/>
        <v>0</v>
      </c>
      <c r="P69" s="16"/>
      <c r="Q69" s="18">
        <f t="shared" si="9"/>
        <v>0</v>
      </c>
      <c r="R69" s="15">
        <f t="shared" si="0"/>
        <v>0</v>
      </c>
      <c r="S69">
        <v>60</v>
      </c>
      <c r="T69"/>
      <c r="U69"/>
      <c r="V69" s="185">
        <f>proj16jul!C69</f>
        <v>0</v>
      </c>
      <c r="W69" s="84">
        <f>proj16jul!D69</f>
        <v>0</v>
      </c>
      <c r="X69" s="15">
        <f t="shared" si="10"/>
        <v>0</v>
      </c>
      <c r="Y69" s="15">
        <f t="shared" si="1"/>
        <v>0</v>
      </c>
      <c r="Z69">
        <v>60</v>
      </c>
      <c r="AA69"/>
      <c r="AB69"/>
      <c r="AC69" s="84">
        <f>proj16jul!E69</f>
        <v>0</v>
      </c>
      <c r="AD69" s="84">
        <f>proj16jul!F69</f>
        <v>0</v>
      </c>
      <c r="AE69" s="15">
        <f t="shared" si="2"/>
        <v>0</v>
      </c>
      <c r="AF69" s="15"/>
      <c r="AG69" s="15">
        <f t="shared" si="11"/>
        <v>0</v>
      </c>
      <c r="AH69" s="15"/>
      <c r="AI69">
        <v>60</v>
      </c>
      <c r="AJ69"/>
      <c r="AK69"/>
      <c r="AL69" s="1">
        <f t="shared" si="12"/>
        <v>0</v>
      </c>
      <c r="AM69">
        <v>60</v>
      </c>
      <c r="AN69"/>
      <c r="AO69"/>
      <c r="AP69" s="1">
        <f t="shared" si="13"/>
        <v>0</v>
      </c>
    </row>
    <row r="70" spans="1:42" ht="18.75">
      <c r="A70" s="19">
        <v>61</v>
      </c>
      <c r="B70" s="19" t="s">
        <v>573</v>
      </c>
      <c r="C70" s="19">
        <v>61</v>
      </c>
      <c r="D70" s="21"/>
      <c r="E70" s="34">
        <f t="shared" si="3"/>
        <v>195</v>
      </c>
      <c r="F70" s="35">
        <f t="shared" si="4"/>
        <v>1009093</v>
      </c>
      <c r="G70" s="34">
        <f t="shared" si="5"/>
        <v>136</v>
      </c>
      <c r="H70" s="36">
        <f t="shared" si="6"/>
        <v>777720</v>
      </c>
      <c r="I70"/>
      <c r="J70" s="96">
        <f>proj16aug!J70</f>
        <v>0</v>
      </c>
      <c r="K70" s="96">
        <f>proj16aug!K70</f>
        <v>0</v>
      </c>
      <c r="L70"/>
      <c r="M70" s="16"/>
      <c r="N70" s="36">
        <f t="shared" si="7"/>
        <v>1009093</v>
      </c>
      <c r="O70" s="36">
        <f t="shared" si="8"/>
        <v>777720</v>
      </c>
      <c r="P70" s="20"/>
      <c r="Q70" s="18">
        <f t="shared" si="9"/>
        <v>3573957</v>
      </c>
      <c r="R70" s="15">
        <f t="shared" si="0"/>
        <v>0</v>
      </c>
      <c r="S70">
        <v>61</v>
      </c>
      <c r="T70">
        <v>195</v>
      </c>
      <c r="U70">
        <v>1009093</v>
      </c>
      <c r="V70" s="84">
        <f>proj16jul!C70</f>
        <v>179.17000000000002</v>
      </c>
      <c r="W70" s="84">
        <f>proj16jul!D70</f>
        <v>941627</v>
      </c>
      <c r="X70" s="15">
        <f t="shared" si="10"/>
        <v>67466</v>
      </c>
      <c r="Y70" s="15">
        <f t="shared" si="1"/>
        <v>0</v>
      </c>
      <c r="Z70" s="122">
        <v>61</v>
      </c>
      <c r="AA70" s="71">
        <v>136</v>
      </c>
      <c r="AB70" s="71">
        <v>777720</v>
      </c>
      <c r="AC70" s="84">
        <f>proj16jul!E70</f>
        <v>130.28</v>
      </c>
      <c r="AD70" s="84">
        <f>proj16jul!F70</f>
        <v>754391</v>
      </c>
      <c r="AE70" s="15">
        <f t="shared" si="2"/>
        <v>23329</v>
      </c>
      <c r="AF70" s="15"/>
      <c r="AG70" s="15">
        <f t="shared" si="11"/>
        <v>0</v>
      </c>
      <c r="AH70" s="15"/>
      <c r="AI70" s="122">
        <v>61</v>
      </c>
      <c r="AJ70" s="71">
        <v>195</v>
      </c>
      <c r="AK70" s="71">
        <v>975000</v>
      </c>
      <c r="AL70" s="1">
        <f t="shared" si="12"/>
        <v>0</v>
      </c>
      <c r="AM70" s="122">
        <v>61</v>
      </c>
      <c r="AN70" s="71">
        <v>82.5</v>
      </c>
      <c r="AO70" s="71">
        <v>447388</v>
      </c>
      <c r="AP70" s="1">
        <f t="shared" si="13"/>
        <v>-53.5</v>
      </c>
    </row>
    <row r="71" spans="1:42" s="1" customFormat="1" ht="18.75" hidden="1">
      <c r="A71" s="17">
        <v>62</v>
      </c>
      <c r="B71" s="17" t="s">
        <v>1335</v>
      </c>
      <c r="C71" s="17">
        <v>62</v>
      </c>
      <c r="D71" s="21"/>
      <c r="E71" s="34">
        <f t="shared" si="3"/>
        <v>0</v>
      </c>
      <c r="F71" s="35">
        <f t="shared" si="4"/>
        <v>0</v>
      </c>
      <c r="G71" s="34">
        <f t="shared" si="5"/>
        <v>0</v>
      </c>
      <c r="H71" s="36">
        <f t="shared" si="6"/>
        <v>0</v>
      </c>
      <c r="I71"/>
      <c r="J71" s="96">
        <f>proj16aug!J71</f>
        <v>0</v>
      </c>
      <c r="K71" s="96">
        <f>proj16aug!K71</f>
        <v>0</v>
      </c>
      <c r="L71"/>
      <c r="M71" s="16"/>
      <c r="N71" s="36">
        <f t="shared" si="7"/>
        <v>0</v>
      </c>
      <c r="O71" s="36">
        <f t="shared" si="8"/>
        <v>0</v>
      </c>
      <c r="P71" s="16"/>
      <c r="Q71" s="18">
        <f t="shared" si="9"/>
        <v>0</v>
      </c>
      <c r="R71" s="15">
        <f t="shared" si="0"/>
        <v>0</v>
      </c>
      <c r="S71">
        <v>62</v>
      </c>
      <c r="T71"/>
      <c r="U71"/>
      <c r="V71" s="185">
        <f>proj16jul!C71</f>
        <v>0</v>
      </c>
      <c r="W71" s="84">
        <f>proj16jul!D71</f>
        <v>0</v>
      </c>
      <c r="X71" s="15">
        <f t="shared" si="10"/>
        <v>0</v>
      </c>
      <c r="Y71" s="15">
        <f t="shared" si="1"/>
        <v>0</v>
      </c>
      <c r="Z71">
        <v>62</v>
      </c>
      <c r="AA71"/>
      <c r="AB71"/>
      <c r="AC71" s="84">
        <f>proj16jul!E71</f>
        <v>0</v>
      </c>
      <c r="AD71" s="84">
        <f>proj16jul!F71</f>
        <v>0</v>
      </c>
      <c r="AE71" s="15">
        <f t="shared" si="2"/>
        <v>0</v>
      </c>
      <c r="AF71" s="15"/>
      <c r="AG71" s="15">
        <f t="shared" si="11"/>
        <v>0</v>
      </c>
      <c r="AH71" s="15"/>
      <c r="AI71">
        <v>62</v>
      </c>
      <c r="AJ71"/>
      <c r="AK71"/>
      <c r="AL71" s="1">
        <f t="shared" si="12"/>
        <v>0</v>
      </c>
      <c r="AM71">
        <v>62</v>
      </c>
      <c r="AN71"/>
      <c r="AO71"/>
      <c r="AP71" s="1">
        <f t="shared" si="13"/>
        <v>0</v>
      </c>
    </row>
    <row r="72" spans="1:42" ht="18.75">
      <c r="A72" s="19">
        <v>63</v>
      </c>
      <c r="B72" s="19" t="s">
        <v>911</v>
      </c>
      <c r="C72" s="19">
        <v>63</v>
      </c>
      <c r="D72" s="21"/>
      <c r="E72" s="34">
        <f t="shared" si="3"/>
        <v>33</v>
      </c>
      <c r="F72" s="35">
        <f t="shared" si="4"/>
        <v>203974</v>
      </c>
      <c r="G72" s="34">
        <f t="shared" si="5"/>
        <v>16</v>
      </c>
      <c r="H72" s="36">
        <f t="shared" si="6"/>
        <v>107823</v>
      </c>
      <c r="I72"/>
      <c r="J72" s="96">
        <f>proj16aug!J72</f>
        <v>0</v>
      </c>
      <c r="K72" s="96">
        <f>proj16aug!K72</f>
        <v>0</v>
      </c>
      <c r="L72"/>
      <c r="M72" s="16"/>
      <c r="N72" s="36">
        <f t="shared" si="7"/>
        <v>203974</v>
      </c>
      <c r="O72" s="36">
        <f t="shared" si="8"/>
        <v>107823</v>
      </c>
      <c r="P72" s="20"/>
      <c r="Q72" s="18">
        <f t="shared" si="9"/>
        <v>623643</v>
      </c>
      <c r="R72" s="15">
        <f t="shared" si="0"/>
        <v>0</v>
      </c>
      <c r="S72">
        <v>63</v>
      </c>
      <c r="T72">
        <v>33</v>
      </c>
      <c r="U72">
        <v>203974</v>
      </c>
      <c r="V72" s="84">
        <f>proj16jul!C72</f>
        <v>26.96</v>
      </c>
      <c r="W72" s="84">
        <f>proj16jul!D72</f>
        <v>159657</v>
      </c>
      <c r="X72" s="15">
        <f t="shared" si="10"/>
        <v>44317</v>
      </c>
      <c r="Y72" s="15">
        <f t="shared" si="1"/>
        <v>0</v>
      </c>
      <c r="Z72" s="122">
        <v>63</v>
      </c>
      <c r="AA72" s="71">
        <v>16</v>
      </c>
      <c r="AB72" s="71">
        <v>107823</v>
      </c>
      <c r="AC72" s="84">
        <f>proj16jul!E72</f>
        <v>13.03</v>
      </c>
      <c r="AD72" s="84">
        <f>proj16jul!F72</f>
        <v>90681</v>
      </c>
      <c r="AE72" s="15">
        <f t="shared" si="2"/>
        <v>17142</v>
      </c>
      <c r="AF72" s="15"/>
      <c r="AG72" s="15">
        <f t="shared" si="11"/>
        <v>0</v>
      </c>
      <c r="AH72" s="15"/>
      <c r="AI72" s="122">
        <v>63</v>
      </c>
      <c r="AJ72" s="71">
        <v>33</v>
      </c>
      <c r="AK72" s="71">
        <v>165000</v>
      </c>
      <c r="AL72" s="1">
        <f t="shared" si="12"/>
        <v>0</v>
      </c>
      <c r="AM72" s="122">
        <v>63</v>
      </c>
      <c r="AN72" s="71">
        <v>16</v>
      </c>
      <c r="AO72" s="71">
        <v>80000</v>
      </c>
      <c r="AP72" s="1">
        <f t="shared" si="13"/>
        <v>0</v>
      </c>
    </row>
    <row r="73" spans="1:42" ht="18.75">
      <c r="A73" s="19">
        <v>64</v>
      </c>
      <c r="B73" s="19" t="s">
        <v>844</v>
      </c>
      <c r="C73" s="19">
        <v>64</v>
      </c>
      <c r="D73" s="21"/>
      <c r="E73" s="34">
        <f t="shared" si="3"/>
        <v>79</v>
      </c>
      <c r="F73" s="35">
        <f t="shared" si="4"/>
        <v>585285</v>
      </c>
      <c r="G73" s="34">
        <f t="shared" si="5"/>
        <v>121.5</v>
      </c>
      <c r="H73" s="36">
        <f t="shared" si="6"/>
        <v>675727</v>
      </c>
      <c r="I73"/>
      <c r="J73" s="96">
        <f>proj16aug!J73</f>
        <v>0</v>
      </c>
      <c r="K73" s="96">
        <f>proj16aug!K73</f>
        <v>0</v>
      </c>
      <c r="L73"/>
      <c r="M73" s="16"/>
      <c r="N73" s="36">
        <f t="shared" si="7"/>
        <v>585285</v>
      </c>
      <c r="O73" s="36">
        <f t="shared" si="8"/>
        <v>675727</v>
      </c>
      <c r="P73" s="20"/>
      <c r="Q73" s="18">
        <f t="shared" si="9"/>
        <v>2522224.5</v>
      </c>
      <c r="R73" s="15">
        <f t="shared" si="0"/>
        <v>0</v>
      </c>
      <c r="S73">
        <v>64</v>
      </c>
      <c r="T73">
        <v>79</v>
      </c>
      <c r="U73">
        <v>585285</v>
      </c>
      <c r="V73" s="84">
        <f>proj16jul!C73</f>
        <v>115.24999999999996</v>
      </c>
      <c r="W73" s="84">
        <f>proj16jul!D73</f>
        <v>843868</v>
      </c>
      <c r="X73" s="15">
        <f t="shared" si="10"/>
        <v>-258583</v>
      </c>
      <c r="Y73" s="15">
        <f t="shared" si="1"/>
        <v>0</v>
      </c>
      <c r="Z73" s="122">
        <v>64</v>
      </c>
      <c r="AA73" s="71">
        <v>121.5</v>
      </c>
      <c r="AB73" s="71">
        <v>675727</v>
      </c>
      <c r="AC73" s="84">
        <f>proj16jul!E73</f>
        <v>113.69999999999999</v>
      </c>
      <c r="AD73" s="84">
        <f>proj16jul!F73</f>
        <v>637998</v>
      </c>
      <c r="AE73" s="15">
        <f t="shared" si="2"/>
        <v>37729</v>
      </c>
      <c r="AF73" s="15"/>
      <c r="AG73" s="15">
        <f t="shared" si="11"/>
        <v>0</v>
      </c>
      <c r="AH73" s="15"/>
      <c r="AI73" s="122">
        <v>64</v>
      </c>
      <c r="AJ73" s="71">
        <v>79</v>
      </c>
      <c r="AK73" s="71">
        <v>395000</v>
      </c>
      <c r="AL73" s="1">
        <f t="shared" si="12"/>
        <v>0</v>
      </c>
      <c r="AM73" s="122">
        <v>64</v>
      </c>
      <c r="AN73" s="71">
        <v>121.5</v>
      </c>
      <c r="AO73" s="71">
        <v>617700</v>
      </c>
      <c r="AP73" s="1">
        <f t="shared" si="13"/>
        <v>0</v>
      </c>
    </row>
    <row r="74" spans="1:42" s="1" customFormat="1" ht="18.75" hidden="1">
      <c r="A74" s="17">
        <v>65</v>
      </c>
      <c r="B74" s="17" t="s">
        <v>1336</v>
      </c>
      <c r="C74" s="17">
        <v>65</v>
      </c>
      <c r="D74" s="21"/>
      <c r="E74" s="34">
        <f t="shared" si="3"/>
        <v>0</v>
      </c>
      <c r="F74" s="35">
        <f t="shared" si="4"/>
        <v>0</v>
      </c>
      <c r="G74" s="34">
        <f t="shared" si="5"/>
        <v>0</v>
      </c>
      <c r="H74" s="36">
        <f t="shared" si="6"/>
        <v>0</v>
      </c>
      <c r="I74"/>
      <c r="J74" s="96">
        <f>proj16aug!J74</f>
        <v>0</v>
      </c>
      <c r="K74" s="96">
        <f>proj16aug!K74</f>
        <v>0</v>
      </c>
      <c r="L74"/>
      <c r="M74" s="16"/>
      <c r="N74" s="36">
        <f t="shared" si="7"/>
        <v>0</v>
      </c>
      <c r="O74" s="36">
        <f t="shared" si="8"/>
        <v>0</v>
      </c>
      <c r="P74" s="16"/>
      <c r="Q74" s="18">
        <f t="shared" si="9"/>
        <v>0</v>
      </c>
      <c r="R74" s="15">
        <f t="shared" ref="R74:R137" si="14">ABS(A74-S74)</f>
        <v>0</v>
      </c>
      <c r="S74">
        <v>65</v>
      </c>
      <c r="T74"/>
      <c r="U74"/>
      <c r="V74" s="185">
        <f>proj16jul!C74</f>
        <v>0</v>
      </c>
      <c r="W74" s="84">
        <f>proj16jul!D74</f>
        <v>0</v>
      </c>
      <c r="X74" s="15">
        <f t="shared" si="10"/>
        <v>0</v>
      </c>
      <c r="Y74" s="15">
        <f t="shared" ref="Y74:Y137" si="15">ABS(Z74-A74)</f>
        <v>0</v>
      </c>
      <c r="Z74">
        <v>65</v>
      </c>
      <c r="AA74" s="71"/>
      <c r="AB74" s="71"/>
      <c r="AC74" s="84">
        <f>proj16jul!E74</f>
        <v>0</v>
      </c>
      <c r="AD74" s="84">
        <f>proj16jul!F74</f>
        <v>0</v>
      </c>
      <c r="AE74" s="15">
        <f t="shared" ref="AE74:AE137" si="16">AB74-AD74</f>
        <v>0</v>
      </c>
      <c r="AF74" s="15"/>
      <c r="AG74" s="15">
        <f t="shared" si="11"/>
        <v>0</v>
      </c>
      <c r="AH74" s="15"/>
      <c r="AI74">
        <v>65</v>
      </c>
      <c r="AJ74"/>
      <c r="AK74"/>
      <c r="AL74" s="1">
        <f t="shared" si="12"/>
        <v>0</v>
      </c>
      <c r="AM74">
        <v>65</v>
      </c>
      <c r="AN74"/>
      <c r="AO74"/>
      <c r="AP74" s="1">
        <f t="shared" si="13"/>
        <v>0</v>
      </c>
    </row>
    <row r="75" spans="1:42" s="1" customFormat="1" ht="18.75" hidden="1">
      <c r="A75" s="17">
        <v>66</v>
      </c>
      <c r="B75" s="17" t="s">
        <v>1337</v>
      </c>
      <c r="C75" s="17">
        <v>66</v>
      </c>
      <c r="D75" s="21"/>
      <c r="E75" s="34">
        <f t="shared" ref="E75:E138" si="17">T75</f>
        <v>0</v>
      </c>
      <c r="F75" s="35">
        <f t="shared" ref="F75:F138" si="18">U75</f>
        <v>0</v>
      </c>
      <c r="G75" s="34">
        <f t="shared" ref="G75:G138" si="19">AA75</f>
        <v>0</v>
      </c>
      <c r="H75" s="36">
        <f t="shared" ref="H75:H138" si="20">AB75</f>
        <v>0</v>
      </c>
      <c r="I75"/>
      <c r="J75" s="96">
        <f>proj16aug!J75</f>
        <v>0</v>
      </c>
      <c r="K75" s="96">
        <f>proj16aug!K75</f>
        <v>0</v>
      </c>
      <c r="L75"/>
      <c r="M75" s="16"/>
      <c r="N75" s="36">
        <f t="shared" ref="N75:N138" si="21">F75+J75</f>
        <v>0</v>
      </c>
      <c r="O75" s="36">
        <f t="shared" ref="O75:O138" si="22">H75+K75</f>
        <v>0</v>
      </c>
      <c r="P75" s="16"/>
      <c r="Q75" s="18">
        <f t="shared" ref="Q75:Q138" si="23">SUM(E75:O75)</f>
        <v>0</v>
      </c>
      <c r="R75" s="15">
        <f t="shared" si="14"/>
        <v>0</v>
      </c>
      <c r="S75">
        <v>66</v>
      </c>
      <c r="T75"/>
      <c r="U75"/>
      <c r="V75" s="185">
        <f>proj16jul!C75</f>
        <v>0</v>
      </c>
      <c r="W75" s="84">
        <f>proj16jul!D75</f>
        <v>0</v>
      </c>
      <c r="X75" s="15">
        <f t="shared" ref="X75:X138" si="24">U75-W75</f>
        <v>0</v>
      </c>
      <c r="Y75" s="15">
        <f t="shared" si="15"/>
        <v>0</v>
      </c>
      <c r="Z75">
        <v>66</v>
      </c>
      <c r="AA75" s="71"/>
      <c r="AB75" s="71"/>
      <c r="AC75" s="84">
        <f>proj16jul!E75</f>
        <v>0</v>
      </c>
      <c r="AD75" s="84">
        <f>proj16jul!F75</f>
        <v>0</v>
      </c>
      <c r="AE75" s="15">
        <f t="shared" si="16"/>
        <v>0</v>
      </c>
      <c r="AF75" s="15"/>
      <c r="AG75" s="15">
        <f t="shared" ref="AG75:AG138" si="25">AI75-A75</f>
        <v>0</v>
      </c>
      <c r="AH75" s="15"/>
      <c r="AI75">
        <v>66</v>
      </c>
      <c r="AJ75"/>
      <c r="AK75"/>
      <c r="AL75" s="1">
        <f t="shared" ref="AL75:AL138" si="26">AJ75-T75</f>
        <v>0</v>
      </c>
      <c r="AM75">
        <v>66</v>
      </c>
      <c r="AN75"/>
      <c r="AO75"/>
      <c r="AP75" s="1">
        <f t="shared" ref="AP75:AP138" si="27">AN75-AA75</f>
        <v>0</v>
      </c>
    </row>
    <row r="76" spans="1:42" ht="18.75">
      <c r="A76" s="19">
        <v>67</v>
      </c>
      <c r="B76" s="19" t="s">
        <v>845</v>
      </c>
      <c r="C76" s="19">
        <v>67</v>
      </c>
      <c r="D76" s="21"/>
      <c r="E76" s="34">
        <f t="shared" si="17"/>
        <v>0</v>
      </c>
      <c r="F76" s="35">
        <f t="shared" si="18"/>
        <v>0</v>
      </c>
      <c r="G76" s="34">
        <f t="shared" si="19"/>
        <v>3</v>
      </c>
      <c r="H76" s="36">
        <f t="shared" si="20"/>
        <v>18400</v>
      </c>
      <c r="I76"/>
      <c r="J76" s="96">
        <f>proj16aug!J76</f>
        <v>0</v>
      </c>
      <c r="K76" s="96">
        <f>proj16aug!K76</f>
        <v>0</v>
      </c>
      <c r="L76"/>
      <c r="M76" s="16"/>
      <c r="N76" s="36">
        <f t="shared" si="21"/>
        <v>0</v>
      </c>
      <c r="O76" s="36">
        <f t="shared" si="22"/>
        <v>18400</v>
      </c>
      <c r="P76" s="20"/>
      <c r="Q76" s="18">
        <f t="shared" si="23"/>
        <v>36803</v>
      </c>
      <c r="R76" s="15">
        <f t="shared" si="14"/>
        <v>0</v>
      </c>
      <c r="S76">
        <v>67</v>
      </c>
      <c r="T76"/>
      <c r="U76"/>
      <c r="V76" s="185">
        <f>proj16jul!C76</f>
        <v>0</v>
      </c>
      <c r="W76" s="84">
        <f>proj16jul!D76</f>
        <v>0</v>
      </c>
      <c r="X76" s="15">
        <f t="shared" si="24"/>
        <v>0</v>
      </c>
      <c r="Y76" s="15">
        <f t="shared" si="15"/>
        <v>0</v>
      </c>
      <c r="Z76" s="122">
        <v>67</v>
      </c>
      <c r="AA76" s="71">
        <v>3</v>
      </c>
      <c r="AB76" s="71">
        <v>18400</v>
      </c>
      <c r="AC76" s="84">
        <f>proj16jul!E76</f>
        <v>3.36</v>
      </c>
      <c r="AD76" s="84">
        <f>proj16jul!F76</f>
        <v>20812</v>
      </c>
      <c r="AE76" s="15">
        <f t="shared" si="16"/>
        <v>-2412</v>
      </c>
      <c r="AF76" s="15"/>
      <c r="AG76" s="15">
        <f t="shared" si="25"/>
        <v>0</v>
      </c>
      <c r="AH76" s="15"/>
      <c r="AI76">
        <v>67</v>
      </c>
      <c r="AJ76"/>
      <c r="AK76"/>
      <c r="AL76" s="1">
        <f t="shared" si="26"/>
        <v>0</v>
      </c>
      <c r="AM76" s="122">
        <v>67</v>
      </c>
      <c r="AN76" s="71">
        <v>3</v>
      </c>
      <c r="AO76" s="71">
        <v>18400</v>
      </c>
      <c r="AP76" s="1">
        <f t="shared" si="27"/>
        <v>0</v>
      </c>
    </row>
    <row r="77" spans="1:42" s="1" customFormat="1" ht="18.75">
      <c r="A77" s="17">
        <v>68</v>
      </c>
      <c r="B77" s="17" t="s">
        <v>1338</v>
      </c>
      <c r="C77" s="17">
        <v>68</v>
      </c>
      <c r="D77" s="21"/>
      <c r="E77" s="34">
        <f t="shared" si="17"/>
        <v>21</v>
      </c>
      <c r="F77" s="35">
        <f t="shared" si="18"/>
        <v>148737</v>
      </c>
      <c r="G77" s="34">
        <f t="shared" si="19"/>
        <v>9</v>
      </c>
      <c r="H77" s="36">
        <f t="shared" si="20"/>
        <v>72060</v>
      </c>
      <c r="I77"/>
      <c r="J77" s="96">
        <f>proj16aug!J77</f>
        <v>0</v>
      </c>
      <c r="K77" s="96">
        <f>proj16aug!K77</f>
        <v>0</v>
      </c>
      <c r="L77"/>
      <c r="M77" s="16"/>
      <c r="N77" s="36">
        <f t="shared" si="21"/>
        <v>148737</v>
      </c>
      <c r="O77" s="36">
        <f t="shared" si="22"/>
        <v>72060</v>
      </c>
      <c r="P77" s="16"/>
      <c r="Q77" s="18">
        <f t="shared" si="23"/>
        <v>441624</v>
      </c>
      <c r="R77" s="15">
        <f t="shared" si="14"/>
        <v>0</v>
      </c>
      <c r="S77">
        <v>68</v>
      </c>
      <c r="T77">
        <v>21</v>
      </c>
      <c r="U77">
        <v>148737</v>
      </c>
      <c r="V77" s="84">
        <f>proj16jul!C77</f>
        <v>19.82</v>
      </c>
      <c r="W77" s="84">
        <f>proj16jul!D77</f>
        <v>126837</v>
      </c>
      <c r="X77" s="15">
        <f t="shared" si="24"/>
        <v>21900</v>
      </c>
      <c r="Y77" s="15">
        <f t="shared" si="15"/>
        <v>0</v>
      </c>
      <c r="Z77" s="122">
        <v>68</v>
      </c>
      <c r="AA77" s="71">
        <v>9</v>
      </c>
      <c r="AB77" s="71">
        <v>72060</v>
      </c>
      <c r="AC77" s="84">
        <f>proj16jul!E77</f>
        <v>8</v>
      </c>
      <c r="AD77" s="84">
        <f>proj16jul!F77</f>
        <v>76433</v>
      </c>
      <c r="AE77" s="15">
        <f t="shared" si="16"/>
        <v>-4373</v>
      </c>
      <c r="AF77" s="15"/>
      <c r="AG77" s="15">
        <f t="shared" si="25"/>
        <v>0</v>
      </c>
      <c r="AH77" s="15"/>
      <c r="AI77" s="122">
        <v>68</v>
      </c>
      <c r="AJ77" s="71">
        <v>21</v>
      </c>
      <c r="AK77" s="71">
        <v>105000</v>
      </c>
      <c r="AL77" s="1">
        <f t="shared" si="26"/>
        <v>0</v>
      </c>
      <c r="AM77" s="122">
        <v>68</v>
      </c>
      <c r="AN77" s="71">
        <v>9</v>
      </c>
      <c r="AO77" s="71">
        <v>45000</v>
      </c>
      <c r="AP77" s="1">
        <f t="shared" si="27"/>
        <v>0</v>
      </c>
    </row>
    <row r="78" spans="1:42" s="1" customFormat="1" ht="18.75" hidden="1">
      <c r="A78" s="17">
        <v>69</v>
      </c>
      <c r="B78" s="17" t="s">
        <v>1339</v>
      </c>
      <c r="C78" s="17">
        <v>69</v>
      </c>
      <c r="D78" s="21"/>
      <c r="E78" s="34">
        <f t="shared" si="17"/>
        <v>0</v>
      </c>
      <c r="F78" s="35">
        <f t="shared" si="18"/>
        <v>0</v>
      </c>
      <c r="G78" s="34">
        <f t="shared" si="19"/>
        <v>0</v>
      </c>
      <c r="H78" s="36">
        <f t="shared" si="20"/>
        <v>0</v>
      </c>
      <c r="I78"/>
      <c r="J78" s="96">
        <f>proj16aug!J78</f>
        <v>0</v>
      </c>
      <c r="K78" s="96">
        <f>proj16aug!K78</f>
        <v>0</v>
      </c>
      <c r="L78"/>
      <c r="M78" s="16"/>
      <c r="N78" s="36">
        <f t="shared" si="21"/>
        <v>0</v>
      </c>
      <c r="O78" s="36">
        <f t="shared" si="22"/>
        <v>0</v>
      </c>
      <c r="P78" s="16"/>
      <c r="Q78" s="18">
        <f t="shared" si="23"/>
        <v>0</v>
      </c>
      <c r="R78" s="15">
        <f t="shared" si="14"/>
        <v>0</v>
      </c>
      <c r="S78">
        <v>69</v>
      </c>
      <c r="T78"/>
      <c r="U78"/>
      <c r="V78" s="185">
        <f>proj16jul!C78</f>
        <v>0</v>
      </c>
      <c r="W78" s="84">
        <f>proj16jul!D78</f>
        <v>0</v>
      </c>
      <c r="X78" s="15">
        <f t="shared" si="24"/>
        <v>0</v>
      </c>
      <c r="Y78" s="15">
        <f t="shared" si="15"/>
        <v>0</v>
      </c>
      <c r="Z78">
        <v>69</v>
      </c>
      <c r="AA78"/>
      <c r="AB78"/>
      <c r="AC78" s="84">
        <f>proj16jul!E78</f>
        <v>0</v>
      </c>
      <c r="AD78" s="84">
        <f>proj16jul!F78</f>
        <v>0</v>
      </c>
      <c r="AE78" s="15">
        <f t="shared" si="16"/>
        <v>0</v>
      </c>
      <c r="AF78" s="15"/>
      <c r="AG78" s="15">
        <f t="shared" si="25"/>
        <v>0</v>
      </c>
      <c r="AH78" s="15"/>
      <c r="AI78">
        <v>69</v>
      </c>
      <c r="AJ78"/>
      <c r="AK78"/>
      <c r="AL78" s="1">
        <f t="shared" si="26"/>
        <v>0</v>
      </c>
      <c r="AM78">
        <v>69</v>
      </c>
      <c r="AN78"/>
      <c r="AO78"/>
      <c r="AP78" s="1">
        <f t="shared" si="27"/>
        <v>0</v>
      </c>
    </row>
    <row r="79" spans="1:42" ht="18.75" hidden="1">
      <c r="A79" s="19">
        <v>70</v>
      </c>
      <c r="B79" s="19" t="s">
        <v>1340</v>
      </c>
      <c r="C79" s="19">
        <v>70</v>
      </c>
      <c r="D79" s="21"/>
      <c r="E79" s="34">
        <f t="shared" si="17"/>
        <v>0</v>
      </c>
      <c r="F79" s="35">
        <f t="shared" si="18"/>
        <v>0</v>
      </c>
      <c r="G79" s="34">
        <f t="shared" si="19"/>
        <v>0</v>
      </c>
      <c r="H79" s="36">
        <f t="shared" si="20"/>
        <v>0</v>
      </c>
      <c r="I79"/>
      <c r="J79" s="96">
        <f>proj16aug!J79</f>
        <v>0</v>
      </c>
      <c r="K79" s="96">
        <f>proj16aug!K79</f>
        <v>0</v>
      </c>
      <c r="L79"/>
      <c r="M79" s="16"/>
      <c r="N79" s="36">
        <f t="shared" si="21"/>
        <v>0</v>
      </c>
      <c r="O79" s="36">
        <f t="shared" si="22"/>
        <v>0</v>
      </c>
      <c r="P79" s="20"/>
      <c r="Q79" s="18">
        <f t="shared" si="23"/>
        <v>0</v>
      </c>
      <c r="R79" s="15">
        <f t="shared" si="14"/>
        <v>0</v>
      </c>
      <c r="S79">
        <v>70</v>
      </c>
      <c r="T79"/>
      <c r="U79"/>
      <c r="V79" s="185">
        <f>proj16jul!C79</f>
        <v>0</v>
      </c>
      <c r="W79" s="84">
        <f>proj16jul!D79</f>
        <v>0</v>
      </c>
      <c r="X79" s="15">
        <f t="shared" si="24"/>
        <v>0</v>
      </c>
      <c r="Y79" s="15">
        <f t="shared" si="15"/>
        <v>0</v>
      </c>
      <c r="Z79">
        <v>70</v>
      </c>
      <c r="AA79"/>
      <c r="AB79"/>
      <c r="AC79" s="84">
        <f>proj16jul!E79</f>
        <v>0</v>
      </c>
      <c r="AD79" s="84">
        <f>proj16jul!F79</f>
        <v>0</v>
      </c>
      <c r="AE79" s="15">
        <f t="shared" si="16"/>
        <v>0</v>
      </c>
      <c r="AF79" s="15"/>
      <c r="AG79" s="15">
        <f t="shared" si="25"/>
        <v>0</v>
      </c>
      <c r="AH79" s="15"/>
      <c r="AI79">
        <v>70</v>
      </c>
      <c r="AJ79"/>
      <c r="AK79"/>
      <c r="AL79" s="1">
        <f t="shared" si="26"/>
        <v>0</v>
      </c>
      <c r="AM79">
        <v>70</v>
      </c>
      <c r="AN79"/>
      <c r="AO79"/>
      <c r="AP79" s="1">
        <f t="shared" si="27"/>
        <v>0</v>
      </c>
    </row>
    <row r="80" spans="1:42" ht="18.75">
      <c r="A80" s="19">
        <v>71</v>
      </c>
      <c r="B80" s="19" t="s">
        <v>859</v>
      </c>
      <c r="C80" s="19">
        <v>71</v>
      </c>
      <c r="D80" s="21"/>
      <c r="E80" s="34">
        <f t="shared" si="17"/>
        <v>0</v>
      </c>
      <c r="F80" s="35">
        <f t="shared" si="18"/>
        <v>0</v>
      </c>
      <c r="G80" s="34">
        <f t="shared" si="19"/>
        <v>52</v>
      </c>
      <c r="H80" s="36">
        <f t="shared" si="20"/>
        <v>278474</v>
      </c>
      <c r="I80"/>
      <c r="J80" s="96">
        <f>proj16aug!J80</f>
        <v>0</v>
      </c>
      <c r="K80" s="96">
        <f>proj16aug!K80</f>
        <v>0</v>
      </c>
      <c r="L80"/>
      <c r="M80" s="16"/>
      <c r="N80" s="36">
        <f t="shared" si="21"/>
        <v>0</v>
      </c>
      <c r="O80" s="36">
        <f t="shared" si="22"/>
        <v>278474</v>
      </c>
      <c r="P80" s="20"/>
      <c r="Q80" s="18">
        <f t="shared" si="23"/>
        <v>557000</v>
      </c>
      <c r="R80" s="15">
        <f t="shared" si="14"/>
        <v>0</v>
      </c>
      <c r="S80">
        <v>71</v>
      </c>
      <c r="T80"/>
      <c r="U80"/>
      <c r="V80" s="185">
        <f>proj16jul!C80</f>
        <v>0</v>
      </c>
      <c r="W80" s="84">
        <f>proj16jul!D80</f>
        <v>0</v>
      </c>
      <c r="X80" s="15">
        <f t="shared" si="24"/>
        <v>0</v>
      </c>
      <c r="Y80" s="15">
        <f t="shared" si="15"/>
        <v>0</v>
      </c>
      <c r="Z80" s="122">
        <v>71</v>
      </c>
      <c r="AA80" s="71">
        <v>52</v>
      </c>
      <c r="AB80" s="71">
        <v>278474</v>
      </c>
      <c r="AC80" s="84">
        <f>proj16jul!E80</f>
        <v>42.83</v>
      </c>
      <c r="AD80" s="84">
        <f>proj16jul!F80</f>
        <v>223719</v>
      </c>
      <c r="AE80" s="15">
        <f t="shared" si="16"/>
        <v>54755</v>
      </c>
      <c r="AF80" s="15"/>
      <c r="AG80" s="15">
        <f t="shared" si="25"/>
        <v>0</v>
      </c>
      <c r="AH80" s="15"/>
      <c r="AI80">
        <v>71</v>
      </c>
      <c r="AJ80"/>
      <c r="AK80"/>
      <c r="AL80" s="1">
        <f t="shared" si="26"/>
        <v>0</v>
      </c>
      <c r="AM80" s="122">
        <v>71</v>
      </c>
      <c r="AN80" s="71">
        <v>52</v>
      </c>
      <c r="AO80" s="71">
        <v>270200</v>
      </c>
      <c r="AP80" s="1">
        <f t="shared" si="27"/>
        <v>0</v>
      </c>
    </row>
    <row r="81" spans="1:42" ht="18.75">
      <c r="A81" s="19">
        <v>72</v>
      </c>
      <c r="B81" s="19" t="s">
        <v>1341</v>
      </c>
      <c r="C81" s="19">
        <v>72</v>
      </c>
      <c r="D81" s="21"/>
      <c r="E81" s="34">
        <f t="shared" si="17"/>
        <v>0</v>
      </c>
      <c r="F81" s="35">
        <f t="shared" si="18"/>
        <v>0</v>
      </c>
      <c r="G81" s="34">
        <f t="shared" si="19"/>
        <v>3</v>
      </c>
      <c r="H81" s="36">
        <f t="shared" si="20"/>
        <v>20100</v>
      </c>
      <c r="I81"/>
      <c r="J81" s="96">
        <f>proj16aug!J81</f>
        <v>0</v>
      </c>
      <c r="K81" s="96">
        <f>proj16aug!K81</f>
        <v>0</v>
      </c>
      <c r="L81"/>
      <c r="M81" s="16"/>
      <c r="N81" s="36">
        <f t="shared" si="21"/>
        <v>0</v>
      </c>
      <c r="O81" s="36">
        <f t="shared" si="22"/>
        <v>20100</v>
      </c>
      <c r="P81" s="20"/>
      <c r="Q81" s="18">
        <f t="shared" si="23"/>
        <v>40203</v>
      </c>
      <c r="R81" s="15">
        <f t="shared" si="14"/>
        <v>0</v>
      </c>
      <c r="S81">
        <v>72</v>
      </c>
      <c r="T81"/>
      <c r="U81"/>
      <c r="V81" s="185">
        <f>proj16jul!C81</f>
        <v>0</v>
      </c>
      <c r="W81" s="84">
        <f>proj16jul!D81</f>
        <v>0</v>
      </c>
      <c r="X81" s="15">
        <f t="shared" si="24"/>
        <v>0</v>
      </c>
      <c r="Y81" s="15">
        <f t="shared" si="15"/>
        <v>0</v>
      </c>
      <c r="Z81" s="122">
        <v>72</v>
      </c>
      <c r="AA81" s="71">
        <v>3</v>
      </c>
      <c r="AB81" s="71">
        <v>20100</v>
      </c>
      <c r="AC81" s="84">
        <f>proj16jul!E81</f>
        <v>3.6</v>
      </c>
      <c r="AD81" s="84">
        <f>proj16jul!F81</f>
        <v>22420</v>
      </c>
      <c r="AE81" s="15">
        <f t="shared" si="16"/>
        <v>-2320</v>
      </c>
      <c r="AF81" s="15"/>
      <c r="AG81" s="15">
        <f t="shared" si="25"/>
        <v>0</v>
      </c>
      <c r="AH81" s="15"/>
      <c r="AI81">
        <v>72</v>
      </c>
      <c r="AJ81"/>
      <c r="AK81"/>
      <c r="AL81" s="1">
        <f t="shared" si="26"/>
        <v>0</v>
      </c>
      <c r="AM81" s="122">
        <v>72</v>
      </c>
      <c r="AN81" s="71">
        <v>3</v>
      </c>
      <c r="AO81" s="71">
        <v>20100</v>
      </c>
      <c r="AP81" s="1">
        <f t="shared" si="27"/>
        <v>0</v>
      </c>
    </row>
    <row r="82" spans="1:42" ht="18.75">
      <c r="A82" s="19">
        <v>73</v>
      </c>
      <c r="B82" s="19" t="s">
        <v>1342</v>
      </c>
      <c r="C82" s="19">
        <v>73</v>
      </c>
      <c r="D82" s="21"/>
      <c r="E82" s="34">
        <f t="shared" si="17"/>
        <v>0</v>
      </c>
      <c r="F82" s="35">
        <f t="shared" si="18"/>
        <v>0</v>
      </c>
      <c r="G82" s="34">
        <f t="shared" si="19"/>
        <v>5</v>
      </c>
      <c r="H82" s="36">
        <f t="shared" si="20"/>
        <v>36400</v>
      </c>
      <c r="I82"/>
      <c r="J82" s="96">
        <f>proj16aug!J82</f>
        <v>0</v>
      </c>
      <c r="K82" s="96">
        <f>proj16aug!K82</f>
        <v>0</v>
      </c>
      <c r="L82"/>
      <c r="M82" s="16"/>
      <c r="N82" s="36">
        <f t="shared" si="21"/>
        <v>0</v>
      </c>
      <c r="O82" s="36">
        <f t="shared" si="22"/>
        <v>36400</v>
      </c>
      <c r="P82" s="20"/>
      <c r="Q82" s="18">
        <f t="shared" si="23"/>
        <v>72805</v>
      </c>
      <c r="R82" s="15">
        <f t="shared" si="14"/>
        <v>0</v>
      </c>
      <c r="S82">
        <v>73</v>
      </c>
      <c r="T82"/>
      <c r="U82"/>
      <c r="V82" s="185">
        <f>proj16jul!C82</f>
        <v>0</v>
      </c>
      <c r="W82" s="84">
        <f>proj16jul!D82</f>
        <v>0</v>
      </c>
      <c r="X82" s="15">
        <f t="shared" si="24"/>
        <v>0</v>
      </c>
      <c r="Y82" s="15">
        <f t="shared" si="15"/>
        <v>0</v>
      </c>
      <c r="Z82" s="122">
        <v>73</v>
      </c>
      <c r="AA82" s="71">
        <v>5</v>
      </c>
      <c r="AB82" s="71">
        <v>36400</v>
      </c>
      <c r="AC82" s="84">
        <f>proj16jul!E82</f>
        <v>1.42</v>
      </c>
      <c r="AD82" s="84">
        <f>proj16jul!F82</f>
        <v>9514</v>
      </c>
      <c r="AE82" s="15">
        <f t="shared" si="16"/>
        <v>26886</v>
      </c>
      <c r="AF82" s="15"/>
      <c r="AG82" s="15">
        <f t="shared" si="25"/>
        <v>0</v>
      </c>
      <c r="AH82" s="15"/>
      <c r="AI82">
        <v>73</v>
      </c>
      <c r="AJ82"/>
      <c r="AK82"/>
      <c r="AL82" s="1">
        <f t="shared" si="26"/>
        <v>0</v>
      </c>
      <c r="AM82" s="122">
        <v>73</v>
      </c>
      <c r="AN82" s="71">
        <v>5</v>
      </c>
      <c r="AO82" s="71">
        <v>28400</v>
      </c>
      <c r="AP82" s="1">
        <f t="shared" si="27"/>
        <v>0</v>
      </c>
    </row>
    <row r="83" spans="1:42" ht="18.75">
      <c r="A83" s="19">
        <v>74</v>
      </c>
      <c r="B83" s="19" t="s">
        <v>1343</v>
      </c>
      <c r="C83" s="19">
        <v>74</v>
      </c>
      <c r="D83" s="21"/>
      <c r="E83" s="34">
        <f t="shared" si="17"/>
        <v>88</v>
      </c>
      <c r="F83" s="35">
        <f t="shared" si="18"/>
        <v>572511</v>
      </c>
      <c r="G83" s="34">
        <f t="shared" si="19"/>
        <v>22</v>
      </c>
      <c r="H83" s="36">
        <f t="shared" si="20"/>
        <v>126100</v>
      </c>
      <c r="I83"/>
      <c r="J83" s="96">
        <f>proj16aug!J83</f>
        <v>0</v>
      </c>
      <c r="K83" s="96">
        <f>proj16aug!K83</f>
        <v>0</v>
      </c>
      <c r="L83"/>
      <c r="M83" s="16"/>
      <c r="N83" s="36">
        <f t="shared" si="21"/>
        <v>572511</v>
      </c>
      <c r="O83" s="36">
        <f t="shared" si="22"/>
        <v>126100</v>
      </c>
      <c r="P83" s="20"/>
      <c r="Q83" s="18">
        <f t="shared" si="23"/>
        <v>1397332</v>
      </c>
      <c r="R83" s="15">
        <f t="shared" si="14"/>
        <v>0</v>
      </c>
      <c r="S83">
        <v>74</v>
      </c>
      <c r="T83">
        <v>88</v>
      </c>
      <c r="U83">
        <v>572511</v>
      </c>
      <c r="V83" s="84">
        <f>proj16jul!C83</f>
        <v>100.67</v>
      </c>
      <c r="W83" s="84">
        <f>proj16jul!D83</f>
        <v>711861</v>
      </c>
      <c r="X83" s="15">
        <f t="shared" si="24"/>
        <v>-139350</v>
      </c>
      <c r="Y83" s="15">
        <f t="shared" si="15"/>
        <v>0</v>
      </c>
      <c r="Z83" s="122">
        <v>74</v>
      </c>
      <c r="AA83" s="71">
        <v>22</v>
      </c>
      <c r="AB83" s="71">
        <v>126100</v>
      </c>
      <c r="AC83" s="84">
        <f>proj16jul!E83</f>
        <v>19.619999999999997</v>
      </c>
      <c r="AD83" s="84">
        <f>proj16jul!F83</f>
        <v>114130</v>
      </c>
      <c r="AE83" s="15">
        <f t="shared" si="16"/>
        <v>11970</v>
      </c>
      <c r="AF83" s="15"/>
      <c r="AG83" s="15">
        <f t="shared" si="25"/>
        <v>0</v>
      </c>
      <c r="AH83" s="15"/>
      <c r="AI83" s="122">
        <v>74</v>
      </c>
      <c r="AJ83" s="71">
        <v>88</v>
      </c>
      <c r="AK83" s="71">
        <v>440000</v>
      </c>
      <c r="AL83" s="1">
        <f t="shared" si="26"/>
        <v>0</v>
      </c>
      <c r="AM83" s="122">
        <v>74</v>
      </c>
      <c r="AN83" s="71">
        <v>22</v>
      </c>
      <c r="AO83" s="71">
        <v>115100</v>
      </c>
      <c r="AP83" s="1">
        <f t="shared" si="27"/>
        <v>0</v>
      </c>
    </row>
    <row r="84" spans="1:42" s="1" customFormat="1" ht="18.75" hidden="1">
      <c r="A84" s="17">
        <v>75</v>
      </c>
      <c r="B84" s="17" t="s">
        <v>1344</v>
      </c>
      <c r="C84" s="17">
        <v>75</v>
      </c>
      <c r="D84" s="21"/>
      <c r="E84" s="34">
        <f t="shared" si="17"/>
        <v>0</v>
      </c>
      <c r="F84" s="35">
        <f t="shared" si="18"/>
        <v>0</v>
      </c>
      <c r="G84" s="34">
        <f t="shared" si="19"/>
        <v>0</v>
      </c>
      <c r="H84" s="36">
        <f t="shared" si="20"/>
        <v>0</v>
      </c>
      <c r="I84"/>
      <c r="J84" s="96">
        <f>proj16aug!J84</f>
        <v>0</v>
      </c>
      <c r="K84" s="96">
        <f>proj16aug!K84</f>
        <v>0</v>
      </c>
      <c r="L84"/>
      <c r="M84" s="16"/>
      <c r="N84" s="36">
        <f t="shared" si="21"/>
        <v>0</v>
      </c>
      <c r="O84" s="36">
        <f t="shared" si="22"/>
        <v>0</v>
      </c>
      <c r="P84" s="16"/>
      <c r="Q84" s="18">
        <f t="shared" si="23"/>
        <v>0</v>
      </c>
      <c r="R84" s="15">
        <f t="shared" si="14"/>
        <v>0</v>
      </c>
      <c r="S84">
        <v>75</v>
      </c>
      <c r="T84"/>
      <c r="U84"/>
      <c r="V84" s="185">
        <f>proj16jul!C84</f>
        <v>0</v>
      </c>
      <c r="W84" s="84">
        <f>proj16jul!D84</f>
        <v>0</v>
      </c>
      <c r="X84" s="15">
        <f t="shared" si="24"/>
        <v>0</v>
      </c>
      <c r="Y84" s="15">
        <f t="shared" si="15"/>
        <v>0</v>
      </c>
      <c r="Z84">
        <v>75</v>
      </c>
      <c r="AA84" s="71"/>
      <c r="AB84" s="71"/>
      <c r="AC84" s="84">
        <f>proj16jul!E84</f>
        <v>0</v>
      </c>
      <c r="AD84" s="84">
        <f>proj16jul!F84</f>
        <v>0</v>
      </c>
      <c r="AE84" s="15">
        <f t="shared" si="16"/>
        <v>0</v>
      </c>
      <c r="AF84" s="15"/>
      <c r="AG84" s="15">
        <f t="shared" si="25"/>
        <v>0</v>
      </c>
      <c r="AH84" s="15"/>
      <c r="AI84">
        <v>75</v>
      </c>
      <c r="AJ84"/>
      <c r="AK84"/>
      <c r="AL84" s="1">
        <f t="shared" si="26"/>
        <v>0</v>
      </c>
      <c r="AM84">
        <v>75</v>
      </c>
      <c r="AN84"/>
      <c r="AO84"/>
      <c r="AP84" s="1">
        <f t="shared" si="27"/>
        <v>0</v>
      </c>
    </row>
    <row r="85" spans="1:42" s="1" customFormat="1" ht="18.75" hidden="1">
      <c r="A85" s="17">
        <v>76</v>
      </c>
      <c r="B85" s="17" t="s">
        <v>1345</v>
      </c>
      <c r="C85" s="17">
        <v>76</v>
      </c>
      <c r="D85" s="21"/>
      <c r="E85" s="34">
        <f t="shared" si="17"/>
        <v>0</v>
      </c>
      <c r="F85" s="35">
        <f t="shared" si="18"/>
        <v>0</v>
      </c>
      <c r="G85" s="34">
        <f t="shared" si="19"/>
        <v>0</v>
      </c>
      <c r="H85" s="36">
        <f t="shared" si="20"/>
        <v>0</v>
      </c>
      <c r="I85"/>
      <c r="J85" s="96">
        <f>proj16aug!J85</f>
        <v>0</v>
      </c>
      <c r="K85" s="96">
        <f>proj16aug!K85</f>
        <v>0</v>
      </c>
      <c r="L85"/>
      <c r="M85" s="16"/>
      <c r="N85" s="36">
        <f t="shared" si="21"/>
        <v>0</v>
      </c>
      <c r="O85" s="36">
        <f t="shared" si="22"/>
        <v>0</v>
      </c>
      <c r="P85" s="16"/>
      <c r="Q85" s="18">
        <f t="shared" si="23"/>
        <v>0</v>
      </c>
      <c r="R85" s="15">
        <f t="shared" si="14"/>
        <v>0</v>
      </c>
      <c r="S85">
        <v>76</v>
      </c>
      <c r="T85"/>
      <c r="U85"/>
      <c r="V85" s="185">
        <f>proj16jul!C85</f>
        <v>0</v>
      </c>
      <c r="W85" s="84">
        <f>proj16jul!D85</f>
        <v>0</v>
      </c>
      <c r="X85" s="15">
        <f t="shared" si="24"/>
        <v>0</v>
      </c>
      <c r="Y85" s="15">
        <f t="shared" si="15"/>
        <v>0</v>
      </c>
      <c r="Z85">
        <v>76</v>
      </c>
      <c r="AA85" s="71"/>
      <c r="AB85" s="71"/>
      <c r="AC85" s="84">
        <f>proj16jul!E85</f>
        <v>0</v>
      </c>
      <c r="AD85" s="84">
        <f>proj16jul!F85</f>
        <v>0</v>
      </c>
      <c r="AE85" s="15">
        <f t="shared" si="16"/>
        <v>0</v>
      </c>
      <c r="AF85" s="15"/>
      <c r="AG85" s="15">
        <f t="shared" si="25"/>
        <v>0</v>
      </c>
      <c r="AH85" s="15"/>
      <c r="AI85">
        <v>76</v>
      </c>
      <c r="AJ85"/>
      <c r="AK85"/>
      <c r="AL85" s="1">
        <f t="shared" si="26"/>
        <v>0</v>
      </c>
      <c r="AM85">
        <v>76</v>
      </c>
      <c r="AN85"/>
      <c r="AO85"/>
      <c r="AP85" s="1">
        <f t="shared" si="27"/>
        <v>0</v>
      </c>
    </row>
    <row r="86" spans="1:42" ht="18.75">
      <c r="A86" s="19">
        <v>77</v>
      </c>
      <c r="B86" s="19" t="s">
        <v>791</v>
      </c>
      <c r="C86" s="19">
        <v>77</v>
      </c>
      <c r="D86" s="21"/>
      <c r="E86" s="34">
        <f t="shared" si="17"/>
        <v>111</v>
      </c>
      <c r="F86" s="35">
        <f t="shared" si="18"/>
        <v>614852</v>
      </c>
      <c r="G86" s="34">
        <f t="shared" si="19"/>
        <v>49</v>
      </c>
      <c r="H86" s="36">
        <f t="shared" si="20"/>
        <v>284393</v>
      </c>
      <c r="I86"/>
      <c r="J86" s="96">
        <f>proj16aug!J86</f>
        <v>0</v>
      </c>
      <c r="K86" s="96">
        <f>proj16aug!K86</f>
        <v>0</v>
      </c>
      <c r="L86"/>
      <c r="M86" s="16"/>
      <c r="N86" s="36">
        <f t="shared" si="21"/>
        <v>614852</v>
      </c>
      <c r="O86" s="36">
        <f t="shared" si="22"/>
        <v>284393</v>
      </c>
      <c r="P86" s="20"/>
      <c r="Q86" s="18">
        <f t="shared" si="23"/>
        <v>1798650</v>
      </c>
      <c r="R86" s="15">
        <f t="shared" si="14"/>
        <v>0</v>
      </c>
      <c r="S86">
        <v>77</v>
      </c>
      <c r="T86">
        <v>111</v>
      </c>
      <c r="U86">
        <v>614852</v>
      </c>
      <c r="V86" s="84">
        <f>proj16jul!C86</f>
        <v>121.81</v>
      </c>
      <c r="W86" s="84">
        <f>proj16jul!D86</f>
        <v>677565</v>
      </c>
      <c r="X86" s="15">
        <f t="shared" si="24"/>
        <v>-62713</v>
      </c>
      <c r="Y86" s="15">
        <f t="shared" si="15"/>
        <v>0</v>
      </c>
      <c r="Z86" s="122">
        <v>77</v>
      </c>
      <c r="AA86" s="71">
        <v>49</v>
      </c>
      <c r="AB86" s="71">
        <v>284393</v>
      </c>
      <c r="AC86" s="84">
        <f>proj16jul!E86</f>
        <v>47.39</v>
      </c>
      <c r="AD86" s="84">
        <f>proj16jul!F86</f>
        <v>265630</v>
      </c>
      <c r="AE86" s="15">
        <f t="shared" si="16"/>
        <v>18763</v>
      </c>
      <c r="AF86" s="15"/>
      <c r="AG86" s="15">
        <f t="shared" si="25"/>
        <v>0</v>
      </c>
      <c r="AH86" s="15"/>
      <c r="AI86" s="122">
        <v>77</v>
      </c>
      <c r="AJ86" s="71">
        <v>112</v>
      </c>
      <c r="AK86" s="71">
        <v>560000</v>
      </c>
      <c r="AL86" s="1">
        <f t="shared" si="26"/>
        <v>1</v>
      </c>
      <c r="AM86" s="122">
        <v>77</v>
      </c>
      <c r="AN86" s="71">
        <v>49</v>
      </c>
      <c r="AO86" s="71">
        <v>253500</v>
      </c>
      <c r="AP86" s="1">
        <f t="shared" si="27"/>
        <v>0</v>
      </c>
    </row>
    <row r="87" spans="1:42" s="1" customFormat="1" ht="18.75" hidden="1">
      <c r="A87" s="17">
        <v>78</v>
      </c>
      <c r="B87" s="17" t="s">
        <v>1346</v>
      </c>
      <c r="C87" s="17">
        <v>78</v>
      </c>
      <c r="D87" s="21"/>
      <c r="E87" s="34">
        <f t="shared" si="17"/>
        <v>0</v>
      </c>
      <c r="F87" s="35">
        <f t="shared" si="18"/>
        <v>0</v>
      </c>
      <c r="G87" s="34">
        <f t="shared" si="19"/>
        <v>0</v>
      </c>
      <c r="H87" s="36">
        <f t="shared" si="20"/>
        <v>0</v>
      </c>
      <c r="I87"/>
      <c r="J87" s="96">
        <f>proj16aug!J87</f>
        <v>0</v>
      </c>
      <c r="K87" s="96">
        <f>proj16aug!K87</f>
        <v>0</v>
      </c>
      <c r="L87"/>
      <c r="M87" s="16"/>
      <c r="N87" s="36">
        <f t="shared" si="21"/>
        <v>0</v>
      </c>
      <c r="O87" s="36">
        <f t="shared" si="22"/>
        <v>0</v>
      </c>
      <c r="P87" s="16"/>
      <c r="Q87" s="18">
        <f t="shared" si="23"/>
        <v>0</v>
      </c>
      <c r="R87" s="15">
        <f t="shared" si="14"/>
        <v>0</v>
      </c>
      <c r="S87">
        <v>78</v>
      </c>
      <c r="T87"/>
      <c r="U87"/>
      <c r="V87" s="185">
        <f>proj16jul!C87</f>
        <v>0</v>
      </c>
      <c r="W87" s="84">
        <f>proj16jul!D87</f>
        <v>0</v>
      </c>
      <c r="X87" s="15">
        <f t="shared" si="24"/>
        <v>0</v>
      </c>
      <c r="Y87" s="15">
        <f t="shared" si="15"/>
        <v>0</v>
      </c>
      <c r="Z87">
        <v>78</v>
      </c>
      <c r="AA87" s="71"/>
      <c r="AB87" s="71"/>
      <c r="AC87" s="84">
        <f>proj16jul!E87</f>
        <v>1.42</v>
      </c>
      <c r="AD87" s="84">
        <f>proj16jul!F87</f>
        <v>9514</v>
      </c>
      <c r="AE87" s="15">
        <f t="shared" si="16"/>
        <v>-9514</v>
      </c>
      <c r="AF87" s="15"/>
      <c r="AG87" s="15">
        <f t="shared" si="25"/>
        <v>0</v>
      </c>
      <c r="AH87" s="15"/>
      <c r="AI87">
        <v>78</v>
      </c>
      <c r="AJ87"/>
      <c r="AK87"/>
      <c r="AL87" s="1">
        <f t="shared" si="26"/>
        <v>0</v>
      </c>
      <c r="AM87">
        <v>78</v>
      </c>
      <c r="AN87"/>
      <c r="AO87"/>
      <c r="AP87" s="1">
        <f t="shared" si="27"/>
        <v>0</v>
      </c>
    </row>
    <row r="88" spans="1:42" ht="18.75">
      <c r="A88" s="19">
        <v>79</v>
      </c>
      <c r="B88" s="19" t="s">
        <v>785</v>
      </c>
      <c r="C88" s="19">
        <v>79</v>
      </c>
      <c r="D88" s="21"/>
      <c r="E88" s="34">
        <f t="shared" si="17"/>
        <v>29</v>
      </c>
      <c r="F88" s="35">
        <f t="shared" si="18"/>
        <v>157640</v>
      </c>
      <c r="G88" s="34">
        <f t="shared" si="19"/>
        <v>26</v>
      </c>
      <c r="H88" s="36">
        <f t="shared" si="20"/>
        <v>158017</v>
      </c>
      <c r="I88"/>
      <c r="J88" s="96">
        <f>proj16aug!J88</f>
        <v>0</v>
      </c>
      <c r="K88" s="96">
        <f>proj16aug!K88</f>
        <v>0</v>
      </c>
      <c r="L88"/>
      <c r="M88" s="16"/>
      <c r="N88" s="36">
        <f t="shared" si="21"/>
        <v>157640</v>
      </c>
      <c r="O88" s="36">
        <f t="shared" si="22"/>
        <v>158017</v>
      </c>
      <c r="P88" s="20"/>
      <c r="Q88" s="18">
        <f t="shared" si="23"/>
        <v>631369</v>
      </c>
      <c r="R88" s="15">
        <f t="shared" si="14"/>
        <v>0</v>
      </c>
      <c r="S88">
        <v>79</v>
      </c>
      <c r="T88">
        <v>29</v>
      </c>
      <c r="U88">
        <v>157640</v>
      </c>
      <c r="V88" s="84">
        <f>proj16jul!C88</f>
        <v>26.939999999999998</v>
      </c>
      <c r="W88" s="84">
        <f>proj16jul!D88</f>
        <v>140340</v>
      </c>
      <c r="X88" s="15">
        <f t="shared" si="24"/>
        <v>17300</v>
      </c>
      <c r="Y88" s="15">
        <f t="shared" si="15"/>
        <v>0</v>
      </c>
      <c r="Z88" s="122">
        <v>79</v>
      </c>
      <c r="AA88" s="71">
        <v>26</v>
      </c>
      <c r="AB88" s="71">
        <v>158017</v>
      </c>
      <c r="AC88" s="84">
        <f>proj16jul!E88</f>
        <v>19.599999999999998</v>
      </c>
      <c r="AD88" s="84">
        <f>proj16jul!F88</f>
        <v>108837</v>
      </c>
      <c r="AE88" s="15">
        <f t="shared" si="16"/>
        <v>49180</v>
      </c>
      <c r="AF88" s="15"/>
      <c r="AG88" s="15">
        <f t="shared" si="25"/>
        <v>0</v>
      </c>
      <c r="AH88" s="15"/>
      <c r="AI88" s="122">
        <v>79</v>
      </c>
      <c r="AJ88" s="71">
        <v>29</v>
      </c>
      <c r="AK88" s="71">
        <v>145000</v>
      </c>
      <c r="AL88" s="1">
        <f t="shared" si="26"/>
        <v>0</v>
      </c>
      <c r="AM88" s="122">
        <v>79</v>
      </c>
      <c r="AN88" s="71">
        <v>26</v>
      </c>
      <c r="AO88" s="71">
        <v>143600</v>
      </c>
      <c r="AP88" s="1">
        <f t="shared" si="27"/>
        <v>0</v>
      </c>
    </row>
    <row r="89" spans="1:42" s="1" customFormat="1" ht="18.75" hidden="1">
      <c r="A89" s="17">
        <v>80</v>
      </c>
      <c r="B89" s="17" t="s">
        <v>1347</v>
      </c>
      <c r="C89" s="17">
        <v>80</v>
      </c>
      <c r="D89" s="21"/>
      <c r="E89" s="34">
        <f t="shared" si="17"/>
        <v>0</v>
      </c>
      <c r="F89" s="35">
        <f t="shared" si="18"/>
        <v>0</v>
      </c>
      <c r="G89" s="34">
        <f t="shared" si="19"/>
        <v>0</v>
      </c>
      <c r="H89" s="36">
        <f t="shared" si="20"/>
        <v>0</v>
      </c>
      <c r="I89"/>
      <c r="J89" s="96">
        <f>proj16aug!J89</f>
        <v>0</v>
      </c>
      <c r="K89" s="96">
        <f>proj16aug!K89</f>
        <v>0</v>
      </c>
      <c r="L89"/>
      <c r="M89" s="16"/>
      <c r="N89" s="36">
        <f t="shared" si="21"/>
        <v>0</v>
      </c>
      <c r="O89" s="36">
        <f t="shared" si="22"/>
        <v>0</v>
      </c>
      <c r="P89" s="16"/>
      <c r="Q89" s="18">
        <f t="shared" si="23"/>
        <v>0</v>
      </c>
      <c r="R89" s="15">
        <f t="shared" si="14"/>
        <v>0</v>
      </c>
      <c r="S89">
        <v>80</v>
      </c>
      <c r="T89"/>
      <c r="U89"/>
      <c r="V89" s="185">
        <f>proj16jul!C89</f>
        <v>0</v>
      </c>
      <c r="W89" s="84">
        <f>proj16jul!D89</f>
        <v>0</v>
      </c>
      <c r="X89" s="15">
        <f t="shared" si="24"/>
        <v>0</v>
      </c>
      <c r="Y89" s="15">
        <f t="shared" si="15"/>
        <v>0</v>
      </c>
      <c r="Z89">
        <v>80</v>
      </c>
      <c r="AA89" s="71"/>
      <c r="AB89" s="71"/>
      <c r="AC89" s="84">
        <f>proj16jul!E89</f>
        <v>0</v>
      </c>
      <c r="AD89" s="84">
        <f>proj16jul!F89</f>
        <v>0</v>
      </c>
      <c r="AE89" s="15">
        <f t="shared" si="16"/>
        <v>0</v>
      </c>
      <c r="AF89" s="15"/>
      <c r="AG89" s="15">
        <f t="shared" si="25"/>
        <v>0</v>
      </c>
      <c r="AH89" s="15"/>
      <c r="AI89">
        <v>80</v>
      </c>
      <c r="AJ89"/>
      <c r="AK89"/>
      <c r="AL89" s="1">
        <f t="shared" si="26"/>
        <v>0</v>
      </c>
      <c r="AM89">
        <v>80</v>
      </c>
      <c r="AN89"/>
      <c r="AO89"/>
      <c r="AP89" s="1">
        <f t="shared" si="27"/>
        <v>0</v>
      </c>
    </row>
    <row r="90" spans="1:42" s="1" customFormat="1" ht="18.75" hidden="1">
      <c r="A90" s="17">
        <v>81</v>
      </c>
      <c r="B90" s="17" t="s">
        <v>1348</v>
      </c>
      <c r="C90" s="17">
        <v>81</v>
      </c>
      <c r="D90" s="21"/>
      <c r="E90" s="34">
        <f t="shared" si="17"/>
        <v>0</v>
      </c>
      <c r="F90" s="35">
        <f t="shared" si="18"/>
        <v>0</v>
      </c>
      <c r="G90" s="34">
        <f t="shared" si="19"/>
        <v>0</v>
      </c>
      <c r="H90" s="36">
        <f t="shared" si="20"/>
        <v>0</v>
      </c>
      <c r="I90"/>
      <c r="J90" s="96">
        <f>proj16aug!J90</f>
        <v>0</v>
      </c>
      <c r="K90" s="96">
        <f>proj16aug!K90</f>
        <v>0</v>
      </c>
      <c r="L90"/>
      <c r="M90" s="16"/>
      <c r="N90" s="36">
        <f t="shared" si="21"/>
        <v>0</v>
      </c>
      <c r="O90" s="36">
        <f t="shared" si="22"/>
        <v>0</v>
      </c>
      <c r="P90" s="16"/>
      <c r="Q90" s="18">
        <f t="shared" si="23"/>
        <v>0</v>
      </c>
      <c r="R90" s="15">
        <f t="shared" si="14"/>
        <v>0</v>
      </c>
      <c r="S90">
        <v>81</v>
      </c>
      <c r="T90"/>
      <c r="U90"/>
      <c r="V90" s="185">
        <f>proj16jul!C90</f>
        <v>0</v>
      </c>
      <c r="W90" s="84">
        <f>proj16jul!D90</f>
        <v>0</v>
      </c>
      <c r="X90" s="15">
        <f t="shared" si="24"/>
        <v>0</v>
      </c>
      <c r="Y90" s="15">
        <f t="shared" si="15"/>
        <v>0</v>
      </c>
      <c r="Z90">
        <v>81</v>
      </c>
      <c r="AA90" s="71"/>
      <c r="AB90" s="71"/>
      <c r="AC90" s="84">
        <f>proj16jul!E90</f>
        <v>0</v>
      </c>
      <c r="AD90" s="84">
        <f>proj16jul!F90</f>
        <v>0</v>
      </c>
      <c r="AE90" s="15">
        <f t="shared" si="16"/>
        <v>0</v>
      </c>
      <c r="AF90" s="15"/>
      <c r="AG90" s="15">
        <f t="shared" si="25"/>
        <v>0</v>
      </c>
      <c r="AH90" s="15"/>
      <c r="AI90">
        <v>81</v>
      </c>
      <c r="AJ90"/>
      <c r="AK90"/>
      <c r="AL90" s="1">
        <f t="shared" si="26"/>
        <v>0</v>
      </c>
      <c r="AM90">
        <v>81</v>
      </c>
      <c r="AN90"/>
      <c r="AO90"/>
      <c r="AP90" s="1">
        <f t="shared" si="27"/>
        <v>0</v>
      </c>
    </row>
    <row r="91" spans="1:42" s="1" customFormat="1" ht="18.75">
      <c r="A91" s="17">
        <v>82</v>
      </c>
      <c r="B91" s="17" t="s">
        <v>1349</v>
      </c>
      <c r="C91" s="17">
        <v>82</v>
      </c>
      <c r="D91" s="21"/>
      <c r="E91" s="34">
        <f t="shared" si="17"/>
        <v>0</v>
      </c>
      <c r="F91" s="35">
        <f t="shared" si="18"/>
        <v>0</v>
      </c>
      <c r="G91" s="34">
        <f t="shared" si="19"/>
        <v>1</v>
      </c>
      <c r="H91" s="36">
        <f t="shared" si="20"/>
        <v>6700</v>
      </c>
      <c r="I91"/>
      <c r="J91" s="96">
        <f>proj16aug!J91</f>
        <v>0</v>
      </c>
      <c r="K91" s="96">
        <f>proj16aug!K91</f>
        <v>0</v>
      </c>
      <c r="L91"/>
      <c r="M91" s="16"/>
      <c r="N91" s="36">
        <f t="shared" si="21"/>
        <v>0</v>
      </c>
      <c r="O91" s="36">
        <f t="shared" si="22"/>
        <v>6700</v>
      </c>
      <c r="P91" s="16"/>
      <c r="Q91" s="18">
        <f t="shared" si="23"/>
        <v>13401</v>
      </c>
      <c r="R91" s="15">
        <f t="shared" si="14"/>
        <v>0</v>
      </c>
      <c r="S91">
        <v>82</v>
      </c>
      <c r="T91"/>
      <c r="U91"/>
      <c r="V91" s="185">
        <f>proj16jul!C91</f>
        <v>0</v>
      </c>
      <c r="W91" s="84">
        <f>proj16jul!D91</f>
        <v>0</v>
      </c>
      <c r="X91" s="15">
        <f t="shared" si="24"/>
        <v>0</v>
      </c>
      <c r="Y91" s="15">
        <f t="shared" si="15"/>
        <v>0</v>
      </c>
      <c r="Z91" s="122">
        <v>82</v>
      </c>
      <c r="AA91" s="71">
        <v>1</v>
      </c>
      <c r="AB91" s="71">
        <v>6700</v>
      </c>
      <c r="AC91" s="84">
        <f>proj16jul!E91</f>
        <v>1.18</v>
      </c>
      <c r="AD91" s="84">
        <f>proj16jul!F91</f>
        <v>7906</v>
      </c>
      <c r="AE91" s="15">
        <f t="shared" si="16"/>
        <v>-1206</v>
      </c>
      <c r="AF91" s="15"/>
      <c r="AG91" s="15">
        <f t="shared" si="25"/>
        <v>0</v>
      </c>
      <c r="AH91" s="15"/>
      <c r="AI91">
        <v>82</v>
      </c>
      <c r="AJ91"/>
      <c r="AK91"/>
      <c r="AL91" s="1">
        <f t="shared" si="26"/>
        <v>0</v>
      </c>
      <c r="AM91" s="122">
        <v>82</v>
      </c>
      <c r="AN91" s="71">
        <v>1</v>
      </c>
      <c r="AO91" s="71">
        <v>6700</v>
      </c>
      <c r="AP91" s="1">
        <f t="shared" si="27"/>
        <v>0</v>
      </c>
    </row>
    <row r="92" spans="1:42" s="1" customFormat="1" ht="18.75">
      <c r="A92" s="17">
        <v>83</v>
      </c>
      <c r="B92" s="17" t="s">
        <v>1350</v>
      </c>
      <c r="C92" s="17">
        <v>83</v>
      </c>
      <c r="D92" s="21"/>
      <c r="E92" s="34">
        <f t="shared" si="17"/>
        <v>27</v>
      </c>
      <c r="F92" s="35">
        <f t="shared" si="18"/>
        <v>201000</v>
      </c>
      <c r="G92" s="34">
        <f t="shared" si="19"/>
        <v>22</v>
      </c>
      <c r="H92" s="36">
        <f t="shared" si="20"/>
        <v>154021</v>
      </c>
      <c r="I92"/>
      <c r="J92" s="96">
        <f>proj16aug!J92</f>
        <v>0</v>
      </c>
      <c r="K92" s="96">
        <f>proj16aug!K92</f>
        <v>0</v>
      </c>
      <c r="L92"/>
      <c r="M92" s="16"/>
      <c r="N92" s="36">
        <f t="shared" si="21"/>
        <v>201000</v>
      </c>
      <c r="O92" s="36">
        <f t="shared" si="22"/>
        <v>154021</v>
      </c>
      <c r="P92" s="16"/>
      <c r="Q92" s="18">
        <f t="shared" si="23"/>
        <v>710091</v>
      </c>
      <c r="R92" s="15">
        <f t="shared" si="14"/>
        <v>0</v>
      </c>
      <c r="S92">
        <v>83</v>
      </c>
      <c r="T92">
        <v>27</v>
      </c>
      <c r="U92">
        <v>201000</v>
      </c>
      <c r="V92" s="84">
        <f>proj16jul!C92</f>
        <v>14.690000000000001</v>
      </c>
      <c r="W92" s="84">
        <f>proj16jul!D92</f>
        <v>73450</v>
      </c>
      <c r="X92" s="15">
        <f t="shared" si="24"/>
        <v>127550</v>
      </c>
      <c r="Y92" s="15">
        <f t="shared" si="15"/>
        <v>0</v>
      </c>
      <c r="Z92" s="122">
        <v>83</v>
      </c>
      <c r="AA92" s="71">
        <v>22</v>
      </c>
      <c r="AB92" s="71">
        <v>154021</v>
      </c>
      <c r="AC92" s="84">
        <f>proj16jul!E92</f>
        <v>22.44</v>
      </c>
      <c r="AD92" s="84">
        <f>proj16jul!F92</f>
        <v>167141</v>
      </c>
      <c r="AE92" s="15">
        <f t="shared" si="16"/>
        <v>-13120</v>
      </c>
      <c r="AF92" s="15"/>
      <c r="AG92" s="15">
        <f t="shared" si="25"/>
        <v>0</v>
      </c>
      <c r="AH92" s="15"/>
      <c r="AI92" s="122">
        <v>83</v>
      </c>
      <c r="AJ92" s="71">
        <v>27</v>
      </c>
      <c r="AK92" s="71">
        <v>135000</v>
      </c>
      <c r="AL92" s="1">
        <f t="shared" si="26"/>
        <v>0</v>
      </c>
      <c r="AM92" s="122">
        <v>83</v>
      </c>
      <c r="AN92" s="71">
        <v>20</v>
      </c>
      <c r="AO92" s="71">
        <v>96700</v>
      </c>
      <c r="AP92" s="1">
        <f t="shared" si="27"/>
        <v>-2</v>
      </c>
    </row>
    <row r="93" spans="1:42" s="1" customFormat="1" ht="18.75">
      <c r="A93" s="17">
        <v>84</v>
      </c>
      <c r="B93" s="17" t="s">
        <v>1351</v>
      </c>
      <c r="C93" s="17">
        <v>84</v>
      </c>
      <c r="D93" s="21"/>
      <c r="E93" s="34">
        <f t="shared" si="17"/>
        <v>0</v>
      </c>
      <c r="F93" s="35">
        <f t="shared" si="18"/>
        <v>0</v>
      </c>
      <c r="G93" s="34">
        <f t="shared" si="19"/>
        <v>6</v>
      </c>
      <c r="H93" s="36">
        <f t="shared" si="20"/>
        <v>30000</v>
      </c>
      <c r="I93"/>
      <c r="J93" s="96">
        <f>proj16aug!J93</f>
        <v>0</v>
      </c>
      <c r="K93" s="96">
        <f>proj16aug!K93</f>
        <v>0</v>
      </c>
      <c r="L93"/>
      <c r="M93" s="16"/>
      <c r="N93" s="36">
        <f t="shared" si="21"/>
        <v>0</v>
      </c>
      <c r="O93" s="36">
        <f t="shared" si="22"/>
        <v>30000</v>
      </c>
      <c r="P93" s="16"/>
      <c r="Q93" s="18">
        <f t="shared" si="23"/>
        <v>60006</v>
      </c>
      <c r="R93" s="15">
        <f t="shared" si="14"/>
        <v>0</v>
      </c>
      <c r="S93">
        <v>84</v>
      </c>
      <c r="T93"/>
      <c r="U93"/>
      <c r="V93" s="185">
        <f>proj16jul!C93</f>
        <v>0</v>
      </c>
      <c r="W93" s="84">
        <f>proj16jul!D93</f>
        <v>0</v>
      </c>
      <c r="X93" s="15">
        <f t="shared" si="24"/>
        <v>0</v>
      </c>
      <c r="Y93" s="15">
        <f t="shared" si="15"/>
        <v>0</v>
      </c>
      <c r="Z93" s="122">
        <v>84</v>
      </c>
      <c r="AA93" s="71">
        <v>6</v>
      </c>
      <c r="AB93" s="71">
        <v>30000</v>
      </c>
      <c r="AC93" s="84">
        <f>proj16jul!E93</f>
        <v>6</v>
      </c>
      <c r="AD93" s="84">
        <f>proj16jul!F93</f>
        <v>30000</v>
      </c>
      <c r="AE93" s="15">
        <f t="shared" si="16"/>
        <v>0</v>
      </c>
      <c r="AF93" s="15"/>
      <c r="AG93" s="15">
        <f t="shared" si="25"/>
        <v>0</v>
      </c>
      <c r="AH93" s="15"/>
      <c r="AI93">
        <v>84</v>
      </c>
      <c r="AJ93"/>
      <c r="AK93"/>
      <c r="AL93" s="1">
        <f t="shared" si="26"/>
        <v>0</v>
      </c>
      <c r="AM93" s="122">
        <v>84</v>
      </c>
      <c r="AN93" s="71">
        <v>6</v>
      </c>
      <c r="AO93" s="71">
        <v>30000</v>
      </c>
      <c r="AP93" s="1">
        <f t="shared" si="27"/>
        <v>0</v>
      </c>
    </row>
    <row r="94" spans="1:42" ht="18.75">
      <c r="A94" s="19">
        <v>85</v>
      </c>
      <c r="B94" s="19" t="s">
        <v>778</v>
      </c>
      <c r="C94" s="19">
        <v>86</v>
      </c>
      <c r="D94" s="21"/>
      <c r="E94" s="34">
        <f t="shared" si="17"/>
        <v>0</v>
      </c>
      <c r="F94" s="35">
        <f t="shared" si="18"/>
        <v>0</v>
      </c>
      <c r="G94" s="34">
        <f t="shared" si="19"/>
        <v>7</v>
      </c>
      <c r="H94" s="36">
        <f t="shared" si="20"/>
        <v>37560</v>
      </c>
      <c r="I94"/>
      <c r="J94" s="96">
        <f>proj16aug!J94</f>
        <v>0</v>
      </c>
      <c r="K94" s="96">
        <f>proj16aug!K94</f>
        <v>0</v>
      </c>
      <c r="L94"/>
      <c r="M94" s="16"/>
      <c r="N94" s="36">
        <f t="shared" si="21"/>
        <v>0</v>
      </c>
      <c r="O94" s="36">
        <f t="shared" si="22"/>
        <v>37560</v>
      </c>
      <c r="P94" s="20"/>
      <c r="Q94" s="18">
        <f t="shared" si="23"/>
        <v>75127</v>
      </c>
      <c r="R94" s="15">
        <f t="shared" si="14"/>
        <v>0</v>
      </c>
      <c r="S94">
        <v>85</v>
      </c>
      <c r="T94"/>
      <c r="U94"/>
      <c r="V94" s="185">
        <f>proj16jul!C94</f>
        <v>0</v>
      </c>
      <c r="W94" s="84">
        <f>proj16jul!D94</f>
        <v>0</v>
      </c>
      <c r="X94" s="15">
        <f t="shared" si="24"/>
        <v>0</v>
      </c>
      <c r="Y94" s="15">
        <f t="shared" si="15"/>
        <v>0</v>
      </c>
      <c r="Z94" s="122">
        <v>85</v>
      </c>
      <c r="AA94" s="71">
        <v>7</v>
      </c>
      <c r="AB94" s="71">
        <v>37560</v>
      </c>
      <c r="AC94" s="84">
        <f>proj16jul!E94</f>
        <v>6.14</v>
      </c>
      <c r="AD94" s="84">
        <f>proj16jul!F94</f>
        <v>36124</v>
      </c>
      <c r="AE94" s="15">
        <f t="shared" si="16"/>
        <v>1436</v>
      </c>
      <c r="AF94" s="15"/>
      <c r="AG94" s="15">
        <f t="shared" si="25"/>
        <v>0</v>
      </c>
      <c r="AH94" s="15"/>
      <c r="AI94">
        <v>85</v>
      </c>
      <c r="AJ94"/>
      <c r="AK94"/>
      <c r="AL94" s="1">
        <f t="shared" si="26"/>
        <v>0</v>
      </c>
      <c r="AM94" s="122">
        <v>85</v>
      </c>
      <c r="AN94" s="71">
        <v>7</v>
      </c>
      <c r="AO94" s="71">
        <v>35000</v>
      </c>
      <c r="AP94" s="1">
        <f t="shared" si="27"/>
        <v>0</v>
      </c>
    </row>
    <row r="95" spans="1:42" ht="18.75">
      <c r="A95" s="19">
        <v>86</v>
      </c>
      <c r="B95" s="19" t="s">
        <v>814</v>
      </c>
      <c r="C95" s="19">
        <v>87</v>
      </c>
      <c r="D95" s="21"/>
      <c r="E95" s="34">
        <f t="shared" si="17"/>
        <v>86</v>
      </c>
      <c r="F95" s="35">
        <f t="shared" si="18"/>
        <v>467402</v>
      </c>
      <c r="G95" s="34">
        <f t="shared" si="19"/>
        <v>173</v>
      </c>
      <c r="H95" s="36">
        <f t="shared" si="20"/>
        <v>1154611</v>
      </c>
      <c r="I95"/>
      <c r="J95" s="96">
        <f>proj16aug!J95</f>
        <v>0</v>
      </c>
      <c r="K95" s="96">
        <f>proj16aug!K95</f>
        <v>0</v>
      </c>
      <c r="L95"/>
      <c r="M95" s="16"/>
      <c r="N95" s="36">
        <f t="shared" si="21"/>
        <v>467402</v>
      </c>
      <c r="O95" s="36">
        <f t="shared" si="22"/>
        <v>1154611</v>
      </c>
      <c r="P95" s="20"/>
      <c r="Q95" s="18">
        <f t="shared" si="23"/>
        <v>3244285</v>
      </c>
      <c r="R95" s="15">
        <f t="shared" si="14"/>
        <v>0</v>
      </c>
      <c r="S95">
        <v>86</v>
      </c>
      <c r="T95">
        <v>86</v>
      </c>
      <c r="U95">
        <v>467402</v>
      </c>
      <c r="V95" s="84">
        <f>proj16jul!C95</f>
        <v>84.16</v>
      </c>
      <c r="W95" s="84">
        <f>proj16jul!D95</f>
        <v>429763</v>
      </c>
      <c r="X95" s="15">
        <f t="shared" si="24"/>
        <v>37639</v>
      </c>
      <c r="Y95" s="15">
        <f t="shared" si="15"/>
        <v>0</v>
      </c>
      <c r="Z95" s="122">
        <v>86</v>
      </c>
      <c r="AA95" s="71">
        <v>173</v>
      </c>
      <c r="AB95" s="71">
        <v>1154611</v>
      </c>
      <c r="AC95" s="84">
        <f>proj16jul!E95</f>
        <v>189.24000000000004</v>
      </c>
      <c r="AD95" s="84">
        <f>proj16jul!F95</f>
        <v>1291064</v>
      </c>
      <c r="AE95" s="15">
        <f t="shared" si="16"/>
        <v>-136453</v>
      </c>
      <c r="AF95" s="15"/>
      <c r="AG95" s="15">
        <f t="shared" si="25"/>
        <v>0</v>
      </c>
      <c r="AH95" s="15"/>
      <c r="AI95" s="122">
        <v>86</v>
      </c>
      <c r="AJ95" s="71">
        <v>86</v>
      </c>
      <c r="AK95" s="71">
        <v>430000</v>
      </c>
      <c r="AL95" s="1">
        <f t="shared" si="26"/>
        <v>0</v>
      </c>
      <c r="AM95" s="122">
        <v>86</v>
      </c>
      <c r="AN95" s="71">
        <v>169</v>
      </c>
      <c r="AO95" s="71">
        <v>850100</v>
      </c>
      <c r="AP95" s="1">
        <f t="shared" si="27"/>
        <v>-4</v>
      </c>
    </row>
    <row r="96" spans="1:42" ht="18.75">
      <c r="A96" s="19">
        <v>87</v>
      </c>
      <c r="B96" s="19" t="s">
        <v>801</v>
      </c>
      <c r="C96" s="19">
        <v>85</v>
      </c>
      <c r="D96" s="21"/>
      <c r="E96" s="34">
        <f t="shared" si="17"/>
        <v>0</v>
      </c>
      <c r="F96" s="35">
        <f t="shared" si="18"/>
        <v>0</v>
      </c>
      <c r="G96" s="34">
        <f t="shared" si="19"/>
        <v>9</v>
      </c>
      <c r="H96" s="36">
        <f t="shared" si="20"/>
        <v>62800</v>
      </c>
      <c r="I96"/>
      <c r="J96" s="96">
        <f>proj16aug!J96</f>
        <v>0</v>
      </c>
      <c r="K96" s="96">
        <f>proj16aug!K96</f>
        <v>0</v>
      </c>
      <c r="L96"/>
      <c r="M96" s="16"/>
      <c r="N96" s="36">
        <f t="shared" si="21"/>
        <v>0</v>
      </c>
      <c r="O96" s="36">
        <f t="shared" si="22"/>
        <v>62800</v>
      </c>
      <c r="P96" s="20"/>
      <c r="Q96" s="18">
        <f t="shared" si="23"/>
        <v>125609</v>
      </c>
      <c r="R96" s="15">
        <f t="shared" si="14"/>
        <v>0</v>
      </c>
      <c r="S96">
        <v>87</v>
      </c>
      <c r="T96"/>
      <c r="U96"/>
      <c r="V96" s="185">
        <f>proj16jul!C96</f>
        <v>0</v>
      </c>
      <c r="W96" s="84">
        <f>proj16jul!D96</f>
        <v>0</v>
      </c>
      <c r="X96" s="15">
        <f t="shared" si="24"/>
        <v>0</v>
      </c>
      <c r="Y96" s="15">
        <f t="shared" si="15"/>
        <v>0</v>
      </c>
      <c r="Z96" s="122">
        <v>87</v>
      </c>
      <c r="AA96" s="71">
        <v>9</v>
      </c>
      <c r="AB96" s="71">
        <v>62800</v>
      </c>
      <c r="AC96" s="84">
        <f>proj16jul!E96</f>
        <v>6.01</v>
      </c>
      <c r="AD96" s="84">
        <f>proj16jul!F96</f>
        <v>33467</v>
      </c>
      <c r="AE96" s="15">
        <f t="shared" si="16"/>
        <v>29333</v>
      </c>
      <c r="AF96" s="15"/>
      <c r="AG96" s="15">
        <f t="shared" si="25"/>
        <v>0</v>
      </c>
      <c r="AH96" s="15"/>
      <c r="AI96">
        <v>87</v>
      </c>
      <c r="AJ96"/>
      <c r="AK96"/>
      <c r="AL96" s="1">
        <f t="shared" si="26"/>
        <v>0</v>
      </c>
      <c r="AM96" s="122">
        <v>87</v>
      </c>
      <c r="AN96" s="71">
        <v>8</v>
      </c>
      <c r="AO96" s="71">
        <v>46800</v>
      </c>
      <c r="AP96" s="1">
        <f t="shared" si="27"/>
        <v>-1</v>
      </c>
    </row>
    <row r="97" spans="1:42" s="1" customFormat="1" ht="18.75">
      <c r="A97" s="17">
        <v>88</v>
      </c>
      <c r="B97" s="17" t="s">
        <v>1352</v>
      </c>
      <c r="C97" s="17">
        <v>88</v>
      </c>
      <c r="D97" s="21"/>
      <c r="E97" s="34">
        <f t="shared" si="17"/>
        <v>0</v>
      </c>
      <c r="F97" s="35">
        <f t="shared" si="18"/>
        <v>0</v>
      </c>
      <c r="G97" s="34">
        <f t="shared" si="19"/>
        <v>9</v>
      </c>
      <c r="H97" s="36">
        <f t="shared" si="20"/>
        <v>54921</v>
      </c>
      <c r="I97"/>
      <c r="J97" s="96">
        <f>proj16aug!J97</f>
        <v>0</v>
      </c>
      <c r="K97" s="96">
        <f>proj16aug!K97</f>
        <v>0</v>
      </c>
      <c r="L97"/>
      <c r="M97" s="16"/>
      <c r="N97" s="36">
        <f t="shared" si="21"/>
        <v>0</v>
      </c>
      <c r="O97" s="36">
        <f t="shared" si="22"/>
        <v>54921</v>
      </c>
      <c r="P97" s="16"/>
      <c r="Q97" s="18">
        <f t="shared" si="23"/>
        <v>109851</v>
      </c>
      <c r="R97" s="15">
        <f t="shared" si="14"/>
        <v>0</v>
      </c>
      <c r="S97">
        <v>88</v>
      </c>
      <c r="T97"/>
      <c r="U97"/>
      <c r="V97" s="185">
        <f>proj16jul!C97</f>
        <v>0</v>
      </c>
      <c r="W97" s="84">
        <f>proj16jul!D97</f>
        <v>0</v>
      </c>
      <c r="X97" s="15">
        <f t="shared" si="24"/>
        <v>0</v>
      </c>
      <c r="Y97" s="15">
        <f t="shared" si="15"/>
        <v>0</v>
      </c>
      <c r="Z97" s="122">
        <v>88</v>
      </c>
      <c r="AA97" s="71">
        <v>9</v>
      </c>
      <c r="AB97" s="71">
        <v>54921</v>
      </c>
      <c r="AC97" s="84">
        <f>proj16jul!E97</f>
        <v>4.8999999999999995</v>
      </c>
      <c r="AD97" s="84">
        <f>proj16jul!F97</f>
        <v>26914</v>
      </c>
      <c r="AE97" s="15">
        <f t="shared" si="16"/>
        <v>28007</v>
      </c>
      <c r="AF97" s="15"/>
      <c r="AG97" s="15">
        <f t="shared" si="25"/>
        <v>0</v>
      </c>
      <c r="AH97" s="15"/>
      <c r="AI97">
        <v>88</v>
      </c>
      <c r="AJ97"/>
      <c r="AK97"/>
      <c r="AL97" s="1">
        <f t="shared" si="26"/>
        <v>0</v>
      </c>
      <c r="AM97" s="122">
        <v>88</v>
      </c>
      <c r="AN97" s="71">
        <v>9</v>
      </c>
      <c r="AO97" s="71">
        <v>50100</v>
      </c>
      <c r="AP97" s="1">
        <f t="shared" si="27"/>
        <v>0</v>
      </c>
    </row>
    <row r="98" spans="1:42" ht="18.75">
      <c r="A98" s="19">
        <v>89</v>
      </c>
      <c r="B98" s="19" t="s">
        <v>1353</v>
      </c>
      <c r="C98" s="19">
        <v>89</v>
      </c>
      <c r="D98" s="21"/>
      <c r="E98" s="34">
        <f t="shared" si="17"/>
        <v>8</v>
      </c>
      <c r="F98" s="35">
        <f t="shared" si="18"/>
        <v>51028</v>
      </c>
      <c r="G98" s="34">
        <f t="shared" si="19"/>
        <v>33</v>
      </c>
      <c r="H98" s="36">
        <f t="shared" si="20"/>
        <v>189337</v>
      </c>
      <c r="I98"/>
      <c r="J98" s="96">
        <f>proj16aug!J98</f>
        <v>0</v>
      </c>
      <c r="K98" s="96">
        <f>proj16aug!K98</f>
        <v>0</v>
      </c>
      <c r="L98"/>
      <c r="M98" s="16"/>
      <c r="N98" s="36">
        <f t="shared" si="21"/>
        <v>51028</v>
      </c>
      <c r="O98" s="36">
        <f t="shared" si="22"/>
        <v>189337</v>
      </c>
      <c r="P98" s="20"/>
      <c r="Q98" s="18">
        <f t="shared" si="23"/>
        <v>480771</v>
      </c>
      <c r="R98" s="15">
        <f t="shared" si="14"/>
        <v>0</v>
      </c>
      <c r="S98">
        <v>89</v>
      </c>
      <c r="T98">
        <v>8</v>
      </c>
      <c r="U98">
        <v>51028</v>
      </c>
      <c r="V98" s="84">
        <f>proj16jul!C98</f>
        <v>12.64</v>
      </c>
      <c r="W98" s="84">
        <f>proj16jul!D98</f>
        <v>74997</v>
      </c>
      <c r="X98" s="15">
        <f t="shared" si="24"/>
        <v>-23969</v>
      </c>
      <c r="Y98" s="15">
        <f t="shared" si="15"/>
        <v>0</v>
      </c>
      <c r="Z98" s="122">
        <v>89</v>
      </c>
      <c r="AA98" s="71">
        <v>33</v>
      </c>
      <c r="AB98" s="71">
        <v>189337</v>
      </c>
      <c r="AC98" s="84">
        <f>proj16jul!E98</f>
        <v>32.450000000000003</v>
      </c>
      <c r="AD98" s="84">
        <f>proj16jul!F98</f>
        <v>180161</v>
      </c>
      <c r="AE98" s="15">
        <f t="shared" si="16"/>
        <v>9176</v>
      </c>
      <c r="AF98" s="15"/>
      <c r="AG98" s="15">
        <f t="shared" si="25"/>
        <v>0</v>
      </c>
      <c r="AH98" s="15"/>
      <c r="AI98" s="122">
        <v>89</v>
      </c>
      <c r="AJ98" s="71">
        <v>9</v>
      </c>
      <c r="AK98" s="71">
        <v>45000</v>
      </c>
      <c r="AL98" s="1">
        <f t="shared" si="26"/>
        <v>1</v>
      </c>
      <c r="AM98" s="122">
        <v>89</v>
      </c>
      <c r="AN98" s="71">
        <v>33</v>
      </c>
      <c r="AO98" s="71">
        <v>165000</v>
      </c>
      <c r="AP98" s="1">
        <f t="shared" si="27"/>
        <v>0</v>
      </c>
    </row>
    <row r="99" spans="1:42" s="1" customFormat="1" ht="18.75" hidden="1">
      <c r="A99" s="17">
        <v>90</v>
      </c>
      <c r="B99" s="17" t="s">
        <v>1355</v>
      </c>
      <c r="C99" s="17">
        <v>90</v>
      </c>
      <c r="D99" s="21"/>
      <c r="E99" s="34">
        <f t="shared" si="17"/>
        <v>0</v>
      </c>
      <c r="F99" s="35">
        <f t="shared" si="18"/>
        <v>0</v>
      </c>
      <c r="G99" s="34">
        <f t="shared" si="19"/>
        <v>0</v>
      </c>
      <c r="H99" s="36">
        <f t="shared" si="20"/>
        <v>0</v>
      </c>
      <c r="I99"/>
      <c r="J99" s="96">
        <f>proj16aug!J99</f>
        <v>0</v>
      </c>
      <c r="K99" s="96">
        <f>proj16aug!K99</f>
        <v>0</v>
      </c>
      <c r="L99"/>
      <c r="M99" s="16"/>
      <c r="N99" s="36">
        <f t="shared" si="21"/>
        <v>0</v>
      </c>
      <c r="O99" s="36">
        <f t="shared" si="22"/>
        <v>0</v>
      </c>
      <c r="P99" s="16"/>
      <c r="Q99" s="18">
        <f t="shared" si="23"/>
        <v>0</v>
      </c>
      <c r="R99" s="15">
        <f t="shared" si="14"/>
        <v>0</v>
      </c>
      <c r="S99">
        <v>90</v>
      </c>
      <c r="T99"/>
      <c r="U99"/>
      <c r="V99" s="185">
        <f>proj16jul!C99</f>
        <v>0</v>
      </c>
      <c r="W99" s="84">
        <f>proj16jul!D99</f>
        <v>0</v>
      </c>
      <c r="X99" s="15">
        <f t="shared" si="24"/>
        <v>0</v>
      </c>
      <c r="Y99" s="15">
        <f t="shared" si="15"/>
        <v>0</v>
      </c>
      <c r="Z99">
        <v>90</v>
      </c>
      <c r="AA99"/>
      <c r="AB99"/>
      <c r="AC99" s="84">
        <f>proj16jul!E99</f>
        <v>0</v>
      </c>
      <c r="AD99" s="84">
        <f>proj16jul!F99</f>
        <v>0</v>
      </c>
      <c r="AE99" s="15">
        <f t="shared" si="16"/>
        <v>0</v>
      </c>
      <c r="AF99" s="15"/>
      <c r="AG99" s="15">
        <f t="shared" si="25"/>
        <v>0</v>
      </c>
      <c r="AH99" s="15"/>
      <c r="AI99">
        <v>90</v>
      </c>
      <c r="AJ99"/>
      <c r="AK99"/>
      <c r="AL99" s="1">
        <f t="shared" si="26"/>
        <v>0</v>
      </c>
      <c r="AM99">
        <v>90</v>
      </c>
      <c r="AN99"/>
      <c r="AO99"/>
      <c r="AP99" s="1">
        <f t="shared" si="27"/>
        <v>0</v>
      </c>
    </row>
    <row r="100" spans="1:42" ht="18.75">
      <c r="A100" s="19">
        <v>91</v>
      </c>
      <c r="B100" s="19" t="s">
        <v>1356</v>
      </c>
      <c r="C100" s="19">
        <v>91</v>
      </c>
      <c r="D100" s="21"/>
      <c r="E100" s="34">
        <f t="shared" si="17"/>
        <v>0</v>
      </c>
      <c r="F100" s="35">
        <f t="shared" si="18"/>
        <v>0</v>
      </c>
      <c r="G100" s="34">
        <f t="shared" si="19"/>
        <v>34</v>
      </c>
      <c r="H100" s="36">
        <f t="shared" si="20"/>
        <v>183768</v>
      </c>
      <c r="I100"/>
      <c r="J100" s="96">
        <f>proj16aug!J100</f>
        <v>0</v>
      </c>
      <c r="K100" s="96">
        <f>proj16aug!K100</f>
        <v>0</v>
      </c>
      <c r="L100"/>
      <c r="M100" s="16"/>
      <c r="N100" s="36">
        <f t="shared" si="21"/>
        <v>0</v>
      </c>
      <c r="O100" s="36">
        <f t="shared" si="22"/>
        <v>183768</v>
      </c>
      <c r="P100" s="20"/>
      <c r="Q100" s="18">
        <f t="shared" si="23"/>
        <v>367570</v>
      </c>
      <c r="R100" s="15">
        <f t="shared" si="14"/>
        <v>0</v>
      </c>
      <c r="S100">
        <v>91</v>
      </c>
      <c r="T100"/>
      <c r="U100"/>
      <c r="V100" s="185">
        <f>proj16jul!C100</f>
        <v>0</v>
      </c>
      <c r="W100" s="84">
        <f>proj16jul!D100</f>
        <v>0</v>
      </c>
      <c r="X100" s="15">
        <f t="shared" si="24"/>
        <v>0</v>
      </c>
      <c r="Y100" s="15">
        <f t="shared" si="15"/>
        <v>0</v>
      </c>
      <c r="Z100" s="122">
        <v>91</v>
      </c>
      <c r="AA100" s="71">
        <v>34</v>
      </c>
      <c r="AB100" s="71">
        <v>183768</v>
      </c>
      <c r="AC100" s="84">
        <f>proj16jul!E100</f>
        <v>40.840000000000003</v>
      </c>
      <c r="AD100" s="84">
        <f>proj16jul!F100</f>
        <v>289481</v>
      </c>
      <c r="AE100" s="15">
        <f t="shared" si="16"/>
        <v>-105713</v>
      </c>
      <c r="AF100" s="15"/>
      <c r="AG100" s="15">
        <f t="shared" si="25"/>
        <v>0</v>
      </c>
      <c r="AH100" s="15"/>
      <c r="AI100">
        <v>91</v>
      </c>
      <c r="AJ100"/>
      <c r="AK100"/>
      <c r="AL100" s="1">
        <f t="shared" si="26"/>
        <v>0</v>
      </c>
      <c r="AM100" s="122">
        <v>91</v>
      </c>
      <c r="AN100" s="71">
        <v>32</v>
      </c>
      <c r="AO100" s="71">
        <v>160000</v>
      </c>
      <c r="AP100" s="1">
        <f t="shared" si="27"/>
        <v>-2</v>
      </c>
    </row>
    <row r="101" spans="1:42" ht="18.75" hidden="1">
      <c r="A101" s="19">
        <v>92</v>
      </c>
      <c r="B101" s="19" t="s">
        <v>802</v>
      </c>
      <c r="C101" s="19">
        <v>92</v>
      </c>
      <c r="D101" s="21"/>
      <c r="E101" s="34">
        <f t="shared" si="17"/>
        <v>0</v>
      </c>
      <c r="F101" s="35">
        <f t="shared" si="18"/>
        <v>0</v>
      </c>
      <c r="G101" s="34">
        <f t="shared" si="19"/>
        <v>0</v>
      </c>
      <c r="H101" s="36">
        <f t="shared" si="20"/>
        <v>0</v>
      </c>
      <c r="I101"/>
      <c r="J101" s="96">
        <f>proj16aug!J101</f>
        <v>0</v>
      </c>
      <c r="K101" s="96">
        <f>proj16aug!K101</f>
        <v>0</v>
      </c>
      <c r="L101"/>
      <c r="M101" s="16"/>
      <c r="N101" s="36">
        <f t="shared" si="21"/>
        <v>0</v>
      </c>
      <c r="O101" s="36">
        <f t="shared" si="22"/>
        <v>0</v>
      </c>
      <c r="P101" s="20"/>
      <c r="Q101" s="18">
        <f t="shared" si="23"/>
        <v>0</v>
      </c>
      <c r="R101" s="15">
        <f t="shared" si="14"/>
        <v>0</v>
      </c>
      <c r="S101">
        <v>92</v>
      </c>
      <c r="T101"/>
      <c r="U101"/>
      <c r="V101" s="185">
        <f>proj16jul!C101</f>
        <v>0</v>
      </c>
      <c r="W101" s="84">
        <f>proj16jul!D101</f>
        <v>0</v>
      </c>
      <c r="X101" s="15">
        <f t="shared" si="24"/>
        <v>0</v>
      </c>
      <c r="Y101" s="15">
        <f t="shared" si="15"/>
        <v>0</v>
      </c>
      <c r="Z101">
        <v>92</v>
      </c>
      <c r="AA101" s="71"/>
      <c r="AB101" s="71"/>
      <c r="AC101" s="84">
        <f>proj16jul!E101</f>
        <v>0</v>
      </c>
      <c r="AD101" s="84">
        <f>proj16jul!F101</f>
        <v>0</v>
      </c>
      <c r="AE101" s="15">
        <f t="shared" si="16"/>
        <v>0</v>
      </c>
      <c r="AF101" s="15"/>
      <c r="AG101" s="15">
        <f t="shared" si="25"/>
        <v>0</v>
      </c>
      <c r="AH101" s="15"/>
      <c r="AI101">
        <v>92</v>
      </c>
      <c r="AJ101"/>
      <c r="AK101"/>
      <c r="AL101" s="1">
        <f t="shared" si="26"/>
        <v>0</v>
      </c>
      <c r="AM101">
        <v>92</v>
      </c>
      <c r="AN101"/>
      <c r="AO101"/>
      <c r="AP101" s="1">
        <f t="shared" si="27"/>
        <v>0</v>
      </c>
    </row>
    <row r="102" spans="1:42" ht="18.75">
      <c r="A102" s="19">
        <v>93</v>
      </c>
      <c r="B102" s="19" t="s">
        <v>940</v>
      </c>
      <c r="C102" s="19">
        <v>93</v>
      </c>
      <c r="D102" s="21"/>
      <c r="E102" s="34">
        <f t="shared" si="17"/>
        <v>0</v>
      </c>
      <c r="F102" s="35">
        <f t="shared" si="18"/>
        <v>0</v>
      </c>
      <c r="G102" s="34">
        <f t="shared" si="19"/>
        <v>16</v>
      </c>
      <c r="H102" s="36">
        <f t="shared" si="20"/>
        <v>100274</v>
      </c>
      <c r="I102"/>
      <c r="J102" s="96">
        <f>proj16aug!J102</f>
        <v>0</v>
      </c>
      <c r="K102" s="96">
        <f>proj16aug!K102</f>
        <v>0</v>
      </c>
      <c r="L102"/>
      <c r="M102" s="16"/>
      <c r="N102" s="36">
        <f t="shared" si="21"/>
        <v>0</v>
      </c>
      <c r="O102" s="36">
        <f t="shared" si="22"/>
        <v>100274</v>
      </c>
      <c r="P102" s="20"/>
      <c r="Q102" s="18">
        <f t="shared" si="23"/>
        <v>200564</v>
      </c>
      <c r="R102" s="15">
        <f t="shared" si="14"/>
        <v>0</v>
      </c>
      <c r="S102">
        <v>93</v>
      </c>
      <c r="T102"/>
      <c r="U102"/>
      <c r="V102" s="185">
        <f>proj16jul!C102</f>
        <v>0</v>
      </c>
      <c r="W102" s="84">
        <f>proj16jul!D102</f>
        <v>0</v>
      </c>
      <c r="X102" s="15">
        <f t="shared" si="24"/>
        <v>0</v>
      </c>
      <c r="Y102" s="15">
        <f t="shared" si="15"/>
        <v>0</v>
      </c>
      <c r="Z102" s="122">
        <v>93</v>
      </c>
      <c r="AA102" s="71">
        <v>16</v>
      </c>
      <c r="AB102" s="71">
        <v>100274</v>
      </c>
      <c r="AC102" s="84">
        <f>proj16jul!E102</f>
        <v>15.809999999999999</v>
      </c>
      <c r="AD102" s="84">
        <f>proj16jul!F102</f>
        <v>93873</v>
      </c>
      <c r="AE102" s="15">
        <f t="shared" si="16"/>
        <v>6401</v>
      </c>
      <c r="AF102" s="15"/>
      <c r="AG102" s="15">
        <f t="shared" si="25"/>
        <v>0</v>
      </c>
      <c r="AH102" s="15"/>
      <c r="AI102">
        <v>93</v>
      </c>
      <c r="AJ102"/>
      <c r="AK102"/>
      <c r="AL102" s="1">
        <f t="shared" si="26"/>
        <v>0</v>
      </c>
      <c r="AM102" s="122">
        <v>93</v>
      </c>
      <c r="AN102" s="71">
        <v>17</v>
      </c>
      <c r="AO102" s="71">
        <v>91876</v>
      </c>
      <c r="AP102" s="1">
        <f t="shared" si="27"/>
        <v>1</v>
      </c>
    </row>
    <row r="103" spans="1:42" s="1" customFormat="1" ht="18.75">
      <c r="A103" s="17">
        <v>94</v>
      </c>
      <c r="B103" s="17" t="s">
        <v>1357</v>
      </c>
      <c r="C103" s="17">
        <v>94</v>
      </c>
      <c r="D103" s="21"/>
      <c r="E103" s="34">
        <f t="shared" si="17"/>
        <v>0</v>
      </c>
      <c r="F103" s="35">
        <f t="shared" si="18"/>
        <v>0</v>
      </c>
      <c r="G103" s="34">
        <f t="shared" si="19"/>
        <v>12</v>
      </c>
      <c r="H103" s="36">
        <f t="shared" si="20"/>
        <v>72646</v>
      </c>
      <c r="I103"/>
      <c r="J103" s="96">
        <f>proj16aug!J103</f>
        <v>0</v>
      </c>
      <c r="K103" s="96">
        <f>proj16aug!K103</f>
        <v>0</v>
      </c>
      <c r="L103"/>
      <c r="M103" s="16"/>
      <c r="N103" s="36">
        <f t="shared" si="21"/>
        <v>0</v>
      </c>
      <c r="O103" s="36">
        <f t="shared" si="22"/>
        <v>72646</v>
      </c>
      <c r="P103" s="16"/>
      <c r="Q103" s="18">
        <f t="shared" si="23"/>
        <v>145304</v>
      </c>
      <c r="R103" s="15">
        <f t="shared" si="14"/>
        <v>0</v>
      </c>
      <c r="S103">
        <v>94</v>
      </c>
      <c r="T103"/>
      <c r="U103"/>
      <c r="V103" s="185">
        <f>proj16jul!C103</f>
        <v>0</v>
      </c>
      <c r="W103" s="84">
        <f>proj16jul!D103</f>
        <v>0</v>
      </c>
      <c r="X103" s="15">
        <f t="shared" si="24"/>
        <v>0</v>
      </c>
      <c r="Y103" s="15">
        <f t="shared" si="15"/>
        <v>0</v>
      </c>
      <c r="Z103" s="122">
        <v>94</v>
      </c>
      <c r="AA103" s="71">
        <v>12</v>
      </c>
      <c r="AB103" s="71">
        <v>72646</v>
      </c>
      <c r="AC103" s="84">
        <f>proj16jul!E103</f>
        <v>12.78</v>
      </c>
      <c r="AD103" s="84">
        <f>proj16jul!F103</f>
        <v>75861</v>
      </c>
      <c r="AE103" s="15">
        <f t="shared" si="16"/>
        <v>-3215</v>
      </c>
      <c r="AF103" s="15"/>
      <c r="AG103" s="15">
        <f t="shared" si="25"/>
        <v>0</v>
      </c>
      <c r="AH103" s="15"/>
      <c r="AI103">
        <v>94</v>
      </c>
      <c r="AJ103"/>
      <c r="AK103"/>
      <c r="AL103" s="1">
        <f t="shared" si="26"/>
        <v>0</v>
      </c>
      <c r="AM103" s="122">
        <v>94</v>
      </c>
      <c r="AN103" s="71">
        <v>13</v>
      </c>
      <c r="AO103" s="71">
        <v>66700</v>
      </c>
      <c r="AP103" s="1">
        <f t="shared" si="27"/>
        <v>1</v>
      </c>
    </row>
    <row r="104" spans="1:42" ht="18.75">
      <c r="A104" s="19">
        <v>95</v>
      </c>
      <c r="B104" s="19" t="s">
        <v>892</v>
      </c>
      <c r="C104" s="19">
        <v>95</v>
      </c>
      <c r="D104" s="21"/>
      <c r="E104" s="34">
        <f t="shared" si="17"/>
        <v>33</v>
      </c>
      <c r="F104" s="35">
        <f t="shared" si="18"/>
        <v>213000</v>
      </c>
      <c r="G104" s="34">
        <f t="shared" si="19"/>
        <v>106</v>
      </c>
      <c r="H104" s="36">
        <f t="shared" si="20"/>
        <v>633074</v>
      </c>
      <c r="I104"/>
      <c r="J104" s="96">
        <f>proj16aug!J104</f>
        <v>0</v>
      </c>
      <c r="K104" s="96">
        <f>proj16aug!K104</f>
        <v>0</v>
      </c>
      <c r="L104"/>
      <c r="M104" s="16"/>
      <c r="N104" s="36">
        <f t="shared" si="21"/>
        <v>213000</v>
      </c>
      <c r="O104" s="36">
        <f t="shared" si="22"/>
        <v>633074</v>
      </c>
      <c r="P104" s="20"/>
      <c r="Q104" s="18">
        <f t="shared" si="23"/>
        <v>1692287</v>
      </c>
      <c r="R104" s="15">
        <f t="shared" si="14"/>
        <v>0</v>
      </c>
      <c r="S104">
        <v>95</v>
      </c>
      <c r="T104">
        <v>33</v>
      </c>
      <c r="U104">
        <v>213000</v>
      </c>
      <c r="V104" s="84">
        <f>proj16jul!C104</f>
        <v>16.41</v>
      </c>
      <c r="W104" s="84">
        <f>proj16jul!D104</f>
        <v>82050</v>
      </c>
      <c r="X104" s="15">
        <f t="shared" si="24"/>
        <v>130950</v>
      </c>
      <c r="Y104" s="15">
        <f t="shared" si="15"/>
        <v>0</v>
      </c>
      <c r="Z104" s="122">
        <v>95</v>
      </c>
      <c r="AA104" s="71">
        <v>106</v>
      </c>
      <c r="AB104" s="71">
        <v>633074</v>
      </c>
      <c r="AC104" s="84">
        <f>proj16jul!E104</f>
        <v>67.86</v>
      </c>
      <c r="AD104" s="84">
        <f>proj16jul!F104</f>
        <v>394695</v>
      </c>
      <c r="AE104" s="15">
        <f t="shared" si="16"/>
        <v>238379</v>
      </c>
      <c r="AF104" s="15"/>
      <c r="AG104" s="15">
        <f t="shared" si="25"/>
        <v>0</v>
      </c>
      <c r="AH104" s="15"/>
      <c r="AI104" s="122">
        <v>95</v>
      </c>
      <c r="AJ104" s="71">
        <v>34.5</v>
      </c>
      <c r="AK104" s="71">
        <v>172500</v>
      </c>
      <c r="AL104" s="1">
        <f t="shared" si="26"/>
        <v>1.5</v>
      </c>
      <c r="AM104" s="122">
        <v>95</v>
      </c>
      <c r="AN104" s="71">
        <v>106</v>
      </c>
      <c r="AO104" s="71">
        <v>572500</v>
      </c>
      <c r="AP104" s="1">
        <f t="shared" si="27"/>
        <v>0</v>
      </c>
    </row>
    <row r="105" spans="1:42" ht="18.75">
      <c r="A105" s="19">
        <v>96</v>
      </c>
      <c r="B105" s="19" t="s">
        <v>865</v>
      </c>
      <c r="C105" s="19">
        <v>96</v>
      </c>
      <c r="D105" s="21"/>
      <c r="E105" s="34">
        <f t="shared" si="17"/>
        <v>112</v>
      </c>
      <c r="F105" s="35">
        <f t="shared" si="18"/>
        <v>696289</v>
      </c>
      <c r="G105" s="34">
        <f t="shared" si="19"/>
        <v>35</v>
      </c>
      <c r="H105" s="36">
        <f t="shared" si="20"/>
        <v>200977</v>
      </c>
      <c r="I105"/>
      <c r="J105" s="96">
        <f>proj16aug!J105</f>
        <v>0</v>
      </c>
      <c r="K105" s="96">
        <f>proj16aug!K105</f>
        <v>0</v>
      </c>
      <c r="L105"/>
      <c r="M105" s="16"/>
      <c r="N105" s="36">
        <f t="shared" si="21"/>
        <v>696289</v>
      </c>
      <c r="O105" s="36">
        <f t="shared" si="22"/>
        <v>200977</v>
      </c>
      <c r="P105" s="20"/>
      <c r="Q105" s="18">
        <f t="shared" si="23"/>
        <v>1794679</v>
      </c>
      <c r="R105" s="15">
        <f t="shared" si="14"/>
        <v>0</v>
      </c>
      <c r="S105">
        <v>96</v>
      </c>
      <c r="T105">
        <v>112</v>
      </c>
      <c r="U105">
        <v>696289</v>
      </c>
      <c r="V105" s="84">
        <f>proj16jul!C105</f>
        <v>91.44999999999996</v>
      </c>
      <c r="W105" s="84">
        <f>proj16jul!D105</f>
        <v>581601</v>
      </c>
      <c r="X105" s="15">
        <f t="shared" si="24"/>
        <v>114688</v>
      </c>
      <c r="Y105" s="15">
        <f t="shared" si="15"/>
        <v>0</v>
      </c>
      <c r="Z105" s="122">
        <v>96</v>
      </c>
      <c r="AA105" s="71">
        <v>35</v>
      </c>
      <c r="AB105" s="71">
        <v>200977</v>
      </c>
      <c r="AC105" s="84">
        <f>proj16jul!E105</f>
        <v>46.58</v>
      </c>
      <c r="AD105" s="84">
        <f>proj16jul!F105</f>
        <v>261955</v>
      </c>
      <c r="AE105" s="15">
        <f t="shared" si="16"/>
        <v>-60978</v>
      </c>
      <c r="AF105" s="15"/>
      <c r="AG105" s="15">
        <f t="shared" si="25"/>
        <v>0</v>
      </c>
      <c r="AH105" s="15"/>
      <c r="AI105" s="122">
        <v>96</v>
      </c>
      <c r="AJ105" s="71">
        <v>112</v>
      </c>
      <c r="AK105" s="71">
        <v>560000</v>
      </c>
      <c r="AL105" s="1">
        <f t="shared" si="26"/>
        <v>0</v>
      </c>
      <c r="AM105" s="122">
        <v>96</v>
      </c>
      <c r="AN105" s="71">
        <v>36</v>
      </c>
      <c r="AO105" s="71">
        <v>186800</v>
      </c>
      <c r="AP105" s="1">
        <f t="shared" si="27"/>
        <v>1</v>
      </c>
    </row>
    <row r="106" spans="1:42" ht="18.75">
      <c r="A106" s="19">
        <v>97</v>
      </c>
      <c r="B106" s="19" t="s">
        <v>846</v>
      </c>
      <c r="C106" s="19">
        <v>97</v>
      </c>
      <c r="D106" s="21"/>
      <c r="E106" s="34">
        <f t="shared" si="17"/>
        <v>170</v>
      </c>
      <c r="F106" s="35">
        <f t="shared" si="18"/>
        <v>973989</v>
      </c>
      <c r="G106" s="34">
        <f t="shared" si="19"/>
        <v>426</v>
      </c>
      <c r="H106" s="36">
        <f t="shared" si="20"/>
        <v>2504850</v>
      </c>
      <c r="I106"/>
      <c r="J106" s="96">
        <f>proj16aug!J106</f>
        <v>0</v>
      </c>
      <c r="K106" s="96">
        <f>proj16aug!K106</f>
        <v>0</v>
      </c>
      <c r="L106"/>
      <c r="M106" s="16"/>
      <c r="N106" s="36">
        <f t="shared" si="21"/>
        <v>973989</v>
      </c>
      <c r="O106" s="36">
        <f t="shared" si="22"/>
        <v>2504850</v>
      </c>
      <c r="P106" s="20"/>
      <c r="Q106" s="18">
        <f t="shared" si="23"/>
        <v>6958274</v>
      </c>
      <c r="R106" s="15">
        <f t="shared" si="14"/>
        <v>0</v>
      </c>
      <c r="S106">
        <v>97</v>
      </c>
      <c r="T106">
        <v>170</v>
      </c>
      <c r="U106">
        <v>973989</v>
      </c>
      <c r="V106" s="84">
        <f>proj16jul!C106</f>
        <v>180.11999999999995</v>
      </c>
      <c r="W106" s="84">
        <f>proj16jul!D106</f>
        <v>1048411</v>
      </c>
      <c r="X106" s="15">
        <f t="shared" si="24"/>
        <v>-74422</v>
      </c>
      <c r="Y106" s="15">
        <f t="shared" si="15"/>
        <v>0</v>
      </c>
      <c r="Z106" s="122">
        <v>97</v>
      </c>
      <c r="AA106" s="71">
        <v>426</v>
      </c>
      <c r="AB106" s="71">
        <v>2504850</v>
      </c>
      <c r="AC106" s="84">
        <f>proj16jul!E106</f>
        <v>419.84999999999991</v>
      </c>
      <c r="AD106" s="84">
        <f>proj16jul!F106</f>
        <v>2451589</v>
      </c>
      <c r="AE106" s="15">
        <f t="shared" si="16"/>
        <v>53261</v>
      </c>
      <c r="AF106" s="15"/>
      <c r="AG106" s="15">
        <f t="shared" si="25"/>
        <v>0</v>
      </c>
      <c r="AH106" s="15"/>
      <c r="AI106" s="122">
        <v>97</v>
      </c>
      <c r="AJ106" s="71">
        <v>170</v>
      </c>
      <c r="AK106" s="71">
        <v>850000</v>
      </c>
      <c r="AL106" s="1">
        <f t="shared" si="26"/>
        <v>0</v>
      </c>
      <c r="AM106" s="122">
        <v>97</v>
      </c>
      <c r="AN106" s="71">
        <v>377</v>
      </c>
      <c r="AO106" s="71">
        <v>1908800</v>
      </c>
      <c r="AP106" s="1">
        <f t="shared" si="27"/>
        <v>-49</v>
      </c>
    </row>
    <row r="107" spans="1:42" ht="18.75">
      <c r="A107" s="19">
        <v>98</v>
      </c>
      <c r="B107" s="19" t="s">
        <v>1358</v>
      </c>
      <c r="C107" s="19">
        <v>98</v>
      </c>
      <c r="D107" s="21"/>
      <c r="E107" s="34">
        <f t="shared" si="17"/>
        <v>1</v>
      </c>
      <c r="F107" s="35">
        <f t="shared" si="18"/>
        <v>5000</v>
      </c>
      <c r="G107" s="34">
        <f t="shared" si="19"/>
        <v>7</v>
      </c>
      <c r="H107" s="36">
        <f t="shared" si="20"/>
        <v>47000</v>
      </c>
      <c r="I107"/>
      <c r="J107" s="96">
        <f>proj16aug!J107</f>
        <v>0</v>
      </c>
      <c r="K107" s="96">
        <f>proj16aug!K107</f>
        <v>0</v>
      </c>
      <c r="L107"/>
      <c r="M107" s="16"/>
      <c r="N107" s="36">
        <f t="shared" si="21"/>
        <v>5000</v>
      </c>
      <c r="O107" s="36">
        <f t="shared" si="22"/>
        <v>47000</v>
      </c>
      <c r="P107" s="20"/>
      <c r="Q107" s="18">
        <f t="shared" si="23"/>
        <v>104008</v>
      </c>
      <c r="R107" s="15">
        <f t="shared" si="14"/>
        <v>0</v>
      </c>
      <c r="S107">
        <v>98</v>
      </c>
      <c r="T107">
        <v>1</v>
      </c>
      <c r="U107">
        <v>5000</v>
      </c>
      <c r="V107" s="84">
        <f>proj16jul!C107</f>
        <v>2</v>
      </c>
      <c r="W107" s="84">
        <f>proj16jul!D107</f>
        <v>11708</v>
      </c>
      <c r="X107" s="15">
        <f t="shared" si="24"/>
        <v>-6708</v>
      </c>
      <c r="Y107" s="15">
        <f t="shared" si="15"/>
        <v>0</v>
      </c>
      <c r="Z107" s="122">
        <v>98</v>
      </c>
      <c r="AA107" s="71">
        <v>7</v>
      </c>
      <c r="AB107" s="71">
        <v>47000</v>
      </c>
      <c r="AC107" s="84">
        <f>proj16jul!E107</f>
        <v>4</v>
      </c>
      <c r="AD107" s="84">
        <f>proj16jul!F107</f>
        <v>20000</v>
      </c>
      <c r="AE107" s="15">
        <f t="shared" si="16"/>
        <v>27000</v>
      </c>
      <c r="AF107" s="15"/>
      <c r="AG107" s="15">
        <f t="shared" si="25"/>
        <v>0</v>
      </c>
      <c r="AH107" s="15"/>
      <c r="AI107" s="122">
        <v>98</v>
      </c>
      <c r="AJ107" s="71">
        <v>1</v>
      </c>
      <c r="AK107" s="71">
        <v>5000</v>
      </c>
      <c r="AL107" s="1">
        <f t="shared" si="26"/>
        <v>0</v>
      </c>
      <c r="AM107" s="122">
        <v>98</v>
      </c>
      <c r="AN107" s="71">
        <v>7</v>
      </c>
      <c r="AO107" s="71">
        <v>35000</v>
      </c>
      <c r="AP107" s="1">
        <f t="shared" si="27"/>
        <v>0</v>
      </c>
    </row>
    <row r="108" spans="1:42" s="1" customFormat="1" ht="18.75">
      <c r="A108" s="17">
        <v>99</v>
      </c>
      <c r="B108" s="17" t="s">
        <v>1359</v>
      </c>
      <c r="C108" s="17">
        <v>99</v>
      </c>
      <c r="D108" s="21"/>
      <c r="E108" s="34">
        <f t="shared" si="17"/>
        <v>0</v>
      </c>
      <c r="F108" s="35">
        <f t="shared" si="18"/>
        <v>0</v>
      </c>
      <c r="G108" s="34">
        <f t="shared" si="19"/>
        <v>5</v>
      </c>
      <c r="H108" s="36">
        <f t="shared" si="20"/>
        <v>28400</v>
      </c>
      <c r="I108"/>
      <c r="J108" s="96">
        <f>proj16aug!J108</f>
        <v>0</v>
      </c>
      <c r="K108" s="96">
        <f>proj16aug!K108</f>
        <v>0</v>
      </c>
      <c r="L108"/>
      <c r="M108" s="16"/>
      <c r="N108" s="36">
        <f t="shared" si="21"/>
        <v>0</v>
      </c>
      <c r="O108" s="36">
        <f t="shared" si="22"/>
        <v>28400</v>
      </c>
      <c r="P108" s="16"/>
      <c r="Q108" s="18">
        <f t="shared" si="23"/>
        <v>56805</v>
      </c>
      <c r="R108" s="15">
        <f t="shared" si="14"/>
        <v>0</v>
      </c>
      <c r="S108">
        <v>99</v>
      </c>
      <c r="T108"/>
      <c r="U108"/>
      <c r="V108" s="185">
        <f>proj16jul!C108</f>
        <v>0</v>
      </c>
      <c r="W108" s="84">
        <f>proj16jul!D108</f>
        <v>0</v>
      </c>
      <c r="X108" s="15">
        <f t="shared" si="24"/>
        <v>0</v>
      </c>
      <c r="Y108" s="15">
        <f t="shared" si="15"/>
        <v>0</v>
      </c>
      <c r="Z108" s="122">
        <v>99</v>
      </c>
      <c r="AA108" s="71">
        <v>5</v>
      </c>
      <c r="AB108" s="71">
        <v>28400</v>
      </c>
      <c r="AC108" s="84">
        <f>proj16jul!E108</f>
        <v>0.59</v>
      </c>
      <c r="AD108" s="84">
        <f>proj16jul!F108</f>
        <v>3953</v>
      </c>
      <c r="AE108" s="15">
        <f t="shared" si="16"/>
        <v>24447</v>
      </c>
      <c r="AF108" s="15"/>
      <c r="AG108" s="15">
        <f t="shared" si="25"/>
        <v>0</v>
      </c>
      <c r="AH108" s="15"/>
      <c r="AI108">
        <v>99</v>
      </c>
      <c r="AJ108"/>
      <c r="AK108"/>
      <c r="AL108" s="1">
        <f t="shared" si="26"/>
        <v>0</v>
      </c>
      <c r="AM108" s="122">
        <v>99</v>
      </c>
      <c r="AN108" s="71">
        <v>5</v>
      </c>
      <c r="AO108" s="71">
        <v>28400</v>
      </c>
      <c r="AP108" s="1">
        <f t="shared" si="27"/>
        <v>0</v>
      </c>
    </row>
    <row r="109" spans="1:42" ht="18.75">
      <c r="A109" s="19">
        <v>100</v>
      </c>
      <c r="B109" s="19" t="s">
        <v>826</v>
      </c>
      <c r="C109" s="19">
        <v>100</v>
      </c>
      <c r="D109" s="21"/>
      <c r="E109" s="34">
        <f t="shared" si="17"/>
        <v>0</v>
      </c>
      <c r="F109" s="35">
        <f t="shared" si="18"/>
        <v>0</v>
      </c>
      <c r="G109" s="34">
        <f t="shared" si="19"/>
        <v>61</v>
      </c>
      <c r="H109" s="36">
        <f t="shared" si="20"/>
        <v>377803</v>
      </c>
      <c r="I109"/>
      <c r="J109" s="96">
        <f>proj16aug!J109</f>
        <v>0</v>
      </c>
      <c r="K109" s="96">
        <f>proj16aug!K109</f>
        <v>0</v>
      </c>
      <c r="L109"/>
      <c r="M109" s="16"/>
      <c r="N109" s="36">
        <f t="shared" si="21"/>
        <v>0</v>
      </c>
      <c r="O109" s="36">
        <f t="shared" si="22"/>
        <v>377803</v>
      </c>
      <c r="P109" s="20"/>
      <c r="Q109" s="18">
        <f t="shared" si="23"/>
        <v>755667</v>
      </c>
      <c r="R109" s="15">
        <f t="shared" si="14"/>
        <v>0</v>
      </c>
      <c r="S109">
        <v>100</v>
      </c>
      <c r="T109"/>
      <c r="U109"/>
      <c r="V109" s="185">
        <f>proj16jul!C109</f>
        <v>0</v>
      </c>
      <c r="W109" s="84">
        <f>proj16jul!D109</f>
        <v>0</v>
      </c>
      <c r="X109" s="15">
        <f t="shared" si="24"/>
        <v>0</v>
      </c>
      <c r="Y109" s="15">
        <f t="shared" si="15"/>
        <v>0</v>
      </c>
      <c r="Z109" s="122">
        <v>100</v>
      </c>
      <c r="AA109" s="71">
        <v>61</v>
      </c>
      <c r="AB109" s="71">
        <v>377803</v>
      </c>
      <c r="AC109" s="84">
        <f>proj16jul!E109</f>
        <v>52.199999999999996</v>
      </c>
      <c r="AD109" s="84">
        <f>proj16jul!F109</f>
        <v>312643</v>
      </c>
      <c r="AE109" s="15">
        <f t="shared" si="16"/>
        <v>65160</v>
      </c>
      <c r="AF109" s="15"/>
      <c r="AG109" s="15">
        <f t="shared" si="25"/>
        <v>0</v>
      </c>
      <c r="AH109" s="15"/>
      <c r="AI109">
        <v>100</v>
      </c>
      <c r="AJ109"/>
      <c r="AK109"/>
      <c r="AL109" s="1">
        <f t="shared" si="26"/>
        <v>0</v>
      </c>
      <c r="AM109" s="122">
        <v>100</v>
      </c>
      <c r="AN109" s="71">
        <v>61</v>
      </c>
      <c r="AO109" s="71">
        <v>333900</v>
      </c>
      <c r="AP109" s="1">
        <f t="shared" si="27"/>
        <v>0</v>
      </c>
    </row>
    <row r="110" spans="1:42" ht="18.75">
      <c r="A110" s="19">
        <v>101</v>
      </c>
      <c r="B110" s="19" t="s">
        <v>1275</v>
      </c>
      <c r="C110" s="19">
        <v>101</v>
      </c>
      <c r="D110" s="21"/>
      <c r="E110" s="34">
        <f t="shared" si="17"/>
        <v>7</v>
      </c>
      <c r="F110" s="35">
        <f t="shared" si="18"/>
        <v>39000</v>
      </c>
      <c r="G110" s="34">
        <f t="shared" si="19"/>
        <v>31.5</v>
      </c>
      <c r="H110" s="36">
        <f t="shared" si="20"/>
        <v>193953</v>
      </c>
      <c r="I110"/>
      <c r="J110" s="96">
        <f>proj16aug!J110</f>
        <v>0</v>
      </c>
      <c r="K110" s="96">
        <f>proj16aug!K110</f>
        <v>10000</v>
      </c>
      <c r="L110"/>
      <c r="M110" s="16"/>
      <c r="N110" s="36">
        <f t="shared" si="21"/>
        <v>39000</v>
      </c>
      <c r="O110" s="36">
        <f t="shared" si="22"/>
        <v>203953</v>
      </c>
      <c r="P110" s="20"/>
      <c r="Q110" s="18">
        <f t="shared" si="23"/>
        <v>485944.5</v>
      </c>
      <c r="R110" s="15">
        <f t="shared" si="14"/>
        <v>0</v>
      </c>
      <c r="S110">
        <v>101</v>
      </c>
      <c r="T110">
        <v>7</v>
      </c>
      <c r="U110">
        <v>39000</v>
      </c>
      <c r="V110" s="84">
        <f>proj16jul!C110</f>
        <v>10</v>
      </c>
      <c r="W110" s="84">
        <f>proj16jul!D110</f>
        <v>50468</v>
      </c>
      <c r="X110" s="15">
        <f t="shared" si="24"/>
        <v>-11468</v>
      </c>
      <c r="Y110" s="15">
        <f t="shared" si="15"/>
        <v>0</v>
      </c>
      <c r="Z110" s="122">
        <v>101</v>
      </c>
      <c r="AA110" s="71">
        <v>31.5</v>
      </c>
      <c r="AB110" s="71">
        <v>193953</v>
      </c>
      <c r="AC110" s="84">
        <f>proj16jul!E110</f>
        <v>26.060000000000002</v>
      </c>
      <c r="AD110" s="84">
        <f>proj16jul!F110</f>
        <v>141344</v>
      </c>
      <c r="AE110" s="15">
        <f t="shared" si="16"/>
        <v>52609</v>
      </c>
      <c r="AF110" s="15"/>
      <c r="AG110" s="15">
        <f t="shared" si="25"/>
        <v>0</v>
      </c>
      <c r="AH110" s="15"/>
      <c r="AI110" s="122">
        <v>101</v>
      </c>
      <c r="AJ110" s="71">
        <v>7</v>
      </c>
      <c r="AK110" s="71">
        <v>35000</v>
      </c>
      <c r="AL110" s="1">
        <f t="shared" si="26"/>
        <v>0</v>
      </c>
      <c r="AM110" s="122">
        <v>101</v>
      </c>
      <c r="AN110" s="71">
        <v>31.5</v>
      </c>
      <c r="AO110" s="71">
        <v>172800</v>
      </c>
      <c r="AP110" s="1">
        <f t="shared" si="27"/>
        <v>0</v>
      </c>
    </row>
    <row r="111" spans="1:42" s="1" customFormat="1" ht="18.75">
      <c r="A111" s="17">
        <v>102</v>
      </c>
      <c r="B111" s="17" t="s">
        <v>893</v>
      </c>
      <c r="C111" s="17">
        <v>102</v>
      </c>
      <c r="D111" s="21"/>
      <c r="E111" s="34">
        <f t="shared" si="17"/>
        <v>0</v>
      </c>
      <c r="F111" s="35">
        <f t="shared" si="18"/>
        <v>0</v>
      </c>
      <c r="G111" s="34">
        <f t="shared" si="19"/>
        <v>1</v>
      </c>
      <c r="H111" s="36">
        <f t="shared" si="20"/>
        <v>5000</v>
      </c>
      <c r="I111"/>
      <c r="J111" s="96">
        <f>proj16aug!J111</f>
        <v>0</v>
      </c>
      <c r="K111" s="96">
        <f>proj16aug!K111</f>
        <v>0</v>
      </c>
      <c r="L111"/>
      <c r="M111" s="16"/>
      <c r="N111" s="36">
        <f t="shared" si="21"/>
        <v>0</v>
      </c>
      <c r="O111" s="36">
        <f t="shared" si="22"/>
        <v>5000</v>
      </c>
      <c r="P111" s="16"/>
      <c r="Q111" s="18">
        <f t="shared" si="23"/>
        <v>10001</v>
      </c>
      <c r="R111" s="15">
        <f t="shared" si="14"/>
        <v>0</v>
      </c>
      <c r="S111">
        <v>102</v>
      </c>
      <c r="T111"/>
      <c r="U111"/>
      <c r="V111" s="185">
        <f>proj16jul!C111</f>
        <v>0</v>
      </c>
      <c r="W111" s="84">
        <f>proj16jul!D111</f>
        <v>0</v>
      </c>
      <c r="X111" s="15">
        <f t="shared" si="24"/>
        <v>0</v>
      </c>
      <c r="Y111" s="15">
        <f t="shared" si="15"/>
        <v>0</v>
      </c>
      <c r="Z111" s="122">
        <v>102</v>
      </c>
      <c r="AA111" s="71">
        <v>1</v>
      </c>
      <c r="AB111" s="71">
        <v>5000</v>
      </c>
      <c r="AC111" s="84">
        <f>proj16jul!E111</f>
        <v>0</v>
      </c>
      <c r="AD111" s="84">
        <f>proj16jul!F111</f>
        <v>0</v>
      </c>
      <c r="AE111" s="15">
        <f t="shared" si="16"/>
        <v>5000</v>
      </c>
      <c r="AF111" s="15"/>
      <c r="AG111" s="15">
        <f t="shared" si="25"/>
        <v>0</v>
      </c>
      <c r="AH111" s="15"/>
      <c r="AI111">
        <v>102</v>
      </c>
      <c r="AJ111"/>
      <c r="AK111"/>
      <c r="AL111" s="1">
        <f t="shared" si="26"/>
        <v>0</v>
      </c>
      <c r="AM111" s="122">
        <v>102</v>
      </c>
      <c r="AN111" s="71">
        <v>1</v>
      </c>
      <c r="AO111" s="71">
        <v>5000</v>
      </c>
      <c r="AP111" s="1">
        <f t="shared" si="27"/>
        <v>0</v>
      </c>
    </row>
    <row r="112" spans="1:42" ht="18.75">
      <c r="A112" s="19">
        <v>103</v>
      </c>
      <c r="B112" s="19" t="s">
        <v>804</v>
      </c>
      <c r="C112" s="19">
        <v>103</v>
      </c>
      <c r="D112" s="21"/>
      <c r="E112" s="34">
        <f t="shared" si="17"/>
        <v>116</v>
      </c>
      <c r="F112" s="35">
        <f t="shared" si="18"/>
        <v>667591</v>
      </c>
      <c r="G112" s="34">
        <f t="shared" si="19"/>
        <v>241</v>
      </c>
      <c r="H112" s="36">
        <f t="shared" si="20"/>
        <v>1311559</v>
      </c>
      <c r="I112"/>
      <c r="J112" s="96">
        <f>proj16aug!J112</f>
        <v>0</v>
      </c>
      <c r="K112" s="96">
        <f>proj16aug!K112</f>
        <v>0</v>
      </c>
      <c r="L112"/>
      <c r="M112" s="16"/>
      <c r="N112" s="36">
        <f t="shared" si="21"/>
        <v>667591</v>
      </c>
      <c r="O112" s="36">
        <f t="shared" si="22"/>
        <v>1311559</v>
      </c>
      <c r="P112" s="20"/>
      <c r="Q112" s="18">
        <f t="shared" si="23"/>
        <v>3958657</v>
      </c>
      <c r="R112" s="15">
        <f t="shared" si="14"/>
        <v>0</v>
      </c>
      <c r="S112">
        <v>103</v>
      </c>
      <c r="T112">
        <v>116</v>
      </c>
      <c r="U112">
        <v>667591</v>
      </c>
      <c r="V112" s="84">
        <f>proj16jul!C112</f>
        <v>140.22999999999996</v>
      </c>
      <c r="W112" s="84">
        <f>proj16jul!D112</f>
        <v>773133</v>
      </c>
      <c r="X112" s="15">
        <f t="shared" si="24"/>
        <v>-105542</v>
      </c>
      <c r="Y112" s="15">
        <f t="shared" si="15"/>
        <v>0</v>
      </c>
      <c r="Z112" s="122">
        <v>103</v>
      </c>
      <c r="AA112" s="71">
        <v>241</v>
      </c>
      <c r="AB112" s="71">
        <v>1311559</v>
      </c>
      <c r="AC112" s="84">
        <f>proj16jul!E112</f>
        <v>188.06999999999994</v>
      </c>
      <c r="AD112" s="84">
        <f>proj16jul!F112</f>
        <v>1002576</v>
      </c>
      <c r="AE112" s="15">
        <f t="shared" si="16"/>
        <v>308983</v>
      </c>
      <c r="AF112" s="15"/>
      <c r="AG112" s="15">
        <f t="shared" si="25"/>
        <v>0</v>
      </c>
      <c r="AH112" s="15"/>
      <c r="AI112" s="122">
        <v>103</v>
      </c>
      <c r="AJ112" s="71">
        <v>117</v>
      </c>
      <c r="AK112" s="71">
        <v>575000</v>
      </c>
      <c r="AL112" s="1">
        <f t="shared" si="26"/>
        <v>1</v>
      </c>
      <c r="AM112" s="122">
        <v>103</v>
      </c>
      <c r="AN112" s="71">
        <v>130.5</v>
      </c>
      <c r="AO112" s="71">
        <v>674600</v>
      </c>
      <c r="AP112" s="1">
        <f t="shared" si="27"/>
        <v>-110.5</v>
      </c>
    </row>
    <row r="113" spans="1:42" s="1" customFormat="1" ht="18.75" hidden="1">
      <c r="A113" s="17">
        <v>104</v>
      </c>
      <c r="B113" s="17" t="s">
        <v>1360</v>
      </c>
      <c r="C113" s="17">
        <v>104</v>
      </c>
      <c r="D113" s="21"/>
      <c r="E113" s="34">
        <f t="shared" si="17"/>
        <v>0</v>
      </c>
      <c r="F113" s="35">
        <f t="shared" si="18"/>
        <v>0</v>
      </c>
      <c r="G113" s="34">
        <f t="shared" si="19"/>
        <v>0</v>
      </c>
      <c r="H113" s="36">
        <f t="shared" si="20"/>
        <v>0</v>
      </c>
      <c r="I113"/>
      <c r="J113" s="96">
        <f>proj16aug!J113</f>
        <v>0</v>
      </c>
      <c r="K113" s="96">
        <f>proj16aug!K113</f>
        <v>0</v>
      </c>
      <c r="L113"/>
      <c r="M113" s="16"/>
      <c r="N113" s="36">
        <f t="shared" si="21"/>
        <v>0</v>
      </c>
      <c r="O113" s="36">
        <f t="shared" si="22"/>
        <v>0</v>
      </c>
      <c r="P113" s="16"/>
      <c r="Q113" s="18">
        <f t="shared" si="23"/>
        <v>0</v>
      </c>
      <c r="R113" s="15">
        <f t="shared" si="14"/>
        <v>0</v>
      </c>
      <c r="S113">
        <v>104</v>
      </c>
      <c r="T113"/>
      <c r="U113"/>
      <c r="V113" s="185">
        <f>proj16jul!C113</f>
        <v>0</v>
      </c>
      <c r="W113" s="84">
        <f>proj16jul!D113</f>
        <v>0</v>
      </c>
      <c r="X113" s="15">
        <f t="shared" si="24"/>
        <v>0</v>
      </c>
      <c r="Y113" s="15">
        <f t="shared" si="15"/>
        <v>0</v>
      </c>
      <c r="Z113">
        <v>104</v>
      </c>
      <c r="AA113" s="71"/>
      <c r="AB113" s="71"/>
      <c r="AC113" s="84">
        <f>proj16jul!E113</f>
        <v>0</v>
      </c>
      <c r="AD113" s="84">
        <f>proj16jul!F113</f>
        <v>0</v>
      </c>
      <c r="AE113" s="15">
        <f t="shared" si="16"/>
        <v>0</v>
      </c>
      <c r="AF113" s="15"/>
      <c r="AG113" s="15">
        <f t="shared" si="25"/>
        <v>0</v>
      </c>
      <c r="AH113" s="15"/>
      <c r="AI113">
        <v>104</v>
      </c>
      <c r="AJ113"/>
      <c r="AK113"/>
      <c r="AL113" s="1">
        <f t="shared" si="26"/>
        <v>0</v>
      </c>
      <c r="AM113">
        <v>104</v>
      </c>
      <c r="AN113"/>
      <c r="AO113"/>
      <c r="AP113" s="1">
        <f t="shared" si="27"/>
        <v>0</v>
      </c>
    </row>
    <row r="114" spans="1:42" ht="18.75">
      <c r="A114" s="19">
        <v>105</v>
      </c>
      <c r="B114" s="19" t="s">
        <v>579</v>
      </c>
      <c r="C114" s="19">
        <v>105</v>
      </c>
      <c r="D114" s="21"/>
      <c r="E114" s="34">
        <f t="shared" si="17"/>
        <v>37</v>
      </c>
      <c r="F114" s="35">
        <f t="shared" si="18"/>
        <v>190439</v>
      </c>
      <c r="G114" s="34">
        <f t="shared" si="19"/>
        <v>22</v>
      </c>
      <c r="H114" s="36">
        <f t="shared" si="20"/>
        <v>191661</v>
      </c>
      <c r="I114"/>
      <c r="J114" s="96">
        <f>proj16aug!J114</f>
        <v>0</v>
      </c>
      <c r="K114" s="96">
        <f>proj16aug!K114</f>
        <v>0</v>
      </c>
      <c r="L114"/>
      <c r="M114" s="16"/>
      <c r="N114" s="36">
        <f t="shared" si="21"/>
        <v>190439</v>
      </c>
      <c r="O114" s="36">
        <f t="shared" si="22"/>
        <v>191661</v>
      </c>
      <c r="P114" s="20"/>
      <c r="Q114" s="18">
        <f t="shared" si="23"/>
        <v>764259</v>
      </c>
      <c r="R114" s="15">
        <f t="shared" si="14"/>
        <v>0</v>
      </c>
      <c r="S114">
        <v>105</v>
      </c>
      <c r="T114">
        <v>37</v>
      </c>
      <c r="U114">
        <v>190439</v>
      </c>
      <c r="V114" s="84">
        <f>proj16jul!C114</f>
        <v>38</v>
      </c>
      <c r="W114" s="84">
        <f>proj16jul!D114</f>
        <v>196130</v>
      </c>
      <c r="X114" s="15">
        <f t="shared" si="24"/>
        <v>-5691</v>
      </c>
      <c r="Y114" s="15">
        <f t="shared" si="15"/>
        <v>0</v>
      </c>
      <c r="Z114" s="122">
        <v>105</v>
      </c>
      <c r="AA114" s="71">
        <v>22</v>
      </c>
      <c r="AB114" s="71">
        <v>191661</v>
      </c>
      <c r="AC114" s="84">
        <f>proj16jul!E114</f>
        <v>22.77</v>
      </c>
      <c r="AD114" s="84">
        <f>proj16jul!F114</f>
        <v>197267</v>
      </c>
      <c r="AE114" s="15">
        <f t="shared" si="16"/>
        <v>-5606</v>
      </c>
      <c r="AF114" s="15"/>
      <c r="AG114" s="15">
        <f t="shared" si="25"/>
        <v>0</v>
      </c>
      <c r="AH114" s="15"/>
      <c r="AI114" s="122">
        <v>105</v>
      </c>
      <c r="AJ114" s="71">
        <v>37</v>
      </c>
      <c r="AK114" s="71">
        <v>185000</v>
      </c>
      <c r="AL114" s="1">
        <f t="shared" si="26"/>
        <v>0</v>
      </c>
      <c r="AM114" s="122">
        <v>105</v>
      </c>
      <c r="AN114" s="71">
        <v>22.5</v>
      </c>
      <c r="AO114" s="71">
        <v>112600</v>
      </c>
      <c r="AP114" s="1">
        <f t="shared" si="27"/>
        <v>0.5</v>
      </c>
    </row>
    <row r="115" spans="1:42" s="1" customFormat="1" ht="18.75" hidden="1">
      <c r="A115" s="17">
        <v>106</v>
      </c>
      <c r="B115" s="17" t="s">
        <v>1361</v>
      </c>
      <c r="C115" s="17">
        <v>106</v>
      </c>
      <c r="D115" s="21"/>
      <c r="E115" s="34">
        <f t="shared" si="17"/>
        <v>0</v>
      </c>
      <c r="F115" s="35">
        <f t="shared" si="18"/>
        <v>0</v>
      </c>
      <c r="G115" s="34">
        <f t="shared" si="19"/>
        <v>0</v>
      </c>
      <c r="H115" s="36">
        <f t="shared" si="20"/>
        <v>0</v>
      </c>
      <c r="I115"/>
      <c r="J115" s="96">
        <f>proj16aug!J115</f>
        <v>0</v>
      </c>
      <c r="K115" s="96">
        <f>proj16aug!K115</f>
        <v>0</v>
      </c>
      <c r="L115"/>
      <c r="M115" s="16"/>
      <c r="N115" s="36">
        <f t="shared" si="21"/>
        <v>0</v>
      </c>
      <c r="O115" s="36">
        <f t="shared" si="22"/>
        <v>0</v>
      </c>
      <c r="P115" s="16"/>
      <c r="Q115" s="18">
        <f t="shared" si="23"/>
        <v>0</v>
      </c>
      <c r="R115" s="15">
        <f t="shared" si="14"/>
        <v>0</v>
      </c>
      <c r="S115">
        <v>106</v>
      </c>
      <c r="T115"/>
      <c r="U115"/>
      <c r="V115" s="185">
        <f>proj16jul!C115</f>
        <v>0</v>
      </c>
      <c r="W115" s="84">
        <f>proj16jul!D115</f>
        <v>0</v>
      </c>
      <c r="X115" s="15">
        <f t="shared" si="24"/>
        <v>0</v>
      </c>
      <c r="Y115" s="15">
        <f t="shared" si="15"/>
        <v>0</v>
      </c>
      <c r="Z115">
        <v>106</v>
      </c>
      <c r="AA115" s="71"/>
      <c r="AB115" s="71"/>
      <c r="AC115" s="84">
        <f>proj16jul!E115</f>
        <v>0</v>
      </c>
      <c r="AD115" s="84">
        <f>proj16jul!F115</f>
        <v>0</v>
      </c>
      <c r="AE115" s="15">
        <f t="shared" si="16"/>
        <v>0</v>
      </c>
      <c r="AF115" s="15"/>
      <c r="AG115" s="15">
        <f t="shared" si="25"/>
        <v>0</v>
      </c>
      <c r="AH115" s="15"/>
      <c r="AI115">
        <v>106</v>
      </c>
      <c r="AJ115"/>
      <c r="AK115"/>
      <c r="AL115" s="1">
        <f t="shared" si="26"/>
        <v>0</v>
      </c>
      <c r="AM115">
        <v>106</v>
      </c>
      <c r="AN115"/>
      <c r="AO115"/>
      <c r="AP115" s="1">
        <f t="shared" si="27"/>
        <v>0</v>
      </c>
    </row>
    <row r="116" spans="1:42" ht="18.75">
      <c r="A116" s="19">
        <v>107</v>
      </c>
      <c r="B116" s="19" t="s">
        <v>860</v>
      </c>
      <c r="C116" s="19">
        <v>107</v>
      </c>
      <c r="D116" s="21"/>
      <c r="E116" s="34">
        <f t="shared" si="17"/>
        <v>36</v>
      </c>
      <c r="F116" s="35">
        <f t="shared" si="18"/>
        <v>193525</v>
      </c>
      <c r="G116" s="34">
        <f t="shared" si="19"/>
        <v>303</v>
      </c>
      <c r="H116" s="36">
        <f t="shared" si="20"/>
        <v>1675296</v>
      </c>
      <c r="I116"/>
      <c r="J116" s="96">
        <f>proj16aug!J116</f>
        <v>0</v>
      </c>
      <c r="K116" s="96">
        <f>proj16aug!K116</f>
        <v>0</v>
      </c>
      <c r="L116"/>
      <c r="M116" s="16"/>
      <c r="N116" s="36">
        <f t="shared" si="21"/>
        <v>193525</v>
      </c>
      <c r="O116" s="36">
        <f t="shared" si="22"/>
        <v>1675296</v>
      </c>
      <c r="P116" s="20"/>
      <c r="Q116" s="18">
        <f t="shared" si="23"/>
        <v>3737981</v>
      </c>
      <c r="R116" s="15">
        <f t="shared" si="14"/>
        <v>0</v>
      </c>
      <c r="S116">
        <v>107</v>
      </c>
      <c r="T116">
        <v>36</v>
      </c>
      <c r="U116">
        <v>193525</v>
      </c>
      <c r="V116" s="84">
        <f>proj16jul!C116</f>
        <v>39.200000000000003</v>
      </c>
      <c r="W116" s="84">
        <f>proj16jul!D116</f>
        <v>214791</v>
      </c>
      <c r="X116" s="15">
        <f t="shared" si="24"/>
        <v>-21266</v>
      </c>
      <c r="Y116" s="15">
        <f t="shared" si="15"/>
        <v>0</v>
      </c>
      <c r="Z116" s="122">
        <v>107</v>
      </c>
      <c r="AA116" s="71">
        <v>303</v>
      </c>
      <c r="AB116" s="71">
        <v>1675296</v>
      </c>
      <c r="AC116" s="84">
        <f>proj16jul!E116</f>
        <v>303.85999999999996</v>
      </c>
      <c r="AD116" s="84">
        <f>proj16jul!F116</f>
        <v>1651567</v>
      </c>
      <c r="AE116" s="15">
        <f t="shared" si="16"/>
        <v>23729</v>
      </c>
      <c r="AF116" s="15"/>
      <c r="AG116" s="15">
        <f t="shared" si="25"/>
        <v>0</v>
      </c>
      <c r="AH116" s="15"/>
      <c r="AI116" s="122">
        <v>107</v>
      </c>
      <c r="AJ116" s="71">
        <v>36</v>
      </c>
      <c r="AK116" s="71">
        <v>180000</v>
      </c>
      <c r="AL116" s="1">
        <f t="shared" si="26"/>
        <v>0</v>
      </c>
      <c r="AM116" s="122">
        <v>107</v>
      </c>
      <c r="AN116" s="71">
        <v>303</v>
      </c>
      <c r="AO116" s="71">
        <v>1520100</v>
      </c>
      <c r="AP116" s="1">
        <f t="shared" si="27"/>
        <v>0</v>
      </c>
    </row>
    <row r="117" spans="1:42" s="1" customFormat="1" ht="18.75" hidden="1">
      <c r="A117" s="17">
        <v>108</v>
      </c>
      <c r="B117" s="17" t="s">
        <v>1362</v>
      </c>
      <c r="C117" s="17">
        <v>108</v>
      </c>
      <c r="D117" s="21"/>
      <c r="E117" s="34">
        <f t="shared" si="17"/>
        <v>0</v>
      </c>
      <c r="F117" s="35">
        <f t="shared" si="18"/>
        <v>0</v>
      </c>
      <c r="G117" s="34">
        <f t="shared" si="19"/>
        <v>0</v>
      </c>
      <c r="H117" s="36">
        <f t="shared" si="20"/>
        <v>0</v>
      </c>
      <c r="I117"/>
      <c r="J117" s="96">
        <f>proj16aug!J117</f>
        <v>0</v>
      </c>
      <c r="K117" s="96">
        <f>proj16aug!K117</f>
        <v>0</v>
      </c>
      <c r="L117"/>
      <c r="M117" s="16"/>
      <c r="N117" s="36">
        <f t="shared" si="21"/>
        <v>0</v>
      </c>
      <c r="O117" s="36">
        <f t="shared" si="22"/>
        <v>0</v>
      </c>
      <c r="P117" s="16"/>
      <c r="Q117" s="18">
        <f t="shared" si="23"/>
        <v>0</v>
      </c>
      <c r="R117" s="15">
        <f t="shared" si="14"/>
        <v>0</v>
      </c>
      <c r="S117">
        <v>108</v>
      </c>
      <c r="T117"/>
      <c r="U117"/>
      <c r="V117" s="185">
        <f>proj16jul!C117</f>
        <v>0</v>
      </c>
      <c r="W117" s="84">
        <f>proj16jul!D117</f>
        <v>0</v>
      </c>
      <c r="X117" s="15">
        <f t="shared" si="24"/>
        <v>0</v>
      </c>
      <c r="Y117" s="15">
        <f t="shared" si="15"/>
        <v>0</v>
      </c>
      <c r="Z117">
        <v>108</v>
      </c>
      <c r="AA117" s="71"/>
      <c r="AB117" s="71"/>
      <c r="AC117" s="84">
        <f>proj16jul!E117</f>
        <v>0</v>
      </c>
      <c r="AD117" s="84">
        <f>proj16jul!F117</f>
        <v>0</v>
      </c>
      <c r="AE117" s="15">
        <f t="shared" si="16"/>
        <v>0</v>
      </c>
      <c r="AF117" s="15"/>
      <c r="AG117" s="15">
        <f t="shared" si="25"/>
        <v>0</v>
      </c>
      <c r="AH117" s="15"/>
      <c r="AI117">
        <v>108</v>
      </c>
      <c r="AJ117"/>
      <c r="AK117"/>
      <c r="AL117" s="1">
        <f t="shared" si="26"/>
        <v>0</v>
      </c>
      <c r="AM117">
        <v>108</v>
      </c>
      <c r="AN117"/>
      <c r="AO117"/>
      <c r="AP117" s="1">
        <f t="shared" si="27"/>
        <v>0</v>
      </c>
    </row>
    <row r="118" spans="1:42" s="1" customFormat="1" ht="18.75" hidden="1">
      <c r="A118" s="17">
        <v>109</v>
      </c>
      <c r="B118" s="17" t="s">
        <v>1363</v>
      </c>
      <c r="C118" s="17">
        <v>109</v>
      </c>
      <c r="D118" s="21"/>
      <c r="E118" s="34">
        <f t="shared" si="17"/>
        <v>0</v>
      </c>
      <c r="F118" s="35">
        <f t="shared" si="18"/>
        <v>0</v>
      </c>
      <c r="G118" s="34">
        <f t="shared" si="19"/>
        <v>0</v>
      </c>
      <c r="H118" s="36">
        <f t="shared" si="20"/>
        <v>0</v>
      </c>
      <c r="I118"/>
      <c r="J118" s="96">
        <f>proj16aug!J118</f>
        <v>0</v>
      </c>
      <c r="K118" s="96">
        <f>proj16aug!K118</f>
        <v>0</v>
      </c>
      <c r="L118"/>
      <c r="M118" s="16"/>
      <c r="N118" s="36">
        <f t="shared" si="21"/>
        <v>0</v>
      </c>
      <c r="O118" s="36">
        <f t="shared" si="22"/>
        <v>0</v>
      </c>
      <c r="P118" s="16"/>
      <c r="Q118" s="18">
        <f t="shared" si="23"/>
        <v>0</v>
      </c>
      <c r="R118" s="15">
        <f t="shared" si="14"/>
        <v>0</v>
      </c>
      <c r="S118">
        <v>109</v>
      </c>
      <c r="T118"/>
      <c r="U118"/>
      <c r="V118" s="185">
        <f>proj16jul!C118</f>
        <v>0</v>
      </c>
      <c r="W118" s="84">
        <f>proj16jul!D118</f>
        <v>0</v>
      </c>
      <c r="X118" s="15">
        <f t="shared" si="24"/>
        <v>0</v>
      </c>
      <c r="Y118" s="15">
        <f t="shared" si="15"/>
        <v>0</v>
      </c>
      <c r="Z118">
        <v>109</v>
      </c>
      <c r="AA118" s="71"/>
      <c r="AB118" s="71"/>
      <c r="AC118" s="84">
        <f>proj16jul!E118</f>
        <v>0</v>
      </c>
      <c r="AD118" s="84">
        <f>proj16jul!F118</f>
        <v>0</v>
      </c>
      <c r="AE118" s="15">
        <f t="shared" si="16"/>
        <v>0</v>
      </c>
      <c r="AF118" s="15"/>
      <c r="AG118" s="15">
        <f t="shared" si="25"/>
        <v>0</v>
      </c>
      <c r="AH118" s="15"/>
      <c r="AI118">
        <v>109</v>
      </c>
      <c r="AJ118"/>
      <c r="AK118"/>
      <c r="AL118" s="1">
        <f t="shared" si="26"/>
        <v>0</v>
      </c>
      <c r="AM118">
        <v>109</v>
      </c>
      <c r="AN118"/>
      <c r="AO118"/>
      <c r="AP118" s="1">
        <f t="shared" si="27"/>
        <v>0</v>
      </c>
    </row>
    <row r="119" spans="1:42" ht="18.75">
      <c r="A119" s="19">
        <v>110</v>
      </c>
      <c r="B119" s="19" t="s">
        <v>793</v>
      </c>
      <c r="C119" s="19">
        <v>110</v>
      </c>
      <c r="D119" s="21"/>
      <c r="E119" s="34">
        <f t="shared" si="17"/>
        <v>42</v>
      </c>
      <c r="F119" s="35">
        <f t="shared" si="18"/>
        <v>266367</v>
      </c>
      <c r="G119" s="34">
        <f t="shared" si="19"/>
        <v>35</v>
      </c>
      <c r="H119" s="36">
        <f t="shared" si="20"/>
        <v>202296</v>
      </c>
      <c r="I119"/>
      <c r="J119" s="96">
        <f>proj16aug!J119</f>
        <v>0</v>
      </c>
      <c r="K119" s="96">
        <f>proj16aug!K119</f>
        <v>0</v>
      </c>
      <c r="L119"/>
      <c r="M119" s="16"/>
      <c r="N119" s="36">
        <f t="shared" si="21"/>
        <v>266367</v>
      </c>
      <c r="O119" s="36">
        <f t="shared" si="22"/>
        <v>202296</v>
      </c>
      <c r="P119" s="20"/>
      <c r="Q119" s="18">
        <f t="shared" si="23"/>
        <v>937403</v>
      </c>
      <c r="R119" s="15">
        <f t="shared" si="14"/>
        <v>0</v>
      </c>
      <c r="S119">
        <v>110</v>
      </c>
      <c r="T119">
        <v>42</v>
      </c>
      <c r="U119">
        <v>266367</v>
      </c>
      <c r="V119" s="84">
        <f>proj16jul!C119</f>
        <v>31.53</v>
      </c>
      <c r="W119" s="84">
        <f>proj16jul!D119</f>
        <v>191757</v>
      </c>
      <c r="X119" s="15">
        <f t="shared" si="24"/>
        <v>74610</v>
      </c>
      <c r="Y119" s="15">
        <f t="shared" si="15"/>
        <v>0</v>
      </c>
      <c r="Z119" s="122">
        <v>110</v>
      </c>
      <c r="AA119" s="71">
        <v>35</v>
      </c>
      <c r="AB119" s="71">
        <v>202296</v>
      </c>
      <c r="AC119" s="84">
        <f>proj16jul!E119</f>
        <v>25.52</v>
      </c>
      <c r="AD119" s="84">
        <f>proj16jul!F119</f>
        <v>143393</v>
      </c>
      <c r="AE119" s="15">
        <f t="shared" si="16"/>
        <v>58903</v>
      </c>
      <c r="AF119" s="15"/>
      <c r="AG119" s="15">
        <f t="shared" si="25"/>
        <v>0</v>
      </c>
      <c r="AH119" s="15"/>
      <c r="AI119" s="122">
        <v>110</v>
      </c>
      <c r="AJ119" s="71">
        <v>42</v>
      </c>
      <c r="AK119" s="71">
        <v>210000</v>
      </c>
      <c r="AL119" s="1">
        <f t="shared" si="26"/>
        <v>0</v>
      </c>
      <c r="AM119" s="122">
        <v>110</v>
      </c>
      <c r="AN119" s="71">
        <v>35</v>
      </c>
      <c r="AO119" s="71">
        <v>186900</v>
      </c>
      <c r="AP119" s="1">
        <f t="shared" si="27"/>
        <v>0</v>
      </c>
    </row>
    <row r="120" spans="1:42" ht="18.75">
      <c r="A120" s="19">
        <v>111</v>
      </c>
      <c r="B120" s="19" t="s">
        <v>812</v>
      </c>
      <c r="C120" s="19">
        <v>111</v>
      </c>
      <c r="D120" s="21"/>
      <c r="E120" s="34">
        <f t="shared" si="17"/>
        <v>116</v>
      </c>
      <c r="F120" s="35">
        <f t="shared" si="18"/>
        <v>667038</v>
      </c>
      <c r="G120" s="34">
        <f t="shared" si="19"/>
        <v>48</v>
      </c>
      <c r="H120" s="36">
        <f t="shared" si="20"/>
        <v>303479</v>
      </c>
      <c r="I120"/>
      <c r="J120" s="96">
        <f>proj16aug!J120</f>
        <v>0</v>
      </c>
      <c r="K120" s="96">
        <f>proj16aug!K120</f>
        <v>0</v>
      </c>
      <c r="L120"/>
      <c r="M120" s="16"/>
      <c r="N120" s="36">
        <f t="shared" si="21"/>
        <v>667038</v>
      </c>
      <c r="O120" s="36">
        <f t="shared" si="22"/>
        <v>303479</v>
      </c>
      <c r="P120" s="20"/>
      <c r="Q120" s="18">
        <f t="shared" si="23"/>
        <v>1941198</v>
      </c>
      <c r="R120" s="15">
        <f t="shared" si="14"/>
        <v>0</v>
      </c>
      <c r="S120">
        <v>111</v>
      </c>
      <c r="T120">
        <v>116</v>
      </c>
      <c r="U120">
        <v>667038</v>
      </c>
      <c r="V120" s="84">
        <f>proj16jul!C120</f>
        <v>132.75</v>
      </c>
      <c r="W120" s="84">
        <f>proj16jul!D120</f>
        <v>750306</v>
      </c>
      <c r="X120" s="15">
        <f t="shared" si="24"/>
        <v>-83268</v>
      </c>
      <c r="Y120" s="15">
        <f t="shared" si="15"/>
        <v>0</v>
      </c>
      <c r="Z120" s="122">
        <v>111</v>
      </c>
      <c r="AA120" s="71">
        <v>48</v>
      </c>
      <c r="AB120" s="71">
        <v>303479</v>
      </c>
      <c r="AC120" s="84">
        <f>proj16jul!E120</f>
        <v>48.22</v>
      </c>
      <c r="AD120" s="84">
        <f>proj16jul!F120</f>
        <v>286171</v>
      </c>
      <c r="AE120" s="15">
        <f t="shared" si="16"/>
        <v>17308</v>
      </c>
      <c r="AF120" s="15"/>
      <c r="AG120" s="15">
        <f t="shared" si="25"/>
        <v>0</v>
      </c>
      <c r="AH120" s="15"/>
      <c r="AI120" s="122">
        <v>111</v>
      </c>
      <c r="AJ120" s="71">
        <v>116</v>
      </c>
      <c r="AK120" s="71">
        <v>580000</v>
      </c>
      <c r="AL120" s="1">
        <f t="shared" si="26"/>
        <v>0</v>
      </c>
      <c r="AM120" s="122">
        <v>111</v>
      </c>
      <c r="AN120" s="71">
        <v>30</v>
      </c>
      <c r="AO120" s="71">
        <v>148400</v>
      </c>
      <c r="AP120" s="1">
        <f t="shared" si="27"/>
        <v>-18</v>
      </c>
    </row>
    <row r="121" spans="1:42" ht="18.75" hidden="1">
      <c r="A121" s="19">
        <v>112</v>
      </c>
      <c r="B121" s="19" t="s">
        <v>926</v>
      </c>
      <c r="C121" s="19">
        <v>112</v>
      </c>
      <c r="D121" s="21"/>
      <c r="E121" s="34">
        <f t="shared" si="17"/>
        <v>0</v>
      </c>
      <c r="F121" s="35">
        <f t="shared" si="18"/>
        <v>0</v>
      </c>
      <c r="G121" s="34">
        <f t="shared" si="19"/>
        <v>0</v>
      </c>
      <c r="H121" s="36">
        <f t="shared" si="20"/>
        <v>0</v>
      </c>
      <c r="I121"/>
      <c r="J121" s="96">
        <f>proj16aug!J121</f>
        <v>0</v>
      </c>
      <c r="K121" s="96">
        <f>proj16aug!K121</f>
        <v>0</v>
      </c>
      <c r="L121"/>
      <c r="M121" s="16"/>
      <c r="N121" s="36">
        <f t="shared" si="21"/>
        <v>0</v>
      </c>
      <c r="O121" s="36">
        <f t="shared" si="22"/>
        <v>0</v>
      </c>
      <c r="P121" s="20"/>
      <c r="Q121" s="18">
        <f t="shared" si="23"/>
        <v>0</v>
      </c>
      <c r="R121" s="15">
        <f t="shared" si="14"/>
        <v>0</v>
      </c>
      <c r="S121">
        <v>112</v>
      </c>
      <c r="T121"/>
      <c r="U121"/>
      <c r="V121" s="185">
        <f>proj16jul!C121</f>
        <v>0</v>
      </c>
      <c r="W121" s="84">
        <f>proj16jul!D121</f>
        <v>0</v>
      </c>
      <c r="X121" s="15">
        <f t="shared" si="24"/>
        <v>0</v>
      </c>
      <c r="Y121" s="15">
        <f t="shared" si="15"/>
        <v>0</v>
      </c>
      <c r="Z121">
        <v>112</v>
      </c>
      <c r="AA121"/>
      <c r="AB121"/>
      <c r="AC121" s="84">
        <f>proj16jul!E121</f>
        <v>0</v>
      </c>
      <c r="AD121" s="84">
        <f>proj16jul!F121</f>
        <v>0</v>
      </c>
      <c r="AE121" s="15">
        <f t="shared" si="16"/>
        <v>0</v>
      </c>
      <c r="AF121" s="15"/>
      <c r="AG121" s="15">
        <f t="shared" si="25"/>
        <v>0</v>
      </c>
      <c r="AH121" s="15"/>
      <c r="AI121">
        <v>112</v>
      </c>
      <c r="AJ121"/>
      <c r="AK121"/>
      <c r="AL121" s="1">
        <f t="shared" si="26"/>
        <v>0</v>
      </c>
      <c r="AM121">
        <v>112</v>
      </c>
      <c r="AN121"/>
      <c r="AO121"/>
      <c r="AP121" s="1">
        <f t="shared" si="27"/>
        <v>0</v>
      </c>
    </row>
    <row r="122" spans="1:42" s="1" customFormat="1" ht="18.75" hidden="1">
      <c r="A122" s="17">
        <v>113</v>
      </c>
      <c r="B122" s="17" t="s">
        <v>1364</v>
      </c>
      <c r="C122" s="17">
        <v>113</v>
      </c>
      <c r="D122" s="21"/>
      <c r="E122" s="34">
        <f t="shared" si="17"/>
        <v>0</v>
      </c>
      <c r="F122" s="35">
        <f t="shared" si="18"/>
        <v>0</v>
      </c>
      <c r="G122" s="34">
        <f t="shared" si="19"/>
        <v>0</v>
      </c>
      <c r="H122" s="36">
        <f t="shared" si="20"/>
        <v>0</v>
      </c>
      <c r="I122"/>
      <c r="J122" s="96">
        <f>proj16aug!J122</f>
        <v>0</v>
      </c>
      <c r="K122" s="96">
        <f>proj16aug!K122</f>
        <v>0</v>
      </c>
      <c r="L122"/>
      <c r="M122" s="16"/>
      <c r="N122" s="36">
        <f t="shared" si="21"/>
        <v>0</v>
      </c>
      <c r="O122" s="36">
        <f t="shared" si="22"/>
        <v>0</v>
      </c>
      <c r="P122" s="16"/>
      <c r="Q122" s="18">
        <f t="shared" si="23"/>
        <v>0</v>
      </c>
      <c r="R122" s="15">
        <f t="shared" si="14"/>
        <v>0</v>
      </c>
      <c r="S122">
        <v>113</v>
      </c>
      <c r="T122"/>
      <c r="U122"/>
      <c r="V122" s="185">
        <f>proj16jul!C122</f>
        <v>0</v>
      </c>
      <c r="W122" s="84">
        <f>proj16jul!D122</f>
        <v>0</v>
      </c>
      <c r="X122" s="15">
        <f t="shared" si="24"/>
        <v>0</v>
      </c>
      <c r="Y122" s="15">
        <f t="shared" si="15"/>
        <v>0</v>
      </c>
      <c r="Z122">
        <v>113</v>
      </c>
      <c r="AA122" s="71"/>
      <c r="AB122" s="71"/>
      <c r="AC122" s="84">
        <f>proj16jul!E122</f>
        <v>0</v>
      </c>
      <c r="AD122" s="84">
        <f>proj16jul!F122</f>
        <v>0</v>
      </c>
      <c r="AE122" s="15">
        <f t="shared" si="16"/>
        <v>0</v>
      </c>
      <c r="AF122" s="15"/>
      <c r="AG122" s="15">
        <f t="shared" si="25"/>
        <v>0</v>
      </c>
      <c r="AH122" s="15"/>
      <c r="AI122">
        <v>113</v>
      </c>
      <c r="AJ122"/>
      <c r="AK122"/>
      <c r="AL122" s="1">
        <f t="shared" si="26"/>
        <v>0</v>
      </c>
      <c r="AM122">
        <v>113</v>
      </c>
      <c r="AN122"/>
      <c r="AO122"/>
      <c r="AP122" s="1">
        <f t="shared" si="27"/>
        <v>0</v>
      </c>
    </row>
    <row r="123" spans="1:42" ht="18.75">
      <c r="A123" s="19">
        <v>114</v>
      </c>
      <c r="B123" s="19" t="s">
        <v>815</v>
      </c>
      <c r="C123" s="19">
        <v>114</v>
      </c>
      <c r="D123" s="21"/>
      <c r="E123" s="34">
        <f t="shared" si="17"/>
        <v>109</v>
      </c>
      <c r="F123" s="35">
        <f t="shared" si="18"/>
        <v>661041</v>
      </c>
      <c r="G123" s="34">
        <f t="shared" si="19"/>
        <v>319.5</v>
      </c>
      <c r="H123" s="36">
        <f t="shared" si="20"/>
        <v>2219044</v>
      </c>
      <c r="I123"/>
      <c r="J123" s="96">
        <f>proj16aug!J123</f>
        <v>0</v>
      </c>
      <c r="K123" s="96">
        <f>proj16aug!K123</f>
        <v>0</v>
      </c>
      <c r="L123"/>
      <c r="M123" s="16"/>
      <c r="N123" s="36">
        <f t="shared" si="21"/>
        <v>661041</v>
      </c>
      <c r="O123" s="36">
        <f t="shared" si="22"/>
        <v>2219044</v>
      </c>
      <c r="P123" s="20"/>
      <c r="Q123" s="18">
        <f t="shared" si="23"/>
        <v>5760598.5</v>
      </c>
      <c r="R123" s="15">
        <f t="shared" si="14"/>
        <v>0</v>
      </c>
      <c r="S123">
        <v>114</v>
      </c>
      <c r="T123">
        <v>109</v>
      </c>
      <c r="U123">
        <v>661041</v>
      </c>
      <c r="V123" s="84">
        <f>proj16jul!C123</f>
        <v>92.589999999999989</v>
      </c>
      <c r="W123" s="84">
        <f>proj16jul!D123</f>
        <v>578152</v>
      </c>
      <c r="X123" s="15">
        <f t="shared" si="24"/>
        <v>82889</v>
      </c>
      <c r="Y123" s="15">
        <f t="shared" si="15"/>
        <v>0</v>
      </c>
      <c r="Z123" s="122">
        <v>114</v>
      </c>
      <c r="AA123" s="71">
        <v>319.5</v>
      </c>
      <c r="AB123" s="71">
        <v>2219044</v>
      </c>
      <c r="AC123" s="84">
        <f>proj16jul!E123</f>
        <v>326.21999999999991</v>
      </c>
      <c r="AD123" s="84">
        <f>proj16jul!F123</f>
        <v>2309748</v>
      </c>
      <c r="AE123" s="15">
        <f t="shared" si="16"/>
        <v>-90704</v>
      </c>
      <c r="AF123" s="15"/>
      <c r="AG123" s="15">
        <f t="shared" si="25"/>
        <v>0</v>
      </c>
      <c r="AH123" s="15"/>
      <c r="AI123" s="122">
        <v>114</v>
      </c>
      <c r="AJ123" s="71">
        <v>109</v>
      </c>
      <c r="AK123" s="71">
        <v>545000</v>
      </c>
      <c r="AL123" s="1">
        <f t="shared" si="26"/>
        <v>0</v>
      </c>
      <c r="AM123" s="122">
        <v>114</v>
      </c>
      <c r="AN123" s="71">
        <v>319.5</v>
      </c>
      <c r="AO123" s="71">
        <v>1627388</v>
      </c>
      <c r="AP123" s="1">
        <f t="shared" si="27"/>
        <v>0</v>
      </c>
    </row>
    <row r="124" spans="1:42" s="1" customFormat="1" ht="18.75" hidden="1">
      <c r="A124" s="17">
        <v>115</v>
      </c>
      <c r="B124" s="17" t="s">
        <v>1365</v>
      </c>
      <c r="C124" s="17">
        <v>115</v>
      </c>
      <c r="D124" s="21"/>
      <c r="E124" s="34">
        <f t="shared" si="17"/>
        <v>0</v>
      </c>
      <c r="F124" s="35">
        <f t="shared" si="18"/>
        <v>0</v>
      </c>
      <c r="G124" s="34">
        <f t="shared" si="19"/>
        <v>0</v>
      </c>
      <c r="H124" s="36">
        <f t="shared" si="20"/>
        <v>0</v>
      </c>
      <c r="I124"/>
      <c r="J124" s="96">
        <f>proj16aug!J124</f>
        <v>0</v>
      </c>
      <c r="K124" s="96">
        <f>proj16aug!K124</f>
        <v>0</v>
      </c>
      <c r="L124"/>
      <c r="M124" s="16"/>
      <c r="N124" s="36">
        <f t="shared" si="21"/>
        <v>0</v>
      </c>
      <c r="O124" s="36">
        <f t="shared" si="22"/>
        <v>0</v>
      </c>
      <c r="P124" s="16"/>
      <c r="Q124" s="18">
        <f t="shared" si="23"/>
        <v>0</v>
      </c>
      <c r="R124" s="15">
        <f t="shared" si="14"/>
        <v>0</v>
      </c>
      <c r="S124">
        <v>115</v>
      </c>
      <c r="T124"/>
      <c r="U124"/>
      <c r="V124" s="185">
        <f>proj16jul!C124</f>
        <v>0</v>
      </c>
      <c r="W124" s="84">
        <f>proj16jul!D124</f>
        <v>0</v>
      </c>
      <c r="X124" s="15">
        <f t="shared" si="24"/>
        <v>0</v>
      </c>
      <c r="Y124" s="15">
        <f t="shared" si="15"/>
        <v>0</v>
      </c>
      <c r="Z124">
        <v>115</v>
      </c>
      <c r="AA124"/>
      <c r="AB124"/>
      <c r="AC124" s="84">
        <f>proj16jul!E124</f>
        <v>0</v>
      </c>
      <c r="AD124" s="84">
        <f>proj16jul!F124</f>
        <v>0</v>
      </c>
      <c r="AE124" s="15">
        <f t="shared" si="16"/>
        <v>0</v>
      </c>
      <c r="AF124" s="15"/>
      <c r="AG124" s="15">
        <f t="shared" si="25"/>
        <v>0</v>
      </c>
      <c r="AH124" s="15"/>
      <c r="AI124">
        <v>115</v>
      </c>
      <c r="AJ124"/>
      <c r="AK124"/>
      <c r="AL124" s="1">
        <f t="shared" si="26"/>
        <v>0</v>
      </c>
      <c r="AM124">
        <v>115</v>
      </c>
      <c r="AN124"/>
      <c r="AO124"/>
      <c r="AP124" s="1">
        <f t="shared" si="27"/>
        <v>0</v>
      </c>
    </row>
    <row r="125" spans="1:42" s="1" customFormat="1" ht="18.75" hidden="1">
      <c r="A125" s="17">
        <v>116</v>
      </c>
      <c r="B125" s="17" t="s">
        <v>1366</v>
      </c>
      <c r="C125" s="17">
        <v>116</v>
      </c>
      <c r="D125" s="21"/>
      <c r="E125" s="34">
        <f t="shared" si="17"/>
        <v>0</v>
      </c>
      <c r="F125" s="35">
        <f t="shared" si="18"/>
        <v>0</v>
      </c>
      <c r="G125" s="34">
        <f t="shared" si="19"/>
        <v>0</v>
      </c>
      <c r="H125" s="36">
        <f t="shared" si="20"/>
        <v>0</v>
      </c>
      <c r="I125"/>
      <c r="J125" s="96">
        <f>proj16aug!J125</f>
        <v>0</v>
      </c>
      <c r="K125" s="96">
        <f>proj16aug!K125</f>
        <v>0</v>
      </c>
      <c r="L125"/>
      <c r="M125" s="16"/>
      <c r="N125" s="36">
        <f t="shared" si="21"/>
        <v>0</v>
      </c>
      <c r="O125" s="36">
        <f t="shared" si="22"/>
        <v>0</v>
      </c>
      <c r="P125" s="16"/>
      <c r="Q125" s="18">
        <f t="shared" si="23"/>
        <v>0</v>
      </c>
      <c r="R125" s="15">
        <f t="shared" si="14"/>
        <v>0</v>
      </c>
      <c r="S125">
        <v>116</v>
      </c>
      <c r="T125"/>
      <c r="U125"/>
      <c r="V125" s="185">
        <f>proj16jul!C125</f>
        <v>0</v>
      </c>
      <c r="W125" s="84">
        <f>proj16jul!D125</f>
        <v>0</v>
      </c>
      <c r="X125" s="15">
        <f t="shared" si="24"/>
        <v>0</v>
      </c>
      <c r="Y125" s="15">
        <f t="shared" si="15"/>
        <v>0</v>
      </c>
      <c r="Z125">
        <v>116</v>
      </c>
      <c r="AA125" s="71"/>
      <c r="AB125" s="71"/>
      <c r="AC125" s="84">
        <f>proj16jul!E125</f>
        <v>0</v>
      </c>
      <c r="AD125" s="84">
        <f>proj16jul!F125</f>
        <v>0</v>
      </c>
      <c r="AE125" s="15">
        <f t="shared" si="16"/>
        <v>0</v>
      </c>
      <c r="AF125" s="15"/>
      <c r="AG125" s="15">
        <f t="shared" si="25"/>
        <v>0</v>
      </c>
      <c r="AH125" s="15"/>
      <c r="AI125">
        <v>116</v>
      </c>
      <c r="AJ125"/>
      <c r="AK125"/>
      <c r="AL125" s="1">
        <f t="shared" si="26"/>
        <v>0</v>
      </c>
      <c r="AM125">
        <v>116</v>
      </c>
      <c r="AN125"/>
      <c r="AO125"/>
      <c r="AP125" s="1">
        <f t="shared" si="27"/>
        <v>0</v>
      </c>
    </row>
    <row r="126" spans="1:42" ht="18.75">
      <c r="A126" s="19">
        <v>117</v>
      </c>
      <c r="B126" s="19" t="s">
        <v>1367</v>
      </c>
      <c r="C126" s="19">
        <v>117</v>
      </c>
      <c r="D126" s="21"/>
      <c r="E126" s="34">
        <f t="shared" si="17"/>
        <v>97</v>
      </c>
      <c r="F126" s="35">
        <f t="shared" si="18"/>
        <v>545205</v>
      </c>
      <c r="G126" s="34">
        <f t="shared" si="19"/>
        <v>48</v>
      </c>
      <c r="H126" s="36">
        <f t="shared" si="20"/>
        <v>314228</v>
      </c>
      <c r="I126"/>
      <c r="J126" s="96">
        <f>proj16aug!J126</f>
        <v>0</v>
      </c>
      <c r="K126" s="96">
        <f>proj16aug!K126</f>
        <v>0</v>
      </c>
      <c r="L126"/>
      <c r="M126" s="16"/>
      <c r="N126" s="36">
        <f t="shared" si="21"/>
        <v>545205</v>
      </c>
      <c r="O126" s="36">
        <f t="shared" si="22"/>
        <v>314228</v>
      </c>
      <c r="P126" s="20"/>
      <c r="Q126" s="18">
        <f t="shared" si="23"/>
        <v>1719011</v>
      </c>
      <c r="R126" s="15">
        <f t="shared" si="14"/>
        <v>0</v>
      </c>
      <c r="S126">
        <v>117</v>
      </c>
      <c r="T126">
        <v>97</v>
      </c>
      <c r="U126">
        <v>545205</v>
      </c>
      <c r="V126" s="84">
        <f>proj16jul!C126</f>
        <v>102.42999999999999</v>
      </c>
      <c r="W126" s="84">
        <f>proj16jul!D126</f>
        <v>589766</v>
      </c>
      <c r="X126" s="15">
        <f t="shared" si="24"/>
        <v>-44561</v>
      </c>
      <c r="Y126" s="15">
        <f t="shared" si="15"/>
        <v>0</v>
      </c>
      <c r="Z126" s="122">
        <v>117</v>
      </c>
      <c r="AA126" s="71">
        <v>48</v>
      </c>
      <c r="AB126" s="71">
        <v>314228</v>
      </c>
      <c r="AC126" s="84">
        <f>proj16jul!E126</f>
        <v>57.59</v>
      </c>
      <c r="AD126" s="84">
        <f>proj16jul!F126</f>
        <v>385346</v>
      </c>
      <c r="AE126" s="15">
        <f t="shared" si="16"/>
        <v>-71118</v>
      </c>
      <c r="AF126" s="15"/>
      <c r="AG126" s="15">
        <f t="shared" si="25"/>
        <v>0</v>
      </c>
      <c r="AH126" s="15"/>
      <c r="AI126" s="122">
        <v>117</v>
      </c>
      <c r="AJ126" s="71">
        <v>98</v>
      </c>
      <c r="AK126" s="71">
        <v>485000</v>
      </c>
      <c r="AL126" s="1">
        <f t="shared" si="26"/>
        <v>1</v>
      </c>
      <c r="AM126" s="122">
        <v>117</v>
      </c>
      <c r="AN126" s="71">
        <v>48</v>
      </c>
      <c r="AO126" s="71">
        <v>246800</v>
      </c>
      <c r="AP126" s="1">
        <f t="shared" si="27"/>
        <v>0</v>
      </c>
    </row>
    <row r="127" spans="1:42" s="1" customFormat="1" ht="18.75">
      <c r="A127" s="17">
        <v>118</v>
      </c>
      <c r="B127" s="17" t="s">
        <v>1368</v>
      </c>
      <c r="C127" s="17">
        <v>118</v>
      </c>
      <c r="D127" s="21"/>
      <c r="E127" s="34">
        <f t="shared" si="17"/>
        <v>0</v>
      </c>
      <c r="F127" s="35">
        <f t="shared" si="18"/>
        <v>0</v>
      </c>
      <c r="G127" s="34">
        <f t="shared" si="19"/>
        <v>1</v>
      </c>
      <c r="H127" s="36">
        <f t="shared" si="20"/>
        <v>5000</v>
      </c>
      <c r="I127"/>
      <c r="J127" s="96">
        <f>proj16aug!J127</f>
        <v>0</v>
      </c>
      <c r="K127" s="96">
        <f>proj16aug!K127</f>
        <v>0</v>
      </c>
      <c r="L127"/>
      <c r="M127" s="16"/>
      <c r="N127" s="36">
        <f t="shared" si="21"/>
        <v>0</v>
      </c>
      <c r="O127" s="36">
        <f t="shared" si="22"/>
        <v>5000</v>
      </c>
      <c r="P127" s="16"/>
      <c r="Q127" s="18">
        <f t="shared" si="23"/>
        <v>10001</v>
      </c>
      <c r="R127" s="15">
        <f t="shared" si="14"/>
        <v>0</v>
      </c>
      <c r="S127">
        <v>118</v>
      </c>
      <c r="T127"/>
      <c r="U127"/>
      <c r="V127" s="185">
        <f>proj16jul!C127</f>
        <v>0</v>
      </c>
      <c r="W127" s="84">
        <f>proj16jul!D127</f>
        <v>0</v>
      </c>
      <c r="X127" s="15">
        <f t="shared" si="24"/>
        <v>0</v>
      </c>
      <c r="Y127" s="15">
        <f t="shared" si="15"/>
        <v>0</v>
      </c>
      <c r="Z127" s="122">
        <v>118</v>
      </c>
      <c r="AA127" s="71">
        <v>1</v>
      </c>
      <c r="AB127" s="71">
        <v>5000</v>
      </c>
      <c r="AC127" s="84">
        <f>proj16jul!E127</f>
        <v>1</v>
      </c>
      <c r="AD127" s="84">
        <f>proj16jul!F127</f>
        <v>5000</v>
      </c>
      <c r="AE127" s="15">
        <f t="shared" si="16"/>
        <v>0</v>
      </c>
      <c r="AF127" s="15"/>
      <c r="AG127" s="15">
        <f t="shared" si="25"/>
        <v>0</v>
      </c>
      <c r="AH127" s="15"/>
      <c r="AI127">
        <v>118</v>
      </c>
      <c r="AJ127"/>
      <c r="AK127"/>
      <c r="AL127" s="1">
        <f t="shared" si="26"/>
        <v>0</v>
      </c>
      <c r="AM127" s="122">
        <v>118</v>
      </c>
      <c r="AN127" s="71">
        <v>1</v>
      </c>
      <c r="AO127" s="71">
        <v>5000</v>
      </c>
      <c r="AP127" s="1">
        <f t="shared" si="27"/>
        <v>0</v>
      </c>
    </row>
    <row r="128" spans="1:42" s="1" customFormat="1" ht="18.75" hidden="1">
      <c r="A128" s="17">
        <v>119</v>
      </c>
      <c r="B128" s="17" t="s">
        <v>1369</v>
      </c>
      <c r="C128" s="17">
        <v>119</v>
      </c>
      <c r="D128" s="21"/>
      <c r="E128" s="34">
        <f t="shared" si="17"/>
        <v>0</v>
      </c>
      <c r="F128" s="35">
        <f t="shared" si="18"/>
        <v>0</v>
      </c>
      <c r="G128" s="34">
        <f t="shared" si="19"/>
        <v>0</v>
      </c>
      <c r="H128" s="36">
        <f t="shared" si="20"/>
        <v>0</v>
      </c>
      <c r="I128"/>
      <c r="J128" s="96">
        <f>proj16aug!J128</f>
        <v>0</v>
      </c>
      <c r="K128" s="96">
        <f>proj16aug!K128</f>
        <v>0</v>
      </c>
      <c r="L128"/>
      <c r="M128" s="16"/>
      <c r="N128" s="36">
        <f t="shared" si="21"/>
        <v>0</v>
      </c>
      <c r="O128" s="36">
        <f t="shared" si="22"/>
        <v>0</v>
      </c>
      <c r="P128" s="16"/>
      <c r="Q128" s="18">
        <f t="shared" si="23"/>
        <v>0</v>
      </c>
      <c r="R128" s="15">
        <f t="shared" si="14"/>
        <v>0</v>
      </c>
      <c r="S128">
        <v>119</v>
      </c>
      <c r="T128"/>
      <c r="U128"/>
      <c r="V128" s="185">
        <f>proj16jul!C128</f>
        <v>0</v>
      </c>
      <c r="W128" s="84">
        <f>proj16jul!D128</f>
        <v>0</v>
      </c>
      <c r="X128" s="15">
        <f t="shared" si="24"/>
        <v>0</v>
      </c>
      <c r="Y128" s="15">
        <f t="shared" si="15"/>
        <v>0</v>
      </c>
      <c r="Z128">
        <v>119</v>
      </c>
      <c r="AA128" s="71"/>
      <c r="AB128" s="71"/>
      <c r="AC128" s="84">
        <f>proj16jul!E128</f>
        <v>0</v>
      </c>
      <c r="AD128" s="84">
        <f>proj16jul!F128</f>
        <v>0</v>
      </c>
      <c r="AE128" s="15">
        <f t="shared" si="16"/>
        <v>0</v>
      </c>
      <c r="AF128" s="15"/>
      <c r="AG128" s="15">
        <f t="shared" si="25"/>
        <v>0</v>
      </c>
      <c r="AH128" s="15"/>
      <c r="AI128">
        <v>119</v>
      </c>
      <c r="AJ128"/>
      <c r="AK128"/>
      <c r="AL128" s="1">
        <f t="shared" si="26"/>
        <v>0</v>
      </c>
      <c r="AM128">
        <v>119</v>
      </c>
      <c r="AN128"/>
      <c r="AO128"/>
      <c r="AP128" s="1">
        <f t="shared" si="27"/>
        <v>0</v>
      </c>
    </row>
    <row r="129" spans="1:42" s="1" customFormat="1" ht="18.75" hidden="1">
      <c r="A129" s="17">
        <v>120</v>
      </c>
      <c r="B129" s="17" t="s">
        <v>1370</v>
      </c>
      <c r="C129" s="17">
        <v>120</v>
      </c>
      <c r="D129" s="21"/>
      <c r="E129" s="34">
        <f t="shared" si="17"/>
        <v>0</v>
      </c>
      <c r="F129" s="35">
        <f t="shared" si="18"/>
        <v>0</v>
      </c>
      <c r="G129" s="34">
        <f t="shared" si="19"/>
        <v>0</v>
      </c>
      <c r="H129" s="36">
        <f t="shared" si="20"/>
        <v>0</v>
      </c>
      <c r="I129"/>
      <c r="J129" s="96">
        <f>proj16aug!J129</f>
        <v>0</v>
      </c>
      <c r="K129" s="96">
        <f>proj16aug!K129</f>
        <v>0</v>
      </c>
      <c r="L129"/>
      <c r="M129" s="16"/>
      <c r="N129" s="36">
        <f t="shared" si="21"/>
        <v>0</v>
      </c>
      <c r="O129" s="36">
        <f t="shared" si="22"/>
        <v>0</v>
      </c>
      <c r="P129" s="16"/>
      <c r="Q129" s="18">
        <f t="shared" si="23"/>
        <v>0</v>
      </c>
      <c r="R129" s="15">
        <f t="shared" si="14"/>
        <v>0</v>
      </c>
      <c r="S129">
        <v>120</v>
      </c>
      <c r="T129"/>
      <c r="U129"/>
      <c r="V129" s="185">
        <f>proj16jul!C129</f>
        <v>0</v>
      </c>
      <c r="W129" s="84">
        <f>proj16jul!D129</f>
        <v>0</v>
      </c>
      <c r="X129" s="15">
        <f t="shared" si="24"/>
        <v>0</v>
      </c>
      <c r="Y129" s="15">
        <f t="shared" si="15"/>
        <v>0</v>
      </c>
      <c r="Z129">
        <v>120</v>
      </c>
      <c r="AA129" s="71"/>
      <c r="AB129" s="71"/>
      <c r="AC129" s="84">
        <f>proj16jul!E129</f>
        <v>0</v>
      </c>
      <c r="AD129" s="84">
        <f>proj16jul!F129</f>
        <v>0</v>
      </c>
      <c r="AE129" s="15">
        <f t="shared" si="16"/>
        <v>0</v>
      </c>
      <c r="AF129" s="15"/>
      <c r="AG129" s="15">
        <f t="shared" si="25"/>
        <v>0</v>
      </c>
      <c r="AH129" s="15"/>
      <c r="AI129">
        <v>120</v>
      </c>
      <c r="AJ129"/>
      <c r="AK129"/>
      <c r="AL129" s="1">
        <f t="shared" si="26"/>
        <v>0</v>
      </c>
      <c r="AM129">
        <v>120</v>
      </c>
      <c r="AN129"/>
      <c r="AO129"/>
      <c r="AP129" s="1">
        <f t="shared" si="27"/>
        <v>0</v>
      </c>
    </row>
    <row r="130" spans="1:42" ht="18.75">
      <c r="A130" s="19">
        <v>121</v>
      </c>
      <c r="B130" s="19" t="s">
        <v>820</v>
      </c>
      <c r="C130" s="19">
        <v>121</v>
      </c>
      <c r="D130" s="21"/>
      <c r="E130" s="34">
        <f t="shared" si="17"/>
        <v>4</v>
      </c>
      <c r="F130" s="35">
        <f t="shared" si="18"/>
        <v>24000</v>
      </c>
      <c r="G130" s="34">
        <f t="shared" si="19"/>
        <v>5</v>
      </c>
      <c r="H130" s="36">
        <f t="shared" si="20"/>
        <v>25000</v>
      </c>
      <c r="I130"/>
      <c r="J130" s="96">
        <f>proj16aug!J130</f>
        <v>0</v>
      </c>
      <c r="K130" s="96">
        <f>proj16aug!K130</f>
        <v>0</v>
      </c>
      <c r="L130"/>
      <c r="M130" s="16"/>
      <c r="N130" s="36">
        <f t="shared" si="21"/>
        <v>24000</v>
      </c>
      <c r="O130" s="36">
        <f t="shared" si="22"/>
        <v>25000</v>
      </c>
      <c r="P130" s="20"/>
      <c r="Q130" s="18">
        <f t="shared" si="23"/>
        <v>98009</v>
      </c>
      <c r="R130" s="15">
        <f t="shared" si="14"/>
        <v>0</v>
      </c>
      <c r="S130">
        <v>121</v>
      </c>
      <c r="T130">
        <v>4</v>
      </c>
      <c r="U130">
        <v>24000</v>
      </c>
      <c r="V130" s="84">
        <f>proj16jul!C130</f>
        <v>3</v>
      </c>
      <c r="W130" s="84">
        <f>proj16jul!D130</f>
        <v>15000</v>
      </c>
      <c r="X130" s="15">
        <f t="shared" si="24"/>
        <v>9000</v>
      </c>
      <c r="Y130" s="15">
        <f t="shared" si="15"/>
        <v>0</v>
      </c>
      <c r="Z130" s="122">
        <v>121</v>
      </c>
      <c r="AA130" s="71">
        <v>5</v>
      </c>
      <c r="AB130" s="71">
        <v>25000</v>
      </c>
      <c r="AC130" s="84">
        <f>proj16jul!E130</f>
        <v>11</v>
      </c>
      <c r="AD130" s="84">
        <f>proj16jul!F130</f>
        <v>55000</v>
      </c>
      <c r="AE130" s="15">
        <f t="shared" si="16"/>
        <v>-30000</v>
      </c>
      <c r="AF130" s="15"/>
      <c r="AG130" s="15">
        <f t="shared" si="25"/>
        <v>0</v>
      </c>
      <c r="AH130" s="15"/>
      <c r="AI130" s="122">
        <v>121</v>
      </c>
      <c r="AJ130" s="71">
        <v>4</v>
      </c>
      <c r="AK130" s="71">
        <v>20000</v>
      </c>
      <c r="AL130" s="1">
        <f t="shared" si="26"/>
        <v>0</v>
      </c>
      <c r="AM130" s="122">
        <v>121</v>
      </c>
      <c r="AN130" s="71">
        <v>5</v>
      </c>
      <c r="AO130" s="71">
        <v>25000</v>
      </c>
      <c r="AP130" s="1">
        <f t="shared" si="27"/>
        <v>0</v>
      </c>
    </row>
    <row r="131" spans="1:42" s="1" customFormat="1" ht="18.75">
      <c r="A131" s="17">
        <v>122</v>
      </c>
      <c r="B131" s="17" t="s">
        <v>1372</v>
      </c>
      <c r="C131" s="17">
        <v>122</v>
      </c>
      <c r="D131" s="21"/>
      <c r="E131" s="34">
        <f t="shared" si="17"/>
        <v>0</v>
      </c>
      <c r="F131" s="35">
        <f t="shared" si="18"/>
        <v>0</v>
      </c>
      <c r="G131" s="34">
        <f t="shared" si="19"/>
        <v>2</v>
      </c>
      <c r="H131" s="36">
        <f t="shared" si="20"/>
        <v>10000</v>
      </c>
      <c r="I131"/>
      <c r="J131" s="96">
        <f>proj16aug!J131</f>
        <v>0</v>
      </c>
      <c r="K131" s="96">
        <f>proj16aug!K131</f>
        <v>0</v>
      </c>
      <c r="L131"/>
      <c r="M131" s="16"/>
      <c r="N131" s="36">
        <f t="shared" si="21"/>
        <v>0</v>
      </c>
      <c r="O131" s="36">
        <f t="shared" si="22"/>
        <v>10000</v>
      </c>
      <c r="P131" s="16"/>
      <c r="Q131" s="18">
        <f t="shared" si="23"/>
        <v>20002</v>
      </c>
      <c r="R131" s="15">
        <f t="shared" si="14"/>
        <v>0</v>
      </c>
      <c r="S131">
        <v>122</v>
      </c>
      <c r="T131"/>
      <c r="U131"/>
      <c r="V131" s="185">
        <f>proj16jul!C131</f>
        <v>0</v>
      </c>
      <c r="W131" s="84">
        <f>proj16jul!D131</f>
        <v>0</v>
      </c>
      <c r="X131" s="15">
        <f t="shared" si="24"/>
        <v>0</v>
      </c>
      <c r="Y131" s="15">
        <f t="shared" si="15"/>
        <v>0</v>
      </c>
      <c r="Z131" s="122">
        <v>122</v>
      </c>
      <c r="AA131" s="71">
        <v>2</v>
      </c>
      <c r="AB131" s="71">
        <v>10000</v>
      </c>
      <c r="AC131" s="84">
        <f>proj16jul!E131</f>
        <v>0</v>
      </c>
      <c r="AD131" s="84">
        <f>proj16jul!F131</f>
        <v>0</v>
      </c>
      <c r="AE131" s="15">
        <f t="shared" si="16"/>
        <v>10000</v>
      </c>
      <c r="AF131" s="15"/>
      <c r="AG131" s="15">
        <f t="shared" si="25"/>
        <v>0</v>
      </c>
      <c r="AH131" s="15"/>
      <c r="AI131">
        <v>122</v>
      </c>
      <c r="AJ131"/>
      <c r="AK131"/>
      <c r="AL131" s="1">
        <f t="shared" si="26"/>
        <v>0</v>
      </c>
      <c r="AM131" s="122">
        <v>122</v>
      </c>
      <c r="AN131" s="71">
        <v>2</v>
      </c>
      <c r="AO131" s="71">
        <v>10000</v>
      </c>
      <c r="AP131" s="1">
        <f t="shared" si="27"/>
        <v>0</v>
      </c>
    </row>
    <row r="132" spans="1:42" s="1" customFormat="1" ht="18.75" hidden="1">
      <c r="A132" s="17">
        <v>123</v>
      </c>
      <c r="B132" s="17" t="s">
        <v>1373</v>
      </c>
      <c r="C132" s="17">
        <v>123</v>
      </c>
      <c r="D132" s="21"/>
      <c r="E132" s="34">
        <f t="shared" si="17"/>
        <v>0</v>
      </c>
      <c r="F132" s="35">
        <f t="shared" si="18"/>
        <v>0</v>
      </c>
      <c r="G132" s="34">
        <f t="shared" si="19"/>
        <v>0</v>
      </c>
      <c r="H132" s="36">
        <f t="shared" si="20"/>
        <v>0</v>
      </c>
      <c r="I132"/>
      <c r="J132" s="96">
        <f>proj16aug!J132</f>
        <v>0</v>
      </c>
      <c r="K132" s="96">
        <f>proj16aug!K132</f>
        <v>0</v>
      </c>
      <c r="L132"/>
      <c r="M132" s="16"/>
      <c r="N132" s="36">
        <f t="shared" si="21"/>
        <v>0</v>
      </c>
      <c r="O132" s="36">
        <f t="shared" si="22"/>
        <v>0</v>
      </c>
      <c r="P132" s="16"/>
      <c r="Q132" s="18">
        <f t="shared" si="23"/>
        <v>0</v>
      </c>
      <c r="R132" s="15">
        <f t="shared" si="14"/>
        <v>0</v>
      </c>
      <c r="S132">
        <v>123</v>
      </c>
      <c r="T132"/>
      <c r="U132"/>
      <c r="V132" s="185">
        <f>proj16jul!C132</f>
        <v>0</v>
      </c>
      <c r="W132" s="84">
        <f>proj16jul!D132</f>
        <v>0</v>
      </c>
      <c r="X132" s="15">
        <f t="shared" si="24"/>
        <v>0</v>
      </c>
      <c r="Y132" s="15">
        <f t="shared" si="15"/>
        <v>0</v>
      </c>
      <c r="Z132">
        <v>123</v>
      </c>
      <c r="AA132" s="71"/>
      <c r="AB132" s="71"/>
      <c r="AC132" s="84">
        <f>proj16jul!E132</f>
        <v>0</v>
      </c>
      <c r="AD132" s="84">
        <f>proj16jul!F132</f>
        <v>0</v>
      </c>
      <c r="AE132" s="15">
        <f t="shared" si="16"/>
        <v>0</v>
      </c>
      <c r="AF132" s="15"/>
      <c r="AG132" s="15">
        <f t="shared" si="25"/>
        <v>0</v>
      </c>
      <c r="AH132" s="15"/>
      <c r="AI132">
        <v>123</v>
      </c>
      <c r="AJ132"/>
      <c r="AK132"/>
      <c r="AL132" s="1">
        <f t="shared" si="26"/>
        <v>0</v>
      </c>
      <c r="AM132">
        <v>123</v>
      </c>
      <c r="AN132"/>
      <c r="AO132"/>
      <c r="AP132" s="1">
        <f t="shared" si="27"/>
        <v>0</v>
      </c>
    </row>
    <row r="133" spans="1:42" s="1" customFormat="1" ht="18.75" hidden="1">
      <c r="A133" s="17">
        <v>124</v>
      </c>
      <c r="B133" s="17" t="s">
        <v>1374</v>
      </c>
      <c r="C133" s="17">
        <v>124</v>
      </c>
      <c r="D133" s="21"/>
      <c r="E133" s="34">
        <f t="shared" si="17"/>
        <v>0</v>
      </c>
      <c r="F133" s="35">
        <f t="shared" si="18"/>
        <v>0</v>
      </c>
      <c r="G133" s="34">
        <f t="shared" si="19"/>
        <v>0</v>
      </c>
      <c r="H133" s="36">
        <f t="shared" si="20"/>
        <v>0</v>
      </c>
      <c r="I133"/>
      <c r="J133" s="96">
        <f>proj16aug!J133</f>
        <v>0</v>
      </c>
      <c r="K133" s="96">
        <f>proj16aug!K133</f>
        <v>0</v>
      </c>
      <c r="L133"/>
      <c r="M133" s="16"/>
      <c r="N133" s="36">
        <f t="shared" si="21"/>
        <v>0</v>
      </c>
      <c r="O133" s="36">
        <f t="shared" si="22"/>
        <v>0</v>
      </c>
      <c r="P133" s="16"/>
      <c r="Q133" s="18">
        <f t="shared" si="23"/>
        <v>0</v>
      </c>
      <c r="R133" s="15">
        <f t="shared" si="14"/>
        <v>0</v>
      </c>
      <c r="S133">
        <v>124</v>
      </c>
      <c r="T133"/>
      <c r="U133"/>
      <c r="V133" s="185">
        <f>proj16jul!C133</f>
        <v>0</v>
      </c>
      <c r="W133" s="84">
        <f>proj16jul!D133</f>
        <v>0</v>
      </c>
      <c r="X133" s="15">
        <f t="shared" si="24"/>
        <v>0</v>
      </c>
      <c r="Y133" s="15">
        <f t="shared" si="15"/>
        <v>0</v>
      </c>
      <c r="Z133">
        <v>124</v>
      </c>
      <c r="AA133" s="71"/>
      <c r="AB133" s="71"/>
      <c r="AC133" s="84">
        <f>proj16jul!E133</f>
        <v>0</v>
      </c>
      <c r="AD133" s="84">
        <f>proj16jul!F133</f>
        <v>0</v>
      </c>
      <c r="AE133" s="15">
        <f t="shared" si="16"/>
        <v>0</v>
      </c>
      <c r="AF133" s="15"/>
      <c r="AG133" s="15">
        <f t="shared" si="25"/>
        <v>0</v>
      </c>
      <c r="AH133" s="15"/>
      <c r="AI133">
        <v>124</v>
      </c>
      <c r="AJ133"/>
      <c r="AK133"/>
      <c r="AL133" s="1">
        <f t="shared" si="26"/>
        <v>0</v>
      </c>
      <c r="AM133">
        <v>124</v>
      </c>
      <c r="AN133"/>
      <c r="AO133"/>
      <c r="AP133" s="1">
        <f t="shared" si="27"/>
        <v>0</v>
      </c>
    </row>
    <row r="134" spans="1:42" ht="18.75">
      <c r="A134" s="19">
        <v>125</v>
      </c>
      <c r="B134" s="19" t="s">
        <v>1268</v>
      </c>
      <c r="C134" s="19">
        <v>125</v>
      </c>
      <c r="D134" s="21"/>
      <c r="E134" s="34">
        <f t="shared" si="17"/>
        <v>68</v>
      </c>
      <c r="F134" s="35">
        <f t="shared" si="18"/>
        <v>358354</v>
      </c>
      <c r="G134" s="34">
        <f t="shared" si="19"/>
        <v>4</v>
      </c>
      <c r="H134" s="36">
        <f t="shared" si="20"/>
        <v>20000</v>
      </c>
      <c r="I134"/>
      <c r="J134" s="96">
        <f>proj16aug!J134</f>
        <v>0</v>
      </c>
      <c r="K134" s="96">
        <f>proj16aug!K134</f>
        <v>0</v>
      </c>
      <c r="L134"/>
      <c r="M134" s="16"/>
      <c r="N134" s="36">
        <f t="shared" si="21"/>
        <v>358354</v>
      </c>
      <c r="O134" s="36">
        <f t="shared" si="22"/>
        <v>20000</v>
      </c>
      <c r="P134" s="20"/>
      <c r="Q134" s="18">
        <f t="shared" si="23"/>
        <v>756780</v>
      </c>
      <c r="R134" s="15">
        <f t="shared" si="14"/>
        <v>0</v>
      </c>
      <c r="S134">
        <v>125</v>
      </c>
      <c r="T134">
        <v>68</v>
      </c>
      <c r="U134">
        <v>358354</v>
      </c>
      <c r="V134" s="84">
        <f>proj16jul!C134</f>
        <v>70</v>
      </c>
      <c r="W134" s="84">
        <f>proj16jul!D134</f>
        <v>368354</v>
      </c>
      <c r="X134" s="15">
        <f t="shared" si="24"/>
        <v>-10000</v>
      </c>
      <c r="Y134" s="15">
        <f t="shared" si="15"/>
        <v>0</v>
      </c>
      <c r="Z134" s="122">
        <v>125</v>
      </c>
      <c r="AA134" s="71">
        <v>4</v>
      </c>
      <c r="AB134" s="71">
        <v>20000</v>
      </c>
      <c r="AC134" s="84">
        <f>proj16jul!E134</f>
        <v>5</v>
      </c>
      <c r="AD134" s="84">
        <f>proj16jul!F134</f>
        <v>31314</v>
      </c>
      <c r="AE134" s="15">
        <f t="shared" si="16"/>
        <v>-11314</v>
      </c>
      <c r="AF134" s="15"/>
      <c r="AG134" s="15">
        <f t="shared" si="25"/>
        <v>0</v>
      </c>
      <c r="AH134" s="15"/>
      <c r="AI134" s="122">
        <v>125</v>
      </c>
      <c r="AJ134" s="71">
        <v>68</v>
      </c>
      <c r="AK134" s="71">
        <v>340000</v>
      </c>
      <c r="AL134" s="1">
        <f t="shared" si="26"/>
        <v>0</v>
      </c>
      <c r="AM134" s="122">
        <v>125</v>
      </c>
      <c r="AN134" s="71">
        <v>4</v>
      </c>
      <c r="AO134" s="71">
        <v>20000</v>
      </c>
      <c r="AP134" s="1">
        <f t="shared" si="27"/>
        <v>0</v>
      </c>
    </row>
    <row r="135" spans="1:42" ht="18.75" hidden="1">
      <c r="A135" s="19">
        <v>126</v>
      </c>
      <c r="B135" s="19" t="s">
        <v>779</v>
      </c>
      <c r="C135" s="19">
        <v>126</v>
      </c>
      <c r="D135" s="21"/>
      <c r="E135" s="34">
        <f t="shared" si="17"/>
        <v>0</v>
      </c>
      <c r="F135" s="35">
        <f t="shared" si="18"/>
        <v>0</v>
      </c>
      <c r="G135" s="34">
        <f t="shared" si="19"/>
        <v>0</v>
      </c>
      <c r="H135" s="36">
        <f t="shared" si="20"/>
        <v>0</v>
      </c>
      <c r="I135"/>
      <c r="J135" s="96">
        <f>proj16aug!J135</f>
        <v>0</v>
      </c>
      <c r="K135" s="96">
        <f>proj16aug!K135</f>
        <v>0</v>
      </c>
      <c r="L135"/>
      <c r="M135" s="16"/>
      <c r="N135" s="36">
        <f t="shared" si="21"/>
        <v>0</v>
      </c>
      <c r="O135" s="36">
        <f t="shared" si="22"/>
        <v>0</v>
      </c>
      <c r="P135" s="20"/>
      <c r="Q135" s="18">
        <f t="shared" si="23"/>
        <v>0</v>
      </c>
      <c r="R135" s="15">
        <f t="shared" si="14"/>
        <v>0</v>
      </c>
      <c r="S135">
        <v>126</v>
      </c>
      <c r="T135"/>
      <c r="U135"/>
      <c r="V135" s="185">
        <f>proj16jul!C135</f>
        <v>0</v>
      </c>
      <c r="W135" s="84">
        <f>proj16jul!D135</f>
        <v>0</v>
      </c>
      <c r="X135" s="15">
        <f t="shared" si="24"/>
        <v>0</v>
      </c>
      <c r="Y135" s="15">
        <f t="shared" si="15"/>
        <v>0</v>
      </c>
      <c r="Z135">
        <v>126</v>
      </c>
      <c r="AA135" s="71"/>
      <c r="AB135" s="71"/>
      <c r="AC135" s="84">
        <f>proj16jul!E135</f>
        <v>1.18</v>
      </c>
      <c r="AD135" s="84">
        <f>proj16jul!F135</f>
        <v>7906</v>
      </c>
      <c r="AE135" s="15">
        <f t="shared" si="16"/>
        <v>-7906</v>
      </c>
      <c r="AF135" s="15"/>
      <c r="AG135" s="15">
        <f t="shared" si="25"/>
        <v>0</v>
      </c>
      <c r="AH135" s="15"/>
      <c r="AI135">
        <v>126</v>
      </c>
      <c r="AJ135"/>
      <c r="AK135"/>
      <c r="AL135" s="1">
        <f t="shared" si="26"/>
        <v>0</v>
      </c>
      <c r="AM135">
        <v>126</v>
      </c>
      <c r="AN135"/>
      <c r="AO135"/>
      <c r="AP135" s="1">
        <f t="shared" si="27"/>
        <v>0</v>
      </c>
    </row>
    <row r="136" spans="1:42" s="1" customFormat="1" ht="18.75">
      <c r="A136" s="17">
        <v>127</v>
      </c>
      <c r="B136" s="17" t="s">
        <v>1375</v>
      </c>
      <c r="C136" s="17">
        <v>127</v>
      </c>
      <c r="D136" s="21"/>
      <c r="E136" s="34">
        <f t="shared" si="17"/>
        <v>131</v>
      </c>
      <c r="F136" s="35">
        <f t="shared" si="18"/>
        <v>850119</v>
      </c>
      <c r="G136" s="34">
        <f t="shared" si="19"/>
        <v>30</v>
      </c>
      <c r="H136" s="36">
        <f t="shared" si="20"/>
        <v>205121</v>
      </c>
      <c r="I136"/>
      <c r="J136" s="96">
        <f>proj16aug!J136</f>
        <v>0</v>
      </c>
      <c r="K136" s="96">
        <f>proj16aug!K136</f>
        <v>0</v>
      </c>
      <c r="L136"/>
      <c r="M136" s="16"/>
      <c r="N136" s="36">
        <f t="shared" si="21"/>
        <v>850119</v>
      </c>
      <c r="O136" s="36">
        <f t="shared" si="22"/>
        <v>205121</v>
      </c>
      <c r="P136" s="16"/>
      <c r="Q136" s="18">
        <f t="shared" si="23"/>
        <v>2110641</v>
      </c>
      <c r="R136" s="15">
        <f t="shared" si="14"/>
        <v>0</v>
      </c>
      <c r="S136">
        <v>127</v>
      </c>
      <c r="T136">
        <v>131</v>
      </c>
      <c r="U136">
        <v>850119</v>
      </c>
      <c r="V136" s="84">
        <f>proj16jul!C136</f>
        <v>123.99999999999999</v>
      </c>
      <c r="W136" s="84">
        <f>proj16jul!D136</f>
        <v>838623</v>
      </c>
      <c r="X136" s="15">
        <f t="shared" si="24"/>
        <v>11496</v>
      </c>
      <c r="Y136" s="15">
        <f t="shared" si="15"/>
        <v>0</v>
      </c>
      <c r="Z136" s="122">
        <v>127</v>
      </c>
      <c r="AA136" s="71">
        <v>30</v>
      </c>
      <c r="AB136" s="71">
        <v>205121</v>
      </c>
      <c r="AC136" s="84">
        <f>proj16jul!E136</f>
        <v>28.3</v>
      </c>
      <c r="AD136" s="84">
        <f>proj16jul!F136</f>
        <v>202217</v>
      </c>
      <c r="AE136" s="15">
        <f t="shared" si="16"/>
        <v>2904</v>
      </c>
      <c r="AF136" s="15"/>
      <c r="AG136" s="15">
        <f t="shared" si="25"/>
        <v>0</v>
      </c>
      <c r="AH136" s="15"/>
      <c r="AI136" s="122">
        <v>127</v>
      </c>
      <c r="AJ136" s="71">
        <v>131</v>
      </c>
      <c r="AK136" s="71">
        <v>655000</v>
      </c>
      <c r="AL136" s="1">
        <f t="shared" si="26"/>
        <v>0</v>
      </c>
      <c r="AM136" s="122">
        <v>127</v>
      </c>
      <c r="AN136" s="71">
        <v>30</v>
      </c>
      <c r="AO136" s="71">
        <v>160200</v>
      </c>
      <c r="AP136" s="1">
        <f t="shared" si="27"/>
        <v>0</v>
      </c>
    </row>
    <row r="137" spans="1:42" ht="18.75">
      <c r="A137" s="19">
        <v>128</v>
      </c>
      <c r="B137" s="19" t="s">
        <v>580</v>
      </c>
      <c r="C137" s="19">
        <v>128</v>
      </c>
      <c r="D137" s="21"/>
      <c r="E137" s="34">
        <f t="shared" si="17"/>
        <v>36</v>
      </c>
      <c r="F137" s="35">
        <f t="shared" si="18"/>
        <v>191343</v>
      </c>
      <c r="G137" s="34">
        <f t="shared" si="19"/>
        <v>189</v>
      </c>
      <c r="H137" s="36">
        <f t="shared" si="20"/>
        <v>1095599</v>
      </c>
      <c r="I137"/>
      <c r="J137" s="96">
        <f>proj16aug!J137</f>
        <v>0</v>
      </c>
      <c r="K137" s="96">
        <f>proj16aug!K137</f>
        <v>0</v>
      </c>
      <c r="L137"/>
      <c r="M137" s="16"/>
      <c r="N137" s="36">
        <f t="shared" si="21"/>
        <v>191343</v>
      </c>
      <c r="O137" s="36">
        <f t="shared" si="22"/>
        <v>1095599</v>
      </c>
      <c r="P137" s="20"/>
      <c r="Q137" s="18">
        <f t="shared" si="23"/>
        <v>2574109</v>
      </c>
      <c r="R137" s="15">
        <f t="shared" si="14"/>
        <v>0</v>
      </c>
      <c r="S137">
        <v>128</v>
      </c>
      <c r="T137">
        <v>36</v>
      </c>
      <c r="U137">
        <v>191343</v>
      </c>
      <c r="V137" s="84">
        <f>proj16jul!C137</f>
        <v>42.49</v>
      </c>
      <c r="W137" s="84">
        <f>proj16jul!D137</f>
        <v>247501</v>
      </c>
      <c r="X137" s="15">
        <f t="shared" si="24"/>
        <v>-56158</v>
      </c>
      <c r="Y137" s="15">
        <f t="shared" si="15"/>
        <v>0</v>
      </c>
      <c r="Z137" s="122">
        <v>128</v>
      </c>
      <c r="AA137" s="71">
        <v>189</v>
      </c>
      <c r="AB137" s="71">
        <v>1095599</v>
      </c>
      <c r="AC137" s="84">
        <f>proj16jul!E137</f>
        <v>211.74</v>
      </c>
      <c r="AD137" s="84">
        <f>proj16jul!F137</f>
        <v>1190061</v>
      </c>
      <c r="AE137" s="15">
        <f t="shared" si="16"/>
        <v>-94462</v>
      </c>
      <c r="AF137" s="15"/>
      <c r="AG137" s="15">
        <f t="shared" si="25"/>
        <v>0</v>
      </c>
      <c r="AH137" s="15"/>
      <c r="AI137" s="122">
        <v>128</v>
      </c>
      <c r="AJ137" s="71">
        <v>36</v>
      </c>
      <c r="AK137" s="71">
        <v>180000</v>
      </c>
      <c r="AL137" s="1">
        <f t="shared" si="26"/>
        <v>0</v>
      </c>
      <c r="AM137" s="122">
        <v>128</v>
      </c>
      <c r="AN137" s="71">
        <v>189</v>
      </c>
      <c r="AO137" s="71">
        <v>974788</v>
      </c>
      <c r="AP137" s="1">
        <f t="shared" si="27"/>
        <v>0</v>
      </c>
    </row>
    <row r="138" spans="1:42" s="1" customFormat="1" ht="18.75" hidden="1">
      <c r="A138" s="17">
        <v>129</v>
      </c>
      <c r="B138" s="17" t="s">
        <v>1376</v>
      </c>
      <c r="C138" s="17">
        <v>129</v>
      </c>
      <c r="D138" s="21"/>
      <c r="E138" s="34">
        <f t="shared" si="17"/>
        <v>0</v>
      </c>
      <c r="F138" s="35">
        <f t="shared" si="18"/>
        <v>0</v>
      </c>
      <c r="G138" s="34">
        <f t="shared" si="19"/>
        <v>0</v>
      </c>
      <c r="H138" s="36">
        <f t="shared" si="20"/>
        <v>0</v>
      </c>
      <c r="I138"/>
      <c r="J138" s="96">
        <f>proj16aug!J138</f>
        <v>0</v>
      </c>
      <c r="K138" s="96">
        <f>proj16aug!K138</f>
        <v>0</v>
      </c>
      <c r="L138"/>
      <c r="M138" s="16"/>
      <c r="N138" s="36">
        <f t="shared" si="21"/>
        <v>0</v>
      </c>
      <c r="O138" s="36">
        <f t="shared" si="22"/>
        <v>0</v>
      </c>
      <c r="P138" s="16"/>
      <c r="Q138" s="18">
        <f t="shared" si="23"/>
        <v>0</v>
      </c>
      <c r="R138" s="15">
        <f t="shared" ref="R138:R201" si="28">ABS(A138-S138)</f>
        <v>0</v>
      </c>
      <c r="S138">
        <v>129</v>
      </c>
      <c r="T138"/>
      <c r="U138"/>
      <c r="V138" s="185">
        <f>proj16jul!C138</f>
        <v>0</v>
      </c>
      <c r="W138" s="84">
        <f>proj16jul!D138</f>
        <v>0</v>
      </c>
      <c r="X138" s="15">
        <f t="shared" si="24"/>
        <v>0</v>
      </c>
      <c r="Y138" s="15">
        <f t="shared" ref="Y138:Y201" si="29">ABS(Z138-A138)</f>
        <v>0</v>
      </c>
      <c r="Z138">
        <v>129</v>
      </c>
      <c r="AA138" s="71"/>
      <c r="AB138" s="71"/>
      <c r="AC138" s="84">
        <f>proj16jul!E138</f>
        <v>0</v>
      </c>
      <c r="AD138" s="84">
        <f>proj16jul!F138</f>
        <v>0</v>
      </c>
      <c r="AE138" s="15">
        <f t="shared" ref="AE138:AE201" si="30">AB138-AD138</f>
        <v>0</v>
      </c>
      <c r="AF138" s="15"/>
      <c r="AG138" s="15">
        <f t="shared" si="25"/>
        <v>0</v>
      </c>
      <c r="AH138" s="15"/>
      <c r="AI138">
        <v>129</v>
      </c>
      <c r="AJ138"/>
      <c r="AK138"/>
      <c r="AL138" s="1">
        <f t="shared" si="26"/>
        <v>0</v>
      </c>
      <c r="AM138">
        <v>129</v>
      </c>
      <c r="AN138"/>
      <c r="AO138"/>
      <c r="AP138" s="1">
        <f t="shared" si="27"/>
        <v>0</v>
      </c>
    </row>
    <row r="139" spans="1:42" s="1" customFormat="1" ht="18.75" hidden="1">
      <c r="A139" s="17">
        <v>130</v>
      </c>
      <c r="B139" s="17" t="s">
        <v>1377</v>
      </c>
      <c r="C139" s="17">
        <v>130</v>
      </c>
      <c r="D139" s="21"/>
      <c r="E139" s="34">
        <f t="shared" ref="E139:E202" si="31">T139</f>
        <v>0</v>
      </c>
      <c r="F139" s="35">
        <f t="shared" ref="F139:F202" si="32">U139</f>
        <v>0</v>
      </c>
      <c r="G139" s="34">
        <f t="shared" ref="G139:G202" si="33">AA139</f>
        <v>0</v>
      </c>
      <c r="H139" s="36">
        <f t="shared" ref="H139:H202" si="34">AB139</f>
        <v>0</v>
      </c>
      <c r="I139"/>
      <c r="J139" s="96">
        <f>proj16aug!J139</f>
        <v>0</v>
      </c>
      <c r="K139" s="96">
        <f>proj16aug!K139</f>
        <v>0</v>
      </c>
      <c r="L139"/>
      <c r="M139" s="16"/>
      <c r="N139" s="36">
        <f t="shared" ref="N139:N202" si="35">F139+J139</f>
        <v>0</v>
      </c>
      <c r="O139" s="36">
        <f t="shared" ref="O139:O202" si="36">H139+K139</f>
        <v>0</v>
      </c>
      <c r="P139" s="16"/>
      <c r="Q139" s="18">
        <f t="shared" ref="Q139:Q202" si="37">SUM(E139:O139)</f>
        <v>0</v>
      </c>
      <c r="R139" s="15">
        <f t="shared" si="28"/>
        <v>0</v>
      </c>
      <c r="S139">
        <v>130</v>
      </c>
      <c r="T139"/>
      <c r="U139"/>
      <c r="V139" s="185">
        <f>proj16jul!C139</f>
        <v>0</v>
      </c>
      <c r="W139" s="84">
        <f>proj16jul!D139</f>
        <v>0</v>
      </c>
      <c r="X139" s="15">
        <f t="shared" ref="X139:X202" si="38">U139-W139</f>
        <v>0</v>
      </c>
      <c r="Y139" s="15">
        <f t="shared" si="29"/>
        <v>0</v>
      </c>
      <c r="Z139">
        <v>130</v>
      </c>
      <c r="AA139" s="71"/>
      <c r="AB139" s="71"/>
      <c r="AC139" s="84">
        <f>proj16jul!E139</f>
        <v>0</v>
      </c>
      <c r="AD139" s="84">
        <f>proj16jul!F139</f>
        <v>0</v>
      </c>
      <c r="AE139" s="15">
        <f t="shared" si="30"/>
        <v>0</v>
      </c>
      <c r="AF139" s="15"/>
      <c r="AG139" s="15">
        <f t="shared" ref="AG139:AG202" si="39">AI139-A139</f>
        <v>0</v>
      </c>
      <c r="AH139" s="15"/>
      <c r="AI139">
        <v>130</v>
      </c>
      <c r="AJ139"/>
      <c r="AK139"/>
      <c r="AL139" s="1">
        <f t="shared" ref="AL139:AL202" si="40">AJ139-T139</f>
        <v>0</v>
      </c>
      <c r="AM139">
        <v>130</v>
      </c>
      <c r="AN139"/>
      <c r="AO139"/>
      <c r="AP139" s="1">
        <f t="shared" ref="AP139:AP202" si="41">AN139-AA139</f>
        <v>0</v>
      </c>
    </row>
    <row r="140" spans="1:42" s="1" customFormat="1" ht="18.75">
      <c r="A140" s="17">
        <v>131</v>
      </c>
      <c r="B140" s="17" t="s">
        <v>1378</v>
      </c>
      <c r="C140" s="17">
        <v>131</v>
      </c>
      <c r="D140" s="21"/>
      <c r="E140" s="34">
        <f t="shared" si="31"/>
        <v>0</v>
      </c>
      <c r="F140" s="35">
        <f t="shared" si="32"/>
        <v>0</v>
      </c>
      <c r="G140" s="34">
        <f t="shared" si="33"/>
        <v>3</v>
      </c>
      <c r="H140" s="36">
        <f t="shared" si="34"/>
        <v>28100</v>
      </c>
      <c r="I140"/>
      <c r="J140" s="96">
        <f>proj16aug!J140</f>
        <v>0</v>
      </c>
      <c r="K140" s="96">
        <f>proj16aug!K140</f>
        <v>0</v>
      </c>
      <c r="L140"/>
      <c r="M140" s="16"/>
      <c r="N140" s="36">
        <f t="shared" si="35"/>
        <v>0</v>
      </c>
      <c r="O140" s="36">
        <f t="shared" si="36"/>
        <v>28100</v>
      </c>
      <c r="P140" s="16"/>
      <c r="Q140" s="18">
        <f t="shared" si="37"/>
        <v>56203</v>
      </c>
      <c r="R140" s="15">
        <f t="shared" si="28"/>
        <v>0</v>
      </c>
      <c r="S140">
        <v>131</v>
      </c>
      <c r="T140"/>
      <c r="U140"/>
      <c r="V140" s="185">
        <f>proj16jul!C140</f>
        <v>0</v>
      </c>
      <c r="W140" s="84">
        <f>proj16jul!D140</f>
        <v>0</v>
      </c>
      <c r="X140" s="15">
        <f t="shared" si="38"/>
        <v>0</v>
      </c>
      <c r="Y140" s="15">
        <f t="shared" si="29"/>
        <v>0</v>
      </c>
      <c r="Z140" s="122">
        <v>131</v>
      </c>
      <c r="AA140" s="71">
        <v>3</v>
      </c>
      <c r="AB140" s="71">
        <v>28100</v>
      </c>
      <c r="AC140" s="84">
        <f>proj16jul!E140</f>
        <v>0</v>
      </c>
      <c r="AD140" s="84">
        <f>proj16jul!F140</f>
        <v>0</v>
      </c>
      <c r="AE140" s="15">
        <f t="shared" si="30"/>
        <v>28100</v>
      </c>
      <c r="AF140" s="15"/>
      <c r="AG140" s="15">
        <f t="shared" si="39"/>
        <v>0</v>
      </c>
      <c r="AH140" s="15"/>
      <c r="AI140">
        <v>131</v>
      </c>
      <c r="AJ140"/>
      <c r="AK140"/>
      <c r="AL140" s="1">
        <f t="shared" si="40"/>
        <v>0</v>
      </c>
      <c r="AM140" s="122">
        <v>131</v>
      </c>
      <c r="AN140" s="71">
        <v>3</v>
      </c>
      <c r="AO140" s="71">
        <v>20100</v>
      </c>
      <c r="AP140" s="1">
        <f t="shared" si="41"/>
        <v>0</v>
      </c>
    </row>
    <row r="141" spans="1:42" s="1" customFormat="1" ht="18.75" hidden="1">
      <c r="A141" s="17">
        <v>132</v>
      </c>
      <c r="B141" s="17" t="s">
        <v>1379</v>
      </c>
      <c r="C141" s="17">
        <v>132</v>
      </c>
      <c r="D141" s="21"/>
      <c r="E141" s="34">
        <f t="shared" si="31"/>
        <v>0</v>
      </c>
      <c r="F141" s="35">
        <f t="shared" si="32"/>
        <v>0</v>
      </c>
      <c r="G141" s="34">
        <f t="shared" si="33"/>
        <v>0</v>
      </c>
      <c r="H141" s="36">
        <f t="shared" si="34"/>
        <v>0</v>
      </c>
      <c r="I141"/>
      <c r="J141" s="96">
        <f>proj16aug!J141</f>
        <v>0</v>
      </c>
      <c r="K141" s="96">
        <f>proj16aug!K141</f>
        <v>0</v>
      </c>
      <c r="L141"/>
      <c r="M141" s="16"/>
      <c r="N141" s="36">
        <f t="shared" si="35"/>
        <v>0</v>
      </c>
      <c r="O141" s="36">
        <f t="shared" si="36"/>
        <v>0</v>
      </c>
      <c r="P141" s="16"/>
      <c r="Q141" s="18">
        <f t="shared" si="37"/>
        <v>0</v>
      </c>
      <c r="R141" s="15">
        <f t="shared" si="28"/>
        <v>0</v>
      </c>
      <c r="S141">
        <v>132</v>
      </c>
      <c r="T141"/>
      <c r="U141"/>
      <c r="V141" s="185">
        <f>proj16jul!C141</f>
        <v>0</v>
      </c>
      <c r="W141" s="84">
        <f>proj16jul!D141</f>
        <v>0</v>
      </c>
      <c r="X141" s="15">
        <f t="shared" si="38"/>
        <v>0</v>
      </c>
      <c r="Y141" s="15">
        <f t="shared" si="29"/>
        <v>0</v>
      </c>
      <c r="Z141">
        <v>132</v>
      </c>
      <c r="AA141" s="71"/>
      <c r="AB141" s="71"/>
      <c r="AC141" s="84">
        <f>proj16jul!E141</f>
        <v>0</v>
      </c>
      <c r="AD141" s="84">
        <f>proj16jul!F141</f>
        <v>0</v>
      </c>
      <c r="AE141" s="15">
        <f t="shared" si="30"/>
        <v>0</v>
      </c>
      <c r="AF141" s="15"/>
      <c r="AG141" s="15">
        <f t="shared" si="39"/>
        <v>0</v>
      </c>
      <c r="AH141" s="15"/>
      <c r="AI141">
        <v>132</v>
      </c>
      <c r="AJ141"/>
      <c r="AK141"/>
      <c r="AL141" s="1">
        <f t="shared" si="40"/>
        <v>0</v>
      </c>
      <c r="AM141">
        <v>132</v>
      </c>
      <c r="AN141"/>
      <c r="AO141"/>
      <c r="AP141" s="1">
        <f t="shared" si="41"/>
        <v>0</v>
      </c>
    </row>
    <row r="142" spans="1:42" ht="18.75">
      <c r="A142" s="19">
        <v>133</v>
      </c>
      <c r="B142" s="19" t="s">
        <v>836</v>
      </c>
      <c r="C142" s="19">
        <v>133</v>
      </c>
      <c r="D142" s="21"/>
      <c r="E142" s="34">
        <f t="shared" si="31"/>
        <v>57</v>
      </c>
      <c r="F142" s="35">
        <f t="shared" si="32"/>
        <v>306291</v>
      </c>
      <c r="G142" s="34">
        <f t="shared" si="33"/>
        <v>15</v>
      </c>
      <c r="H142" s="36">
        <f t="shared" si="34"/>
        <v>85200</v>
      </c>
      <c r="I142"/>
      <c r="J142" s="96">
        <f>proj16aug!J142</f>
        <v>0</v>
      </c>
      <c r="K142" s="96">
        <f>proj16aug!K142</f>
        <v>0</v>
      </c>
      <c r="L142"/>
      <c r="M142" s="16"/>
      <c r="N142" s="36">
        <f t="shared" si="35"/>
        <v>306291</v>
      </c>
      <c r="O142" s="36">
        <f t="shared" si="36"/>
        <v>85200</v>
      </c>
      <c r="P142" s="20"/>
      <c r="Q142" s="18">
        <f t="shared" si="37"/>
        <v>783054</v>
      </c>
      <c r="R142" s="15">
        <f t="shared" si="28"/>
        <v>0</v>
      </c>
      <c r="S142">
        <v>133</v>
      </c>
      <c r="T142">
        <v>57</v>
      </c>
      <c r="U142">
        <v>306291</v>
      </c>
      <c r="V142" s="84">
        <f>proj16jul!C142</f>
        <v>57.480000000000004</v>
      </c>
      <c r="W142" s="84">
        <f>proj16jul!D142</f>
        <v>305871</v>
      </c>
      <c r="X142" s="15">
        <f t="shared" si="38"/>
        <v>420</v>
      </c>
      <c r="Y142" s="15">
        <f t="shared" si="29"/>
        <v>0</v>
      </c>
      <c r="Z142" s="122">
        <v>133</v>
      </c>
      <c r="AA142" s="71">
        <v>15</v>
      </c>
      <c r="AB142" s="71">
        <v>85200</v>
      </c>
      <c r="AC142" s="84">
        <f>proj16jul!E142</f>
        <v>14.07</v>
      </c>
      <c r="AD142" s="84">
        <f>proj16jul!F142</f>
        <v>76997</v>
      </c>
      <c r="AE142" s="15">
        <f t="shared" si="30"/>
        <v>8203</v>
      </c>
      <c r="AF142" s="15"/>
      <c r="AG142" s="15">
        <f t="shared" si="39"/>
        <v>0</v>
      </c>
      <c r="AH142" s="15"/>
      <c r="AI142" s="122">
        <v>133</v>
      </c>
      <c r="AJ142" s="71">
        <v>58</v>
      </c>
      <c r="AK142" s="71">
        <v>290000</v>
      </c>
      <c r="AL142" s="1">
        <f t="shared" si="40"/>
        <v>1</v>
      </c>
      <c r="AM142" s="122">
        <v>133</v>
      </c>
      <c r="AN142" s="71">
        <v>15</v>
      </c>
      <c r="AO142" s="71">
        <v>85200</v>
      </c>
      <c r="AP142" s="1">
        <f t="shared" si="41"/>
        <v>0</v>
      </c>
    </row>
    <row r="143" spans="1:42" s="1" customFormat="1" ht="18.75" hidden="1">
      <c r="A143" s="17">
        <v>134</v>
      </c>
      <c r="B143" s="17" t="s">
        <v>1380</v>
      </c>
      <c r="C143" s="17">
        <v>134</v>
      </c>
      <c r="D143" s="21"/>
      <c r="E143" s="34">
        <f t="shared" si="31"/>
        <v>0</v>
      </c>
      <c r="F143" s="35">
        <f t="shared" si="32"/>
        <v>0</v>
      </c>
      <c r="G143" s="34">
        <f t="shared" si="33"/>
        <v>0</v>
      </c>
      <c r="H143" s="36">
        <f t="shared" si="34"/>
        <v>0</v>
      </c>
      <c r="I143"/>
      <c r="J143" s="96">
        <f>proj16aug!J143</f>
        <v>0</v>
      </c>
      <c r="K143" s="96">
        <f>proj16aug!K143</f>
        <v>0</v>
      </c>
      <c r="L143"/>
      <c r="M143" s="16"/>
      <c r="N143" s="36">
        <f t="shared" si="35"/>
        <v>0</v>
      </c>
      <c r="O143" s="36">
        <f t="shared" si="36"/>
        <v>0</v>
      </c>
      <c r="P143" s="16"/>
      <c r="Q143" s="18">
        <f t="shared" si="37"/>
        <v>0</v>
      </c>
      <c r="R143" s="15">
        <f t="shared" si="28"/>
        <v>0</v>
      </c>
      <c r="S143">
        <v>134</v>
      </c>
      <c r="T143"/>
      <c r="U143"/>
      <c r="V143" s="185">
        <f>proj16jul!C143</f>
        <v>0</v>
      </c>
      <c r="W143" s="84">
        <f>proj16jul!D143</f>
        <v>0</v>
      </c>
      <c r="X143" s="15">
        <f t="shared" si="38"/>
        <v>0</v>
      </c>
      <c r="Y143" s="15">
        <f t="shared" si="29"/>
        <v>0</v>
      </c>
      <c r="Z143">
        <v>134</v>
      </c>
      <c r="AA143" s="71"/>
      <c r="AB143" s="71"/>
      <c r="AC143" s="84">
        <f>proj16jul!E143</f>
        <v>0</v>
      </c>
      <c r="AD143" s="84">
        <f>proj16jul!F143</f>
        <v>0</v>
      </c>
      <c r="AE143" s="15">
        <f t="shared" si="30"/>
        <v>0</v>
      </c>
      <c r="AF143" s="15"/>
      <c r="AG143" s="15">
        <f t="shared" si="39"/>
        <v>0</v>
      </c>
      <c r="AH143" s="15"/>
      <c r="AI143">
        <v>134</v>
      </c>
      <c r="AJ143"/>
      <c r="AK143"/>
      <c r="AL143" s="1">
        <f t="shared" si="40"/>
        <v>0</v>
      </c>
      <c r="AM143">
        <v>134</v>
      </c>
      <c r="AN143"/>
      <c r="AO143"/>
      <c r="AP143" s="1">
        <f t="shared" si="41"/>
        <v>0</v>
      </c>
    </row>
    <row r="144" spans="1:42" s="1" customFormat="1" ht="18.75">
      <c r="A144" s="17">
        <v>135</v>
      </c>
      <c r="B144" s="17" t="s">
        <v>1381</v>
      </c>
      <c r="C144" s="17">
        <v>135</v>
      </c>
      <c r="D144" s="21"/>
      <c r="E144" s="34">
        <f t="shared" si="31"/>
        <v>50</v>
      </c>
      <c r="F144" s="35">
        <f t="shared" si="32"/>
        <v>275872</v>
      </c>
      <c r="G144" s="34">
        <f t="shared" si="33"/>
        <v>1</v>
      </c>
      <c r="H144" s="36">
        <f t="shared" si="34"/>
        <v>5000</v>
      </c>
      <c r="I144"/>
      <c r="J144" s="96">
        <f>proj16aug!J144</f>
        <v>0</v>
      </c>
      <c r="K144" s="96">
        <f>proj16aug!K144</f>
        <v>0</v>
      </c>
      <c r="L144"/>
      <c r="M144" s="16"/>
      <c r="N144" s="36">
        <f t="shared" si="35"/>
        <v>275872</v>
      </c>
      <c r="O144" s="36">
        <f t="shared" si="36"/>
        <v>5000</v>
      </c>
      <c r="P144" s="16"/>
      <c r="Q144" s="18">
        <f t="shared" si="37"/>
        <v>561795</v>
      </c>
      <c r="R144" s="15">
        <f t="shared" si="28"/>
        <v>0</v>
      </c>
      <c r="S144">
        <v>135</v>
      </c>
      <c r="T144">
        <v>50</v>
      </c>
      <c r="U144">
        <v>275872</v>
      </c>
      <c r="V144" s="84">
        <f>proj16jul!C144</f>
        <v>40.31</v>
      </c>
      <c r="W144" s="84">
        <f>proj16jul!D144</f>
        <v>246248</v>
      </c>
      <c r="X144" s="15">
        <f t="shared" si="38"/>
        <v>29624</v>
      </c>
      <c r="Y144" s="15">
        <f t="shared" si="29"/>
        <v>0</v>
      </c>
      <c r="Z144" s="122">
        <v>135</v>
      </c>
      <c r="AA144" s="71">
        <v>1</v>
      </c>
      <c r="AB144" s="71">
        <v>5000</v>
      </c>
      <c r="AC144" s="84">
        <f>proj16jul!E144</f>
        <v>1.5899999999999999</v>
      </c>
      <c r="AD144" s="84">
        <f>proj16jul!F144</f>
        <v>8953</v>
      </c>
      <c r="AE144" s="15">
        <f t="shared" si="30"/>
        <v>-3953</v>
      </c>
      <c r="AF144" s="15"/>
      <c r="AG144" s="15">
        <f t="shared" si="39"/>
        <v>0</v>
      </c>
      <c r="AH144" s="15"/>
      <c r="AI144" s="122">
        <v>135</v>
      </c>
      <c r="AJ144" s="71">
        <v>50</v>
      </c>
      <c r="AK144" s="71">
        <v>250000</v>
      </c>
      <c r="AL144" s="1">
        <f t="shared" si="40"/>
        <v>0</v>
      </c>
      <c r="AM144" s="122">
        <v>135</v>
      </c>
      <c r="AN144" s="71">
        <v>2</v>
      </c>
      <c r="AO144" s="71">
        <v>10000</v>
      </c>
      <c r="AP144" s="1">
        <f t="shared" si="41"/>
        <v>1</v>
      </c>
    </row>
    <row r="145" spans="1:42" ht="18.75">
      <c r="A145" s="19">
        <v>136</v>
      </c>
      <c r="B145" s="19" t="s">
        <v>827</v>
      </c>
      <c r="C145" s="19">
        <v>136</v>
      </c>
      <c r="D145" s="21"/>
      <c r="E145" s="34">
        <f t="shared" si="31"/>
        <v>163</v>
      </c>
      <c r="F145" s="35">
        <f t="shared" si="32"/>
        <v>1058438</v>
      </c>
      <c r="G145" s="34">
        <f t="shared" si="33"/>
        <v>14</v>
      </c>
      <c r="H145" s="36">
        <f t="shared" si="34"/>
        <v>94295</v>
      </c>
      <c r="I145"/>
      <c r="J145" s="96">
        <f>proj16aug!J145</f>
        <v>0</v>
      </c>
      <c r="K145" s="96">
        <f>proj16aug!K145</f>
        <v>0</v>
      </c>
      <c r="L145"/>
      <c r="M145" s="16"/>
      <c r="N145" s="36">
        <f t="shared" si="35"/>
        <v>1058438</v>
      </c>
      <c r="O145" s="36">
        <f t="shared" si="36"/>
        <v>94295</v>
      </c>
      <c r="P145" s="20"/>
      <c r="Q145" s="18">
        <f t="shared" si="37"/>
        <v>2305643</v>
      </c>
      <c r="R145" s="15">
        <f t="shared" si="28"/>
        <v>0</v>
      </c>
      <c r="S145">
        <v>136</v>
      </c>
      <c r="T145">
        <v>163</v>
      </c>
      <c r="U145">
        <v>1058438</v>
      </c>
      <c r="V145" s="84">
        <f>proj16jul!C145</f>
        <v>158.83000000000001</v>
      </c>
      <c r="W145" s="84">
        <f>proj16jul!D145</f>
        <v>1038241</v>
      </c>
      <c r="X145" s="15">
        <f t="shared" si="38"/>
        <v>20197</v>
      </c>
      <c r="Y145" s="15">
        <f t="shared" si="29"/>
        <v>0</v>
      </c>
      <c r="Z145" s="122">
        <v>136</v>
      </c>
      <c r="AA145" s="71">
        <v>14</v>
      </c>
      <c r="AB145" s="71">
        <v>94295</v>
      </c>
      <c r="AC145" s="84">
        <f>proj16jul!E145</f>
        <v>7.41</v>
      </c>
      <c r="AD145" s="84">
        <f>proj16jul!F145</f>
        <v>49554</v>
      </c>
      <c r="AE145" s="15">
        <f t="shared" si="30"/>
        <v>44741</v>
      </c>
      <c r="AF145" s="15"/>
      <c r="AG145" s="15">
        <f t="shared" si="39"/>
        <v>0</v>
      </c>
      <c r="AH145" s="15"/>
      <c r="AI145" s="122">
        <v>136</v>
      </c>
      <c r="AJ145" s="71">
        <v>163</v>
      </c>
      <c r="AK145" s="71">
        <v>815000</v>
      </c>
      <c r="AL145" s="1">
        <f t="shared" si="40"/>
        <v>0</v>
      </c>
      <c r="AM145" s="122">
        <v>136</v>
      </c>
      <c r="AN145" s="71">
        <v>14</v>
      </c>
      <c r="AO145" s="71">
        <v>76800</v>
      </c>
      <c r="AP145" s="1">
        <f t="shared" si="41"/>
        <v>0</v>
      </c>
    </row>
    <row r="146" spans="1:42" ht="18.75">
      <c r="A146" s="19">
        <v>137</v>
      </c>
      <c r="B146" s="19" t="s">
        <v>574</v>
      </c>
      <c r="C146" s="19">
        <v>137</v>
      </c>
      <c r="D146" s="21"/>
      <c r="E146" s="34">
        <f t="shared" si="31"/>
        <v>56</v>
      </c>
      <c r="F146" s="35">
        <f t="shared" si="32"/>
        <v>316976</v>
      </c>
      <c r="G146" s="34">
        <f t="shared" si="33"/>
        <v>339</v>
      </c>
      <c r="H146" s="36">
        <f t="shared" si="34"/>
        <v>2020196</v>
      </c>
      <c r="I146"/>
      <c r="J146" s="96">
        <f>proj16aug!J146</f>
        <v>0</v>
      </c>
      <c r="K146" s="96">
        <f>proj16aug!K146</f>
        <v>0</v>
      </c>
      <c r="L146"/>
      <c r="M146" s="16"/>
      <c r="N146" s="36">
        <f t="shared" si="35"/>
        <v>316976</v>
      </c>
      <c r="O146" s="36">
        <f t="shared" si="36"/>
        <v>2020196</v>
      </c>
      <c r="P146" s="20"/>
      <c r="Q146" s="18">
        <f t="shared" si="37"/>
        <v>4674739</v>
      </c>
      <c r="R146" s="15">
        <f t="shared" si="28"/>
        <v>0</v>
      </c>
      <c r="S146">
        <v>137</v>
      </c>
      <c r="T146">
        <v>56</v>
      </c>
      <c r="U146">
        <v>316976</v>
      </c>
      <c r="V146" s="185">
        <f>proj16jul!C146</f>
        <v>51.699999999999996</v>
      </c>
      <c r="W146" s="84">
        <f>proj16jul!D146</f>
        <v>274673</v>
      </c>
      <c r="X146" s="15">
        <f t="shared" si="38"/>
        <v>42303</v>
      </c>
      <c r="Y146" s="15">
        <f t="shared" si="29"/>
        <v>0</v>
      </c>
      <c r="Z146" s="122">
        <v>137</v>
      </c>
      <c r="AA146" s="71">
        <v>339</v>
      </c>
      <c r="AB146" s="71">
        <v>2020196</v>
      </c>
      <c r="AC146" s="84">
        <f>proj16jul!E146</f>
        <v>337.20000000000005</v>
      </c>
      <c r="AD146" s="84">
        <f>proj16jul!F146</f>
        <v>2055893</v>
      </c>
      <c r="AE146" s="15">
        <f t="shared" si="30"/>
        <v>-35697</v>
      </c>
      <c r="AF146" s="15"/>
      <c r="AG146" s="15">
        <f t="shared" si="39"/>
        <v>0</v>
      </c>
      <c r="AH146" s="15"/>
      <c r="AI146">
        <v>137</v>
      </c>
      <c r="AJ146"/>
      <c r="AK146"/>
      <c r="AL146" s="1">
        <f t="shared" si="40"/>
        <v>-56</v>
      </c>
      <c r="AM146" s="122">
        <v>137</v>
      </c>
      <c r="AN146" s="71">
        <v>269</v>
      </c>
      <c r="AO146" s="71">
        <v>1353700</v>
      </c>
      <c r="AP146" s="1">
        <f t="shared" si="41"/>
        <v>-70</v>
      </c>
    </row>
    <row r="147" spans="1:42" ht="18.75">
      <c r="A147" s="19">
        <v>138</v>
      </c>
      <c r="B147" s="19" t="s">
        <v>794</v>
      </c>
      <c r="C147" s="19">
        <v>138</v>
      </c>
      <c r="D147" s="21"/>
      <c r="E147" s="34">
        <f t="shared" si="31"/>
        <v>120</v>
      </c>
      <c r="F147" s="35">
        <f t="shared" si="32"/>
        <v>666244</v>
      </c>
      <c r="G147" s="34">
        <f t="shared" si="33"/>
        <v>43</v>
      </c>
      <c r="H147" s="36">
        <f t="shared" si="34"/>
        <v>260019</v>
      </c>
      <c r="I147"/>
      <c r="J147" s="96">
        <f>proj16aug!J147</f>
        <v>0</v>
      </c>
      <c r="K147" s="96">
        <f>proj16aug!K147</f>
        <v>0</v>
      </c>
      <c r="L147"/>
      <c r="M147" s="16"/>
      <c r="N147" s="36">
        <f t="shared" si="35"/>
        <v>666244</v>
      </c>
      <c r="O147" s="36">
        <f t="shared" si="36"/>
        <v>260019</v>
      </c>
      <c r="P147" s="20"/>
      <c r="Q147" s="18">
        <f t="shared" si="37"/>
        <v>1852689</v>
      </c>
      <c r="R147" s="15">
        <f t="shared" si="28"/>
        <v>0</v>
      </c>
      <c r="S147">
        <v>138</v>
      </c>
      <c r="T147">
        <v>120</v>
      </c>
      <c r="U147">
        <v>666244</v>
      </c>
      <c r="V147" s="84">
        <f>proj16jul!C147</f>
        <v>129.57999999999998</v>
      </c>
      <c r="W147" s="84">
        <f>proj16jul!D147</f>
        <v>709439</v>
      </c>
      <c r="X147" s="15">
        <f t="shared" si="38"/>
        <v>-43195</v>
      </c>
      <c r="Y147" s="15">
        <f t="shared" si="29"/>
        <v>0</v>
      </c>
      <c r="Z147" s="122">
        <v>138</v>
      </c>
      <c r="AA147" s="71">
        <v>43</v>
      </c>
      <c r="AB147" s="71">
        <v>260019</v>
      </c>
      <c r="AC147" s="84">
        <f>proj16jul!E147</f>
        <v>48.32</v>
      </c>
      <c r="AD147" s="84">
        <f>proj16jul!F147</f>
        <v>290034</v>
      </c>
      <c r="AE147" s="15">
        <f t="shared" si="30"/>
        <v>-30015</v>
      </c>
      <c r="AF147" s="15"/>
      <c r="AG147" s="15">
        <f t="shared" si="39"/>
        <v>0</v>
      </c>
      <c r="AH147" s="15"/>
      <c r="AI147" s="122">
        <v>138</v>
      </c>
      <c r="AJ147" s="71">
        <v>120</v>
      </c>
      <c r="AK147" s="71">
        <v>600000</v>
      </c>
      <c r="AL147" s="1">
        <f t="shared" si="40"/>
        <v>0</v>
      </c>
      <c r="AM147" s="122">
        <v>138</v>
      </c>
      <c r="AN147" s="71">
        <v>43</v>
      </c>
      <c r="AO147" s="71">
        <v>223500</v>
      </c>
      <c r="AP147" s="1">
        <f t="shared" si="41"/>
        <v>0</v>
      </c>
    </row>
    <row r="148" spans="1:42" ht="18.75">
      <c r="A148" s="19">
        <v>139</v>
      </c>
      <c r="B148" s="19" t="s">
        <v>828</v>
      </c>
      <c r="C148" s="19">
        <v>139</v>
      </c>
      <c r="D148" s="21"/>
      <c r="E148" s="34">
        <f t="shared" si="31"/>
        <v>0</v>
      </c>
      <c r="F148" s="35">
        <f t="shared" si="32"/>
        <v>0</v>
      </c>
      <c r="G148" s="34">
        <f t="shared" si="33"/>
        <v>18.5</v>
      </c>
      <c r="H148" s="36">
        <f t="shared" si="34"/>
        <v>104415</v>
      </c>
      <c r="I148"/>
      <c r="J148" s="96">
        <f>proj16aug!J148</f>
        <v>0</v>
      </c>
      <c r="K148" s="96">
        <f>proj16aug!K148</f>
        <v>0</v>
      </c>
      <c r="L148"/>
      <c r="M148" s="16"/>
      <c r="N148" s="36">
        <f t="shared" si="35"/>
        <v>0</v>
      </c>
      <c r="O148" s="36">
        <f t="shared" si="36"/>
        <v>104415</v>
      </c>
      <c r="P148" s="20"/>
      <c r="Q148" s="18">
        <f t="shared" si="37"/>
        <v>208848.5</v>
      </c>
      <c r="R148" s="15">
        <f t="shared" si="28"/>
        <v>0</v>
      </c>
      <c r="S148">
        <v>139</v>
      </c>
      <c r="T148"/>
      <c r="U148"/>
      <c r="V148" s="185">
        <f>proj16jul!C148</f>
        <v>0</v>
      </c>
      <c r="W148" s="84">
        <f>proj16jul!D148</f>
        <v>0</v>
      </c>
      <c r="X148" s="15">
        <f t="shared" si="38"/>
        <v>0</v>
      </c>
      <c r="Y148" s="15">
        <f t="shared" si="29"/>
        <v>0</v>
      </c>
      <c r="Z148" s="122">
        <v>139</v>
      </c>
      <c r="AA148" s="71">
        <v>18.5</v>
      </c>
      <c r="AB148" s="71">
        <v>104415</v>
      </c>
      <c r="AC148" s="84">
        <f>proj16jul!E148</f>
        <v>16.64</v>
      </c>
      <c r="AD148" s="84">
        <f>proj16jul!F148</f>
        <v>88021</v>
      </c>
      <c r="AE148" s="15">
        <f t="shared" si="30"/>
        <v>16394</v>
      </c>
      <c r="AF148" s="15"/>
      <c r="AG148" s="15">
        <f t="shared" si="39"/>
        <v>0</v>
      </c>
      <c r="AH148" s="15"/>
      <c r="AI148">
        <v>139</v>
      </c>
      <c r="AJ148"/>
      <c r="AK148"/>
      <c r="AL148" s="1">
        <f t="shared" si="40"/>
        <v>0</v>
      </c>
      <c r="AM148" s="122">
        <v>139</v>
      </c>
      <c r="AN148" s="71">
        <v>18.5</v>
      </c>
      <c r="AO148" s="71">
        <v>97600</v>
      </c>
      <c r="AP148" s="1">
        <f t="shared" si="41"/>
        <v>0</v>
      </c>
    </row>
    <row r="149" spans="1:42" s="1" customFormat="1" ht="18.75" hidden="1">
      <c r="A149" s="17">
        <v>140</v>
      </c>
      <c r="B149" s="17" t="s">
        <v>1382</v>
      </c>
      <c r="C149" s="17">
        <v>140</v>
      </c>
      <c r="D149" s="21"/>
      <c r="E149" s="34">
        <f t="shared" si="31"/>
        <v>0</v>
      </c>
      <c r="F149" s="35">
        <f t="shared" si="32"/>
        <v>0</v>
      </c>
      <c r="G149" s="34">
        <f t="shared" si="33"/>
        <v>0</v>
      </c>
      <c r="H149" s="36">
        <f t="shared" si="34"/>
        <v>0</v>
      </c>
      <c r="I149"/>
      <c r="J149" s="96">
        <f>proj16aug!J149</f>
        <v>0</v>
      </c>
      <c r="K149" s="96">
        <f>proj16aug!K149</f>
        <v>0</v>
      </c>
      <c r="L149"/>
      <c r="M149" s="16"/>
      <c r="N149" s="36">
        <f t="shared" si="35"/>
        <v>0</v>
      </c>
      <c r="O149" s="36">
        <f t="shared" si="36"/>
        <v>0</v>
      </c>
      <c r="P149" s="16"/>
      <c r="Q149" s="18">
        <f t="shared" si="37"/>
        <v>0</v>
      </c>
      <c r="R149" s="15">
        <f t="shared" si="28"/>
        <v>0</v>
      </c>
      <c r="S149">
        <v>140</v>
      </c>
      <c r="T149"/>
      <c r="U149"/>
      <c r="V149" s="185">
        <f>proj16jul!C149</f>
        <v>0</v>
      </c>
      <c r="W149" s="84">
        <f>proj16jul!D149</f>
        <v>0</v>
      </c>
      <c r="X149" s="15">
        <f t="shared" si="38"/>
        <v>0</v>
      </c>
      <c r="Y149" s="15">
        <f t="shared" si="29"/>
        <v>0</v>
      </c>
      <c r="Z149">
        <v>140</v>
      </c>
      <c r="AA149" s="71"/>
      <c r="AB149" s="71"/>
      <c r="AC149" s="84">
        <f>proj16jul!E149</f>
        <v>0</v>
      </c>
      <c r="AD149" s="84">
        <f>proj16jul!F149</f>
        <v>0</v>
      </c>
      <c r="AE149" s="15">
        <f t="shared" si="30"/>
        <v>0</v>
      </c>
      <c r="AF149" s="15"/>
      <c r="AG149" s="15">
        <f t="shared" si="39"/>
        <v>0</v>
      </c>
      <c r="AH149" s="15"/>
      <c r="AI149">
        <v>140</v>
      </c>
      <c r="AJ149"/>
      <c r="AK149"/>
      <c r="AL149" s="1">
        <f t="shared" si="40"/>
        <v>0</v>
      </c>
      <c r="AM149">
        <v>140</v>
      </c>
      <c r="AN149"/>
      <c r="AO149"/>
      <c r="AP149" s="1">
        <f t="shared" si="41"/>
        <v>0</v>
      </c>
    </row>
    <row r="150" spans="1:42" ht="18.75">
      <c r="A150" s="19">
        <v>141</v>
      </c>
      <c r="B150" s="19" t="s">
        <v>563</v>
      </c>
      <c r="C150" s="19">
        <v>141</v>
      </c>
      <c r="D150" s="21"/>
      <c r="E150" s="34">
        <f t="shared" si="31"/>
        <v>92</v>
      </c>
      <c r="F150" s="35">
        <f t="shared" si="32"/>
        <v>554577</v>
      </c>
      <c r="G150" s="34">
        <f t="shared" si="33"/>
        <v>15</v>
      </c>
      <c r="H150" s="36">
        <f t="shared" si="34"/>
        <v>104422</v>
      </c>
      <c r="I150"/>
      <c r="J150" s="96">
        <f>proj16aug!J150</f>
        <v>0</v>
      </c>
      <c r="K150" s="96">
        <f>proj16aug!K150</f>
        <v>0</v>
      </c>
      <c r="L150"/>
      <c r="M150" s="16"/>
      <c r="N150" s="36">
        <f t="shared" si="35"/>
        <v>554577</v>
      </c>
      <c r="O150" s="36">
        <f t="shared" si="36"/>
        <v>104422</v>
      </c>
      <c r="P150" s="20"/>
      <c r="Q150" s="18">
        <f t="shared" si="37"/>
        <v>1318105</v>
      </c>
      <c r="R150" s="15">
        <f t="shared" si="28"/>
        <v>0</v>
      </c>
      <c r="S150">
        <v>141</v>
      </c>
      <c r="T150">
        <v>92</v>
      </c>
      <c r="U150">
        <v>554577</v>
      </c>
      <c r="V150" s="84">
        <f>proj16jul!C150</f>
        <v>101.62</v>
      </c>
      <c r="W150" s="84">
        <f>proj16jul!D150</f>
        <v>546944</v>
      </c>
      <c r="X150" s="15">
        <f t="shared" si="38"/>
        <v>7633</v>
      </c>
      <c r="Y150" s="15">
        <f t="shared" si="29"/>
        <v>0</v>
      </c>
      <c r="Z150" s="122">
        <v>141</v>
      </c>
      <c r="AA150" s="71">
        <v>15</v>
      </c>
      <c r="AB150" s="71">
        <v>104422</v>
      </c>
      <c r="AC150" s="84">
        <f>proj16jul!E150</f>
        <v>19.649999999999999</v>
      </c>
      <c r="AD150" s="84">
        <f>proj16jul!F150</f>
        <v>111154</v>
      </c>
      <c r="AE150" s="15">
        <f t="shared" si="30"/>
        <v>-6732</v>
      </c>
      <c r="AF150" s="15"/>
      <c r="AG150" s="15">
        <f t="shared" si="39"/>
        <v>0</v>
      </c>
      <c r="AH150" s="15"/>
      <c r="AI150" s="122">
        <v>141</v>
      </c>
      <c r="AJ150" s="71">
        <v>92</v>
      </c>
      <c r="AK150" s="71">
        <v>455000</v>
      </c>
      <c r="AL150" s="1">
        <f t="shared" si="40"/>
        <v>0</v>
      </c>
      <c r="AM150" s="122">
        <v>141</v>
      </c>
      <c r="AN150" s="71">
        <v>15</v>
      </c>
      <c r="AO150" s="71">
        <v>83500</v>
      </c>
      <c r="AP150" s="1">
        <f t="shared" si="41"/>
        <v>0</v>
      </c>
    </row>
    <row r="151" spans="1:42" s="1" customFormat="1" ht="18.75">
      <c r="A151" s="17">
        <v>142</v>
      </c>
      <c r="B151" s="17" t="s">
        <v>1383</v>
      </c>
      <c r="C151" s="17">
        <v>142</v>
      </c>
      <c r="D151" s="21"/>
      <c r="E151" s="34">
        <f t="shared" si="31"/>
        <v>0</v>
      </c>
      <c r="F151" s="35">
        <f t="shared" si="32"/>
        <v>0</v>
      </c>
      <c r="G151" s="34">
        <f t="shared" si="33"/>
        <v>5</v>
      </c>
      <c r="H151" s="36">
        <f t="shared" si="34"/>
        <v>38189</v>
      </c>
      <c r="I151"/>
      <c r="J151" s="96">
        <f>proj16aug!J151</f>
        <v>0</v>
      </c>
      <c r="K151" s="96">
        <f>proj16aug!K151</f>
        <v>0</v>
      </c>
      <c r="L151"/>
      <c r="M151" s="16"/>
      <c r="N151" s="36">
        <f t="shared" si="35"/>
        <v>0</v>
      </c>
      <c r="O151" s="36">
        <f t="shared" si="36"/>
        <v>38189</v>
      </c>
      <c r="P151" s="16"/>
      <c r="Q151" s="18">
        <f t="shared" si="37"/>
        <v>76383</v>
      </c>
      <c r="R151" s="15">
        <f t="shared" si="28"/>
        <v>0</v>
      </c>
      <c r="S151">
        <v>142</v>
      </c>
      <c r="T151"/>
      <c r="U151"/>
      <c r="V151" s="185">
        <f>proj16jul!C151</f>
        <v>0</v>
      </c>
      <c r="W151" s="84">
        <f>proj16jul!D151</f>
        <v>0</v>
      </c>
      <c r="X151" s="15">
        <f t="shared" si="38"/>
        <v>0</v>
      </c>
      <c r="Y151" s="15">
        <f t="shared" si="29"/>
        <v>0</v>
      </c>
      <c r="Z151" s="122">
        <v>142</v>
      </c>
      <c r="AA151" s="71">
        <v>5</v>
      </c>
      <c r="AB151" s="71">
        <v>38189</v>
      </c>
      <c r="AC151" s="84">
        <f>proj16jul!E151</f>
        <v>3.4299999999999997</v>
      </c>
      <c r="AD151" s="84">
        <f>proj16jul!F151</f>
        <v>22981</v>
      </c>
      <c r="AE151" s="15">
        <f t="shared" si="30"/>
        <v>15208</v>
      </c>
      <c r="AF151" s="15"/>
      <c r="AG151" s="15">
        <f t="shared" si="39"/>
        <v>0</v>
      </c>
      <c r="AH151" s="15"/>
      <c r="AI151">
        <v>142</v>
      </c>
      <c r="AJ151"/>
      <c r="AK151"/>
      <c r="AL151" s="1">
        <f t="shared" si="40"/>
        <v>0</v>
      </c>
      <c r="AM151" s="122">
        <v>142</v>
      </c>
      <c r="AN151" s="71">
        <v>5</v>
      </c>
      <c r="AO151" s="71">
        <v>33500</v>
      </c>
      <c r="AP151" s="1">
        <f t="shared" si="41"/>
        <v>0</v>
      </c>
    </row>
    <row r="152" spans="1:42" s="1" customFormat="1" ht="18.75">
      <c r="A152" s="17">
        <v>143</v>
      </c>
      <c r="B152" s="17" t="s">
        <v>1384</v>
      </c>
      <c r="C152" s="17">
        <v>143</v>
      </c>
      <c r="D152" s="21"/>
      <c r="E152" s="34">
        <f t="shared" si="31"/>
        <v>0</v>
      </c>
      <c r="F152" s="35">
        <f t="shared" si="32"/>
        <v>0</v>
      </c>
      <c r="G152" s="34">
        <f t="shared" si="33"/>
        <v>1</v>
      </c>
      <c r="H152" s="36">
        <f t="shared" si="34"/>
        <v>5000</v>
      </c>
      <c r="I152"/>
      <c r="J152" s="96">
        <f>proj16aug!J152</f>
        <v>0</v>
      </c>
      <c r="K152" s="96">
        <f>proj16aug!K152</f>
        <v>0</v>
      </c>
      <c r="L152"/>
      <c r="M152" s="16"/>
      <c r="N152" s="36">
        <f t="shared" si="35"/>
        <v>0</v>
      </c>
      <c r="O152" s="36">
        <f t="shared" si="36"/>
        <v>5000</v>
      </c>
      <c r="P152" s="16"/>
      <c r="Q152" s="18">
        <f t="shared" si="37"/>
        <v>10001</v>
      </c>
      <c r="R152" s="15">
        <f t="shared" si="28"/>
        <v>0</v>
      </c>
      <c r="S152">
        <v>143</v>
      </c>
      <c r="T152"/>
      <c r="U152"/>
      <c r="V152" s="185">
        <f>proj16jul!C152</f>
        <v>0</v>
      </c>
      <c r="W152" s="84">
        <f>proj16jul!D152</f>
        <v>0</v>
      </c>
      <c r="X152" s="15">
        <f t="shared" si="38"/>
        <v>0</v>
      </c>
      <c r="Y152" s="15">
        <f t="shared" si="29"/>
        <v>0</v>
      </c>
      <c r="Z152" s="122">
        <v>143</v>
      </c>
      <c r="AA152" s="71">
        <v>1</v>
      </c>
      <c r="AB152" s="71">
        <v>5000</v>
      </c>
      <c r="AC152" s="84">
        <f>proj16jul!E152</f>
        <v>0</v>
      </c>
      <c r="AD152" s="84">
        <f>proj16jul!F152</f>
        <v>0</v>
      </c>
      <c r="AE152" s="15">
        <f t="shared" si="30"/>
        <v>5000</v>
      </c>
      <c r="AF152" s="15"/>
      <c r="AG152" s="15">
        <f t="shared" si="39"/>
        <v>0</v>
      </c>
      <c r="AH152" s="15"/>
      <c r="AI152">
        <v>143</v>
      </c>
      <c r="AJ152"/>
      <c r="AK152"/>
      <c r="AL152" s="1">
        <f t="shared" si="40"/>
        <v>0</v>
      </c>
      <c r="AM152" s="122">
        <v>143</v>
      </c>
      <c r="AN152" s="71">
        <v>1</v>
      </c>
      <c r="AO152" s="71">
        <v>5000</v>
      </c>
      <c r="AP152" s="1">
        <f t="shared" si="41"/>
        <v>0</v>
      </c>
    </row>
    <row r="153" spans="1:42" ht="18.75">
      <c r="A153" s="19">
        <v>144</v>
      </c>
      <c r="B153" s="19" t="s">
        <v>861</v>
      </c>
      <c r="C153" s="19">
        <v>144</v>
      </c>
      <c r="D153" s="21"/>
      <c r="E153" s="34">
        <f t="shared" si="31"/>
        <v>66</v>
      </c>
      <c r="F153" s="35">
        <f t="shared" si="32"/>
        <v>365038</v>
      </c>
      <c r="G153" s="34">
        <f t="shared" si="33"/>
        <v>17</v>
      </c>
      <c r="H153" s="36">
        <f t="shared" si="34"/>
        <v>99253</v>
      </c>
      <c r="I153"/>
      <c r="J153" s="96">
        <f>proj16aug!J153</f>
        <v>0</v>
      </c>
      <c r="K153" s="96">
        <f>proj16aug!K153</f>
        <v>0</v>
      </c>
      <c r="L153"/>
      <c r="M153" s="16"/>
      <c r="N153" s="36">
        <f t="shared" si="35"/>
        <v>365038</v>
      </c>
      <c r="O153" s="36">
        <f t="shared" si="36"/>
        <v>99253</v>
      </c>
      <c r="P153" s="20"/>
      <c r="Q153" s="18">
        <f t="shared" si="37"/>
        <v>928665</v>
      </c>
      <c r="R153" s="15">
        <f t="shared" si="28"/>
        <v>0</v>
      </c>
      <c r="S153">
        <v>144</v>
      </c>
      <c r="T153">
        <v>66</v>
      </c>
      <c r="U153">
        <v>365038</v>
      </c>
      <c r="V153" s="84">
        <f>proj16jul!C153</f>
        <v>70</v>
      </c>
      <c r="W153" s="84">
        <f>proj16jul!D153</f>
        <v>383036</v>
      </c>
      <c r="X153" s="15">
        <f t="shared" si="38"/>
        <v>-17998</v>
      </c>
      <c r="Y153" s="15">
        <f t="shared" si="29"/>
        <v>0</v>
      </c>
      <c r="Z153" s="122">
        <v>144</v>
      </c>
      <c r="AA153" s="71">
        <v>17</v>
      </c>
      <c r="AB153" s="71">
        <v>99253</v>
      </c>
      <c r="AC153" s="84">
        <f>proj16jul!E153</f>
        <v>19.43</v>
      </c>
      <c r="AD153" s="84">
        <f>proj16jul!F153</f>
        <v>109839</v>
      </c>
      <c r="AE153" s="15">
        <f t="shared" si="30"/>
        <v>-10586</v>
      </c>
      <c r="AF153" s="15"/>
      <c r="AG153" s="15">
        <f t="shared" si="39"/>
        <v>0</v>
      </c>
      <c r="AH153" s="15"/>
      <c r="AI153" s="122">
        <v>144</v>
      </c>
      <c r="AJ153" s="71">
        <v>66</v>
      </c>
      <c r="AK153" s="71">
        <v>330000</v>
      </c>
      <c r="AL153" s="1">
        <f t="shared" si="40"/>
        <v>0</v>
      </c>
      <c r="AM153" s="122">
        <v>144</v>
      </c>
      <c r="AN153" s="71">
        <v>17</v>
      </c>
      <c r="AO153" s="71">
        <v>91800</v>
      </c>
      <c r="AP153" s="1">
        <f t="shared" si="41"/>
        <v>0</v>
      </c>
    </row>
    <row r="154" spans="1:42" ht="18.75" hidden="1">
      <c r="A154" s="19">
        <v>145</v>
      </c>
      <c r="B154" s="19" t="s">
        <v>1385</v>
      </c>
      <c r="C154" s="19">
        <v>145</v>
      </c>
      <c r="D154" s="21"/>
      <c r="E154" s="34">
        <f t="shared" si="31"/>
        <v>0</v>
      </c>
      <c r="F154" s="35">
        <f t="shared" si="32"/>
        <v>0</v>
      </c>
      <c r="G154" s="34">
        <f t="shared" si="33"/>
        <v>0</v>
      </c>
      <c r="H154" s="36">
        <f t="shared" si="34"/>
        <v>0</v>
      </c>
      <c r="I154"/>
      <c r="J154" s="96">
        <f>proj16aug!J154</f>
        <v>0</v>
      </c>
      <c r="K154" s="96">
        <f>proj16aug!K154</f>
        <v>0</v>
      </c>
      <c r="L154"/>
      <c r="M154" s="16"/>
      <c r="N154" s="36">
        <f t="shared" si="35"/>
        <v>0</v>
      </c>
      <c r="O154" s="36">
        <f t="shared" si="36"/>
        <v>0</v>
      </c>
      <c r="P154" s="20"/>
      <c r="Q154" s="18">
        <f t="shared" si="37"/>
        <v>0</v>
      </c>
      <c r="R154" s="15">
        <f t="shared" si="28"/>
        <v>0</v>
      </c>
      <c r="S154">
        <v>145</v>
      </c>
      <c r="T154"/>
      <c r="U154"/>
      <c r="V154" s="185">
        <f>proj16jul!C154</f>
        <v>0</v>
      </c>
      <c r="W154" s="84">
        <f>proj16jul!D154</f>
        <v>0</v>
      </c>
      <c r="X154" s="15">
        <f t="shared" si="38"/>
        <v>0</v>
      </c>
      <c r="Y154" s="15">
        <f t="shared" si="29"/>
        <v>0</v>
      </c>
      <c r="Z154">
        <v>145</v>
      </c>
      <c r="AA154" s="71"/>
      <c r="AB154" s="71"/>
      <c r="AC154" s="84">
        <f>proj16jul!E154</f>
        <v>0.59</v>
      </c>
      <c r="AD154" s="84">
        <f>proj16jul!F154</f>
        <v>3953</v>
      </c>
      <c r="AE154" s="15">
        <f t="shared" si="30"/>
        <v>-3953</v>
      </c>
      <c r="AF154" s="15"/>
      <c r="AG154" s="15">
        <f t="shared" si="39"/>
        <v>0</v>
      </c>
      <c r="AH154" s="15"/>
      <c r="AI154">
        <v>145</v>
      </c>
      <c r="AJ154"/>
      <c r="AK154"/>
      <c r="AL154" s="1">
        <f t="shared" si="40"/>
        <v>0</v>
      </c>
      <c r="AM154">
        <v>145</v>
      </c>
      <c r="AN154"/>
      <c r="AO154"/>
      <c r="AP154" s="1">
        <f t="shared" si="41"/>
        <v>0</v>
      </c>
    </row>
    <row r="155" spans="1:42" ht="18.75" hidden="1">
      <c r="A155" s="19">
        <v>146</v>
      </c>
      <c r="B155" s="19" t="s">
        <v>894</v>
      </c>
      <c r="C155" s="19">
        <v>146</v>
      </c>
      <c r="D155" s="21"/>
      <c r="E155" s="34">
        <f t="shared" si="31"/>
        <v>0</v>
      </c>
      <c r="F155" s="35">
        <f t="shared" si="32"/>
        <v>0</v>
      </c>
      <c r="G155" s="34">
        <f t="shared" si="33"/>
        <v>0</v>
      </c>
      <c r="H155" s="36">
        <f t="shared" si="34"/>
        <v>0</v>
      </c>
      <c r="I155"/>
      <c r="J155" s="96">
        <f>proj16aug!J155</f>
        <v>0</v>
      </c>
      <c r="K155" s="96">
        <f>proj16aug!K155</f>
        <v>0</v>
      </c>
      <c r="L155"/>
      <c r="M155" s="16"/>
      <c r="N155" s="36">
        <f t="shared" si="35"/>
        <v>0</v>
      </c>
      <c r="O155" s="36">
        <f t="shared" si="36"/>
        <v>0</v>
      </c>
      <c r="P155" s="20"/>
      <c r="Q155" s="18">
        <f t="shared" si="37"/>
        <v>0</v>
      </c>
      <c r="R155" s="15">
        <f t="shared" si="28"/>
        <v>0</v>
      </c>
      <c r="S155">
        <v>146</v>
      </c>
      <c r="T155"/>
      <c r="U155"/>
      <c r="V155" s="185">
        <f>proj16jul!C155</f>
        <v>0</v>
      </c>
      <c r="W155" s="84">
        <f>proj16jul!D155</f>
        <v>0</v>
      </c>
      <c r="X155" s="15">
        <f t="shared" si="38"/>
        <v>0</v>
      </c>
      <c r="Y155" s="15">
        <f t="shared" si="29"/>
        <v>0</v>
      </c>
      <c r="Z155">
        <v>146</v>
      </c>
      <c r="AA155" s="71"/>
      <c r="AB155" s="71"/>
      <c r="AC155" s="84">
        <f>proj16jul!E155</f>
        <v>0</v>
      </c>
      <c r="AD155" s="84">
        <f>proj16jul!F155</f>
        <v>0</v>
      </c>
      <c r="AE155" s="15">
        <f t="shared" si="30"/>
        <v>0</v>
      </c>
      <c r="AF155" s="15"/>
      <c r="AG155" s="15">
        <f t="shared" si="39"/>
        <v>0</v>
      </c>
      <c r="AH155" s="15"/>
      <c r="AI155">
        <v>146</v>
      </c>
      <c r="AJ155"/>
      <c r="AK155"/>
      <c r="AL155" s="1">
        <f t="shared" si="40"/>
        <v>0</v>
      </c>
      <c r="AM155">
        <v>146</v>
      </c>
      <c r="AN155"/>
      <c r="AO155"/>
      <c r="AP155" s="1">
        <f t="shared" si="41"/>
        <v>0</v>
      </c>
    </row>
    <row r="156" spans="1:42" s="1" customFormat="1" ht="18.75" hidden="1">
      <c r="A156" s="17">
        <v>147</v>
      </c>
      <c r="B156" s="17" t="s">
        <v>1386</v>
      </c>
      <c r="C156" s="17">
        <v>147</v>
      </c>
      <c r="D156" s="21"/>
      <c r="E156" s="34">
        <f t="shared" si="31"/>
        <v>0</v>
      </c>
      <c r="F156" s="35">
        <f t="shared" si="32"/>
        <v>0</v>
      </c>
      <c r="G156" s="34">
        <f t="shared" si="33"/>
        <v>0</v>
      </c>
      <c r="H156" s="36">
        <f t="shared" si="34"/>
        <v>0</v>
      </c>
      <c r="I156"/>
      <c r="J156" s="96">
        <f>proj16aug!J156</f>
        <v>0</v>
      </c>
      <c r="K156" s="96">
        <f>proj16aug!K156</f>
        <v>0</v>
      </c>
      <c r="L156"/>
      <c r="M156" s="16"/>
      <c r="N156" s="36">
        <f t="shared" si="35"/>
        <v>0</v>
      </c>
      <c r="O156" s="36">
        <f t="shared" si="36"/>
        <v>0</v>
      </c>
      <c r="P156" s="16"/>
      <c r="Q156" s="18">
        <f t="shared" si="37"/>
        <v>0</v>
      </c>
      <c r="R156" s="15">
        <f t="shared" si="28"/>
        <v>0</v>
      </c>
      <c r="S156">
        <v>147</v>
      </c>
      <c r="T156"/>
      <c r="U156"/>
      <c r="V156" s="185">
        <f>proj16jul!C156</f>
        <v>0</v>
      </c>
      <c r="W156" s="84">
        <f>proj16jul!D156</f>
        <v>0</v>
      </c>
      <c r="X156" s="15">
        <f t="shared" si="38"/>
        <v>0</v>
      </c>
      <c r="Y156" s="15">
        <f t="shared" si="29"/>
        <v>0</v>
      </c>
      <c r="Z156">
        <v>147</v>
      </c>
      <c r="AA156" s="71"/>
      <c r="AB156" s="71"/>
      <c r="AC156" s="84">
        <f>proj16jul!E156</f>
        <v>0</v>
      </c>
      <c r="AD156" s="84">
        <f>proj16jul!F156</f>
        <v>0</v>
      </c>
      <c r="AE156" s="15">
        <f t="shared" si="30"/>
        <v>0</v>
      </c>
      <c r="AF156" s="15"/>
      <c r="AG156" s="15">
        <f t="shared" si="39"/>
        <v>0</v>
      </c>
      <c r="AH156" s="15"/>
      <c r="AI156">
        <v>147</v>
      </c>
      <c r="AJ156"/>
      <c r="AK156"/>
      <c r="AL156" s="1">
        <f t="shared" si="40"/>
        <v>0</v>
      </c>
      <c r="AM156">
        <v>147</v>
      </c>
      <c r="AN156"/>
      <c r="AO156"/>
      <c r="AP156" s="1">
        <f t="shared" si="41"/>
        <v>0</v>
      </c>
    </row>
    <row r="157" spans="1:42" ht="18.75">
      <c r="A157" s="19">
        <v>148</v>
      </c>
      <c r="B157" s="19" t="s">
        <v>1265</v>
      </c>
      <c r="C157" s="19">
        <v>148</v>
      </c>
      <c r="D157" s="21"/>
      <c r="E157" s="34">
        <f t="shared" si="31"/>
        <v>19</v>
      </c>
      <c r="F157" s="35">
        <f t="shared" si="32"/>
        <v>115999</v>
      </c>
      <c r="G157" s="34">
        <f t="shared" si="33"/>
        <v>22</v>
      </c>
      <c r="H157" s="36">
        <f t="shared" si="34"/>
        <v>111635</v>
      </c>
      <c r="I157"/>
      <c r="J157" s="96">
        <f>proj16aug!J157</f>
        <v>0</v>
      </c>
      <c r="K157" s="96">
        <f>proj16aug!K157</f>
        <v>0</v>
      </c>
      <c r="L157"/>
      <c r="M157" s="16"/>
      <c r="N157" s="36">
        <f t="shared" si="35"/>
        <v>115999</v>
      </c>
      <c r="O157" s="36">
        <f t="shared" si="36"/>
        <v>111635</v>
      </c>
      <c r="P157" s="20"/>
      <c r="Q157" s="18">
        <f t="shared" si="37"/>
        <v>455309</v>
      </c>
      <c r="R157" s="15">
        <f t="shared" si="28"/>
        <v>0</v>
      </c>
      <c r="S157">
        <v>148</v>
      </c>
      <c r="T157">
        <v>19</v>
      </c>
      <c r="U157">
        <v>115999</v>
      </c>
      <c r="V157" s="84">
        <f>proj16jul!C157</f>
        <v>20</v>
      </c>
      <c r="W157" s="84">
        <f>proj16jul!D157</f>
        <v>120999</v>
      </c>
      <c r="X157" s="15">
        <f t="shared" si="38"/>
        <v>-5000</v>
      </c>
      <c r="Y157" s="15">
        <f t="shared" si="29"/>
        <v>0</v>
      </c>
      <c r="Z157" s="122">
        <v>148</v>
      </c>
      <c r="AA157" s="71">
        <v>22</v>
      </c>
      <c r="AB157" s="71">
        <v>111635</v>
      </c>
      <c r="AC157" s="84">
        <f>proj16jul!E157</f>
        <v>22.109999999999996</v>
      </c>
      <c r="AD157" s="84">
        <f>proj16jul!F157</f>
        <v>114496</v>
      </c>
      <c r="AE157" s="15">
        <f t="shared" si="30"/>
        <v>-2861</v>
      </c>
      <c r="AF157" s="15"/>
      <c r="AG157" s="15">
        <f t="shared" si="39"/>
        <v>0</v>
      </c>
      <c r="AH157" s="15"/>
      <c r="AI157" s="122">
        <v>148</v>
      </c>
      <c r="AJ157" s="71">
        <v>19</v>
      </c>
      <c r="AK157" s="71">
        <v>95000</v>
      </c>
      <c r="AL157" s="1">
        <f t="shared" si="40"/>
        <v>0</v>
      </c>
      <c r="AM157" s="122">
        <v>148</v>
      </c>
      <c r="AN157" s="71">
        <v>22</v>
      </c>
      <c r="AO157" s="71">
        <v>110000</v>
      </c>
      <c r="AP157" s="1">
        <f t="shared" si="41"/>
        <v>0</v>
      </c>
    </row>
    <row r="158" spans="1:42" ht="18.75">
      <c r="A158" s="19">
        <v>149</v>
      </c>
      <c r="B158" s="19" t="s">
        <v>581</v>
      </c>
      <c r="C158" s="19">
        <v>149</v>
      </c>
      <c r="D158" s="21"/>
      <c r="E158" s="34">
        <f t="shared" si="31"/>
        <v>0</v>
      </c>
      <c r="F158" s="35">
        <f t="shared" si="32"/>
        <v>0</v>
      </c>
      <c r="G158" s="34">
        <f t="shared" si="33"/>
        <v>70.5</v>
      </c>
      <c r="H158" s="36">
        <f t="shared" si="34"/>
        <v>444484</v>
      </c>
      <c r="I158"/>
      <c r="J158" s="96">
        <f>proj16aug!J158</f>
        <v>0</v>
      </c>
      <c r="K158" s="96">
        <f>proj16aug!K158</f>
        <v>0</v>
      </c>
      <c r="L158"/>
      <c r="M158" s="16"/>
      <c r="N158" s="36">
        <f t="shared" si="35"/>
        <v>0</v>
      </c>
      <c r="O158" s="36">
        <f t="shared" si="36"/>
        <v>444484</v>
      </c>
      <c r="P158" s="20"/>
      <c r="Q158" s="18">
        <f t="shared" si="37"/>
        <v>889038.5</v>
      </c>
      <c r="R158" s="15">
        <f t="shared" si="28"/>
        <v>0</v>
      </c>
      <c r="S158">
        <v>149</v>
      </c>
      <c r="T158"/>
      <c r="U158"/>
      <c r="V158" s="185">
        <f>proj16jul!C158</f>
        <v>0</v>
      </c>
      <c r="W158" s="84">
        <f>proj16jul!D158</f>
        <v>0</v>
      </c>
      <c r="X158" s="15">
        <f t="shared" si="38"/>
        <v>0</v>
      </c>
      <c r="Y158" s="15">
        <f t="shared" si="29"/>
        <v>0</v>
      </c>
      <c r="Z158" s="122">
        <v>149</v>
      </c>
      <c r="AA158" s="71">
        <v>70.5</v>
      </c>
      <c r="AB158" s="71">
        <v>444484</v>
      </c>
      <c r="AC158" s="84">
        <f>proj16jul!E158</f>
        <v>59.06</v>
      </c>
      <c r="AD158" s="84">
        <f>proj16jul!F158</f>
        <v>372271</v>
      </c>
      <c r="AE158" s="15">
        <f t="shared" si="30"/>
        <v>72213</v>
      </c>
      <c r="AF158" s="15"/>
      <c r="AG158" s="15">
        <f t="shared" si="39"/>
        <v>0</v>
      </c>
      <c r="AH158" s="15"/>
      <c r="AI158">
        <v>149</v>
      </c>
      <c r="AJ158"/>
      <c r="AK158"/>
      <c r="AL158" s="1">
        <f t="shared" si="40"/>
        <v>0</v>
      </c>
      <c r="AM158" s="122">
        <v>149</v>
      </c>
      <c r="AN158" s="71">
        <v>70.5</v>
      </c>
      <c r="AO158" s="71">
        <v>387388</v>
      </c>
      <c r="AP158" s="1">
        <f t="shared" si="41"/>
        <v>0</v>
      </c>
    </row>
    <row r="159" spans="1:42" ht="18.75">
      <c r="A159" s="19">
        <v>150</v>
      </c>
      <c r="B159" s="19" t="s">
        <v>1292</v>
      </c>
      <c r="C159" s="19">
        <v>150</v>
      </c>
      <c r="D159" s="21"/>
      <c r="E159" s="34">
        <f t="shared" si="31"/>
        <v>128</v>
      </c>
      <c r="F159" s="35">
        <f t="shared" si="32"/>
        <v>729588</v>
      </c>
      <c r="G159" s="34">
        <f t="shared" si="33"/>
        <v>100</v>
      </c>
      <c r="H159" s="36">
        <f t="shared" si="34"/>
        <v>561288</v>
      </c>
      <c r="I159"/>
      <c r="J159" s="96">
        <f>proj16aug!J159</f>
        <v>0</v>
      </c>
      <c r="K159" s="96">
        <f>proj16aug!K159</f>
        <v>0</v>
      </c>
      <c r="L159"/>
      <c r="M159" s="16"/>
      <c r="N159" s="36">
        <f t="shared" si="35"/>
        <v>729588</v>
      </c>
      <c r="O159" s="36">
        <f t="shared" si="36"/>
        <v>561288</v>
      </c>
      <c r="P159" s="20"/>
      <c r="Q159" s="18">
        <f t="shared" si="37"/>
        <v>2581980</v>
      </c>
      <c r="R159" s="15">
        <f t="shared" si="28"/>
        <v>0</v>
      </c>
      <c r="S159">
        <v>150</v>
      </c>
      <c r="T159">
        <v>128</v>
      </c>
      <c r="U159">
        <v>729588</v>
      </c>
      <c r="V159" s="84">
        <f>proj16jul!C159</f>
        <v>127.97999999999999</v>
      </c>
      <c r="W159" s="84">
        <f>proj16jul!D159</f>
        <v>731075</v>
      </c>
      <c r="X159" s="15">
        <f t="shared" si="38"/>
        <v>-1487</v>
      </c>
      <c r="Y159" s="15">
        <f t="shared" si="29"/>
        <v>0</v>
      </c>
      <c r="Z159" s="122">
        <v>150</v>
      </c>
      <c r="AA159" s="71">
        <v>100</v>
      </c>
      <c r="AB159" s="71">
        <v>561288</v>
      </c>
      <c r="AC159" s="84">
        <f>proj16jul!E159</f>
        <v>89.25</v>
      </c>
      <c r="AD159" s="84">
        <f>proj16jul!F159</f>
        <v>482824</v>
      </c>
      <c r="AE159" s="15">
        <f t="shared" si="30"/>
        <v>78464</v>
      </c>
      <c r="AF159" s="15"/>
      <c r="AG159" s="15">
        <f t="shared" si="39"/>
        <v>0</v>
      </c>
      <c r="AH159" s="15"/>
      <c r="AI159" s="122">
        <v>150</v>
      </c>
      <c r="AJ159" s="71">
        <v>129</v>
      </c>
      <c r="AK159" s="71">
        <v>645000</v>
      </c>
      <c r="AL159" s="1">
        <f t="shared" si="40"/>
        <v>1</v>
      </c>
      <c r="AM159" s="122">
        <v>150</v>
      </c>
      <c r="AN159" s="71">
        <v>100</v>
      </c>
      <c r="AO159" s="71">
        <v>501700</v>
      </c>
      <c r="AP159" s="1">
        <f t="shared" si="41"/>
        <v>0</v>
      </c>
    </row>
    <row r="160" spans="1:42" ht="18.75">
      <c r="A160" s="19">
        <v>151</v>
      </c>
      <c r="B160" s="19" t="s">
        <v>921</v>
      </c>
      <c r="C160" s="19">
        <v>151</v>
      </c>
      <c r="D160" s="21"/>
      <c r="E160" s="34">
        <f t="shared" si="31"/>
        <v>97</v>
      </c>
      <c r="F160" s="35">
        <f t="shared" si="32"/>
        <v>558265</v>
      </c>
      <c r="G160" s="34">
        <f t="shared" si="33"/>
        <v>34.5</v>
      </c>
      <c r="H160" s="36">
        <f t="shared" si="34"/>
        <v>190973</v>
      </c>
      <c r="I160"/>
      <c r="J160" s="96">
        <f>proj16aug!J160</f>
        <v>0</v>
      </c>
      <c r="K160" s="96">
        <f>proj16aug!K160</f>
        <v>0</v>
      </c>
      <c r="L160"/>
      <c r="M160" s="16"/>
      <c r="N160" s="36">
        <f t="shared" si="35"/>
        <v>558265</v>
      </c>
      <c r="O160" s="36">
        <f t="shared" si="36"/>
        <v>190973</v>
      </c>
      <c r="P160" s="20"/>
      <c r="Q160" s="18">
        <f t="shared" si="37"/>
        <v>1498607.5</v>
      </c>
      <c r="R160" s="15">
        <f t="shared" si="28"/>
        <v>0</v>
      </c>
      <c r="S160">
        <v>151</v>
      </c>
      <c r="T160">
        <v>97</v>
      </c>
      <c r="U160">
        <v>558265</v>
      </c>
      <c r="V160" s="84">
        <f>proj16jul!C160</f>
        <v>92</v>
      </c>
      <c r="W160" s="84">
        <f>proj16jul!D160</f>
        <v>544663</v>
      </c>
      <c r="X160" s="15">
        <f t="shared" si="38"/>
        <v>13602</v>
      </c>
      <c r="Y160" s="15">
        <f t="shared" si="29"/>
        <v>0</v>
      </c>
      <c r="Z160" s="122">
        <v>151</v>
      </c>
      <c r="AA160" s="71">
        <v>34.5</v>
      </c>
      <c r="AB160" s="71">
        <v>190973</v>
      </c>
      <c r="AC160" s="84">
        <f>proj16jul!E160</f>
        <v>31.58</v>
      </c>
      <c r="AD160" s="84">
        <f>proj16jul!F160</f>
        <v>162376</v>
      </c>
      <c r="AE160" s="15">
        <f t="shared" si="30"/>
        <v>28597</v>
      </c>
      <c r="AF160" s="15"/>
      <c r="AG160" s="15">
        <f t="shared" si="39"/>
        <v>0</v>
      </c>
      <c r="AH160" s="15"/>
      <c r="AI160" s="122">
        <v>151</v>
      </c>
      <c r="AJ160" s="71">
        <v>97</v>
      </c>
      <c r="AK160" s="71">
        <v>485000</v>
      </c>
      <c r="AL160" s="1">
        <f t="shared" si="40"/>
        <v>0</v>
      </c>
      <c r="AM160" s="122">
        <v>151</v>
      </c>
      <c r="AN160" s="71">
        <v>34.5</v>
      </c>
      <c r="AO160" s="71">
        <v>172500</v>
      </c>
      <c r="AP160" s="1">
        <f t="shared" si="41"/>
        <v>0</v>
      </c>
    </row>
    <row r="161" spans="1:42" ht="18.75">
      <c r="A161" s="19">
        <v>152</v>
      </c>
      <c r="B161" s="19" t="s">
        <v>1294</v>
      </c>
      <c r="C161" s="19">
        <v>152</v>
      </c>
      <c r="D161" s="21"/>
      <c r="E161" s="34">
        <f t="shared" si="31"/>
        <v>255</v>
      </c>
      <c r="F161" s="35">
        <f t="shared" si="32"/>
        <v>1329856</v>
      </c>
      <c r="G161" s="34">
        <f t="shared" si="33"/>
        <v>50</v>
      </c>
      <c r="H161" s="36">
        <f t="shared" si="34"/>
        <v>286394</v>
      </c>
      <c r="I161"/>
      <c r="J161" s="96">
        <f>proj16aug!J161</f>
        <v>0</v>
      </c>
      <c r="K161" s="96">
        <f>proj16aug!K161</f>
        <v>-1050</v>
      </c>
      <c r="L161"/>
      <c r="M161" s="16"/>
      <c r="N161" s="36">
        <f t="shared" si="35"/>
        <v>1329856</v>
      </c>
      <c r="O161" s="36">
        <f t="shared" si="36"/>
        <v>285344</v>
      </c>
      <c r="P161" s="20"/>
      <c r="Q161" s="18">
        <f t="shared" si="37"/>
        <v>3230705</v>
      </c>
      <c r="R161" s="15">
        <f t="shared" si="28"/>
        <v>0</v>
      </c>
      <c r="S161">
        <v>152</v>
      </c>
      <c r="T161">
        <v>255</v>
      </c>
      <c r="U161">
        <v>1329856</v>
      </c>
      <c r="V161" s="84">
        <f>proj16jul!C161</f>
        <v>246.78999999999996</v>
      </c>
      <c r="W161" s="84">
        <f>proj16jul!D161</f>
        <v>1279101</v>
      </c>
      <c r="X161" s="15">
        <f t="shared" si="38"/>
        <v>50755</v>
      </c>
      <c r="Y161" s="15">
        <f t="shared" si="29"/>
        <v>0</v>
      </c>
      <c r="Z161" s="122">
        <v>152</v>
      </c>
      <c r="AA161" s="71">
        <v>50</v>
      </c>
      <c r="AB161" s="71">
        <v>286394</v>
      </c>
      <c r="AC161" s="84">
        <f>proj16jul!E161</f>
        <v>50.230000000000004</v>
      </c>
      <c r="AD161" s="84">
        <f>proj16jul!F161</f>
        <v>308326</v>
      </c>
      <c r="AE161" s="15">
        <f t="shared" si="30"/>
        <v>-21932</v>
      </c>
      <c r="AF161" s="15"/>
      <c r="AG161" s="15">
        <f t="shared" si="39"/>
        <v>0</v>
      </c>
      <c r="AH161" s="15"/>
      <c r="AI161" s="122">
        <v>152</v>
      </c>
      <c r="AJ161" s="71">
        <v>255</v>
      </c>
      <c r="AK161" s="71">
        <v>1275000</v>
      </c>
      <c r="AL161" s="1">
        <f t="shared" si="40"/>
        <v>0</v>
      </c>
      <c r="AM161" s="122">
        <v>152</v>
      </c>
      <c r="AN161" s="71">
        <v>50</v>
      </c>
      <c r="AO161" s="71">
        <v>250000</v>
      </c>
      <c r="AP161" s="1">
        <f t="shared" si="41"/>
        <v>0</v>
      </c>
    </row>
    <row r="162" spans="1:42" ht="18.75">
      <c r="A162" s="19">
        <v>153</v>
      </c>
      <c r="B162" s="19" t="s">
        <v>847</v>
      </c>
      <c r="C162" s="19">
        <v>153</v>
      </c>
      <c r="D162" s="21"/>
      <c r="E162" s="34">
        <f t="shared" si="31"/>
        <v>246</v>
      </c>
      <c r="F162" s="35">
        <f t="shared" si="32"/>
        <v>1367932</v>
      </c>
      <c r="G162" s="34">
        <f t="shared" si="33"/>
        <v>322.5</v>
      </c>
      <c r="H162" s="36">
        <f t="shared" si="34"/>
        <v>1886475</v>
      </c>
      <c r="I162"/>
      <c r="J162" s="96">
        <f>proj16aug!J162</f>
        <v>0</v>
      </c>
      <c r="K162" s="96">
        <f>proj16aug!K162</f>
        <v>0</v>
      </c>
      <c r="L162"/>
      <c r="M162" s="16"/>
      <c r="N162" s="36">
        <f t="shared" si="35"/>
        <v>1367932</v>
      </c>
      <c r="O162" s="36">
        <f t="shared" si="36"/>
        <v>1886475</v>
      </c>
      <c r="P162" s="20"/>
      <c r="Q162" s="18">
        <f t="shared" si="37"/>
        <v>6509382.5</v>
      </c>
      <c r="R162" s="15">
        <f t="shared" si="28"/>
        <v>0</v>
      </c>
      <c r="S162">
        <v>153</v>
      </c>
      <c r="T162">
        <v>246</v>
      </c>
      <c r="U162">
        <v>1367932</v>
      </c>
      <c r="V162" s="84">
        <f>proj16jul!C162</f>
        <v>246.87999999999997</v>
      </c>
      <c r="W162" s="84">
        <f>proj16jul!D162</f>
        <v>1401012</v>
      </c>
      <c r="X162" s="15">
        <f t="shared" si="38"/>
        <v>-33080</v>
      </c>
      <c r="Y162" s="15">
        <f t="shared" si="29"/>
        <v>0</v>
      </c>
      <c r="Z162" s="122">
        <v>153</v>
      </c>
      <c r="AA162" s="71">
        <v>322.5</v>
      </c>
      <c r="AB162" s="71">
        <v>1886475</v>
      </c>
      <c r="AC162" s="84">
        <f>proj16jul!E162</f>
        <v>324.63000000000005</v>
      </c>
      <c r="AD162" s="84">
        <f>proj16jul!F162</f>
        <v>1875141</v>
      </c>
      <c r="AE162" s="15">
        <f t="shared" si="30"/>
        <v>11334</v>
      </c>
      <c r="AF162" s="15"/>
      <c r="AG162" s="15">
        <f t="shared" si="39"/>
        <v>0</v>
      </c>
      <c r="AH162" s="15"/>
      <c r="AI162" s="122">
        <v>153</v>
      </c>
      <c r="AJ162" s="71">
        <v>247</v>
      </c>
      <c r="AK162" s="71">
        <v>1235000</v>
      </c>
      <c r="AL162" s="1">
        <f t="shared" si="40"/>
        <v>1</v>
      </c>
      <c r="AM162" s="122">
        <v>153</v>
      </c>
      <c r="AN162" s="71">
        <v>318.5</v>
      </c>
      <c r="AO162" s="71">
        <v>1612900</v>
      </c>
      <c r="AP162" s="1">
        <f t="shared" si="41"/>
        <v>-4</v>
      </c>
    </row>
    <row r="163" spans="1:42" s="1" customFormat="1" ht="18.75">
      <c r="A163" s="17">
        <v>154</v>
      </c>
      <c r="B163" s="17" t="s">
        <v>1387</v>
      </c>
      <c r="C163" s="17">
        <v>154</v>
      </c>
      <c r="D163" s="21"/>
      <c r="E163" s="34">
        <f t="shared" si="31"/>
        <v>21</v>
      </c>
      <c r="F163" s="35">
        <f t="shared" si="32"/>
        <v>139816</v>
      </c>
      <c r="G163" s="34">
        <f t="shared" si="33"/>
        <v>6</v>
      </c>
      <c r="H163" s="36">
        <f t="shared" si="34"/>
        <v>31700</v>
      </c>
      <c r="I163"/>
      <c r="J163" s="96">
        <f>proj16aug!J163</f>
        <v>0</v>
      </c>
      <c r="K163" s="96">
        <f>proj16aug!K163</f>
        <v>0</v>
      </c>
      <c r="L163"/>
      <c r="M163" s="16"/>
      <c r="N163" s="36">
        <f t="shared" si="35"/>
        <v>139816</v>
      </c>
      <c r="O163" s="36">
        <f t="shared" si="36"/>
        <v>31700</v>
      </c>
      <c r="P163" s="16"/>
      <c r="Q163" s="18">
        <f t="shared" si="37"/>
        <v>343059</v>
      </c>
      <c r="R163" s="15">
        <f t="shared" si="28"/>
        <v>0</v>
      </c>
      <c r="S163">
        <v>154</v>
      </c>
      <c r="T163">
        <v>21</v>
      </c>
      <c r="U163">
        <v>139816</v>
      </c>
      <c r="V163" s="84">
        <f>proj16jul!C163</f>
        <v>20.490000000000002</v>
      </c>
      <c r="W163" s="84">
        <f>proj16jul!D163</f>
        <v>163072</v>
      </c>
      <c r="X163" s="15">
        <f t="shared" si="38"/>
        <v>-23256</v>
      </c>
      <c r="Y163" s="15">
        <f t="shared" si="29"/>
        <v>0</v>
      </c>
      <c r="Z163" s="122">
        <v>154</v>
      </c>
      <c r="AA163" s="71">
        <v>6</v>
      </c>
      <c r="AB163" s="71">
        <v>31700</v>
      </c>
      <c r="AC163" s="84">
        <f>proj16jul!E163</f>
        <v>7</v>
      </c>
      <c r="AD163" s="84">
        <f>proj16jul!F163</f>
        <v>35971</v>
      </c>
      <c r="AE163" s="15">
        <f t="shared" si="30"/>
        <v>-4271</v>
      </c>
      <c r="AF163" s="15"/>
      <c r="AG163" s="15">
        <f t="shared" si="39"/>
        <v>0</v>
      </c>
      <c r="AH163" s="15"/>
      <c r="AI163" s="122">
        <v>154</v>
      </c>
      <c r="AJ163" s="71">
        <v>21</v>
      </c>
      <c r="AK163" s="71">
        <v>105000</v>
      </c>
      <c r="AL163" s="1">
        <f t="shared" si="40"/>
        <v>0</v>
      </c>
      <c r="AM163" s="122">
        <v>154</v>
      </c>
      <c r="AN163" s="71">
        <v>6</v>
      </c>
      <c r="AO163" s="71">
        <v>31700</v>
      </c>
      <c r="AP163" s="1">
        <f t="shared" si="41"/>
        <v>0</v>
      </c>
    </row>
    <row r="164" spans="1:42" ht="18.75">
      <c r="A164" s="19">
        <v>155</v>
      </c>
      <c r="B164" s="19" t="s">
        <v>913</v>
      </c>
      <c r="C164" s="19">
        <v>155</v>
      </c>
      <c r="D164" s="21"/>
      <c r="E164" s="34">
        <f t="shared" si="31"/>
        <v>0</v>
      </c>
      <c r="F164" s="35">
        <f t="shared" si="32"/>
        <v>0</v>
      </c>
      <c r="G164" s="34">
        <f t="shared" si="33"/>
        <v>6</v>
      </c>
      <c r="H164" s="36">
        <f t="shared" si="34"/>
        <v>38500</v>
      </c>
      <c r="I164"/>
      <c r="J164" s="96">
        <f>proj16aug!J164</f>
        <v>0</v>
      </c>
      <c r="K164" s="96">
        <f>proj16aug!K164</f>
        <v>0</v>
      </c>
      <c r="L164"/>
      <c r="M164" s="16"/>
      <c r="N164" s="36">
        <f t="shared" si="35"/>
        <v>0</v>
      </c>
      <c r="O164" s="36">
        <f t="shared" si="36"/>
        <v>38500</v>
      </c>
      <c r="P164" s="20"/>
      <c r="Q164" s="18">
        <f t="shared" si="37"/>
        <v>77006</v>
      </c>
      <c r="R164" s="15">
        <f t="shared" si="28"/>
        <v>0</v>
      </c>
      <c r="S164">
        <v>155</v>
      </c>
      <c r="T164"/>
      <c r="U164"/>
      <c r="V164" s="185">
        <f>proj16jul!C164</f>
        <v>0</v>
      </c>
      <c r="W164" s="84">
        <f>proj16jul!D164</f>
        <v>0</v>
      </c>
      <c r="X164" s="15">
        <f t="shared" si="38"/>
        <v>0</v>
      </c>
      <c r="Y164" s="15">
        <f t="shared" si="29"/>
        <v>0</v>
      </c>
      <c r="Z164" s="122">
        <v>155</v>
      </c>
      <c r="AA164" s="71">
        <v>6</v>
      </c>
      <c r="AB164" s="71">
        <v>38500</v>
      </c>
      <c r="AC164" s="84">
        <f>proj16jul!E164</f>
        <v>2.77</v>
      </c>
      <c r="AD164" s="84">
        <f>proj16jul!F164</f>
        <v>16859</v>
      </c>
      <c r="AE164" s="15">
        <f t="shared" si="30"/>
        <v>21641</v>
      </c>
      <c r="AF164" s="15"/>
      <c r="AG164" s="15">
        <f t="shared" si="39"/>
        <v>0</v>
      </c>
      <c r="AH164" s="15"/>
      <c r="AI164">
        <v>155</v>
      </c>
      <c r="AJ164"/>
      <c r="AK164"/>
      <c r="AL164" s="1">
        <f t="shared" si="40"/>
        <v>0</v>
      </c>
      <c r="AM164" s="122">
        <v>155</v>
      </c>
      <c r="AN164" s="71">
        <v>6</v>
      </c>
      <c r="AO164" s="71">
        <v>38500</v>
      </c>
      <c r="AP164" s="1">
        <f t="shared" si="41"/>
        <v>0</v>
      </c>
    </row>
    <row r="165" spans="1:42" s="1" customFormat="1" ht="18.75" hidden="1">
      <c r="A165" s="17">
        <v>156</v>
      </c>
      <c r="B165" s="17" t="s">
        <v>1388</v>
      </c>
      <c r="C165" s="17">
        <v>156</v>
      </c>
      <c r="D165" s="21"/>
      <c r="E165" s="34">
        <f t="shared" si="31"/>
        <v>0</v>
      </c>
      <c r="F165" s="35">
        <f t="shared" si="32"/>
        <v>0</v>
      </c>
      <c r="G165" s="34">
        <f t="shared" si="33"/>
        <v>0</v>
      </c>
      <c r="H165" s="36">
        <f t="shared" si="34"/>
        <v>0</v>
      </c>
      <c r="I165"/>
      <c r="J165" s="96">
        <f>proj16aug!J165</f>
        <v>0</v>
      </c>
      <c r="K165" s="96">
        <f>proj16aug!K165</f>
        <v>0</v>
      </c>
      <c r="L165"/>
      <c r="M165" s="16"/>
      <c r="N165" s="36">
        <f t="shared" si="35"/>
        <v>0</v>
      </c>
      <c r="O165" s="36">
        <f t="shared" si="36"/>
        <v>0</v>
      </c>
      <c r="P165" s="16"/>
      <c r="Q165" s="18">
        <f t="shared" si="37"/>
        <v>0</v>
      </c>
      <c r="R165" s="15">
        <f t="shared" si="28"/>
        <v>0</v>
      </c>
      <c r="S165">
        <v>156</v>
      </c>
      <c r="T165"/>
      <c r="U165"/>
      <c r="V165" s="185">
        <f>proj16jul!C165</f>
        <v>0</v>
      </c>
      <c r="W165" s="84">
        <f>proj16jul!D165</f>
        <v>0</v>
      </c>
      <c r="X165" s="15">
        <f t="shared" si="38"/>
        <v>0</v>
      </c>
      <c r="Y165" s="15">
        <f t="shared" si="29"/>
        <v>0</v>
      </c>
      <c r="Z165">
        <v>156</v>
      </c>
      <c r="AA165" s="71"/>
      <c r="AB165" s="71"/>
      <c r="AC165" s="84">
        <f>proj16jul!E165</f>
        <v>0</v>
      </c>
      <c r="AD165" s="84">
        <f>proj16jul!F165</f>
        <v>0</v>
      </c>
      <c r="AE165" s="15">
        <f t="shared" si="30"/>
        <v>0</v>
      </c>
      <c r="AF165" s="15"/>
      <c r="AG165" s="15">
        <f t="shared" si="39"/>
        <v>0</v>
      </c>
      <c r="AH165" s="15"/>
      <c r="AI165">
        <v>156</v>
      </c>
      <c r="AJ165"/>
      <c r="AK165"/>
      <c r="AL165" s="1">
        <f t="shared" si="40"/>
        <v>0</v>
      </c>
      <c r="AM165">
        <v>156</v>
      </c>
      <c r="AN165"/>
      <c r="AO165"/>
      <c r="AP165" s="1">
        <f t="shared" si="41"/>
        <v>0</v>
      </c>
    </row>
    <row r="166" spans="1:42" s="1" customFormat="1" ht="18.75">
      <c r="A166" s="17">
        <v>157</v>
      </c>
      <c r="B166" s="17" t="s">
        <v>919</v>
      </c>
      <c r="C166" s="17">
        <v>157</v>
      </c>
      <c r="D166" s="21"/>
      <c r="E166" s="34">
        <f t="shared" si="31"/>
        <v>0</v>
      </c>
      <c r="F166" s="35">
        <f t="shared" si="32"/>
        <v>0</v>
      </c>
      <c r="G166" s="34">
        <f t="shared" si="33"/>
        <v>3</v>
      </c>
      <c r="H166" s="36">
        <f t="shared" si="34"/>
        <v>20100</v>
      </c>
      <c r="I166"/>
      <c r="J166" s="96">
        <f>proj16aug!J166</f>
        <v>0</v>
      </c>
      <c r="K166" s="96">
        <f>proj16aug!K166</f>
        <v>0</v>
      </c>
      <c r="L166"/>
      <c r="M166" s="16"/>
      <c r="N166" s="36">
        <f t="shared" si="35"/>
        <v>0</v>
      </c>
      <c r="O166" s="36">
        <f t="shared" si="36"/>
        <v>20100</v>
      </c>
      <c r="P166" s="16"/>
      <c r="Q166" s="18">
        <f t="shared" si="37"/>
        <v>40203</v>
      </c>
      <c r="R166" s="15">
        <f t="shared" si="28"/>
        <v>0</v>
      </c>
      <c r="S166">
        <v>157</v>
      </c>
      <c r="T166"/>
      <c r="U166"/>
      <c r="V166" s="185">
        <f>proj16jul!C166</f>
        <v>0</v>
      </c>
      <c r="W166" s="84">
        <f>proj16jul!D166</f>
        <v>0</v>
      </c>
      <c r="X166" s="15">
        <f t="shared" si="38"/>
        <v>0</v>
      </c>
      <c r="Y166" s="15">
        <f t="shared" si="29"/>
        <v>0</v>
      </c>
      <c r="Z166" s="122">
        <v>157</v>
      </c>
      <c r="AA166" s="71">
        <v>3</v>
      </c>
      <c r="AB166" s="71">
        <v>20100</v>
      </c>
      <c r="AC166" s="84">
        <f>proj16jul!E166</f>
        <v>0</v>
      </c>
      <c r="AD166" s="84">
        <f>proj16jul!F166</f>
        <v>0</v>
      </c>
      <c r="AE166" s="15">
        <f t="shared" si="30"/>
        <v>20100</v>
      </c>
      <c r="AF166" s="15"/>
      <c r="AG166" s="15">
        <f t="shared" si="39"/>
        <v>0</v>
      </c>
      <c r="AH166" s="15"/>
      <c r="AI166">
        <v>157</v>
      </c>
      <c r="AJ166"/>
      <c r="AK166"/>
      <c r="AL166" s="1">
        <f t="shared" si="40"/>
        <v>0</v>
      </c>
      <c r="AM166" s="122">
        <v>157</v>
      </c>
      <c r="AN166" s="71">
        <v>3</v>
      </c>
      <c r="AO166" s="71">
        <v>20100</v>
      </c>
      <c r="AP166" s="1">
        <f t="shared" si="41"/>
        <v>0</v>
      </c>
    </row>
    <row r="167" spans="1:42" ht="18.75">
      <c r="A167" s="19">
        <v>158</v>
      </c>
      <c r="B167" s="19" t="s">
        <v>564</v>
      </c>
      <c r="C167" s="19">
        <v>158</v>
      </c>
      <c r="D167" s="21"/>
      <c r="E167" s="34">
        <f t="shared" si="31"/>
        <v>79.5</v>
      </c>
      <c r="F167" s="35">
        <f t="shared" si="32"/>
        <v>453343</v>
      </c>
      <c r="G167" s="34">
        <f t="shared" si="33"/>
        <v>22</v>
      </c>
      <c r="H167" s="36">
        <f t="shared" si="34"/>
        <v>145578</v>
      </c>
      <c r="I167"/>
      <c r="J167" s="96">
        <f>proj16aug!J167</f>
        <v>0</v>
      </c>
      <c r="K167" s="96">
        <f>proj16aug!K167</f>
        <v>0</v>
      </c>
      <c r="L167"/>
      <c r="M167" s="16"/>
      <c r="N167" s="36">
        <f t="shared" si="35"/>
        <v>453343</v>
      </c>
      <c r="O167" s="36">
        <f t="shared" si="36"/>
        <v>145578</v>
      </c>
      <c r="P167" s="20"/>
      <c r="Q167" s="18">
        <f t="shared" si="37"/>
        <v>1197943.5</v>
      </c>
      <c r="R167" s="15">
        <f t="shared" si="28"/>
        <v>0</v>
      </c>
      <c r="S167">
        <v>158</v>
      </c>
      <c r="T167">
        <v>79.5</v>
      </c>
      <c r="U167">
        <v>453343</v>
      </c>
      <c r="V167" s="84">
        <f>proj16jul!C167</f>
        <v>68.490000000000009</v>
      </c>
      <c r="W167" s="84">
        <f>proj16jul!D167</f>
        <v>373331</v>
      </c>
      <c r="X167" s="15">
        <f t="shared" si="38"/>
        <v>80012</v>
      </c>
      <c r="Y167" s="15">
        <f t="shared" si="29"/>
        <v>0</v>
      </c>
      <c r="Z167" s="122">
        <v>158</v>
      </c>
      <c r="AA167" s="71">
        <v>22</v>
      </c>
      <c r="AB167" s="71">
        <v>145578</v>
      </c>
      <c r="AC167" s="84">
        <f>proj16jul!E167</f>
        <v>19.009999999999998</v>
      </c>
      <c r="AD167" s="84">
        <f>proj16jul!F167</f>
        <v>102084</v>
      </c>
      <c r="AE167" s="15">
        <f t="shared" si="30"/>
        <v>43494</v>
      </c>
      <c r="AF167" s="15"/>
      <c r="AG167" s="15">
        <f t="shared" si="39"/>
        <v>0</v>
      </c>
      <c r="AH167" s="15"/>
      <c r="AI167" s="122">
        <v>158</v>
      </c>
      <c r="AJ167" s="71">
        <v>79.5</v>
      </c>
      <c r="AK167" s="71">
        <v>397500</v>
      </c>
      <c r="AL167" s="1">
        <f t="shared" si="40"/>
        <v>0</v>
      </c>
      <c r="AM167" s="122">
        <v>158</v>
      </c>
      <c r="AN167" s="71">
        <v>22</v>
      </c>
      <c r="AO167" s="71">
        <v>113400</v>
      </c>
      <c r="AP167" s="1">
        <f t="shared" si="41"/>
        <v>0</v>
      </c>
    </row>
    <row r="168" spans="1:42" ht="18.75">
      <c r="A168" s="19">
        <v>159</v>
      </c>
      <c r="B168" s="19" t="s">
        <v>1303</v>
      </c>
      <c r="C168" s="19">
        <v>159</v>
      </c>
      <c r="D168" s="21"/>
      <c r="E168" s="34">
        <f t="shared" si="31"/>
        <v>38</v>
      </c>
      <c r="F168" s="35">
        <f t="shared" si="32"/>
        <v>284642</v>
      </c>
      <c r="G168" s="34">
        <f t="shared" si="33"/>
        <v>1</v>
      </c>
      <c r="H168" s="36">
        <f t="shared" si="34"/>
        <v>5000</v>
      </c>
      <c r="I168"/>
      <c r="J168" s="96">
        <f>proj16aug!J168</f>
        <v>0</v>
      </c>
      <c r="K168" s="96">
        <f>proj16aug!K168</f>
        <v>0</v>
      </c>
      <c r="L168"/>
      <c r="M168" s="16"/>
      <c r="N168" s="36">
        <f t="shared" si="35"/>
        <v>284642</v>
      </c>
      <c r="O168" s="36">
        <f t="shared" si="36"/>
        <v>5000</v>
      </c>
      <c r="P168" s="20"/>
      <c r="Q168" s="18">
        <f t="shared" si="37"/>
        <v>579323</v>
      </c>
      <c r="R168" s="15">
        <f t="shared" si="28"/>
        <v>0</v>
      </c>
      <c r="S168">
        <v>159</v>
      </c>
      <c r="T168">
        <v>38</v>
      </c>
      <c r="U168">
        <v>284642</v>
      </c>
      <c r="V168" s="84">
        <f>proj16jul!C168</f>
        <v>45</v>
      </c>
      <c r="W168" s="84">
        <f>proj16jul!D168</f>
        <v>364404</v>
      </c>
      <c r="X168" s="15">
        <f t="shared" si="38"/>
        <v>-79762</v>
      </c>
      <c r="Y168" s="15">
        <f t="shared" si="29"/>
        <v>0</v>
      </c>
      <c r="Z168" s="122">
        <v>159</v>
      </c>
      <c r="AA168" s="71">
        <v>1</v>
      </c>
      <c r="AB168" s="71">
        <v>5000</v>
      </c>
      <c r="AC168" s="84">
        <f>proj16jul!E168</f>
        <v>1.5899999999999999</v>
      </c>
      <c r="AD168" s="84">
        <f>proj16jul!F168</f>
        <v>8953</v>
      </c>
      <c r="AE168" s="15">
        <f t="shared" si="30"/>
        <v>-3953</v>
      </c>
      <c r="AF168" s="15"/>
      <c r="AG168" s="15">
        <f t="shared" si="39"/>
        <v>0</v>
      </c>
      <c r="AH168" s="15"/>
      <c r="AI168" s="122">
        <v>159</v>
      </c>
      <c r="AJ168" s="71">
        <v>38</v>
      </c>
      <c r="AK168" s="71">
        <v>185000</v>
      </c>
      <c r="AL168" s="1">
        <f t="shared" si="40"/>
        <v>0</v>
      </c>
      <c r="AM168" s="122">
        <v>159</v>
      </c>
      <c r="AN168" s="71">
        <v>1</v>
      </c>
      <c r="AO168" s="71">
        <v>5000</v>
      </c>
      <c r="AP168" s="1">
        <f t="shared" si="41"/>
        <v>0</v>
      </c>
    </row>
    <row r="169" spans="1:42" ht="18.75">
      <c r="A169" s="19">
        <v>160</v>
      </c>
      <c r="B169" s="19" t="s">
        <v>582</v>
      </c>
      <c r="C169" s="19">
        <v>160</v>
      </c>
      <c r="D169" s="21"/>
      <c r="E169" s="34">
        <f t="shared" si="31"/>
        <v>0</v>
      </c>
      <c r="F169" s="35">
        <f t="shared" si="32"/>
        <v>0</v>
      </c>
      <c r="G169" s="34">
        <f t="shared" si="33"/>
        <v>140</v>
      </c>
      <c r="H169" s="36">
        <f t="shared" si="34"/>
        <v>889811</v>
      </c>
      <c r="I169"/>
      <c r="J169" s="96">
        <f>proj16aug!J169</f>
        <v>0</v>
      </c>
      <c r="K169" s="96">
        <f>proj16aug!K169</f>
        <v>0</v>
      </c>
      <c r="L169"/>
      <c r="M169" s="16"/>
      <c r="N169" s="36">
        <f t="shared" si="35"/>
        <v>0</v>
      </c>
      <c r="O169" s="36">
        <f t="shared" si="36"/>
        <v>889811</v>
      </c>
      <c r="P169" s="20"/>
      <c r="Q169" s="18">
        <f t="shared" si="37"/>
        <v>1779762</v>
      </c>
      <c r="R169" s="15">
        <f t="shared" si="28"/>
        <v>0</v>
      </c>
      <c r="S169">
        <v>160</v>
      </c>
      <c r="T169"/>
      <c r="U169"/>
      <c r="V169" s="185">
        <f>proj16jul!C169</f>
        <v>0</v>
      </c>
      <c r="W169" s="84">
        <f>proj16jul!D169</f>
        <v>0</v>
      </c>
      <c r="X169" s="15">
        <f t="shared" si="38"/>
        <v>0</v>
      </c>
      <c r="Y169" s="15">
        <f t="shared" si="29"/>
        <v>0</v>
      </c>
      <c r="Z169" s="122">
        <v>160</v>
      </c>
      <c r="AA169" s="71">
        <v>140</v>
      </c>
      <c r="AB169" s="71">
        <v>889811</v>
      </c>
      <c r="AC169" s="84">
        <f>proj16jul!E169</f>
        <v>102.58999999999999</v>
      </c>
      <c r="AD169" s="84">
        <f>proj16jul!F169</f>
        <v>685289</v>
      </c>
      <c r="AE169" s="15">
        <f t="shared" si="30"/>
        <v>204522</v>
      </c>
      <c r="AF169" s="15"/>
      <c r="AG169" s="15">
        <f t="shared" si="39"/>
        <v>0</v>
      </c>
      <c r="AH169" s="15"/>
      <c r="AI169">
        <v>160</v>
      </c>
      <c r="AJ169"/>
      <c r="AK169"/>
      <c r="AL169" s="1">
        <f t="shared" si="40"/>
        <v>0</v>
      </c>
      <c r="AM169" s="122">
        <v>160</v>
      </c>
      <c r="AN169" s="71">
        <v>141</v>
      </c>
      <c r="AO169" s="71">
        <v>757700</v>
      </c>
      <c r="AP169" s="1">
        <f t="shared" si="41"/>
        <v>1</v>
      </c>
    </row>
    <row r="170" spans="1:42" ht="18.75">
      <c r="A170" s="19">
        <v>161</v>
      </c>
      <c r="B170" s="19" t="s">
        <v>816</v>
      </c>
      <c r="C170" s="19">
        <v>161</v>
      </c>
      <c r="D170" s="21"/>
      <c r="E170" s="34">
        <f t="shared" si="31"/>
        <v>96</v>
      </c>
      <c r="F170" s="35">
        <f t="shared" si="32"/>
        <v>611083</v>
      </c>
      <c r="G170" s="34">
        <f t="shared" si="33"/>
        <v>39</v>
      </c>
      <c r="H170" s="36">
        <f t="shared" si="34"/>
        <v>212834</v>
      </c>
      <c r="I170"/>
      <c r="J170" s="96">
        <f>proj16aug!J170</f>
        <v>0</v>
      </c>
      <c r="K170" s="96">
        <f>proj16aug!K170</f>
        <v>0</v>
      </c>
      <c r="L170"/>
      <c r="M170" s="16"/>
      <c r="N170" s="36">
        <f t="shared" si="35"/>
        <v>611083</v>
      </c>
      <c r="O170" s="36">
        <f t="shared" si="36"/>
        <v>212834</v>
      </c>
      <c r="P170" s="20"/>
      <c r="Q170" s="18">
        <f t="shared" si="37"/>
        <v>1647969</v>
      </c>
      <c r="R170" s="15">
        <f t="shared" si="28"/>
        <v>0</v>
      </c>
      <c r="S170">
        <v>161</v>
      </c>
      <c r="T170">
        <v>96</v>
      </c>
      <c r="U170">
        <v>611083</v>
      </c>
      <c r="V170" s="84">
        <f>proj16jul!C170</f>
        <v>80.17</v>
      </c>
      <c r="W170" s="84">
        <f>proj16jul!D170</f>
        <v>499229</v>
      </c>
      <c r="X170" s="15">
        <f t="shared" si="38"/>
        <v>111854</v>
      </c>
      <c r="Y170" s="15">
        <f t="shared" si="29"/>
        <v>0</v>
      </c>
      <c r="Z170" s="122">
        <v>161</v>
      </c>
      <c r="AA170" s="71">
        <v>39</v>
      </c>
      <c r="AB170" s="71">
        <v>212834</v>
      </c>
      <c r="AC170" s="84">
        <f>proj16jul!E170</f>
        <v>38.589999999999996</v>
      </c>
      <c r="AD170" s="84">
        <f>proj16jul!F170</f>
        <v>204660</v>
      </c>
      <c r="AE170" s="15">
        <f t="shared" si="30"/>
        <v>8174</v>
      </c>
      <c r="AF170" s="15"/>
      <c r="AG170" s="15">
        <f t="shared" si="39"/>
        <v>0</v>
      </c>
      <c r="AH170" s="15"/>
      <c r="AI170" s="122">
        <v>161</v>
      </c>
      <c r="AJ170" s="71">
        <v>96</v>
      </c>
      <c r="AK170" s="71">
        <v>480000</v>
      </c>
      <c r="AL170" s="1">
        <f t="shared" si="40"/>
        <v>0</v>
      </c>
      <c r="AM170" s="122">
        <v>161</v>
      </c>
      <c r="AN170" s="71">
        <v>36</v>
      </c>
      <c r="AO170" s="71">
        <v>185100</v>
      </c>
      <c r="AP170" s="1">
        <f t="shared" si="41"/>
        <v>-3</v>
      </c>
    </row>
    <row r="171" spans="1:42" ht="18.75">
      <c r="A171" s="19">
        <v>162</v>
      </c>
      <c r="B171" s="19" t="s">
        <v>848</v>
      </c>
      <c r="C171" s="19">
        <v>162</v>
      </c>
      <c r="D171" s="21"/>
      <c r="E171" s="34">
        <f t="shared" si="31"/>
        <v>53</v>
      </c>
      <c r="F171" s="35">
        <f t="shared" si="32"/>
        <v>303389</v>
      </c>
      <c r="G171" s="34">
        <f t="shared" si="33"/>
        <v>75</v>
      </c>
      <c r="H171" s="36">
        <f t="shared" si="34"/>
        <v>439103</v>
      </c>
      <c r="I171"/>
      <c r="J171" s="96">
        <f>proj16aug!J171</f>
        <v>0</v>
      </c>
      <c r="K171" s="96">
        <f>proj16aug!K171</f>
        <v>0</v>
      </c>
      <c r="L171"/>
      <c r="M171" s="16"/>
      <c r="N171" s="36">
        <f t="shared" si="35"/>
        <v>303389</v>
      </c>
      <c r="O171" s="36">
        <f t="shared" si="36"/>
        <v>439103</v>
      </c>
      <c r="P171" s="20"/>
      <c r="Q171" s="18">
        <f t="shared" si="37"/>
        <v>1485112</v>
      </c>
      <c r="R171" s="15">
        <f t="shared" si="28"/>
        <v>0</v>
      </c>
      <c r="S171">
        <v>162</v>
      </c>
      <c r="T171">
        <v>53</v>
      </c>
      <c r="U171">
        <v>303389</v>
      </c>
      <c r="V171" s="84">
        <f>proj16jul!C171</f>
        <v>38.94</v>
      </c>
      <c r="W171" s="84">
        <f>proj16jul!D171</f>
        <v>227741</v>
      </c>
      <c r="X171" s="15">
        <f t="shared" si="38"/>
        <v>75648</v>
      </c>
      <c r="Y171" s="15">
        <f t="shared" si="29"/>
        <v>0</v>
      </c>
      <c r="Z171" s="122">
        <v>162</v>
      </c>
      <c r="AA171" s="71">
        <v>75</v>
      </c>
      <c r="AB171" s="71">
        <v>439103</v>
      </c>
      <c r="AC171" s="84">
        <f>proj16jul!E171</f>
        <v>84.480000000000018</v>
      </c>
      <c r="AD171" s="84">
        <f>proj16jul!F171</f>
        <v>517649</v>
      </c>
      <c r="AE171" s="15">
        <f t="shared" si="30"/>
        <v>-78546</v>
      </c>
      <c r="AF171" s="15"/>
      <c r="AG171" s="15">
        <f t="shared" si="39"/>
        <v>0</v>
      </c>
      <c r="AH171" s="15"/>
      <c r="AI171" s="122">
        <v>162</v>
      </c>
      <c r="AJ171" s="71">
        <v>53</v>
      </c>
      <c r="AK171" s="71">
        <v>265000</v>
      </c>
      <c r="AL171" s="1">
        <f t="shared" si="40"/>
        <v>0</v>
      </c>
      <c r="AM171" s="122">
        <v>162</v>
      </c>
      <c r="AN171" s="71">
        <v>73</v>
      </c>
      <c r="AO171" s="71">
        <v>368400</v>
      </c>
      <c r="AP171" s="1">
        <f t="shared" si="41"/>
        <v>-2</v>
      </c>
    </row>
    <row r="172" spans="1:42" ht="18.75">
      <c r="A172" s="19">
        <v>163</v>
      </c>
      <c r="B172" s="19" t="s">
        <v>862</v>
      </c>
      <c r="C172" s="19">
        <v>163</v>
      </c>
      <c r="D172" s="21"/>
      <c r="E172" s="34">
        <f t="shared" si="31"/>
        <v>0</v>
      </c>
      <c r="F172" s="35">
        <f t="shared" si="32"/>
        <v>0</v>
      </c>
      <c r="G172" s="34">
        <f t="shared" si="33"/>
        <v>99</v>
      </c>
      <c r="H172" s="36">
        <f t="shared" si="34"/>
        <v>606998</v>
      </c>
      <c r="I172"/>
      <c r="J172" s="96">
        <f>proj16aug!J172</f>
        <v>0</v>
      </c>
      <c r="K172" s="96">
        <f>proj16aug!K172</f>
        <v>0</v>
      </c>
      <c r="L172"/>
      <c r="M172" s="16"/>
      <c r="N172" s="36">
        <f t="shared" si="35"/>
        <v>0</v>
      </c>
      <c r="O172" s="36">
        <f t="shared" si="36"/>
        <v>606998</v>
      </c>
      <c r="P172" s="20"/>
      <c r="Q172" s="18">
        <f t="shared" si="37"/>
        <v>1214095</v>
      </c>
      <c r="R172" s="15">
        <f t="shared" si="28"/>
        <v>0</v>
      </c>
      <c r="S172">
        <v>163</v>
      </c>
      <c r="T172"/>
      <c r="U172"/>
      <c r="V172" s="185">
        <f>proj16jul!C172</f>
        <v>0</v>
      </c>
      <c r="W172" s="84">
        <f>proj16jul!D172</f>
        <v>0</v>
      </c>
      <c r="X172" s="15">
        <f t="shared" si="38"/>
        <v>0</v>
      </c>
      <c r="Y172" s="15">
        <f t="shared" si="29"/>
        <v>0</v>
      </c>
      <c r="Z172" s="122">
        <v>163</v>
      </c>
      <c r="AA172" s="71">
        <v>99</v>
      </c>
      <c r="AB172" s="71">
        <v>606998</v>
      </c>
      <c r="AC172" s="84">
        <f>proj16jul!E172</f>
        <v>78.77</v>
      </c>
      <c r="AD172" s="84">
        <f>proj16jul!F172</f>
        <v>457634</v>
      </c>
      <c r="AE172" s="15">
        <f t="shared" si="30"/>
        <v>149364</v>
      </c>
      <c r="AF172" s="15"/>
      <c r="AG172" s="15">
        <f t="shared" si="39"/>
        <v>0</v>
      </c>
      <c r="AH172" s="15"/>
      <c r="AI172">
        <v>163</v>
      </c>
      <c r="AJ172"/>
      <c r="AK172"/>
      <c r="AL172" s="1">
        <f t="shared" si="40"/>
        <v>0</v>
      </c>
      <c r="AM172" s="122">
        <v>163</v>
      </c>
      <c r="AN172" s="71">
        <v>99.5</v>
      </c>
      <c r="AO172" s="71">
        <v>543400</v>
      </c>
      <c r="AP172" s="1">
        <f t="shared" si="41"/>
        <v>0.5</v>
      </c>
    </row>
    <row r="173" spans="1:42" ht="18.75" hidden="1">
      <c r="A173" s="19">
        <v>164</v>
      </c>
      <c r="B173" s="19" t="s">
        <v>1389</v>
      </c>
      <c r="C173" s="19">
        <v>164</v>
      </c>
      <c r="D173" s="21"/>
      <c r="E173" s="34">
        <f t="shared" si="31"/>
        <v>0</v>
      </c>
      <c r="F173" s="35">
        <f t="shared" si="32"/>
        <v>0</v>
      </c>
      <c r="G173" s="34">
        <f t="shared" si="33"/>
        <v>0</v>
      </c>
      <c r="H173" s="36">
        <f t="shared" si="34"/>
        <v>0</v>
      </c>
      <c r="I173"/>
      <c r="J173" s="96">
        <f>proj16aug!J173</f>
        <v>0</v>
      </c>
      <c r="K173" s="96">
        <f>proj16aug!K173</f>
        <v>0</v>
      </c>
      <c r="L173"/>
      <c r="M173" s="16"/>
      <c r="N173" s="36">
        <f t="shared" si="35"/>
        <v>0</v>
      </c>
      <c r="O173" s="36">
        <f t="shared" si="36"/>
        <v>0</v>
      </c>
      <c r="P173" s="20"/>
      <c r="Q173" s="18">
        <f t="shared" si="37"/>
        <v>0</v>
      </c>
      <c r="R173" s="15">
        <f t="shared" si="28"/>
        <v>0</v>
      </c>
      <c r="S173">
        <v>164</v>
      </c>
      <c r="T173"/>
      <c r="U173"/>
      <c r="V173" s="185">
        <f>proj16jul!C173</f>
        <v>0</v>
      </c>
      <c r="W173" s="84">
        <f>proj16jul!D173</f>
        <v>0</v>
      </c>
      <c r="X173" s="15">
        <f t="shared" si="38"/>
        <v>0</v>
      </c>
      <c r="Y173" s="15">
        <f t="shared" si="29"/>
        <v>0</v>
      </c>
      <c r="Z173">
        <v>164</v>
      </c>
      <c r="AA173" s="71"/>
      <c r="AB173" s="71"/>
      <c r="AC173" s="84">
        <f>proj16jul!E173</f>
        <v>0</v>
      </c>
      <c r="AD173" s="84">
        <f>proj16jul!F173</f>
        <v>0</v>
      </c>
      <c r="AE173" s="15">
        <f t="shared" si="30"/>
        <v>0</v>
      </c>
      <c r="AF173" s="15"/>
      <c r="AG173" s="15">
        <f t="shared" si="39"/>
        <v>0</v>
      </c>
      <c r="AH173" s="15"/>
      <c r="AI173">
        <v>164</v>
      </c>
      <c r="AJ173"/>
      <c r="AK173"/>
      <c r="AL173" s="1">
        <f t="shared" si="40"/>
        <v>0</v>
      </c>
      <c r="AM173">
        <v>164</v>
      </c>
      <c r="AN173"/>
      <c r="AO173"/>
      <c r="AP173" s="1">
        <f t="shared" si="41"/>
        <v>0</v>
      </c>
    </row>
    <row r="174" spans="1:42" ht="18.75">
      <c r="A174" s="19">
        <v>165</v>
      </c>
      <c r="B174" s="19" t="s">
        <v>565</v>
      </c>
      <c r="C174" s="19">
        <v>165</v>
      </c>
      <c r="D174" s="21"/>
      <c r="E174" s="34">
        <f t="shared" si="31"/>
        <v>0</v>
      </c>
      <c r="F174" s="35">
        <f t="shared" si="32"/>
        <v>0</v>
      </c>
      <c r="G174" s="34">
        <f t="shared" si="33"/>
        <v>8</v>
      </c>
      <c r="H174" s="36">
        <f t="shared" si="34"/>
        <v>50800</v>
      </c>
      <c r="I174"/>
      <c r="J174" s="96">
        <f>proj16aug!J174</f>
        <v>0</v>
      </c>
      <c r="K174" s="96">
        <f>proj16aug!K174</f>
        <v>0</v>
      </c>
      <c r="L174"/>
      <c r="M174" s="16"/>
      <c r="N174" s="36">
        <f t="shared" si="35"/>
        <v>0</v>
      </c>
      <c r="O174" s="36">
        <f t="shared" si="36"/>
        <v>50800</v>
      </c>
      <c r="P174" s="20"/>
      <c r="Q174" s="18">
        <f t="shared" si="37"/>
        <v>101608</v>
      </c>
      <c r="R174" s="15">
        <f t="shared" si="28"/>
        <v>0</v>
      </c>
      <c r="S174">
        <v>165</v>
      </c>
      <c r="T174"/>
      <c r="U174"/>
      <c r="V174" s="185">
        <f>proj16jul!C174</f>
        <v>0</v>
      </c>
      <c r="W174" s="84">
        <f>proj16jul!D174</f>
        <v>0</v>
      </c>
      <c r="X174" s="15">
        <f t="shared" si="38"/>
        <v>0</v>
      </c>
      <c r="Y174" s="15">
        <f t="shared" si="29"/>
        <v>0</v>
      </c>
      <c r="Z174" s="122">
        <v>165</v>
      </c>
      <c r="AA174" s="71">
        <v>8</v>
      </c>
      <c r="AB174" s="71">
        <v>50800</v>
      </c>
      <c r="AC174" s="84">
        <f>proj16jul!E174</f>
        <v>5.43</v>
      </c>
      <c r="AD174" s="84">
        <f>proj16jul!F174</f>
        <v>32981</v>
      </c>
      <c r="AE174" s="15">
        <f t="shared" si="30"/>
        <v>17819</v>
      </c>
      <c r="AF174" s="15"/>
      <c r="AG174" s="15">
        <f t="shared" si="39"/>
        <v>0</v>
      </c>
      <c r="AH174" s="15"/>
      <c r="AI174">
        <v>165</v>
      </c>
      <c r="AJ174"/>
      <c r="AK174"/>
      <c r="AL174" s="1">
        <f t="shared" si="40"/>
        <v>0</v>
      </c>
      <c r="AM174" s="122">
        <v>165</v>
      </c>
      <c r="AN174" s="71">
        <v>9</v>
      </c>
      <c r="AO174" s="71">
        <v>53500</v>
      </c>
      <c r="AP174" s="1">
        <f t="shared" si="41"/>
        <v>1</v>
      </c>
    </row>
    <row r="175" spans="1:42" ht="18.75" hidden="1">
      <c r="A175" s="19">
        <v>166</v>
      </c>
      <c r="B175" s="19" t="s">
        <v>803</v>
      </c>
      <c r="C175" s="19">
        <v>166</v>
      </c>
      <c r="D175" s="21"/>
      <c r="E175" s="34">
        <f t="shared" si="31"/>
        <v>0</v>
      </c>
      <c r="F175" s="35">
        <f t="shared" si="32"/>
        <v>0</v>
      </c>
      <c r="G175" s="34">
        <f t="shared" si="33"/>
        <v>0</v>
      </c>
      <c r="H175" s="36">
        <f t="shared" si="34"/>
        <v>0</v>
      </c>
      <c r="I175"/>
      <c r="J175" s="96">
        <f>proj16aug!J175</f>
        <v>0</v>
      </c>
      <c r="K175" s="96">
        <f>proj16aug!K175</f>
        <v>0</v>
      </c>
      <c r="L175"/>
      <c r="M175" s="16"/>
      <c r="N175" s="36">
        <f t="shared" si="35"/>
        <v>0</v>
      </c>
      <c r="O175" s="36">
        <f t="shared" si="36"/>
        <v>0</v>
      </c>
      <c r="P175" s="20"/>
      <c r="Q175" s="18">
        <f t="shared" si="37"/>
        <v>0</v>
      </c>
      <c r="R175" s="15">
        <f t="shared" si="28"/>
        <v>0</v>
      </c>
      <c r="S175">
        <v>166</v>
      </c>
      <c r="T175"/>
      <c r="U175"/>
      <c r="V175" s="185">
        <f>proj16jul!C175</f>
        <v>0</v>
      </c>
      <c r="W175" s="84">
        <f>proj16jul!D175</f>
        <v>0</v>
      </c>
      <c r="X175" s="15">
        <f t="shared" si="38"/>
        <v>0</v>
      </c>
      <c r="Y175" s="15">
        <f t="shared" si="29"/>
        <v>0</v>
      </c>
      <c r="Z175">
        <v>166</v>
      </c>
      <c r="AA175" s="71"/>
      <c r="AB175" s="71"/>
      <c r="AC175" s="84">
        <f>proj16jul!E175</f>
        <v>0</v>
      </c>
      <c r="AD175" s="84">
        <f>proj16jul!F175</f>
        <v>0</v>
      </c>
      <c r="AE175" s="15">
        <f t="shared" si="30"/>
        <v>0</v>
      </c>
      <c r="AF175" s="15"/>
      <c r="AG175" s="15">
        <f t="shared" si="39"/>
        <v>0</v>
      </c>
      <c r="AH175" s="15"/>
      <c r="AI175">
        <v>166</v>
      </c>
      <c r="AJ175"/>
      <c r="AK175"/>
      <c r="AL175" s="1">
        <f t="shared" si="40"/>
        <v>0</v>
      </c>
      <c r="AM175">
        <v>166</v>
      </c>
      <c r="AN175"/>
      <c r="AO175"/>
      <c r="AP175" s="1">
        <f t="shared" si="41"/>
        <v>0</v>
      </c>
    </row>
    <row r="176" spans="1:42" ht="18.75">
      <c r="A176" s="19">
        <v>167</v>
      </c>
      <c r="B176" s="19" t="s">
        <v>1390</v>
      </c>
      <c r="C176" s="19">
        <v>167</v>
      </c>
      <c r="D176" s="21"/>
      <c r="E176" s="34">
        <f t="shared" si="31"/>
        <v>0</v>
      </c>
      <c r="F176" s="35">
        <f t="shared" si="32"/>
        <v>0</v>
      </c>
      <c r="G176" s="34">
        <f t="shared" si="33"/>
        <v>6.5</v>
      </c>
      <c r="H176" s="36">
        <f t="shared" si="34"/>
        <v>37600</v>
      </c>
      <c r="I176"/>
      <c r="J176" s="96">
        <f>proj16aug!J176</f>
        <v>0</v>
      </c>
      <c r="K176" s="96">
        <f>proj16aug!K176</f>
        <v>0</v>
      </c>
      <c r="L176"/>
      <c r="M176" s="16"/>
      <c r="N176" s="36">
        <f t="shared" si="35"/>
        <v>0</v>
      </c>
      <c r="O176" s="36">
        <f t="shared" si="36"/>
        <v>37600</v>
      </c>
      <c r="P176" s="20"/>
      <c r="Q176" s="18">
        <f t="shared" si="37"/>
        <v>75206.5</v>
      </c>
      <c r="R176" s="15">
        <f t="shared" si="28"/>
        <v>0</v>
      </c>
      <c r="S176">
        <v>167</v>
      </c>
      <c r="T176"/>
      <c r="U176"/>
      <c r="V176" s="185">
        <f>proj16jul!C176</f>
        <v>0</v>
      </c>
      <c r="W176" s="84">
        <f>proj16jul!D176</f>
        <v>0</v>
      </c>
      <c r="X176" s="15">
        <f t="shared" si="38"/>
        <v>0</v>
      </c>
      <c r="Y176" s="15">
        <f t="shared" si="29"/>
        <v>0</v>
      </c>
      <c r="Z176" s="122">
        <v>167</v>
      </c>
      <c r="AA176" s="71">
        <v>6.5</v>
      </c>
      <c r="AB176" s="71">
        <v>37600</v>
      </c>
      <c r="AC176" s="84">
        <f>proj16jul!E176</f>
        <v>5.84</v>
      </c>
      <c r="AD176" s="84">
        <f>proj16jul!F176</f>
        <v>34028</v>
      </c>
      <c r="AE176" s="15">
        <f t="shared" si="30"/>
        <v>3572</v>
      </c>
      <c r="AF176" s="15"/>
      <c r="AG176" s="15">
        <f t="shared" si="39"/>
        <v>0</v>
      </c>
      <c r="AH176" s="15"/>
      <c r="AI176">
        <v>167</v>
      </c>
      <c r="AJ176"/>
      <c r="AK176"/>
      <c r="AL176" s="1">
        <f t="shared" si="40"/>
        <v>0</v>
      </c>
      <c r="AM176" s="122">
        <v>167</v>
      </c>
      <c r="AN176" s="71">
        <v>6.5</v>
      </c>
      <c r="AO176" s="71">
        <v>37600</v>
      </c>
      <c r="AP176" s="1">
        <f t="shared" si="41"/>
        <v>0</v>
      </c>
    </row>
    <row r="177" spans="1:42" ht="18.75">
      <c r="A177" s="19">
        <v>168</v>
      </c>
      <c r="B177" s="19" t="s">
        <v>790</v>
      </c>
      <c r="C177" s="19">
        <v>168</v>
      </c>
      <c r="D177" s="21"/>
      <c r="E177" s="34">
        <f t="shared" si="31"/>
        <v>0</v>
      </c>
      <c r="F177" s="35">
        <f t="shared" si="32"/>
        <v>0</v>
      </c>
      <c r="G177" s="34">
        <f t="shared" si="33"/>
        <v>5</v>
      </c>
      <c r="H177" s="36">
        <f t="shared" si="34"/>
        <v>34100</v>
      </c>
      <c r="I177"/>
      <c r="J177" s="96">
        <f>proj16aug!J177</f>
        <v>0</v>
      </c>
      <c r="K177" s="96">
        <f>proj16aug!K177</f>
        <v>0</v>
      </c>
      <c r="L177"/>
      <c r="M177" s="16"/>
      <c r="N177" s="36">
        <f t="shared" si="35"/>
        <v>0</v>
      </c>
      <c r="O177" s="36">
        <f t="shared" si="36"/>
        <v>34100</v>
      </c>
      <c r="P177" s="20"/>
      <c r="Q177" s="18">
        <f t="shared" si="37"/>
        <v>68205</v>
      </c>
      <c r="R177" s="15">
        <f t="shared" si="28"/>
        <v>0</v>
      </c>
      <c r="S177">
        <v>168</v>
      </c>
      <c r="T177"/>
      <c r="U177"/>
      <c r="V177" s="185">
        <f>proj16jul!C177</f>
        <v>0</v>
      </c>
      <c r="W177" s="84">
        <f>proj16jul!D177</f>
        <v>0</v>
      </c>
      <c r="X177" s="15">
        <f t="shared" si="38"/>
        <v>0</v>
      </c>
      <c r="Y177" s="15">
        <f t="shared" si="29"/>
        <v>0</v>
      </c>
      <c r="Z177" s="122">
        <v>168</v>
      </c>
      <c r="AA177" s="71">
        <v>5</v>
      </c>
      <c r="AB177" s="71">
        <v>34100</v>
      </c>
      <c r="AC177" s="84">
        <f>proj16jul!E177</f>
        <v>2.0099999999999998</v>
      </c>
      <c r="AD177" s="84">
        <f>proj16jul!F177</f>
        <v>13467</v>
      </c>
      <c r="AE177" s="15">
        <f t="shared" si="30"/>
        <v>20633</v>
      </c>
      <c r="AF177" s="15"/>
      <c r="AG177" s="15">
        <f t="shared" si="39"/>
        <v>0</v>
      </c>
      <c r="AH177" s="15"/>
      <c r="AI177">
        <v>168</v>
      </c>
      <c r="AJ177"/>
      <c r="AK177"/>
      <c r="AL177" s="1">
        <f t="shared" si="40"/>
        <v>0</v>
      </c>
      <c r="AM177" s="122">
        <v>168</v>
      </c>
      <c r="AN177" s="71">
        <v>5</v>
      </c>
      <c r="AO177" s="71">
        <v>30100</v>
      </c>
      <c r="AP177" s="1">
        <f t="shared" si="41"/>
        <v>0</v>
      </c>
    </row>
    <row r="178" spans="1:42" s="1" customFormat="1" ht="18.75" hidden="1">
      <c r="A178" s="17">
        <v>169</v>
      </c>
      <c r="B178" s="17" t="s">
        <v>1391</v>
      </c>
      <c r="C178" s="17">
        <v>169</v>
      </c>
      <c r="D178" s="21"/>
      <c r="E178" s="34">
        <f t="shared" si="31"/>
        <v>0</v>
      </c>
      <c r="F178" s="35">
        <f t="shared" si="32"/>
        <v>0</v>
      </c>
      <c r="G178" s="34">
        <f t="shared" si="33"/>
        <v>0</v>
      </c>
      <c r="H178" s="36">
        <f t="shared" si="34"/>
        <v>0</v>
      </c>
      <c r="I178"/>
      <c r="J178" s="96">
        <f>proj16aug!J178</f>
        <v>0</v>
      </c>
      <c r="K178" s="96">
        <f>proj16aug!K178</f>
        <v>0</v>
      </c>
      <c r="L178"/>
      <c r="M178" s="16"/>
      <c r="N178" s="36">
        <f t="shared" si="35"/>
        <v>0</v>
      </c>
      <c r="O178" s="36">
        <f t="shared" si="36"/>
        <v>0</v>
      </c>
      <c r="P178" s="16"/>
      <c r="Q178" s="18">
        <f t="shared" si="37"/>
        <v>0</v>
      </c>
      <c r="R178" s="15">
        <f t="shared" si="28"/>
        <v>0</v>
      </c>
      <c r="S178">
        <v>169</v>
      </c>
      <c r="T178"/>
      <c r="U178"/>
      <c r="V178" s="185">
        <f>proj16jul!C178</f>
        <v>0</v>
      </c>
      <c r="W178" s="84">
        <f>proj16jul!D178</f>
        <v>0</v>
      </c>
      <c r="X178" s="15">
        <f t="shared" si="38"/>
        <v>0</v>
      </c>
      <c r="Y178" s="15">
        <f t="shared" si="29"/>
        <v>0</v>
      </c>
      <c r="Z178">
        <v>169</v>
      </c>
      <c r="AA178" s="71"/>
      <c r="AB178" s="71"/>
      <c r="AC178" s="84">
        <f>proj16jul!E178</f>
        <v>1.42</v>
      </c>
      <c r="AD178" s="84">
        <f>proj16jul!F178</f>
        <v>9514</v>
      </c>
      <c r="AE178" s="15">
        <f t="shared" si="30"/>
        <v>-9514</v>
      </c>
      <c r="AF178" s="15"/>
      <c r="AG178" s="15">
        <f t="shared" si="39"/>
        <v>0</v>
      </c>
      <c r="AH178" s="15"/>
      <c r="AI178">
        <v>169</v>
      </c>
      <c r="AJ178"/>
      <c r="AK178"/>
      <c r="AL178" s="1">
        <f t="shared" si="40"/>
        <v>0</v>
      </c>
      <c r="AM178">
        <v>169</v>
      </c>
      <c r="AN178"/>
      <c r="AO178"/>
      <c r="AP178" s="1">
        <f t="shared" si="41"/>
        <v>0</v>
      </c>
    </row>
    <row r="179" spans="1:42" ht="18.75">
      <c r="A179" s="19">
        <v>170</v>
      </c>
      <c r="B179" s="19" t="s">
        <v>566</v>
      </c>
      <c r="C179" s="19">
        <v>170</v>
      </c>
      <c r="D179" s="21"/>
      <c r="E179" s="34">
        <f t="shared" si="31"/>
        <v>0</v>
      </c>
      <c r="F179" s="35">
        <f t="shared" si="32"/>
        <v>0</v>
      </c>
      <c r="G179" s="34">
        <f t="shared" si="33"/>
        <v>87.5</v>
      </c>
      <c r="H179" s="36">
        <f t="shared" si="34"/>
        <v>526099</v>
      </c>
      <c r="I179"/>
      <c r="J179" s="96">
        <f>proj16aug!J179</f>
        <v>0</v>
      </c>
      <c r="K179" s="96">
        <f>proj16aug!K179</f>
        <v>0</v>
      </c>
      <c r="L179"/>
      <c r="M179" s="16"/>
      <c r="N179" s="36">
        <f t="shared" si="35"/>
        <v>0</v>
      </c>
      <c r="O179" s="36">
        <f t="shared" si="36"/>
        <v>526099</v>
      </c>
      <c r="P179" s="20"/>
      <c r="Q179" s="18">
        <f t="shared" si="37"/>
        <v>1052285.5</v>
      </c>
      <c r="R179" s="15">
        <f t="shared" si="28"/>
        <v>0</v>
      </c>
      <c r="S179">
        <v>170</v>
      </c>
      <c r="T179"/>
      <c r="U179"/>
      <c r="V179" s="185">
        <f>proj16jul!C179</f>
        <v>0</v>
      </c>
      <c r="W179" s="84">
        <f>proj16jul!D179</f>
        <v>0</v>
      </c>
      <c r="X179" s="15">
        <f t="shared" si="38"/>
        <v>0</v>
      </c>
      <c r="Y179" s="15">
        <f t="shared" si="29"/>
        <v>0</v>
      </c>
      <c r="Z179" s="122">
        <v>170</v>
      </c>
      <c r="AA179" s="71">
        <v>87.5</v>
      </c>
      <c r="AB179" s="71">
        <v>526099</v>
      </c>
      <c r="AC179" s="84">
        <f>proj16jul!E179</f>
        <v>93.310000000000016</v>
      </c>
      <c r="AD179" s="84">
        <f>proj16jul!F179</f>
        <v>560509</v>
      </c>
      <c r="AE179" s="15">
        <f t="shared" si="30"/>
        <v>-34410</v>
      </c>
      <c r="AF179" s="15"/>
      <c r="AG179" s="15">
        <f t="shared" si="39"/>
        <v>0</v>
      </c>
      <c r="AH179" s="15"/>
      <c r="AI179">
        <v>170</v>
      </c>
      <c r="AJ179"/>
      <c r="AK179"/>
      <c r="AL179" s="1">
        <f t="shared" si="40"/>
        <v>0</v>
      </c>
      <c r="AM179" s="122">
        <v>170</v>
      </c>
      <c r="AN179" s="71">
        <v>86.5</v>
      </c>
      <c r="AO179" s="71">
        <v>448688</v>
      </c>
      <c r="AP179" s="1">
        <f t="shared" si="41"/>
        <v>-1</v>
      </c>
    </row>
    <row r="180" spans="1:42" s="1" customFormat="1" ht="18.75">
      <c r="A180" s="17">
        <v>171</v>
      </c>
      <c r="B180" s="17" t="s">
        <v>1392</v>
      </c>
      <c r="C180" s="17">
        <v>171</v>
      </c>
      <c r="D180" s="21"/>
      <c r="E180" s="34">
        <f t="shared" si="31"/>
        <v>5</v>
      </c>
      <c r="F180" s="35">
        <f t="shared" si="32"/>
        <v>25000</v>
      </c>
      <c r="G180" s="34">
        <f t="shared" si="33"/>
        <v>5</v>
      </c>
      <c r="H180" s="36">
        <f t="shared" si="34"/>
        <v>33500</v>
      </c>
      <c r="I180"/>
      <c r="J180" s="96">
        <f>proj16aug!J180</f>
        <v>0</v>
      </c>
      <c r="K180" s="96">
        <f>proj16aug!K180</f>
        <v>0</v>
      </c>
      <c r="L180"/>
      <c r="M180" s="16"/>
      <c r="N180" s="36">
        <f t="shared" si="35"/>
        <v>25000</v>
      </c>
      <c r="O180" s="36">
        <f t="shared" si="36"/>
        <v>33500</v>
      </c>
      <c r="P180" s="16"/>
      <c r="Q180" s="18">
        <f t="shared" si="37"/>
        <v>117010</v>
      </c>
      <c r="R180" s="15">
        <f t="shared" si="28"/>
        <v>0</v>
      </c>
      <c r="S180">
        <v>171</v>
      </c>
      <c r="T180">
        <v>5</v>
      </c>
      <c r="U180">
        <v>25000</v>
      </c>
      <c r="V180" s="84">
        <f>proj16jul!C180</f>
        <v>6</v>
      </c>
      <c r="W180" s="84">
        <f>proj16jul!D180</f>
        <v>34000</v>
      </c>
      <c r="X180" s="15">
        <f t="shared" si="38"/>
        <v>-9000</v>
      </c>
      <c r="Y180" s="15">
        <f t="shared" si="29"/>
        <v>0</v>
      </c>
      <c r="Z180" s="122">
        <v>171</v>
      </c>
      <c r="AA180" s="71">
        <v>5</v>
      </c>
      <c r="AB180" s="71">
        <v>33500</v>
      </c>
      <c r="AC180" s="84">
        <f>proj16jul!E180</f>
        <v>6.1899999999999995</v>
      </c>
      <c r="AD180" s="84">
        <f>proj16jul!F180</f>
        <v>37942</v>
      </c>
      <c r="AE180" s="15">
        <f t="shared" si="30"/>
        <v>-4442</v>
      </c>
      <c r="AF180" s="15"/>
      <c r="AG180" s="15">
        <f t="shared" si="39"/>
        <v>0</v>
      </c>
      <c r="AH180" s="15"/>
      <c r="AI180" s="122">
        <v>171</v>
      </c>
      <c r="AJ180" s="71">
        <v>5</v>
      </c>
      <c r="AK180" s="71">
        <v>25000</v>
      </c>
      <c r="AL180" s="1">
        <f t="shared" si="40"/>
        <v>0</v>
      </c>
      <c r="AM180" s="122">
        <v>171</v>
      </c>
      <c r="AN180" s="71">
        <v>5</v>
      </c>
      <c r="AO180" s="71">
        <v>33500</v>
      </c>
      <c r="AP180" s="1">
        <f t="shared" si="41"/>
        <v>0</v>
      </c>
    </row>
    <row r="181" spans="1:42" ht="18.75">
      <c r="A181" s="19">
        <v>172</v>
      </c>
      <c r="B181" s="19" t="s">
        <v>903</v>
      </c>
      <c r="C181" s="19">
        <v>172</v>
      </c>
      <c r="D181" s="21"/>
      <c r="E181" s="34">
        <f t="shared" si="31"/>
        <v>68</v>
      </c>
      <c r="F181" s="35">
        <f t="shared" si="32"/>
        <v>397671</v>
      </c>
      <c r="G181" s="34">
        <f t="shared" si="33"/>
        <v>82</v>
      </c>
      <c r="H181" s="36">
        <f t="shared" si="34"/>
        <v>476511</v>
      </c>
      <c r="I181"/>
      <c r="J181" s="96">
        <f>proj16aug!J181</f>
        <v>0</v>
      </c>
      <c r="K181" s="96">
        <f>proj16aug!K181</f>
        <v>0</v>
      </c>
      <c r="L181"/>
      <c r="M181" s="16"/>
      <c r="N181" s="36">
        <f t="shared" si="35"/>
        <v>397671</v>
      </c>
      <c r="O181" s="36">
        <f t="shared" si="36"/>
        <v>476511</v>
      </c>
      <c r="P181" s="20"/>
      <c r="Q181" s="18">
        <f t="shared" si="37"/>
        <v>1748514</v>
      </c>
      <c r="R181" s="15">
        <f t="shared" si="28"/>
        <v>0</v>
      </c>
      <c r="S181">
        <v>172</v>
      </c>
      <c r="T181">
        <v>68</v>
      </c>
      <c r="U181">
        <v>397671</v>
      </c>
      <c r="V181" s="84">
        <f>proj16jul!C181</f>
        <v>72.42</v>
      </c>
      <c r="W181" s="84">
        <f>proj16jul!D181</f>
        <v>442050</v>
      </c>
      <c r="X181" s="15">
        <f t="shared" si="38"/>
        <v>-44379</v>
      </c>
      <c r="Y181" s="15">
        <f t="shared" si="29"/>
        <v>0</v>
      </c>
      <c r="Z181" s="122">
        <v>172</v>
      </c>
      <c r="AA181" s="71">
        <v>82</v>
      </c>
      <c r="AB181" s="71">
        <v>476511</v>
      </c>
      <c r="AC181" s="84">
        <f>proj16jul!E181</f>
        <v>65.45</v>
      </c>
      <c r="AD181" s="84">
        <f>proj16jul!F181</f>
        <v>389807</v>
      </c>
      <c r="AE181" s="15">
        <f t="shared" si="30"/>
        <v>86704</v>
      </c>
      <c r="AF181" s="15"/>
      <c r="AG181" s="15">
        <f t="shared" si="39"/>
        <v>0</v>
      </c>
      <c r="AH181" s="15"/>
      <c r="AI181" s="122">
        <v>172</v>
      </c>
      <c r="AJ181" s="71">
        <v>68</v>
      </c>
      <c r="AK181" s="71">
        <v>340000</v>
      </c>
      <c r="AL181" s="1">
        <f t="shared" si="40"/>
        <v>0</v>
      </c>
      <c r="AM181" s="122">
        <v>172</v>
      </c>
      <c r="AN181" s="71">
        <v>82</v>
      </c>
      <c r="AO181" s="71">
        <v>410000</v>
      </c>
      <c r="AP181" s="1">
        <f t="shared" si="41"/>
        <v>0</v>
      </c>
    </row>
    <row r="182" spans="1:42" s="1" customFormat="1" ht="18.75">
      <c r="A182" s="17">
        <v>173</v>
      </c>
      <c r="B182" s="17" t="s">
        <v>1393</v>
      </c>
      <c r="C182" s="17">
        <v>173</v>
      </c>
      <c r="D182" s="21"/>
      <c r="E182" s="34">
        <f t="shared" si="31"/>
        <v>2</v>
      </c>
      <c r="F182" s="35">
        <f t="shared" si="32"/>
        <v>37512</v>
      </c>
      <c r="G182" s="34">
        <f t="shared" si="33"/>
        <v>2</v>
      </c>
      <c r="H182" s="36">
        <f t="shared" si="34"/>
        <v>14481</v>
      </c>
      <c r="I182"/>
      <c r="J182" s="96">
        <f>proj16aug!J182</f>
        <v>0</v>
      </c>
      <c r="K182" s="96">
        <f>proj16aug!K182</f>
        <v>0</v>
      </c>
      <c r="L182"/>
      <c r="M182" s="16"/>
      <c r="N182" s="36">
        <f t="shared" si="35"/>
        <v>37512</v>
      </c>
      <c r="O182" s="36">
        <f t="shared" si="36"/>
        <v>14481</v>
      </c>
      <c r="P182" s="16"/>
      <c r="Q182" s="18">
        <f t="shared" si="37"/>
        <v>103990</v>
      </c>
      <c r="R182" s="15">
        <f t="shared" si="28"/>
        <v>0</v>
      </c>
      <c r="S182">
        <v>173</v>
      </c>
      <c r="T182">
        <v>2</v>
      </c>
      <c r="U182">
        <v>37512</v>
      </c>
      <c r="V182" s="84">
        <f>proj16jul!C182</f>
        <v>3</v>
      </c>
      <c r="W182" s="84">
        <f>proj16jul!D182</f>
        <v>42512</v>
      </c>
      <c r="X182" s="15">
        <f t="shared" si="38"/>
        <v>-5000</v>
      </c>
      <c r="Y182" s="15">
        <f t="shared" si="29"/>
        <v>0</v>
      </c>
      <c r="Z182" s="122">
        <v>173</v>
      </c>
      <c r="AA182" s="71">
        <v>2</v>
      </c>
      <c r="AB182" s="71">
        <v>14481</v>
      </c>
      <c r="AC182" s="84">
        <f>proj16jul!E182</f>
        <v>1.77</v>
      </c>
      <c r="AD182" s="84">
        <f>proj16jul!F182</f>
        <v>11859</v>
      </c>
      <c r="AE182" s="15">
        <f t="shared" si="30"/>
        <v>2622</v>
      </c>
      <c r="AF182" s="15"/>
      <c r="AG182" s="15">
        <f t="shared" si="39"/>
        <v>0</v>
      </c>
      <c r="AH182" s="15"/>
      <c r="AI182" s="122">
        <v>173</v>
      </c>
      <c r="AJ182" s="71">
        <v>2</v>
      </c>
      <c r="AK182" s="71">
        <v>10000</v>
      </c>
      <c r="AL182" s="1">
        <f t="shared" si="40"/>
        <v>0</v>
      </c>
      <c r="AM182" s="122">
        <v>173</v>
      </c>
      <c r="AN182" s="71">
        <v>2</v>
      </c>
      <c r="AO182" s="71">
        <v>13400</v>
      </c>
      <c r="AP182" s="1">
        <f t="shared" si="41"/>
        <v>0</v>
      </c>
    </row>
    <row r="183" spans="1:42" ht="18.75">
      <c r="A183" s="19">
        <v>174</v>
      </c>
      <c r="B183" s="19" t="s">
        <v>567</v>
      </c>
      <c r="C183" s="19">
        <v>174</v>
      </c>
      <c r="D183" s="21"/>
      <c r="E183" s="34">
        <f t="shared" si="31"/>
        <v>40.5</v>
      </c>
      <c r="F183" s="35">
        <f t="shared" si="32"/>
        <v>335347</v>
      </c>
      <c r="G183" s="34">
        <f t="shared" si="33"/>
        <v>10</v>
      </c>
      <c r="H183" s="36">
        <f t="shared" si="34"/>
        <v>52445</v>
      </c>
      <c r="I183"/>
      <c r="J183" s="96">
        <f>proj16aug!J183</f>
        <v>0</v>
      </c>
      <c r="K183" s="96">
        <f>proj16aug!K183</f>
        <v>0</v>
      </c>
      <c r="L183"/>
      <c r="M183" s="16"/>
      <c r="N183" s="36">
        <f t="shared" si="35"/>
        <v>335347</v>
      </c>
      <c r="O183" s="36">
        <f t="shared" si="36"/>
        <v>52445</v>
      </c>
      <c r="P183" s="20"/>
      <c r="Q183" s="18">
        <f t="shared" si="37"/>
        <v>775634.5</v>
      </c>
      <c r="R183" s="15">
        <f t="shared" si="28"/>
        <v>0</v>
      </c>
      <c r="S183">
        <v>174</v>
      </c>
      <c r="T183">
        <v>40.5</v>
      </c>
      <c r="U183">
        <v>335347</v>
      </c>
      <c r="V183" s="84">
        <f>proj16jul!C183</f>
        <v>35.159999999999997</v>
      </c>
      <c r="W183" s="84">
        <f>proj16jul!D183</f>
        <v>264647</v>
      </c>
      <c r="X183" s="15">
        <f t="shared" si="38"/>
        <v>70700</v>
      </c>
      <c r="Y183" s="15">
        <f t="shared" si="29"/>
        <v>0</v>
      </c>
      <c r="Z183" s="122">
        <v>174</v>
      </c>
      <c r="AA183" s="71">
        <v>10</v>
      </c>
      <c r="AB183" s="71">
        <v>52445</v>
      </c>
      <c r="AC183" s="84">
        <f>proj16jul!E183</f>
        <v>15.629999999999999</v>
      </c>
      <c r="AD183" s="84">
        <f>proj16jul!F183</f>
        <v>80595</v>
      </c>
      <c r="AE183" s="15">
        <f t="shared" si="30"/>
        <v>-28150</v>
      </c>
      <c r="AF183" s="15"/>
      <c r="AG183" s="15">
        <f t="shared" si="39"/>
        <v>0</v>
      </c>
      <c r="AH183" s="15"/>
      <c r="AI183" s="122">
        <v>174</v>
      </c>
      <c r="AJ183" s="71">
        <v>40.5</v>
      </c>
      <c r="AK183" s="71">
        <v>202500</v>
      </c>
      <c r="AL183" s="1">
        <f t="shared" si="40"/>
        <v>0</v>
      </c>
      <c r="AM183" s="122">
        <v>174</v>
      </c>
      <c r="AN183" s="71">
        <v>10</v>
      </c>
      <c r="AO183" s="71">
        <v>50000</v>
      </c>
      <c r="AP183" s="1">
        <f t="shared" si="41"/>
        <v>0</v>
      </c>
    </row>
    <row r="184" spans="1:42" ht="18.75">
      <c r="A184" s="19">
        <v>175</v>
      </c>
      <c r="B184" s="19" t="s">
        <v>1276</v>
      </c>
      <c r="C184" s="19">
        <v>175</v>
      </c>
      <c r="D184" s="21"/>
      <c r="E184" s="34">
        <f t="shared" si="31"/>
        <v>0</v>
      </c>
      <c r="F184" s="35">
        <f t="shared" si="32"/>
        <v>0</v>
      </c>
      <c r="G184" s="34">
        <f t="shared" si="33"/>
        <v>5</v>
      </c>
      <c r="H184" s="36">
        <f t="shared" si="34"/>
        <v>34100</v>
      </c>
      <c r="I184"/>
      <c r="J184" s="96">
        <f>proj16aug!J184</f>
        <v>0</v>
      </c>
      <c r="K184" s="96">
        <f>proj16aug!K184</f>
        <v>0</v>
      </c>
      <c r="L184"/>
      <c r="M184" s="16"/>
      <c r="N184" s="36">
        <f t="shared" si="35"/>
        <v>0</v>
      </c>
      <c r="O184" s="36">
        <f t="shared" si="36"/>
        <v>34100</v>
      </c>
      <c r="P184" s="20"/>
      <c r="Q184" s="18">
        <f t="shared" si="37"/>
        <v>68205</v>
      </c>
      <c r="R184" s="15">
        <f t="shared" si="28"/>
        <v>0</v>
      </c>
      <c r="S184">
        <v>175</v>
      </c>
      <c r="T184"/>
      <c r="U184"/>
      <c r="V184" s="185">
        <f>proj16jul!C184</f>
        <v>0</v>
      </c>
      <c r="W184" s="84">
        <f>proj16jul!D184</f>
        <v>0</v>
      </c>
      <c r="X184" s="15">
        <f t="shared" si="38"/>
        <v>0</v>
      </c>
      <c r="Y184" s="15">
        <f t="shared" si="29"/>
        <v>0</v>
      </c>
      <c r="Z184" s="122">
        <v>175</v>
      </c>
      <c r="AA184" s="71">
        <v>5</v>
      </c>
      <c r="AB184" s="71">
        <v>34100</v>
      </c>
      <c r="AC184" s="84">
        <f>proj16jul!E184</f>
        <v>5.6899999999999995</v>
      </c>
      <c r="AD184" s="84">
        <f>proj16jul!F184</f>
        <v>28450</v>
      </c>
      <c r="AE184" s="15">
        <f t="shared" si="30"/>
        <v>5650</v>
      </c>
      <c r="AF184" s="15"/>
      <c r="AG184" s="15">
        <f t="shared" si="39"/>
        <v>0</v>
      </c>
      <c r="AH184" s="15"/>
      <c r="AI184">
        <v>175</v>
      </c>
      <c r="AJ184"/>
      <c r="AK184"/>
      <c r="AL184" s="1">
        <f t="shared" si="40"/>
        <v>0</v>
      </c>
      <c r="AM184" s="122">
        <v>175</v>
      </c>
      <c r="AN184" s="71">
        <v>5</v>
      </c>
      <c r="AO184" s="71">
        <v>30100</v>
      </c>
      <c r="AP184" s="1">
        <f t="shared" si="41"/>
        <v>0</v>
      </c>
    </row>
    <row r="185" spans="1:42" ht="18.75">
      <c r="A185" s="19">
        <v>176</v>
      </c>
      <c r="B185" s="19" t="s">
        <v>914</v>
      </c>
      <c r="C185" s="19">
        <v>176</v>
      </c>
      <c r="D185" s="21"/>
      <c r="E185" s="34">
        <f t="shared" si="31"/>
        <v>0</v>
      </c>
      <c r="F185" s="35">
        <f t="shared" si="32"/>
        <v>0</v>
      </c>
      <c r="G185" s="34">
        <f t="shared" si="33"/>
        <v>9</v>
      </c>
      <c r="H185" s="36">
        <f t="shared" si="34"/>
        <v>62200</v>
      </c>
      <c r="I185"/>
      <c r="J185" s="96">
        <f>proj16aug!J185</f>
        <v>0</v>
      </c>
      <c r="K185" s="96">
        <f>proj16aug!K185</f>
        <v>0</v>
      </c>
      <c r="L185"/>
      <c r="M185" s="16"/>
      <c r="N185" s="36">
        <f t="shared" si="35"/>
        <v>0</v>
      </c>
      <c r="O185" s="36">
        <f t="shared" si="36"/>
        <v>62200</v>
      </c>
      <c r="P185" s="20"/>
      <c r="Q185" s="18">
        <f t="shared" si="37"/>
        <v>124409</v>
      </c>
      <c r="R185" s="15">
        <f t="shared" si="28"/>
        <v>0</v>
      </c>
      <c r="S185">
        <v>176</v>
      </c>
      <c r="T185"/>
      <c r="U185"/>
      <c r="V185" s="185">
        <f>proj16jul!C185</f>
        <v>0</v>
      </c>
      <c r="W185" s="84">
        <f>proj16jul!D185</f>
        <v>0</v>
      </c>
      <c r="X185" s="15">
        <f t="shared" si="38"/>
        <v>0</v>
      </c>
      <c r="Y185" s="15">
        <f t="shared" si="29"/>
        <v>0</v>
      </c>
      <c r="Z185" s="122">
        <v>176</v>
      </c>
      <c r="AA185" s="71">
        <v>9</v>
      </c>
      <c r="AB185" s="71">
        <v>62200</v>
      </c>
      <c r="AC185" s="84">
        <f>proj16jul!E185</f>
        <v>2.54</v>
      </c>
      <c r="AD185" s="84">
        <f>proj16jul!F185</f>
        <v>16712</v>
      </c>
      <c r="AE185" s="15">
        <f t="shared" si="30"/>
        <v>45488</v>
      </c>
      <c r="AF185" s="15"/>
      <c r="AG185" s="15">
        <f t="shared" si="39"/>
        <v>0</v>
      </c>
      <c r="AH185" s="15"/>
      <c r="AI185">
        <v>176</v>
      </c>
      <c r="AJ185"/>
      <c r="AK185"/>
      <c r="AL185" s="1">
        <f t="shared" si="40"/>
        <v>0</v>
      </c>
      <c r="AM185" s="122">
        <v>176</v>
      </c>
      <c r="AN185" s="71">
        <v>9</v>
      </c>
      <c r="AO185" s="71">
        <v>55200</v>
      </c>
      <c r="AP185" s="1">
        <f t="shared" si="41"/>
        <v>0</v>
      </c>
    </row>
    <row r="186" spans="1:42" ht="18.75">
      <c r="A186" s="19">
        <v>177</v>
      </c>
      <c r="B186" s="19" t="s">
        <v>1277</v>
      </c>
      <c r="C186" s="19">
        <v>177</v>
      </c>
      <c r="D186" s="21"/>
      <c r="E186" s="34">
        <f t="shared" si="31"/>
        <v>88</v>
      </c>
      <c r="F186" s="35">
        <f t="shared" si="32"/>
        <v>501540</v>
      </c>
      <c r="G186" s="34">
        <f t="shared" si="33"/>
        <v>46</v>
      </c>
      <c r="H186" s="36">
        <f t="shared" si="34"/>
        <v>261598</v>
      </c>
      <c r="I186"/>
      <c r="J186" s="96">
        <f>proj16aug!J186</f>
        <v>47500</v>
      </c>
      <c r="K186" s="96">
        <f>proj16aug!K186</f>
        <v>0</v>
      </c>
      <c r="L186"/>
      <c r="M186" s="16"/>
      <c r="N186" s="36">
        <f t="shared" si="35"/>
        <v>549040</v>
      </c>
      <c r="O186" s="36">
        <f t="shared" si="36"/>
        <v>261598</v>
      </c>
      <c r="P186" s="20"/>
      <c r="Q186" s="18">
        <f t="shared" si="37"/>
        <v>1621410</v>
      </c>
      <c r="R186" s="15">
        <f t="shared" si="28"/>
        <v>0</v>
      </c>
      <c r="S186">
        <v>177</v>
      </c>
      <c r="T186">
        <v>88</v>
      </c>
      <c r="U186">
        <v>501540</v>
      </c>
      <c r="V186" s="84">
        <f>proj16jul!C186</f>
        <v>61.65</v>
      </c>
      <c r="W186" s="84">
        <f>proj16jul!D186</f>
        <v>347095</v>
      </c>
      <c r="X186" s="15">
        <f t="shared" si="38"/>
        <v>154445</v>
      </c>
      <c r="Y186" s="15">
        <f t="shared" si="29"/>
        <v>0</v>
      </c>
      <c r="Z186" s="122">
        <v>177</v>
      </c>
      <c r="AA186" s="71">
        <v>46</v>
      </c>
      <c r="AB186" s="71">
        <v>261598</v>
      </c>
      <c r="AC186" s="84">
        <f>proj16jul!E186</f>
        <v>43.68</v>
      </c>
      <c r="AD186" s="84">
        <f>proj16jul!F186</f>
        <v>265066</v>
      </c>
      <c r="AE186" s="15">
        <f t="shared" si="30"/>
        <v>-3468</v>
      </c>
      <c r="AF186" s="15"/>
      <c r="AG186" s="15">
        <f t="shared" si="39"/>
        <v>0</v>
      </c>
      <c r="AH186" s="15"/>
      <c r="AI186" s="122">
        <v>177</v>
      </c>
      <c r="AJ186" s="71">
        <v>89</v>
      </c>
      <c r="AK186" s="71">
        <v>445000</v>
      </c>
      <c r="AL186" s="1">
        <f t="shared" si="40"/>
        <v>1</v>
      </c>
      <c r="AM186" s="122">
        <v>177</v>
      </c>
      <c r="AN186" s="71">
        <v>46</v>
      </c>
      <c r="AO186" s="71">
        <v>235100</v>
      </c>
      <c r="AP186" s="1">
        <f t="shared" si="41"/>
        <v>0</v>
      </c>
    </row>
    <row r="187" spans="1:42" ht="18.75">
      <c r="A187" s="19">
        <v>178</v>
      </c>
      <c r="B187" s="19" t="s">
        <v>880</v>
      </c>
      <c r="C187" s="19">
        <v>178</v>
      </c>
      <c r="D187" s="21"/>
      <c r="E187" s="34">
        <f t="shared" si="31"/>
        <v>23</v>
      </c>
      <c r="F187" s="35">
        <f t="shared" si="32"/>
        <v>130000</v>
      </c>
      <c r="G187" s="34">
        <f t="shared" si="33"/>
        <v>3</v>
      </c>
      <c r="H187" s="36">
        <f t="shared" si="34"/>
        <v>20103</v>
      </c>
      <c r="I187"/>
      <c r="J187" s="96">
        <f>proj16aug!J187</f>
        <v>0</v>
      </c>
      <c r="K187" s="96">
        <f>proj16aug!K187</f>
        <v>0</v>
      </c>
      <c r="L187"/>
      <c r="M187" s="16"/>
      <c r="N187" s="36">
        <f t="shared" si="35"/>
        <v>130000</v>
      </c>
      <c r="O187" s="36">
        <f t="shared" si="36"/>
        <v>20103</v>
      </c>
      <c r="P187" s="20"/>
      <c r="Q187" s="18">
        <f t="shared" si="37"/>
        <v>300232</v>
      </c>
      <c r="R187" s="15">
        <f t="shared" si="28"/>
        <v>0</v>
      </c>
      <c r="S187">
        <v>178</v>
      </c>
      <c r="T187">
        <v>23</v>
      </c>
      <c r="U187">
        <v>130000</v>
      </c>
      <c r="V187" s="84">
        <f>proj16jul!C187</f>
        <v>10.629999999999999</v>
      </c>
      <c r="W187" s="84">
        <f>proj16jul!D187</f>
        <v>53150</v>
      </c>
      <c r="X187" s="15">
        <f t="shared" si="38"/>
        <v>76850</v>
      </c>
      <c r="Y187" s="15">
        <f t="shared" si="29"/>
        <v>0</v>
      </c>
      <c r="Z187" s="122">
        <v>178</v>
      </c>
      <c r="AA187" s="71">
        <v>3</v>
      </c>
      <c r="AB187" s="71">
        <v>20103</v>
      </c>
      <c r="AC187" s="84">
        <f>proj16jul!E187</f>
        <v>2.42</v>
      </c>
      <c r="AD187" s="84">
        <f>proj16jul!F187</f>
        <v>14514</v>
      </c>
      <c r="AE187" s="15">
        <f t="shared" si="30"/>
        <v>5589</v>
      </c>
      <c r="AF187" s="15"/>
      <c r="AG187" s="15">
        <f t="shared" si="39"/>
        <v>0</v>
      </c>
      <c r="AH187" s="15"/>
      <c r="AI187" s="122">
        <v>178</v>
      </c>
      <c r="AJ187" s="71">
        <v>23</v>
      </c>
      <c r="AK187" s="71">
        <v>115000</v>
      </c>
      <c r="AL187" s="1">
        <f t="shared" si="40"/>
        <v>0</v>
      </c>
      <c r="AM187" s="122">
        <v>178</v>
      </c>
      <c r="AN187" s="71">
        <v>3</v>
      </c>
      <c r="AO187" s="71">
        <v>18400</v>
      </c>
      <c r="AP187" s="1">
        <f t="shared" si="41"/>
        <v>0</v>
      </c>
    </row>
    <row r="188" spans="1:42" s="1" customFormat="1" ht="18.75" hidden="1">
      <c r="A188" s="17">
        <v>179</v>
      </c>
      <c r="B188" s="17" t="s">
        <v>1394</v>
      </c>
      <c r="C188" s="17">
        <v>179</v>
      </c>
      <c r="D188" s="21"/>
      <c r="E188" s="34">
        <f t="shared" si="31"/>
        <v>0</v>
      </c>
      <c r="F188" s="35">
        <f t="shared" si="32"/>
        <v>0</v>
      </c>
      <c r="G188" s="34">
        <f t="shared" si="33"/>
        <v>0</v>
      </c>
      <c r="H188" s="36">
        <f t="shared" si="34"/>
        <v>0</v>
      </c>
      <c r="I188"/>
      <c r="J188" s="96">
        <f>proj16aug!J188</f>
        <v>0</v>
      </c>
      <c r="K188" s="96">
        <f>proj16aug!K188</f>
        <v>0</v>
      </c>
      <c r="L188"/>
      <c r="M188" s="16"/>
      <c r="N188" s="36">
        <f t="shared" si="35"/>
        <v>0</v>
      </c>
      <c r="O188" s="36">
        <f t="shared" si="36"/>
        <v>0</v>
      </c>
      <c r="P188" s="16"/>
      <c r="Q188" s="18">
        <f t="shared" si="37"/>
        <v>0</v>
      </c>
      <c r="R188" s="15">
        <f t="shared" si="28"/>
        <v>0</v>
      </c>
      <c r="S188">
        <v>179</v>
      </c>
      <c r="T188"/>
      <c r="U188"/>
      <c r="V188" s="185">
        <f>proj16jul!C188</f>
        <v>0</v>
      </c>
      <c r="W188" s="84">
        <f>proj16jul!D188</f>
        <v>0</v>
      </c>
      <c r="X188" s="15">
        <f t="shared" si="38"/>
        <v>0</v>
      </c>
      <c r="Y188" s="15">
        <f t="shared" si="29"/>
        <v>0</v>
      </c>
      <c r="Z188">
        <v>179</v>
      </c>
      <c r="AA188" s="71"/>
      <c r="AB188" s="71"/>
      <c r="AC188" s="84">
        <f>proj16jul!E188</f>
        <v>0</v>
      </c>
      <c r="AD188" s="84">
        <f>proj16jul!F188</f>
        <v>0</v>
      </c>
      <c r="AE188" s="15">
        <f t="shared" si="30"/>
        <v>0</v>
      </c>
      <c r="AF188" s="15"/>
      <c r="AG188" s="15">
        <f t="shared" si="39"/>
        <v>0</v>
      </c>
      <c r="AH188" s="15"/>
      <c r="AI188">
        <v>179</v>
      </c>
      <c r="AJ188"/>
      <c r="AK188"/>
      <c r="AL188" s="1">
        <f t="shared" si="40"/>
        <v>0</v>
      </c>
      <c r="AM188">
        <v>179</v>
      </c>
      <c r="AN188"/>
      <c r="AO188"/>
      <c r="AP188" s="1">
        <f t="shared" si="41"/>
        <v>0</v>
      </c>
    </row>
    <row r="189" spans="1:42" s="1" customFormat="1" ht="18.75" hidden="1">
      <c r="A189" s="17">
        <v>180</v>
      </c>
      <c r="B189" s="17" t="s">
        <v>1395</v>
      </c>
      <c r="C189" s="17">
        <v>180</v>
      </c>
      <c r="D189" s="21"/>
      <c r="E189" s="34">
        <f t="shared" si="31"/>
        <v>0</v>
      </c>
      <c r="F189" s="35">
        <f t="shared" si="32"/>
        <v>0</v>
      </c>
      <c r="G189" s="34">
        <f t="shared" si="33"/>
        <v>0</v>
      </c>
      <c r="H189" s="36">
        <f t="shared" si="34"/>
        <v>0</v>
      </c>
      <c r="I189"/>
      <c r="J189" s="96">
        <f>proj16aug!J189</f>
        <v>0</v>
      </c>
      <c r="K189" s="96">
        <f>proj16aug!K189</f>
        <v>0</v>
      </c>
      <c r="L189"/>
      <c r="M189" s="16"/>
      <c r="N189" s="36">
        <f t="shared" si="35"/>
        <v>0</v>
      </c>
      <c r="O189" s="36">
        <f t="shared" si="36"/>
        <v>0</v>
      </c>
      <c r="P189" s="16"/>
      <c r="Q189" s="18">
        <f t="shared" si="37"/>
        <v>0</v>
      </c>
      <c r="R189" s="15">
        <f t="shared" si="28"/>
        <v>0</v>
      </c>
      <c r="S189">
        <v>180</v>
      </c>
      <c r="T189"/>
      <c r="U189"/>
      <c r="V189" s="185">
        <f>proj16jul!C189</f>
        <v>0</v>
      </c>
      <c r="W189" s="84">
        <f>proj16jul!D189</f>
        <v>0</v>
      </c>
      <c r="X189" s="15">
        <f t="shared" si="38"/>
        <v>0</v>
      </c>
      <c r="Y189" s="15">
        <f t="shared" si="29"/>
        <v>0</v>
      </c>
      <c r="Z189">
        <v>180</v>
      </c>
      <c r="AA189" s="71"/>
      <c r="AB189" s="71"/>
      <c r="AC189" s="84">
        <f>proj16jul!E189</f>
        <v>0</v>
      </c>
      <c r="AD189" s="84">
        <f>proj16jul!F189</f>
        <v>0</v>
      </c>
      <c r="AE189" s="15">
        <f t="shared" si="30"/>
        <v>0</v>
      </c>
      <c r="AF189" s="15"/>
      <c r="AG189" s="15">
        <f t="shared" si="39"/>
        <v>0</v>
      </c>
      <c r="AH189" s="15"/>
      <c r="AI189">
        <v>180</v>
      </c>
      <c r="AJ189"/>
      <c r="AK189"/>
      <c r="AL189" s="1">
        <f t="shared" si="40"/>
        <v>0</v>
      </c>
      <c r="AM189">
        <v>180</v>
      </c>
      <c r="AN189"/>
      <c r="AO189"/>
      <c r="AP189" s="1">
        <f t="shared" si="41"/>
        <v>0</v>
      </c>
    </row>
    <row r="190" spans="1:42" ht="18.75">
      <c r="A190" s="19">
        <v>181</v>
      </c>
      <c r="B190" s="19" t="s">
        <v>583</v>
      </c>
      <c r="C190" s="19">
        <v>181</v>
      </c>
      <c r="D190" s="21"/>
      <c r="E190" s="34">
        <f t="shared" si="31"/>
        <v>0</v>
      </c>
      <c r="F190" s="35">
        <f t="shared" si="32"/>
        <v>0</v>
      </c>
      <c r="G190" s="34">
        <f t="shared" si="33"/>
        <v>24</v>
      </c>
      <c r="H190" s="36">
        <f t="shared" si="34"/>
        <v>142700</v>
      </c>
      <c r="I190"/>
      <c r="J190" s="96">
        <f>proj16aug!J190</f>
        <v>0</v>
      </c>
      <c r="K190" s="96">
        <f>proj16aug!K190</f>
        <v>0</v>
      </c>
      <c r="L190"/>
      <c r="M190" s="16"/>
      <c r="N190" s="36">
        <f t="shared" si="35"/>
        <v>0</v>
      </c>
      <c r="O190" s="36">
        <f t="shared" si="36"/>
        <v>142700</v>
      </c>
      <c r="P190" s="20"/>
      <c r="Q190" s="18">
        <f t="shared" si="37"/>
        <v>285424</v>
      </c>
      <c r="R190" s="15">
        <f t="shared" si="28"/>
        <v>0</v>
      </c>
      <c r="S190">
        <v>181</v>
      </c>
      <c r="T190"/>
      <c r="U190"/>
      <c r="V190" s="185">
        <f>proj16jul!C190</f>
        <v>0</v>
      </c>
      <c r="W190" s="84">
        <f>proj16jul!D190</f>
        <v>0</v>
      </c>
      <c r="X190" s="15">
        <f t="shared" si="38"/>
        <v>0</v>
      </c>
      <c r="Y190" s="15">
        <f t="shared" si="29"/>
        <v>0</v>
      </c>
      <c r="Z190" s="122">
        <v>181</v>
      </c>
      <c r="AA190" s="71">
        <v>24</v>
      </c>
      <c r="AB190" s="71">
        <v>142700</v>
      </c>
      <c r="AC190" s="84">
        <f>proj16jul!E190</f>
        <v>17.010000000000002</v>
      </c>
      <c r="AD190" s="84">
        <f>proj16jul!F190</f>
        <v>95709</v>
      </c>
      <c r="AE190" s="15">
        <f t="shared" si="30"/>
        <v>46991</v>
      </c>
      <c r="AF190" s="15"/>
      <c r="AG190" s="15">
        <f t="shared" si="39"/>
        <v>0</v>
      </c>
      <c r="AH190" s="15"/>
      <c r="AI190">
        <v>181</v>
      </c>
      <c r="AJ190"/>
      <c r="AK190"/>
      <c r="AL190" s="1">
        <f t="shared" si="40"/>
        <v>0</v>
      </c>
      <c r="AM190" s="122">
        <v>181</v>
      </c>
      <c r="AN190" s="71">
        <v>24</v>
      </c>
      <c r="AO190" s="71">
        <v>138700</v>
      </c>
      <c r="AP190" s="1">
        <f t="shared" si="41"/>
        <v>0</v>
      </c>
    </row>
    <row r="191" spans="1:42" ht="18.75">
      <c r="A191" s="19">
        <v>182</v>
      </c>
      <c r="B191" s="19" t="s">
        <v>1306</v>
      </c>
      <c r="C191" s="19">
        <v>182</v>
      </c>
      <c r="D191" s="21"/>
      <c r="E191" s="34">
        <f t="shared" si="31"/>
        <v>5</v>
      </c>
      <c r="F191" s="35">
        <f t="shared" si="32"/>
        <v>25000</v>
      </c>
      <c r="G191" s="34">
        <f t="shared" si="33"/>
        <v>43</v>
      </c>
      <c r="H191" s="36">
        <f t="shared" si="34"/>
        <v>245319</v>
      </c>
      <c r="I191"/>
      <c r="J191" s="96">
        <f>proj16aug!J191</f>
        <v>0</v>
      </c>
      <c r="K191" s="96">
        <f>proj16aug!K191</f>
        <v>0</v>
      </c>
      <c r="L191"/>
      <c r="M191" s="16"/>
      <c r="N191" s="36">
        <f t="shared" si="35"/>
        <v>25000</v>
      </c>
      <c r="O191" s="36">
        <f t="shared" si="36"/>
        <v>245319</v>
      </c>
      <c r="P191" s="20"/>
      <c r="Q191" s="18">
        <f t="shared" si="37"/>
        <v>540686</v>
      </c>
      <c r="R191" s="15">
        <f t="shared" si="28"/>
        <v>0</v>
      </c>
      <c r="S191">
        <v>182</v>
      </c>
      <c r="T191">
        <v>5</v>
      </c>
      <c r="U191">
        <v>25000</v>
      </c>
      <c r="V191" s="84">
        <f>proj16jul!C191</f>
        <v>3</v>
      </c>
      <c r="W191" s="84">
        <f>proj16jul!D191</f>
        <v>15000</v>
      </c>
      <c r="X191" s="15">
        <f t="shared" si="38"/>
        <v>10000</v>
      </c>
      <c r="Y191" s="15">
        <f t="shared" si="29"/>
        <v>0</v>
      </c>
      <c r="Z191" s="122">
        <v>182</v>
      </c>
      <c r="AA191" s="71">
        <v>43</v>
      </c>
      <c r="AB191" s="71">
        <v>245319</v>
      </c>
      <c r="AC191" s="84">
        <f>proj16jul!E191</f>
        <v>43.78</v>
      </c>
      <c r="AD191" s="84">
        <f>proj16jul!F191</f>
        <v>231623</v>
      </c>
      <c r="AE191" s="15">
        <f t="shared" si="30"/>
        <v>13696</v>
      </c>
      <c r="AF191" s="15"/>
      <c r="AG191" s="15">
        <f t="shared" si="39"/>
        <v>0</v>
      </c>
      <c r="AH191" s="15"/>
      <c r="AI191" s="122">
        <v>182</v>
      </c>
      <c r="AJ191" s="71">
        <v>5</v>
      </c>
      <c r="AK191" s="71">
        <v>25000</v>
      </c>
      <c r="AL191" s="1">
        <f t="shared" si="40"/>
        <v>0</v>
      </c>
      <c r="AM191" s="122">
        <v>182</v>
      </c>
      <c r="AN191" s="71">
        <v>34</v>
      </c>
      <c r="AO191" s="71">
        <v>188700</v>
      </c>
      <c r="AP191" s="1">
        <f t="shared" si="41"/>
        <v>-9</v>
      </c>
    </row>
    <row r="192" spans="1:42" s="1" customFormat="1" ht="18.75" hidden="1">
      <c r="A192" s="17">
        <v>183</v>
      </c>
      <c r="B192" s="17" t="s">
        <v>1396</v>
      </c>
      <c r="C192" s="17">
        <v>183</v>
      </c>
      <c r="D192" s="21"/>
      <c r="E192" s="34">
        <f t="shared" si="31"/>
        <v>0</v>
      </c>
      <c r="F192" s="35">
        <f t="shared" si="32"/>
        <v>0</v>
      </c>
      <c r="G192" s="34">
        <f t="shared" si="33"/>
        <v>0</v>
      </c>
      <c r="H192" s="36">
        <f t="shared" si="34"/>
        <v>0</v>
      </c>
      <c r="I192"/>
      <c r="J192" s="96">
        <f>proj16aug!J192</f>
        <v>0</v>
      </c>
      <c r="K192" s="96">
        <f>proj16aug!K192</f>
        <v>0</v>
      </c>
      <c r="L192"/>
      <c r="M192" s="16"/>
      <c r="N192" s="36">
        <f t="shared" si="35"/>
        <v>0</v>
      </c>
      <c r="O192" s="36">
        <f t="shared" si="36"/>
        <v>0</v>
      </c>
      <c r="P192" s="16"/>
      <c r="Q192" s="18">
        <f t="shared" si="37"/>
        <v>0</v>
      </c>
      <c r="R192" s="15">
        <f t="shared" si="28"/>
        <v>0</v>
      </c>
      <c r="S192">
        <v>183</v>
      </c>
      <c r="T192"/>
      <c r="U192"/>
      <c r="V192" s="185">
        <f>proj16jul!C192</f>
        <v>0</v>
      </c>
      <c r="W192" s="84">
        <f>proj16jul!D192</f>
        <v>0</v>
      </c>
      <c r="X192" s="15">
        <f t="shared" si="38"/>
        <v>0</v>
      </c>
      <c r="Y192" s="15">
        <f t="shared" si="29"/>
        <v>0</v>
      </c>
      <c r="Z192">
        <v>183</v>
      </c>
      <c r="AA192" s="71"/>
      <c r="AB192" s="71"/>
      <c r="AC192" s="84">
        <f>proj16jul!E192</f>
        <v>0</v>
      </c>
      <c r="AD192" s="84">
        <f>proj16jul!F192</f>
        <v>0</v>
      </c>
      <c r="AE192" s="15">
        <f t="shared" si="30"/>
        <v>0</v>
      </c>
      <c r="AF192" s="15"/>
      <c r="AG192" s="15">
        <f t="shared" si="39"/>
        <v>0</v>
      </c>
      <c r="AH192" s="15"/>
      <c r="AI192">
        <v>183</v>
      </c>
      <c r="AJ192"/>
      <c r="AK192"/>
      <c r="AL192" s="1">
        <f t="shared" si="40"/>
        <v>0</v>
      </c>
      <c r="AM192">
        <v>183</v>
      </c>
      <c r="AN192"/>
      <c r="AO192"/>
      <c r="AP192" s="1">
        <f t="shared" si="41"/>
        <v>0</v>
      </c>
    </row>
    <row r="193" spans="1:42" s="1" customFormat="1" ht="18.75">
      <c r="A193" s="17">
        <v>184</v>
      </c>
      <c r="B193" s="17" t="s">
        <v>1397</v>
      </c>
      <c r="C193" s="17">
        <v>184</v>
      </c>
      <c r="D193" s="21"/>
      <c r="E193" s="34">
        <f t="shared" si="31"/>
        <v>0</v>
      </c>
      <c r="F193" s="35">
        <f t="shared" si="32"/>
        <v>0</v>
      </c>
      <c r="G193" s="34">
        <f t="shared" si="33"/>
        <v>1</v>
      </c>
      <c r="H193" s="36">
        <f t="shared" si="34"/>
        <v>6700</v>
      </c>
      <c r="I193"/>
      <c r="J193" s="96">
        <f>proj16aug!J193</f>
        <v>0</v>
      </c>
      <c r="K193" s="96">
        <f>proj16aug!K193</f>
        <v>0</v>
      </c>
      <c r="L193"/>
      <c r="M193" s="16"/>
      <c r="N193" s="36">
        <f t="shared" si="35"/>
        <v>0</v>
      </c>
      <c r="O193" s="36">
        <f t="shared" si="36"/>
        <v>6700</v>
      </c>
      <c r="P193" s="16"/>
      <c r="Q193" s="18">
        <f t="shared" si="37"/>
        <v>13401</v>
      </c>
      <c r="R193" s="15">
        <f t="shared" si="28"/>
        <v>0</v>
      </c>
      <c r="S193">
        <v>184</v>
      </c>
      <c r="T193"/>
      <c r="U193"/>
      <c r="V193" s="185">
        <f>proj16jul!C193</f>
        <v>0</v>
      </c>
      <c r="W193" s="84">
        <f>proj16jul!D193</f>
        <v>0</v>
      </c>
      <c r="X193" s="15">
        <f t="shared" si="38"/>
        <v>0</v>
      </c>
      <c r="Y193" s="15">
        <f t="shared" si="29"/>
        <v>0</v>
      </c>
      <c r="Z193" s="122">
        <v>184</v>
      </c>
      <c r="AA193" s="71">
        <v>1</v>
      </c>
      <c r="AB193" s="71">
        <v>6700</v>
      </c>
      <c r="AC193" s="84">
        <f>proj16jul!E193</f>
        <v>0.83</v>
      </c>
      <c r="AD193" s="84">
        <f>proj16jul!F193</f>
        <v>5561</v>
      </c>
      <c r="AE193" s="15">
        <f t="shared" si="30"/>
        <v>1139</v>
      </c>
      <c r="AF193" s="15"/>
      <c r="AG193" s="15">
        <f t="shared" si="39"/>
        <v>0</v>
      </c>
      <c r="AH193" s="15"/>
      <c r="AI193">
        <v>184</v>
      </c>
      <c r="AJ193"/>
      <c r="AK193"/>
      <c r="AL193" s="1">
        <f t="shared" si="40"/>
        <v>0</v>
      </c>
      <c r="AM193" s="122">
        <v>184</v>
      </c>
      <c r="AN193" s="71">
        <v>1</v>
      </c>
      <c r="AO193" s="71">
        <v>6700</v>
      </c>
      <c r="AP193" s="1">
        <f t="shared" si="41"/>
        <v>0</v>
      </c>
    </row>
    <row r="194" spans="1:42" ht="18.75">
      <c r="A194" s="19">
        <v>185</v>
      </c>
      <c r="B194" s="19" t="s">
        <v>829</v>
      </c>
      <c r="C194" s="19">
        <v>185</v>
      </c>
      <c r="D194" s="21"/>
      <c r="E194" s="34">
        <f t="shared" si="31"/>
        <v>77</v>
      </c>
      <c r="F194" s="35">
        <f t="shared" si="32"/>
        <v>442124</v>
      </c>
      <c r="G194" s="34">
        <f t="shared" si="33"/>
        <v>198</v>
      </c>
      <c r="H194" s="36">
        <f t="shared" si="34"/>
        <v>1168463</v>
      </c>
      <c r="I194"/>
      <c r="J194" s="96">
        <f>proj16aug!J194</f>
        <v>0</v>
      </c>
      <c r="K194" s="96">
        <f>proj16aug!K194</f>
        <v>10000</v>
      </c>
      <c r="L194"/>
      <c r="M194" s="16"/>
      <c r="N194" s="36">
        <f t="shared" si="35"/>
        <v>442124</v>
      </c>
      <c r="O194" s="36">
        <f t="shared" si="36"/>
        <v>1178463</v>
      </c>
      <c r="P194" s="20"/>
      <c r="Q194" s="18">
        <f t="shared" si="37"/>
        <v>3241449</v>
      </c>
      <c r="R194" s="15">
        <f t="shared" si="28"/>
        <v>0</v>
      </c>
      <c r="S194">
        <v>185</v>
      </c>
      <c r="T194">
        <v>77</v>
      </c>
      <c r="U194">
        <v>442124</v>
      </c>
      <c r="V194" s="84">
        <f>proj16jul!C194</f>
        <v>82.649999999999991</v>
      </c>
      <c r="W194" s="84">
        <f>proj16jul!D194</f>
        <v>459014</v>
      </c>
      <c r="X194" s="15">
        <f t="shared" si="38"/>
        <v>-16890</v>
      </c>
      <c r="Y194" s="15">
        <f t="shared" si="29"/>
        <v>0</v>
      </c>
      <c r="Z194" s="122">
        <v>185</v>
      </c>
      <c r="AA194" s="71">
        <v>198</v>
      </c>
      <c r="AB194" s="71">
        <v>1168463</v>
      </c>
      <c r="AC194" s="84">
        <f>proj16jul!E194</f>
        <v>182.01000000000002</v>
      </c>
      <c r="AD194" s="84">
        <f>proj16jul!F194</f>
        <v>1042782</v>
      </c>
      <c r="AE194" s="15">
        <f t="shared" si="30"/>
        <v>125681</v>
      </c>
      <c r="AF194" s="15"/>
      <c r="AG194" s="15">
        <f t="shared" si="39"/>
        <v>0</v>
      </c>
      <c r="AH194" s="15"/>
      <c r="AI194" s="122">
        <v>185</v>
      </c>
      <c r="AJ194" s="71">
        <v>74</v>
      </c>
      <c r="AK194" s="71">
        <v>370000</v>
      </c>
      <c r="AL194" s="1">
        <f t="shared" si="40"/>
        <v>-3</v>
      </c>
      <c r="AM194" s="122">
        <v>185</v>
      </c>
      <c r="AN194" s="71">
        <v>198</v>
      </c>
      <c r="AO194" s="71">
        <v>1000200</v>
      </c>
      <c r="AP194" s="1">
        <f t="shared" si="41"/>
        <v>0</v>
      </c>
    </row>
    <row r="195" spans="1:42" ht="18.75">
      <c r="A195" s="19">
        <v>186</v>
      </c>
      <c r="B195" s="19" t="s">
        <v>873</v>
      </c>
      <c r="C195" s="19">
        <v>186</v>
      </c>
      <c r="D195" s="21"/>
      <c r="E195" s="34">
        <f t="shared" si="31"/>
        <v>0</v>
      </c>
      <c r="F195" s="35">
        <f t="shared" si="32"/>
        <v>0</v>
      </c>
      <c r="G195" s="34">
        <f t="shared" si="33"/>
        <v>26</v>
      </c>
      <c r="H195" s="36">
        <f t="shared" si="34"/>
        <v>159604</v>
      </c>
      <c r="I195"/>
      <c r="J195" s="96">
        <f>proj16aug!J195</f>
        <v>0</v>
      </c>
      <c r="K195" s="96">
        <f>proj16aug!K195</f>
        <v>0</v>
      </c>
      <c r="L195"/>
      <c r="M195" s="16"/>
      <c r="N195" s="36">
        <f t="shared" si="35"/>
        <v>0</v>
      </c>
      <c r="O195" s="36">
        <f t="shared" si="36"/>
        <v>159604</v>
      </c>
      <c r="P195" s="20"/>
      <c r="Q195" s="18">
        <f t="shared" si="37"/>
        <v>319234</v>
      </c>
      <c r="R195" s="15">
        <f t="shared" si="28"/>
        <v>0</v>
      </c>
      <c r="S195">
        <v>186</v>
      </c>
      <c r="T195"/>
      <c r="U195"/>
      <c r="V195" s="185">
        <f>proj16jul!C195</f>
        <v>0</v>
      </c>
      <c r="W195" s="84">
        <f>proj16jul!D195</f>
        <v>0</v>
      </c>
      <c r="X195" s="15">
        <f t="shared" si="38"/>
        <v>0</v>
      </c>
      <c r="Y195" s="15">
        <f t="shared" si="29"/>
        <v>0</v>
      </c>
      <c r="Z195" s="122">
        <v>186</v>
      </c>
      <c r="AA195" s="71">
        <v>26</v>
      </c>
      <c r="AB195" s="71">
        <v>159604</v>
      </c>
      <c r="AC195" s="84">
        <f>proj16jul!E195</f>
        <v>19.5</v>
      </c>
      <c r="AD195" s="84">
        <f>proj16jul!F195</f>
        <v>118671</v>
      </c>
      <c r="AE195" s="15">
        <f t="shared" si="30"/>
        <v>40933</v>
      </c>
      <c r="AF195" s="15"/>
      <c r="AG195" s="15">
        <f t="shared" si="39"/>
        <v>0</v>
      </c>
      <c r="AH195" s="15"/>
      <c r="AI195">
        <v>186</v>
      </c>
      <c r="AJ195"/>
      <c r="AK195"/>
      <c r="AL195" s="1">
        <f t="shared" si="40"/>
        <v>0</v>
      </c>
      <c r="AM195" s="122">
        <v>186</v>
      </c>
      <c r="AN195" s="71">
        <v>26</v>
      </c>
      <c r="AO195" s="71">
        <v>138500</v>
      </c>
      <c r="AP195" s="1">
        <f t="shared" si="41"/>
        <v>0</v>
      </c>
    </row>
    <row r="196" spans="1:42" ht="18.75">
      <c r="A196" s="19">
        <v>187</v>
      </c>
      <c r="B196" s="19" t="s">
        <v>1278</v>
      </c>
      <c r="C196" s="19">
        <v>187</v>
      </c>
      <c r="D196" s="21"/>
      <c r="E196" s="34">
        <f t="shared" si="31"/>
        <v>70</v>
      </c>
      <c r="F196" s="35">
        <f t="shared" si="32"/>
        <v>376474</v>
      </c>
      <c r="G196" s="34">
        <f t="shared" si="33"/>
        <v>29</v>
      </c>
      <c r="H196" s="36">
        <f t="shared" si="34"/>
        <v>182848</v>
      </c>
      <c r="I196"/>
      <c r="J196" s="96">
        <f>proj16aug!J196</f>
        <v>0</v>
      </c>
      <c r="K196" s="96">
        <f>proj16aug!K196</f>
        <v>15000</v>
      </c>
      <c r="L196"/>
      <c r="M196" s="16"/>
      <c r="N196" s="36">
        <f t="shared" si="35"/>
        <v>376474</v>
      </c>
      <c r="O196" s="36">
        <f t="shared" si="36"/>
        <v>197848</v>
      </c>
      <c r="P196" s="20"/>
      <c r="Q196" s="18">
        <f t="shared" si="37"/>
        <v>1148743</v>
      </c>
      <c r="R196" s="15">
        <f t="shared" si="28"/>
        <v>0</v>
      </c>
      <c r="S196">
        <v>187</v>
      </c>
      <c r="T196">
        <v>70</v>
      </c>
      <c r="U196">
        <v>376474</v>
      </c>
      <c r="V196" s="84">
        <f>proj16jul!C196</f>
        <v>76.029999999999973</v>
      </c>
      <c r="W196" s="84">
        <f>proj16jul!D196</f>
        <v>419555</v>
      </c>
      <c r="X196" s="15">
        <f t="shared" si="38"/>
        <v>-43081</v>
      </c>
      <c r="Y196" s="15">
        <f t="shared" si="29"/>
        <v>0</v>
      </c>
      <c r="Z196" s="122">
        <v>187</v>
      </c>
      <c r="AA196" s="71">
        <v>29</v>
      </c>
      <c r="AB196" s="71">
        <v>182848</v>
      </c>
      <c r="AC196" s="84">
        <f>proj16jul!E196</f>
        <v>28.34</v>
      </c>
      <c r="AD196" s="84">
        <f>proj16jul!F196</f>
        <v>168883</v>
      </c>
      <c r="AE196" s="15">
        <f t="shared" si="30"/>
        <v>13965</v>
      </c>
      <c r="AF196" s="15"/>
      <c r="AG196" s="15">
        <f t="shared" si="39"/>
        <v>0</v>
      </c>
      <c r="AH196" s="15"/>
      <c r="AI196" s="122">
        <v>187</v>
      </c>
      <c r="AJ196" s="71">
        <v>71</v>
      </c>
      <c r="AK196" s="71">
        <v>355000</v>
      </c>
      <c r="AL196" s="1">
        <f t="shared" si="40"/>
        <v>1</v>
      </c>
      <c r="AM196" s="122">
        <v>187</v>
      </c>
      <c r="AN196" s="71">
        <v>30</v>
      </c>
      <c r="AO196" s="71">
        <v>160200</v>
      </c>
      <c r="AP196" s="1">
        <f t="shared" si="41"/>
        <v>1</v>
      </c>
    </row>
    <row r="197" spans="1:42" s="1" customFormat="1" ht="18.75" hidden="1">
      <c r="A197" s="17">
        <v>188</v>
      </c>
      <c r="B197" s="17" t="s">
        <v>943</v>
      </c>
      <c r="C197" s="17">
        <v>188</v>
      </c>
      <c r="D197" s="21"/>
      <c r="E197" s="34">
        <f t="shared" si="31"/>
        <v>0</v>
      </c>
      <c r="F197" s="35">
        <f t="shared" si="32"/>
        <v>0</v>
      </c>
      <c r="G197" s="34">
        <f t="shared" si="33"/>
        <v>0</v>
      </c>
      <c r="H197" s="36">
        <f t="shared" si="34"/>
        <v>0</v>
      </c>
      <c r="I197"/>
      <c r="J197" s="96">
        <f>proj16aug!J197</f>
        <v>0</v>
      </c>
      <c r="K197" s="96">
        <f>proj16aug!K197</f>
        <v>0</v>
      </c>
      <c r="L197"/>
      <c r="M197" s="16"/>
      <c r="N197" s="36">
        <f t="shared" si="35"/>
        <v>0</v>
      </c>
      <c r="O197" s="36">
        <f t="shared" si="36"/>
        <v>0</v>
      </c>
      <c r="P197" s="16"/>
      <c r="Q197" s="18">
        <f t="shared" si="37"/>
        <v>0</v>
      </c>
      <c r="R197" s="15">
        <f t="shared" si="28"/>
        <v>0</v>
      </c>
      <c r="S197">
        <v>188</v>
      </c>
      <c r="T197"/>
      <c r="U197"/>
      <c r="V197" s="185">
        <f>proj16jul!C197</f>
        <v>0</v>
      </c>
      <c r="W197" s="84">
        <f>proj16jul!D197</f>
        <v>0</v>
      </c>
      <c r="X197" s="15">
        <f t="shared" si="38"/>
        <v>0</v>
      </c>
      <c r="Y197" s="15">
        <f t="shared" si="29"/>
        <v>0</v>
      </c>
      <c r="Z197">
        <v>188</v>
      </c>
      <c r="AA197" s="71"/>
      <c r="AB197" s="71"/>
      <c r="AC197" s="84">
        <f>proj16jul!E197</f>
        <v>0</v>
      </c>
      <c r="AD197" s="84">
        <f>proj16jul!F197</f>
        <v>0</v>
      </c>
      <c r="AE197" s="15">
        <f t="shared" si="30"/>
        <v>0</v>
      </c>
      <c r="AF197" s="15"/>
      <c r="AG197" s="15">
        <f t="shared" si="39"/>
        <v>0</v>
      </c>
      <c r="AH197" s="15"/>
      <c r="AI197">
        <v>188</v>
      </c>
      <c r="AJ197"/>
      <c r="AK197"/>
      <c r="AL197" s="1">
        <f t="shared" si="40"/>
        <v>0</v>
      </c>
      <c r="AM197">
        <v>188</v>
      </c>
      <c r="AN197"/>
      <c r="AO197"/>
      <c r="AP197" s="1">
        <f t="shared" si="41"/>
        <v>0</v>
      </c>
    </row>
    <row r="198" spans="1:42" s="1" customFormat="1" ht="18.75">
      <c r="A198" s="17">
        <v>189</v>
      </c>
      <c r="B198" s="17" t="s">
        <v>837</v>
      </c>
      <c r="C198" s="17">
        <v>189</v>
      </c>
      <c r="D198" s="21"/>
      <c r="E198" s="34">
        <f t="shared" si="31"/>
        <v>0</v>
      </c>
      <c r="F198" s="35">
        <f t="shared" si="32"/>
        <v>0</v>
      </c>
      <c r="G198" s="34">
        <f t="shared" si="33"/>
        <v>4</v>
      </c>
      <c r="H198" s="36">
        <f t="shared" si="34"/>
        <v>26800</v>
      </c>
      <c r="I198"/>
      <c r="J198" s="96">
        <f>proj16aug!J198</f>
        <v>0</v>
      </c>
      <c r="K198" s="96">
        <f>proj16aug!K198</f>
        <v>0</v>
      </c>
      <c r="L198"/>
      <c r="M198" s="16"/>
      <c r="N198" s="36">
        <f t="shared" si="35"/>
        <v>0</v>
      </c>
      <c r="O198" s="36">
        <f t="shared" si="36"/>
        <v>26800</v>
      </c>
      <c r="P198" s="16"/>
      <c r="Q198" s="18">
        <f t="shared" si="37"/>
        <v>53604</v>
      </c>
      <c r="R198" s="15">
        <f t="shared" si="28"/>
        <v>0</v>
      </c>
      <c r="S198">
        <v>189</v>
      </c>
      <c r="T198"/>
      <c r="U198"/>
      <c r="V198" s="185">
        <f>proj16jul!C198</f>
        <v>0</v>
      </c>
      <c r="W198" s="84">
        <f>proj16jul!D198</f>
        <v>0</v>
      </c>
      <c r="X198" s="15">
        <f t="shared" si="38"/>
        <v>0</v>
      </c>
      <c r="Y198" s="15">
        <f t="shared" si="29"/>
        <v>0</v>
      </c>
      <c r="Z198" s="122">
        <v>189</v>
      </c>
      <c r="AA198" s="71">
        <v>4</v>
      </c>
      <c r="AB198" s="71">
        <v>26800</v>
      </c>
      <c r="AC198" s="84">
        <f>proj16jul!E198</f>
        <v>2.84</v>
      </c>
      <c r="AD198" s="84">
        <f>proj16jul!F198</f>
        <v>19028</v>
      </c>
      <c r="AE198" s="15">
        <f t="shared" si="30"/>
        <v>7772</v>
      </c>
      <c r="AF198" s="15"/>
      <c r="AG198" s="15">
        <f t="shared" si="39"/>
        <v>0</v>
      </c>
      <c r="AH198" s="15"/>
      <c r="AI198">
        <v>189</v>
      </c>
      <c r="AJ198"/>
      <c r="AK198"/>
      <c r="AL198" s="1">
        <f t="shared" si="40"/>
        <v>0</v>
      </c>
      <c r="AM198" s="122">
        <v>189</v>
      </c>
      <c r="AN198" s="71">
        <v>4</v>
      </c>
      <c r="AO198" s="71">
        <v>26800</v>
      </c>
      <c r="AP198" s="1">
        <f t="shared" si="41"/>
        <v>0</v>
      </c>
    </row>
    <row r="199" spans="1:42" ht="18.75">
      <c r="A199" s="19">
        <v>190</v>
      </c>
      <c r="B199" s="19" t="s">
        <v>925</v>
      </c>
      <c r="C199" s="19">
        <v>190</v>
      </c>
      <c r="D199" s="21"/>
      <c r="E199" s="34">
        <f t="shared" si="31"/>
        <v>0</v>
      </c>
      <c r="F199" s="35">
        <f t="shared" si="32"/>
        <v>0</v>
      </c>
      <c r="G199" s="34">
        <f t="shared" si="33"/>
        <v>1</v>
      </c>
      <c r="H199" s="36">
        <f t="shared" si="34"/>
        <v>5000</v>
      </c>
      <c r="I199"/>
      <c r="J199" s="96">
        <f>proj16aug!J199</f>
        <v>0</v>
      </c>
      <c r="K199" s="96">
        <f>proj16aug!K199</f>
        <v>0</v>
      </c>
      <c r="L199"/>
      <c r="M199" s="16"/>
      <c r="N199" s="36">
        <f t="shared" si="35"/>
        <v>0</v>
      </c>
      <c r="O199" s="36">
        <f t="shared" si="36"/>
        <v>5000</v>
      </c>
      <c r="P199" s="20"/>
      <c r="Q199" s="18">
        <f t="shared" si="37"/>
        <v>10001</v>
      </c>
      <c r="R199" s="15">
        <f t="shared" si="28"/>
        <v>0</v>
      </c>
      <c r="S199">
        <v>190</v>
      </c>
      <c r="T199"/>
      <c r="U199"/>
      <c r="V199" s="185">
        <f>proj16jul!C199</f>
        <v>0</v>
      </c>
      <c r="W199" s="84">
        <f>proj16jul!D199</f>
        <v>0</v>
      </c>
      <c r="X199" s="15">
        <f t="shared" si="38"/>
        <v>0</v>
      </c>
      <c r="Y199" s="15">
        <f t="shared" si="29"/>
        <v>0</v>
      </c>
      <c r="Z199" s="122">
        <v>190</v>
      </c>
      <c r="AA199" s="71">
        <v>1</v>
      </c>
      <c r="AB199" s="71">
        <v>5000</v>
      </c>
      <c r="AC199" s="84">
        <f>proj16jul!E199</f>
        <v>0.37</v>
      </c>
      <c r="AD199" s="84">
        <f>proj16jul!F199</f>
        <v>1850</v>
      </c>
      <c r="AE199" s="15">
        <f t="shared" si="30"/>
        <v>3150</v>
      </c>
      <c r="AF199" s="15"/>
      <c r="AG199" s="15">
        <f t="shared" si="39"/>
        <v>0</v>
      </c>
      <c r="AH199" s="15"/>
      <c r="AI199">
        <v>190</v>
      </c>
      <c r="AJ199"/>
      <c r="AK199"/>
      <c r="AL199" s="1">
        <f t="shared" si="40"/>
        <v>0</v>
      </c>
      <c r="AM199" s="122">
        <v>190</v>
      </c>
      <c r="AN199" s="71">
        <v>1.5</v>
      </c>
      <c r="AO199" s="71">
        <v>7500</v>
      </c>
      <c r="AP199" s="1">
        <f t="shared" si="41"/>
        <v>0.5</v>
      </c>
    </row>
    <row r="200" spans="1:42" ht="18.75">
      <c r="A200" s="19">
        <v>191</v>
      </c>
      <c r="B200" s="19" t="s">
        <v>899</v>
      </c>
      <c r="C200" s="19">
        <v>191</v>
      </c>
      <c r="D200" s="21"/>
      <c r="E200" s="34">
        <f t="shared" si="31"/>
        <v>52</v>
      </c>
      <c r="F200" s="35">
        <f t="shared" si="32"/>
        <v>308926</v>
      </c>
      <c r="G200" s="34">
        <f t="shared" si="33"/>
        <v>37</v>
      </c>
      <c r="H200" s="36">
        <f t="shared" si="34"/>
        <v>207987</v>
      </c>
      <c r="I200"/>
      <c r="J200" s="96">
        <f>proj16aug!J200</f>
        <v>0</v>
      </c>
      <c r="K200" s="96">
        <f>proj16aug!K200</f>
        <v>0</v>
      </c>
      <c r="L200"/>
      <c r="M200" s="16"/>
      <c r="N200" s="36">
        <f t="shared" si="35"/>
        <v>308926</v>
      </c>
      <c r="O200" s="36">
        <f t="shared" si="36"/>
        <v>207987</v>
      </c>
      <c r="P200" s="20"/>
      <c r="Q200" s="18">
        <f t="shared" si="37"/>
        <v>1033915</v>
      </c>
      <c r="R200" s="15">
        <f t="shared" si="28"/>
        <v>0</v>
      </c>
      <c r="S200">
        <v>191</v>
      </c>
      <c r="T200">
        <v>52</v>
      </c>
      <c r="U200">
        <v>308926</v>
      </c>
      <c r="V200" s="84">
        <f>proj16jul!C200</f>
        <v>42.96</v>
      </c>
      <c r="W200" s="84">
        <f>proj16jul!D200</f>
        <v>239656</v>
      </c>
      <c r="X200" s="15">
        <f t="shared" si="38"/>
        <v>69270</v>
      </c>
      <c r="Y200" s="15">
        <f t="shared" si="29"/>
        <v>0</v>
      </c>
      <c r="Z200" s="122">
        <v>191</v>
      </c>
      <c r="AA200" s="71">
        <v>37</v>
      </c>
      <c r="AB200" s="71">
        <v>207987</v>
      </c>
      <c r="AC200" s="84">
        <f>proj16jul!E200</f>
        <v>31.33</v>
      </c>
      <c r="AD200" s="84">
        <f>proj16jul!F200</f>
        <v>170503</v>
      </c>
      <c r="AE200" s="15">
        <f t="shared" si="30"/>
        <v>37484</v>
      </c>
      <c r="AF200" s="15"/>
      <c r="AG200" s="15">
        <f t="shared" si="39"/>
        <v>0</v>
      </c>
      <c r="AH200" s="15"/>
      <c r="AI200" s="122">
        <v>191</v>
      </c>
      <c r="AJ200" s="71">
        <v>52</v>
      </c>
      <c r="AK200" s="71">
        <v>260000</v>
      </c>
      <c r="AL200" s="1">
        <f t="shared" si="40"/>
        <v>0</v>
      </c>
      <c r="AM200" s="122">
        <v>191</v>
      </c>
      <c r="AN200" s="71">
        <v>37</v>
      </c>
      <c r="AO200" s="71">
        <v>198600</v>
      </c>
      <c r="AP200" s="1">
        <f t="shared" si="41"/>
        <v>0</v>
      </c>
    </row>
    <row r="201" spans="1:42" s="1" customFormat="1" ht="18.75" hidden="1">
      <c r="A201" s="17">
        <v>192</v>
      </c>
      <c r="B201" s="17" t="s">
        <v>944</v>
      </c>
      <c r="C201" s="17">
        <v>192</v>
      </c>
      <c r="D201" s="21"/>
      <c r="E201" s="34">
        <f t="shared" si="31"/>
        <v>0</v>
      </c>
      <c r="F201" s="35">
        <f t="shared" si="32"/>
        <v>0</v>
      </c>
      <c r="G201" s="34">
        <f t="shared" si="33"/>
        <v>0</v>
      </c>
      <c r="H201" s="36">
        <f t="shared" si="34"/>
        <v>0</v>
      </c>
      <c r="I201"/>
      <c r="J201" s="96">
        <f>proj16aug!J201</f>
        <v>0</v>
      </c>
      <c r="K201" s="96">
        <f>proj16aug!K201</f>
        <v>0</v>
      </c>
      <c r="L201"/>
      <c r="M201" s="16"/>
      <c r="N201" s="36">
        <f t="shared" si="35"/>
        <v>0</v>
      </c>
      <c r="O201" s="36">
        <f t="shared" si="36"/>
        <v>0</v>
      </c>
      <c r="P201" s="16"/>
      <c r="Q201" s="18">
        <f t="shared" si="37"/>
        <v>0</v>
      </c>
      <c r="R201" s="15">
        <f t="shared" si="28"/>
        <v>0</v>
      </c>
      <c r="S201">
        <v>192</v>
      </c>
      <c r="T201"/>
      <c r="U201"/>
      <c r="V201" s="185">
        <f>proj16jul!C201</f>
        <v>0</v>
      </c>
      <c r="W201" s="84">
        <f>proj16jul!D201</f>
        <v>0</v>
      </c>
      <c r="X201" s="15">
        <f t="shared" si="38"/>
        <v>0</v>
      </c>
      <c r="Y201" s="15">
        <f t="shared" si="29"/>
        <v>0</v>
      </c>
      <c r="Z201">
        <v>192</v>
      </c>
      <c r="AA201" s="71"/>
      <c r="AB201" s="71"/>
      <c r="AC201" s="84">
        <f>proj16jul!E201</f>
        <v>0</v>
      </c>
      <c r="AD201" s="84">
        <f>proj16jul!F201</f>
        <v>0</v>
      </c>
      <c r="AE201" s="15">
        <f t="shared" si="30"/>
        <v>0</v>
      </c>
      <c r="AF201" s="15"/>
      <c r="AG201" s="15">
        <f t="shared" si="39"/>
        <v>0</v>
      </c>
      <c r="AH201" s="15"/>
      <c r="AI201">
        <v>192</v>
      </c>
      <c r="AJ201"/>
      <c r="AK201"/>
      <c r="AL201" s="1">
        <f t="shared" si="40"/>
        <v>0</v>
      </c>
      <c r="AM201">
        <v>192</v>
      </c>
      <c r="AN201"/>
      <c r="AO201"/>
      <c r="AP201" s="1">
        <f t="shared" si="41"/>
        <v>0</v>
      </c>
    </row>
    <row r="202" spans="1:42" s="1" customFormat="1" ht="18.75" hidden="1">
      <c r="A202" s="17">
        <v>193</v>
      </c>
      <c r="B202" s="17" t="s">
        <v>945</v>
      </c>
      <c r="C202" s="17">
        <v>193</v>
      </c>
      <c r="D202" s="21"/>
      <c r="E202" s="34">
        <f t="shared" si="31"/>
        <v>0</v>
      </c>
      <c r="F202" s="35">
        <f t="shared" si="32"/>
        <v>0</v>
      </c>
      <c r="G202" s="34">
        <f t="shared" si="33"/>
        <v>0</v>
      </c>
      <c r="H202" s="36">
        <f t="shared" si="34"/>
        <v>0</v>
      </c>
      <c r="I202"/>
      <c r="J202" s="96">
        <f>proj16aug!J202</f>
        <v>0</v>
      </c>
      <c r="K202" s="96">
        <f>proj16aug!K202</f>
        <v>0</v>
      </c>
      <c r="L202"/>
      <c r="M202" s="16"/>
      <c r="N202" s="36">
        <f t="shared" si="35"/>
        <v>0</v>
      </c>
      <c r="O202" s="36">
        <f t="shared" si="36"/>
        <v>0</v>
      </c>
      <c r="P202" s="16"/>
      <c r="Q202" s="18">
        <f t="shared" si="37"/>
        <v>0</v>
      </c>
      <c r="R202" s="15">
        <f t="shared" ref="R202:R265" si="42">ABS(A202-S202)</f>
        <v>0</v>
      </c>
      <c r="S202">
        <v>193</v>
      </c>
      <c r="T202"/>
      <c r="U202"/>
      <c r="V202" s="185">
        <f>proj16jul!C202</f>
        <v>0</v>
      </c>
      <c r="W202" s="84">
        <f>proj16jul!D202</f>
        <v>0</v>
      </c>
      <c r="X202" s="15">
        <f t="shared" si="38"/>
        <v>0</v>
      </c>
      <c r="Y202" s="15">
        <f t="shared" ref="Y202:Y265" si="43">ABS(Z202-A202)</f>
        <v>0</v>
      </c>
      <c r="Z202">
        <v>193</v>
      </c>
      <c r="AA202" s="71"/>
      <c r="AB202" s="71"/>
      <c r="AC202" s="84">
        <f>proj16jul!E202</f>
        <v>0</v>
      </c>
      <c r="AD202" s="84">
        <f>proj16jul!F202</f>
        <v>0</v>
      </c>
      <c r="AE202" s="15">
        <f t="shared" ref="AE202:AE265" si="44">AB202-AD202</f>
        <v>0</v>
      </c>
      <c r="AF202" s="15"/>
      <c r="AG202" s="15">
        <f t="shared" si="39"/>
        <v>0</v>
      </c>
      <c r="AH202" s="15"/>
      <c r="AI202">
        <v>193</v>
      </c>
      <c r="AJ202"/>
      <c r="AK202"/>
      <c r="AL202" s="1">
        <f t="shared" si="40"/>
        <v>0</v>
      </c>
      <c r="AM202">
        <v>193</v>
      </c>
      <c r="AN202"/>
      <c r="AO202"/>
      <c r="AP202" s="1">
        <f t="shared" si="41"/>
        <v>0</v>
      </c>
    </row>
    <row r="203" spans="1:42" s="1" customFormat="1" ht="18.75" hidden="1">
      <c r="A203" s="17">
        <v>194</v>
      </c>
      <c r="B203" s="17" t="s">
        <v>946</v>
      </c>
      <c r="C203" s="17">
        <v>194</v>
      </c>
      <c r="D203" s="21"/>
      <c r="E203" s="34">
        <f t="shared" ref="E203:E266" si="45">T203</f>
        <v>0</v>
      </c>
      <c r="F203" s="35">
        <f t="shared" ref="F203:F266" si="46">U203</f>
        <v>0</v>
      </c>
      <c r="G203" s="34">
        <f t="shared" ref="G203:G266" si="47">AA203</f>
        <v>0</v>
      </c>
      <c r="H203" s="36">
        <f t="shared" ref="H203:H266" si="48">AB203</f>
        <v>0</v>
      </c>
      <c r="I203"/>
      <c r="J203" s="96">
        <f>proj16aug!J203</f>
        <v>0</v>
      </c>
      <c r="K203" s="96">
        <f>proj16aug!K203</f>
        <v>0</v>
      </c>
      <c r="L203"/>
      <c r="M203" s="16"/>
      <c r="N203" s="36">
        <f t="shared" ref="N203:N266" si="49">F203+J203</f>
        <v>0</v>
      </c>
      <c r="O203" s="36">
        <f t="shared" ref="O203:O266" si="50">H203+K203</f>
        <v>0</v>
      </c>
      <c r="P203" s="16"/>
      <c r="Q203" s="18">
        <f t="shared" ref="Q203:Q266" si="51">SUM(E203:O203)</f>
        <v>0</v>
      </c>
      <c r="R203" s="15">
        <f t="shared" si="42"/>
        <v>0</v>
      </c>
      <c r="S203">
        <v>194</v>
      </c>
      <c r="T203"/>
      <c r="U203"/>
      <c r="V203" s="185">
        <f>proj16jul!C203</f>
        <v>0</v>
      </c>
      <c r="W203" s="84">
        <f>proj16jul!D203</f>
        <v>0</v>
      </c>
      <c r="X203" s="15">
        <f t="shared" ref="X203:X266" si="52">U203-W203</f>
        <v>0</v>
      </c>
      <c r="Y203" s="15">
        <f t="shared" si="43"/>
        <v>0</v>
      </c>
      <c r="Z203">
        <v>194</v>
      </c>
      <c r="AA203" s="71"/>
      <c r="AB203" s="71"/>
      <c r="AC203" s="84">
        <f>proj16jul!E203</f>
        <v>0</v>
      </c>
      <c r="AD203" s="84">
        <f>proj16jul!F203</f>
        <v>0</v>
      </c>
      <c r="AE203" s="15">
        <f t="shared" si="44"/>
        <v>0</v>
      </c>
      <c r="AF203" s="15"/>
      <c r="AG203" s="15">
        <f t="shared" ref="AG203:AG266" si="53">AI203-A203</f>
        <v>0</v>
      </c>
      <c r="AH203" s="15"/>
      <c r="AI203">
        <v>194</v>
      </c>
      <c r="AJ203"/>
      <c r="AK203"/>
      <c r="AL203" s="1">
        <f t="shared" ref="AL203:AL266" si="54">AJ203-T203</f>
        <v>0</v>
      </c>
      <c r="AM203">
        <v>194</v>
      </c>
      <c r="AN203"/>
      <c r="AO203"/>
      <c r="AP203" s="1">
        <f t="shared" ref="AP203:AP266" si="55">AN203-AA203</f>
        <v>0</v>
      </c>
    </row>
    <row r="204" spans="1:42" s="1" customFormat="1" ht="18.75">
      <c r="A204" s="17">
        <v>195</v>
      </c>
      <c r="B204" s="17" t="s">
        <v>918</v>
      </c>
      <c r="C204" s="17">
        <v>195</v>
      </c>
      <c r="D204" s="21"/>
      <c r="E204" s="34">
        <f t="shared" si="45"/>
        <v>0</v>
      </c>
      <c r="F204" s="35">
        <f t="shared" si="46"/>
        <v>0</v>
      </c>
      <c r="G204" s="34">
        <f t="shared" si="47"/>
        <v>1</v>
      </c>
      <c r="H204" s="36">
        <f t="shared" si="48"/>
        <v>5000</v>
      </c>
      <c r="I204"/>
      <c r="J204" s="96">
        <f>proj16aug!J204</f>
        <v>0</v>
      </c>
      <c r="K204" s="96">
        <f>proj16aug!K204</f>
        <v>0</v>
      </c>
      <c r="L204"/>
      <c r="M204" s="16"/>
      <c r="N204" s="36">
        <f t="shared" si="49"/>
        <v>0</v>
      </c>
      <c r="O204" s="36">
        <f t="shared" si="50"/>
        <v>5000</v>
      </c>
      <c r="P204" s="16"/>
      <c r="Q204" s="18">
        <f t="shared" si="51"/>
        <v>10001</v>
      </c>
      <c r="R204" s="15">
        <f t="shared" si="42"/>
        <v>0</v>
      </c>
      <c r="S204">
        <v>195</v>
      </c>
      <c r="T204"/>
      <c r="U204"/>
      <c r="V204" s="185">
        <f>proj16jul!C204</f>
        <v>0</v>
      </c>
      <c r="W204" s="84">
        <f>proj16jul!D204</f>
        <v>0</v>
      </c>
      <c r="X204" s="15">
        <f t="shared" si="52"/>
        <v>0</v>
      </c>
      <c r="Y204" s="15">
        <f t="shared" si="43"/>
        <v>0</v>
      </c>
      <c r="Z204" s="122">
        <v>195</v>
      </c>
      <c r="AA204" s="71">
        <v>1</v>
      </c>
      <c r="AB204" s="71">
        <v>5000</v>
      </c>
      <c r="AC204" s="84">
        <f>proj16jul!E204</f>
        <v>1</v>
      </c>
      <c r="AD204" s="84">
        <f>proj16jul!F204</f>
        <v>5000</v>
      </c>
      <c r="AE204" s="15">
        <f t="shared" si="44"/>
        <v>0</v>
      </c>
      <c r="AF204" s="15"/>
      <c r="AG204" s="15">
        <f t="shared" si="53"/>
        <v>0</v>
      </c>
      <c r="AH204" s="15"/>
      <c r="AI204">
        <v>195</v>
      </c>
      <c r="AJ204"/>
      <c r="AK204"/>
      <c r="AL204" s="1">
        <f t="shared" si="54"/>
        <v>0</v>
      </c>
      <c r="AM204" s="122">
        <v>195</v>
      </c>
      <c r="AN204" s="71">
        <v>1</v>
      </c>
      <c r="AO204" s="71">
        <v>5000</v>
      </c>
      <c r="AP204" s="1">
        <f t="shared" si="55"/>
        <v>0</v>
      </c>
    </row>
    <row r="205" spans="1:42" s="1" customFormat="1" ht="18.75" hidden="1">
      <c r="A205" s="17">
        <v>196</v>
      </c>
      <c r="B205" s="17" t="s">
        <v>947</v>
      </c>
      <c r="C205" s="17">
        <v>196</v>
      </c>
      <c r="D205" s="21"/>
      <c r="E205" s="34">
        <f t="shared" si="45"/>
        <v>0</v>
      </c>
      <c r="F205" s="35">
        <f t="shared" si="46"/>
        <v>0</v>
      </c>
      <c r="G205" s="34">
        <f t="shared" si="47"/>
        <v>0</v>
      </c>
      <c r="H205" s="36">
        <f t="shared" si="48"/>
        <v>0</v>
      </c>
      <c r="I205"/>
      <c r="J205" s="96">
        <f>proj16aug!J205</f>
        <v>0</v>
      </c>
      <c r="K205" s="96">
        <f>proj16aug!K205</f>
        <v>0</v>
      </c>
      <c r="L205"/>
      <c r="M205" s="16"/>
      <c r="N205" s="36">
        <f t="shared" si="49"/>
        <v>0</v>
      </c>
      <c r="O205" s="36">
        <f t="shared" si="50"/>
        <v>0</v>
      </c>
      <c r="P205" s="16"/>
      <c r="Q205" s="18">
        <f t="shared" si="51"/>
        <v>0</v>
      </c>
      <c r="R205" s="15">
        <f t="shared" si="42"/>
        <v>0</v>
      </c>
      <c r="S205">
        <v>196</v>
      </c>
      <c r="T205"/>
      <c r="U205"/>
      <c r="V205" s="185">
        <f>proj16jul!C205</f>
        <v>0</v>
      </c>
      <c r="W205" s="84">
        <f>proj16jul!D205</f>
        <v>0</v>
      </c>
      <c r="X205" s="15">
        <f t="shared" si="52"/>
        <v>0</v>
      </c>
      <c r="Y205" s="15">
        <f t="shared" si="43"/>
        <v>0</v>
      </c>
      <c r="Z205">
        <v>196</v>
      </c>
      <c r="AA205" s="71"/>
      <c r="AB205" s="71"/>
      <c r="AC205" s="84">
        <f>proj16jul!E205</f>
        <v>0</v>
      </c>
      <c r="AD205" s="84">
        <f>proj16jul!F205</f>
        <v>0</v>
      </c>
      <c r="AE205" s="15">
        <f t="shared" si="44"/>
        <v>0</v>
      </c>
      <c r="AF205" s="15"/>
      <c r="AG205" s="15">
        <f t="shared" si="53"/>
        <v>0</v>
      </c>
      <c r="AH205" s="15"/>
      <c r="AI205">
        <v>196</v>
      </c>
      <c r="AJ205"/>
      <c r="AK205"/>
      <c r="AL205" s="1">
        <f t="shared" si="54"/>
        <v>0</v>
      </c>
      <c r="AM205">
        <v>196</v>
      </c>
      <c r="AN205"/>
      <c r="AO205"/>
      <c r="AP205" s="1">
        <f t="shared" si="55"/>
        <v>0</v>
      </c>
    </row>
    <row r="206" spans="1:42" s="1" customFormat="1" ht="18.75">
      <c r="A206" s="17">
        <v>197</v>
      </c>
      <c r="B206" s="17" t="s">
        <v>948</v>
      </c>
      <c r="C206" s="17">
        <v>197</v>
      </c>
      <c r="D206" s="21"/>
      <c r="E206" s="34">
        <f t="shared" si="45"/>
        <v>0</v>
      </c>
      <c r="F206" s="35">
        <f t="shared" si="46"/>
        <v>0</v>
      </c>
      <c r="G206" s="34">
        <f t="shared" si="47"/>
        <v>1</v>
      </c>
      <c r="H206" s="36">
        <f t="shared" si="48"/>
        <v>6700</v>
      </c>
      <c r="I206"/>
      <c r="J206" s="96">
        <f>proj16aug!J206</f>
        <v>0</v>
      </c>
      <c r="K206" s="96">
        <f>proj16aug!K206</f>
        <v>0</v>
      </c>
      <c r="L206"/>
      <c r="M206" s="16"/>
      <c r="N206" s="36">
        <f t="shared" si="49"/>
        <v>0</v>
      </c>
      <c r="O206" s="36">
        <f t="shared" si="50"/>
        <v>6700</v>
      </c>
      <c r="P206" s="16"/>
      <c r="Q206" s="18">
        <f t="shared" si="51"/>
        <v>13401</v>
      </c>
      <c r="R206" s="15">
        <f t="shared" si="42"/>
        <v>0</v>
      </c>
      <c r="S206">
        <v>197</v>
      </c>
      <c r="T206"/>
      <c r="U206"/>
      <c r="V206" s="185">
        <f>proj16jul!C206</f>
        <v>0</v>
      </c>
      <c r="W206" s="84">
        <f>proj16jul!D206</f>
        <v>0</v>
      </c>
      <c r="X206" s="15">
        <f t="shared" si="52"/>
        <v>0</v>
      </c>
      <c r="Y206" s="15">
        <f t="shared" si="43"/>
        <v>0</v>
      </c>
      <c r="Z206" s="122">
        <v>197</v>
      </c>
      <c r="AA206" s="71">
        <v>1</v>
      </c>
      <c r="AB206" s="71">
        <v>6700</v>
      </c>
      <c r="AC206" s="84">
        <f>proj16jul!E206</f>
        <v>0</v>
      </c>
      <c r="AD206" s="84">
        <f>proj16jul!F206</f>
        <v>0</v>
      </c>
      <c r="AE206" s="15">
        <f t="shared" si="44"/>
        <v>6700</v>
      </c>
      <c r="AF206" s="15"/>
      <c r="AG206" s="15">
        <f t="shared" si="53"/>
        <v>0</v>
      </c>
      <c r="AH206" s="15"/>
      <c r="AI206">
        <v>197</v>
      </c>
      <c r="AJ206"/>
      <c r="AK206"/>
      <c r="AL206" s="1">
        <f t="shared" si="54"/>
        <v>0</v>
      </c>
      <c r="AM206" s="122">
        <v>197</v>
      </c>
      <c r="AN206" s="71">
        <v>1</v>
      </c>
      <c r="AO206" s="71">
        <v>6700</v>
      </c>
      <c r="AP206" s="1">
        <f t="shared" si="55"/>
        <v>0</v>
      </c>
    </row>
    <row r="207" spans="1:42" ht="18.75">
      <c r="A207" s="19">
        <v>198</v>
      </c>
      <c r="B207" s="19" t="s">
        <v>830</v>
      </c>
      <c r="C207" s="19">
        <v>198</v>
      </c>
      <c r="D207" s="21"/>
      <c r="E207" s="34">
        <f t="shared" si="45"/>
        <v>39</v>
      </c>
      <c r="F207" s="35">
        <f t="shared" si="46"/>
        <v>261473</v>
      </c>
      <c r="G207" s="34">
        <f t="shared" si="47"/>
        <v>11</v>
      </c>
      <c r="H207" s="36">
        <f t="shared" si="48"/>
        <v>74094</v>
      </c>
      <c r="I207"/>
      <c r="J207" s="96">
        <f>proj16aug!J207</f>
        <v>0</v>
      </c>
      <c r="K207" s="96">
        <f>proj16aug!K207</f>
        <v>0</v>
      </c>
      <c r="L207"/>
      <c r="M207" s="16"/>
      <c r="N207" s="36">
        <f t="shared" si="49"/>
        <v>261473</v>
      </c>
      <c r="O207" s="36">
        <f t="shared" si="50"/>
        <v>74094</v>
      </c>
      <c r="P207" s="20"/>
      <c r="Q207" s="18">
        <f t="shared" si="51"/>
        <v>671184</v>
      </c>
      <c r="R207" s="15">
        <f t="shared" si="42"/>
        <v>0</v>
      </c>
      <c r="S207">
        <v>198</v>
      </c>
      <c r="T207">
        <v>39</v>
      </c>
      <c r="U207">
        <v>261473</v>
      </c>
      <c r="V207" s="84">
        <f>proj16jul!C207</f>
        <v>40.06</v>
      </c>
      <c r="W207" s="84">
        <f>proj16jul!D207</f>
        <v>245600</v>
      </c>
      <c r="X207" s="15">
        <f t="shared" si="52"/>
        <v>15873</v>
      </c>
      <c r="Y207" s="15">
        <f t="shared" si="43"/>
        <v>0</v>
      </c>
      <c r="Z207" s="122">
        <v>198</v>
      </c>
      <c r="AA207" s="71">
        <v>11</v>
      </c>
      <c r="AB207" s="71">
        <v>74094</v>
      </c>
      <c r="AC207" s="84">
        <f>proj16jul!E207</f>
        <v>11.319999999999999</v>
      </c>
      <c r="AD207" s="84">
        <f>proj16jul!F207</f>
        <v>70718</v>
      </c>
      <c r="AE207" s="15">
        <f t="shared" si="44"/>
        <v>3376</v>
      </c>
      <c r="AF207" s="15"/>
      <c r="AG207" s="15">
        <f t="shared" si="53"/>
        <v>0</v>
      </c>
      <c r="AH207" s="15"/>
      <c r="AI207" s="122">
        <v>198</v>
      </c>
      <c r="AJ207" s="71">
        <v>39</v>
      </c>
      <c r="AK207" s="71">
        <v>195000</v>
      </c>
      <c r="AL207" s="1">
        <f t="shared" si="54"/>
        <v>0</v>
      </c>
      <c r="AM207" s="122">
        <v>198</v>
      </c>
      <c r="AN207" s="71">
        <v>11</v>
      </c>
      <c r="AO207" s="71">
        <v>65200</v>
      </c>
      <c r="AP207" s="1">
        <f t="shared" si="55"/>
        <v>0</v>
      </c>
    </row>
    <row r="208" spans="1:42" s="1" customFormat="1" ht="18.75">
      <c r="A208" s="17">
        <v>199</v>
      </c>
      <c r="B208" s="17" t="s">
        <v>889</v>
      </c>
      <c r="C208" s="17">
        <v>199</v>
      </c>
      <c r="D208" s="21"/>
      <c r="E208" s="34">
        <f t="shared" si="45"/>
        <v>0</v>
      </c>
      <c r="F208" s="35">
        <f t="shared" si="46"/>
        <v>0</v>
      </c>
      <c r="G208" s="34">
        <f t="shared" si="47"/>
        <v>6</v>
      </c>
      <c r="H208" s="36">
        <f t="shared" si="48"/>
        <v>42500</v>
      </c>
      <c r="I208"/>
      <c r="J208" s="96">
        <f>proj16aug!J208</f>
        <v>0</v>
      </c>
      <c r="K208" s="96">
        <f>proj16aug!K208</f>
        <v>0</v>
      </c>
      <c r="L208"/>
      <c r="M208" s="16"/>
      <c r="N208" s="36">
        <f t="shared" si="49"/>
        <v>0</v>
      </c>
      <c r="O208" s="36">
        <f t="shared" si="50"/>
        <v>42500</v>
      </c>
      <c r="P208" s="16"/>
      <c r="Q208" s="18">
        <f t="shared" si="51"/>
        <v>85006</v>
      </c>
      <c r="R208" s="15">
        <f t="shared" si="42"/>
        <v>0</v>
      </c>
      <c r="S208">
        <v>199</v>
      </c>
      <c r="T208"/>
      <c r="U208"/>
      <c r="V208" s="185">
        <f>proj16jul!C208</f>
        <v>0</v>
      </c>
      <c r="W208" s="84">
        <f>proj16jul!D208</f>
        <v>0</v>
      </c>
      <c r="X208" s="15">
        <f t="shared" si="52"/>
        <v>0</v>
      </c>
      <c r="Y208" s="15">
        <f t="shared" si="43"/>
        <v>0</v>
      </c>
      <c r="Z208" s="122">
        <v>199</v>
      </c>
      <c r="AA208" s="71">
        <v>6</v>
      </c>
      <c r="AB208" s="71">
        <v>42500</v>
      </c>
      <c r="AC208" s="84">
        <f>proj16jul!E208</f>
        <v>4.9499999999999993</v>
      </c>
      <c r="AD208" s="84">
        <f>proj16jul!F208</f>
        <v>30663</v>
      </c>
      <c r="AE208" s="15">
        <f t="shared" si="44"/>
        <v>11837</v>
      </c>
      <c r="AF208" s="15"/>
      <c r="AG208" s="15">
        <f t="shared" si="53"/>
        <v>0</v>
      </c>
      <c r="AH208" s="15"/>
      <c r="AI208">
        <v>199</v>
      </c>
      <c r="AJ208"/>
      <c r="AK208"/>
      <c r="AL208" s="1">
        <f t="shared" si="54"/>
        <v>0</v>
      </c>
      <c r="AM208" s="122">
        <v>199</v>
      </c>
      <c r="AN208" s="71">
        <v>6</v>
      </c>
      <c r="AO208" s="71">
        <v>38500</v>
      </c>
      <c r="AP208" s="1">
        <f t="shared" si="55"/>
        <v>0</v>
      </c>
    </row>
    <row r="209" spans="1:42" s="1" customFormat="1" ht="18.75">
      <c r="A209" s="17">
        <v>200</v>
      </c>
      <c r="B209" s="17" t="s">
        <v>949</v>
      </c>
      <c r="C209" s="17">
        <v>200</v>
      </c>
      <c r="D209" s="21"/>
      <c r="E209" s="34">
        <f t="shared" si="45"/>
        <v>0</v>
      </c>
      <c r="F209" s="35">
        <f t="shared" si="46"/>
        <v>0</v>
      </c>
      <c r="G209" s="34">
        <f t="shared" si="47"/>
        <v>1</v>
      </c>
      <c r="H209" s="36">
        <f t="shared" si="48"/>
        <v>5000</v>
      </c>
      <c r="I209"/>
      <c r="J209" s="96">
        <f>proj16aug!J209</f>
        <v>0</v>
      </c>
      <c r="K209" s="96">
        <f>proj16aug!K209</f>
        <v>0</v>
      </c>
      <c r="L209"/>
      <c r="M209" s="16"/>
      <c r="N209" s="36">
        <f t="shared" si="49"/>
        <v>0</v>
      </c>
      <c r="O209" s="36">
        <f t="shared" si="50"/>
        <v>5000</v>
      </c>
      <c r="P209" s="16"/>
      <c r="Q209" s="18">
        <f t="shared" si="51"/>
        <v>10001</v>
      </c>
      <c r="R209" s="15">
        <f t="shared" si="42"/>
        <v>0</v>
      </c>
      <c r="S209">
        <v>200</v>
      </c>
      <c r="T209"/>
      <c r="U209"/>
      <c r="V209" s="185">
        <f>proj16jul!C209</f>
        <v>0</v>
      </c>
      <c r="W209" s="84">
        <f>proj16jul!D209</f>
        <v>0</v>
      </c>
      <c r="X209" s="15">
        <f t="shared" si="52"/>
        <v>0</v>
      </c>
      <c r="Y209" s="15">
        <f t="shared" si="43"/>
        <v>0</v>
      </c>
      <c r="Z209" s="122">
        <v>200</v>
      </c>
      <c r="AA209" s="71">
        <v>1</v>
      </c>
      <c r="AB209" s="71">
        <v>5000</v>
      </c>
      <c r="AC209" s="84">
        <f>proj16jul!E209</f>
        <v>3</v>
      </c>
      <c r="AD209" s="84">
        <f>proj16jul!F209</f>
        <v>17406</v>
      </c>
      <c r="AE209" s="15">
        <f t="shared" si="44"/>
        <v>-12406</v>
      </c>
      <c r="AF209" s="15"/>
      <c r="AG209" s="15">
        <f t="shared" si="53"/>
        <v>0</v>
      </c>
      <c r="AH209" s="15"/>
      <c r="AI209">
        <v>200</v>
      </c>
      <c r="AJ209"/>
      <c r="AK209"/>
      <c r="AL209" s="1">
        <f t="shared" si="54"/>
        <v>0</v>
      </c>
      <c r="AM209" s="122">
        <v>200</v>
      </c>
      <c r="AN209" s="71">
        <v>1</v>
      </c>
      <c r="AO209" s="71">
        <v>5000</v>
      </c>
      <c r="AP209" s="1">
        <f t="shared" si="55"/>
        <v>0</v>
      </c>
    </row>
    <row r="210" spans="1:42" ht="18.75">
      <c r="A210" s="19">
        <v>201</v>
      </c>
      <c r="B210" s="19" t="s">
        <v>950</v>
      </c>
      <c r="C210" s="19">
        <v>201</v>
      </c>
      <c r="D210" s="21"/>
      <c r="E210" s="34">
        <f t="shared" si="45"/>
        <v>0</v>
      </c>
      <c r="F210" s="35">
        <f t="shared" si="46"/>
        <v>0</v>
      </c>
      <c r="G210" s="34">
        <f t="shared" si="47"/>
        <v>78</v>
      </c>
      <c r="H210" s="36">
        <f t="shared" si="48"/>
        <v>505748</v>
      </c>
      <c r="I210"/>
      <c r="J210" s="96">
        <f>proj16aug!J210</f>
        <v>0</v>
      </c>
      <c r="K210" s="96">
        <f>proj16aug!K210</f>
        <v>0</v>
      </c>
      <c r="L210"/>
      <c r="M210" s="16"/>
      <c r="N210" s="36">
        <f t="shared" si="49"/>
        <v>0</v>
      </c>
      <c r="O210" s="36">
        <f t="shared" si="50"/>
        <v>505748</v>
      </c>
      <c r="P210" s="20"/>
      <c r="Q210" s="18">
        <f t="shared" si="51"/>
        <v>1011574</v>
      </c>
      <c r="R210" s="15">
        <f t="shared" si="42"/>
        <v>0</v>
      </c>
      <c r="S210">
        <v>201</v>
      </c>
      <c r="T210"/>
      <c r="U210"/>
      <c r="V210" s="185">
        <f>proj16jul!C210</f>
        <v>0</v>
      </c>
      <c r="W210" s="84">
        <f>proj16jul!D210</f>
        <v>0</v>
      </c>
      <c r="X210" s="15">
        <f t="shared" si="52"/>
        <v>0</v>
      </c>
      <c r="Y210" s="15">
        <f t="shared" si="43"/>
        <v>0</v>
      </c>
      <c r="Z210" s="122">
        <v>201</v>
      </c>
      <c r="AA210" s="71">
        <v>78</v>
      </c>
      <c r="AB210" s="71">
        <v>505748</v>
      </c>
      <c r="AC210" s="84">
        <f>proj16jul!E210</f>
        <v>56.099999999999994</v>
      </c>
      <c r="AD210" s="84">
        <f>proj16jul!F210</f>
        <v>364593</v>
      </c>
      <c r="AE210" s="15">
        <f t="shared" si="44"/>
        <v>141155</v>
      </c>
      <c r="AF210" s="15"/>
      <c r="AG210" s="15">
        <f t="shared" si="53"/>
        <v>0</v>
      </c>
      <c r="AH210" s="15"/>
      <c r="AI210">
        <v>201</v>
      </c>
      <c r="AJ210"/>
      <c r="AK210"/>
      <c r="AL210" s="1">
        <f t="shared" si="54"/>
        <v>0</v>
      </c>
      <c r="AM210" s="122">
        <v>201</v>
      </c>
      <c r="AN210" s="71">
        <v>80</v>
      </c>
      <c r="AO210" s="71">
        <v>466300</v>
      </c>
      <c r="AP210" s="1">
        <f t="shared" si="55"/>
        <v>2</v>
      </c>
    </row>
    <row r="211" spans="1:42" s="1" customFormat="1" ht="18.75" hidden="1">
      <c r="A211" s="17">
        <v>202</v>
      </c>
      <c r="B211" s="17" t="s">
        <v>951</v>
      </c>
      <c r="C211" s="17">
        <v>202</v>
      </c>
      <c r="D211" s="21"/>
      <c r="E211" s="34">
        <f t="shared" si="45"/>
        <v>0</v>
      </c>
      <c r="F211" s="35">
        <f t="shared" si="46"/>
        <v>0</v>
      </c>
      <c r="G211" s="34">
        <f t="shared" si="47"/>
        <v>0</v>
      </c>
      <c r="H211" s="36">
        <f t="shared" si="48"/>
        <v>0</v>
      </c>
      <c r="I211"/>
      <c r="J211" s="96">
        <f>proj16aug!J211</f>
        <v>0</v>
      </c>
      <c r="K211" s="96">
        <f>proj16aug!K211</f>
        <v>0</v>
      </c>
      <c r="L211"/>
      <c r="M211" s="16"/>
      <c r="N211" s="36">
        <f t="shared" si="49"/>
        <v>0</v>
      </c>
      <c r="O211" s="36">
        <f t="shared" si="50"/>
        <v>0</v>
      </c>
      <c r="P211" s="16"/>
      <c r="Q211" s="18">
        <f t="shared" si="51"/>
        <v>0</v>
      </c>
      <c r="R211" s="15">
        <f t="shared" si="42"/>
        <v>0</v>
      </c>
      <c r="S211">
        <v>202</v>
      </c>
      <c r="T211"/>
      <c r="U211"/>
      <c r="V211" s="185">
        <f>proj16jul!C211</f>
        <v>0</v>
      </c>
      <c r="W211" s="84">
        <f>proj16jul!D211</f>
        <v>0</v>
      </c>
      <c r="X211" s="15">
        <f t="shared" si="52"/>
        <v>0</v>
      </c>
      <c r="Y211" s="15">
        <f t="shared" si="43"/>
        <v>0</v>
      </c>
      <c r="Z211">
        <v>202</v>
      </c>
      <c r="AA211" s="71"/>
      <c r="AB211" s="71"/>
      <c r="AC211" s="84">
        <f>proj16jul!E211</f>
        <v>0</v>
      </c>
      <c r="AD211" s="84">
        <f>proj16jul!F211</f>
        <v>0</v>
      </c>
      <c r="AE211" s="15">
        <f t="shared" si="44"/>
        <v>0</v>
      </c>
      <c r="AF211" s="15"/>
      <c r="AG211" s="15">
        <f t="shared" si="53"/>
        <v>0</v>
      </c>
      <c r="AH211" s="15"/>
      <c r="AI211">
        <v>202</v>
      </c>
      <c r="AJ211"/>
      <c r="AK211"/>
      <c r="AL211" s="1">
        <f t="shared" si="54"/>
        <v>0</v>
      </c>
      <c r="AM211">
        <v>202</v>
      </c>
      <c r="AN211"/>
      <c r="AO211"/>
      <c r="AP211" s="1">
        <f t="shared" si="55"/>
        <v>0</v>
      </c>
    </row>
    <row r="212" spans="1:42" s="1" customFormat="1" ht="18.75" hidden="1">
      <c r="A212" s="17">
        <v>203</v>
      </c>
      <c r="B212" s="17" t="s">
        <v>954</v>
      </c>
      <c r="C212" s="17">
        <v>205</v>
      </c>
      <c r="D212" s="21"/>
      <c r="E212" s="34">
        <f t="shared" si="45"/>
        <v>0</v>
      </c>
      <c r="F212" s="35">
        <f t="shared" si="46"/>
        <v>0</v>
      </c>
      <c r="G212" s="34">
        <f t="shared" si="47"/>
        <v>0</v>
      </c>
      <c r="H212" s="36">
        <f t="shared" si="48"/>
        <v>0</v>
      </c>
      <c r="I212"/>
      <c r="J212" s="96">
        <f>proj16aug!J212</f>
        <v>0</v>
      </c>
      <c r="K212" s="96">
        <f>proj16aug!K212</f>
        <v>0</v>
      </c>
      <c r="L212"/>
      <c r="M212" s="16"/>
      <c r="N212" s="36">
        <f t="shared" si="49"/>
        <v>0</v>
      </c>
      <c r="O212" s="36">
        <f t="shared" si="50"/>
        <v>0</v>
      </c>
      <c r="P212" s="16"/>
      <c r="Q212" s="18">
        <f t="shared" si="51"/>
        <v>0</v>
      </c>
      <c r="R212" s="15">
        <f t="shared" si="42"/>
        <v>0</v>
      </c>
      <c r="S212">
        <v>203</v>
      </c>
      <c r="T212"/>
      <c r="U212"/>
      <c r="V212" s="185">
        <f>proj16jul!C212</f>
        <v>0</v>
      </c>
      <c r="W212" s="84">
        <f>proj16jul!D212</f>
        <v>0</v>
      </c>
      <c r="X212" s="15">
        <f t="shared" si="52"/>
        <v>0</v>
      </c>
      <c r="Y212" s="15">
        <f t="shared" si="43"/>
        <v>0</v>
      </c>
      <c r="Z212">
        <v>203</v>
      </c>
      <c r="AA212" s="71"/>
      <c r="AB212" s="71"/>
      <c r="AC212" s="84">
        <f>proj16jul!E212</f>
        <v>0</v>
      </c>
      <c r="AD212" s="84">
        <f>proj16jul!F212</f>
        <v>0</v>
      </c>
      <c r="AE212" s="15">
        <f t="shared" si="44"/>
        <v>0</v>
      </c>
      <c r="AF212" s="15"/>
      <c r="AG212" s="15">
        <f t="shared" si="53"/>
        <v>0</v>
      </c>
      <c r="AH212" s="15"/>
      <c r="AI212">
        <v>203</v>
      </c>
      <c r="AJ212"/>
      <c r="AK212"/>
      <c r="AL212" s="1">
        <f t="shared" si="54"/>
        <v>0</v>
      </c>
      <c r="AM212">
        <v>203</v>
      </c>
      <c r="AN212"/>
      <c r="AO212"/>
      <c r="AP212" s="1">
        <f t="shared" si="55"/>
        <v>0</v>
      </c>
    </row>
    <row r="213" spans="1:42" ht="18.75">
      <c r="A213" s="19">
        <v>204</v>
      </c>
      <c r="B213" s="19" t="s">
        <v>821</v>
      </c>
      <c r="C213" s="19">
        <v>206</v>
      </c>
      <c r="D213" s="21"/>
      <c r="E213" s="34">
        <f t="shared" si="45"/>
        <v>43</v>
      </c>
      <c r="F213" s="35">
        <f t="shared" si="46"/>
        <v>671478</v>
      </c>
      <c r="G213" s="34">
        <f t="shared" si="47"/>
        <v>44</v>
      </c>
      <c r="H213" s="36">
        <f t="shared" si="48"/>
        <v>288690</v>
      </c>
      <c r="I213"/>
      <c r="J213" s="96">
        <f>proj16aug!J213</f>
        <v>0</v>
      </c>
      <c r="K213" s="96">
        <f>proj16aug!K213</f>
        <v>0</v>
      </c>
      <c r="L213"/>
      <c r="M213" s="16"/>
      <c r="N213" s="36">
        <f t="shared" si="49"/>
        <v>671478</v>
      </c>
      <c r="O213" s="36">
        <f t="shared" si="50"/>
        <v>288690</v>
      </c>
      <c r="P213" s="20"/>
      <c r="Q213" s="18">
        <f t="shared" si="51"/>
        <v>1920423</v>
      </c>
      <c r="R213" s="15">
        <f t="shared" si="42"/>
        <v>0</v>
      </c>
      <c r="S213">
        <v>204</v>
      </c>
      <c r="T213">
        <v>43</v>
      </c>
      <c r="U213">
        <v>671478</v>
      </c>
      <c r="V213" s="84">
        <f>proj16jul!C213</f>
        <v>56.16</v>
      </c>
      <c r="W213" s="84">
        <f>proj16jul!D213</f>
        <v>727472</v>
      </c>
      <c r="X213" s="15">
        <f t="shared" si="52"/>
        <v>-55994</v>
      </c>
      <c r="Y213" s="15">
        <f t="shared" si="43"/>
        <v>0</v>
      </c>
      <c r="Z213" s="122">
        <v>204</v>
      </c>
      <c r="AA213" s="71">
        <v>44</v>
      </c>
      <c r="AB213" s="71">
        <v>288690</v>
      </c>
      <c r="AC213" s="84">
        <f>proj16jul!E213</f>
        <v>49.449999999999996</v>
      </c>
      <c r="AD213" s="84">
        <f>proj16jul!F213</f>
        <v>311607</v>
      </c>
      <c r="AE213" s="15">
        <f t="shared" si="44"/>
        <v>-22917</v>
      </c>
      <c r="AF213" s="15"/>
      <c r="AG213" s="15">
        <f t="shared" si="53"/>
        <v>0</v>
      </c>
      <c r="AH213" s="15"/>
      <c r="AI213" s="122">
        <v>204</v>
      </c>
      <c r="AJ213" s="71">
        <v>43</v>
      </c>
      <c r="AK213" s="71">
        <v>210000</v>
      </c>
      <c r="AL213" s="1">
        <f t="shared" si="54"/>
        <v>0</v>
      </c>
      <c r="AM213" s="122">
        <v>204</v>
      </c>
      <c r="AN213" s="71">
        <v>44</v>
      </c>
      <c r="AO213" s="71">
        <v>221700</v>
      </c>
      <c r="AP213" s="1">
        <f t="shared" si="55"/>
        <v>0</v>
      </c>
    </row>
    <row r="214" spans="1:42" s="1" customFormat="1" ht="18.75" hidden="1">
      <c r="A214" s="17">
        <v>205</v>
      </c>
      <c r="B214" s="17" t="s">
        <v>952</v>
      </c>
      <c r="C214" s="17">
        <v>203</v>
      </c>
      <c r="D214" s="21"/>
      <c r="E214" s="34">
        <f t="shared" si="45"/>
        <v>0</v>
      </c>
      <c r="F214" s="35">
        <f t="shared" si="46"/>
        <v>0</v>
      </c>
      <c r="G214" s="34">
        <f t="shared" si="47"/>
        <v>0</v>
      </c>
      <c r="H214" s="36">
        <f t="shared" si="48"/>
        <v>0</v>
      </c>
      <c r="I214"/>
      <c r="J214" s="96">
        <f>proj16aug!J214</f>
        <v>0</v>
      </c>
      <c r="K214" s="96">
        <f>proj16aug!K214</f>
        <v>0</v>
      </c>
      <c r="L214"/>
      <c r="M214" s="16"/>
      <c r="N214" s="36">
        <f t="shared" si="49"/>
        <v>0</v>
      </c>
      <c r="O214" s="36">
        <f t="shared" si="50"/>
        <v>0</v>
      </c>
      <c r="P214" s="16"/>
      <c r="Q214" s="18">
        <f t="shared" si="51"/>
        <v>0</v>
      </c>
      <c r="R214" s="15">
        <f t="shared" si="42"/>
        <v>0</v>
      </c>
      <c r="S214">
        <v>205</v>
      </c>
      <c r="T214"/>
      <c r="U214"/>
      <c r="V214" s="185">
        <f>proj16jul!C214</f>
        <v>0</v>
      </c>
      <c r="W214" s="84">
        <f>proj16jul!D214</f>
        <v>0</v>
      </c>
      <c r="X214" s="15">
        <f t="shared" si="52"/>
        <v>0</v>
      </c>
      <c r="Y214" s="15">
        <f t="shared" si="43"/>
        <v>0</v>
      </c>
      <c r="Z214">
        <v>205</v>
      </c>
      <c r="AA214" s="71"/>
      <c r="AB214" s="71"/>
      <c r="AC214" s="84">
        <f>proj16jul!E214</f>
        <v>0</v>
      </c>
      <c r="AD214" s="84">
        <f>proj16jul!F214</f>
        <v>0</v>
      </c>
      <c r="AE214" s="15">
        <f t="shared" si="44"/>
        <v>0</v>
      </c>
      <c r="AF214" s="15"/>
      <c r="AG214" s="15">
        <f t="shared" si="53"/>
        <v>0</v>
      </c>
      <c r="AH214" s="15"/>
      <c r="AI214">
        <v>205</v>
      </c>
      <c r="AJ214"/>
      <c r="AK214"/>
      <c r="AL214" s="1">
        <f t="shared" si="54"/>
        <v>0</v>
      </c>
      <c r="AM214">
        <v>205</v>
      </c>
      <c r="AN214"/>
      <c r="AO214"/>
      <c r="AP214" s="1">
        <f t="shared" si="55"/>
        <v>0</v>
      </c>
    </row>
    <row r="215" spans="1:42" s="1" customFormat="1" ht="18.75" hidden="1">
      <c r="A215" s="17">
        <v>206</v>
      </c>
      <c r="B215" s="17" t="s">
        <v>953</v>
      </c>
      <c r="C215" s="17">
        <v>204</v>
      </c>
      <c r="D215" s="21"/>
      <c r="E215" s="34">
        <f t="shared" si="45"/>
        <v>0</v>
      </c>
      <c r="F215" s="35">
        <f t="shared" si="46"/>
        <v>0</v>
      </c>
      <c r="G215" s="34">
        <f t="shared" si="47"/>
        <v>0</v>
      </c>
      <c r="H215" s="36">
        <f t="shared" si="48"/>
        <v>0</v>
      </c>
      <c r="I215"/>
      <c r="J215" s="96">
        <f>proj16aug!J215</f>
        <v>0</v>
      </c>
      <c r="K215" s="96">
        <f>proj16aug!K215</f>
        <v>0</v>
      </c>
      <c r="L215"/>
      <c r="M215" s="16"/>
      <c r="N215" s="36">
        <f t="shared" si="49"/>
        <v>0</v>
      </c>
      <c r="O215" s="36">
        <f t="shared" si="50"/>
        <v>0</v>
      </c>
      <c r="P215" s="16"/>
      <c r="Q215" s="18">
        <f t="shared" si="51"/>
        <v>0</v>
      </c>
      <c r="R215" s="15">
        <f t="shared" si="42"/>
        <v>0</v>
      </c>
      <c r="S215">
        <v>206</v>
      </c>
      <c r="T215"/>
      <c r="U215"/>
      <c r="V215" s="185">
        <f>proj16jul!C215</f>
        <v>0</v>
      </c>
      <c r="W215" s="84">
        <f>proj16jul!D215</f>
        <v>0</v>
      </c>
      <c r="X215" s="15">
        <f t="shared" si="52"/>
        <v>0</v>
      </c>
      <c r="Y215" s="15">
        <f t="shared" si="43"/>
        <v>0</v>
      </c>
      <c r="Z215">
        <v>206</v>
      </c>
      <c r="AA215" s="71"/>
      <c r="AB215" s="71"/>
      <c r="AC215" s="84">
        <f>proj16jul!E215</f>
        <v>0</v>
      </c>
      <c r="AD215" s="84">
        <f>proj16jul!F215</f>
        <v>0</v>
      </c>
      <c r="AE215" s="15">
        <f t="shared" si="44"/>
        <v>0</v>
      </c>
      <c r="AF215" s="15"/>
      <c r="AG215" s="15">
        <f t="shared" si="53"/>
        <v>0</v>
      </c>
      <c r="AH215" s="15"/>
      <c r="AI215">
        <v>206</v>
      </c>
      <c r="AJ215"/>
      <c r="AK215"/>
      <c r="AL215" s="1">
        <f t="shared" si="54"/>
        <v>0</v>
      </c>
      <c r="AM215">
        <v>206</v>
      </c>
      <c r="AN215"/>
      <c r="AO215"/>
      <c r="AP215" s="1">
        <f t="shared" si="55"/>
        <v>0</v>
      </c>
    </row>
    <row r="216" spans="1:42" ht="18.75">
      <c r="A216" s="19">
        <v>207</v>
      </c>
      <c r="B216" s="19" t="s">
        <v>568</v>
      </c>
      <c r="C216" s="19">
        <v>207</v>
      </c>
      <c r="D216" s="21"/>
      <c r="E216" s="34">
        <f t="shared" si="45"/>
        <v>0</v>
      </c>
      <c r="F216" s="35">
        <f t="shared" si="46"/>
        <v>0</v>
      </c>
      <c r="G216" s="34">
        <f t="shared" si="47"/>
        <v>7</v>
      </c>
      <c r="H216" s="36">
        <f t="shared" si="48"/>
        <v>50900</v>
      </c>
      <c r="I216"/>
      <c r="J216" s="96">
        <f>proj16aug!J216</f>
        <v>0</v>
      </c>
      <c r="K216" s="96">
        <f>proj16aug!K216</f>
        <v>0</v>
      </c>
      <c r="L216"/>
      <c r="M216" s="16"/>
      <c r="N216" s="36">
        <f t="shared" si="49"/>
        <v>0</v>
      </c>
      <c r="O216" s="36">
        <f t="shared" si="50"/>
        <v>50900</v>
      </c>
      <c r="P216" s="20"/>
      <c r="Q216" s="18">
        <f t="shared" si="51"/>
        <v>101807</v>
      </c>
      <c r="R216" s="15">
        <f t="shared" si="42"/>
        <v>0</v>
      </c>
      <c r="S216">
        <v>207</v>
      </c>
      <c r="T216"/>
      <c r="U216"/>
      <c r="V216" s="185">
        <f>proj16jul!C216</f>
        <v>0</v>
      </c>
      <c r="W216" s="84">
        <f>proj16jul!D216</f>
        <v>0</v>
      </c>
      <c r="X216" s="15">
        <f t="shared" si="52"/>
        <v>0</v>
      </c>
      <c r="Y216" s="15">
        <f t="shared" si="43"/>
        <v>0</v>
      </c>
      <c r="Z216" s="122">
        <v>207</v>
      </c>
      <c r="AA216" s="71">
        <v>7</v>
      </c>
      <c r="AB216" s="71">
        <v>50900</v>
      </c>
      <c r="AC216" s="84">
        <f>proj16jul!E216</f>
        <v>6.18</v>
      </c>
      <c r="AD216" s="84">
        <f>proj16jul!F216</f>
        <v>37326</v>
      </c>
      <c r="AE216" s="15">
        <f t="shared" si="44"/>
        <v>13574</v>
      </c>
      <c r="AF216" s="15"/>
      <c r="AG216" s="15">
        <f t="shared" si="53"/>
        <v>0</v>
      </c>
      <c r="AH216" s="15"/>
      <c r="AI216">
        <v>207</v>
      </c>
      <c r="AJ216"/>
      <c r="AK216"/>
      <c r="AL216" s="1">
        <f t="shared" si="54"/>
        <v>0</v>
      </c>
      <c r="AM216" s="122">
        <v>207</v>
      </c>
      <c r="AN216" s="71">
        <v>7</v>
      </c>
      <c r="AO216" s="71">
        <v>46900</v>
      </c>
      <c r="AP216" s="1">
        <f t="shared" si="55"/>
        <v>0</v>
      </c>
    </row>
    <row r="217" spans="1:42" ht="18.75">
      <c r="A217" s="19">
        <v>208</v>
      </c>
      <c r="B217" s="19" t="s">
        <v>795</v>
      </c>
      <c r="C217" s="19">
        <v>208</v>
      </c>
      <c r="D217" s="21"/>
      <c r="E217" s="34">
        <f t="shared" si="45"/>
        <v>0</v>
      </c>
      <c r="F217" s="35">
        <f t="shared" si="46"/>
        <v>0</v>
      </c>
      <c r="G217" s="34">
        <f t="shared" si="47"/>
        <v>2</v>
      </c>
      <c r="H217" s="36">
        <f t="shared" si="48"/>
        <v>11700</v>
      </c>
      <c r="I217"/>
      <c r="J217" s="96">
        <f>proj16aug!J217</f>
        <v>0</v>
      </c>
      <c r="K217" s="96">
        <f>proj16aug!K217</f>
        <v>0</v>
      </c>
      <c r="L217"/>
      <c r="M217" s="16"/>
      <c r="N217" s="36">
        <f t="shared" si="49"/>
        <v>0</v>
      </c>
      <c r="O217" s="36">
        <f t="shared" si="50"/>
        <v>11700</v>
      </c>
      <c r="P217" s="20"/>
      <c r="Q217" s="18">
        <f t="shared" si="51"/>
        <v>23402</v>
      </c>
      <c r="R217" s="15">
        <f t="shared" si="42"/>
        <v>0</v>
      </c>
      <c r="S217">
        <v>208</v>
      </c>
      <c r="T217"/>
      <c r="U217"/>
      <c r="V217" s="185">
        <f>proj16jul!C217</f>
        <v>0</v>
      </c>
      <c r="W217" s="84">
        <f>proj16jul!D217</f>
        <v>0</v>
      </c>
      <c r="X217" s="15">
        <f t="shared" si="52"/>
        <v>0</v>
      </c>
      <c r="Y217" s="15">
        <f t="shared" si="43"/>
        <v>0</v>
      </c>
      <c r="Z217" s="122">
        <v>208</v>
      </c>
      <c r="AA217" s="71">
        <v>2</v>
      </c>
      <c r="AB217" s="71">
        <v>11700</v>
      </c>
      <c r="AC217" s="84">
        <f>proj16jul!E217</f>
        <v>5.67</v>
      </c>
      <c r="AD217" s="84">
        <f>proj16jul!F217</f>
        <v>34589</v>
      </c>
      <c r="AE217" s="15">
        <f t="shared" si="44"/>
        <v>-22889</v>
      </c>
      <c r="AF217" s="15"/>
      <c r="AG217" s="15">
        <f t="shared" si="53"/>
        <v>0</v>
      </c>
      <c r="AH217" s="15"/>
      <c r="AI217">
        <v>208</v>
      </c>
      <c r="AJ217"/>
      <c r="AK217"/>
      <c r="AL217" s="1">
        <f t="shared" si="54"/>
        <v>0</v>
      </c>
      <c r="AM217" s="122">
        <v>208</v>
      </c>
      <c r="AN217" s="71">
        <v>2</v>
      </c>
      <c r="AO217" s="71">
        <v>11700</v>
      </c>
      <c r="AP217" s="1">
        <f t="shared" si="55"/>
        <v>0</v>
      </c>
    </row>
    <row r="218" spans="1:42" ht="18.75">
      <c r="A218" s="19">
        <v>209</v>
      </c>
      <c r="B218" s="19" t="s">
        <v>1266</v>
      </c>
      <c r="C218" s="19">
        <v>209</v>
      </c>
      <c r="D218" s="21"/>
      <c r="E218" s="34">
        <f t="shared" si="45"/>
        <v>40</v>
      </c>
      <c r="F218" s="35">
        <f t="shared" si="46"/>
        <v>283731</v>
      </c>
      <c r="G218" s="34">
        <f t="shared" si="47"/>
        <v>109.5</v>
      </c>
      <c r="H218" s="36">
        <f t="shared" si="48"/>
        <v>668937</v>
      </c>
      <c r="I218"/>
      <c r="J218" s="96">
        <f>proj16aug!J218</f>
        <v>0</v>
      </c>
      <c r="K218" s="96">
        <f>proj16aug!K218</f>
        <v>0</v>
      </c>
      <c r="L218"/>
      <c r="M218" s="16"/>
      <c r="N218" s="36">
        <f t="shared" si="49"/>
        <v>283731</v>
      </c>
      <c r="O218" s="36">
        <f t="shared" si="50"/>
        <v>668937</v>
      </c>
      <c r="P218" s="20"/>
      <c r="Q218" s="18">
        <f t="shared" si="51"/>
        <v>1905485.5</v>
      </c>
      <c r="R218" s="15">
        <f t="shared" si="42"/>
        <v>0</v>
      </c>
      <c r="S218">
        <v>209</v>
      </c>
      <c r="T218">
        <v>40</v>
      </c>
      <c r="U218">
        <v>283731</v>
      </c>
      <c r="V218" s="84">
        <f>proj16jul!C218</f>
        <v>44.21</v>
      </c>
      <c r="W218" s="84">
        <f>proj16jul!D218</f>
        <v>290526</v>
      </c>
      <c r="X218" s="15">
        <f t="shared" si="52"/>
        <v>-6795</v>
      </c>
      <c r="Y218" s="15">
        <f t="shared" si="43"/>
        <v>0</v>
      </c>
      <c r="Z218" s="122">
        <v>209</v>
      </c>
      <c r="AA218" s="71">
        <v>109.5</v>
      </c>
      <c r="AB218" s="71">
        <v>668937</v>
      </c>
      <c r="AC218" s="84">
        <f>proj16jul!E218</f>
        <v>118.86000000000001</v>
      </c>
      <c r="AD218" s="84">
        <f>proj16jul!F218</f>
        <v>714238</v>
      </c>
      <c r="AE218" s="15">
        <f t="shared" si="44"/>
        <v>-45301</v>
      </c>
      <c r="AF218" s="15"/>
      <c r="AG218" s="15">
        <f t="shared" si="53"/>
        <v>0</v>
      </c>
      <c r="AH218" s="15"/>
      <c r="AI218" s="122">
        <v>209</v>
      </c>
      <c r="AJ218" s="71">
        <v>40</v>
      </c>
      <c r="AK218" s="71">
        <v>200000</v>
      </c>
      <c r="AL218" s="1">
        <f t="shared" si="54"/>
        <v>0</v>
      </c>
      <c r="AM218" s="122">
        <v>209</v>
      </c>
      <c r="AN218" s="71">
        <v>112</v>
      </c>
      <c r="AO218" s="71">
        <v>568500</v>
      </c>
      <c r="AP218" s="1">
        <f t="shared" si="55"/>
        <v>2.5</v>
      </c>
    </row>
    <row r="219" spans="1:42" ht="18.75">
      <c r="A219" s="19">
        <v>210</v>
      </c>
      <c r="B219" s="19" t="s">
        <v>888</v>
      </c>
      <c r="C219" s="19">
        <v>214</v>
      </c>
      <c r="D219" s="21"/>
      <c r="E219" s="34">
        <f t="shared" si="45"/>
        <v>219</v>
      </c>
      <c r="F219" s="35">
        <f t="shared" si="46"/>
        <v>1716289</v>
      </c>
      <c r="G219" s="34">
        <f t="shared" si="47"/>
        <v>85</v>
      </c>
      <c r="H219" s="36">
        <f t="shared" si="48"/>
        <v>572388</v>
      </c>
      <c r="I219"/>
      <c r="J219" s="96">
        <f>proj16aug!J219</f>
        <v>0</v>
      </c>
      <c r="K219" s="96">
        <f>proj16aug!K219</f>
        <v>0</v>
      </c>
      <c r="L219"/>
      <c r="M219" s="16"/>
      <c r="N219" s="36">
        <f t="shared" si="49"/>
        <v>1716289</v>
      </c>
      <c r="O219" s="36">
        <f t="shared" si="50"/>
        <v>572388</v>
      </c>
      <c r="P219" s="20"/>
      <c r="Q219" s="18">
        <f t="shared" si="51"/>
        <v>4577658</v>
      </c>
      <c r="R219" s="15">
        <f t="shared" si="42"/>
        <v>0</v>
      </c>
      <c r="S219">
        <v>210</v>
      </c>
      <c r="T219">
        <v>219</v>
      </c>
      <c r="U219">
        <v>1716289</v>
      </c>
      <c r="V219" s="84">
        <f>proj16jul!C219</f>
        <v>224.03</v>
      </c>
      <c r="W219" s="84">
        <f>proj16jul!D219</f>
        <v>1827864</v>
      </c>
      <c r="X219" s="15">
        <f t="shared" si="52"/>
        <v>-111575</v>
      </c>
      <c r="Y219" s="15">
        <f t="shared" si="43"/>
        <v>0</v>
      </c>
      <c r="Z219" s="122">
        <v>210</v>
      </c>
      <c r="AA219" s="71">
        <v>85</v>
      </c>
      <c r="AB219" s="71">
        <v>572388</v>
      </c>
      <c r="AC219" s="84">
        <f>proj16jul!E219</f>
        <v>68.62</v>
      </c>
      <c r="AD219" s="84">
        <f>proj16jul!F219</f>
        <v>515576</v>
      </c>
      <c r="AE219" s="15">
        <f t="shared" si="44"/>
        <v>56812</v>
      </c>
      <c r="AF219" s="15"/>
      <c r="AG219" s="15">
        <f t="shared" si="53"/>
        <v>0</v>
      </c>
      <c r="AH219" s="15"/>
      <c r="AI219" s="122">
        <v>210</v>
      </c>
      <c r="AJ219" s="71">
        <v>219</v>
      </c>
      <c r="AK219" s="71">
        <v>1075000</v>
      </c>
      <c r="AL219" s="1">
        <f t="shared" si="54"/>
        <v>0</v>
      </c>
      <c r="AM219" s="122">
        <v>210</v>
      </c>
      <c r="AN219" s="71">
        <v>85</v>
      </c>
      <c r="AO219" s="71">
        <v>433500</v>
      </c>
      <c r="AP219" s="1">
        <f t="shared" si="55"/>
        <v>0</v>
      </c>
    </row>
    <row r="220" spans="1:42" ht="18.75" hidden="1">
      <c r="A220" s="19">
        <v>211</v>
      </c>
      <c r="B220" s="19" t="s">
        <v>1272</v>
      </c>
      <c r="C220" s="19">
        <v>210</v>
      </c>
      <c r="D220" s="21"/>
      <c r="E220" s="34">
        <f t="shared" si="45"/>
        <v>0</v>
      </c>
      <c r="F220" s="35">
        <f t="shared" si="46"/>
        <v>0</v>
      </c>
      <c r="G220" s="34">
        <f t="shared" si="47"/>
        <v>0</v>
      </c>
      <c r="H220" s="36">
        <f t="shared" si="48"/>
        <v>0</v>
      </c>
      <c r="I220"/>
      <c r="J220" s="96">
        <f>proj16aug!J220</f>
        <v>0</v>
      </c>
      <c r="K220" s="96">
        <f>proj16aug!K220</f>
        <v>0</v>
      </c>
      <c r="L220"/>
      <c r="M220" s="16"/>
      <c r="N220" s="36">
        <f t="shared" si="49"/>
        <v>0</v>
      </c>
      <c r="O220" s="36">
        <f t="shared" si="50"/>
        <v>0</v>
      </c>
      <c r="P220" s="20"/>
      <c r="Q220" s="18">
        <f t="shared" si="51"/>
        <v>0</v>
      </c>
      <c r="R220" s="15">
        <f t="shared" si="42"/>
        <v>0</v>
      </c>
      <c r="S220">
        <v>211</v>
      </c>
      <c r="T220"/>
      <c r="U220"/>
      <c r="V220" s="185">
        <f>proj16jul!C220</f>
        <v>0</v>
      </c>
      <c r="W220" s="84">
        <f>proj16jul!D220</f>
        <v>0</v>
      </c>
      <c r="X220" s="15">
        <f t="shared" si="52"/>
        <v>0</v>
      </c>
      <c r="Y220" s="15">
        <f t="shared" si="43"/>
        <v>0</v>
      </c>
      <c r="Z220">
        <v>211</v>
      </c>
      <c r="AA220" s="71"/>
      <c r="AB220" s="71"/>
      <c r="AC220" s="84">
        <f>proj16jul!E220</f>
        <v>0</v>
      </c>
      <c r="AD220" s="84">
        <f>proj16jul!F220</f>
        <v>0</v>
      </c>
      <c r="AE220" s="15">
        <f t="shared" si="44"/>
        <v>0</v>
      </c>
      <c r="AF220" s="15"/>
      <c r="AG220" s="15">
        <f t="shared" si="53"/>
        <v>0</v>
      </c>
      <c r="AH220" s="15"/>
      <c r="AI220">
        <v>211</v>
      </c>
      <c r="AJ220"/>
      <c r="AK220"/>
      <c r="AL220" s="1">
        <f t="shared" si="54"/>
        <v>0</v>
      </c>
      <c r="AM220">
        <v>211</v>
      </c>
      <c r="AN220"/>
      <c r="AO220"/>
      <c r="AP220" s="1">
        <f t="shared" si="55"/>
        <v>0</v>
      </c>
    </row>
    <row r="221" spans="1:42" s="1" customFormat="1" ht="18.75">
      <c r="A221" s="17">
        <v>212</v>
      </c>
      <c r="B221" s="17" t="s">
        <v>867</v>
      </c>
      <c r="C221" s="17">
        <v>211</v>
      </c>
      <c r="D221" s="21"/>
      <c r="E221" s="34">
        <f t="shared" si="45"/>
        <v>0</v>
      </c>
      <c r="F221" s="35">
        <f t="shared" si="46"/>
        <v>0</v>
      </c>
      <c r="G221" s="34">
        <f t="shared" si="47"/>
        <v>11</v>
      </c>
      <c r="H221" s="36">
        <f t="shared" si="48"/>
        <v>70300</v>
      </c>
      <c r="I221"/>
      <c r="J221" s="96">
        <f>proj16aug!J221</f>
        <v>0</v>
      </c>
      <c r="K221" s="96">
        <f>proj16aug!K221</f>
        <v>0</v>
      </c>
      <c r="L221"/>
      <c r="M221" s="16"/>
      <c r="N221" s="36">
        <f t="shared" si="49"/>
        <v>0</v>
      </c>
      <c r="O221" s="36">
        <f t="shared" si="50"/>
        <v>70300</v>
      </c>
      <c r="P221" s="16"/>
      <c r="Q221" s="18">
        <f t="shared" si="51"/>
        <v>140611</v>
      </c>
      <c r="R221" s="15">
        <f t="shared" si="42"/>
        <v>0</v>
      </c>
      <c r="S221">
        <v>212</v>
      </c>
      <c r="T221"/>
      <c r="U221"/>
      <c r="V221" s="185">
        <f>proj16jul!C221</f>
        <v>0</v>
      </c>
      <c r="W221" s="84">
        <f>proj16jul!D221</f>
        <v>0</v>
      </c>
      <c r="X221" s="15">
        <f t="shared" si="52"/>
        <v>0</v>
      </c>
      <c r="Y221" s="15">
        <f t="shared" si="43"/>
        <v>0</v>
      </c>
      <c r="Z221" s="122">
        <v>212</v>
      </c>
      <c r="AA221" s="71">
        <v>11</v>
      </c>
      <c r="AB221" s="71">
        <v>70300</v>
      </c>
      <c r="AC221" s="84">
        <f>proj16jul!E221</f>
        <v>8.3099999999999987</v>
      </c>
      <c r="AD221" s="84">
        <f>proj16jul!F221</f>
        <v>51427</v>
      </c>
      <c r="AE221" s="15">
        <f t="shared" si="44"/>
        <v>18873</v>
      </c>
      <c r="AF221" s="15"/>
      <c r="AG221" s="15">
        <f t="shared" si="53"/>
        <v>0</v>
      </c>
      <c r="AH221" s="15"/>
      <c r="AI221">
        <v>212</v>
      </c>
      <c r="AJ221"/>
      <c r="AK221"/>
      <c r="AL221" s="1">
        <f t="shared" si="54"/>
        <v>0</v>
      </c>
      <c r="AM221" s="122">
        <v>212</v>
      </c>
      <c r="AN221" s="71">
        <v>11</v>
      </c>
      <c r="AO221" s="71">
        <v>70300</v>
      </c>
      <c r="AP221" s="1">
        <f t="shared" si="55"/>
        <v>0</v>
      </c>
    </row>
    <row r="222" spans="1:42" ht="18.75">
      <c r="A222" s="19">
        <v>213</v>
      </c>
      <c r="B222" s="19" t="s">
        <v>868</v>
      </c>
      <c r="C222" s="19">
        <v>215</v>
      </c>
      <c r="D222" s="21"/>
      <c r="E222" s="34">
        <f t="shared" si="45"/>
        <v>0</v>
      </c>
      <c r="F222" s="35">
        <f t="shared" si="46"/>
        <v>0</v>
      </c>
      <c r="G222" s="34">
        <f t="shared" si="47"/>
        <v>3</v>
      </c>
      <c r="H222" s="36">
        <f t="shared" si="48"/>
        <v>22400</v>
      </c>
      <c r="I222"/>
      <c r="J222" s="96">
        <f>proj16aug!J222</f>
        <v>0</v>
      </c>
      <c r="K222" s="96">
        <f>proj16aug!K222</f>
        <v>0</v>
      </c>
      <c r="L222"/>
      <c r="M222" s="16"/>
      <c r="N222" s="36">
        <f t="shared" si="49"/>
        <v>0</v>
      </c>
      <c r="O222" s="36">
        <f t="shared" si="50"/>
        <v>22400</v>
      </c>
      <c r="P222" s="20"/>
      <c r="Q222" s="18">
        <f t="shared" si="51"/>
        <v>44803</v>
      </c>
      <c r="R222" s="15">
        <f t="shared" si="42"/>
        <v>0</v>
      </c>
      <c r="S222">
        <v>213</v>
      </c>
      <c r="T222"/>
      <c r="U222"/>
      <c r="V222" s="185">
        <f>proj16jul!C222</f>
        <v>0</v>
      </c>
      <c r="W222" s="84">
        <f>proj16jul!D222</f>
        <v>0</v>
      </c>
      <c r="X222" s="15">
        <f t="shared" si="52"/>
        <v>0</v>
      </c>
      <c r="Y222" s="15">
        <f t="shared" si="43"/>
        <v>0</v>
      </c>
      <c r="Z222" s="122">
        <v>213</v>
      </c>
      <c r="AA222" s="71">
        <v>3</v>
      </c>
      <c r="AB222" s="71">
        <v>22400</v>
      </c>
      <c r="AC222" s="84">
        <f>proj16jul!E222</f>
        <v>5.59</v>
      </c>
      <c r="AD222" s="84">
        <f>proj16jul!F222</f>
        <v>28953</v>
      </c>
      <c r="AE222" s="15">
        <f t="shared" si="44"/>
        <v>-6553</v>
      </c>
      <c r="AF222" s="15"/>
      <c r="AG222" s="15">
        <f t="shared" si="53"/>
        <v>0</v>
      </c>
      <c r="AH222" s="15"/>
      <c r="AI222">
        <v>213</v>
      </c>
      <c r="AJ222"/>
      <c r="AK222"/>
      <c r="AL222" s="1">
        <f t="shared" si="54"/>
        <v>0</v>
      </c>
      <c r="AM222" s="122">
        <v>213</v>
      </c>
      <c r="AN222" s="71">
        <v>3</v>
      </c>
      <c r="AO222" s="71">
        <v>18400</v>
      </c>
      <c r="AP222" s="1">
        <f t="shared" si="55"/>
        <v>0</v>
      </c>
    </row>
    <row r="223" spans="1:42" ht="18.75">
      <c r="A223" s="19">
        <v>214</v>
      </c>
      <c r="B223" s="19" t="s">
        <v>796</v>
      </c>
      <c r="C223" s="19">
        <v>216</v>
      </c>
      <c r="D223" s="21"/>
      <c r="E223" s="34">
        <f t="shared" si="45"/>
        <v>106.5</v>
      </c>
      <c r="F223" s="35">
        <f t="shared" si="46"/>
        <v>575388</v>
      </c>
      <c r="G223" s="34">
        <f t="shared" si="47"/>
        <v>121</v>
      </c>
      <c r="H223" s="36">
        <f t="shared" si="48"/>
        <v>740327</v>
      </c>
      <c r="I223"/>
      <c r="J223" s="96">
        <f>proj16aug!J223</f>
        <v>0</v>
      </c>
      <c r="K223" s="96">
        <f>proj16aug!K223</f>
        <v>0</v>
      </c>
      <c r="L223"/>
      <c r="M223" s="16"/>
      <c r="N223" s="36">
        <f t="shared" si="49"/>
        <v>575388</v>
      </c>
      <c r="O223" s="36">
        <f t="shared" si="50"/>
        <v>740327</v>
      </c>
      <c r="P223" s="20"/>
      <c r="Q223" s="18">
        <f t="shared" si="51"/>
        <v>2631657.5</v>
      </c>
      <c r="R223" s="15">
        <f t="shared" si="42"/>
        <v>0</v>
      </c>
      <c r="S223">
        <v>214</v>
      </c>
      <c r="T223">
        <v>106.5</v>
      </c>
      <c r="U223">
        <v>575388</v>
      </c>
      <c r="V223" s="84">
        <f>proj16jul!C223</f>
        <v>108.41000000000001</v>
      </c>
      <c r="W223" s="84">
        <f>proj16jul!D223</f>
        <v>597709</v>
      </c>
      <c r="X223" s="15">
        <f t="shared" si="52"/>
        <v>-22321</v>
      </c>
      <c r="Y223" s="15">
        <f t="shared" si="43"/>
        <v>0</v>
      </c>
      <c r="Z223" s="122">
        <v>214</v>
      </c>
      <c r="AA223" s="71">
        <v>121</v>
      </c>
      <c r="AB223" s="71">
        <v>740327</v>
      </c>
      <c r="AC223" s="84">
        <f>proj16jul!E223</f>
        <v>113.07999999999998</v>
      </c>
      <c r="AD223" s="84">
        <f>proj16jul!F223</f>
        <v>702739</v>
      </c>
      <c r="AE223" s="15">
        <f t="shared" si="44"/>
        <v>37588</v>
      </c>
      <c r="AF223" s="15"/>
      <c r="AG223" s="15">
        <f t="shared" si="53"/>
        <v>0</v>
      </c>
      <c r="AH223" s="15"/>
      <c r="AI223" s="122">
        <v>214</v>
      </c>
      <c r="AJ223" s="71">
        <v>106.5</v>
      </c>
      <c r="AK223" s="71">
        <v>532500</v>
      </c>
      <c r="AL223" s="1">
        <f t="shared" si="54"/>
        <v>0</v>
      </c>
      <c r="AM223" s="122">
        <v>214</v>
      </c>
      <c r="AN223" s="71">
        <v>121</v>
      </c>
      <c r="AO223" s="71">
        <v>600100</v>
      </c>
      <c r="AP223" s="1">
        <f t="shared" si="55"/>
        <v>0</v>
      </c>
    </row>
    <row r="224" spans="1:42" ht="18.75">
      <c r="A224" s="19">
        <v>215</v>
      </c>
      <c r="B224" s="19" t="s">
        <v>874</v>
      </c>
      <c r="C224" s="19">
        <v>212</v>
      </c>
      <c r="D224" s="21"/>
      <c r="E224" s="34">
        <f t="shared" si="45"/>
        <v>68</v>
      </c>
      <c r="F224" s="35">
        <f t="shared" si="46"/>
        <v>373679</v>
      </c>
      <c r="G224" s="34">
        <f t="shared" si="47"/>
        <v>109.5</v>
      </c>
      <c r="H224" s="36">
        <f t="shared" si="48"/>
        <v>623298</v>
      </c>
      <c r="I224"/>
      <c r="J224" s="96">
        <f>proj16aug!J224</f>
        <v>0</v>
      </c>
      <c r="K224" s="96">
        <f>proj16aug!K224</f>
        <v>0</v>
      </c>
      <c r="L224"/>
      <c r="M224" s="16"/>
      <c r="N224" s="36">
        <f t="shared" si="49"/>
        <v>373679</v>
      </c>
      <c r="O224" s="36">
        <f t="shared" si="50"/>
        <v>623298</v>
      </c>
      <c r="P224" s="20"/>
      <c r="Q224" s="18">
        <f t="shared" si="51"/>
        <v>1994131.5</v>
      </c>
      <c r="R224" s="15">
        <f t="shared" si="42"/>
        <v>0</v>
      </c>
      <c r="S224">
        <v>215</v>
      </c>
      <c r="T224">
        <v>68</v>
      </c>
      <c r="U224">
        <v>373679</v>
      </c>
      <c r="V224" s="84">
        <f>proj16jul!C224</f>
        <v>64.87</v>
      </c>
      <c r="W224" s="84">
        <f>proj16jul!D224</f>
        <v>367210</v>
      </c>
      <c r="X224" s="15">
        <f t="shared" si="52"/>
        <v>6469</v>
      </c>
      <c r="Y224" s="15">
        <f t="shared" si="43"/>
        <v>0</v>
      </c>
      <c r="Z224" s="122">
        <v>215</v>
      </c>
      <c r="AA224" s="71">
        <v>109.5</v>
      </c>
      <c r="AB224" s="71">
        <v>623298</v>
      </c>
      <c r="AC224" s="84">
        <f>proj16jul!E224</f>
        <v>123.61</v>
      </c>
      <c r="AD224" s="84">
        <f>proj16jul!F224</f>
        <v>712941</v>
      </c>
      <c r="AE224" s="15">
        <f t="shared" si="44"/>
        <v>-89643</v>
      </c>
      <c r="AF224" s="15"/>
      <c r="AG224" s="15">
        <f t="shared" si="53"/>
        <v>0</v>
      </c>
      <c r="AH224" s="15"/>
      <c r="AI224" s="122">
        <v>215</v>
      </c>
      <c r="AJ224" s="71">
        <v>68</v>
      </c>
      <c r="AK224" s="71">
        <v>340000</v>
      </c>
      <c r="AL224" s="1">
        <f t="shared" si="54"/>
        <v>0</v>
      </c>
      <c r="AM224" s="122">
        <v>215</v>
      </c>
      <c r="AN224" s="71">
        <v>60.5</v>
      </c>
      <c r="AO224" s="71">
        <v>305188</v>
      </c>
      <c r="AP224" s="1">
        <f t="shared" si="55"/>
        <v>-49</v>
      </c>
    </row>
    <row r="225" spans="1:42" s="1" customFormat="1" ht="18.75" hidden="1">
      <c r="A225" s="17">
        <v>216</v>
      </c>
      <c r="B225" s="17" t="s">
        <v>955</v>
      </c>
      <c r="C225" s="17">
        <v>217</v>
      </c>
      <c r="D225" s="21"/>
      <c r="E225" s="34">
        <f t="shared" si="45"/>
        <v>0</v>
      </c>
      <c r="F225" s="35">
        <f t="shared" si="46"/>
        <v>0</v>
      </c>
      <c r="G225" s="34">
        <f t="shared" si="47"/>
        <v>0</v>
      </c>
      <c r="H225" s="36">
        <f t="shared" si="48"/>
        <v>0</v>
      </c>
      <c r="I225"/>
      <c r="J225" s="96">
        <f>proj16aug!J225</f>
        <v>0</v>
      </c>
      <c r="K225" s="96">
        <f>proj16aug!K225</f>
        <v>0</v>
      </c>
      <c r="L225"/>
      <c r="M225" s="16"/>
      <c r="N225" s="36">
        <f t="shared" si="49"/>
        <v>0</v>
      </c>
      <c r="O225" s="36">
        <f t="shared" si="50"/>
        <v>0</v>
      </c>
      <c r="P225" s="16"/>
      <c r="Q225" s="18">
        <f t="shared" si="51"/>
        <v>0</v>
      </c>
      <c r="R225" s="15">
        <f t="shared" si="42"/>
        <v>0</v>
      </c>
      <c r="S225">
        <v>216</v>
      </c>
      <c r="T225"/>
      <c r="U225"/>
      <c r="V225" s="185">
        <f>proj16jul!C225</f>
        <v>0</v>
      </c>
      <c r="W225" s="84">
        <f>proj16jul!D225</f>
        <v>0</v>
      </c>
      <c r="X225" s="15">
        <f t="shared" si="52"/>
        <v>0</v>
      </c>
      <c r="Y225" s="15">
        <f t="shared" si="43"/>
        <v>0</v>
      </c>
      <c r="Z225">
        <v>216</v>
      </c>
      <c r="AA225" s="71"/>
      <c r="AB225" s="71"/>
      <c r="AC225" s="84">
        <f>proj16jul!E225</f>
        <v>0</v>
      </c>
      <c r="AD225" s="84">
        <f>proj16jul!F225</f>
        <v>0</v>
      </c>
      <c r="AE225" s="15">
        <f t="shared" si="44"/>
        <v>0</v>
      </c>
      <c r="AF225" s="15"/>
      <c r="AG225" s="15">
        <f t="shared" si="53"/>
        <v>0</v>
      </c>
      <c r="AH225" s="15"/>
      <c r="AI225">
        <v>216</v>
      </c>
      <c r="AJ225"/>
      <c r="AK225"/>
      <c r="AL225" s="1">
        <f t="shared" si="54"/>
        <v>0</v>
      </c>
      <c r="AM225">
        <v>216</v>
      </c>
      <c r="AN225"/>
      <c r="AO225"/>
      <c r="AP225" s="1">
        <f t="shared" si="55"/>
        <v>0</v>
      </c>
    </row>
    <row r="226" spans="1:42" s="1" customFormat="1" ht="18.75">
      <c r="A226" s="17">
        <v>217</v>
      </c>
      <c r="B226" s="17" t="s">
        <v>923</v>
      </c>
      <c r="C226" s="17">
        <v>213</v>
      </c>
      <c r="D226" s="21"/>
      <c r="E226" s="34">
        <f t="shared" si="45"/>
        <v>0</v>
      </c>
      <c r="F226" s="35">
        <f t="shared" si="46"/>
        <v>0</v>
      </c>
      <c r="G226" s="34">
        <f t="shared" si="47"/>
        <v>5</v>
      </c>
      <c r="H226" s="36">
        <f t="shared" si="48"/>
        <v>30100</v>
      </c>
      <c r="I226"/>
      <c r="J226" s="96">
        <f>proj16aug!J226</f>
        <v>0</v>
      </c>
      <c r="K226" s="96">
        <f>proj16aug!K226</f>
        <v>0</v>
      </c>
      <c r="L226"/>
      <c r="M226" s="16"/>
      <c r="N226" s="36">
        <f t="shared" si="49"/>
        <v>0</v>
      </c>
      <c r="O226" s="36">
        <f t="shared" si="50"/>
        <v>30100</v>
      </c>
      <c r="P226" s="16"/>
      <c r="Q226" s="18">
        <f t="shared" si="51"/>
        <v>60205</v>
      </c>
      <c r="R226" s="15">
        <f t="shared" si="42"/>
        <v>0</v>
      </c>
      <c r="S226">
        <v>217</v>
      </c>
      <c r="T226"/>
      <c r="U226"/>
      <c r="V226" s="185">
        <f>proj16jul!C226</f>
        <v>0</v>
      </c>
      <c r="W226" s="84">
        <f>proj16jul!D226</f>
        <v>0</v>
      </c>
      <c r="X226" s="15">
        <f t="shared" si="52"/>
        <v>0</v>
      </c>
      <c r="Y226" s="15">
        <f t="shared" si="43"/>
        <v>0</v>
      </c>
      <c r="Z226" s="122">
        <v>217</v>
      </c>
      <c r="AA226" s="71">
        <v>5</v>
      </c>
      <c r="AB226" s="71">
        <v>30100</v>
      </c>
      <c r="AC226" s="84">
        <f>proj16jul!E226</f>
        <v>2.9499999999999997</v>
      </c>
      <c r="AD226" s="84">
        <f>proj16jul!F226</f>
        <v>19765</v>
      </c>
      <c r="AE226" s="15">
        <f t="shared" si="44"/>
        <v>10335</v>
      </c>
      <c r="AF226" s="15"/>
      <c r="AG226" s="15">
        <f t="shared" si="53"/>
        <v>0</v>
      </c>
      <c r="AH226" s="15"/>
      <c r="AI226">
        <v>217</v>
      </c>
      <c r="AJ226"/>
      <c r="AK226"/>
      <c r="AL226" s="1">
        <f t="shared" si="54"/>
        <v>0</v>
      </c>
      <c r="AM226" s="122">
        <v>217</v>
      </c>
      <c r="AN226" s="71">
        <v>5</v>
      </c>
      <c r="AO226" s="71">
        <v>30100</v>
      </c>
      <c r="AP226" s="1">
        <f t="shared" si="55"/>
        <v>0</v>
      </c>
    </row>
    <row r="227" spans="1:42" ht="18.75">
      <c r="A227" s="19">
        <v>218</v>
      </c>
      <c r="B227" s="19" t="s">
        <v>1218</v>
      </c>
      <c r="C227" s="19">
        <v>218</v>
      </c>
      <c r="D227" s="21"/>
      <c r="E227" s="34">
        <f t="shared" si="45"/>
        <v>34.5</v>
      </c>
      <c r="F227" s="35">
        <f t="shared" si="46"/>
        <v>207200</v>
      </c>
      <c r="G227" s="34">
        <f t="shared" si="47"/>
        <v>19</v>
      </c>
      <c r="H227" s="36">
        <f t="shared" si="48"/>
        <v>116783</v>
      </c>
      <c r="I227"/>
      <c r="J227" s="96">
        <f>proj16aug!J227</f>
        <v>0</v>
      </c>
      <c r="K227" s="96">
        <f>proj16aug!K227</f>
        <v>0</v>
      </c>
      <c r="L227"/>
      <c r="M227" s="16"/>
      <c r="N227" s="36">
        <f t="shared" si="49"/>
        <v>207200</v>
      </c>
      <c r="O227" s="36">
        <f t="shared" si="50"/>
        <v>116783</v>
      </c>
      <c r="P227" s="20"/>
      <c r="Q227" s="18">
        <f t="shared" si="51"/>
        <v>648019.5</v>
      </c>
      <c r="R227" s="15">
        <f t="shared" si="42"/>
        <v>0</v>
      </c>
      <c r="S227">
        <v>218</v>
      </c>
      <c r="T227">
        <v>34.5</v>
      </c>
      <c r="U227">
        <v>207200</v>
      </c>
      <c r="V227" s="84">
        <f>proj16jul!C227</f>
        <v>11</v>
      </c>
      <c r="W227" s="84">
        <f>proj16jul!D227</f>
        <v>64700</v>
      </c>
      <c r="X227" s="15">
        <f t="shared" si="52"/>
        <v>142500</v>
      </c>
      <c r="Y227" s="15">
        <f t="shared" si="43"/>
        <v>0</v>
      </c>
      <c r="Z227" s="122">
        <v>218</v>
      </c>
      <c r="AA227" s="71">
        <v>19</v>
      </c>
      <c r="AB227" s="71">
        <v>116783</v>
      </c>
      <c r="AC227" s="84">
        <f>proj16jul!E227</f>
        <v>17.829999999999998</v>
      </c>
      <c r="AD227" s="84">
        <f>proj16jul!F227</f>
        <v>107342</v>
      </c>
      <c r="AE227" s="15">
        <f t="shared" si="44"/>
        <v>9441</v>
      </c>
      <c r="AF227" s="15"/>
      <c r="AG227" s="15">
        <f t="shared" si="53"/>
        <v>0</v>
      </c>
      <c r="AH227" s="15"/>
      <c r="AI227" s="122">
        <v>218</v>
      </c>
      <c r="AJ227" s="71">
        <v>34.5</v>
      </c>
      <c r="AK227" s="71">
        <v>172500</v>
      </c>
      <c r="AL227" s="1">
        <f t="shared" si="54"/>
        <v>0</v>
      </c>
      <c r="AM227" s="122">
        <v>218</v>
      </c>
      <c r="AN227" s="71">
        <v>19</v>
      </c>
      <c r="AO227" s="71">
        <v>110300</v>
      </c>
      <c r="AP227" s="1">
        <f t="shared" si="55"/>
        <v>0</v>
      </c>
    </row>
    <row r="228" spans="1:42" s="1" customFormat="1" ht="18.75">
      <c r="A228" s="17">
        <v>219</v>
      </c>
      <c r="B228" s="17" t="s">
        <v>1219</v>
      </c>
      <c r="C228" s="17">
        <v>219</v>
      </c>
      <c r="D228" s="21"/>
      <c r="E228" s="34">
        <f t="shared" si="45"/>
        <v>0</v>
      </c>
      <c r="F228" s="35">
        <f t="shared" si="46"/>
        <v>0</v>
      </c>
      <c r="G228" s="34">
        <f t="shared" si="47"/>
        <v>1</v>
      </c>
      <c r="H228" s="36">
        <f t="shared" si="48"/>
        <v>10700</v>
      </c>
      <c r="I228"/>
      <c r="J228" s="96">
        <f>proj16aug!J228</f>
        <v>0</v>
      </c>
      <c r="K228" s="96">
        <f>proj16aug!K228</f>
        <v>0</v>
      </c>
      <c r="L228"/>
      <c r="M228" s="16"/>
      <c r="N228" s="36">
        <f t="shared" si="49"/>
        <v>0</v>
      </c>
      <c r="O228" s="36">
        <f t="shared" si="50"/>
        <v>10700</v>
      </c>
      <c r="P228" s="16"/>
      <c r="Q228" s="18">
        <f t="shared" si="51"/>
        <v>21401</v>
      </c>
      <c r="R228" s="15">
        <f t="shared" si="42"/>
        <v>0</v>
      </c>
      <c r="S228">
        <v>219</v>
      </c>
      <c r="T228"/>
      <c r="U228"/>
      <c r="V228" s="185">
        <f>proj16jul!C228</f>
        <v>0</v>
      </c>
      <c r="W228" s="84">
        <f>proj16jul!D228</f>
        <v>0</v>
      </c>
      <c r="X228" s="15">
        <f t="shared" si="52"/>
        <v>0</v>
      </c>
      <c r="Y228" s="15">
        <f t="shared" si="43"/>
        <v>0</v>
      </c>
      <c r="Z228" s="122">
        <v>219</v>
      </c>
      <c r="AA228" s="71">
        <v>1</v>
      </c>
      <c r="AB228" s="71">
        <v>10700</v>
      </c>
      <c r="AC228" s="84">
        <f>proj16jul!E228</f>
        <v>1</v>
      </c>
      <c r="AD228" s="84">
        <f>proj16jul!F228</f>
        <v>9000</v>
      </c>
      <c r="AE228" s="15">
        <f t="shared" si="44"/>
        <v>1700</v>
      </c>
      <c r="AF228" s="15"/>
      <c r="AG228" s="15">
        <f t="shared" si="53"/>
        <v>0</v>
      </c>
      <c r="AH228" s="15"/>
      <c r="AI228">
        <v>219</v>
      </c>
      <c r="AJ228"/>
      <c r="AK228"/>
      <c r="AL228" s="1">
        <f t="shared" si="54"/>
        <v>0</v>
      </c>
      <c r="AM228" s="122">
        <v>219</v>
      </c>
      <c r="AN228" s="71">
        <v>1</v>
      </c>
      <c r="AO228" s="71">
        <v>6700</v>
      </c>
      <c r="AP228" s="1">
        <f t="shared" si="55"/>
        <v>0</v>
      </c>
    </row>
    <row r="229" spans="1:42" ht="18.75">
      <c r="A229" s="19">
        <v>220</v>
      </c>
      <c r="B229" s="19" t="s">
        <v>872</v>
      </c>
      <c r="C229" s="19">
        <v>220</v>
      </c>
      <c r="D229" s="21"/>
      <c r="E229" s="34">
        <f t="shared" si="45"/>
        <v>0</v>
      </c>
      <c r="F229" s="35">
        <f t="shared" si="46"/>
        <v>0</v>
      </c>
      <c r="G229" s="34">
        <f t="shared" si="47"/>
        <v>9</v>
      </c>
      <c r="H229" s="36">
        <f t="shared" si="48"/>
        <v>63910</v>
      </c>
      <c r="I229"/>
      <c r="J229" s="96">
        <f>proj16aug!J229</f>
        <v>0</v>
      </c>
      <c r="K229" s="96">
        <f>proj16aug!K229</f>
        <v>0</v>
      </c>
      <c r="L229"/>
      <c r="M229" s="16"/>
      <c r="N229" s="36">
        <f t="shared" si="49"/>
        <v>0</v>
      </c>
      <c r="O229" s="36">
        <f t="shared" si="50"/>
        <v>63910</v>
      </c>
      <c r="P229" s="20"/>
      <c r="Q229" s="18">
        <f t="shared" si="51"/>
        <v>127829</v>
      </c>
      <c r="R229" s="15">
        <f t="shared" si="42"/>
        <v>0</v>
      </c>
      <c r="S229">
        <v>220</v>
      </c>
      <c r="T229"/>
      <c r="U229"/>
      <c r="V229" s="185">
        <f>proj16jul!C229</f>
        <v>0</v>
      </c>
      <c r="W229" s="84">
        <f>proj16jul!D229</f>
        <v>0</v>
      </c>
      <c r="X229" s="15">
        <f t="shared" si="52"/>
        <v>0</v>
      </c>
      <c r="Y229" s="15">
        <f t="shared" si="43"/>
        <v>0</v>
      </c>
      <c r="Z229" s="122">
        <v>220</v>
      </c>
      <c r="AA229" s="71">
        <v>9</v>
      </c>
      <c r="AB229" s="71">
        <v>63910</v>
      </c>
      <c r="AC229" s="84">
        <f>proj16jul!E229</f>
        <v>3.4299999999999997</v>
      </c>
      <c r="AD229" s="84">
        <f>proj16jul!F229</f>
        <v>22981</v>
      </c>
      <c r="AE229" s="15">
        <f t="shared" si="44"/>
        <v>40929</v>
      </c>
      <c r="AF229" s="15"/>
      <c r="AG229" s="15">
        <f t="shared" si="53"/>
        <v>0</v>
      </c>
      <c r="AH229" s="15"/>
      <c r="AI229">
        <v>220</v>
      </c>
      <c r="AJ229"/>
      <c r="AK229"/>
      <c r="AL229" s="1">
        <f t="shared" si="54"/>
        <v>0</v>
      </c>
      <c r="AM229" s="122">
        <v>220</v>
      </c>
      <c r="AN229" s="71">
        <v>9</v>
      </c>
      <c r="AO229" s="71">
        <v>55200</v>
      </c>
      <c r="AP229" s="1">
        <f t="shared" si="55"/>
        <v>0</v>
      </c>
    </row>
    <row r="230" spans="1:42" ht="18.75">
      <c r="A230" s="19">
        <v>221</v>
      </c>
      <c r="B230" s="19" t="s">
        <v>1220</v>
      </c>
      <c r="C230" s="19">
        <v>221</v>
      </c>
      <c r="D230" s="21"/>
      <c r="E230" s="34">
        <f t="shared" si="45"/>
        <v>36</v>
      </c>
      <c r="F230" s="35">
        <f t="shared" si="46"/>
        <v>214429</v>
      </c>
      <c r="G230" s="34">
        <f t="shared" si="47"/>
        <v>29</v>
      </c>
      <c r="H230" s="36">
        <f t="shared" si="48"/>
        <v>189683</v>
      </c>
      <c r="I230"/>
      <c r="J230" s="96">
        <f>proj16aug!J230</f>
        <v>0</v>
      </c>
      <c r="K230" s="96">
        <f>proj16aug!K230</f>
        <v>0</v>
      </c>
      <c r="L230"/>
      <c r="M230" s="16"/>
      <c r="N230" s="36">
        <f t="shared" si="49"/>
        <v>214429</v>
      </c>
      <c r="O230" s="36">
        <f t="shared" si="50"/>
        <v>189683</v>
      </c>
      <c r="P230" s="20"/>
      <c r="Q230" s="18">
        <f t="shared" si="51"/>
        <v>808289</v>
      </c>
      <c r="R230" s="15">
        <f t="shared" si="42"/>
        <v>0</v>
      </c>
      <c r="S230">
        <v>221</v>
      </c>
      <c r="T230">
        <v>36</v>
      </c>
      <c r="U230">
        <v>214429</v>
      </c>
      <c r="V230" s="84">
        <f>proj16jul!C230</f>
        <v>35.269999999999996</v>
      </c>
      <c r="W230" s="84">
        <f>proj16jul!D230</f>
        <v>226153</v>
      </c>
      <c r="X230" s="15">
        <f t="shared" si="52"/>
        <v>-11724</v>
      </c>
      <c r="Y230" s="15">
        <f t="shared" si="43"/>
        <v>0</v>
      </c>
      <c r="Z230" s="122">
        <v>221</v>
      </c>
      <c r="AA230" s="71">
        <v>29</v>
      </c>
      <c r="AB230" s="71">
        <v>189683</v>
      </c>
      <c r="AC230" s="84">
        <f>proj16jul!E230</f>
        <v>31.240000000000002</v>
      </c>
      <c r="AD230" s="84">
        <f>proj16jul!F230</f>
        <v>189652</v>
      </c>
      <c r="AE230" s="15">
        <f t="shared" si="44"/>
        <v>31</v>
      </c>
      <c r="AF230" s="15"/>
      <c r="AG230" s="15">
        <f t="shared" si="53"/>
        <v>0</v>
      </c>
      <c r="AH230" s="15"/>
      <c r="AI230" s="122">
        <v>221</v>
      </c>
      <c r="AJ230" s="71">
        <v>36</v>
      </c>
      <c r="AK230" s="71">
        <v>180000</v>
      </c>
      <c r="AL230" s="1">
        <f t="shared" si="54"/>
        <v>0</v>
      </c>
      <c r="AM230" s="122">
        <v>221</v>
      </c>
      <c r="AN230" s="71">
        <v>29</v>
      </c>
      <c r="AO230" s="71">
        <v>145000</v>
      </c>
      <c r="AP230" s="1">
        <f t="shared" si="55"/>
        <v>0</v>
      </c>
    </row>
    <row r="231" spans="1:42" s="1" customFormat="1" ht="18.75" hidden="1">
      <c r="A231" s="17">
        <v>222</v>
      </c>
      <c r="B231" s="17" t="s">
        <v>1221</v>
      </c>
      <c r="C231" s="17">
        <v>222</v>
      </c>
      <c r="D231" s="21"/>
      <c r="E231" s="34">
        <f t="shared" si="45"/>
        <v>0</v>
      </c>
      <c r="F231" s="35">
        <f t="shared" si="46"/>
        <v>0</v>
      </c>
      <c r="G231" s="34">
        <f t="shared" si="47"/>
        <v>0</v>
      </c>
      <c r="H231" s="36">
        <f t="shared" si="48"/>
        <v>0</v>
      </c>
      <c r="I231"/>
      <c r="J231" s="96">
        <f>proj16aug!J231</f>
        <v>0</v>
      </c>
      <c r="K231" s="96">
        <f>proj16aug!K231</f>
        <v>0</v>
      </c>
      <c r="L231"/>
      <c r="M231" s="16"/>
      <c r="N231" s="36">
        <f t="shared" si="49"/>
        <v>0</v>
      </c>
      <c r="O231" s="36">
        <f t="shared" si="50"/>
        <v>0</v>
      </c>
      <c r="P231" s="16"/>
      <c r="Q231" s="18">
        <f t="shared" si="51"/>
        <v>0</v>
      </c>
      <c r="R231" s="15">
        <f t="shared" si="42"/>
        <v>0</v>
      </c>
      <c r="S231">
        <v>222</v>
      </c>
      <c r="T231"/>
      <c r="U231"/>
      <c r="V231" s="185">
        <f>proj16jul!C231</f>
        <v>0</v>
      </c>
      <c r="W231" s="84">
        <f>proj16jul!D231</f>
        <v>0</v>
      </c>
      <c r="X231" s="15">
        <f t="shared" si="52"/>
        <v>0</v>
      </c>
      <c r="Y231" s="15">
        <f t="shared" si="43"/>
        <v>0</v>
      </c>
      <c r="Z231">
        <v>222</v>
      </c>
      <c r="AA231" s="71"/>
      <c r="AB231" s="71"/>
      <c r="AC231" s="84">
        <f>proj16jul!E231</f>
        <v>0</v>
      </c>
      <c r="AD231" s="84">
        <f>proj16jul!F231</f>
        <v>0</v>
      </c>
      <c r="AE231" s="15">
        <f t="shared" si="44"/>
        <v>0</v>
      </c>
      <c r="AF231" s="15"/>
      <c r="AG231" s="15">
        <f t="shared" si="53"/>
        <v>0</v>
      </c>
      <c r="AH231" s="15"/>
      <c r="AI231">
        <v>222</v>
      </c>
      <c r="AJ231"/>
      <c r="AK231"/>
      <c r="AL231" s="1">
        <f t="shared" si="54"/>
        <v>0</v>
      </c>
      <c r="AM231">
        <v>222</v>
      </c>
      <c r="AN231"/>
      <c r="AO231"/>
      <c r="AP231" s="1">
        <f t="shared" si="55"/>
        <v>0</v>
      </c>
    </row>
    <row r="232" spans="1:42" ht="18.75">
      <c r="A232" s="19">
        <v>223</v>
      </c>
      <c r="B232" s="19" t="s">
        <v>1222</v>
      </c>
      <c r="C232" s="19">
        <v>223</v>
      </c>
      <c r="D232" s="21"/>
      <c r="E232" s="34">
        <f t="shared" si="45"/>
        <v>56</v>
      </c>
      <c r="F232" s="35">
        <f t="shared" si="46"/>
        <v>373608</v>
      </c>
      <c r="G232" s="34">
        <f t="shared" si="47"/>
        <v>56</v>
      </c>
      <c r="H232" s="36">
        <f t="shared" si="48"/>
        <v>323919</v>
      </c>
      <c r="I232"/>
      <c r="J232" s="96">
        <f>proj16aug!J232</f>
        <v>0</v>
      </c>
      <c r="K232" s="96">
        <f>proj16aug!K232</f>
        <v>0</v>
      </c>
      <c r="L232"/>
      <c r="M232" s="16"/>
      <c r="N232" s="36">
        <f t="shared" si="49"/>
        <v>373608</v>
      </c>
      <c r="O232" s="36">
        <f t="shared" si="50"/>
        <v>323919</v>
      </c>
      <c r="P232" s="20"/>
      <c r="Q232" s="18">
        <f t="shared" si="51"/>
        <v>1395166</v>
      </c>
      <c r="R232" s="15">
        <f t="shared" si="42"/>
        <v>0</v>
      </c>
      <c r="S232">
        <v>223</v>
      </c>
      <c r="T232">
        <v>56</v>
      </c>
      <c r="U232">
        <v>373608</v>
      </c>
      <c r="V232" s="84">
        <f>proj16jul!C232</f>
        <v>53.11</v>
      </c>
      <c r="W232" s="84">
        <f>proj16jul!D232</f>
        <v>344380</v>
      </c>
      <c r="X232" s="15">
        <f t="shared" si="52"/>
        <v>29228</v>
      </c>
      <c r="Y232" s="15">
        <f t="shared" si="43"/>
        <v>0</v>
      </c>
      <c r="Z232" s="122">
        <v>223</v>
      </c>
      <c r="AA232" s="71">
        <v>56</v>
      </c>
      <c r="AB232" s="71">
        <v>323919</v>
      </c>
      <c r="AC232" s="84">
        <f>proj16jul!E232</f>
        <v>65.14</v>
      </c>
      <c r="AD232" s="84">
        <f>proj16jul!F232</f>
        <v>419776</v>
      </c>
      <c r="AE232" s="15">
        <f t="shared" si="44"/>
        <v>-95857</v>
      </c>
      <c r="AF232" s="15"/>
      <c r="AG232" s="15">
        <f t="shared" si="53"/>
        <v>0</v>
      </c>
      <c r="AH232" s="15"/>
      <c r="AI232" s="122">
        <v>223</v>
      </c>
      <c r="AJ232" s="71">
        <v>56</v>
      </c>
      <c r="AK232" s="71">
        <v>280000</v>
      </c>
      <c r="AL232" s="1">
        <f t="shared" si="54"/>
        <v>0</v>
      </c>
      <c r="AM232" s="122">
        <v>223</v>
      </c>
      <c r="AN232" s="71">
        <v>56</v>
      </c>
      <c r="AO232" s="71">
        <v>281700</v>
      </c>
      <c r="AP232" s="1">
        <f t="shared" si="55"/>
        <v>0</v>
      </c>
    </row>
    <row r="233" spans="1:42" ht="18.75">
      <c r="A233" s="19">
        <v>224</v>
      </c>
      <c r="B233" s="19" t="s">
        <v>1223</v>
      </c>
      <c r="C233" s="19">
        <v>224</v>
      </c>
      <c r="D233" s="21"/>
      <c r="E233" s="34">
        <f t="shared" si="45"/>
        <v>1</v>
      </c>
      <c r="F233" s="35">
        <f t="shared" si="46"/>
        <v>5000</v>
      </c>
      <c r="G233" s="34">
        <f t="shared" si="47"/>
        <v>1</v>
      </c>
      <c r="H233" s="36">
        <f t="shared" si="48"/>
        <v>5000</v>
      </c>
      <c r="I233"/>
      <c r="J233" s="96">
        <f>proj16aug!J233</f>
        <v>0</v>
      </c>
      <c r="K233" s="96">
        <f>proj16aug!K233</f>
        <v>0</v>
      </c>
      <c r="L233"/>
      <c r="M233" s="16"/>
      <c r="N233" s="36">
        <f t="shared" si="49"/>
        <v>5000</v>
      </c>
      <c r="O233" s="36">
        <f t="shared" si="50"/>
        <v>5000</v>
      </c>
      <c r="P233" s="20"/>
      <c r="Q233" s="18">
        <f t="shared" si="51"/>
        <v>20002</v>
      </c>
      <c r="R233" s="15">
        <f t="shared" si="42"/>
        <v>0</v>
      </c>
      <c r="S233">
        <v>224</v>
      </c>
      <c r="T233">
        <v>1</v>
      </c>
      <c r="U233">
        <v>5000</v>
      </c>
      <c r="V233" s="84">
        <f>proj16jul!C233</f>
        <v>1</v>
      </c>
      <c r="W233" s="84">
        <f>proj16jul!D233</f>
        <v>5000</v>
      </c>
      <c r="X233" s="15">
        <f t="shared" si="52"/>
        <v>0</v>
      </c>
      <c r="Y233" s="15">
        <f t="shared" si="43"/>
        <v>0</v>
      </c>
      <c r="Z233" s="122">
        <v>224</v>
      </c>
      <c r="AA233" s="71">
        <v>1</v>
      </c>
      <c r="AB233" s="71">
        <v>5000</v>
      </c>
      <c r="AC233" s="84">
        <f>proj16jul!E233</f>
        <v>2</v>
      </c>
      <c r="AD233" s="84">
        <f>proj16jul!F233</f>
        <v>10000</v>
      </c>
      <c r="AE233" s="15">
        <f t="shared" si="44"/>
        <v>-5000</v>
      </c>
      <c r="AF233" s="15"/>
      <c r="AG233" s="15">
        <f t="shared" si="53"/>
        <v>0</v>
      </c>
      <c r="AH233" s="15"/>
      <c r="AI233" s="122">
        <v>224</v>
      </c>
      <c r="AJ233" s="71">
        <v>1</v>
      </c>
      <c r="AK233" s="71">
        <v>5000</v>
      </c>
      <c r="AL233" s="1">
        <f t="shared" si="54"/>
        <v>0</v>
      </c>
      <c r="AM233" s="122">
        <v>224</v>
      </c>
      <c r="AN233" s="71">
        <v>1</v>
      </c>
      <c r="AO233" s="71">
        <v>5000</v>
      </c>
      <c r="AP233" s="1">
        <f t="shared" si="55"/>
        <v>0</v>
      </c>
    </row>
    <row r="234" spans="1:42" s="1" customFormat="1" ht="18.75" hidden="1">
      <c r="A234" s="17">
        <v>225</v>
      </c>
      <c r="B234" s="17" t="s">
        <v>1224</v>
      </c>
      <c r="C234" s="17">
        <v>225</v>
      </c>
      <c r="D234" s="21"/>
      <c r="E234" s="34">
        <f t="shared" si="45"/>
        <v>0</v>
      </c>
      <c r="F234" s="35">
        <f t="shared" si="46"/>
        <v>0</v>
      </c>
      <c r="G234" s="34">
        <f t="shared" si="47"/>
        <v>0</v>
      </c>
      <c r="H234" s="36">
        <f t="shared" si="48"/>
        <v>0</v>
      </c>
      <c r="I234"/>
      <c r="J234" s="96">
        <f>proj16aug!J234</f>
        <v>0</v>
      </c>
      <c r="K234" s="96">
        <f>proj16aug!K234</f>
        <v>0</v>
      </c>
      <c r="L234"/>
      <c r="M234" s="16"/>
      <c r="N234" s="36">
        <f t="shared" si="49"/>
        <v>0</v>
      </c>
      <c r="O234" s="36">
        <f t="shared" si="50"/>
        <v>0</v>
      </c>
      <c r="P234" s="16"/>
      <c r="Q234" s="18">
        <f t="shared" si="51"/>
        <v>0</v>
      </c>
      <c r="R234" s="15">
        <f t="shared" si="42"/>
        <v>0</v>
      </c>
      <c r="S234">
        <v>225</v>
      </c>
      <c r="T234"/>
      <c r="U234"/>
      <c r="V234" s="185">
        <f>proj16jul!C234</f>
        <v>0</v>
      </c>
      <c r="W234" s="84">
        <f>proj16jul!D234</f>
        <v>0</v>
      </c>
      <c r="X234" s="15">
        <f t="shared" si="52"/>
        <v>0</v>
      </c>
      <c r="Y234" s="15">
        <f t="shared" si="43"/>
        <v>0</v>
      </c>
      <c r="Z234">
        <v>225</v>
      </c>
      <c r="AA234" s="71"/>
      <c r="AB234" s="71"/>
      <c r="AC234" s="84">
        <f>proj16jul!E234</f>
        <v>0</v>
      </c>
      <c r="AD234" s="84">
        <f>proj16jul!F234</f>
        <v>0</v>
      </c>
      <c r="AE234" s="15">
        <f t="shared" si="44"/>
        <v>0</v>
      </c>
      <c r="AF234" s="15"/>
      <c r="AG234" s="15">
        <f t="shared" si="53"/>
        <v>0</v>
      </c>
      <c r="AH234" s="15"/>
      <c r="AI234">
        <v>225</v>
      </c>
      <c r="AJ234"/>
      <c r="AK234"/>
      <c r="AL234" s="1">
        <f t="shared" si="54"/>
        <v>0</v>
      </c>
      <c r="AM234">
        <v>225</v>
      </c>
      <c r="AN234"/>
      <c r="AO234"/>
      <c r="AP234" s="1">
        <f t="shared" si="55"/>
        <v>0</v>
      </c>
    </row>
    <row r="235" spans="1:42" ht="18.75">
      <c r="A235" s="19">
        <v>226</v>
      </c>
      <c r="B235" s="19" t="s">
        <v>797</v>
      </c>
      <c r="C235" s="19">
        <v>226</v>
      </c>
      <c r="D235" s="21"/>
      <c r="E235" s="34">
        <f t="shared" si="45"/>
        <v>5</v>
      </c>
      <c r="F235" s="35">
        <f t="shared" si="46"/>
        <v>25000</v>
      </c>
      <c r="G235" s="34">
        <f t="shared" si="47"/>
        <v>83</v>
      </c>
      <c r="H235" s="36">
        <f t="shared" si="48"/>
        <v>469422</v>
      </c>
      <c r="I235"/>
      <c r="J235" s="96">
        <f>proj16aug!J235</f>
        <v>0</v>
      </c>
      <c r="K235" s="96">
        <f>proj16aug!K235</f>
        <v>0</v>
      </c>
      <c r="L235"/>
      <c r="M235" s="16"/>
      <c r="N235" s="36">
        <f t="shared" si="49"/>
        <v>25000</v>
      </c>
      <c r="O235" s="36">
        <f t="shared" si="50"/>
        <v>469422</v>
      </c>
      <c r="P235" s="20"/>
      <c r="Q235" s="18">
        <f t="shared" si="51"/>
        <v>988932</v>
      </c>
      <c r="R235" s="15">
        <f t="shared" si="42"/>
        <v>0</v>
      </c>
      <c r="S235">
        <v>226</v>
      </c>
      <c r="T235">
        <v>5</v>
      </c>
      <c r="U235">
        <v>25000</v>
      </c>
      <c r="V235" s="84">
        <f>proj16jul!C235</f>
        <v>4</v>
      </c>
      <c r="W235" s="84">
        <f>proj16jul!D235</f>
        <v>25129</v>
      </c>
      <c r="X235" s="15">
        <f t="shared" si="52"/>
        <v>-129</v>
      </c>
      <c r="Y235" s="15">
        <f t="shared" si="43"/>
        <v>0</v>
      </c>
      <c r="Z235" s="122">
        <v>226</v>
      </c>
      <c r="AA235" s="71">
        <v>83</v>
      </c>
      <c r="AB235" s="71">
        <v>469422</v>
      </c>
      <c r="AC235" s="84">
        <f>proj16jul!E235</f>
        <v>69.580000000000013</v>
      </c>
      <c r="AD235" s="84">
        <f>proj16jul!F235</f>
        <v>381920</v>
      </c>
      <c r="AE235" s="15">
        <f t="shared" si="44"/>
        <v>87502</v>
      </c>
      <c r="AF235" s="15"/>
      <c r="AG235" s="15">
        <f t="shared" si="53"/>
        <v>0</v>
      </c>
      <c r="AH235" s="15"/>
      <c r="AI235" s="122">
        <v>226</v>
      </c>
      <c r="AJ235" s="71">
        <v>5</v>
      </c>
      <c r="AK235" s="71">
        <v>25000</v>
      </c>
      <c r="AL235" s="1">
        <f t="shared" si="54"/>
        <v>0</v>
      </c>
      <c r="AM235" s="122">
        <v>226</v>
      </c>
      <c r="AN235" s="71">
        <v>83</v>
      </c>
      <c r="AO235" s="71">
        <v>438800</v>
      </c>
      <c r="AP235" s="1">
        <f t="shared" si="55"/>
        <v>0</v>
      </c>
    </row>
    <row r="236" spans="1:42" ht="18.75">
      <c r="A236" s="19">
        <v>227</v>
      </c>
      <c r="B236" s="19" t="s">
        <v>900</v>
      </c>
      <c r="C236" s="19">
        <v>227</v>
      </c>
      <c r="D236" s="21"/>
      <c r="E236" s="34">
        <f t="shared" si="45"/>
        <v>21</v>
      </c>
      <c r="F236" s="35">
        <f t="shared" si="46"/>
        <v>111006</v>
      </c>
      <c r="G236" s="34">
        <f t="shared" si="47"/>
        <v>82</v>
      </c>
      <c r="H236" s="36">
        <f t="shared" si="48"/>
        <v>484241</v>
      </c>
      <c r="I236"/>
      <c r="J236" s="96">
        <f>proj16aug!J236</f>
        <v>0</v>
      </c>
      <c r="K236" s="96">
        <f>proj16aug!K236</f>
        <v>0</v>
      </c>
      <c r="L236"/>
      <c r="M236" s="16"/>
      <c r="N236" s="36">
        <f t="shared" si="49"/>
        <v>111006</v>
      </c>
      <c r="O236" s="36">
        <f t="shared" si="50"/>
        <v>484241</v>
      </c>
      <c r="P236" s="20"/>
      <c r="Q236" s="18">
        <f t="shared" si="51"/>
        <v>1190597</v>
      </c>
      <c r="R236" s="15">
        <f t="shared" si="42"/>
        <v>0</v>
      </c>
      <c r="S236">
        <v>227</v>
      </c>
      <c r="T236">
        <v>21</v>
      </c>
      <c r="U236">
        <v>111006</v>
      </c>
      <c r="V236" s="84">
        <f>proj16jul!C236</f>
        <v>19.439999999999998</v>
      </c>
      <c r="W236" s="84">
        <f>proj16jul!D236</f>
        <v>103206</v>
      </c>
      <c r="X236" s="15">
        <f t="shared" si="52"/>
        <v>7800</v>
      </c>
      <c r="Y236" s="15">
        <f t="shared" si="43"/>
        <v>0</v>
      </c>
      <c r="Z236" s="122">
        <v>227</v>
      </c>
      <c r="AA236" s="71">
        <v>82</v>
      </c>
      <c r="AB236" s="71">
        <v>484241</v>
      </c>
      <c r="AC236" s="84">
        <f>proj16jul!E236</f>
        <v>74.960000000000008</v>
      </c>
      <c r="AD236" s="84">
        <f>proj16jul!F236</f>
        <v>415637</v>
      </c>
      <c r="AE236" s="15">
        <f t="shared" si="44"/>
        <v>68604</v>
      </c>
      <c r="AF236" s="15"/>
      <c r="AG236" s="15">
        <f t="shared" si="53"/>
        <v>0</v>
      </c>
      <c r="AH236" s="15"/>
      <c r="AI236" s="122">
        <v>227</v>
      </c>
      <c r="AJ236" s="71">
        <v>21</v>
      </c>
      <c r="AK236" s="71">
        <v>105000</v>
      </c>
      <c r="AL236" s="1">
        <f t="shared" si="54"/>
        <v>0</v>
      </c>
      <c r="AM236" s="122">
        <v>227</v>
      </c>
      <c r="AN236" s="71">
        <v>80</v>
      </c>
      <c r="AO236" s="71">
        <v>410200</v>
      </c>
      <c r="AP236" s="1">
        <f t="shared" si="55"/>
        <v>-2</v>
      </c>
    </row>
    <row r="237" spans="1:42" s="1" customFormat="1" ht="18.75" hidden="1">
      <c r="A237" s="17">
        <v>228</v>
      </c>
      <c r="B237" s="17" t="s">
        <v>939</v>
      </c>
      <c r="C237" s="17">
        <v>228</v>
      </c>
      <c r="D237" s="21"/>
      <c r="E237" s="34">
        <f t="shared" si="45"/>
        <v>0</v>
      </c>
      <c r="F237" s="35">
        <f t="shared" si="46"/>
        <v>0</v>
      </c>
      <c r="G237" s="34">
        <f t="shared" si="47"/>
        <v>0</v>
      </c>
      <c r="H237" s="36">
        <f t="shared" si="48"/>
        <v>0</v>
      </c>
      <c r="I237"/>
      <c r="J237" s="96">
        <f>proj16aug!J237</f>
        <v>0</v>
      </c>
      <c r="K237" s="96">
        <f>proj16aug!K237</f>
        <v>0</v>
      </c>
      <c r="L237"/>
      <c r="M237" s="16"/>
      <c r="N237" s="36">
        <f t="shared" si="49"/>
        <v>0</v>
      </c>
      <c r="O237" s="36">
        <f t="shared" si="50"/>
        <v>0</v>
      </c>
      <c r="P237" s="16"/>
      <c r="Q237" s="18">
        <f t="shared" si="51"/>
        <v>0</v>
      </c>
      <c r="R237" s="15">
        <f t="shared" si="42"/>
        <v>0</v>
      </c>
      <c r="S237">
        <v>228</v>
      </c>
      <c r="T237"/>
      <c r="U237"/>
      <c r="V237" s="185">
        <f>proj16jul!C237</f>
        <v>0</v>
      </c>
      <c r="W237" s="84">
        <f>proj16jul!D237</f>
        <v>0</v>
      </c>
      <c r="X237" s="15">
        <f t="shared" si="52"/>
        <v>0</v>
      </c>
      <c r="Y237" s="15">
        <f t="shared" si="43"/>
        <v>0</v>
      </c>
      <c r="Z237">
        <v>228</v>
      </c>
      <c r="AA237" s="71"/>
      <c r="AB237" s="71"/>
      <c r="AC237" s="84">
        <f>proj16jul!E237</f>
        <v>0</v>
      </c>
      <c r="AD237" s="84">
        <f>proj16jul!F237</f>
        <v>0</v>
      </c>
      <c r="AE237" s="15">
        <f t="shared" si="44"/>
        <v>0</v>
      </c>
      <c r="AF237" s="15"/>
      <c r="AG237" s="15">
        <f t="shared" si="53"/>
        <v>0</v>
      </c>
      <c r="AH237" s="15"/>
      <c r="AI237">
        <v>228</v>
      </c>
      <c r="AJ237"/>
      <c r="AK237"/>
      <c r="AL237" s="1">
        <f t="shared" si="54"/>
        <v>0</v>
      </c>
      <c r="AM237">
        <v>228</v>
      </c>
      <c r="AN237"/>
      <c r="AO237"/>
      <c r="AP237" s="1">
        <f t="shared" si="55"/>
        <v>0</v>
      </c>
    </row>
    <row r="238" spans="1:42" ht="18.75">
      <c r="A238" s="19">
        <v>229</v>
      </c>
      <c r="B238" s="19" t="s">
        <v>770</v>
      </c>
      <c r="C238" s="19">
        <v>229</v>
      </c>
      <c r="D238" s="21"/>
      <c r="E238" s="34">
        <f t="shared" si="45"/>
        <v>89</v>
      </c>
      <c r="F238" s="35">
        <f t="shared" si="46"/>
        <v>478459</v>
      </c>
      <c r="G238" s="34">
        <f t="shared" si="47"/>
        <v>49</v>
      </c>
      <c r="H238" s="36">
        <f t="shared" si="48"/>
        <v>263896</v>
      </c>
      <c r="I238"/>
      <c r="J238" s="96">
        <f>proj16aug!J238</f>
        <v>0</v>
      </c>
      <c r="K238" s="96">
        <f>proj16aug!K238</f>
        <v>0</v>
      </c>
      <c r="L238"/>
      <c r="M238" s="16"/>
      <c r="N238" s="36">
        <f t="shared" si="49"/>
        <v>478459</v>
      </c>
      <c r="O238" s="36">
        <f t="shared" si="50"/>
        <v>263896</v>
      </c>
      <c r="P238" s="20"/>
      <c r="Q238" s="18">
        <f t="shared" si="51"/>
        <v>1484848</v>
      </c>
      <c r="R238" s="15">
        <f t="shared" si="42"/>
        <v>0</v>
      </c>
      <c r="S238">
        <v>229</v>
      </c>
      <c r="T238">
        <v>89</v>
      </c>
      <c r="U238">
        <v>478459</v>
      </c>
      <c r="V238" s="84">
        <f>proj16jul!C238</f>
        <v>71.850000000000009</v>
      </c>
      <c r="W238" s="84">
        <f>proj16jul!D238</f>
        <v>365942</v>
      </c>
      <c r="X238" s="15">
        <f t="shared" si="52"/>
        <v>112517</v>
      </c>
      <c r="Y238" s="15">
        <f t="shared" si="43"/>
        <v>0</v>
      </c>
      <c r="Z238" s="122">
        <v>229</v>
      </c>
      <c r="AA238" s="71">
        <v>49</v>
      </c>
      <c r="AB238" s="71">
        <v>263896</v>
      </c>
      <c r="AC238" s="84">
        <f>proj16jul!E238</f>
        <v>50.04</v>
      </c>
      <c r="AD238" s="84">
        <f>proj16jul!F238</f>
        <v>262846</v>
      </c>
      <c r="AE238" s="15">
        <f t="shared" si="44"/>
        <v>1050</v>
      </c>
      <c r="AF238" s="15"/>
      <c r="AG238" s="15">
        <f t="shared" si="53"/>
        <v>0</v>
      </c>
      <c r="AH238" s="15"/>
      <c r="AI238" s="122">
        <v>229</v>
      </c>
      <c r="AJ238" s="71">
        <v>89.5</v>
      </c>
      <c r="AK238" s="71">
        <v>447500</v>
      </c>
      <c r="AL238" s="1">
        <f t="shared" si="54"/>
        <v>0.5</v>
      </c>
      <c r="AM238" s="122">
        <v>229</v>
      </c>
      <c r="AN238" s="71">
        <v>49</v>
      </c>
      <c r="AO238" s="71">
        <v>251800</v>
      </c>
      <c r="AP238" s="1">
        <f t="shared" si="55"/>
        <v>0</v>
      </c>
    </row>
    <row r="239" spans="1:42" s="1" customFormat="1" ht="18.75">
      <c r="A239" s="17">
        <v>230</v>
      </c>
      <c r="B239" s="17" t="s">
        <v>1225</v>
      </c>
      <c r="C239" s="17">
        <v>230</v>
      </c>
      <c r="D239" s="21"/>
      <c r="E239" s="34">
        <f t="shared" si="45"/>
        <v>52</v>
      </c>
      <c r="F239" s="35">
        <f t="shared" si="46"/>
        <v>373116</v>
      </c>
      <c r="G239" s="34">
        <f t="shared" si="47"/>
        <v>1</v>
      </c>
      <c r="H239" s="36">
        <f t="shared" si="48"/>
        <v>5000</v>
      </c>
      <c r="I239"/>
      <c r="J239" s="96">
        <f>proj16aug!J239</f>
        <v>0</v>
      </c>
      <c r="K239" s="96">
        <f>proj16aug!K239</f>
        <v>0</v>
      </c>
      <c r="L239"/>
      <c r="M239" s="16"/>
      <c r="N239" s="36">
        <f t="shared" si="49"/>
        <v>373116</v>
      </c>
      <c r="O239" s="36">
        <f t="shared" si="50"/>
        <v>5000</v>
      </c>
      <c r="P239" s="16"/>
      <c r="Q239" s="18">
        <f t="shared" si="51"/>
        <v>756285</v>
      </c>
      <c r="R239" s="15">
        <f t="shared" si="42"/>
        <v>0</v>
      </c>
      <c r="S239">
        <v>230</v>
      </c>
      <c r="T239">
        <v>52</v>
      </c>
      <c r="U239">
        <v>373116</v>
      </c>
      <c r="V239" s="84">
        <f>proj16jul!C239</f>
        <v>49.61999999999999</v>
      </c>
      <c r="W239" s="84">
        <f>proj16jul!D239</f>
        <v>358484</v>
      </c>
      <c r="X239" s="15">
        <f t="shared" si="52"/>
        <v>14632</v>
      </c>
      <c r="Y239" s="15">
        <f t="shared" si="43"/>
        <v>0</v>
      </c>
      <c r="Z239" s="122">
        <v>230</v>
      </c>
      <c r="AA239" s="71">
        <v>1</v>
      </c>
      <c r="AB239" s="71">
        <v>5000</v>
      </c>
      <c r="AC239" s="84">
        <f>proj16jul!E239</f>
        <v>2</v>
      </c>
      <c r="AD239" s="84">
        <f>proj16jul!F239</f>
        <v>34025</v>
      </c>
      <c r="AE239" s="15">
        <f t="shared" si="44"/>
        <v>-29025</v>
      </c>
      <c r="AF239" s="15"/>
      <c r="AG239" s="15">
        <f t="shared" si="53"/>
        <v>0</v>
      </c>
      <c r="AH239" s="15"/>
      <c r="AI239" s="122">
        <v>230</v>
      </c>
      <c r="AJ239" s="71">
        <v>52</v>
      </c>
      <c r="AK239" s="71">
        <v>260000</v>
      </c>
      <c r="AL239" s="1">
        <f t="shared" si="54"/>
        <v>0</v>
      </c>
      <c r="AM239" s="122">
        <v>230</v>
      </c>
      <c r="AN239" s="71">
        <v>1</v>
      </c>
      <c r="AO239" s="71">
        <v>5000</v>
      </c>
      <c r="AP239" s="1">
        <f t="shared" si="55"/>
        <v>0</v>
      </c>
    </row>
    <row r="240" spans="1:42" s="1" customFormat="1" ht="18.75">
      <c r="A240" s="17">
        <v>231</v>
      </c>
      <c r="B240" s="17" t="s">
        <v>1226</v>
      </c>
      <c r="C240" s="17">
        <v>231</v>
      </c>
      <c r="D240" s="21"/>
      <c r="E240" s="34">
        <f t="shared" si="45"/>
        <v>0</v>
      </c>
      <c r="F240" s="35">
        <f t="shared" si="46"/>
        <v>0</v>
      </c>
      <c r="G240" s="34">
        <f t="shared" si="47"/>
        <v>8</v>
      </c>
      <c r="H240" s="36">
        <f t="shared" si="48"/>
        <v>46800</v>
      </c>
      <c r="I240"/>
      <c r="J240" s="96">
        <f>proj16aug!J240</f>
        <v>0</v>
      </c>
      <c r="K240" s="96">
        <f>proj16aug!K240</f>
        <v>0</v>
      </c>
      <c r="L240"/>
      <c r="M240" s="16"/>
      <c r="N240" s="36">
        <f t="shared" si="49"/>
        <v>0</v>
      </c>
      <c r="O240" s="36">
        <f t="shared" si="50"/>
        <v>46800</v>
      </c>
      <c r="P240" s="16"/>
      <c r="Q240" s="18">
        <f t="shared" si="51"/>
        <v>93608</v>
      </c>
      <c r="R240" s="15">
        <f t="shared" si="42"/>
        <v>0</v>
      </c>
      <c r="S240">
        <v>231</v>
      </c>
      <c r="T240"/>
      <c r="U240"/>
      <c r="V240" s="185">
        <f>proj16jul!C240</f>
        <v>0</v>
      </c>
      <c r="W240" s="84">
        <f>proj16jul!D240</f>
        <v>0</v>
      </c>
      <c r="X240" s="15">
        <f t="shared" si="52"/>
        <v>0</v>
      </c>
      <c r="Y240" s="15">
        <f t="shared" si="43"/>
        <v>0</v>
      </c>
      <c r="Z240" s="122">
        <v>231</v>
      </c>
      <c r="AA240" s="71">
        <v>8</v>
      </c>
      <c r="AB240" s="71">
        <v>46800</v>
      </c>
      <c r="AC240" s="84">
        <f>proj16jul!E240</f>
        <v>4.66</v>
      </c>
      <c r="AD240" s="84">
        <f>proj16jul!F240</f>
        <v>26717</v>
      </c>
      <c r="AE240" s="15">
        <f t="shared" si="44"/>
        <v>20083</v>
      </c>
      <c r="AF240" s="15"/>
      <c r="AG240" s="15">
        <f t="shared" si="53"/>
        <v>0</v>
      </c>
      <c r="AH240" s="15"/>
      <c r="AI240">
        <v>231</v>
      </c>
      <c r="AJ240"/>
      <c r="AK240"/>
      <c r="AL240" s="1">
        <f t="shared" si="54"/>
        <v>0</v>
      </c>
      <c r="AM240" s="122">
        <v>231</v>
      </c>
      <c r="AN240" s="71">
        <v>8</v>
      </c>
      <c r="AO240" s="71">
        <v>46800</v>
      </c>
      <c r="AP240" s="1">
        <f t="shared" si="55"/>
        <v>0</v>
      </c>
    </row>
    <row r="241" spans="1:42" s="1" customFormat="1" ht="18.75" hidden="1">
      <c r="A241" s="17">
        <v>232</v>
      </c>
      <c r="B241" s="17" t="s">
        <v>1227</v>
      </c>
      <c r="C241" s="17">
        <v>232</v>
      </c>
      <c r="D241" s="21"/>
      <c r="E241" s="34">
        <f t="shared" si="45"/>
        <v>0</v>
      </c>
      <c r="F241" s="35">
        <f t="shared" si="46"/>
        <v>0</v>
      </c>
      <c r="G241" s="34">
        <f t="shared" si="47"/>
        <v>0</v>
      </c>
      <c r="H241" s="36">
        <f t="shared" si="48"/>
        <v>0</v>
      </c>
      <c r="I241"/>
      <c r="J241" s="96">
        <f>proj16aug!J241</f>
        <v>0</v>
      </c>
      <c r="K241" s="96">
        <f>proj16aug!K241</f>
        <v>0</v>
      </c>
      <c r="L241"/>
      <c r="M241" s="16"/>
      <c r="N241" s="36">
        <f t="shared" si="49"/>
        <v>0</v>
      </c>
      <c r="O241" s="36">
        <f t="shared" si="50"/>
        <v>0</v>
      </c>
      <c r="P241" s="16"/>
      <c r="Q241" s="18">
        <f t="shared" si="51"/>
        <v>0</v>
      </c>
      <c r="R241" s="15">
        <f t="shared" si="42"/>
        <v>0</v>
      </c>
      <c r="S241">
        <v>232</v>
      </c>
      <c r="T241"/>
      <c r="U241"/>
      <c r="V241" s="185">
        <f>proj16jul!C241</f>
        <v>0</v>
      </c>
      <c r="W241" s="84">
        <f>proj16jul!D241</f>
        <v>0</v>
      </c>
      <c r="X241" s="15">
        <f t="shared" si="52"/>
        <v>0</v>
      </c>
      <c r="Y241" s="15">
        <f t="shared" si="43"/>
        <v>0</v>
      </c>
      <c r="Z241">
        <v>232</v>
      </c>
      <c r="AA241" s="71"/>
      <c r="AB241" s="71"/>
      <c r="AC241" s="84">
        <f>proj16jul!E241</f>
        <v>0</v>
      </c>
      <c r="AD241" s="84">
        <f>proj16jul!F241</f>
        <v>0</v>
      </c>
      <c r="AE241" s="15">
        <f t="shared" si="44"/>
        <v>0</v>
      </c>
      <c r="AF241" s="15"/>
      <c r="AG241" s="15">
        <f t="shared" si="53"/>
        <v>0</v>
      </c>
      <c r="AH241" s="15"/>
      <c r="AI241">
        <v>232</v>
      </c>
      <c r="AJ241"/>
      <c r="AK241"/>
      <c r="AL241" s="1">
        <f t="shared" si="54"/>
        <v>0</v>
      </c>
      <c r="AM241">
        <v>232</v>
      </c>
      <c r="AN241"/>
      <c r="AO241"/>
      <c r="AP241" s="1">
        <f t="shared" si="55"/>
        <v>0</v>
      </c>
    </row>
    <row r="242" spans="1:42" s="1" customFormat="1" ht="18.75" hidden="1">
      <c r="A242" s="17">
        <v>233</v>
      </c>
      <c r="B242" s="17" t="s">
        <v>1228</v>
      </c>
      <c r="C242" s="17">
        <v>233</v>
      </c>
      <c r="D242" s="21"/>
      <c r="E242" s="34">
        <f t="shared" si="45"/>
        <v>0</v>
      </c>
      <c r="F242" s="35">
        <f t="shared" si="46"/>
        <v>0</v>
      </c>
      <c r="G242" s="34">
        <f t="shared" si="47"/>
        <v>0</v>
      </c>
      <c r="H242" s="36">
        <f t="shared" si="48"/>
        <v>0</v>
      </c>
      <c r="I242"/>
      <c r="J242" s="96">
        <f>proj16aug!J242</f>
        <v>0</v>
      </c>
      <c r="K242" s="96">
        <f>proj16aug!K242</f>
        <v>0</v>
      </c>
      <c r="L242"/>
      <c r="M242" s="16"/>
      <c r="N242" s="36">
        <f t="shared" si="49"/>
        <v>0</v>
      </c>
      <c r="O242" s="36">
        <f t="shared" si="50"/>
        <v>0</v>
      </c>
      <c r="P242" s="16"/>
      <c r="Q242" s="18">
        <f t="shared" si="51"/>
        <v>0</v>
      </c>
      <c r="R242" s="15">
        <f t="shared" si="42"/>
        <v>0</v>
      </c>
      <c r="S242">
        <v>233</v>
      </c>
      <c r="T242"/>
      <c r="U242"/>
      <c r="V242" s="185">
        <f>proj16jul!C242</f>
        <v>0</v>
      </c>
      <c r="W242" s="84">
        <f>proj16jul!D242</f>
        <v>0</v>
      </c>
      <c r="X242" s="15">
        <f t="shared" si="52"/>
        <v>0</v>
      </c>
      <c r="Y242" s="15">
        <f t="shared" si="43"/>
        <v>0</v>
      </c>
      <c r="Z242">
        <v>233</v>
      </c>
      <c r="AA242" s="71"/>
      <c r="AB242" s="71"/>
      <c r="AC242" s="84">
        <f>proj16jul!E242</f>
        <v>0</v>
      </c>
      <c r="AD242" s="84">
        <f>proj16jul!F242</f>
        <v>0</v>
      </c>
      <c r="AE242" s="15">
        <f t="shared" si="44"/>
        <v>0</v>
      </c>
      <c r="AF242" s="15"/>
      <c r="AG242" s="15">
        <f t="shared" si="53"/>
        <v>0</v>
      </c>
      <c r="AH242" s="15"/>
      <c r="AI242">
        <v>233</v>
      </c>
      <c r="AJ242"/>
      <c r="AK242"/>
      <c r="AL242" s="1">
        <f t="shared" si="54"/>
        <v>0</v>
      </c>
      <c r="AM242">
        <v>233</v>
      </c>
      <c r="AN242"/>
      <c r="AO242"/>
      <c r="AP242" s="1">
        <f t="shared" si="55"/>
        <v>0</v>
      </c>
    </row>
    <row r="243" spans="1:42" ht="18.75">
      <c r="A243" s="19">
        <v>234</v>
      </c>
      <c r="B243" s="19" t="s">
        <v>878</v>
      </c>
      <c r="C243" s="19">
        <v>234</v>
      </c>
      <c r="D243" s="21"/>
      <c r="E243" s="34">
        <f t="shared" si="45"/>
        <v>65</v>
      </c>
      <c r="F243" s="35">
        <f t="shared" si="46"/>
        <v>384684</v>
      </c>
      <c r="G243" s="34">
        <f t="shared" si="47"/>
        <v>8</v>
      </c>
      <c r="H243" s="36">
        <f t="shared" si="48"/>
        <v>40000</v>
      </c>
      <c r="I243"/>
      <c r="J243" s="96">
        <f>proj16aug!J243</f>
        <v>0</v>
      </c>
      <c r="K243" s="96">
        <f>proj16aug!K243</f>
        <v>0</v>
      </c>
      <c r="L243"/>
      <c r="M243" s="16"/>
      <c r="N243" s="36">
        <f t="shared" si="49"/>
        <v>384684</v>
      </c>
      <c r="O243" s="36">
        <f t="shared" si="50"/>
        <v>40000</v>
      </c>
      <c r="P243" s="20"/>
      <c r="Q243" s="18">
        <f t="shared" si="51"/>
        <v>849441</v>
      </c>
      <c r="R243" s="15">
        <f t="shared" si="42"/>
        <v>0</v>
      </c>
      <c r="S243">
        <v>234</v>
      </c>
      <c r="T243">
        <v>65</v>
      </c>
      <c r="U243">
        <v>384684</v>
      </c>
      <c r="V243" s="84">
        <f>proj16jul!C243</f>
        <v>66.39</v>
      </c>
      <c r="W243" s="84">
        <f>proj16jul!D243</f>
        <v>383945</v>
      </c>
      <c r="X243" s="15">
        <f t="shared" si="52"/>
        <v>739</v>
      </c>
      <c r="Y243" s="15">
        <f t="shared" si="43"/>
        <v>0</v>
      </c>
      <c r="Z243" s="122">
        <v>234</v>
      </c>
      <c r="AA243" s="71">
        <v>8</v>
      </c>
      <c r="AB243" s="71">
        <v>40000</v>
      </c>
      <c r="AC243" s="84">
        <f>proj16jul!E243</f>
        <v>10</v>
      </c>
      <c r="AD243" s="84">
        <f>proj16jul!F243</f>
        <v>50000</v>
      </c>
      <c r="AE243" s="15">
        <f t="shared" si="44"/>
        <v>-10000</v>
      </c>
      <c r="AF243" s="15"/>
      <c r="AG243" s="15">
        <f t="shared" si="53"/>
        <v>0</v>
      </c>
      <c r="AH243" s="15"/>
      <c r="AI243" s="122">
        <v>234</v>
      </c>
      <c r="AJ243" s="71">
        <v>65</v>
      </c>
      <c r="AK243" s="71">
        <v>325000</v>
      </c>
      <c r="AL243" s="1">
        <f t="shared" si="54"/>
        <v>0</v>
      </c>
      <c r="AM243" s="122">
        <v>234</v>
      </c>
      <c r="AN243" s="71">
        <v>5</v>
      </c>
      <c r="AO243" s="71">
        <v>25000</v>
      </c>
      <c r="AP243" s="1">
        <f t="shared" si="55"/>
        <v>-3</v>
      </c>
    </row>
    <row r="244" spans="1:42" s="1" customFormat="1" ht="18.75" hidden="1">
      <c r="A244" s="17">
        <v>235</v>
      </c>
      <c r="B244" s="17" t="s">
        <v>1229</v>
      </c>
      <c r="C244" s="17">
        <v>235</v>
      </c>
      <c r="D244" s="21"/>
      <c r="E244" s="34">
        <f t="shared" si="45"/>
        <v>0</v>
      </c>
      <c r="F244" s="35">
        <f t="shared" si="46"/>
        <v>0</v>
      </c>
      <c r="G244" s="34">
        <f t="shared" si="47"/>
        <v>0</v>
      </c>
      <c r="H244" s="36">
        <f t="shared" si="48"/>
        <v>0</v>
      </c>
      <c r="I244"/>
      <c r="J244" s="96">
        <f>proj16aug!J244</f>
        <v>0</v>
      </c>
      <c r="K244" s="96">
        <f>proj16aug!K244</f>
        <v>0</v>
      </c>
      <c r="L244"/>
      <c r="M244" s="16"/>
      <c r="N244" s="36">
        <f t="shared" si="49"/>
        <v>0</v>
      </c>
      <c r="O244" s="36">
        <f t="shared" si="50"/>
        <v>0</v>
      </c>
      <c r="P244" s="16"/>
      <c r="Q244" s="18">
        <f t="shared" si="51"/>
        <v>0</v>
      </c>
      <c r="R244" s="15">
        <f t="shared" si="42"/>
        <v>0</v>
      </c>
      <c r="S244">
        <v>235</v>
      </c>
      <c r="T244"/>
      <c r="U244"/>
      <c r="V244" s="185">
        <f>proj16jul!C244</f>
        <v>0</v>
      </c>
      <c r="W244" s="84">
        <f>proj16jul!D244</f>
        <v>0</v>
      </c>
      <c r="X244" s="15">
        <f t="shared" si="52"/>
        <v>0</v>
      </c>
      <c r="Y244" s="15">
        <f t="shared" si="43"/>
        <v>0</v>
      </c>
      <c r="Z244">
        <v>235</v>
      </c>
      <c r="AA244" s="71"/>
      <c r="AB244" s="71"/>
      <c r="AC244" s="84">
        <f>proj16jul!E244</f>
        <v>0</v>
      </c>
      <c r="AD244" s="84">
        <f>proj16jul!F244</f>
        <v>0</v>
      </c>
      <c r="AE244" s="15">
        <f t="shared" si="44"/>
        <v>0</v>
      </c>
      <c r="AF244" s="15"/>
      <c r="AG244" s="15">
        <f t="shared" si="53"/>
        <v>0</v>
      </c>
      <c r="AH244" s="15"/>
      <c r="AI244">
        <v>235</v>
      </c>
      <c r="AJ244"/>
      <c r="AK244"/>
      <c r="AL244" s="1">
        <f t="shared" si="54"/>
        <v>0</v>
      </c>
      <c r="AM244">
        <v>235</v>
      </c>
      <c r="AN244"/>
      <c r="AO244"/>
      <c r="AP244" s="1">
        <f t="shared" si="55"/>
        <v>0</v>
      </c>
    </row>
    <row r="245" spans="1:42" ht="18.75">
      <c r="A245" s="19">
        <v>236</v>
      </c>
      <c r="B245" s="19" t="s">
        <v>1267</v>
      </c>
      <c r="C245" s="19">
        <v>236</v>
      </c>
      <c r="D245" s="21"/>
      <c r="E245" s="34">
        <f t="shared" si="45"/>
        <v>91</v>
      </c>
      <c r="F245" s="35">
        <f t="shared" si="46"/>
        <v>515935</v>
      </c>
      <c r="G245" s="34">
        <f t="shared" si="47"/>
        <v>466.5</v>
      </c>
      <c r="H245" s="36">
        <f t="shared" si="48"/>
        <v>2654601</v>
      </c>
      <c r="I245"/>
      <c r="J245" s="96">
        <f>proj16aug!J245</f>
        <v>0</v>
      </c>
      <c r="K245" s="96">
        <f>proj16aug!K245</f>
        <v>0</v>
      </c>
      <c r="L245"/>
      <c r="M245" s="16"/>
      <c r="N245" s="36">
        <f t="shared" si="49"/>
        <v>515935</v>
      </c>
      <c r="O245" s="36">
        <f t="shared" si="50"/>
        <v>2654601</v>
      </c>
      <c r="P245" s="20"/>
      <c r="Q245" s="18">
        <f t="shared" si="51"/>
        <v>6341629.5</v>
      </c>
      <c r="R245" s="15">
        <f t="shared" si="42"/>
        <v>0</v>
      </c>
      <c r="S245">
        <v>236</v>
      </c>
      <c r="T245">
        <v>91</v>
      </c>
      <c r="U245">
        <v>515935</v>
      </c>
      <c r="V245" s="84">
        <f>proj16jul!C245</f>
        <v>99.089999999999989</v>
      </c>
      <c r="W245" s="84">
        <f>proj16jul!D245</f>
        <v>534879</v>
      </c>
      <c r="X245" s="15">
        <f t="shared" si="52"/>
        <v>-18944</v>
      </c>
      <c r="Y245" s="15">
        <f t="shared" si="43"/>
        <v>0</v>
      </c>
      <c r="Z245" s="122">
        <v>236</v>
      </c>
      <c r="AA245" s="71">
        <v>466.5</v>
      </c>
      <c r="AB245" s="71">
        <v>2654601</v>
      </c>
      <c r="AC245" s="84">
        <f>proj16jul!E245</f>
        <v>441.93000000000006</v>
      </c>
      <c r="AD245" s="84">
        <f>proj16jul!F245</f>
        <v>2452955</v>
      </c>
      <c r="AE245" s="15">
        <f t="shared" si="44"/>
        <v>201646</v>
      </c>
      <c r="AF245" s="15"/>
      <c r="AG245" s="15">
        <f t="shared" si="53"/>
        <v>0</v>
      </c>
      <c r="AH245" s="15"/>
      <c r="AI245" s="122">
        <v>236</v>
      </c>
      <c r="AJ245" s="71">
        <v>91</v>
      </c>
      <c r="AK245" s="71">
        <v>455000</v>
      </c>
      <c r="AL245" s="1">
        <f t="shared" si="54"/>
        <v>0</v>
      </c>
      <c r="AM245" s="122">
        <v>236</v>
      </c>
      <c r="AN245" s="71">
        <v>469</v>
      </c>
      <c r="AO245" s="71">
        <v>2368800</v>
      </c>
      <c r="AP245" s="1">
        <f t="shared" si="55"/>
        <v>2.5</v>
      </c>
    </row>
    <row r="246" spans="1:42" s="1" customFormat="1" ht="18.75" hidden="1">
      <c r="A246" s="17">
        <v>237</v>
      </c>
      <c r="B246" s="17" t="s">
        <v>1230</v>
      </c>
      <c r="C246" s="17">
        <v>237</v>
      </c>
      <c r="D246" s="21"/>
      <c r="E246" s="34">
        <f t="shared" si="45"/>
        <v>0</v>
      </c>
      <c r="F246" s="35">
        <f t="shared" si="46"/>
        <v>0</v>
      </c>
      <c r="G246" s="34">
        <f t="shared" si="47"/>
        <v>0</v>
      </c>
      <c r="H246" s="36">
        <f t="shared" si="48"/>
        <v>0</v>
      </c>
      <c r="I246"/>
      <c r="J246" s="96">
        <f>proj16aug!J246</f>
        <v>0</v>
      </c>
      <c r="K246" s="96">
        <f>proj16aug!K246</f>
        <v>0</v>
      </c>
      <c r="L246"/>
      <c r="M246" s="16"/>
      <c r="N246" s="36">
        <f t="shared" si="49"/>
        <v>0</v>
      </c>
      <c r="O246" s="36">
        <f t="shared" si="50"/>
        <v>0</v>
      </c>
      <c r="P246" s="16"/>
      <c r="Q246" s="18">
        <f t="shared" si="51"/>
        <v>0</v>
      </c>
      <c r="R246" s="15">
        <f t="shared" si="42"/>
        <v>0</v>
      </c>
      <c r="S246">
        <v>237</v>
      </c>
      <c r="T246"/>
      <c r="U246"/>
      <c r="V246" s="185">
        <f>proj16jul!C246</f>
        <v>0</v>
      </c>
      <c r="W246" s="84">
        <f>proj16jul!D246</f>
        <v>0</v>
      </c>
      <c r="X246" s="15">
        <f t="shared" si="52"/>
        <v>0</v>
      </c>
      <c r="Y246" s="15">
        <f t="shared" si="43"/>
        <v>0</v>
      </c>
      <c r="Z246">
        <v>237</v>
      </c>
      <c r="AA246" s="71"/>
      <c r="AB246" s="71"/>
      <c r="AC246" s="84">
        <f>proj16jul!E246</f>
        <v>0</v>
      </c>
      <c r="AD246" s="84">
        <f>proj16jul!F246</f>
        <v>0</v>
      </c>
      <c r="AE246" s="15">
        <f t="shared" si="44"/>
        <v>0</v>
      </c>
      <c r="AF246" s="15"/>
      <c r="AG246" s="15">
        <f t="shared" si="53"/>
        <v>0</v>
      </c>
      <c r="AH246" s="15"/>
      <c r="AI246">
        <v>237</v>
      </c>
      <c r="AJ246"/>
      <c r="AK246"/>
      <c r="AL246" s="1">
        <f t="shared" si="54"/>
        <v>0</v>
      </c>
      <c r="AM246">
        <v>237</v>
      </c>
      <c r="AN246"/>
      <c r="AO246"/>
      <c r="AP246" s="1">
        <f t="shared" si="55"/>
        <v>0</v>
      </c>
    </row>
    <row r="247" spans="1:42" s="1" customFormat="1" ht="18.75" hidden="1">
      <c r="A247" s="17">
        <v>238</v>
      </c>
      <c r="B247" s="17" t="s">
        <v>1231</v>
      </c>
      <c r="C247" s="17">
        <v>238</v>
      </c>
      <c r="D247" s="21"/>
      <c r="E247" s="34">
        <f t="shared" si="45"/>
        <v>0</v>
      </c>
      <c r="F247" s="35">
        <f t="shared" si="46"/>
        <v>0</v>
      </c>
      <c r="G247" s="34">
        <f t="shared" si="47"/>
        <v>0</v>
      </c>
      <c r="H247" s="36">
        <f t="shared" si="48"/>
        <v>0</v>
      </c>
      <c r="I247"/>
      <c r="J247" s="96">
        <f>proj16aug!J247</f>
        <v>0</v>
      </c>
      <c r="K247" s="96">
        <f>proj16aug!K247</f>
        <v>0</v>
      </c>
      <c r="L247"/>
      <c r="M247" s="16"/>
      <c r="N247" s="36">
        <f t="shared" si="49"/>
        <v>0</v>
      </c>
      <c r="O247" s="36">
        <f t="shared" si="50"/>
        <v>0</v>
      </c>
      <c r="P247" s="16"/>
      <c r="Q247" s="18">
        <f t="shared" si="51"/>
        <v>0</v>
      </c>
      <c r="R247" s="15">
        <f t="shared" si="42"/>
        <v>0</v>
      </c>
      <c r="S247">
        <v>238</v>
      </c>
      <c r="T247"/>
      <c r="U247"/>
      <c r="V247" s="185">
        <f>proj16jul!C247</f>
        <v>0</v>
      </c>
      <c r="W247" s="84">
        <f>proj16jul!D247</f>
        <v>0</v>
      </c>
      <c r="X247" s="15">
        <f t="shared" si="52"/>
        <v>0</v>
      </c>
      <c r="Y247" s="15">
        <f t="shared" si="43"/>
        <v>0</v>
      </c>
      <c r="Z247">
        <v>238</v>
      </c>
      <c r="AA247" s="71"/>
      <c r="AB247" s="71"/>
      <c r="AC247" s="84">
        <f>proj16jul!E247</f>
        <v>0</v>
      </c>
      <c r="AD247" s="84">
        <f>proj16jul!F247</f>
        <v>0</v>
      </c>
      <c r="AE247" s="15">
        <f t="shared" si="44"/>
        <v>0</v>
      </c>
      <c r="AF247" s="15"/>
      <c r="AG247" s="15">
        <f t="shared" si="53"/>
        <v>0</v>
      </c>
      <c r="AH247" s="15"/>
      <c r="AI247">
        <v>238</v>
      </c>
      <c r="AJ247"/>
      <c r="AK247"/>
      <c r="AL247" s="1">
        <f t="shared" si="54"/>
        <v>0</v>
      </c>
      <c r="AM247">
        <v>238</v>
      </c>
      <c r="AN247"/>
      <c r="AO247"/>
      <c r="AP247" s="1">
        <f t="shared" si="55"/>
        <v>0</v>
      </c>
    </row>
    <row r="248" spans="1:42" ht="18.75">
      <c r="A248" s="19">
        <v>239</v>
      </c>
      <c r="B248" s="19" t="s">
        <v>904</v>
      </c>
      <c r="C248" s="19">
        <v>239</v>
      </c>
      <c r="D248" s="21"/>
      <c r="E248" s="34">
        <f t="shared" si="45"/>
        <v>0</v>
      </c>
      <c r="F248" s="35">
        <f t="shared" si="46"/>
        <v>0</v>
      </c>
      <c r="G248" s="34">
        <f t="shared" si="47"/>
        <v>55.5</v>
      </c>
      <c r="H248" s="36">
        <f t="shared" si="48"/>
        <v>325368</v>
      </c>
      <c r="I248"/>
      <c r="J248" s="96">
        <f>proj16aug!J248</f>
        <v>0</v>
      </c>
      <c r="K248" s="96">
        <f>proj16aug!K248</f>
        <v>0</v>
      </c>
      <c r="L248"/>
      <c r="M248" s="16"/>
      <c r="N248" s="36">
        <f t="shared" si="49"/>
        <v>0</v>
      </c>
      <c r="O248" s="36">
        <f t="shared" si="50"/>
        <v>325368</v>
      </c>
      <c r="P248" s="20"/>
      <c r="Q248" s="18">
        <f t="shared" si="51"/>
        <v>650791.5</v>
      </c>
      <c r="R248" s="15">
        <f t="shared" si="42"/>
        <v>0</v>
      </c>
      <c r="S248">
        <v>239</v>
      </c>
      <c r="T248"/>
      <c r="U248"/>
      <c r="V248" s="185">
        <f>proj16jul!C248</f>
        <v>0</v>
      </c>
      <c r="W248" s="84">
        <f>proj16jul!D248</f>
        <v>0</v>
      </c>
      <c r="X248" s="15">
        <f t="shared" si="52"/>
        <v>0</v>
      </c>
      <c r="Y248" s="15">
        <f t="shared" si="43"/>
        <v>0</v>
      </c>
      <c r="Z248" s="122">
        <v>239</v>
      </c>
      <c r="AA248" s="71">
        <v>55.5</v>
      </c>
      <c r="AB248" s="71">
        <v>325368</v>
      </c>
      <c r="AC248" s="84">
        <f>proj16jul!E248</f>
        <v>50.06</v>
      </c>
      <c r="AD248" s="84">
        <f>proj16jul!F248</f>
        <v>280378</v>
      </c>
      <c r="AE248" s="15">
        <f t="shared" si="44"/>
        <v>44990</v>
      </c>
      <c r="AF248" s="15"/>
      <c r="AG248" s="15">
        <f t="shared" si="53"/>
        <v>0</v>
      </c>
      <c r="AH248" s="15"/>
      <c r="AI248">
        <v>239</v>
      </c>
      <c r="AJ248"/>
      <c r="AK248"/>
      <c r="AL248" s="1">
        <f t="shared" si="54"/>
        <v>0</v>
      </c>
      <c r="AM248" s="122">
        <v>239</v>
      </c>
      <c r="AN248" s="71">
        <v>56</v>
      </c>
      <c r="AO248" s="71">
        <v>291900</v>
      </c>
      <c r="AP248" s="1">
        <f t="shared" si="55"/>
        <v>0.5</v>
      </c>
    </row>
    <row r="249" spans="1:42" ht="18.75">
      <c r="A249" s="19">
        <v>240</v>
      </c>
      <c r="B249" s="19" t="s">
        <v>1233</v>
      </c>
      <c r="C249" s="19">
        <v>240</v>
      </c>
      <c r="D249" s="21"/>
      <c r="E249" s="34">
        <f t="shared" si="45"/>
        <v>5</v>
      </c>
      <c r="F249" s="35">
        <f t="shared" si="46"/>
        <v>25000</v>
      </c>
      <c r="G249" s="34">
        <f t="shared" si="47"/>
        <v>1</v>
      </c>
      <c r="H249" s="36">
        <f t="shared" si="48"/>
        <v>5000</v>
      </c>
      <c r="I249"/>
      <c r="J249" s="96">
        <f>proj16aug!J249</f>
        <v>0</v>
      </c>
      <c r="K249" s="96">
        <f>proj16aug!K249</f>
        <v>0</v>
      </c>
      <c r="L249"/>
      <c r="M249" s="16"/>
      <c r="N249" s="36">
        <f t="shared" si="49"/>
        <v>25000</v>
      </c>
      <c r="O249" s="36">
        <f t="shared" si="50"/>
        <v>5000</v>
      </c>
      <c r="P249" s="20"/>
      <c r="Q249" s="18">
        <f t="shared" si="51"/>
        <v>60006</v>
      </c>
      <c r="R249" s="15">
        <f t="shared" si="42"/>
        <v>0</v>
      </c>
      <c r="S249">
        <v>240</v>
      </c>
      <c r="T249">
        <v>5</v>
      </c>
      <c r="U249">
        <v>25000</v>
      </c>
      <c r="V249" s="84">
        <f>proj16jul!C249</f>
        <v>4</v>
      </c>
      <c r="W249" s="84">
        <f>proj16jul!D249</f>
        <v>20000</v>
      </c>
      <c r="X249" s="15">
        <f t="shared" si="52"/>
        <v>5000</v>
      </c>
      <c r="Y249" s="15">
        <f t="shared" si="43"/>
        <v>0</v>
      </c>
      <c r="Z249" s="122">
        <v>240</v>
      </c>
      <c r="AA249" s="71">
        <v>1</v>
      </c>
      <c r="AB249" s="71">
        <v>5000</v>
      </c>
      <c r="AC249" s="84">
        <f>proj16jul!E249</f>
        <v>1</v>
      </c>
      <c r="AD249" s="84">
        <f>proj16jul!F249</f>
        <v>5000</v>
      </c>
      <c r="AE249" s="15">
        <f t="shared" si="44"/>
        <v>0</v>
      </c>
      <c r="AF249" s="15"/>
      <c r="AG249" s="15">
        <f t="shared" si="53"/>
        <v>0</v>
      </c>
      <c r="AH249" s="15"/>
      <c r="AI249" s="122">
        <v>240</v>
      </c>
      <c r="AJ249" s="71">
        <v>5</v>
      </c>
      <c r="AK249" s="71">
        <v>25000</v>
      </c>
      <c r="AL249" s="1">
        <f t="shared" si="54"/>
        <v>0</v>
      </c>
      <c r="AM249" s="122">
        <v>240</v>
      </c>
      <c r="AN249" s="71">
        <v>1</v>
      </c>
      <c r="AO249" s="71">
        <v>5000</v>
      </c>
      <c r="AP249" s="1">
        <f t="shared" si="55"/>
        <v>0</v>
      </c>
    </row>
    <row r="250" spans="1:42" s="1" customFormat="1" ht="18.75" hidden="1">
      <c r="A250" s="17">
        <v>241</v>
      </c>
      <c r="B250" s="17" t="s">
        <v>1234</v>
      </c>
      <c r="C250" s="17">
        <v>241</v>
      </c>
      <c r="D250" s="21"/>
      <c r="E250" s="34">
        <f t="shared" si="45"/>
        <v>0</v>
      </c>
      <c r="F250" s="35">
        <f t="shared" si="46"/>
        <v>0</v>
      </c>
      <c r="G250" s="34">
        <f t="shared" si="47"/>
        <v>0</v>
      </c>
      <c r="H250" s="36">
        <f t="shared" si="48"/>
        <v>0</v>
      </c>
      <c r="I250"/>
      <c r="J250" s="96">
        <f>proj16aug!J250</f>
        <v>0</v>
      </c>
      <c r="K250" s="96">
        <f>proj16aug!K250</f>
        <v>0</v>
      </c>
      <c r="L250"/>
      <c r="M250" s="16"/>
      <c r="N250" s="36">
        <f t="shared" si="49"/>
        <v>0</v>
      </c>
      <c r="O250" s="36">
        <f t="shared" si="50"/>
        <v>0</v>
      </c>
      <c r="P250" s="16"/>
      <c r="Q250" s="18">
        <f t="shared" si="51"/>
        <v>0</v>
      </c>
      <c r="R250" s="15">
        <f t="shared" si="42"/>
        <v>0</v>
      </c>
      <c r="S250">
        <v>241</v>
      </c>
      <c r="T250"/>
      <c r="U250"/>
      <c r="V250" s="185">
        <f>proj16jul!C250</f>
        <v>0</v>
      </c>
      <c r="W250" s="84">
        <f>proj16jul!D250</f>
        <v>0</v>
      </c>
      <c r="X250" s="15">
        <f t="shared" si="52"/>
        <v>0</v>
      </c>
      <c r="Y250" s="15">
        <f t="shared" si="43"/>
        <v>0</v>
      </c>
      <c r="Z250">
        <v>241</v>
      </c>
      <c r="AA250" s="71"/>
      <c r="AB250" s="71"/>
      <c r="AC250" s="84">
        <f>proj16jul!E250</f>
        <v>0</v>
      </c>
      <c r="AD250" s="84">
        <f>proj16jul!F250</f>
        <v>0</v>
      </c>
      <c r="AE250" s="15">
        <f t="shared" si="44"/>
        <v>0</v>
      </c>
      <c r="AF250" s="15"/>
      <c r="AG250" s="15">
        <f t="shared" si="53"/>
        <v>0</v>
      </c>
      <c r="AH250" s="15"/>
      <c r="AI250">
        <v>241</v>
      </c>
      <c r="AJ250"/>
      <c r="AK250"/>
      <c r="AL250" s="1">
        <f t="shared" si="54"/>
        <v>0</v>
      </c>
      <c r="AM250">
        <v>241</v>
      </c>
      <c r="AN250"/>
      <c r="AO250"/>
      <c r="AP250" s="1">
        <f t="shared" si="55"/>
        <v>0</v>
      </c>
    </row>
    <row r="251" spans="1:42" ht="18.75">
      <c r="A251" s="19">
        <v>242</v>
      </c>
      <c r="B251" s="19" t="s">
        <v>882</v>
      </c>
      <c r="C251" s="19">
        <v>242</v>
      </c>
      <c r="D251" s="21"/>
      <c r="E251" s="34">
        <f t="shared" si="45"/>
        <v>37</v>
      </c>
      <c r="F251" s="35">
        <f t="shared" si="46"/>
        <v>245160</v>
      </c>
      <c r="G251" s="34">
        <f t="shared" si="47"/>
        <v>21</v>
      </c>
      <c r="H251" s="36">
        <f t="shared" si="48"/>
        <v>129934</v>
      </c>
      <c r="I251"/>
      <c r="J251" s="96">
        <f>proj16aug!J251</f>
        <v>0</v>
      </c>
      <c r="K251" s="96">
        <f>proj16aug!K251</f>
        <v>0</v>
      </c>
      <c r="L251"/>
      <c r="M251" s="16"/>
      <c r="N251" s="36">
        <f t="shared" si="49"/>
        <v>245160</v>
      </c>
      <c r="O251" s="36">
        <f t="shared" si="50"/>
        <v>129934</v>
      </c>
      <c r="P251" s="20"/>
      <c r="Q251" s="18">
        <f t="shared" si="51"/>
        <v>750246</v>
      </c>
      <c r="R251" s="15">
        <f t="shared" si="42"/>
        <v>0</v>
      </c>
      <c r="S251">
        <v>242</v>
      </c>
      <c r="T251">
        <v>37</v>
      </c>
      <c r="U251">
        <v>245160</v>
      </c>
      <c r="V251" s="84">
        <f>proj16jul!C251</f>
        <v>27.849999999999998</v>
      </c>
      <c r="W251" s="84">
        <f>proj16jul!D251</f>
        <v>300338</v>
      </c>
      <c r="X251" s="15">
        <f t="shared" si="52"/>
        <v>-55178</v>
      </c>
      <c r="Y251" s="15">
        <f t="shared" si="43"/>
        <v>0</v>
      </c>
      <c r="Z251" s="122">
        <v>242</v>
      </c>
      <c r="AA251" s="71">
        <v>21</v>
      </c>
      <c r="AB251" s="71">
        <v>129934</v>
      </c>
      <c r="AC251" s="84">
        <f>proj16jul!E251</f>
        <v>20</v>
      </c>
      <c r="AD251" s="84">
        <f>proj16jul!F251</f>
        <v>124934</v>
      </c>
      <c r="AE251" s="15">
        <f t="shared" si="44"/>
        <v>5000</v>
      </c>
      <c r="AF251" s="15"/>
      <c r="AG251" s="15">
        <f t="shared" si="53"/>
        <v>0</v>
      </c>
      <c r="AH251" s="15"/>
      <c r="AI251" s="122">
        <v>242</v>
      </c>
      <c r="AJ251" s="71">
        <v>37.5</v>
      </c>
      <c r="AK251" s="71">
        <v>187500</v>
      </c>
      <c r="AL251" s="1">
        <f t="shared" si="54"/>
        <v>0.5</v>
      </c>
      <c r="AM251" s="122">
        <v>242</v>
      </c>
      <c r="AN251" s="71">
        <v>21</v>
      </c>
      <c r="AO251" s="71">
        <v>105000</v>
      </c>
      <c r="AP251" s="1">
        <f t="shared" si="55"/>
        <v>0</v>
      </c>
    </row>
    <row r="252" spans="1:42" ht="18.75">
      <c r="A252" s="19">
        <v>243</v>
      </c>
      <c r="B252" s="19" t="s">
        <v>1235</v>
      </c>
      <c r="C252" s="19">
        <v>243</v>
      </c>
      <c r="D252" s="21"/>
      <c r="E252" s="34">
        <f t="shared" si="45"/>
        <v>0</v>
      </c>
      <c r="F252" s="35">
        <f t="shared" si="46"/>
        <v>0</v>
      </c>
      <c r="G252" s="34">
        <f t="shared" si="47"/>
        <v>10</v>
      </c>
      <c r="H252" s="36">
        <f t="shared" si="48"/>
        <v>79440</v>
      </c>
      <c r="I252"/>
      <c r="J252" s="96">
        <f>proj16aug!J252</f>
        <v>0</v>
      </c>
      <c r="K252" s="96">
        <f>proj16aug!K252</f>
        <v>0</v>
      </c>
      <c r="L252"/>
      <c r="M252" s="16"/>
      <c r="N252" s="36">
        <f t="shared" si="49"/>
        <v>0</v>
      </c>
      <c r="O252" s="36">
        <f t="shared" si="50"/>
        <v>79440</v>
      </c>
      <c r="P252" s="20"/>
      <c r="Q252" s="18">
        <f t="shared" si="51"/>
        <v>158890</v>
      </c>
      <c r="R252" s="15">
        <f t="shared" si="42"/>
        <v>0</v>
      </c>
      <c r="S252">
        <v>243</v>
      </c>
      <c r="T252"/>
      <c r="U252"/>
      <c r="V252" s="185">
        <f>proj16jul!C252</f>
        <v>0</v>
      </c>
      <c r="W252" s="84">
        <f>proj16jul!D252</f>
        <v>0</v>
      </c>
      <c r="X252" s="15">
        <f t="shared" si="52"/>
        <v>0</v>
      </c>
      <c r="Y252" s="15">
        <f t="shared" si="43"/>
        <v>0</v>
      </c>
      <c r="Z252" s="122">
        <v>243</v>
      </c>
      <c r="AA252" s="71">
        <v>10</v>
      </c>
      <c r="AB252" s="71">
        <v>79440</v>
      </c>
      <c r="AC252" s="84">
        <f>proj16jul!E252</f>
        <v>10.629999999999999</v>
      </c>
      <c r="AD252" s="84">
        <f>proj16jul!F252</f>
        <v>71352</v>
      </c>
      <c r="AE252" s="15">
        <f t="shared" si="44"/>
        <v>8088</v>
      </c>
      <c r="AF252" s="15"/>
      <c r="AG252" s="15">
        <f t="shared" si="53"/>
        <v>0</v>
      </c>
      <c r="AH252" s="15"/>
      <c r="AI252">
        <v>243</v>
      </c>
      <c r="AJ252"/>
      <c r="AK252"/>
      <c r="AL252" s="1">
        <f t="shared" si="54"/>
        <v>0</v>
      </c>
      <c r="AM252" s="122">
        <v>243</v>
      </c>
      <c r="AN252" s="71">
        <v>10</v>
      </c>
      <c r="AO252" s="71">
        <v>63600</v>
      </c>
      <c r="AP252" s="1">
        <f t="shared" si="55"/>
        <v>0</v>
      </c>
    </row>
    <row r="253" spans="1:42" ht="18.75">
      <c r="A253" s="19">
        <v>244</v>
      </c>
      <c r="B253" s="19" t="s">
        <v>838</v>
      </c>
      <c r="C253" s="19">
        <v>244</v>
      </c>
      <c r="D253" s="21"/>
      <c r="E253" s="34">
        <f t="shared" si="45"/>
        <v>6</v>
      </c>
      <c r="F253" s="35">
        <f t="shared" si="46"/>
        <v>47950</v>
      </c>
      <c r="G253" s="34">
        <f t="shared" si="47"/>
        <v>161</v>
      </c>
      <c r="H253" s="36">
        <f t="shared" si="48"/>
        <v>889801</v>
      </c>
      <c r="I253"/>
      <c r="J253" s="96">
        <f>proj16aug!J253</f>
        <v>0</v>
      </c>
      <c r="K253" s="96">
        <f>proj16aug!K253</f>
        <v>0</v>
      </c>
      <c r="L253"/>
      <c r="M253" s="16"/>
      <c r="N253" s="36">
        <f t="shared" si="49"/>
        <v>47950</v>
      </c>
      <c r="O253" s="36">
        <f t="shared" si="50"/>
        <v>889801</v>
      </c>
      <c r="P253" s="20"/>
      <c r="Q253" s="18">
        <f t="shared" si="51"/>
        <v>1875669</v>
      </c>
      <c r="R253" s="15">
        <f t="shared" si="42"/>
        <v>0</v>
      </c>
      <c r="S253">
        <v>244</v>
      </c>
      <c r="T253">
        <v>6</v>
      </c>
      <c r="U253">
        <v>47950</v>
      </c>
      <c r="V253" s="84">
        <f>proj16jul!C253</f>
        <v>5.330000000000001</v>
      </c>
      <c r="W253" s="84">
        <f>proj16jul!D253</f>
        <v>47279</v>
      </c>
      <c r="X253" s="15">
        <f t="shared" si="52"/>
        <v>671</v>
      </c>
      <c r="Y253" s="15">
        <f t="shared" si="43"/>
        <v>0</v>
      </c>
      <c r="Z253" s="122">
        <v>244</v>
      </c>
      <c r="AA253" s="71">
        <v>161</v>
      </c>
      <c r="AB253" s="71">
        <v>889801</v>
      </c>
      <c r="AC253" s="84">
        <f>proj16jul!E253</f>
        <v>153.69</v>
      </c>
      <c r="AD253" s="84">
        <f>proj16jul!F253</f>
        <v>819586</v>
      </c>
      <c r="AE253" s="15">
        <f t="shared" si="44"/>
        <v>70215</v>
      </c>
      <c r="AF253" s="15"/>
      <c r="AG253" s="15">
        <f t="shared" si="53"/>
        <v>0</v>
      </c>
      <c r="AH253" s="15"/>
      <c r="AI253" s="122">
        <v>244</v>
      </c>
      <c r="AJ253" s="71">
        <v>6</v>
      </c>
      <c r="AK253" s="71">
        <v>30000</v>
      </c>
      <c r="AL253" s="1">
        <f t="shared" si="54"/>
        <v>0</v>
      </c>
      <c r="AM253" s="122">
        <v>244</v>
      </c>
      <c r="AN253" s="71">
        <v>161</v>
      </c>
      <c r="AO253" s="71">
        <v>815200</v>
      </c>
      <c r="AP253" s="1">
        <f t="shared" si="55"/>
        <v>0</v>
      </c>
    </row>
    <row r="254" spans="1:42" s="1" customFormat="1" ht="18.75" hidden="1">
      <c r="A254" s="17">
        <v>245</v>
      </c>
      <c r="B254" s="17" t="s">
        <v>1236</v>
      </c>
      <c r="C254" s="17">
        <v>245</v>
      </c>
      <c r="D254" s="21"/>
      <c r="E254" s="34">
        <f t="shared" si="45"/>
        <v>0</v>
      </c>
      <c r="F254" s="35">
        <f t="shared" si="46"/>
        <v>0</v>
      </c>
      <c r="G254" s="34">
        <f t="shared" si="47"/>
        <v>0</v>
      </c>
      <c r="H254" s="36">
        <f t="shared" si="48"/>
        <v>0</v>
      </c>
      <c r="I254"/>
      <c r="J254" s="96">
        <f>proj16aug!J254</f>
        <v>0</v>
      </c>
      <c r="K254" s="96">
        <f>proj16aug!K254</f>
        <v>0</v>
      </c>
      <c r="L254"/>
      <c r="M254" s="16"/>
      <c r="N254" s="36">
        <f t="shared" si="49"/>
        <v>0</v>
      </c>
      <c r="O254" s="36">
        <f t="shared" si="50"/>
        <v>0</v>
      </c>
      <c r="P254" s="16"/>
      <c r="Q254" s="18">
        <f t="shared" si="51"/>
        <v>0</v>
      </c>
      <c r="R254" s="15">
        <f t="shared" si="42"/>
        <v>0</v>
      </c>
      <c r="S254">
        <v>245</v>
      </c>
      <c r="T254"/>
      <c r="U254"/>
      <c r="V254" s="185">
        <f>proj16jul!C254</f>
        <v>0</v>
      </c>
      <c r="W254" s="84">
        <f>proj16jul!D254</f>
        <v>0</v>
      </c>
      <c r="X254" s="15">
        <f t="shared" si="52"/>
        <v>0</v>
      </c>
      <c r="Y254" s="15">
        <f t="shared" si="43"/>
        <v>0</v>
      </c>
      <c r="Z254">
        <v>245</v>
      </c>
      <c r="AA254" s="71"/>
      <c r="AB254" s="71"/>
      <c r="AC254" s="84">
        <f>proj16jul!E254</f>
        <v>0</v>
      </c>
      <c r="AD254" s="84">
        <f>proj16jul!F254</f>
        <v>0</v>
      </c>
      <c r="AE254" s="15">
        <f t="shared" si="44"/>
        <v>0</v>
      </c>
      <c r="AF254" s="15"/>
      <c r="AG254" s="15">
        <f t="shared" si="53"/>
        <v>0</v>
      </c>
      <c r="AH254" s="15"/>
      <c r="AI254">
        <v>245</v>
      </c>
      <c r="AJ254"/>
      <c r="AK254"/>
      <c r="AL254" s="1">
        <f t="shared" si="54"/>
        <v>0</v>
      </c>
      <c r="AM254">
        <v>245</v>
      </c>
      <c r="AN254"/>
      <c r="AO254"/>
      <c r="AP254" s="1">
        <f t="shared" si="55"/>
        <v>0</v>
      </c>
    </row>
    <row r="255" spans="1:42" s="1" customFormat="1" ht="18.75">
      <c r="A255" s="17">
        <v>246</v>
      </c>
      <c r="B255" s="17" t="s">
        <v>1273</v>
      </c>
      <c r="C255" s="17">
        <v>246</v>
      </c>
      <c r="D255" s="21"/>
      <c r="E255" s="34">
        <f t="shared" si="45"/>
        <v>0</v>
      </c>
      <c r="F255" s="35">
        <f t="shared" si="46"/>
        <v>0</v>
      </c>
      <c r="G255" s="34">
        <f t="shared" si="47"/>
        <v>5</v>
      </c>
      <c r="H255" s="36">
        <f t="shared" si="48"/>
        <v>39800</v>
      </c>
      <c r="I255"/>
      <c r="J255" s="96">
        <f>proj16aug!J255</f>
        <v>0</v>
      </c>
      <c r="K255" s="96">
        <f>proj16aug!K255</f>
        <v>0</v>
      </c>
      <c r="L255"/>
      <c r="M255" s="16"/>
      <c r="N255" s="36">
        <f t="shared" si="49"/>
        <v>0</v>
      </c>
      <c r="O255" s="36">
        <f t="shared" si="50"/>
        <v>39800</v>
      </c>
      <c r="P255" s="16"/>
      <c r="Q255" s="18">
        <f t="shared" si="51"/>
        <v>79605</v>
      </c>
      <c r="R255" s="15">
        <f t="shared" si="42"/>
        <v>0</v>
      </c>
      <c r="S255">
        <v>246</v>
      </c>
      <c r="T255"/>
      <c r="U255"/>
      <c r="V255" s="185">
        <f>proj16jul!C255</f>
        <v>0</v>
      </c>
      <c r="W255" s="84">
        <f>proj16jul!D255</f>
        <v>0</v>
      </c>
      <c r="X255" s="15">
        <f t="shared" si="52"/>
        <v>0</v>
      </c>
      <c r="Y255" s="15">
        <f t="shared" si="43"/>
        <v>0</v>
      </c>
      <c r="Z255" s="122">
        <v>246</v>
      </c>
      <c r="AA255" s="71">
        <v>5</v>
      </c>
      <c r="AB255" s="71">
        <v>39800</v>
      </c>
      <c r="AC255" s="84">
        <f>proj16jul!E255</f>
        <v>2.91</v>
      </c>
      <c r="AD255" s="84">
        <f>proj16jul!F255</f>
        <v>19369</v>
      </c>
      <c r="AE255" s="15">
        <f t="shared" si="44"/>
        <v>20431</v>
      </c>
      <c r="AF255" s="15"/>
      <c r="AG255" s="15">
        <f t="shared" si="53"/>
        <v>0</v>
      </c>
      <c r="AH255" s="15"/>
      <c r="AI255">
        <v>246</v>
      </c>
      <c r="AJ255"/>
      <c r="AK255"/>
      <c r="AL255" s="1">
        <f t="shared" si="54"/>
        <v>0</v>
      </c>
      <c r="AM255" s="122">
        <v>246</v>
      </c>
      <c r="AN255" s="71">
        <v>5</v>
      </c>
      <c r="AO255" s="71">
        <v>31800</v>
      </c>
      <c r="AP255" s="1">
        <f t="shared" si="55"/>
        <v>0</v>
      </c>
    </row>
    <row r="256" spans="1:42" s="1" customFormat="1" ht="18.75" hidden="1">
      <c r="A256" s="17">
        <v>247</v>
      </c>
      <c r="B256" s="17" t="s">
        <v>1237</v>
      </c>
      <c r="C256" s="17">
        <v>247</v>
      </c>
      <c r="D256" s="21"/>
      <c r="E256" s="34">
        <f t="shared" si="45"/>
        <v>0</v>
      </c>
      <c r="F256" s="35">
        <f t="shared" si="46"/>
        <v>0</v>
      </c>
      <c r="G256" s="34">
        <f t="shared" si="47"/>
        <v>0</v>
      </c>
      <c r="H256" s="36">
        <f t="shared" si="48"/>
        <v>0</v>
      </c>
      <c r="I256"/>
      <c r="J256" s="96">
        <f>proj16aug!J256</f>
        <v>0</v>
      </c>
      <c r="K256" s="96">
        <f>proj16aug!K256</f>
        <v>0</v>
      </c>
      <c r="L256"/>
      <c r="M256" s="16"/>
      <c r="N256" s="36">
        <f t="shared" si="49"/>
        <v>0</v>
      </c>
      <c r="O256" s="36">
        <f t="shared" si="50"/>
        <v>0</v>
      </c>
      <c r="P256" s="16"/>
      <c r="Q256" s="18">
        <f t="shared" si="51"/>
        <v>0</v>
      </c>
      <c r="R256" s="15">
        <f t="shared" si="42"/>
        <v>0</v>
      </c>
      <c r="S256">
        <v>247</v>
      </c>
      <c r="T256"/>
      <c r="U256"/>
      <c r="V256" s="185">
        <f>proj16jul!C256</f>
        <v>0</v>
      </c>
      <c r="W256" s="84">
        <f>proj16jul!D256</f>
        <v>0</v>
      </c>
      <c r="X256" s="15">
        <f t="shared" si="52"/>
        <v>0</v>
      </c>
      <c r="Y256" s="15">
        <f t="shared" si="43"/>
        <v>0</v>
      </c>
      <c r="Z256">
        <v>247</v>
      </c>
      <c r="AA256" s="71"/>
      <c r="AB256" s="71"/>
      <c r="AC256" s="84">
        <f>proj16jul!E256</f>
        <v>0</v>
      </c>
      <c r="AD256" s="84">
        <f>proj16jul!F256</f>
        <v>0</v>
      </c>
      <c r="AE256" s="15">
        <f t="shared" si="44"/>
        <v>0</v>
      </c>
      <c r="AF256" s="15"/>
      <c r="AG256" s="15">
        <f t="shared" si="53"/>
        <v>0</v>
      </c>
      <c r="AH256" s="15"/>
      <c r="AI256">
        <v>247</v>
      </c>
      <c r="AJ256"/>
      <c r="AK256"/>
      <c r="AL256" s="1">
        <f t="shared" si="54"/>
        <v>0</v>
      </c>
      <c r="AM256">
        <v>247</v>
      </c>
      <c r="AN256"/>
      <c r="AO256"/>
      <c r="AP256" s="1">
        <f t="shared" si="55"/>
        <v>0</v>
      </c>
    </row>
    <row r="257" spans="1:42" ht="18.75">
      <c r="A257" s="19">
        <v>248</v>
      </c>
      <c r="B257" s="19" t="s">
        <v>1304</v>
      </c>
      <c r="C257" s="19">
        <v>248</v>
      </c>
      <c r="D257" s="21"/>
      <c r="E257" s="34">
        <f t="shared" si="45"/>
        <v>0</v>
      </c>
      <c r="F257" s="35">
        <f t="shared" si="46"/>
        <v>0</v>
      </c>
      <c r="G257" s="34">
        <f t="shared" si="47"/>
        <v>12</v>
      </c>
      <c r="H257" s="36">
        <f t="shared" si="48"/>
        <v>70824</v>
      </c>
      <c r="I257"/>
      <c r="J257" s="96">
        <f>proj16aug!J257</f>
        <v>0</v>
      </c>
      <c r="K257" s="96">
        <f>proj16aug!K257</f>
        <v>0</v>
      </c>
      <c r="L257"/>
      <c r="M257" s="16"/>
      <c r="N257" s="36">
        <f t="shared" si="49"/>
        <v>0</v>
      </c>
      <c r="O257" s="36">
        <f t="shared" si="50"/>
        <v>70824</v>
      </c>
      <c r="P257" s="20"/>
      <c r="Q257" s="18">
        <f t="shared" si="51"/>
        <v>141660</v>
      </c>
      <c r="R257" s="15">
        <f t="shared" si="42"/>
        <v>0</v>
      </c>
      <c r="S257">
        <v>248</v>
      </c>
      <c r="T257"/>
      <c r="U257"/>
      <c r="V257" s="185">
        <f>proj16jul!C257</f>
        <v>0</v>
      </c>
      <c r="W257" s="84">
        <f>proj16jul!D257</f>
        <v>0</v>
      </c>
      <c r="X257" s="15">
        <f t="shared" si="52"/>
        <v>0</v>
      </c>
      <c r="Y257" s="15">
        <f t="shared" si="43"/>
        <v>0</v>
      </c>
      <c r="Z257" s="122">
        <v>248</v>
      </c>
      <c r="AA257" s="71">
        <v>12</v>
      </c>
      <c r="AB257" s="71">
        <v>70824</v>
      </c>
      <c r="AC257" s="84">
        <f>proj16jul!E257</f>
        <v>12.44</v>
      </c>
      <c r="AD257" s="84">
        <f>proj16jul!F257</f>
        <v>71448</v>
      </c>
      <c r="AE257" s="15">
        <f t="shared" si="44"/>
        <v>-624</v>
      </c>
      <c r="AF257" s="15"/>
      <c r="AG257" s="15">
        <f t="shared" si="53"/>
        <v>0</v>
      </c>
      <c r="AH257" s="15"/>
      <c r="AI257">
        <v>248</v>
      </c>
      <c r="AJ257"/>
      <c r="AK257"/>
      <c r="AL257" s="1">
        <f t="shared" si="54"/>
        <v>0</v>
      </c>
      <c r="AM257" s="122">
        <v>248</v>
      </c>
      <c r="AN257" s="71">
        <v>12</v>
      </c>
      <c r="AO257" s="71">
        <v>68500</v>
      </c>
      <c r="AP257" s="1">
        <f t="shared" si="55"/>
        <v>0</v>
      </c>
    </row>
    <row r="258" spans="1:42" ht="18.75">
      <c r="A258" s="19">
        <v>249</v>
      </c>
      <c r="B258" s="19" t="s">
        <v>881</v>
      </c>
      <c r="C258" s="19">
        <v>249</v>
      </c>
      <c r="D258" s="21"/>
      <c r="E258" s="34">
        <f t="shared" si="45"/>
        <v>80.5</v>
      </c>
      <c r="F258" s="35">
        <f t="shared" si="46"/>
        <v>418500</v>
      </c>
      <c r="G258" s="34">
        <f t="shared" si="47"/>
        <v>15</v>
      </c>
      <c r="H258" s="36">
        <f t="shared" si="48"/>
        <v>83198</v>
      </c>
      <c r="I258"/>
      <c r="J258" s="96">
        <f>proj16aug!J258</f>
        <v>0</v>
      </c>
      <c r="K258" s="96">
        <f>proj16aug!K258</f>
        <v>0</v>
      </c>
      <c r="L258"/>
      <c r="M258" s="16"/>
      <c r="N258" s="36">
        <f t="shared" si="49"/>
        <v>418500</v>
      </c>
      <c r="O258" s="36">
        <f t="shared" si="50"/>
        <v>83198</v>
      </c>
      <c r="P258" s="20"/>
      <c r="Q258" s="18">
        <f t="shared" si="51"/>
        <v>1003491.5</v>
      </c>
      <c r="R258" s="15">
        <f t="shared" si="42"/>
        <v>0</v>
      </c>
      <c r="S258">
        <v>249</v>
      </c>
      <c r="T258">
        <v>80.5</v>
      </c>
      <c r="U258">
        <v>418500</v>
      </c>
      <c r="V258" s="84">
        <f>proj16jul!C258</f>
        <v>76</v>
      </c>
      <c r="W258" s="84">
        <f>proj16jul!D258</f>
        <v>380000</v>
      </c>
      <c r="X258" s="15">
        <f t="shared" si="52"/>
        <v>38500</v>
      </c>
      <c r="Y258" s="15">
        <f t="shared" si="43"/>
        <v>0</v>
      </c>
      <c r="Z258" s="122">
        <v>249</v>
      </c>
      <c r="AA258" s="71">
        <v>15</v>
      </c>
      <c r="AB258" s="71">
        <v>83198</v>
      </c>
      <c r="AC258" s="84">
        <f>proj16jul!E258</f>
        <v>16.170000000000002</v>
      </c>
      <c r="AD258" s="84">
        <f>proj16jul!F258</f>
        <v>86852</v>
      </c>
      <c r="AE258" s="15">
        <f t="shared" si="44"/>
        <v>-3654</v>
      </c>
      <c r="AF258" s="15"/>
      <c r="AG258" s="15">
        <f t="shared" si="53"/>
        <v>0</v>
      </c>
      <c r="AH258" s="15"/>
      <c r="AI258" s="122">
        <v>249</v>
      </c>
      <c r="AJ258" s="71">
        <v>81</v>
      </c>
      <c r="AK258" s="71">
        <v>405000</v>
      </c>
      <c r="AL258" s="1">
        <f t="shared" si="54"/>
        <v>0.5</v>
      </c>
      <c r="AM258" s="122">
        <v>249</v>
      </c>
      <c r="AN258" s="71">
        <v>15</v>
      </c>
      <c r="AO258" s="71">
        <v>75000</v>
      </c>
      <c r="AP258" s="1">
        <f t="shared" si="55"/>
        <v>0</v>
      </c>
    </row>
    <row r="259" spans="1:42" s="1" customFormat="1" ht="18.75" hidden="1">
      <c r="A259" s="17">
        <v>250</v>
      </c>
      <c r="B259" s="17" t="s">
        <v>905</v>
      </c>
      <c r="C259" s="17">
        <v>250</v>
      </c>
      <c r="D259" s="21"/>
      <c r="E259" s="34">
        <f t="shared" si="45"/>
        <v>0</v>
      </c>
      <c r="F259" s="35">
        <f t="shared" si="46"/>
        <v>0</v>
      </c>
      <c r="G259" s="34">
        <f t="shared" si="47"/>
        <v>0</v>
      </c>
      <c r="H259" s="36">
        <f t="shared" si="48"/>
        <v>0</v>
      </c>
      <c r="I259"/>
      <c r="J259" s="96">
        <f>proj16aug!J259</f>
        <v>0</v>
      </c>
      <c r="K259" s="96">
        <f>proj16aug!K259</f>
        <v>0</v>
      </c>
      <c r="L259"/>
      <c r="M259" s="16"/>
      <c r="N259" s="36">
        <f t="shared" si="49"/>
        <v>0</v>
      </c>
      <c r="O259" s="36">
        <f t="shared" si="50"/>
        <v>0</v>
      </c>
      <c r="P259" s="16"/>
      <c r="Q259" s="18">
        <f t="shared" si="51"/>
        <v>0</v>
      </c>
      <c r="R259" s="15">
        <f t="shared" si="42"/>
        <v>0</v>
      </c>
      <c r="S259">
        <v>250</v>
      </c>
      <c r="T259"/>
      <c r="U259"/>
      <c r="V259" s="185">
        <f>proj16jul!C259</f>
        <v>0</v>
      </c>
      <c r="W259" s="84">
        <f>proj16jul!D259</f>
        <v>0</v>
      </c>
      <c r="X259" s="15">
        <f t="shared" si="52"/>
        <v>0</v>
      </c>
      <c r="Y259" s="15">
        <f t="shared" si="43"/>
        <v>0</v>
      </c>
      <c r="Z259">
        <v>250</v>
      </c>
      <c r="AA259" s="71"/>
      <c r="AB259" s="71"/>
      <c r="AC259" s="84">
        <f>proj16jul!E259</f>
        <v>2</v>
      </c>
      <c r="AD259" s="84">
        <f>proj16jul!F259</f>
        <v>10000</v>
      </c>
      <c r="AE259" s="15">
        <f t="shared" si="44"/>
        <v>-10000</v>
      </c>
      <c r="AF259" s="15"/>
      <c r="AG259" s="15">
        <f t="shared" si="53"/>
        <v>0</v>
      </c>
      <c r="AH259" s="15"/>
      <c r="AI259">
        <v>250</v>
      </c>
      <c r="AJ259"/>
      <c r="AK259"/>
      <c r="AL259" s="1">
        <f t="shared" si="54"/>
        <v>0</v>
      </c>
      <c r="AM259">
        <v>250</v>
      </c>
      <c r="AN259"/>
      <c r="AO259"/>
      <c r="AP259" s="1">
        <f t="shared" si="55"/>
        <v>0</v>
      </c>
    </row>
    <row r="260" spans="1:42" s="1" customFormat="1" ht="18.75">
      <c r="A260" s="17">
        <v>251</v>
      </c>
      <c r="B260" s="17" t="s">
        <v>1238</v>
      </c>
      <c r="C260" s="17">
        <v>251</v>
      </c>
      <c r="D260" s="21"/>
      <c r="E260" s="34">
        <f t="shared" si="45"/>
        <v>33</v>
      </c>
      <c r="F260" s="35">
        <f t="shared" si="46"/>
        <v>181877</v>
      </c>
      <c r="G260" s="34">
        <f t="shared" si="47"/>
        <v>15</v>
      </c>
      <c r="H260" s="36">
        <f t="shared" si="48"/>
        <v>96000</v>
      </c>
      <c r="I260"/>
      <c r="J260" s="96">
        <f>proj16aug!J260</f>
        <v>0</v>
      </c>
      <c r="K260" s="96">
        <f>proj16aug!K260</f>
        <v>0</v>
      </c>
      <c r="L260"/>
      <c r="M260" s="16"/>
      <c r="N260" s="36">
        <f t="shared" si="49"/>
        <v>181877</v>
      </c>
      <c r="O260" s="36">
        <f t="shared" si="50"/>
        <v>96000</v>
      </c>
      <c r="P260" s="16"/>
      <c r="Q260" s="18">
        <f t="shared" si="51"/>
        <v>555802</v>
      </c>
      <c r="R260" s="15">
        <f t="shared" si="42"/>
        <v>0</v>
      </c>
      <c r="S260">
        <v>251</v>
      </c>
      <c r="T260">
        <v>33</v>
      </c>
      <c r="U260">
        <v>181877</v>
      </c>
      <c r="V260" s="84">
        <f>proj16jul!C260</f>
        <v>36.28</v>
      </c>
      <c r="W260" s="84">
        <f>proj16jul!D260</f>
        <v>185181</v>
      </c>
      <c r="X260" s="15">
        <f t="shared" si="52"/>
        <v>-3304</v>
      </c>
      <c r="Y260" s="15">
        <f t="shared" si="43"/>
        <v>0</v>
      </c>
      <c r="Z260" s="122">
        <v>251</v>
      </c>
      <c r="AA260" s="71">
        <v>15</v>
      </c>
      <c r="AB260" s="71">
        <v>96000</v>
      </c>
      <c r="AC260" s="84">
        <f>proj16jul!E260</f>
        <v>11.52</v>
      </c>
      <c r="AD260" s="84">
        <f>proj16jul!F260</f>
        <v>67851</v>
      </c>
      <c r="AE260" s="15">
        <f t="shared" si="44"/>
        <v>28149</v>
      </c>
      <c r="AF260" s="15"/>
      <c r="AG260" s="15">
        <f t="shared" si="53"/>
        <v>0</v>
      </c>
      <c r="AH260" s="15"/>
      <c r="AI260" s="122">
        <v>251</v>
      </c>
      <c r="AJ260" s="71">
        <v>33</v>
      </c>
      <c r="AK260" s="71">
        <v>165000</v>
      </c>
      <c r="AL260" s="1">
        <f t="shared" si="54"/>
        <v>0</v>
      </c>
      <c r="AM260" s="122">
        <v>251</v>
      </c>
      <c r="AN260" s="71">
        <v>17</v>
      </c>
      <c r="AO260" s="71">
        <v>102000</v>
      </c>
      <c r="AP260" s="1">
        <f t="shared" si="55"/>
        <v>2</v>
      </c>
    </row>
    <row r="261" spans="1:42" ht="18.75">
      <c r="A261" s="19">
        <v>252</v>
      </c>
      <c r="B261" s="19" t="s">
        <v>811</v>
      </c>
      <c r="C261" s="19">
        <v>252</v>
      </c>
      <c r="D261" s="21"/>
      <c r="E261" s="34">
        <f t="shared" si="45"/>
        <v>234</v>
      </c>
      <c r="F261" s="35">
        <f t="shared" si="46"/>
        <v>1312827</v>
      </c>
      <c r="G261" s="34">
        <f t="shared" si="47"/>
        <v>26</v>
      </c>
      <c r="H261" s="36">
        <f t="shared" si="48"/>
        <v>134446</v>
      </c>
      <c r="I261"/>
      <c r="J261" s="96">
        <f>proj16aug!J261</f>
        <v>0</v>
      </c>
      <c r="K261" s="96">
        <f>proj16aug!K261</f>
        <v>0</v>
      </c>
      <c r="L261"/>
      <c r="M261" s="16"/>
      <c r="N261" s="36">
        <f t="shared" si="49"/>
        <v>1312827</v>
      </c>
      <c r="O261" s="36">
        <f t="shared" si="50"/>
        <v>134446</v>
      </c>
      <c r="P261" s="20"/>
      <c r="Q261" s="18">
        <f t="shared" si="51"/>
        <v>2894806</v>
      </c>
      <c r="R261" s="15">
        <f t="shared" si="42"/>
        <v>0</v>
      </c>
      <c r="S261">
        <v>252</v>
      </c>
      <c r="T261">
        <v>234</v>
      </c>
      <c r="U261">
        <v>1312827</v>
      </c>
      <c r="V261" s="84">
        <f>proj16jul!C261</f>
        <v>224.25999999999993</v>
      </c>
      <c r="W261" s="84">
        <f>proj16jul!D261</f>
        <v>1245557</v>
      </c>
      <c r="X261" s="15">
        <f t="shared" si="52"/>
        <v>67270</v>
      </c>
      <c r="Y261" s="15">
        <f t="shared" si="43"/>
        <v>0</v>
      </c>
      <c r="Z261" s="122">
        <v>252</v>
      </c>
      <c r="AA261" s="71">
        <v>26</v>
      </c>
      <c r="AB261" s="71">
        <v>134446</v>
      </c>
      <c r="AC261" s="84">
        <f>proj16jul!E261</f>
        <v>27.849999999999998</v>
      </c>
      <c r="AD261" s="84">
        <f>proj16jul!F261</f>
        <v>152910</v>
      </c>
      <c r="AE261" s="15">
        <f t="shared" si="44"/>
        <v>-18464</v>
      </c>
      <c r="AF261" s="15"/>
      <c r="AG261" s="15">
        <f t="shared" si="53"/>
        <v>0</v>
      </c>
      <c r="AH261" s="15"/>
      <c r="AI261" s="122">
        <v>252</v>
      </c>
      <c r="AJ261" s="71">
        <v>234</v>
      </c>
      <c r="AK261" s="71">
        <v>1170000</v>
      </c>
      <c r="AL261" s="1">
        <f t="shared" si="54"/>
        <v>0</v>
      </c>
      <c r="AM261" s="122">
        <v>252</v>
      </c>
      <c r="AN261" s="71">
        <v>26</v>
      </c>
      <c r="AO261" s="71">
        <v>130000</v>
      </c>
      <c r="AP261" s="1">
        <f t="shared" si="55"/>
        <v>0</v>
      </c>
    </row>
    <row r="262" spans="1:42" ht="18.75">
      <c r="A262" s="19">
        <v>253</v>
      </c>
      <c r="B262" s="19" t="s">
        <v>884</v>
      </c>
      <c r="C262" s="19">
        <v>253</v>
      </c>
      <c r="D262" s="21"/>
      <c r="E262" s="34">
        <f t="shared" si="45"/>
        <v>18.5</v>
      </c>
      <c r="F262" s="35">
        <f t="shared" si="46"/>
        <v>110368</v>
      </c>
      <c r="G262" s="34">
        <f t="shared" si="47"/>
        <v>3</v>
      </c>
      <c r="H262" s="36">
        <f t="shared" si="48"/>
        <v>21970</v>
      </c>
      <c r="I262"/>
      <c r="J262" s="96">
        <f>proj16aug!J262</f>
        <v>0</v>
      </c>
      <c r="K262" s="96">
        <f>proj16aug!K262</f>
        <v>0</v>
      </c>
      <c r="L262"/>
      <c r="M262" s="16"/>
      <c r="N262" s="36">
        <f t="shared" si="49"/>
        <v>110368</v>
      </c>
      <c r="O262" s="36">
        <f t="shared" si="50"/>
        <v>21970</v>
      </c>
      <c r="P262" s="20"/>
      <c r="Q262" s="18">
        <f t="shared" si="51"/>
        <v>264697.5</v>
      </c>
      <c r="R262" s="15">
        <f t="shared" si="42"/>
        <v>0</v>
      </c>
      <c r="S262">
        <v>253</v>
      </c>
      <c r="T262">
        <v>18.5</v>
      </c>
      <c r="U262">
        <v>110368</v>
      </c>
      <c r="V262" s="84">
        <f>proj16jul!C262</f>
        <v>18.38</v>
      </c>
      <c r="W262" s="84">
        <f>proj16jul!D262</f>
        <v>93768</v>
      </c>
      <c r="X262" s="15">
        <f t="shared" si="52"/>
        <v>16600</v>
      </c>
      <c r="Y262" s="15">
        <f t="shared" si="43"/>
        <v>0</v>
      </c>
      <c r="Z262" s="122">
        <v>253</v>
      </c>
      <c r="AA262" s="71">
        <v>3</v>
      </c>
      <c r="AB262" s="71">
        <v>21970</v>
      </c>
      <c r="AC262" s="84">
        <f>proj16jul!E262</f>
        <v>2</v>
      </c>
      <c r="AD262" s="84">
        <f>proj16jul!F262</f>
        <v>16970</v>
      </c>
      <c r="AE262" s="15">
        <f t="shared" si="44"/>
        <v>5000</v>
      </c>
      <c r="AF262" s="15"/>
      <c r="AG262" s="15">
        <f t="shared" si="53"/>
        <v>0</v>
      </c>
      <c r="AH262" s="15"/>
      <c r="AI262" s="122">
        <v>253</v>
      </c>
      <c r="AJ262" s="71">
        <v>22.5</v>
      </c>
      <c r="AK262" s="71">
        <v>112500</v>
      </c>
      <c r="AL262" s="1">
        <f t="shared" si="54"/>
        <v>4</v>
      </c>
      <c r="AM262" s="122">
        <v>253</v>
      </c>
      <c r="AN262" s="71">
        <v>3.5</v>
      </c>
      <c r="AO262" s="71">
        <v>17500</v>
      </c>
      <c r="AP262" s="1">
        <f t="shared" si="55"/>
        <v>0.5</v>
      </c>
    </row>
    <row r="263" spans="1:42" s="1" customFormat="1" ht="18.75" hidden="1">
      <c r="A263" s="17">
        <v>254</v>
      </c>
      <c r="B263" s="17" t="s">
        <v>1239</v>
      </c>
      <c r="C263" s="17">
        <v>254</v>
      </c>
      <c r="D263" s="21"/>
      <c r="E263" s="34">
        <f t="shared" si="45"/>
        <v>0</v>
      </c>
      <c r="F263" s="35">
        <f t="shared" si="46"/>
        <v>0</v>
      </c>
      <c r="G263" s="34">
        <f t="shared" si="47"/>
        <v>0</v>
      </c>
      <c r="H263" s="36">
        <f t="shared" si="48"/>
        <v>0</v>
      </c>
      <c r="I263"/>
      <c r="J263" s="96">
        <f>proj16aug!J263</f>
        <v>0</v>
      </c>
      <c r="K263" s="96">
        <f>proj16aug!K263</f>
        <v>0</v>
      </c>
      <c r="L263"/>
      <c r="M263" s="16"/>
      <c r="N263" s="36">
        <f t="shared" si="49"/>
        <v>0</v>
      </c>
      <c r="O263" s="36">
        <f t="shared" si="50"/>
        <v>0</v>
      </c>
      <c r="P263" s="16"/>
      <c r="Q263" s="18">
        <f t="shared" si="51"/>
        <v>0</v>
      </c>
      <c r="R263" s="15">
        <f t="shared" si="42"/>
        <v>0</v>
      </c>
      <c r="S263">
        <v>254</v>
      </c>
      <c r="T263"/>
      <c r="U263"/>
      <c r="V263" s="185">
        <f>proj16jul!C263</f>
        <v>0</v>
      </c>
      <c r="W263" s="84">
        <f>proj16jul!D263</f>
        <v>0</v>
      </c>
      <c r="X263" s="15">
        <f t="shared" si="52"/>
        <v>0</v>
      </c>
      <c r="Y263" s="15">
        <f t="shared" si="43"/>
        <v>0</v>
      </c>
      <c r="Z263">
        <v>254</v>
      </c>
      <c r="AA263" s="71"/>
      <c r="AB263" s="71"/>
      <c r="AC263" s="84">
        <f>proj16jul!E263</f>
        <v>0</v>
      </c>
      <c r="AD263" s="84">
        <f>proj16jul!F263</f>
        <v>0</v>
      </c>
      <c r="AE263" s="15">
        <f t="shared" si="44"/>
        <v>0</v>
      </c>
      <c r="AF263" s="15"/>
      <c r="AG263" s="15">
        <f t="shared" si="53"/>
        <v>0</v>
      </c>
      <c r="AH263" s="15"/>
      <c r="AI263">
        <v>254</v>
      </c>
      <c r="AJ263"/>
      <c r="AK263"/>
      <c r="AL263" s="1">
        <f t="shared" si="54"/>
        <v>0</v>
      </c>
      <c r="AM263">
        <v>254</v>
      </c>
      <c r="AN263"/>
      <c r="AO263"/>
      <c r="AP263" s="1">
        <f t="shared" si="55"/>
        <v>0</v>
      </c>
    </row>
    <row r="264" spans="1:42" s="1" customFormat="1" ht="18.75" hidden="1">
      <c r="A264" s="17">
        <v>255</v>
      </c>
      <c r="B264" s="17" t="s">
        <v>1240</v>
      </c>
      <c r="C264" s="17">
        <v>255</v>
      </c>
      <c r="D264" s="21"/>
      <c r="E264" s="34">
        <f t="shared" si="45"/>
        <v>0</v>
      </c>
      <c r="F264" s="35">
        <f t="shared" si="46"/>
        <v>0</v>
      </c>
      <c r="G264" s="34">
        <f t="shared" si="47"/>
        <v>0</v>
      </c>
      <c r="H264" s="36">
        <f t="shared" si="48"/>
        <v>0</v>
      </c>
      <c r="I264"/>
      <c r="J264" s="96">
        <f>proj16aug!J264</f>
        <v>0</v>
      </c>
      <c r="K264" s="96">
        <f>proj16aug!K264</f>
        <v>0</v>
      </c>
      <c r="L264"/>
      <c r="M264" s="16"/>
      <c r="N264" s="36">
        <f t="shared" si="49"/>
        <v>0</v>
      </c>
      <c r="O264" s="36">
        <f t="shared" si="50"/>
        <v>0</v>
      </c>
      <c r="P264" s="16"/>
      <c r="Q264" s="18">
        <f t="shared" si="51"/>
        <v>0</v>
      </c>
      <c r="R264" s="15">
        <f t="shared" si="42"/>
        <v>0</v>
      </c>
      <c r="S264">
        <v>255</v>
      </c>
      <c r="T264"/>
      <c r="U264"/>
      <c r="V264" s="185">
        <f>proj16jul!C264</f>
        <v>0</v>
      </c>
      <c r="W264" s="84">
        <f>proj16jul!D264</f>
        <v>0</v>
      </c>
      <c r="X264" s="15">
        <f t="shared" si="52"/>
        <v>0</v>
      </c>
      <c r="Y264" s="15">
        <f t="shared" si="43"/>
        <v>0</v>
      </c>
      <c r="Z264">
        <v>255</v>
      </c>
      <c r="AA264" s="71"/>
      <c r="AB264" s="71"/>
      <c r="AC264" s="84">
        <f>proj16jul!E264</f>
        <v>0</v>
      </c>
      <c r="AD264" s="84">
        <f>proj16jul!F264</f>
        <v>0</v>
      </c>
      <c r="AE264" s="15">
        <f t="shared" si="44"/>
        <v>0</v>
      </c>
      <c r="AF264" s="15"/>
      <c r="AG264" s="15">
        <f t="shared" si="53"/>
        <v>0</v>
      </c>
      <c r="AH264" s="15"/>
      <c r="AI264">
        <v>255</v>
      </c>
      <c r="AJ264"/>
      <c r="AK264"/>
      <c r="AL264" s="1">
        <f t="shared" si="54"/>
        <v>0</v>
      </c>
      <c r="AM264">
        <v>255</v>
      </c>
      <c r="AN264"/>
      <c r="AO264"/>
      <c r="AP264" s="1">
        <f t="shared" si="55"/>
        <v>0</v>
      </c>
    </row>
    <row r="265" spans="1:42" s="1" customFormat="1" ht="18.75" hidden="1">
      <c r="A265" s="17">
        <v>256</v>
      </c>
      <c r="B265" s="17" t="s">
        <v>1241</v>
      </c>
      <c r="C265" s="17">
        <v>256</v>
      </c>
      <c r="D265" s="21"/>
      <c r="E265" s="34">
        <f t="shared" si="45"/>
        <v>0</v>
      </c>
      <c r="F265" s="35">
        <f t="shared" si="46"/>
        <v>0</v>
      </c>
      <c r="G265" s="34">
        <f t="shared" si="47"/>
        <v>0</v>
      </c>
      <c r="H265" s="36">
        <f t="shared" si="48"/>
        <v>0</v>
      </c>
      <c r="I265"/>
      <c r="J265" s="96">
        <f>proj16aug!J265</f>
        <v>0</v>
      </c>
      <c r="K265" s="96">
        <f>proj16aug!K265</f>
        <v>0</v>
      </c>
      <c r="L265"/>
      <c r="M265" s="16"/>
      <c r="N265" s="36">
        <f t="shared" si="49"/>
        <v>0</v>
      </c>
      <c r="O265" s="36">
        <f t="shared" si="50"/>
        <v>0</v>
      </c>
      <c r="P265" s="16"/>
      <c r="Q265" s="18">
        <f t="shared" si="51"/>
        <v>0</v>
      </c>
      <c r="R265" s="15">
        <f t="shared" si="42"/>
        <v>0</v>
      </c>
      <c r="S265">
        <v>256</v>
      </c>
      <c r="T265"/>
      <c r="U265"/>
      <c r="V265" s="185">
        <f>proj16jul!C265</f>
        <v>0</v>
      </c>
      <c r="W265" s="84">
        <f>proj16jul!D265</f>
        <v>0</v>
      </c>
      <c r="X265" s="15">
        <f t="shared" si="52"/>
        <v>0</v>
      </c>
      <c r="Y265" s="15">
        <f t="shared" si="43"/>
        <v>0</v>
      </c>
      <c r="Z265">
        <v>256</v>
      </c>
      <c r="AA265" s="71"/>
      <c r="AB265" s="71"/>
      <c r="AC265" s="84">
        <f>proj16jul!E265</f>
        <v>0</v>
      </c>
      <c r="AD265" s="84">
        <f>proj16jul!F265</f>
        <v>0</v>
      </c>
      <c r="AE265" s="15">
        <f t="shared" si="44"/>
        <v>0</v>
      </c>
      <c r="AF265" s="15"/>
      <c r="AG265" s="15">
        <f t="shared" si="53"/>
        <v>0</v>
      </c>
      <c r="AH265" s="15"/>
      <c r="AI265">
        <v>256</v>
      </c>
      <c r="AJ265"/>
      <c r="AK265"/>
      <c r="AL265" s="1">
        <f t="shared" si="54"/>
        <v>0</v>
      </c>
      <c r="AM265">
        <v>256</v>
      </c>
      <c r="AN265"/>
      <c r="AO265"/>
      <c r="AP265" s="1">
        <f t="shared" si="55"/>
        <v>0</v>
      </c>
    </row>
    <row r="266" spans="1:42" s="1" customFormat="1" ht="18.75" hidden="1">
      <c r="A266" s="17">
        <v>257</v>
      </c>
      <c r="B266" s="17" t="s">
        <v>1242</v>
      </c>
      <c r="C266" s="17">
        <v>257</v>
      </c>
      <c r="D266" s="21"/>
      <c r="E266" s="34">
        <f t="shared" si="45"/>
        <v>0</v>
      </c>
      <c r="F266" s="35">
        <f t="shared" si="46"/>
        <v>0</v>
      </c>
      <c r="G266" s="34">
        <f t="shared" si="47"/>
        <v>0</v>
      </c>
      <c r="H266" s="36">
        <f t="shared" si="48"/>
        <v>0</v>
      </c>
      <c r="I266"/>
      <c r="J266" s="96">
        <f>proj16aug!J266</f>
        <v>0</v>
      </c>
      <c r="K266" s="96">
        <f>proj16aug!K266</f>
        <v>0</v>
      </c>
      <c r="L266"/>
      <c r="M266" s="16"/>
      <c r="N266" s="36">
        <f t="shared" si="49"/>
        <v>0</v>
      </c>
      <c r="O266" s="36">
        <f t="shared" si="50"/>
        <v>0</v>
      </c>
      <c r="P266" s="16"/>
      <c r="Q266" s="18">
        <f t="shared" si="51"/>
        <v>0</v>
      </c>
      <c r="R266" s="15">
        <f t="shared" ref="R266:R329" si="56">ABS(A266-S266)</f>
        <v>0</v>
      </c>
      <c r="S266">
        <v>257</v>
      </c>
      <c r="T266"/>
      <c r="U266"/>
      <c r="V266" s="185">
        <f>proj16jul!C266</f>
        <v>0</v>
      </c>
      <c r="W266" s="84">
        <f>proj16jul!D266</f>
        <v>0</v>
      </c>
      <c r="X266" s="15">
        <f t="shared" si="52"/>
        <v>0</v>
      </c>
      <c r="Y266" s="15">
        <f t="shared" ref="Y266:Y329" si="57">ABS(Z266-A266)</f>
        <v>0</v>
      </c>
      <c r="Z266">
        <v>257</v>
      </c>
      <c r="AA266" s="71"/>
      <c r="AB266" s="71"/>
      <c r="AC266" s="84">
        <f>proj16jul!E266</f>
        <v>0</v>
      </c>
      <c r="AD266" s="84">
        <f>proj16jul!F266</f>
        <v>0</v>
      </c>
      <c r="AE266" s="15">
        <f t="shared" ref="AE266:AE329" si="58">AB266-AD266</f>
        <v>0</v>
      </c>
      <c r="AF266" s="15"/>
      <c r="AG266" s="15">
        <f t="shared" si="53"/>
        <v>0</v>
      </c>
      <c r="AH266" s="15"/>
      <c r="AI266">
        <v>257</v>
      </c>
      <c r="AJ266"/>
      <c r="AK266"/>
      <c r="AL266" s="1">
        <f t="shared" si="54"/>
        <v>0</v>
      </c>
      <c r="AM266">
        <v>257</v>
      </c>
      <c r="AN266"/>
      <c r="AO266"/>
      <c r="AP266" s="1">
        <f t="shared" si="55"/>
        <v>0</v>
      </c>
    </row>
    <row r="267" spans="1:42" ht="18.75">
      <c r="A267" s="19">
        <v>258</v>
      </c>
      <c r="B267" s="19" t="s">
        <v>771</v>
      </c>
      <c r="C267" s="19">
        <v>258</v>
      </c>
      <c r="D267" s="21"/>
      <c r="E267" s="34">
        <f t="shared" ref="E267:E330" si="59">T267</f>
        <v>0</v>
      </c>
      <c r="F267" s="35">
        <f t="shared" ref="F267:F330" si="60">U267</f>
        <v>0</v>
      </c>
      <c r="G267" s="34">
        <f t="shared" ref="G267:G330" si="61">AA267</f>
        <v>77.5</v>
      </c>
      <c r="H267" s="36">
        <f t="shared" ref="H267:H330" si="62">AB267</f>
        <v>445533</v>
      </c>
      <c r="I267"/>
      <c r="J267" s="96">
        <f>proj16aug!J267</f>
        <v>0</v>
      </c>
      <c r="K267" s="96">
        <f>proj16aug!K267</f>
        <v>0</v>
      </c>
      <c r="L267"/>
      <c r="M267" s="16"/>
      <c r="N267" s="36">
        <f t="shared" ref="N267:N330" si="63">F267+J267</f>
        <v>0</v>
      </c>
      <c r="O267" s="36">
        <f t="shared" ref="O267:O330" si="64">H267+K267</f>
        <v>445533</v>
      </c>
      <c r="P267" s="20"/>
      <c r="Q267" s="18">
        <f t="shared" ref="Q267:Q330" si="65">SUM(E267:O267)</f>
        <v>891143.5</v>
      </c>
      <c r="R267" s="15">
        <f t="shared" si="56"/>
        <v>0</v>
      </c>
      <c r="S267">
        <v>258</v>
      </c>
      <c r="T267"/>
      <c r="U267"/>
      <c r="V267" s="185">
        <f>proj16jul!C267</f>
        <v>0</v>
      </c>
      <c r="W267" s="84">
        <f>proj16jul!D267</f>
        <v>0</v>
      </c>
      <c r="X267" s="15">
        <f t="shared" ref="X267:X330" si="66">U267-W267</f>
        <v>0</v>
      </c>
      <c r="Y267" s="15">
        <f t="shared" si="57"/>
        <v>0</v>
      </c>
      <c r="Z267" s="122">
        <v>258</v>
      </c>
      <c r="AA267" s="71">
        <v>77.5</v>
      </c>
      <c r="AB267" s="71">
        <v>445533</v>
      </c>
      <c r="AC267" s="84">
        <f>proj16jul!E267</f>
        <v>73.719999999999985</v>
      </c>
      <c r="AD267" s="84">
        <f>proj16jul!F267</f>
        <v>400142</v>
      </c>
      <c r="AE267" s="15">
        <f t="shared" si="58"/>
        <v>45391</v>
      </c>
      <c r="AF267" s="15"/>
      <c r="AG267" s="15">
        <f t="shared" ref="AG267:AG330" si="67">AI267-A267</f>
        <v>0</v>
      </c>
      <c r="AH267" s="15"/>
      <c r="AI267">
        <v>258</v>
      </c>
      <c r="AJ267"/>
      <c r="AK267"/>
      <c r="AL267" s="1">
        <f t="shared" ref="AL267:AL330" si="68">AJ267-T267</f>
        <v>0</v>
      </c>
      <c r="AM267" s="122">
        <v>258</v>
      </c>
      <c r="AN267" s="71">
        <v>77.5</v>
      </c>
      <c r="AO267" s="71">
        <v>399400</v>
      </c>
      <c r="AP267" s="1">
        <f t="shared" ref="AP267:AP330" si="69">AN267-AA267</f>
        <v>0</v>
      </c>
    </row>
    <row r="268" spans="1:42" s="1" customFormat="1" ht="18.75" hidden="1">
      <c r="A268" s="17">
        <v>259</v>
      </c>
      <c r="B268" s="17" t="s">
        <v>1243</v>
      </c>
      <c r="C268" s="17">
        <v>259</v>
      </c>
      <c r="D268" s="21"/>
      <c r="E268" s="34">
        <f t="shared" si="59"/>
        <v>0</v>
      </c>
      <c r="F268" s="35">
        <f t="shared" si="60"/>
        <v>0</v>
      </c>
      <c r="G268" s="34">
        <f t="shared" si="61"/>
        <v>0</v>
      </c>
      <c r="H268" s="36">
        <f t="shared" si="62"/>
        <v>0</v>
      </c>
      <c r="I268"/>
      <c r="J268" s="96">
        <f>proj16aug!J268</f>
        <v>0</v>
      </c>
      <c r="K268" s="96">
        <f>proj16aug!K268</f>
        <v>0</v>
      </c>
      <c r="L268"/>
      <c r="M268" s="16"/>
      <c r="N268" s="36">
        <f t="shared" si="63"/>
        <v>0</v>
      </c>
      <c r="O268" s="36">
        <f t="shared" si="64"/>
        <v>0</v>
      </c>
      <c r="P268" s="16"/>
      <c r="Q268" s="18">
        <f t="shared" si="65"/>
        <v>0</v>
      </c>
      <c r="R268" s="15">
        <f t="shared" si="56"/>
        <v>0</v>
      </c>
      <c r="S268">
        <v>259</v>
      </c>
      <c r="T268"/>
      <c r="U268"/>
      <c r="V268" s="185">
        <f>proj16jul!C268</f>
        <v>0</v>
      </c>
      <c r="W268" s="84">
        <f>proj16jul!D268</f>
        <v>0</v>
      </c>
      <c r="X268" s="15">
        <f t="shared" si="66"/>
        <v>0</v>
      </c>
      <c r="Y268" s="15">
        <f t="shared" si="57"/>
        <v>0</v>
      </c>
      <c r="Z268">
        <v>259</v>
      </c>
      <c r="AA268" s="71"/>
      <c r="AB268" s="71"/>
      <c r="AC268" s="84">
        <f>proj16jul!E268</f>
        <v>0</v>
      </c>
      <c r="AD268" s="84">
        <f>proj16jul!F268</f>
        <v>0</v>
      </c>
      <c r="AE268" s="15">
        <f t="shared" si="58"/>
        <v>0</v>
      </c>
      <c r="AF268" s="15"/>
      <c r="AG268" s="15">
        <f t="shared" si="67"/>
        <v>0</v>
      </c>
      <c r="AH268" s="15"/>
      <c r="AI268">
        <v>259</v>
      </c>
      <c r="AJ268"/>
      <c r="AK268"/>
      <c r="AL268" s="1">
        <f t="shared" si="68"/>
        <v>0</v>
      </c>
      <c r="AM268">
        <v>259</v>
      </c>
      <c r="AN268"/>
      <c r="AO268"/>
      <c r="AP268" s="1">
        <f t="shared" si="69"/>
        <v>0</v>
      </c>
    </row>
    <row r="269" spans="1:42" s="1" customFormat="1" ht="18.75" hidden="1">
      <c r="A269" s="17">
        <v>260</v>
      </c>
      <c r="B269" s="17" t="s">
        <v>1244</v>
      </c>
      <c r="C269" s="17">
        <v>260</v>
      </c>
      <c r="D269" s="21"/>
      <c r="E269" s="34">
        <f t="shared" si="59"/>
        <v>0</v>
      </c>
      <c r="F269" s="35">
        <f t="shared" si="60"/>
        <v>0</v>
      </c>
      <c r="G269" s="34">
        <f t="shared" si="61"/>
        <v>0</v>
      </c>
      <c r="H269" s="36">
        <f t="shared" si="62"/>
        <v>0</v>
      </c>
      <c r="I269"/>
      <c r="J269" s="96">
        <f>proj16aug!J269</f>
        <v>0</v>
      </c>
      <c r="K269" s="96">
        <f>proj16aug!K269</f>
        <v>0</v>
      </c>
      <c r="L269"/>
      <c r="M269" s="16"/>
      <c r="N269" s="36">
        <f t="shared" si="63"/>
        <v>0</v>
      </c>
      <c r="O269" s="36">
        <f t="shared" si="64"/>
        <v>0</v>
      </c>
      <c r="P269" s="16"/>
      <c r="Q269" s="18">
        <f t="shared" si="65"/>
        <v>0</v>
      </c>
      <c r="R269" s="15">
        <f t="shared" si="56"/>
        <v>0</v>
      </c>
      <c r="S269">
        <v>260</v>
      </c>
      <c r="T269"/>
      <c r="U269"/>
      <c r="V269" s="185">
        <f>proj16jul!C269</f>
        <v>0</v>
      </c>
      <c r="W269" s="84">
        <f>proj16jul!D269</f>
        <v>0</v>
      </c>
      <c r="X269" s="15">
        <f t="shared" si="66"/>
        <v>0</v>
      </c>
      <c r="Y269" s="15">
        <f t="shared" si="57"/>
        <v>0</v>
      </c>
      <c r="Z269">
        <v>260</v>
      </c>
      <c r="AA269" s="71"/>
      <c r="AB269" s="71"/>
      <c r="AC269" s="84">
        <f>proj16jul!E269</f>
        <v>0</v>
      </c>
      <c r="AD269" s="84">
        <f>proj16jul!F269</f>
        <v>0</v>
      </c>
      <c r="AE269" s="15">
        <f t="shared" si="58"/>
        <v>0</v>
      </c>
      <c r="AF269" s="15"/>
      <c r="AG269" s="15">
        <f t="shared" si="67"/>
        <v>0</v>
      </c>
      <c r="AH269" s="15"/>
      <c r="AI269">
        <v>260</v>
      </c>
      <c r="AJ269"/>
      <c r="AK269"/>
      <c r="AL269" s="1">
        <f t="shared" si="68"/>
        <v>0</v>
      </c>
      <c r="AM269">
        <v>260</v>
      </c>
      <c r="AN269"/>
      <c r="AO269"/>
      <c r="AP269" s="1">
        <f t="shared" si="69"/>
        <v>0</v>
      </c>
    </row>
    <row r="270" spans="1:42" ht="18.75">
      <c r="A270" s="19">
        <v>261</v>
      </c>
      <c r="B270" s="19" t="s">
        <v>780</v>
      </c>
      <c r="C270" s="19">
        <v>261</v>
      </c>
      <c r="D270" s="21"/>
      <c r="E270" s="34">
        <f t="shared" si="59"/>
        <v>81</v>
      </c>
      <c r="F270" s="35">
        <f t="shared" si="60"/>
        <v>456274</v>
      </c>
      <c r="G270" s="34">
        <f t="shared" si="61"/>
        <v>56</v>
      </c>
      <c r="H270" s="36">
        <f t="shared" si="62"/>
        <v>333800</v>
      </c>
      <c r="I270"/>
      <c r="J270" s="96">
        <f>proj16aug!J270</f>
        <v>0</v>
      </c>
      <c r="K270" s="96">
        <f>proj16aug!K270</f>
        <v>0</v>
      </c>
      <c r="L270"/>
      <c r="M270" s="16"/>
      <c r="N270" s="36">
        <f t="shared" si="63"/>
        <v>456274</v>
      </c>
      <c r="O270" s="36">
        <f t="shared" si="64"/>
        <v>333800</v>
      </c>
      <c r="P270" s="20"/>
      <c r="Q270" s="18">
        <f t="shared" si="65"/>
        <v>1580285</v>
      </c>
      <c r="R270" s="15">
        <f t="shared" si="56"/>
        <v>0</v>
      </c>
      <c r="S270">
        <v>261</v>
      </c>
      <c r="T270">
        <v>81</v>
      </c>
      <c r="U270">
        <v>456274</v>
      </c>
      <c r="V270" s="84">
        <f>proj16jul!C270</f>
        <v>82.5</v>
      </c>
      <c r="W270" s="84">
        <f>proj16jul!D270</f>
        <v>458438</v>
      </c>
      <c r="X270" s="15">
        <f t="shared" si="66"/>
        <v>-2164</v>
      </c>
      <c r="Y270" s="15">
        <f t="shared" si="57"/>
        <v>0</v>
      </c>
      <c r="Z270" s="122">
        <v>261</v>
      </c>
      <c r="AA270" s="71">
        <v>56</v>
      </c>
      <c r="AB270" s="71">
        <v>333800</v>
      </c>
      <c r="AC270" s="84">
        <f>proj16jul!E270</f>
        <v>64.48</v>
      </c>
      <c r="AD270" s="84">
        <f>proj16jul!F270</f>
        <v>344631</v>
      </c>
      <c r="AE270" s="15">
        <f t="shared" si="58"/>
        <v>-10831</v>
      </c>
      <c r="AF270" s="15"/>
      <c r="AG270" s="15">
        <f t="shared" si="67"/>
        <v>0</v>
      </c>
      <c r="AH270" s="15"/>
      <c r="AI270" s="122">
        <v>261</v>
      </c>
      <c r="AJ270" s="71">
        <v>81</v>
      </c>
      <c r="AK270" s="71">
        <v>405000</v>
      </c>
      <c r="AL270" s="1">
        <f t="shared" si="68"/>
        <v>0</v>
      </c>
      <c r="AM270" s="122">
        <v>261</v>
      </c>
      <c r="AN270" s="71">
        <v>56</v>
      </c>
      <c r="AO270" s="71">
        <v>291900</v>
      </c>
      <c r="AP270" s="1">
        <f t="shared" si="69"/>
        <v>0</v>
      </c>
    </row>
    <row r="271" spans="1:42" ht="18.75">
      <c r="A271" s="19">
        <v>262</v>
      </c>
      <c r="B271" s="19" t="s">
        <v>822</v>
      </c>
      <c r="C271" s="19">
        <v>262</v>
      </c>
      <c r="D271" s="21"/>
      <c r="E271" s="34">
        <f t="shared" si="59"/>
        <v>0</v>
      </c>
      <c r="F271" s="35">
        <f t="shared" si="60"/>
        <v>0</v>
      </c>
      <c r="G271" s="34">
        <f t="shared" si="61"/>
        <v>14</v>
      </c>
      <c r="H271" s="36">
        <f t="shared" si="62"/>
        <v>85500</v>
      </c>
      <c r="I271"/>
      <c r="J271" s="96">
        <f>proj16aug!J271</f>
        <v>0</v>
      </c>
      <c r="K271" s="96">
        <f>proj16aug!K271</f>
        <v>0</v>
      </c>
      <c r="L271"/>
      <c r="M271" s="16"/>
      <c r="N271" s="36">
        <f t="shared" si="63"/>
        <v>0</v>
      </c>
      <c r="O271" s="36">
        <f t="shared" si="64"/>
        <v>85500</v>
      </c>
      <c r="P271" s="20"/>
      <c r="Q271" s="18">
        <f t="shared" si="65"/>
        <v>171014</v>
      </c>
      <c r="R271" s="15">
        <f t="shared" si="56"/>
        <v>0</v>
      </c>
      <c r="S271">
        <v>262</v>
      </c>
      <c r="T271"/>
      <c r="U271"/>
      <c r="V271" s="185">
        <f>proj16jul!C271</f>
        <v>0</v>
      </c>
      <c r="W271" s="84">
        <f>proj16jul!D271</f>
        <v>0</v>
      </c>
      <c r="X271" s="15">
        <f t="shared" si="66"/>
        <v>0</v>
      </c>
      <c r="Y271" s="15">
        <f t="shared" si="57"/>
        <v>0</v>
      </c>
      <c r="Z271" s="122">
        <v>262</v>
      </c>
      <c r="AA271" s="71">
        <v>14</v>
      </c>
      <c r="AB271" s="71">
        <v>85500</v>
      </c>
      <c r="AC271" s="84">
        <f>proj16jul!E271</f>
        <v>10.85</v>
      </c>
      <c r="AD271" s="84">
        <f>proj16jul!F271</f>
        <v>62495</v>
      </c>
      <c r="AE271" s="15">
        <f t="shared" si="58"/>
        <v>23005</v>
      </c>
      <c r="AF271" s="15"/>
      <c r="AG271" s="15">
        <f t="shared" si="67"/>
        <v>0</v>
      </c>
      <c r="AH271" s="15"/>
      <c r="AI271">
        <v>262</v>
      </c>
      <c r="AJ271"/>
      <c r="AK271"/>
      <c r="AL271" s="1">
        <f t="shared" si="68"/>
        <v>0</v>
      </c>
      <c r="AM271" s="122">
        <v>262</v>
      </c>
      <c r="AN271" s="71">
        <v>14</v>
      </c>
      <c r="AO271" s="71">
        <v>78500</v>
      </c>
      <c r="AP271" s="1">
        <f t="shared" si="69"/>
        <v>0</v>
      </c>
    </row>
    <row r="272" spans="1:42" ht="18.75">
      <c r="A272" s="19">
        <v>263</v>
      </c>
      <c r="B272" s="19" t="s">
        <v>917</v>
      </c>
      <c r="C272" s="19">
        <v>263</v>
      </c>
      <c r="D272" s="21"/>
      <c r="E272" s="34">
        <f t="shared" si="59"/>
        <v>9</v>
      </c>
      <c r="F272" s="35">
        <f t="shared" si="60"/>
        <v>47846</v>
      </c>
      <c r="G272" s="34">
        <f t="shared" si="61"/>
        <v>21</v>
      </c>
      <c r="H272" s="36">
        <f t="shared" si="62"/>
        <v>114631</v>
      </c>
      <c r="I272"/>
      <c r="J272" s="96">
        <f>proj16aug!J272</f>
        <v>0</v>
      </c>
      <c r="K272" s="96">
        <f>proj16aug!K272</f>
        <v>0</v>
      </c>
      <c r="L272"/>
      <c r="M272" s="16"/>
      <c r="N272" s="36">
        <f t="shared" si="63"/>
        <v>47846</v>
      </c>
      <c r="O272" s="36">
        <f t="shared" si="64"/>
        <v>114631</v>
      </c>
      <c r="P272" s="20"/>
      <c r="Q272" s="18">
        <f t="shared" si="65"/>
        <v>324984</v>
      </c>
      <c r="R272" s="15">
        <f t="shared" si="56"/>
        <v>0</v>
      </c>
      <c r="S272">
        <v>263</v>
      </c>
      <c r="T272">
        <v>9</v>
      </c>
      <c r="U272">
        <v>47846</v>
      </c>
      <c r="V272" s="84">
        <f>proj16jul!C272</f>
        <v>14</v>
      </c>
      <c r="W272" s="84">
        <f>proj16jul!D272</f>
        <v>74998</v>
      </c>
      <c r="X272" s="15">
        <f t="shared" si="66"/>
        <v>-27152</v>
      </c>
      <c r="Y272" s="15">
        <f t="shared" si="57"/>
        <v>0</v>
      </c>
      <c r="Z272" s="122">
        <v>263</v>
      </c>
      <c r="AA272" s="71">
        <v>21</v>
      </c>
      <c r="AB272" s="71">
        <v>114631</v>
      </c>
      <c r="AC272" s="84">
        <f>proj16jul!E272</f>
        <v>25.48</v>
      </c>
      <c r="AD272" s="84">
        <f>proj16jul!F272</f>
        <v>166742</v>
      </c>
      <c r="AE272" s="15">
        <f t="shared" si="58"/>
        <v>-52111</v>
      </c>
      <c r="AF272" s="15"/>
      <c r="AG272" s="15">
        <f t="shared" si="67"/>
        <v>0</v>
      </c>
      <c r="AH272" s="15"/>
      <c r="AI272" s="122">
        <v>263</v>
      </c>
      <c r="AJ272" s="71">
        <v>11</v>
      </c>
      <c r="AK272" s="71">
        <v>55000</v>
      </c>
      <c r="AL272" s="1">
        <f t="shared" si="68"/>
        <v>2</v>
      </c>
      <c r="AM272" s="122">
        <v>263</v>
      </c>
      <c r="AN272" s="71">
        <v>21</v>
      </c>
      <c r="AO272" s="71">
        <v>105000</v>
      </c>
      <c r="AP272" s="1">
        <f t="shared" si="69"/>
        <v>0</v>
      </c>
    </row>
    <row r="273" spans="1:42" ht="18.75" hidden="1">
      <c r="A273" s="19">
        <v>264</v>
      </c>
      <c r="B273" s="19" t="s">
        <v>1245</v>
      </c>
      <c r="C273" s="19">
        <v>264</v>
      </c>
      <c r="D273" s="21"/>
      <c r="E273" s="34">
        <f t="shared" si="59"/>
        <v>0</v>
      </c>
      <c r="F273" s="35">
        <f t="shared" si="60"/>
        <v>0</v>
      </c>
      <c r="G273" s="34">
        <f t="shared" si="61"/>
        <v>0</v>
      </c>
      <c r="H273" s="36">
        <f t="shared" si="62"/>
        <v>0</v>
      </c>
      <c r="I273"/>
      <c r="J273" s="96">
        <f>proj16aug!J273</f>
        <v>0</v>
      </c>
      <c r="K273" s="96">
        <f>proj16aug!K273</f>
        <v>0</v>
      </c>
      <c r="L273"/>
      <c r="M273" s="16"/>
      <c r="N273" s="36">
        <f t="shared" si="63"/>
        <v>0</v>
      </c>
      <c r="O273" s="36">
        <f t="shared" si="64"/>
        <v>0</v>
      </c>
      <c r="P273" s="20"/>
      <c r="Q273" s="18">
        <f t="shared" si="65"/>
        <v>0</v>
      </c>
      <c r="R273" s="15">
        <f t="shared" si="56"/>
        <v>0</v>
      </c>
      <c r="S273">
        <v>264</v>
      </c>
      <c r="T273"/>
      <c r="U273"/>
      <c r="V273" s="185">
        <f>proj16jul!C273</f>
        <v>0</v>
      </c>
      <c r="W273" s="84">
        <f>proj16jul!D273</f>
        <v>0</v>
      </c>
      <c r="X273" s="15">
        <f t="shared" si="66"/>
        <v>0</v>
      </c>
      <c r="Y273" s="15">
        <f t="shared" si="57"/>
        <v>0</v>
      </c>
      <c r="Z273">
        <v>264</v>
      </c>
      <c r="AA273" s="71"/>
      <c r="AB273" s="71"/>
      <c r="AC273" s="84">
        <f>proj16jul!E273</f>
        <v>1.18</v>
      </c>
      <c r="AD273" s="84">
        <f>proj16jul!F273</f>
        <v>7906</v>
      </c>
      <c r="AE273" s="15">
        <f t="shared" si="58"/>
        <v>-7906</v>
      </c>
      <c r="AF273" s="15"/>
      <c r="AG273" s="15">
        <f t="shared" si="67"/>
        <v>0</v>
      </c>
      <c r="AH273" s="15"/>
      <c r="AI273">
        <v>264</v>
      </c>
      <c r="AJ273"/>
      <c r="AK273"/>
      <c r="AL273" s="1">
        <f t="shared" si="68"/>
        <v>0</v>
      </c>
      <c r="AM273">
        <v>264</v>
      </c>
      <c r="AN273"/>
      <c r="AO273"/>
      <c r="AP273" s="1">
        <f t="shared" si="69"/>
        <v>0</v>
      </c>
    </row>
    <row r="274" spans="1:42" s="1" customFormat="1" ht="18.75">
      <c r="A274" s="17">
        <v>265</v>
      </c>
      <c r="B274" s="17" t="s">
        <v>1246</v>
      </c>
      <c r="C274" s="17">
        <v>265</v>
      </c>
      <c r="D274" s="21"/>
      <c r="E274" s="34">
        <f t="shared" si="59"/>
        <v>0</v>
      </c>
      <c r="F274" s="35">
        <f t="shared" si="60"/>
        <v>0</v>
      </c>
      <c r="G274" s="34">
        <f t="shared" si="61"/>
        <v>4</v>
      </c>
      <c r="H274" s="36">
        <f t="shared" si="62"/>
        <v>32100</v>
      </c>
      <c r="I274"/>
      <c r="J274" s="96">
        <f>proj16aug!J274</f>
        <v>0</v>
      </c>
      <c r="K274" s="96">
        <f>proj16aug!K274</f>
        <v>0</v>
      </c>
      <c r="L274"/>
      <c r="M274" s="16"/>
      <c r="N274" s="36">
        <f t="shared" si="63"/>
        <v>0</v>
      </c>
      <c r="O274" s="36">
        <f t="shared" si="64"/>
        <v>32100</v>
      </c>
      <c r="P274" s="16"/>
      <c r="Q274" s="18">
        <f t="shared" si="65"/>
        <v>64204</v>
      </c>
      <c r="R274" s="15">
        <f t="shared" si="56"/>
        <v>0</v>
      </c>
      <c r="S274">
        <v>265</v>
      </c>
      <c r="T274"/>
      <c r="U274"/>
      <c r="V274" s="185">
        <f>proj16jul!C274</f>
        <v>0</v>
      </c>
      <c r="W274" s="84">
        <f>proj16jul!D274</f>
        <v>0</v>
      </c>
      <c r="X274" s="15">
        <f t="shared" si="66"/>
        <v>0</v>
      </c>
      <c r="Y274" s="15">
        <f t="shared" si="57"/>
        <v>0</v>
      </c>
      <c r="Z274" s="122">
        <v>265</v>
      </c>
      <c r="AA274" s="71">
        <v>4</v>
      </c>
      <c r="AB274" s="71">
        <v>32100</v>
      </c>
      <c r="AC274" s="84">
        <f>proj16jul!E274</f>
        <v>4.0199999999999996</v>
      </c>
      <c r="AD274" s="84">
        <f>proj16jul!F274</f>
        <v>26934</v>
      </c>
      <c r="AE274" s="15">
        <f t="shared" si="58"/>
        <v>5166</v>
      </c>
      <c r="AF274" s="15"/>
      <c r="AG274" s="15">
        <f t="shared" si="67"/>
        <v>0</v>
      </c>
      <c r="AH274" s="15"/>
      <c r="AI274">
        <v>265</v>
      </c>
      <c r="AJ274"/>
      <c r="AK274"/>
      <c r="AL274" s="1">
        <f t="shared" si="68"/>
        <v>0</v>
      </c>
      <c r="AM274" s="122">
        <v>265</v>
      </c>
      <c r="AN274" s="71">
        <v>4</v>
      </c>
      <c r="AO274" s="71">
        <v>25100</v>
      </c>
      <c r="AP274" s="1">
        <f t="shared" si="69"/>
        <v>0</v>
      </c>
    </row>
    <row r="275" spans="1:42" s="1" customFormat="1" ht="18.75">
      <c r="A275" s="17">
        <v>266</v>
      </c>
      <c r="B275" s="17" t="s">
        <v>1247</v>
      </c>
      <c r="C275" s="17">
        <v>266</v>
      </c>
      <c r="D275" s="21"/>
      <c r="E275" s="34">
        <f t="shared" si="59"/>
        <v>0</v>
      </c>
      <c r="F275" s="35">
        <f t="shared" si="60"/>
        <v>0</v>
      </c>
      <c r="G275" s="34">
        <f t="shared" si="61"/>
        <v>3</v>
      </c>
      <c r="H275" s="36">
        <f t="shared" si="62"/>
        <v>20700</v>
      </c>
      <c r="I275"/>
      <c r="J275" s="96">
        <f>proj16aug!J275</f>
        <v>0</v>
      </c>
      <c r="K275" s="96">
        <f>proj16aug!K275</f>
        <v>0</v>
      </c>
      <c r="L275"/>
      <c r="M275" s="16"/>
      <c r="N275" s="36">
        <f t="shared" si="63"/>
        <v>0</v>
      </c>
      <c r="O275" s="36">
        <f t="shared" si="64"/>
        <v>20700</v>
      </c>
      <c r="P275" s="16"/>
      <c r="Q275" s="18">
        <f t="shared" si="65"/>
        <v>41403</v>
      </c>
      <c r="R275" s="15">
        <f t="shared" si="56"/>
        <v>0</v>
      </c>
      <c r="S275">
        <v>266</v>
      </c>
      <c r="T275"/>
      <c r="U275"/>
      <c r="V275" s="185">
        <f>proj16jul!C275</f>
        <v>0</v>
      </c>
      <c r="W275" s="84">
        <f>proj16jul!D275</f>
        <v>0</v>
      </c>
      <c r="X275" s="15">
        <f t="shared" si="66"/>
        <v>0</v>
      </c>
      <c r="Y275" s="15">
        <f t="shared" si="57"/>
        <v>0</v>
      </c>
      <c r="Z275" s="122">
        <v>266</v>
      </c>
      <c r="AA275" s="71">
        <v>3</v>
      </c>
      <c r="AB275" s="71">
        <v>20700</v>
      </c>
      <c r="AC275" s="84">
        <f>proj16jul!E275</f>
        <v>0.59</v>
      </c>
      <c r="AD275" s="84">
        <f>proj16jul!F275</f>
        <v>3953</v>
      </c>
      <c r="AE275" s="15">
        <f t="shared" si="58"/>
        <v>16747</v>
      </c>
      <c r="AF275" s="15"/>
      <c r="AG275" s="15">
        <f t="shared" si="67"/>
        <v>0</v>
      </c>
      <c r="AH275" s="15"/>
      <c r="AI275">
        <v>266</v>
      </c>
      <c r="AJ275"/>
      <c r="AK275"/>
      <c r="AL275" s="1">
        <f t="shared" si="68"/>
        <v>0</v>
      </c>
      <c r="AM275" s="122">
        <v>266</v>
      </c>
      <c r="AN275" s="71">
        <v>3</v>
      </c>
      <c r="AO275" s="71">
        <v>16700</v>
      </c>
      <c r="AP275" s="1">
        <f t="shared" si="69"/>
        <v>0</v>
      </c>
    </row>
    <row r="276" spans="1:42" s="1" customFormat="1" ht="18.75" hidden="1">
      <c r="A276" s="17">
        <v>267</v>
      </c>
      <c r="B276" s="17" t="s">
        <v>1248</v>
      </c>
      <c r="C276" s="17">
        <v>267</v>
      </c>
      <c r="D276" s="21"/>
      <c r="E276" s="34">
        <f t="shared" si="59"/>
        <v>0</v>
      </c>
      <c r="F276" s="35">
        <f t="shared" si="60"/>
        <v>0</v>
      </c>
      <c r="G276" s="34">
        <f t="shared" si="61"/>
        <v>0</v>
      </c>
      <c r="H276" s="36">
        <f t="shared" si="62"/>
        <v>0</v>
      </c>
      <c r="I276"/>
      <c r="J276" s="96">
        <f>proj16aug!J276</f>
        <v>0</v>
      </c>
      <c r="K276" s="96">
        <f>proj16aug!K276</f>
        <v>0</v>
      </c>
      <c r="L276"/>
      <c r="M276" s="16"/>
      <c r="N276" s="36">
        <f t="shared" si="63"/>
        <v>0</v>
      </c>
      <c r="O276" s="36">
        <f t="shared" si="64"/>
        <v>0</v>
      </c>
      <c r="P276" s="16"/>
      <c r="Q276" s="18">
        <f t="shared" si="65"/>
        <v>0</v>
      </c>
      <c r="R276" s="15">
        <f t="shared" si="56"/>
        <v>0</v>
      </c>
      <c r="S276">
        <v>267</v>
      </c>
      <c r="T276"/>
      <c r="U276"/>
      <c r="V276" s="185">
        <f>proj16jul!C276</f>
        <v>0</v>
      </c>
      <c r="W276" s="84">
        <f>proj16jul!D276</f>
        <v>0</v>
      </c>
      <c r="X276" s="15">
        <f t="shared" si="66"/>
        <v>0</v>
      </c>
      <c r="Y276" s="15">
        <f t="shared" si="57"/>
        <v>0</v>
      </c>
      <c r="Z276">
        <v>267</v>
      </c>
      <c r="AA276" s="71"/>
      <c r="AB276" s="71"/>
      <c r="AC276" s="84">
        <f>proj16jul!E276</f>
        <v>0</v>
      </c>
      <c r="AD276" s="84">
        <f>proj16jul!F276</f>
        <v>0</v>
      </c>
      <c r="AE276" s="15">
        <f t="shared" si="58"/>
        <v>0</v>
      </c>
      <c r="AF276" s="15"/>
      <c r="AG276" s="15">
        <f t="shared" si="67"/>
        <v>0</v>
      </c>
      <c r="AH276" s="15"/>
      <c r="AI276">
        <v>267</v>
      </c>
      <c r="AJ276"/>
      <c r="AK276"/>
      <c r="AL276" s="1">
        <f t="shared" si="68"/>
        <v>0</v>
      </c>
      <c r="AM276">
        <v>267</v>
      </c>
      <c r="AN276"/>
      <c r="AO276"/>
      <c r="AP276" s="1">
        <f t="shared" si="69"/>
        <v>0</v>
      </c>
    </row>
    <row r="277" spans="1:42" s="1" customFormat="1" ht="18.75" hidden="1">
      <c r="A277" s="17">
        <v>268</v>
      </c>
      <c r="B277" s="17" t="s">
        <v>1249</v>
      </c>
      <c r="C277" s="17">
        <v>268</v>
      </c>
      <c r="D277" s="21"/>
      <c r="E277" s="34">
        <f t="shared" si="59"/>
        <v>0</v>
      </c>
      <c r="F277" s="35">
        <f t="shared" si="60"/>
        <v>0</v>
      </c>
      <c r="G277" s="34">
        <f t="shared" si="61"/>
        <v>0</v>
      </c>
      <c r="H277" s="36">
        <f t="shared" si="62"/>
        <v>0</v>
      </c>
      <c r="I277"/>
      <c r="J277" s="96">
        <f>proj16aug!J277</f>
        <v>0</v>
      </c>
      <c r="K277" s="96">
        <f>proj16aug!K277</f>
        <v>0</v>
      </c>
      <c r="L277"/>
      <c r="M277" s="16"/>
      <c r="N277" s="36">
        <f t="shared" si="63"/>
        <v>0</v>
      </c>
      <c r="O277" s="36">
        <f t="shared" si="64"/>
        <v>0</v>
      </c>
      <c r="P277" s="16"/>
      <c r="Q277" s="18">
        <f t="shared" si="65"/>
        <v>0</v>
      </c>
      <c r="R277" s="15">
        <f t="shared" si="56"/>
        <v>0</v>
      </c>
      <c r="S277">
        <v>268</v>
      </c>
      <c r="T277"/>
      <c r="U277"/>
      <c r="V277" s="185">
        <f>proj16jul!C277</f>
        <v>0</v>
      </c>
      <c r="W277" s="84">
        <f>proj16jul!D277</f>
        <v>0</v>
      </c>
      <c r="X277" s="15">
        <f t="shared" si="66"/>
        <v>0</v>
      </c>
      <c r="Y277" s="15">
        <f t="shared" si="57"/>
        <v>0</v>
      </c>
      <c r="Z277">
        <v>268</v>
      </c>
      <c r="AA277" s="71"/>
      <c r="AB277" s="71"/>
      <c r="AC277" s="84">
        <f>proj16jul!E277</f>
        <v>0</v>
      </c>
      <c r="AD277" s="84">
        <f>proj16jul!F277</f>
        <v>0</v>
      </c>
      <c r="AE277" s="15">
        <f t="shared" si="58"/>
        <v>0</v>
      </c>
      <c r="AF277" s="15"/>
      <c r="AG277" s="15">
        <f t="shared" si="67"/>
        <v>0</v>
      </c>
      <c r="AH277" s="15"/>
      <c r="AI277">
        <v>268</v>
      </c>
      <c r="AJ277"/>
      <c r="AK277"/>
      <c r="AL277" s="1">
        <f t="shared" si="68"/>
        <v>0</v>
      </c>
      <c r="AM277">
        <v>268</v>
      </c>
      <c r="AN277"/>
      <c r="AO277"/>
      <c r="AP277" s="1">
        <f t="shared" si="69"/>
        <v>0</v>
      </c>
    </row>
    <row r="278" spans="1:42" s="1" customFormat="1" ht="18.75" hidden="1">
      <c r="A278" s="17">
        <v>269</v>
      </c>
      <c r="B278" s="17" t="s">
        <v>1279</v>
      </c>
      <c r="C278" s="17">
        <v>269</v>
      </c>
      <c r="D278" s="21"/>
      <c r="E278" s="34">
        <f t="shared" si="59"/>
        <v>0</v>
      </c>
      <c r="F278" s="35">
        <f t="shared" si="60"/>
        <v>0</v>
      </c>
      <c r="G278" s="34">
        <f t="shared" si="61"/>
        <v>0</v>
      </c>
      <c r="H278" s="36">
        <f t="shared" si="62"/>
        <v>0</v>
      </c>
      <c r="I278"/>
      <c r="J278" s="96">
        <f>proj16aug!J278</f>
        <v>0</v>
      </c>
      <c r="K278" s="96">
        <f>proj16aug!K278</f>
        <v>0</v>
      </c>
      <c r="L278"/>
      <c r="M278" s="16"/>
      <c r="N278" s="36">
        <f t="shared" si="63"/>
        <v>0</v>
      </c>
      <c r="O278" s="36">
        <f t="shared" si="64"/>
        <v>0</v>
      </c>
      <c r="P278" s="16"/>
      <c r="Q278" s="18">
        <f t="shared" si="65"/>
        <v>0</v>
      </c>
      <c r="R278" s="15">
        <f t="shared" si="56"/>
        <v>0</v>
      </c>
      <c r="S278">
        <v>269</v>
      </c>
      <c r="T278"/>
      <c r="U278"/>
      <c r="V278" s="185">
        <f>proj16jul!C278</f>
        <v>0</v>
      </c>
      <c r="W278" s="84">
        <f>proj16jul!D278</f>
        <v>0</v>
      </c>
      <c r="X278" s="15">
        <f t="shared" si="66"/>
        <v>0</v>
      </c>
      <c r="Y278" s="15">
        <f t="shared" si="57"/>
        <v>0</v>
      </c>
      <c r="Z278">
        <v>269</v>
      </c>
      <c r="AA278" s="71"/>
      <c r="AB278" s="71"/>
      <c r="AC278" s="84">
        <f>proj16jul!E278</f>
        <v>0</v>
      </c>
      <c r="AD278" s="84">
        <f>proj16jul!F278</f>
        <v>0</v>
      </c>
      <c r="AE278" s="15">
        <f t="shared" si="58"/>
        <v>0</v>
      </c>
      <c r="AF278" s="15"/>
      <c r="AG278" s="15">
        <f t="shared" si="67"/>
        <v>0</v>
      </c>
      <c r="AH278" s="15"/>
      <c r="AI278">
        <v>269</v>
      </c>
      <c r="AJ278"/>
      <c r="AK278"/>
      <c r="AL278" s="1">
        <f t="shared" si="68"/>
        <v>0</v>
      </c>
      <c r="AM278">
        <v>269</v>
      </c>
      <c r="AN278"/>
      <c r="AO278"/>
      <c r="AP278" s="1">
        <f t="shared" si="69"/>
        <v>0</v>
      </c>
    </row>
    <row r="279" spans="1:42" ht="18.75" hidden="1">
      <c r="A279" s="19">
        <v>270</v>
      </c>
      <c r="B279" s="19" t="s">
        <v>849</v>
      </c>
      <c r="C279" s="19">
        <v>270</v>
      </c>
      <c r="D279" s="21"/>
      <c r="E279" s="34">
        <f t="shared" si="59"/>
        <v>0</v>
      </c>
      <c r="F279" s="35">
        <f t="shared" si="60"/>
        <v>0</v>
      </c>
      <c r="G279" s="34">
        <f t="shared" si="61"/>
        <v>0</v>
      </c>
      <c r="H279" s="36">
        <f t="shared" si="62"/>
        <v>0</v>
      </c>
      <c r="I279"/>
      <c r="J279" s="96">
        <f>proj16aug!J279</f>
        <v>0</v>
      </c>
      <c r="K279" s="96">
        <f>proj16aug!K279</f>
        <v>0</v>
      </c>
      <c r="L279"/>
      <c r="M279" s="16"/>
      <c r="N279" s="36">
        <f t="shared" si="63"/>
        <v>0</v>
      </c>
      <c r="O279" s="36">
        <f t="shared" si="64"/>
        <v>0</v>
      </c>
      <c r="P279" s="20"/>
      <c r="Q279" s="18">
        <f t="shared" si="65"/>
        <v>0</v>
      </c>
      <c r="R279" s="15">
        <f t="shared" si="56"/>
        <v>0</v>
      </c>
      <c r="S279">
        <v>270</v>
      </c>
      <c r="T279"/>
      <c r="U279"/>
      <c r="V279" s="185">
        <f>proj16jul!C279</f>
        <v>0</v>
      </c>
      <c r="W279" s="84">
        <f>proj16jul!D279</f>
        <v>0</v>
      </c>
      <c r="X279" s="15">
        <f t="shared" si="66"/>
        <v>0</v>
      </c>
      <c r="Y279" s="15">
        <f t="shared" si="57"/>
        <v>0</v>
      </c>
      <c r="Z279">
        <v>270</v>
      </c>
      <c r="AA279" s="71"/>
      <c r="AB279" s="71"/>
      <c r="AC279" s="84">
        <f>proj16jul!E279</f>
        <v>0</v>
      </c>
      <c r="AD279" s="84">
        <f>proj16jul!F279</f>
        <v>0</v>
      </c>
      <c r="AE279" s="15">
        <f t="shared" si="58"/>
        <v>0</v>
      </c>
      <c r="AF279" s="15"/>
      <c r="AG279" s="15">
        <f t="shared" si="67"/>
        <v>0</v>
      </c>
      <c r="AH279" s="15"/>
      <c r="AI279">
        <v>270</v>
      </c>
      <c r="AJ279"/>
      <c r="AK279"/>
      <c r="AL279" s="1">
        <f t="shared" si="68"/>
        <v>0</v>
      </c>
      <c r="AM279">
        <v>270</v>
      </c>
      <c r="AN279"/>
      <c r="AO279"/>
      <c r="AP279" s="1">
        <f t="shared" si="69"/>
        <v>0</v>
      </c>
    </row>
    <row r="280" spans="1:42" ht="18.75">
      <c r="A280" s="19">
        <v>271</v>
      </c>
      <c r="B280" s="19" t="s">
        <v>1285</v>
      </c>
      <c r="C280" s="19">
        <v>271</v>
      </c>
      <c r="D280" s="21"/>
      <c r="E280" s="34">
        <f t="shared" si="59"/>
        <v>0</v>
      </c>
      <c r="F280" s="35">
        <f t="shared" si="60"/>
        <v>0</v>
      </c>
      <c r="G280" s="34">
        <f t="shared" si="61"/>
        <v>30</v>
      </c>
      <c r="H280" s="36">
        <f t="shared" si="62"/>
        <v>184243</v>
      </c>
      <c r="I280"/>
      <c r="J280" s="96">
        <f>proj16aug!J280</f>
        <v>0</v>
      </c>
      <c r="K280" s="96">
        <f>proj16aug!K280</f>
        <v>0</v>
      </c>
      <c r="L280"/>
      <c r="M280" s="16"/>
      <c r="N280" s="36">
        <f t="shared" si="63"/>
        <v>0</v>
      </c>
      <c r="O280" s="36">
        <f t="shared" si="64"/>
        <v>184243</v>
      </c>
      <c r="P280" s="20"/>
      <c r="Q280" s="18">
        <f t="shared" si="65"/>
        <v>368516</v>
      </c>
      <c r="R280" s="15">
        <f t="shared" si="56"/>
        <v>0</v>
      </c>
      <c r="S280">
        <v>271</v>
      </c>
      <c r="T280"/>
      <c r="U280"/>
      <c r="V280" s="185">
        <f>proj16jul!C280</f>
        <v>0.81</v>
      </c>
      <c r="W280" s="84">
        <f>proj16jul!D280</f>
        <v>4989</v>
      </c>
      <c r="X280" s="15">
        <f t="shared" si="66"/>
        <v>-4989</v>
      </c>
      <c r="Y280" s="15">
        <f t="shared" si="57"/>
        <v>0</v>
      </c>
      <c r="Z280" s="122">
        <v>271</v>
      </c>
      <c r="AA280" s="71">
        <v>30</v>
      </c>
      <c r="AB280" s="71">
        <v>184243</v>
      </c>
      <c r="AC280" s="84">
        <f>proj16jul!E280</f>
        <v>36.79</v>
      </c>
      <c r="AD280" s="84">
        <f>proj16jul!F280</f>
        <v>211728</v>
      </c>
      <c r="AE280" s="15">
        <f t="shared" si="58"/>
        <v>-27485</v>
      </c>
      <c r="AF280" s="15"/>
      <c r="AG280" s="15">
        <f t="shared" si="67"/>
        <v>0</v>
      </c>
      <c r="AH280" s="15"/>
      <c r="AI280">
        <v>271</v>
      </c>
      <c r="AJ280"/>
      <c r="AK280"/>
      <c r="AL280" s="1">
        <f t="shared" si="68"/>
        <v>0</v>
      </c>
      <c r="AM280" s="122">
        <v>271</v>
      </c>
      <c r="AN280" s="71">
        <v>29</v>
      </c>
      <c r="AO280" s="71">
        <v>156900</v>
      </c>
      <c r="AP280" s="1">
        <f t="shared" si="69"/>
        <v>-1</v>
      </c>
    </row>
    <row r="281" spans="1:42" s="1" customFormat="1" ht="18.75">
      <c r="A281" s="17">
        <v>272</v>
      </c>
      <c r="B281" s="17" t="s">
        <v>1250</v>
      </c>
      <c r="C281" s="17">
        <v>272</v>
      </c>
      <c r="D281" s="21"/>
      <c r="E281" s="34">
        <f t="shared" si="59"/>
        <v>0</v>
      </c>
      <c r="F281" s="35">
        <f t="shared" si="60"/>
        <v>0</v>
      </c>
      <c r="G281" s="34">
        <f t="shared" si="61"/>
        <v>11</v>
      </c>
      <c r="H281" s="36">
        <f t="shared" si="62"/>
        <v>59000</v>
      </c>
      <c r="I281"/>
      <c r="J281" s="96">
        <f>proj16aug!J281</f>
        <v>0</v>
      </c>
      <c r="K281" s="96">
        <f>proj16aug!K281</f>
        <v>0</v>
      </c>
      <c r="L281"/>
      <c r="M281" s="16"/>
      <c r="N281" s="36">
        <f t="shared" si="63"/>
        <v>0</v>
      </c>
      <c r="O281" s="36">
        <f t="shared" si="64"/>
        <v>59000</v>
      </c>
      <c r="P281" s="16"/>
      <c r="Q281" s="18">
        <f t="shared" si="65"/>
        <v>118011</v>
      </c>
      <c r="R281" s="15">
        <f t="shared" si="56"/>
        <v>0</v>
      </c>
      <c r="S281">
        <v>272</v>
      </c>
      <c r="T281"/>
      <c r="U281"/>
      <c r="V281" s="185">
        <f>proj16jul!C281</f>
        <v>0</v>
      </c>
      <c r="W281" s="84">
        <f>proj16jul!D281</f>
        <v>0</v>
      </c>
      <c r="X281" s="15">
        <f t="shared" si="66"/>
        <v>0</v>
      </c>
      <c r="Y281" s="15">
        <f t="shared" si="57"/>
        <v>0</v>
      </c>
      <c r="Z281" s="122">
        <v>272</v>
      </c>
      <c r="AA281" s="71">
        <v>11</v>
      </c>
      <c r="AB281" s="71">
        <v>59000</v>
      </c>
      <c r="AC281" s="84">
        <f>proj16jul!E281</f>
        <v>8</v>
      </c>
      <c r="AD281" s="84">
        <f>proj16jul!F281</f>
        <v>40000</v>
      </c>
      <c r="AE281" s="15">
        <f t="shared" si="58"/>
        <v>19000</v>
      </c>
      <c r="AF281" s="15"/>
      <c r="AG281" s="15">
        <f t="shared" si="67"/>
        <v>0</v>
      </c>
      <c r="AH281" s="15"/>
      <c r="AI281">
        <v>272</v>
      </c>
      <c r="AJ281"/>
      <c r="AK281"/>
      <c r="AL281" s="1">
        <f t="shared" si="68"/>
        <v>0</v>
      </c>
      <c r="AM281" s="122">
        <v>272</v>
      </c>
      <c r="AN281" s="71">
        <v>11</v>
      </c>
      <c r="AO281" s="71">
        <v>55000</v>
      </c>
      <c r="AP281" s="1">
        <f t="shared" si="69"/>
        <v>0</v>
      </c>
    </row>
    <row r="282" spans="1:42" s="1" customFormat="1" ht="18.75">
      <c r="A282" s="17">
        <v>273</v>
      </c>
      <c r="B282" s="17" t="s">
        <v>895</v>
      </c>
      <c r="C282" s="17">
        <v>273</v>
      </c>
      <c r="D282" s="21"/>
      <c r="E282" s="34">
        <f t="shared" si="59"/>
        <v>0</v>
      </c>
      <c r="F282" s="35">
        <f t="shared" si="60"/>
        <v>0</v>
      </c>
      <c r="G282" s="34">
        <f t="shared" si="61"/>
        <v>15</v>
      </c>
      <c r="H282" s="36">
        <f t="shared" si="62"/>
        <v>100700</v>
      </c>
      <c r="I282"/>
      <c r="J282" s="96">
        <f>proj16aug!J282</f>
        <v>0</v>
      </c>
      <c r="K282" s="96">
        <f>proj16aug!K282</f>
        <v>0</v>
      </c>
      <c r="L282"/>
      <c r="M282" s="16"/>
      <c r="N282" s="36">
        <f t="shared" si="63"/>
        <v>0</v>
      </c>
      <c r="O282" s="36">
        <f t="shared" si="64"/>
        <v>100700</v>
      </c>
      <c r="P282" s="16"/>
      <c r="Q282" s="18">
        <f t="shared" si="65"/>
        <v>201415</v>
      </c>
      <c r="R282" s="15">
        <f t="shared" si="56"/>
        <v>0</v>
      </c>
      <c r="S282">
        <v>273</v>
      </c>
      <c r="T282"/>
      <c r="U282"/>
      <c r="V282" s="185">
        <f>proj16jul!C282</f>
        <v>0</v>
      </c>
      <c r="W282" s="84">
        <f>proj16jul!D282</f>
        <v>0</v>
      </c>
      <c r="X282" s="15">
        <f t="shared" si="66"/>
        <v>0</v>
      </c>
      <c r="Y282" s="15">
        <f t="shared" si="57"/>
        <v>0</v>
      </c>
      <c r="Z282" s="122">
        <v>273</v>
      </c>
      <c r="AA282" s="71">
        <v>15</v>
      </c>
      <c r="AB282" s="71">
        <v>100700</v>
      </c>
      <c r="AC282" s="84">
        <f>proj16jul!E282</f>
        <v>5.2299999999999995</v>
      </c>
      <c r="AD282" s="84">
        <f>proj16jul!F282</f>
        <v>29567</v>
      </c>
      <c r="AE282" s="15">
        <f t="shared" si="58"/>
        <v>71133</v>
      </c>
      <c r="AF282" s="15"/>
      <c r="AG282" s="15">
        <f t="shared" si="67"/>
        <v>0</v>
      </c>
      <c r="AH282" s="15"/>
      <c r="AI282">
        <v>273</v>
      </c>
      <c r="AJ282"/>
      <c r="AK282"/>
      <c r="AL282" s="1">
        <f t="shared" si="68"/>
        <v>0</v>
      </c>
      <c r="AM282" s="122">
        <v>273</v>
      </c>
      <c r="AN282" s="71">
        <v>15</v>
      </c>
      <c r="AO282" s="71">
        <v>76700</v>
      </c>
      <c r="AP282" s="1">
        <f t="shared" si="69"/>
        <v>0</v>
      </c>
    </row>
    <row r="283" spans="1:42" ht="18.75">
      <c r="A283" s="19">
        <v>274</v>
      </c>
      <c r="B283" s="19" t="s">
        <v>932</v>
      </c>
      <c r="C283" s="19">
        <v>274</v>
      </c>
      <c r="D283" s="21"/>
      <c r="E283" s="34">
        <f t="shared" si="59"/>
        <v>0</v>
      </c>
      <c r="F283" s="35">
        <f t="shared" si="60"/>
        <v>0</v>
      </c>
      <c r="G283" s="34">
        <f t="shared" si="61"/>
        <v>2</v>
      </c>
      <c r="H283" s="36">
        <f t="shared" si="62"/>
        <v>13400</v>
      </c>
      <c r="I283"/>
      <c r="J283" s="96">
        <f>proj16aug!J283</f>
        <v>0</v>
      </c>
      <c r="K283" s="96">
        <f>proj16aug!K283</f>
        <v>0</v>
      </c>
      <c r="L283"/>
      <c r="M283" s="16"/>
      <c r="N283" s="36">
        <f t="shared" si="63"/>
        <v>0</v>
      </c>
      <c r="O283" s="36">
        <f t="shared" si="64"/>
        <v>13400</v>
      </c>
      <c r="P283" s="20"/>
      <c r="Q283" s="18">
        <f t="shared" si="65"/>
        <v>26802</v>
      </c>
      <c r="R283" s="15">
        <f t="shared" si="56"/>
        <v>0</v>
      </c>
      <c r="S283">
        <v>274</v>
      </c>
      <c r="T283"/>
      <c r="U283"/>
      <c r="V283" s="185">
        <f>proj16jul!C283</f>
        <v>0</v>
      </c>
      <c r="W283" s="84">
        <f>proj16jul!D283</f>
        <v>0</v>
      </c>
      <c r="X283" s="15">
        <f t="shared" si="66"/>
        <v>0</v>
      </c>
      <c r="Y283" s="15">
        <f t="shared" si="57"/>
        <v>0</v>
      </c>
      <c r="Z283" s="122">
        <v>274</v>
      </c>
      <c r="AA283" s="71">
        <v>2</v>
      </c>
      <c r="AB283" s="71">
        <v>13400</v>
      </c>
      <c r="AC283" s="84">
        <f>proj16jul!E283</f>
        <v>1.42</v>
      </c>
      <c r="AD283" s="84">
        <f>proj16jul!F283</f>
        <v>9514</v>
      </c>
      <c r="AE283" s="15">
        <f t="shared" si="58"/>
        <v>3886</v>
      </c>
      <c r="AF283" s="15"/>
      <c r="AG283" s="15">
        <f t="shared" si="67"/>
        <v>0</v>
      </c>
      <c r="AH283" s="15"/>
      <c r="AI283">
        <v>274</v>
      </c>
      <c r="AJ283"/>
      <c r="AK283"/>
      <c r="AL283" s="1">
        <f t="shared" si="68"/>
        <v>0</v>
      </c>
      <c r="AM283" s="122">
        <v>274</v>
      </c>
      <c r="AN283" s="71">
        <v>2</v>
      </c>
      <c r="AO283" s="71">
        <v>13400</v>
      </c>
      <c r="AP283" s="1">
        <f t="shared" si="69"/>
        <v>0</v>
      </c>
    </row>
    <row r="284" spans="1:42" s="1" customFormat="1" ht="18.75">
      <c r="A284" s="17">
        <v>275</v>
      </c>
      <c r="B284" s="17" t="s">
        <v>1251</v>
      </c>
      <c r="C284" s="17">
        <v>276</v>
      </c>
      <c r="D284" s="21"/>
      <c r="E284" s="34">
        <f t="shared" si="59"/>
        <v>71</v>
      </c>
      <c r="F284" s="35">
        <f t="shared" si="60"/>
        <v>416610</v>
      </c>
      <c r="G284" s="34">
        <f t="shared" si="61"/>
        <v>10</v>
      </c>
      <c r="H284" s="36">
        <f t="shared" si="62"/>
        <v>78109</v>
      </c>
      <c r="I284"/>
      <c r="J284" s="96">
        <f>proj16aug!J284</f>
        <v>0</v>
      </c>
      <c r="K284" s="96">
        <f>proj16aug!K284</f>
        <v>0</v>
      </c>
      <c r="L284"/>
      <c r="M284" s="16"/>
      <c r="N284" s="36">
        <f t="shared" si="63"/>
        <v>416610</v>
      </c>
      <c r="O284" s="36">
        <f t="shared" si="64"/>
        <v>78109</v>
      </c>
      <c r="P284" s="16"/>
      <c r="Q284" s="18">
        <f t="shared" si="65"/>
        <v>989519</v>
      </c>
      <c r="R284" s="15">
        <f t="shared" si="56"/>
        <v>0</v>
      </c>
      <c r="S284">
        <v>275</v>
      </c>
      <c r="T284">
        <v>71</v>
      </c>
      <c r="U284">
        <v>416610</v>
      </c>
      <c r="V284" s="84">
        <f>proj16jul!C284</f>
        <v>65</v>
      </c>
      <c r="W284" s="84">
        <f>proj16jul!D284</f>
        <v>394230</v>
      </c>
      <c r="X284" s="15">
        <f t="shared" si="66"/>
        <v>22380</v>
      </c>
      <c r="Y284" s="15">
        <f t="shared" si="57"/>
        <v>0</v>
      </c>
      <c r="Z284" s="122">
        <v>275</v>
      </c>
      <c r="AA284" s="71">
        <v>10</v>
      </c>
      <c r="AB284" s="71">
        <v>78109</v>
      </c>
      <c r="AC284" s="84">
        <f>proj16jul!E284</f>
        <v>15.939999999999998</v>
      </c>
      <c r="AD284" s="84">
        <f>proj16jul!F284</f>
        <v>113346</v>
      </c>
      <c r="AE284" s="15">
        <f t="shared" si="58"/>
        <v>-35237</v>
      </c>
      <c r="AF284" s="15"/>
      <c r="AG284" s="15">
        <f t="shared" si="67"/>
        <v>0</v>
      </c>
      <c r="AH284" s="15"/>
      <c r="AI284" s="122">
        <v>275</v>
      </c>
      <c r="AJ284" s="71">
        <v>71</v>
      </c>
      <c r="AK284" s="71">
        <v>350000</v>
      </c>
      <c r="AL284" s="1">
        <f t="shared" si="68"/>
        <v>0</v>
      </c>
      <c r="AM284" s="122">
        <v>275</v>
      </c>
      <c r="AN284" s="71">
        <v>10</v>
      </c>
      <c r="AO284" s="71">
        <v>50000</v>
      </c>
      <c r="AP284" s="1">
        <f t="shared" si="69"/>
        <v>0</v>
      </c>
    </row>
    <row r="285" spans="1:42" ht="18.75">
      <c r="A285" s="19">
        <v>276</v>
      </c>
      <c r="B285" s="19" t="s">
        <v>831</v>
      </c>
      <c r="C285" s="19">
        <v>277</v>
      </c>
      <c r="D285" s="21"/>
      <c r="E285" s="34">
        <f t="shared" si="59"/>
        <v>0</v>
      </c>
      <c r="F285" s="35">
        <f t="shared" si="60"/>
        <v>0</v>
      </c>
      <c r="G285" s="34">
        <f t="shared" si="61"/>
        <v>5</v>
      </c>
      <c r="H285" s="36">
        <f t="shared" si="62"/>
        <v>37500</v>
      </c>
      <c r="I285"/>
      <c r="J285" s="96">
        <f>proj16aug!J285</f>
        <v>0</v>
      </c>
      <c r="K285" s="96">
        <f>proj16aug!K285</f>
        <v>0</v>
      </c>
      <c r="L285"/>
      <c r="M285" s="16"/>
      <c r="N285" s="36">
        <f t="shared" si="63"/>
        <v>0</v>
      </c>
      <c r="O285" s="36">
        <f t="shared" si="64"/>
        <v>37500</v>
      </c>
      <c r="P285" s="20"/>
      <c r="Q285" s="18">
        <f t="shared" si="65"/>
        <v>75005</v>
      </c>
      <c r="R285" s="15">
        <f t="shared" si="56"/>
        <v>0</v>
      </c>
      <c r="S285">
        <v>276</v>
      </c>
      <c r="T285"/>
      <c r="U285"/>
      <c r="V285" s="185">
        <f>proj16jul!C285</f>
        <v>0</v>
      </c>
      <c r="W285" s="84">
        <f>proj16jul!D285</f>
        <v>0</v>
      </c>
      <c r="X285" s="15">
        <f t="shared" si="66"/>
        <v>0</v>
      </c>
      <c r="Y285" s="15">
        <f t="shared" si="57"/>
        <v>0</v>
      </c>
      <c r="Z285" s="122">
        <v>276</v>
      </c>
      <c r="AA285" s="71">
        <v>5</v>
      </c>
      <c r="AB285" s="71">
        <v>37500</v>
      </c>
      <c r="AC285" s="84">
        <f>proj16jul!E285</f>
        <v>2.4</v>
      </c>
      <c r="AD285" s="84">
        <f>proj16jul!F285</f>
        <v>16812</v>
      </c>
      <c r="AE285" s="15">
        <f t="shared" si="58"/>
        <v>20688</v>
      </c>
      <c r="AF285" s="15"/>
      <c r="AG285" s="15">
        <f t="shared" si="67"/>
        <v>0</v>
      </c>
      <c r="AH285" s="15"/>
      <c r="AI285">
        <v>276</v>
      </c>
      <c r="AJ285"/>
      <c r="AK285"/>
      <c r="AL285" s="1">
        <f t="shared" si="68"/>
        <v>0</v>
      </c>
      <c r="AM285" s="122">
        <v>276</v>
      </c>
      <c r="AN285" s="71">
        <v>5</v>
      </c>
      <c r="AO285" s="71">
        <v>33500</v>
      </c>
      <c r="AP285" s="1">
        <f t="shared" si="69"/>
        <v>0</v>
      </c>
    </row>
    <row r="286" spans="1:42" ht="18.75">
      <c r="A286" s="19">
        <v>277</v>
      </c>
      <c r="B286" s="19" t="s">
        <v>869</v>
      </c>
      <c r="C286" s="19">
        <v>278</v>
      </c>
      <c r="D286" s="21"/>
      <c r="E286" s="34">
        <f t="shared" si="59"/>
        <v>6</v>
      </c>
      <c r="F286" s="35">
        <f t="shared" si="60"/>
        <v>48902</v>
      </c>
      <c r="G286" s="34">
        <f t="shared" si="61"/>
        <v>261</v>
      </c>
      <c r="H286" s="36">
        <f t="shared" si="62"/>
        <v>1492451</v>
      </c>
      <c r="I286"/>
      <c r="J286" s="96">
        <f>proj16aug!J286</f>
        <v>0</v>
      </c>
      <c r="K286" s="96">
        <f>proj16aug!K286</f>
        <v>0</v>
      </c>
      <c r="L286"/>
      <c r="M286" s="16"/>
      <c r="N286" s="36">
        <f t="shared" si="63"/>
        <v>48902</v>
      </c>
      <c r="O286" s="36">
        <f t="shared" si="64"/>
        <v>1492451</v>
      </c>
      <c r="P286" s="20"/>
      <c r="Q286" s="18">
        <f t="shared" si="65"/>
        <v>3082973</v>
      </c>
      <c r="R286" s="15">
        <f t="shared" si="56"/>
        <v>0</v>
      </c>
      <c r="S286">
        <v>277</v>
      </c>
      <c r="T286">
        <v>6</v>
      </c>
      <c r="U286">
        <v>48902</v>
      </c>
      <c r="V286" s="84">
        <f>proj16jul!C286</f>
        <v>6.33</v>
      </c>
      <c r="W286" s="84">
        <f>proj16jul!D286</f>
        <v>71119</v>
      </c>
      <c r="X286" s="15">
        <f t="shared" si="66"/>
        <v>-22217</v>
      </c>
      <c r="Y286" s="15">
        <f t="shared" si="57"/>
        <v>0</v>
      </c>
      <c r="Z286" s="122">
        <v>277</v>
      </c>
      <c r="AA286" s="71">
        <v>261</v>
      </c>
      <c r="AB286" s="71">
        <v>1492451</v>
      </c>
      <c r="AC286" s="84">
        <f>proj16jul!E286</f>
        <v>231.83</v>
      </c>
      <c r="AD286" s="84">
        <f>proj16jul!F286</f>
        <v>1301647</v>
      </c>
      <c r="AE286" s="15">
        <f t="shared" si="58"/>
        <v>190804</v>
      </c>
      <c r="AF286" s="15"/>
      <c r="AG286" s="15">
        <f t="shared" si="67"/>
        <v>0</v>
      </c>
      <c r="AH286" s="15"/>
      <c r="AI286" s="122">
        <v>277</v>
      </c>
      <c r="AJ286" s="71">
        <v>6</v>
      </c>
      <c r="AK286" s="71">
        <v>30000</v>
      </c>
      <c r="AL286" s="1">
        <f t="shared" si="68"/>
        <v>0</v>
      </c>
      <c r="AM286" s="122">
        <v>277</v>
      </c>
      <c r="AN286" s="71">
        <v>262</v>
      </c>
      <c r="AO286" s="71">
        <v>1332100</v>
      </c>
      <c r="AP286" s="1">
        <f t="shared" si="69"/>
        <v>1</v>
      </c>
    </row>
    <row r="287" spans="1:42" ht="18.75">
      <c r="A287" s="19">
        <v>278</v>
      </c>
      <c r="B287" s="19" t="s">
        <v>817</v>
      </c>
      <c r="C287" s="19">
        <v>275</v>
      </c>
      <c r="D287" s="21"/>
      <c r="E287" s="34">
        <f t="shared" si="59"/>
        <v>161.5</v>
      </c>
      <c r="F287" s="35">
        <f t="shared" si="60"/>
        <v>868955</v>
      </c>
      <c r="G287" s="34">
        <f t="shared" si="61"/>
        <v>116</v>
      </c>
      <c r="H287" s="36">
        <f t="shared" si="62"/>
        <v>741097</v>
      </c>
      <c r="I287"/>
      <c r="J287" s="96">
        <f>proj16aug!J287</f>
        <v>0</v>
      </c>
      <c r="K287" s="96">
        <f>proj16aug!K287</f>
        <v>0</v>
      </c>
      <c r="L287"/>
      <c r="M287" s="16"/>
      <c r="N287" s="36">
        <f t="shared" si="63"/>
        <v>868955</v>
      </c>
      <c r="O287" s="36">
        <f t="shared" si="64"/>
        <v>741097</v>
      </c>
      <c r="P287" s="20"/>
      <c r="Q287" s="18">
        <f t="shared" si="65"/>
        <v>3220381.5</v>
      </c>
      <c r="R287" s="15">
        <f t="shared" si="56"/>
        <v>0</v>
      </c>
      <c r="S287">
        <v>278</v>
      </c>
      <c r="T287">
        <v>161.5</v>
      </c>
      <c r="U287">
        <v>868955</v>
      </c>
      <c r="V287" s="185">
        <f>proj16jul!C287</f>
        <v>168.47000000000006</v>
      </c>
      <c r="W287" s="84">
        <f>proj16jul!D287</f>
        <v>960997</v>
      </c>
      <c r="X287" s="15">
        <f t="shared" si="66"/>
        <v>-92042</v>
      </c>
      <c r="Y287" s="15">
        <f t="shared" si="57"/>
        <v>0</v>
      </c>
      <c r="Z287" s="122">
        <v>278</v>
      </c>
      <c r="AA287" s="71">
        <v>116</v>
      </c>
      <c r="AB287" s="71">
        <v>741097</v>
      </c>
      <c r="AC287" s="84">
        <f>proj16jul!E287</f>
        <v>115.37</v>
      </c>
      <c r="AD287" s="84">
        <f>proj16jul!F287</f>
        <v>738717</v>
      </c>
      <c r="AE287" s="15">
        <f t="shared" si="58"/>
        <v>2380</v>
      </c>
      <c r="AF287" s="15"/>
      <c r="AG287" s="15">
        <f t="shared" si="67"/>
        <v>0</v>
      </c>
      <c r="AH287" s="15"/>
      <c r="AI287">
        <v>278</v>
      </c>
      <c r="AJ287"/>
      <c r="AK287"/>
      <c r="AL287" s="1">
        <f t="shared" si="68"/>
        <v>-161.5</v>
      </c>
      <c r="AM287" s="122">
        <v>278</v>
      </c>
      <c r="AN287" s="71">
        <v>106</v>
      </c>
      <c r="AO287" s="71">
        <v>525200</v>
      </c>
      <c r="AP287" s="1">
        <f t="shared" si="69"/>
        <v>-10</v>
      </c>
    </row>
    <row r="288" spans="1:42" s="1" customFormat="1" ht="18.75" hidden="1">
      <c r="A288" s="17">
        <v>279</v>
      </c>
      <c r="B288" s="17" t="s">
        <v>1252</v>
      </c>
      <c r="C288" s="17">
        <v>279</v>
      </c>
      <c r="D288" s="21"/>
      <c r="E288" s="34">
        <f t="shared" si="59"/>
        <v>0</v>
      </c>
      <c r="F288" s="35">
        <f t="shared" si="60"/>
        <v>0</v>
      </c>
      <c r="G288" s="34">
        <f t="shared" si="61"/>
        <v>0</v>
      </c>
      <c r="H288" s="36">
        <f t="shared" si="62"/>
        <v>0</v>
      </c>
      <c r="I288"/>
      <c r="J288" s="96">
        <f>proj16aug!J288</f>
        <v>0</v>
      </c>
      <c r="K288" s="96">
        <f>proj16aug!K288</f>
        <v>0</v>
      </c>
      <c r="L288"/>
      <c r="M288" s="16"/>
      <c r="N288" s="36">
        <f t="shared" si="63"/>
        <v>0</v>
      </c>
      <c r="O288" s="36">
        <f t="shared" si="64"/>
        <v>0</v>
      </c>
      <c r="P288" s="16"/>
      <c r="Q288" s="18">
        <f t="shared" si="65"/>
        <v>0</v>
      </c>
      <c r="R288" s="15">
        <f t="shared" si="56"/>
        <v>0</v>
      </c>
      <c r="S288">
        <v>279</v>
      </c>
      <c r="T288"/>
      <c r="U288"/>
      <c r="V288" s="185">
        <f>proj16jul!C288</f>
        <v>0</v>
      </c>
      <c r="W288" s="84">
        <f>proj16jul!D288</f>
        <v>0</v>
      </c>
      <c r="X288" s="15">
        <f t="shared" si="66"/>
        <v>0</v>
      </c>
      <c r="Y288" s="15">
        <f t="shared" si="57"/>
        <v>0</v>
      </c>
      <c r="Z288">
        <v>279</v>
      </c>
      <c r="AA288" s="71"/>
      <c r="AB288" s="71"/>
      <c r="AC288" s="84">
        <f>proj16jul!E288</f>
        <v>0</v>
      </c>
      <c r="AD288" s="84">
        <f>proj16jul!F288</f>
        <v>0</v>
      </c>
      <c r="AE288" s="15">
        <f t="shared" si="58"/>
        <v>0</v>
      </c>
      <c r="AF288" s="15"/>
      <c r="AG288" s="15">
        <f t="shared" si="67"/>
        <v>0</v>
      </c>
      <c r="AH288" s="15"/>
      <c r="AI288">
        <v>279</v>
      </c>
      <c r="AJ288"/>
      <c r="AK288"/>
      <c r="AL288" s="1">
        <f t="shared" si="68"/>
        <v>0</v>
      </c>
      <c r="AM288">
        <v>279</v>
      </c>
      <c r="AN288"/>
      <c r="AO288"/>
      <c r="AP288" s="1">
        <f t="shared" si="69"/>
        <v>0</v>
      </c>
    </row>
    <row r="289" spans="1:42" s="1" customFormat="1" ht="18.75" hidden="1">
      <c r="A289" s="17">
        <v>280</v>
      </c>
      <c r="B289" s="17" t="s">
        <v>1253</v>
      </c>
      <c r="C289" s="17">
        <v>280</v>
      </c>
      <c r="D289" s="21"/>
      <c r="E289" s="34">
        <f t="shared" si="59"/>
        <v>0</v>
      </c>
      <c r="F289" s="35">
        <f t="shared" si="60"/>
        <v>0</v>
      </c>
      <c r="G289" s="34">
        <f t="shared" si="61"/>
        <v>0</v>
      </c>
      <c r="H289" s="36">
        <f t="shared" si="62"/>
        <v>0</v>
      </c>
      <c r="I289"/>
      <c r="J289" s="96">
        <f>proj16aug!J289</f>
        <v>0</v>
      </c>
      <c r="K289" s="96">
        <f>proj16aug!K289</f>
        <v>0</v>
      </c>
      <c r="L289"/>
      <c r="M289" s="16"/>
      <c r="N289" s="36">
        <f t="shared" si="63"/>
        <v>0</v>
      </c>
      <c r="O289" s="36">
        <f t="shared" si="64"/>
        <v>0</v>
      </c>
      <c r="P289" s="16"/>
      <c r="Q289" s="18">
        <f t="shared" si="65"/>
        <v>0</v>
      </c>
      <c r="R289" s="15">
        <f t="shared" si="56"/>
        <v>0</v>
      </c>
      <c r="S289">
        <v>280</v>
      </c>
      <c r="T289"/>
      <c r="U289"/>
      <c r="V289" s="185">
        <f>proj16jul!C289</f>
        <v>0</v>
      </c>
      <c r="W289" s="84">
        <f>proj16jul!D289</f>
        <v>0</v>
      </c>
      <c r="X289" s="15">
        <f t="shared" si="66"/>
        <v>0</v>
      </c>
      <c r="Y289" s="15">
        <f t="shared" si="57"/>
        <v>0</v>
      </c>
      <c r="Z289">
        <v>280</v>
      </c>
      <c r="AA289" s="71"/>
      <c r="AB289" s="71"/>
      <c r="AC289" s="84">
        <f>proj16jul!E289</f>
        <v>0</v>
      </c>
      <c r="AD289" s="84">
        <f>proj16jul!F289</f>
        <v>0</v>
      </c>
      <c r="AE289" s="15">
        <f t="shared" si="58"/>
        <v>0</v>
      </c>
      <c r="AF289" s="15"/>
      <c r="AG289" s="15">
        <f t="shared" si="67"/>
        <v>0</v>
      </c>
      <c r="AH289" s="15"/>
      <c r="AI289">
        <v>280</v>
      </c>
      <c r="AJ289"/>
      <c r="AK289"/>
      <c r="AL289" s="1">
        <f t="shared" si="68"/>
        <v>0</v>
      </c>
      <c r="AM289">
        <v>280</v>
      </c>
      <c r="AN289"/>
      <c r="AO289"/>
      <c r="AP289" s="1">
        <f t="shared" si="69"/>
        <v>0</v>
      </c>
    </row>
    <row r="290" spans="1:42" ht="18.75">
      <c r="A290" s="19">
        <v>281</v>
      </c>
      <c r="B290" s="19" t="s">
        <v>575</v>
      </c>
      <c r="C290" s="19">
        <v>281</v>
      </c>
      <c r="D290" s="21"/>
      <c r="E290" s="34">
        <f t="shared" si="59"/>
        <v>6</v>
      </c>
      <c r="F290" s="35">
        <f t="shared" si="60"/>
        <v>30000</v>
      </c>
      <c r="G290" s="34">
        <f t="shared" si="61"/>
        <v>766</v>
      </c>
      <c r="H290" s="36">
        <f t="shared" si="62"/>
        <v>4482138</v>
      </c>
      <c r="I290"/>
      <c r="J290" s="96">
        <f>proj16aug!J290</f>
        <v>0</v>
      </c>
      <c r="K290" s="96">
        <f>proj16aug!K290</f>
        <v>0</v>
      </c>
      <c r="L290"/>
      <c r="M290" s="16"/>
      <c r="N290" s="36">
        <f t="shared" si="63"/>
        <v>30000</v>
      </c>
      <c r="O290" s="36">
        <f t="shared" si="64"/>
        <v>4482138</v>
      </c>
      <c r="P290" s="20"/>
      <c r="Q290" s="18">
        <f t="shared" si="65"/>
        <v>9025048</v>
      </c>
      <c r="R290" s="15">
        <f t="shared" si="56"/>
        <v>0</v>
      </c>
      <c r="S290">
        <v>281</v>
      </c>
      <c r="T290">
        <v>6</v>
      </c>
      <c r="U290">
        <v>30000</v>
      </c>
      <c r="V290" s="84">
        <f>proj16jul!C290</f>
        <v>8.41</v>
      </c>
      <c r="W290" s="84">
        <f>proj16jul!D290</f>
        <v>45904</v>
      </c>
      <c r="X290" s="15">
        <f t="shared" si="66"/>
        <v>-15904</v>
      </c>
      <c r="Y290" s="15">
        <f t="shared" si="57"/>
        <v>0</v>
      </c>
      <c r="Z290" s="122">
        <v>281</v>
      </c>
      <c r="AA290" s="71">
        <v>766</v>
      </c>
      <c r="AB290" s="71">
        <v>4482138</v>
      </c>
      <c r="AC290" s="84">
        <f>proj16jul!E290</f>
        <v>740.96999999999991</v>
      </c>
      <c r="AD290" s="84">
        <f>proj16jul!F290</f>
        <v>4294860</v>
      </c>
      <c r="AE290" s="15">
        <f t="shared" si="58"/>
        <v>187278</v>
      </c>
      <c r="AF290" s="15"/>
      <c r="AG290" s="15">
        <f t="shared" si="67"/>
        <v>0</v>
      </c>
      <c r="AH290" s="15"/>
      <c r="AI290" s="122">
        <v>281</v>
      </c>
      <c r="AJ290" s="71">
        <v>7</v>
      </c>
      <c r="AK290" s="71">
        <v>35000</v>
      </c>
      <c r="AL290" s="1">
        <f t="shared" si="68"/>
        <v>1</v>
      </c>
      <c r="AM290" s="122">
        <v>281</v>
      </c>
      <c r="AN290" s="71">
        <v>725</v>
      </c>
      <c r="AO290" s="71">
        <v>3759376</v>
      </c>
      <c r="AP290" s="1">
        <f t="shared" si="69"/>
        <v>-41</v>
      </c>
    </row>
    <row r="291" spans="1:42" s="1" customFormat="1" ht="18.75" hidden="1">
      <c r="A291" s="17">
        <v>282</v>
      </c>
      <c r="B291" s="17" t="s">
        <v>1254</v>
      </c>
      <c r="C291" s="17">
        <v>282</v>
      </c>
      <c r="D291" s="21"/>
      <c r="E291" s="34">
        <f t="shared" si="59"/>
        <v>0</v>
      </c>
      <c r="F291" s="35">
        <f t="shared" si="60"/>
        <v>0</v>
      </c>
      <c r="G291" s="34">
        <f t="shared" si="61"/>
        <v>0</v>
      </c>
      <c r="H291" s="36">
        <f t="shared" si="62"/>
        <v>0</v>
      </c>
      <c r="I291"/>
      <c r="J291" s="96">
        <f>proj16aug!J291</f>
        <v>0</v>
      </c>
      <c r="K291" s="96">
        <f>proj16aug!K291</f>
        <v>0</v>
      </c>
      <c r="L291"/>
      <c r="M291" s="16"/>
      <c r="N291" s="36">
        <f t="shared" si="63"/>
        <v>0</v>
      </c>
      <c r="O291" s="36">
        <f t="shared" si="64"/>
        <v>0</v>
      </c>
      <c r="P291" s="16"/>
      <c r="Q291" s="18">
        <f t="shared" si="65"/>
        <v>0</v>
      </c>
      <c r="R291" s="15">
        <f t="shared" si="56"/>
        <v>0</v>
      </c>
      <c r="S291">
        <v>282</v>
      </c>
      <c r="T291"/>
      <c r="U291"/>
      <c r="V291" s="185">
        <f>proj16jul!C291</f>
        <v>0</v>
      </c>
      <c r="W291" s="84">
        <f>proj16jul!D291</f>
        <v>0</v>
      </c>
      <c r="X291" s="15">
        <f t="shared" si="66"/>
        <v>0</v>
      </c>
      <c r="Y291" s="15">
        <f t="shared" si="57"/>
        <v>0</v>
      </c>
      <c r="Z291">
        <v>282</v>
      </c>
      <c r="AA291" s="71"/>
      <c r="AB291" s="71"/>
      <c r="AC291" s="84">
        <f>proj16jul!E291</f>
        <v>0</v>
      </c>
      <c r="AD291" s="84">
        <f>proj16jul!F291</f>
        <v>0</v>
      </c>
      <c r="AE291" s="15">
        <f t="shared" si="58"/>
        <v>0</v>
      </c>
      <c r="AF291" s="15"/>
      <c r="AG291" s="15">
        <f t="shared" si="67"/>
        <v>0</v>
      </c>
      <c r="AH291" s="15"/>
      <c r="AI291">
        <v>282</v>
      </c>
      <c r="AJ291"/>
      <c r="AK291"/>
      <c r="AL291" s="1">
        <f t="shared" si="68"/>
        <v>0</v>
      </c>
      <c r="AM291">
        <v>282</v>
      </c>
      <c r="AN291"/>
      <c r="AO291"/>
      <c r="AP291" s="1">
        <f t="shared" si="69"/>
        <v>0</v>
      </c>
    </row>
    <row r="292" spans="1:42" s="1" customFormat="1" ht="18.75" hidden="1">
      <c r="A292" s="17">
        <v>283</v>
      </c>
      <c r="B292" s="17" t="s">
        <v>1255</v>
      </c>
      <c r="C292" s="17">
        <v>283</v>
      </c>
      <c r="D292" s="21"/>
      <c r="E292" s="34">
        <f t="shared" si="59"/>
        <v>0</v>
      </c>
      <c r="F292" s="35">
        <f t="shared" si="60"/>
        <v>0</v>
      </c>
      <c r="G292" s="34">
        <f t="shared" si="61"/>
        <v>0</v>
      </c>
      <c r="H292" s="36">
        <f t="shared" si="62"/>
        <v>0</v>
      </c>
      <c r="I292"/>
      <c r="J292" s="96">
        <f>proj16aug!J292</f>
        <v>0</v>
      </c>
      <c r="K292" s="96">
        <f>proj16aug!K292</f>
        <v>0</v>
      </c>
      <c r="L292"/>
      <c r="M292" s="16"/>
      <c r="N292" s="36">
        <f t="shared" si="63"/>
        <v>0</v>
      </c>
      <c r="O292" s="36">
        <f t="shared" si="64"/>
        <v>0</v>
      </c>
      <c r="P292" s="16"/>
      <c r="Q292" s="18">
        <f t="shared" si="65"/>
        <v>0</v>
      </c>
      <c r="R292" s="15">
        <f t="shared" si="56"/>
        <v>0</v>
      </c>
      <c r="S292">
        <v>283</v>
      </c>
      <c r="T292"/>
      <c r="U292"/>
      <c r="V292" s="185">
        <f>proj16jul!C292</f>
        <v>0</v>
      </c>
      <c r="W292" s="84">
        <f>proj16jul!D292</f>
        <v>0</v>
      </c>
      <c r="X292" s="15">
        <f t="shared" si="66"/>
        <v>0</v>
      </c>
      <c r="Y292" s="15">
        <f t="shared" si="57"/>
        <v>0</v>
      </c>
      <c r="Z292">
        <v>283</v>
      </c>
      <c r="AA292"/>
      <c r="AB292"/>
      <c r="AC292" s="84">
        <f>proj16jul!E292</f>
        <v>0</v>
      </c>
      <c r="AD292" s="84">
        <f>proj16jul!F292</f>
        <v>0</v>
      </c>
      <c r="AE292" s="15">
        <f t="shared" si="58"/>
        <v>0</v>
      </c>
      <c r="AF292" s="15"/>
      <c r="AG292" s="15">
        <f t="shared" si="67"/>
        <v>0</v>
      </c>
      <c r="AH292" s="15"/>
      <c r="AI292">
        <v>283</v>
      </c>
      <c r="AJ292"/>
      <c r="AK292"/>
      <c r="AL292" s="1">
        <f t="shared" si="68"/>
        <v>0</v>
      </c>
      <c r="AM292">
        <v>283</v>
      </c>
      <c r="AN292"/>
      <c r="AO292"/>
      <c r="AP292" s="1">
        <f t="shared" si="69"/>
        <v>0</v>
      </c>
    </row>
    <row r="293" spans="1:42" s="1" customFormat="1" ht="18.75">
      <c r="A293" s="17">
        <v>284</v>
      </c>
      <c r="B293" s="17" t="s">
        <v>772</v>
      </c>
      <c r="C293" s="17">
        <v>284</v>
      </c>
      <c r="D293" s="21"/>
      <c r="E293" s="34">
        <f t="shared" si="59"/>
        <v>0</v>
      </c>
      <c r="F293" s="35">
        <f t="shared" si="60"/>
        <v>0</v>
      </c>
      <c r="G293" s="34">
        <f t="shared" si="61"/>
        <v>5</v>
      </c>
      <c r="H293" s="36">
        <f t="shared" si="62"/>
        <v>38274</v>
      </c>
      <c r="I293"/>
      <c r="J293" s="96">
        <f>proj16aug!J293</f>
        <v>0</v>
      </c>
      <c r="K293" s="96">
        <f>proj16aug!K293</f>
        <v>0</v>
      </c>
      <c r="L293"/>
      <c r="M293" s="16"/>
      <c r="N293" s="36">
        <f t="shared" si="63"/>
        <v>0</v>
      </c>
      <c r="O293" s="36">
        <f t="shared" si="64"/>
        <v>38274</v>
      </c>
      <c r="P293" s="16"/>
      <c r="Q293" s="18">
        <f t="shared" si="65"/>
        <v>76553</v>
      </c>
      <c r="R293" s="15">
        <f t="shared" si="56"/>
        <v>0</v>
      </c>
      <c r="S293">
        <v>284</v>
      </c>
      <c r="T293"/>
      <c r="U293"/>
      <c r="V293" s="185">
        <f>proj16jul!C293</f>
        <v>0</v>
      </c>
      <c r="W293" s="84">
        <f>proj16jul!D293</f>
        <v>0</v>
      </c>
      <c r="X293" s="15">
        <f t="shared" si="66"/>
        <v>0</v>
      </c>
      <c r="Y293" s="15">
        <f t="shared" si="57"/>
        <v>0</v>
      </c>
      <c r="Z293" s="122">
        <v>284</v>
      </c>
      <c r="AA293" s="71">
        <v>5</v>
      </c>
      <c r="AB293" s="71">
        <v>38274</v>
      </c>
      <c r="AC293" s="84">
        <f>proj16jul!E293</f>
        <v>2.48</v>
      </c>
      <c r="AD293" s="84">
        <f>proj16jul!F293</f>
        <v>21674</v>
      </c>
      <c r="AE293" s="15">
        <f t="shared" si="58"/>
        <v>16600</v>
      </c>
      <c r="AF293" s="15"/>
      <c r="AG293" s="15">
        <f t="shared" si="67"/>
        <v>0</v>
      </c>
      <c r="AH293" s="15"/>
      <c r="AI293">
        <v>284</v>
      </c>
      <c r="AJ293"/>
      <c r="AK293"/>
      <c r="AL293" s="1">
        <f t="shared" si="68"/>
        <v>0</v>
      </c>
      <c r="AM293" s="122">
        <v>284</v>
      </c>
      <c r="AN293" s="71">
        <v>5</v>
      </c>
      <c r="AO293" s="71">
        <v>25000</v>
      </c>
      <c r="AP293" s="1">
        <f t="shared" si="69"/>
        <v>0</v>
      </c>
    </row>
    <row r="294" spans="1:42" ht="18.75">
      <c r="A294" s="19">
        <v>285</v>
      </c>
      <c r="B294" s="19" t="s">
        <v>839</v>
      </c>
      <c r="C294" s="19">
        <v>285</v>
      </c>
      <c r="D294" s="21"/>
      <c r="E294" s="34">
        <f t="shared" si="59"/>
        <v>0</v>
      </c>
      <c r="F294" s="35">
        <f t="shared" si="60"/>
        <v>0</v>
      </c>
      <c r="G294" s="34">
        <f t="shared" si="61"/>
        <v>17</v>
      </c>
      <c r="H294" s="36">
        <f t="shared" si="62"/>
        <v>119452</v>
      </c>
      <c r="I294"/>
      <c r="J294" s="96">
        <f>proj16aug!J294</f>
        <v>0</v>
      </c>
      <c r="K294" s="96">
        <f>proj16aug!K294</f>
        <v>0</v>
      </c>
      <c r="L294"/>
      <c r="M294" s="16"/>
      <c r="N294" s="36">
        <f t="shared" si="63"/>
        <v>0</v>
      </c>
      <c r="O294" s="36">
        <f t="shared" si="64"/>
        <v>119452</v>
      </c>
      <c r="P294" s="20"/>
      <c r="Q294" s="18">
        <f t="shared" si="65"/>
        <v>238921</v>
      </c>
      <c r="R294" s="15">
        <f t="shared" si="56"/>
        <v>0</v>
      </c>
      <c r="S294">
        <v>285</v>
      </c>
      <c r="T294"/>
      <c r="U294"/>
      <c r="V294" s="185">
        <f>proj16jul!C294</f>
        <v>0</v>
      </c>
      <c r="W294" s="84">
        <f>proj16jul!D294</f>
        <v>0</v>
      </c>
      <c r="X294" s="15">
        <f t="shared" si="66"/>
        <v>0</v>
      </c>
      <c r="Y294" s="15">
        <f t="shared" si="57"/>
        <v>0</v>
      </c>
      <c r="Z294" s="122">
        <v>285</v>
      </c>
      <c r="AA294" s="71">
        <v>17</v>
      </c>
      <c r="AB294" s="71">
        <v>119452</v>
      </c>
      <c r="AC294" s="84">
        <f>proj16jul!E294</f>
        <v>13.14</v>
      </c>
      <c r="AD294" s="84">
        <f>proj16jul!F294</f>
        <v>76138</v>
      </c>
      <c r="AE294" s="15">
        <f t="shared" si="58"/>
        <v>43314</v>
      </c>
      <c r="AF294" s="15"/>
      <c r="AG294" s="15">
        <f t="shared" si="67"/>
        <v>0</v>
      </c>
      <c r="AH294" s="15"/>
      <c r="AI294">
        <v>285</v>
      </c>
      <c r="AJ294"/>
      <c r="AK294"/>
      <c r="AL294" s="1">
        <f t="shared" si="68"/>
        <v>0</v>
      </c>
      <c r="AM294" s="122">
        <v>285</v>
      </c>
      <c r="AN294" s="71">
        <v>17</v>
      </c>
      <c r="AO294" s="71">
        <v>100452</v>
      </c>
      <c r="AP294" s="1">
        <f t="shared" si="69"/>
        <v>0</v>
      </c>
    </row>
    <row r="295" spans="1:42" s="1" customFormat="1" ht="18.75" hidden="1">
      <c r="A295" s="17">
        <v>286</v>
      </c>
      <c r="B295" s="17" t="s">
        <v>1256</v>
      </c>
      <c r="C295" s="17">
        <v>286</v>
      </c>
      <c r="D295" s="21"/>
      <c r="E295" s="34">
        <f t="shared" si="59"/>
        <v>0</v>
      </c>
      <c r="F295" s="35">
        <f t="shared" si="60"/>
        <v>0</v>
      </c>
      <c r="G295" s="34">
        <f t="shared" si="61"/>
        <v>0</v>
      </c>
      <c r="H295" s="36">
        <f t="shared" si="62"/>
        <v>0</v>
      </c>
      <c r="I295"/>
      <c r="J295" s="96">
        <f>proj16aug!J295</f>
        <v>0</v>
      </c>
      <c r="K295" s="96">
        <f>proj16aug!K295</f>
        <v>0</v>
      </c>
      <c r="L295"/>
      <c r="M295" s="16"/>
      <c r="N295" s="36">
        <f t="shared" si="63"/>
        <v>0</v>
      </c>
      <c r="O295" s="36">
        <f t="shared" si="64"/>
        <v>0</v>
      </c>
      <c r="P295" s="16"/>
      <c r="Q295" s="18">
        <f t="shared" si="65"/>
        <v>0</v>
      </c>
      <c r="R295" s="15">
        <f t="shared" si="56"/>
        <v>0</v>
      </c>
      <c r="S295">
        <v>286</v>
      </c>
      <c r="T295"/>
      <c r="U295"/>
      <c r="V295" s="185">
        <f>proj16jul!C295</f>
        <v>0</v>
      </c>
      <c r="W295" s="84">
        <f>proj16jul!D295</f>
        <v>0</v>
      </c>
      <c r="X295" s="15">
        <f t="shared" si="66"/>
        <v>0</v>
      </c>
      <c r="Y295" s="15">
        <f t="shared" si="57"/>
        <v>0</v>
      </c>
      <c r="Z295">
        <v>286</v>
      </c>
      <c r="AA295"/>
      <c r="AB295"/>
      <c r="AC295" s="84">
        <f>proj16jul!E295</f>
        <v>0</v>
      </c>
      <c r="AD295" s="84">
        <f>proj16jul!F295</f>
        <v>0</v>
      </c>
      <c r="AE295" s="15">
        <f t="shared" si="58"/>
        <v>0</v>
      </c>
      <c r="AF295" s="15"/>
      <c r="AG295" s="15">
        <f t="shared" si="67"/>
        <v>0</v>
      </c>
      <c r="AH295" s="15"/>
      <c r="AI295">
        <v>286</v>
      </c>
      <c r="AJ295"/>
      <c r="AK295"/>
      <c r="AL295" s="1">
        <f t="shared" si="68"/>
        <v>0</v>
      </c>
      <c r="AM295">
        <v>286</v>
      </c>
      <c r="AN295"/>
      <c r="AO295"/>
      <c r="AP295" s="1">
        <f t="shared" si="69"/>
        <v>0</v>
      </c>
    </row>
    <row r="296" spans="1:42" s="1" customFormat="1" ht="18.75">
      <c r="A296" s="17">
        <v>287</v>
      </c>
      <c r="B296" s="17" t="s">
        <v>1257</v>
      </c>
      <c r="C296" s="17">
        <v>287</v>
      </c>
      <c r="D296" s="21"/>
      <c r="E296" s="34">
        <f t="shared" si="59"/>
        <v>0</v>
      </c>
      <c r="F296" s="35">
        <f t="shared" si="60"/>
        <v>0</v>
      </c>
      <c r="G296" s="34">
        <f t="shared" si="61"/>
        <v>7.5</v>
      </c>
      <c r="H296" s="36">
        <f t="shared" si="62"/>
        <v>46200</v>
      </c>
      <c r="I296"/>
      <c r="J296" s="96">
        <f>proj16aug!J296</f>
        <v>0</v>
      </c>
      <c r="K296" s="96">
        <f>proj16aug!K296</f>
        <v>0</v>
      </c>
      <c r="L296"/>
      <c r="M296" s="16"/>
      <c r="N296" s="36">
        <f t="shared" si="63"/>
        <v>0</v>
      </c>
      <c r="O296" s="36">
        <f t="shared" si="64"/>
        <v>46200</v>
      </c>
      <c r="P296" s="16"/>
      <c r="Q296" s="18">
        <f t="shared" si="65"/>
        <v>92407.5</v>
      </c>
      <c r="R296" s="15">
        <f t="shared" si="56"/>
        <v>0</v>
      </c>
      <c r="S296">
        <v>287</v>
      </c>
      <c r="T296"/>
      <c r="U296"/>
      <c r="V296" s="185">
        <f>proj16jul!C296</f>
        <v>0</v>
      </c>
      <c r="W296" s="84">
        <f>proj16jul!D296</f>
        <v>0</v>
      </c>
      <c r="X296" s="15">
        <f t="shared" si="66"/>
        <v>0</v>
      </c>
      <c r="Y296" s="15">
        <f t="shared" si="57"/>
        <v>0</v>
      </c>
      <c r="Z296" s="122">
        <v>287</v>
      </c>
      <c r="AA296" s="71">
        <v>7.5</v>
      </c>
      <c r="AB296" s="71">
        <v>46200</v>
      </c>
      <c r="AC296" s="84">
        <f>proj16jul!E296</f>
        <v>4.4800000000000004</v>
      </c>
      <c r="AD296" s="84">
        <f>proj16jul!F296</f>
        <v>25222</v>
      </c>
      <c r="AE296" s="15">
        <f t="shared" si="58"/>
        <v>20978</v>
      </c>
      <c r="AF296" s="15"/>
      <c r="AG296" s="15">
        <f t="shared" si="67"/>
        <v>0</v>
      </c>
      <c r="AH296" s="15"/>
      <c r="AI296">
        <v>287</v>
      </c>
      <c r="AJ296"/>
      <c r="AK296"/>
      <c r="AL296" s="1">
        <f t="shared" si="68"/>
        <v>0</v>
      </c>
      <c r="AM296" s="122">
        <v>287</v>
      </c>
      <c r="AN296" s="71">
        <v>7.5</v>
      </c>
      <c r="AO296" s="71">
        <v>39200</v>
      </c>
      <c r="AP296" s="1">
        <f t="shared" si="69"/>
        <v>0</v>
      </c>
    </row>
    <row r="297" spans="1:42" s="1" customFormat="1" ht="18.75">
      <c r="A297" s="17">
        <v>288</v>
      </c>
      <c r="B297" s="17" t="s">
        <v>1258</v>
      </c>
      <c r="C297" s="17">
        <v>288</v>
      </c>
      <c r="D297" s="21"/>
      <c r="E297" s="34">
        <f t="shared" si="59"/>
        <v>0</v>
      </c>
      <c r="F297" s="35">
        <f t="shared" si="60"/>
        <v>0</v>
      </c>
      <c r="G297" s="34">
        <f t="shared" si="61"/>
        <v>3</v>
      </c>
      <c r="H297" s="36">
        <f t="shared" si="62"/>
        <v>29230</v>
      </c>
      <c r="I297"/>
      <c r="J297" s="96">
        <f>proj16aug!J297</f>
        <v>0</v>
      </c>
      <c r="K297" s="96">
        <f>proj16aug!K297</f>
        <v>0</v>
      </c>
      <c r="L297"/>
      <c r="M297" s="16"/>
      <c r="N297" s="36">
        <f t="shared" si="63"/>
        <v>0</v>
      </c>
      <c r="O297" s="36">
        <f t="shared" si="64"/>
        <v>29230</v>
      </c>
      <c r="P297" s="16"/>
      <c r="Q297" s="18">
        <f t="shared" si="65"/>
        <v>58463</v>
      </c>
      <c r="R297" s="15">
        <f t="shared" si="56"/>
        <v>0</v>
      </c>
      <c r="S297">
        <v>288</v>
      </c>
      <c r="T297"/>
      <c r="U297"/>
      <c r="V297" s="185">
        <f>proj16jul!C297</f>
        <v>0</v>
      </c>
      <c r="W297" s="84">
        <f>proj16jul!D297</f>
        <v>0</v>
      </c>
      <c r="X297" s="15">
        <f t="shared" si="66"/>
        <v>0</v>
      </c>
      <c r="Y297" s="15">
        <f t="shared" si="57"/>
        <v>0</v>
      </c>
      <c r="Z297" s="122">
        <v>288</v>
      </c>
      <c r="AA297" s="71">
        <v>3</v>
      </c>
      <c r="AB297" s="71">
        <v>29230</v>
      </c>
      <c r="AC297" s="84">
        <f>proj16jul!E297</f>
        <v>2.98</v>
      </c>
      <c r="AD297" s="84">
        <f>proj16jul!F297</f>
        <v>23284</v>
      </c>
      <c r="AE297" s="15">
        <f t="shared" si="58"/>
        <v>5946</v>
      </c>
      <c r="AF297" s="15"/>
      <c r="AG297" s="15">
        <f t="shared" si="67"/>
        <v>0</v>
      </c>
      <c r="AH297" s="15"/>
      <c r="AI297">
        <v>288</v>
      </c>
      <c r="AJ297"/>
      <c r="AK297"/>
      <c r="AL297" s="1">
        <f t="shared" si="68"/>
        <v>0</v>
      </c>
      <c r="AM297" s="122">
        <v>288</v>
      </c>
      <c r="AN297" s="71">
        <v>3</v>
      </c>
      <c r="AO297" s="71">
        <v>15000</v>
      </c>
      <c r="AP297" s="1">
        <f t="shared" si="69"/>
        <v>0</v>
      </c>
    </row>
    <row r="298" spans="1:42" ht="18.75">
      <c r="A298" s="19">
        <v>289</v>
      </c>
      <c r="B298" s="19" t="s">
        <v>1259</v>
      </c>
      <c r="C298" s="19">
        <v>289</v>
      </c>
      <c r="D298" s="21"/>
      <c r="E298" s="34">
        <f t="shared" si="59"/>
        <v>43</v>
      </c>
      <c r="F298" s="35">
        <f t="shared" si="60"/>
        <v>320512</v>
      </c>
      <c r="G298" s="34">
        <f t="shared" si="61"/>
        <v>8</v>
      </c>
      <c r="H298" s="36">
        <f t="shared" si="62"/>
        <v>40000</v>
      </c>
      <c r="I298"/>
      <c r="J298" s="96">
        <f>proj16aug!J298</f>
        <v>0</v>
      </c>
      <c r="K298" s="96">
        <f>proj16aug!K298</f>
        <v>0</v>
      </c>
      <c r="L298"/>
      <c r="M298" s="16"/>
      <c r="N298" s="36">
        <f t="shared" si="63"/>
        <v>320512</v>
      </c>
      <c r="O298" s="36">
        <f t="shared" si="64"/>
        <v>40000</v>
      </c>
      <c r="P298" s="20"/>
      <c r="Q298" s="18">
        <f t="shared" si="65"/>
        <v>721075</v>
      </c>
      <c r="R298" s="15">
        <f t="shared" si="56"/>
        <v>0</v>
      </c>
      <c r="S298">
        <v>289</v>
      </c>
      <c r="T298">
        <v>43</v>
      </c>
      <c r="U298">
        <v>320512</v>
      </c>
      <c r="V298" s="84">
        <f>proj16jul!C298</f>
        <v>35.769999999999996</v>
      </c>
      <c r="W298" s="84">
        <f>proj16jul!D298</f>
        <v>262071</v>
      </c>
      <c r="X298" s="15">
        <f t="shared" si="66"/>
        <v>58441</v>
      </c>
      <c r="Y298" s="15">
        <f t="shared" si="57"/>
        <v>0</v>
      </c>
      <c r="Z298" s="122">
        <v>289</v>
      </c>
      <c r="AA298" s="71">
        <v>8</v>
      </c>
      <c r="AB298" s="71">
        <v>40000</v>
      </c>
      <c r="AC298" s="84">
        <f>proj16jul!E298</f>
        <v>18.59</v>
      </c>
      <c r="AD298" s="84">
        <f>proj16jul!F298</f>
        <v>93953</v>
      </c>
      <c r="AE298" s="15">
        <f t="shared" si="58"/>
        <v>-53953</v>
      </c>
      <c r="AF298" s="15"/>
      <c r="AG298" s="15">
        <f t="shared" si="67"/>
        <v>0</v>
      </c>
      <c r="AH298" s="15"/>
      <c r="AI298" s="122">
        <v>289</v>
      </c>
      <c r="AJ298" s="71">
        <v>43</v>
      </c>
      <c r="AK298" s="71">
        <v>215000</v>
      </c>
      <c r="AL298" s="1">
        <f t="shared" si="68"/>
        <v>0</v>
      </c>
      <c r="AM298" s="122">
        <v>289</v>
      </c>
      <c r="AN298" s="71">
        <v>8.5</v>
      </c>
      <c r="AO298" s="71">
        <v>42500</v>
      </c>
      <c r="AP298" s="1">
        <f t="shared" si="69"/>
        <v>0.5</v>
      </c>
    </row>
    <row r="299" spans="1:42" ht="18.75">
      <c r="A299" s="19">
        <v>290</v>
      </c>
      <c r="B299" s="19" t="s">
        <v>798</v>
      </c>
      <c r="C299" s="19">
        <v>290</v>
      </c>
      <c r="D299" s="21"/>
      <c r="E299" s="34">
        <f t="shared" si="59"/>
        <v>44</v>
      </c>
      <c r="F299" s="35">
        <f t="shared" si="60"/>
        <v>244538</v>
      </c>
      <c r="G299" s="34">
        <f t="shared" si="61"/>
        <v>19</v>
      </c>
      <c r="H299" s="36">
        <f t="shared" si="62"/>
        <v>112031</v>
      </c>
      <c r="I299"/>
      <c r="J299" s="96">
        <f>proj16aug!J299</f>
        <v>0</v>
      </c>
      <c r="K299" s="96">
        <f>proj16aug!K299</f>
        <v>0</v>
      </c>
      <c r="L299"/>
      <c r="M299" s="16"/>
      <c r="N299" s="36">
        <f t="shared" si="63"/>
        <v>244538</v>
      </c>
      <c r="O299" s="36">
        <f t="shared" si="64"/>
        <v>112031</v>
      </c>
      <c r="P299" s="20"/>
      <c r="Q299" s="18">
        <f t="shared" si="65"/>
        <v>713201</v>
      </c>
      <c r="R299" s="15">
        <f t="shared" si="56"/>
        <v>0</v>
      </c>
      <c r="S299">
        <v>290</v>
      </c>
      <c r="T299">
        <v>44</v>
      </c>
      <c r="U299">
        <v>244538</v>
      </c>
      <c r="V299" s="84">
        <f>proj16jul!C299</f>
        <v>52</v>
      </c>
      <c r="W299" s="84">
        <f>proj16jul!D299</f>
        <v>292239</v>
      </c>
      <c r="X299" s="15">
        <f t="shared" si="66"/>
        <v>-47701</v>
      </c>
      <c r="Y299" s="15">
        <f t="shared" si="57"/>
        <v>0</v>
      </c>
      <c r="Z299" s="122">
        <v>290</v>
      </c>
      <c r="AA299" s="71">
        <v>19</v>
      </c>
      <c r="AB299" s="71">
        <v>112031</v>
      </c>
      <c r="AC299" s="84">
        <f>proj16jul!E299</f>
        <v>19.409999999999997</v>
      </c>
      <c r="AD299" s="84">
        <f>proj16jul!F299</f>
        <v>106098</v>
      </c>
      <c r="AE299" s="15">
        <f t="shared" si="58"/>
        <v>5933</v>
      </c>
      <c r="AF299" s="15"/>
      <c r="AG299" s="15">
        <f t="shared" si="67"/>
        <v>0</v>
      </c>
      <c r="AH299" s="15"/>
      <c r="AI299" s="122">
        <v>290</v>
      </c>
      <c r="AJ299" s="71">
        <v>44</v>
      </c>
      <c r="AK299" s="71">
        <v>220000</v>
      </c>
      <c r="AL299" s="1">
        <f t="shared" si="68"/>
        <v>0</v>
      </c>
      <c r="AM299" s="122">
        <v>290</v>
      </c>
      <c r="AN299" s="71">
        <v>19</v>
      </c>
      <c r="AO299" s="71">
        <v>98400</v>
      </c>
      <c r="AP299" s="1">
        <f t="shared" si="69"/>
        <v>0</v>
      </c>
    </row>
    <row r="300" spans="1:42" ht="18.75">
      <c r="A300" s="19">
        <v>291</v>
      </c>
      <c r="B300" s="19" t="s">
        <v>773</v>
      </c>
      <c r="C300" s="19">
        <v>291</v>
      </c>
      <c r="D300" s="21"/>
      <c r="E300" s="34">
        <f t="shared" si="59"/>
        <v>0</v>
      </c>
      <c r="F300" s="35">
        <f t="shared" si="60"/>
        <v>0</v>
      </c>
      <c r="G300" s="34">
        <f t="shared" si="61"/>
        <v>4</v>
      </c>
      <c r="H300" s="36">
        <f t="shared" si="62"/>
        <v>25100</v>
      </c>
      <c r="I300"/>
      <c r="J300" s="96">
        <f>proj16aug!J300</f>
        <v>0</v>
      </c>
      <c r="K300" s="96">
        <f>proj16aug!K300</f>
        <v>0</v>
      </c>
      <c r="L300"/>
      <c r="M300" s="16"/>
      <c r="N300" s="36">
        <f t="shared" si="63"/>
        <v>0</v>
      </c>
      <c r="O300" s="36">
        <f t="shared" si="64"/>
        <v>25100</v>
      </c>
      <c r="P300" s="20"/>
      <c r="Q300" s="18">
        <f t="shared" si="65"/>
        <v>50204</v>
      </c>
      <c r="R300" s="15">
        <f t="shared" si="56"/>
        <v>0</v>
      </c>
      <c r="S300">
        <v>291</v>
      </c>
      <c r="T300"/>
      <c r="U300"/>
      <c r="V300" s="185">
        <f>proj16jul!C300</f>
        <v>0</v>
      </c>
      <c r="W300" s="84">
        <f>proj16jul!D300</f>
        <v>0</v>
      </c>
      <c r="X300" s="15">
        <f t="shared" si="66"/>
        <v>0</v>
      </c>
      <c r="Y300" s="15">
        <f t="shared" si="57"/>
        <v>0</v>
      </c>
      <c r="Z300" s="122">
        <v>291</v>
      </c>
      <c r="AA300" s="71">
        <v>4</v>
      </c>
      <c r="AB300" s="71">
        <v>25100</v>
      </c>
      <c r="AC300" s="84">
        <f>proj16jul!E300</f>
        <v>3.36</v>
      </c>
      <c r="AD300" s="84">
        <f>proj16jul!F300</f>
        <v>20812</v>
      </c>
      <c r="AE300" s="15">
        <f t="shared" si="58"/>
        <v>4288</v>
      </c>
      <c r="AF300" s="15"/>
      <c r="AG300" s="15">
        <f t="shared" si="67"/>
        <v>0</v>
      </c>
      <c r="AH300" s="15"/>
      <c r="AI300">
        <v>291</v>
      </c>
      <c r="AJ300"/>
      <c r="AK300"/>
      <c r="AL300" s="1">
        <f t="shared" si="68"/>
        <v>0</v>
      </c>
      <c r="AM300" s="122">
        <v>291</v>
      </c>
      <c r="AN300" s="71">
        <v>4</v>
      </c>
      <c r="AO300" s="71">
        <v>25100</v>
      </c>
      <c r="AP300" s="1">
        <f t="shared" si="69"/>
        <v>0</v>
      </c>
    </row>
    <row r="301" spans="1:42" s="1" customFormat="1" ht="18.75">
      <c r="A301" s="17">
        <v>292</v>
      </c>
      <c r="B301" s="17" t="s">
        <v>1260</v>
      </c>
      <c r="C301" s="17">
        <v>292</v>
      </c>
      <c r="D301" s="21"/>
      <c r="E301" s="34">
        <f t="shared" si="59"/>
        <v>0</v>
      </c>
      <c r="F301" s="35">
        <f t="shared" si="60"/>
        <v>0</v>
      </c>
      <c r="G301" s="34">
        <f t="shared" si="61"/>
        <v>16</v>
      </c>
      <c r="H301" s="36">
        <f t="shared" si="62"/>
        <v>95400</v>
      </c>
      <c r="I301"/>
      <c r="J301" s="96">
        <f>proj16aug!J301</f>
        <v>0</v>
      </c>
      <c r="K301" s="96">
        <f>proj16aug!K301</f>
        <v>0</v>
      </c>
      <c r="L301"/>
      <c r="M301" s="16"/>
      <c r="N301" s="36">
        <f t="shared" si="63"/>
        <v>0</v>
      </c>
      <c r="O301" s="36">
        <f t="shared" si="64"/>
        <v>95400</v>
      </c>
      <c r="P301" s="16"/>
      <c r="Q301" s="18">
        <f t="shared" si="65"/>
        <v>190816</v>
      </c>
      <c r="R301" s="15">
        <f t="shared" si="56"/>
        <v>0</v>
      </c>
      <c r="S301">
        <v>292</v>
      </c>
      <c r="T301"/>
      <c r="U301"/>
      <c r="V301" s="185">
        <f>proj16jul!C301</f>
        <v>0</v>
      </c>
      <c r="W301" s="84">
        <f>proj16jul!D301</f>
        <v>0</v>
      </c>
      <c r="X301" s="15">
        <f t="shared" si="66"/>
        <v>0</v>
      </c>
      <c r="Y301" s="15">
        <f t="shared" si="57"/>
        <v>0</v>
      </c>
      <c r="Z301" s="122">
        <v>292</v>
      </c>
      <c r="AA301" s="71">
        <v>16</v>
      </c>
      <c r="AB301" s="71">
        <v>95400</v>
      </c>
      <c r="AC301" s="84">
        <f>proj16jul!E301</f>
        <v>9.09</v>
      </c>
      <c r="AD301" s="84">
        <f>proj16jul!F301</f>
        <v>47456</v>
      </c>
      <c r="AE301" s="15">
        <f t="shared" si="58"/>
        <v>47944</v>
      </c>
      <c r="AF301" s="15"/>
      <c r="AG301" s="15">
        <f t="shared" si="67"/>
        <v>0</v>
      </c>
      <c r="AH301" s="15"/>
      <c r="AI301">
        <v>292</v>
      </c>
      <c r="AJ301"/>
      <c r="AK301"/>
      <c r="AL301" s="1">
        <f t="shared" si="68"/>
        <v>0</v>
      </c>
      <c r="AM301" s="122">
        <v>292</v>
      </c>
      <c r="AN301" s="71">
        <v>16</v>
      </c>
      <c r="AO301" s="71">
        <v>83400</v>
      </c>
      <c r="AP301" s="1">
        <f t="shared" si="69"/>
        <v>0</v>
      </c>
    </row>
    <row r="302" spans="1:42" ht="18.75">
      <c r="A302" s="19">
        <v>293</v>
      </c>
      <c r="B302" s="19" t="s">
        <v>840</v>
      </c>
      <c r="C302" s="19">
        <v>293</v>
      </c>
      <c r="D302" s="21"/>
      <c r="E302" s="34">
        <f t="shared" si="59"/>
        <v>81</v>
      </c>
      <c r="F302" s="35">
        <f t="shared" si="60"/>
        <v>422939</v>
      </c>
      <c r="G302" s="34">
        <f t="shared" si="61"/>
        <v>110</v>
      </c>
      <c r="H302" s="36">
        <f t="shared" si="62"/>
        <v>660353</v>
      </c>
      <c r="I302"/>
      <c r="J302" s="96">
        <f>proj16aug!J302</f>
        <v>0</v>
      </c>
      <c r="K302" s="96">
        <f>proj16aug!K302</f>
        <v>0</v>
      </c>
      <c r="L302"/>
      <c r="M302" s="16"/>
      <c r="N302" s="36">
        <f t="shared" si="63"/>
        <v>422939</v>
      </c>
      <c r="O302" s="36">
        <f t="shared" si="64"/>
        <v>660353</v>
      </c>
      <c r="P302" s="20"/>
      <c r="Q302" s="18">
        <f t="shared" si="65"/>
        <v>2166775</v>
      </c>
      <c r="R302" s="15">
        <f t="shared" si="56"/>
        <v>0</v>
      </c>
      <c r="S302">
        <v>293</v>
      </c>
      <c r="T302">
        <v>81</v>
      </c>
      <c r="U302">
        <v>422939</v>
      </c>
      <c r="V302" s="84">
        <f>proj16jul!C302</f>
        <v>84.230000000000018</v>
      </c>
      <c r="W302" s="84">
        <f>proj16jul!D302</f>
        <v>444565</v>
      </c>
      <c r="X302" s="15">
        <f t="shared" si="66"/>
        <v>-21626</v>
      </c>
      <c r="Y302" s="15">
        <f t="shared" si="57"/>
        <v>0</v>
      </c>
      <c r="Z302" s="122">
        <v>293</v>
      </c>
      <c r="AA302" s="71">
        <v>110</v>
      </c>
      <c r="AB302" s="71">
        <v>660353</v>
      </c>
      <c r="AC302" s="84">
        <f>proj16jul!E302</f>
        <v>64.11</v>
      </c>
      <c r="AD302" s="84">
        <f>proj16jul!F302</f>
        <v>361081</v>
      </c>
      <c r="AE302" s="15">
        <f t="shared" si="58"/>
        <v>299272</v>
      </c>
      <c r="AF302" s="15"/>
      <c r="AG302" s="15">
        <f t="shared" si="67"/>
        <v>0</v>
      </c>
      <c r="AH302" s="15"/>
      <c r="AI302" s="122">
        <v>293</v>
      </c>
      <c r="AJ302" s="71">
        <v>81</v>
      </c>
      <c r="AK302" s="71">
        <v>405000</v>
      </c>
      <c r="AL302" s="1">
        <f t="shared" si="68"/>
        <v>0</v>
      </c>
      <c r="AM302" s="122">
        <v>293</v>
      </c>
      <c r="AN302" s="71">
        <v>97</v>
      </c>
      <c r="AO302" s="71">
        <v>504588</v>
      </c>
      <c r="AP302" s="1">
        <f t="shared" si="69"/>
        <v>-13</v>
      </c>
    </row>
    <row r="303" spans="1:42" s="1" customFormat="1" ht="18.75" hidden="1">
      <c r="A303" s="17">
        <v>294</v>
      </c>
      <c r="B303" s="17" t="s">
        <v>1261</v>
      </c>
      <c r="C303" s="17">
        <v>294</v>
      </c>
      <c r="D303" s="21"/>
      <c r="E303" s="34">
        <f t="shared" si="59"/>
        <v>0</v>
      </c>
      <c r="F303" s="35">
        <f t="shared" si="60"/>
        <v>0</v>
      </c>
      <c r="G303" s="34">
        <f t="shared" si="61"/>
        <v>0</v>
      </c>
      <c r="H303" s="36">
        <f t="shared" si="62"/>
        <v>0</v>
      </c>
      <c r="I303"/>
      <c r="J303" s="96">
        <f>proj16aug!J303</f>
        <v>0</v>
      </c>
      <c r="K303" s="96">
        <f>proj16aug!K303</f>
        <v>0</v>
      </c>
      <c r="L303"/>
      <c r="M303" s="16"/>
      <c r="N303" s="36">
        <f t="shared" si="63"/>
        <v>0</v>
      </c>
      <c r="O303" s="36">
        <f t="shared" si="64"/>
        <v>0</v>
      </c>
      <c r="P303" s="16"/>
      <c r="Q303" s="18">
        <f t="shared" si="65"/>
        <v>0</v>
      </c>
      <c r="R303" s="15">
        <f t="shared" si="56"/>
        <v>0</v>
      </c>
      <c r="S303">
        <v>294</v>
      </c>
      <c r="T303"/>
      <c r="U303"/>
      <c r="V303" s="185">
        <f>proj16jul!C303</f>
        <v>0</v>
      </c>
      <c r="W303" s="84">
        <f>proj16jul!D303</f>
        <v>0</v>
      </c>
      <c r="X303" s="15">
        <f t="shared" si="66"/>
        <v>0</v>
      </c>
      <c r="Y303" s="15">
        <f t="shared" si="57"/>
        <v>0</v>
      </c>
      <c r="Z303">
        <v>294</v>
      </c>
      <c r="AA303"/>
      <c r="AB303"/>
      <c r="AC303" s="84">
        <f>proj16jul!E303</f>
        <v>0</v>
      </c>
      <c r="AD303" s="84">
        <f>proj16jul!F303</f>
        <v>0</v>
      </c>
      <c r="AE303" s="15">
        <f t="shared" si="58"/>
        <v>0</v>
      </c>
      <c r="AF303" s="15"/>
      <c r="AG303" s="15">
        <f t="shared" si="67"/>
        <v>0</v>
      </c>
      <c r="AH303" s="15"/>
      <c r="AI303">
        <v>294</v>
      </c>
      <c r="AJ303"/>
      <c r="AK303"/>
      <c r="AL303" s="1">
        <f t="shared" si="68"/>
        <v>0</v>
      </c>
      <c r="AM303">
        <v>294</v>
      </c>
      <c r="AN303"/>
      <c r="AO303"/>
      <c r="AP303" s="1">
        <f t="shared" si="69"/>
        <v>0</v>
      </c>
    </row>
    <row r="304" spans="1:42" ht="18.75">
      <c r="A304" s="19">
        <v>295</v>
      </c>
      <c r="B304" s="19" t="s">
        <v>1280</v>
      </c>
      <c r="C304" s="19">
        <v>295</v>
      </c>
      <c r="D304" s="21"/>
      <c r="E304" s="34">
        <f t="shared" si="59"/>
        <v>0</v>
      </c>
      <c r="F304" s="35">
        <f t="shared" si="60"/>
        <v>0</v>
      </c>
      <c r="G304" s="34">
        <f t="shared" si="61"/>
        <v>7</v>
      </c>
      <c r="H304" s="36">
        <f t="shared" si="62"/>
        <v>49200</v>
      </c>
      <c r="I304"/>
      <c r="J304" s="96">
        <f>proj16aug!J304</f>
        <v>0</v>
      </c>
      <c r="K304" s="96">
        <f>proj16aug!K304</f>
        <v>0</v>
      </c>
      <c r="L304"/>
      <c r="M304" s="16"/>
      <c r="N304" s="36">
        <f t="shared" si="63"/>
        <v>0</v>
      </c>
      <c r="O304" s="36">
        <f t="shared" si="64"/>
        <v>49200</v>
      </c>
      <c r="P304" s="20"/>
      <c r="Q304" s="18">
        <f t="shared" si="65"/>
        <v>98407</v>
      </c>
      <c r="R304" s="15">
        <f t="shared" si="56"/>
        <v>0</v>
      </c>
      <c r="S304">
        <v>295</v>
      </c>
      <c r="T304"/>
      <c r="U304"/>
      <c r="V304" s="185">
        <f>proj16jul!C304</f>
        <v>0</v>
      </c>
      <c r="W304" s="84">
        <f>proj16jul!D304</f>
        <v>0</v>
      </c>
      <c r="X304" s="15">
        <f t="shared" si="66"/>
        <v>0</v>
      </c>
      <c r="Y304" s="15">
        <f t="shared" si="57"/>
        <v>0</v>
      </c>
      <c r="Z304" s="122">
        <v>295</v>
      </c>
      <c r="AA304" s="71">
        <v>7</v>
      </c>
      <c r="AB304" s="71">
        <v>49200</v>
      </c>
      <c r="AC304" s="84">
        <f>proj16jul!E304</f>
        <v>5.13</v>
      </c>
      <c r="AD304" s="84">
        <f>proj16jul!F304</f>
        <v>32671</v>
      </c>
      <c r="AE304" s="15">
        <f t="shared" si="58"/>
        <v>16529</v>
      </c>
      <c r="AF304" s="15"/>
      <c r="AG304" s="15">
        <f t="shared" si="67"/>
        <v>0</v>
      </c>
      <c r="AH304" s="15"/>
      <c r="AI304">
        <v>295</v>
      </c>
      <c r="AJ304"/>
      <c r="AK304"/>
      <c r="AL304" s="1">
        <f t="shared" si="68"/>
        <v>0</v>
      </c>
      <c r="AM304" s="122">
        <v>295</v>
      </c>
      <c r="AN304" s="71">
        <v>7</v>
      </c>
      <c r="AO304" s="71">
        <v>45200</v>
      </c>
      <c r="AP304" s="1">
        <f t="shared" si="69"/>
        <v>0</v>
      </c>
    </row>
    <row r="305" spans="1:42" ht="18.75">
      <c r="A305" s="19">
        <v>296</v>
      </c>
      <c r="B305" s="19" t="s">
        <v>1262</v>
      </c>
      <c r="C305" s="19">
        <v>296</v>
      </c>
      <c r="D305" s="21"/>
      <c r="E305" s="34">
        <f t="shared" si="59"/>
        <v>18</v>
      </c>
      <c r="F305" s="35">
        <f t="shared" si="60"/>
        <v>95144</v>
      </c>
      <c r="G305" s="34">
        <f t="shared" si="61"/>
        <v>43</v>
      </c>
      <c r="H305" s="36">
        <f t="shared" si="62"/>
        <v>260852</v>
      </c>
      <c r="I305"/>
      <c r="J305" s="96">
        <f>proj16aug!J305</f>
        <v>0</v>
      </c>
      <c r="K305" s="96">
        <f>proj16aug!K305</f>
        <v>0</v>
      </c>
      <c r="L305"/>
      <c r="M305" s="16"/>
      <c r="N305" s="36">
        <f t="shared" si="63"/>
        <v>95144</v>
      </c>
      <c r="O305" s="36">
        <f t="shared" si="64"/>
        <v>260852</v>
      </c>
      <c r="P305" s="20"/>
      <c r="Q305" s="18">
        <f t="shared" si="65"/>
        <v>712053</v>
      </c>
      <c r="R305" s="15">
        <f t="shared" si="56"/>
        <v>0</v>
      </c>
      <c r="S305">
        <v>296</v>
      </c>
      <c r="T305">
        <v>18</v>
      </c>
      <c r="U305">
        <v>95144</v>
      </c>
      <c r="V305" s="84">
        <f>proj16jul!C305</f>
        <v>21.14</v>
      </c>
      <c r="W305" s="84">
        <f>proj16jul!D305</f>
        <v>114178</v>
      </c>
      <c r="X305" s="15">
        <f t="shared" si="66"/>
        <v>-19034</v>
      </c>
      <c r="Y305" s="15">
        <f t="shared" si="57"/>
        <v>0</v>
      </c>
      <c r="Z305" s="122">
        <v>296</v>
      </c>
      <c r="AA305" s="71">
        <v>43</v>
      </c>
      <c r="AB305" s="71">
        <v>260852</v>
      </c>
      <c r="AC305" s="84">
        <f>proj16jul!E305</f>
        <v>40.590000000000003</v>
      </c>
      <c r="AD305" s="84">
        <f>proj16jul!F305</f>
        <v>251699</v>
      </c>
      <c r="AE305" s="15">
        <f t="shared" si="58"/>
        <v>9153</v>
      </c>
      <c r="AF305" s="15"/>
      <c r="AG305" s="15">
        <f t="shared" si="67"/>
        <v>0</v>
      </c>
      <c r="AH305" s="15"/>
      <c r="AI305" s="122">
        <v>296</v>
      </c>
      <c r="AJ305" s="71">
        <v>18</v>
      </c>
      <c r="AK305" s="71">
        <v>90000</v>
      </c>
      <c r="AL305" s="1">
        <f t="shared" si="68"/>
        <v>0</v>
      </c>
      <c r="AM305" s="122">
        <v>296</v>
      </c>
      <c r="AN305" s="71">
        <v>43</v>
      </c>
      <c r="AO305" s="71">
        <v>215000</v>
      </c>
      <c r="AP305" s="1">
        <f t="shared" si="69"/>
        <v>0</v>
      </c>
    </row>
    <row r="306" spans="1:42" s="1" customFormat="1" ht="18.75" hidden="1">
      <c r="A306" s="17">
        <v>297</v>
      </c>
      <c r="B306" s="17" t="s">
        <v>1263</v>
      </c>
      <c r="C306" s="17">
        <v>297</v>
      </c>
      <c r="D306" s="21"/>
      <c r="E306" s="34">
        <f t="shared" si="59"/>
        <v>0</v>
      </c>
      <c r="F306" s="35">
        <f t="shared" si="60"/>
        <v>0</v>
      </c>
      <c r="G306" s="34">
        <f t="shared" si="61"/>
        <v>0</v>
      </c>
      <c r="H306" s="36">
        <f t="shared" si="62"/>
        <v>0</v>
      </c>
      <c r="I306"/>
      <c r="J306" s="96">
        <f>proj16aug!J306</f>
        <v>0</v>
      </c>
      <c r="K306" s="96">
        <f>proj16aug!K306</f>
        <v>0</v>
      </c>
      <c r="L306"/>
      <c r="M306" s="16"/>
      <c r="N306" s="36">
        <f t="shared" si="63"/>
        <v>0</v>
      </c>
      <c r="O306" s="36">
        <f t="shared" si="64"/>
        <v>0</v>
      </c>
      <c r="P306" s="16"/>
      <c r="Q306" s="18">
        <f t="shared" si="65"/>
        <v>0</v>
      </c>
      <c r="R306" s="15">
        <f t="shared" si="56"/>
        <v>0</v>
      </c>
      <c r="S306">
        <v>297</v>
      </c>
      <c r="T306"/>
      <c r="U306"/>
      <c r="V306" s="185">
        <f>proj16jul!C306</f>
        <v>0</v>
      </c>
      <c r="W306" s="84">
        <f>proj16jul!D306</f>
        <v>0</v>
      </c>
      <c r="X306" s="15">
        <f t="shared" si="66"/>
        <v>0</v>
      </c>
      <c r="Y306" s="15">
        <f t="shared" si="57"/>
        <v>0</v>
      </c>
      <c r="Z306">
        <v>297</v>
      </c>
      <c r="AA306" s="71"/>
      <c r="AB306" s="71"/>
      <c r="AC306" s="84">
        <f>proj16jul!E306</f>
        <v>0</v>
      </c>
      <c r="AD306" s="84">
        <f>proj16jul!F306</f>
        <v>0</v>
      </c>
      <c r="AE306" s="15">
        <f t="shared" si="58"/>
        <v>0</v>
      </c>
      <c r="AF306" s="15"/>
      <c r="AG306" s="15">
        <f t="shared" si="67"/>
        <v>0</v>
      </c>
      <c r="AH306" s="15"/>
      <c r="AI306">
        <v>297</v>
      </c>
      <c r="AJ306"/>
      <c r="AK306"/>
      <c r="AL306" s="1">
        <f t="shared" si="68"/>
        <v>0</v>
      </c>
      <c r="AM306">
        <v>297</v>
      </c>
      <c r="AN306"/>
      <c r="AO306"/>
      <c r="AP306" s="1">
        <f t="shared" si="69"/>
        <v>0</v>
      </c>
    </row>
    <row r="307" spans="1:42" s="1" customFormat="1" ht="18.75" hidden="1">
      <c r="A307" s="17">
        <v>298</v>
      </c>
      <c r="B307" s="17" t="s">
        <v>927</v>
      </c>
      <c r="C307" s="17">
        <v>298</v>
      </c>
      <c r="D307" s="21"/>
      <c r="E307" s="34">
        <f t="shared" si="59"/>
        <v>0</v>
      </c>
      <c r="F307" s="35">
        <f t="shared" si="60"/>
        <v>0</v>
      </c>
      <c r="G307" s="34">
        <f t="shared" si="61"/>
        <v>0</v>
      </c>
      <c r="H307" s="36">
        <f t="shared" si="62"/>
        <v>0</v>
      </c>
      <c r="I307"/>
      <c r="J307" s="96">
        <f>proj16aug!J307</f>
        <v>0</v>
      </c>
      <c r="K307" s="96">
        <f>proj16aug!K307</f>
        <v>0</v>
      </c>
      <c r="L307"/>
      <c r="M307" s="16"/>
      <c r="N307" s="36">
        <f t="shared" si="63"/>
        <v>0</v>
      </c>
      <c r="O307" s="36">
        <f t="shared" si="64"/>
        <v>0</v>
      </c>
      <c r="P307" s="16"/>
      <c r="Q307" s="18">
        <f t="shared" si="65"/>
        <v>0</v>
      </c>
      <c r="R307" s="15">
        <f t="shared" si="56"/>
        <v>0</v>
      </c>
      <c r="S307">
        <v>298</v>
      </c>
      <c r="T307"/>
      <c r="U307"/>
      <c r="V307" s="185">
        <f>proj16jul!C307</f>
        <v>0</v>
      </c>
      <c r="W307" s="84">
        <f>proj16jul!D307</f>
        <v>0</v>
      </c>
      <c r="X307" s="15">
        <f t="shared" si="66"/>
        <v>0</v>
      </c>
      <c r="Y307" s="15">
        <f t="shared" si="57"/>
        <v>0</v>
      </c>
      <c r="Z307">
        <v>298</v>
      </c>
      <c r="AA307" s="71"/>
      <c r="AB307" s="71"/>
      <c r="AC307" s="84">
        <f>proj16jul!E307</f>
        <v>1.2999999999999998</v>
      </c>
      <c r="AD307" s="84">
        <f>proj16jul!F307</f>
        <v>7503</v>
      </c>
      <c r="AE307" s="15">
        <f t="shared" si="58"/>
        <v>-7503</v>
      </c>
      <c r="AF307" s="15"/>
      <c r="AG307" s="15">
        <f t="shared" si="67"/>
        <v>0</v>
      </c>
      <c r="AH307" s="15"/>
      <c r="AI307">
        <v>298</v>
      </c>
      <c r="AJ307"/>
      <c r="AK307"/>
      <c r="AL307" s="1">
        <f t="shared" si="68"/>
        <v>0</v>
      </c>
      <c r="AM307">
        <v>298</v>
      </c>
      <c r="AN307"/>
      <c r="AO307"/>
      <c r="AP307" s="1">
        <f t="shared" si="69"/>
        <v>0</v>
      </c>
    </row>
    <row r="308" spans="1:42" s="1" customFormat="1" ht="18.75" hidden="1">
      <c r="A308" s="17">
        <v>299</v>
      </c>
      <c r="B308" s="17" t="s">
        <v>1264</v>
      </c>
      <c r="C308" s="17">
        <v>299</v>
      </c>
      <c r="D308" s="21"/>
      <c r="E308" s="34">
        <f t="shared" si="59"/>
        <v>0</v>
      </c>
      <c r="F308" s="35">
        <f t="shared" si="60"/>
        <v>0</v>
      </c>
      <c r="G308" s="34">
        <f t="shared" si="61"/>
        <v>0</v>
      </c>
      <c r="H308" s="36">
        <f t="shared" si="62"/>
        <v>0</v>
      </c>
      <c r="I308"/>
      <c r="J308" s="96">
        <f>proj16aug!J308</f>
        <v>0</v>
      </c>
      <c r="K308" s="96">
        <f>proj16aug!K308</f>
        <v>0</v>
      </c>
      <c r="L308"/>
      <c r="M308" s="16"/>
      <c r="N308" s="36">
        <f t="shared" si="63"/>
        <v>0</v>
      </c>
      <c r="O308" s="36">
        <f t="shared" si="64"/>
        <v>0</v>
      </c>
      <c r="P308" s="16"/>
      <c r="Q308" s="18">
        <f t="shared" si="65"/>
        <v>0</v>
      </c>
      <c r="R308" s="15">
        <f t="shared" si="56"/>
        <v>0</v>
      </c>
      <c r="S308">
        <v>299</v>
      </c>
      <c r="T308"/>
      <c r="U308"/>
      <c r="V308" s="185">
        <f>proj16jul!C308</f>
        <v>0</v>
      </c>
      <c r="W308" s="84">
        <f>proj16jul!D308</f>
        <v>0</v>
      </c>
      <c r="X308" s="15">
        <f t="shared" si="66"/>
        <v>0</v>
      </c>
      <c r="Y308" s="15">
        <f t="shared" si="57"/>
        <v>0</v>
      </c>
      <c r="Z308">
        <v>299</v>
      </c>
      <c r="AA308" s="71"/>
      <c r="AB308" s="71"/>
      <c r="AC308" s="84">
        <f>proj16jul!E308</f>
        <v>0</v>
      </c>
      <c r="AD308" s="84">
        <f>proj16jul!F308</f>
        <v>0</v>
      </c>
      <c r="AE308" s="15">
        <f t="shared" si="58"/>
        <v>0</v>
      </c>
      <c r="AF308" s="15"/>
      <c r="AG308" s="15">
        <f t="shared" si="67"/>
        <v>0</v>
      </c>
      <c r="AH308" s="15"/>
      <c r="AI308">
        <v>299</v>
      </c>
      <c r="AJ308"/>
      <c r="AK308"/>
      <c r="AL308" s="1">
        <f t="shared" si="68"/>
        <v>0</v>
      </c>
      <c r="AM308">
        <v>299</v>
      </c>
      <c r="AN308"/>
      <c r="AO308"/>
      <c r="AP308" s="1">
        <f t="shared" si="69"/>
        <v>0</v>
      </c>
    </row>
    <row r="309" spans="1:42" ht="18.75">
      <c r="A309" s="19">
        <v>300</v>
      </c>
      <c r="B309" s="19" t="s">
        <v>781</v>
      </c>
      <c r="C309" s="19">
        <v>300</v>
      </c>
      <c r="D309" s="21"/>
      <c r="E309" s="34">
        <f t="shared" si="59"/>
        <v>16</v>
      </c>
      <c r="F309" s="35">
        <f t="shared" si="60"/>
        <v>98389</v>
      </c>
      <c r="G309" s="34">
        <f t="shared" si="61"/>
        <v>20</v>
      </c>
      <c r="H309" s="36">
        <f t="shared" si="62"/>
        <v>145606</v>
      </c>
      <c r="I309"/>
      <c r="J309" s="96">
        <f>proj16aug!J309</f>
        <v>0</v>
      </c>
      <c r="K309" s="96">
        <f>proj16aug!K309</f>
        <v>0</v>
      </c>
      <c r="L309"/>
      <c r="M309" s="16"/>
      <c r="N309" s="36">
        <f t="shared" si="63"/>
        <v>98389</v>
      </c>
      <c r="O309" s="36">
        <f t="shared" si="64"/>
        <v>145606</v>
      </c>
      <c r="P309" s="20"/>
      <c r="Q309" s="18">
        <f t="shared" si="65"/>
        <v>488026</v>
      </c>
      <c r="R309" s="15">
        <f t="shared" si="56"/>
        <v>0</v>
      </c>
      <c r="S309">
        <v>300</v>
      </c>
      <c r="T309">
        <v>16</v>
      </c>
      <c r="U309">
        <v>98389</v>
      </c>
      <c r="V309" s="84">
        <f>proj16jul!C309</f>
        <v>19.98</v>
      </c>
      <c r="W309" s="84">
        <f>proj16jul!D309</f>
        <v>121623</v>
      </c>
      <c r="X309" s="15">
        <f t="shared" si="66"/>
        <v>-23234</v>
      </c>
      <c r="Y309" s="15">
        <f t="shared" si="57"/>
        <v>0</v>
      </c>
      <c r="Z309" s="122">
        <v>300</v>
      </c>
      <c r="AA309" s="71">
        <v>20</v>
      </c>
      <c r="AB309" s="71">
        <v>145606</v>
      </c>
      <c r="AC309" s="84">
        <f>proj16jul!E309</f>
        <v>16.770000000000003</v>
      </c>
      <c r="AD309" s="84">
        <f>proj16jul!F309</f>
        <v>107940</v>
      </c>
      <c r="AE309" s="15">
        <f t="shared" si="58"/>
        <v>37666</v>
      </c>
      <c r="AF309" s="15"/>
      <c r="AG309" s="15">
        <f t="shared" si="67"/>
        <v>0</v>
      </c>
      <c r="AH309" s="15"/>
      <c r="AI309" s="122">
        <v>300</v>
      </c>
      <c r="AJ309" s="71">
        <v>17</v>
      </c>
      <c r="AK309" s="71">
        <v>85000</v>
      </c>
      <c r="AL309" s="1">
        <f t="shared" si="68"/>
        <v>1</v>
      </c>
      <c r="AM309" s="122">
        <v>300</v>
      </c>
      <c r="AN309" s="71">
        <v>20.5</v>
      </c>
      <c r="AO309" s="71">
        <v>104200</v>
      </c>
      <c r="AP309" s="1">
        <f t="shared" si="69"/>
        <v>0.5</v>
      </c>
    </row>
    <row r="310" spans="1:42" ht="18.75">
      <c r="A310" s="19">
        <v>301</v>
      </c>
      <c r="B310" s="19" t="s">
        <v>569</v>
      </c>
      <c r="C310" s="19">
        <v>301</v>
      </c>
      <c r="D310" s="21"/>
      <c r="E310" s="34">
        <f t="shared" si="59"/>
        <v>40.5</v>
      </c>
      <c r="F310" s="35">
        <f t="shared" si="60"/>
        <v>223196</v>
      </c>
      <c r="G310" s="34">
        <f t="shared" si="61"/>
        <v>24</v>
      </c>
      <c r="H310" s="36">
        <f t="shared" si="62"/>
        <v>127400</v>
      </c>
      <c r="I310"/>
      <c r="J310" s="96">
        <f>proj16aug!J310</f>
        <v>0</v>
      </c>
      <c r="K310" s="96">
        <f>proj16aug!K310</f>
        <v>0</v>
      </c>
      <c r="L310"/>
      <c r="M310" s="16"/>
      <c r="N310" s="36">
        <f t="shared" si="63"/>
        <v>223196</v>
      </c>
      <c r="O310" s="36">
        <f t="shared" si="64"/>
        <v>127400</v>
      </c>
      <c r="P310" s="20"/>
      <c r="Q310" s="18">
        <f t="shared" si="65"/>
        <v>701256.5</v>
      </c>
      <c r="R310" s="15">
        <f t="shared" si="56"/>
        <v>0</v>
      </c>
      <c r="S310">
        <v>301</v>
      </c>
      <c r="T310">
        <v>40.5</v>
      </c>
      <c r="U310">
        <v>223196</v>
      </c>
      <c r="V310" s="84">
        <f>proj16jul!C310</f>
        <v>39.64</v>
      </c>
      <c r="W310" s="84">
        <f>proj16jul!D310</f>
        <v>223965</v>
      </c>
      <c r="X310" s="15">
        <f t="shared" si="66"/>
        <v>-769</v>
      </c>
      <c r="Y310" s="15">
        <f t="shared" si="57"/>
        <v>0</v>
      </c>
      <c r="Z310" s="122">
        <v>301</v>
      </c>
      <c r="AA310" s="71">
        <v>24</v>
      </c>
      <c r="AB310" s="71">
        <v>127400</v>
      </c>
      <c r="AC310" s="84">
        <f>proj16jul!E310</f>
        <v>21.799999999999997</v>
      </c>
      <c r="AD310" s="84">
        <f>proj16jul!F310</f>
        <v>112513</v>
      </c>
      <c r="AE310" s="15">
        <f t="shared" si="58"/>
        <v>14887</v>
      </c>
      <c r="AF310" s="15"/>
      <c r="AG310" s="15">
        <f t="shared" si="67"/>
        <v>0</v>
      </c>
      <c r="AH310" s="15"/>
      <c r="AI310" s="122">
        <v>301</v>
      </c>
      <c r="AJ310" s="71">
        <v>40.5</v>
      </c>
      <c r="AK310" s="71">
        <v>202500</v>
      </c>
      <c r="AL310" s="1">
        <f t="shared" si="68"/>
        <v>0</v>
      </c>
      <c r="AM310" s="122">
        <v>301</v>
      </c>
      <c r="AN310" s="71">
        <v>24.5</v>
      </c>
      <c r="AO310" s="71">
        <v>125900</v>
      </c>
      <c r="AP310" s="1">
        <f t="shared" si="69"/>
        <v>0.5</v>
      </c>
    </row>
    <row r="311" spans="1:42" ht="18.75">
      <c r="A311" s="19">
        <v>302</v>
      </c>
      <c r="B311" s="19" t="s">
        <v>1300</v>
      </c>
      <c r="C311" s="19">
        <v>302</v>
      </c>
      <c r="D311" s="21"/>
      <c r="E311" s="34">
        <f t="shared" si="59"/>
        <v>0</v>
      </c>
      <c r="F311" s="35">
        <f t="shared" si="60"/>
        <v>0</v>
      </c>
      <c r="G311" s="34">
        <f t="shared" si="61"/>
        <v>12</v>
      </c>
      <c r="H311" s="36">
        <f t="shared" si="62"/>
        <v>60000</v>
      </c>
      <c r="I311"/>
      <c r="J311" s="96">
        <f>proj16aug!J311</f>
        <v>0</v>
      </c>
      <c r="K311" s="96">
        <f>proj16aug!K311</f>
        <v>0</v>
      </c>
      <c r="L311"/>
      <c r="M311" s="16"/>
      <c r="N311" s="36">
        <f t="shared" si="63"/>
        <v>0</v>
      </c>
      <c r="O311" s="36">
        <f t="shared" si="64"/>
        <v>60000</v>
      </c>
      <c r="P311" s="20"/>
      <c r="Q311" s="18">
        <f t="shared" si="65"/>
        <v>120012</v>
      </c>
      <c r="R311" s="15">
        <f t="shared" si="56"/>
        <v>0</v>
      </c>
      <c r="S311">
        <v>302</v>
      </c>
      <c r="T311"/>
      <c r="U311"/>
      <c r="V311" s="185">
        <f>proj16jul!C311</f>
        <v>0</v>
      </c>
      <c r="W311" s="84">
        <f>proj16jul!D311</f>
        <v>0</v>
      </c>
      <c r="X311" s="15">
        <f t="shared" si="66"/>
        <v>0</v>
      </c>
      <c r="Y311" s="15">
        <f t="shared" si="57"/>
        <v>0</v>
      </c>
      <c r="Z311" s="122">
        <v>302</v>
      </c>
      <c r="AA311" s="71">
        <v>12</v>
      </c>
      <c r="AB311" s="71">
        <v>60000</v>
      </c>
      <c r="AC311" s="84">
        <f>proj16jul!E311</f>
        <v>14</v>
      </c>
      <c r="AD311" s="84">
        <f>proj16jul!F311</f>
        <v>72960</v>
      </c>
      <c r="AE311" s="15">
        <f t="shared" si="58"/>
        <v>-12960</v>
      </c>
      <c r="AF311" s="15"/>
      <c r="AG311" s="15">
        <f t="shared" si="67"/>
        <v>0</v>
      </c>
      <c r="AH311" s="15"/>
      <c r="AI311">
        <v>302</v>
      </c>
      <c r="AJ311"/>
      <c r="AK311"/>
      <c r="AL311" s="1">
        <f t="shared" si="68"/>
        <v>0</v>
      </c>
      <c r="AM311" s="122">
        <v>302</v>
      </c>
      <c r="AN311" s="71">
        <v>12</v>
      </c>
      <c r="AO311" s="71">
        <v>60000</v>
      </c>
      <c r="AP311" s="1">
        <f t="shared" si="69"/>
        <v>0</v>
      </c>
    </row>
    <row r="312" spans="1:42" s="1" customFormat="1" ht="18.75" hidden="1">
      <c r="A312" s="17">
        <v>303</v>
      </c>
      <c r="B312" s="17" t="s">
        <v>1398</v>
      </c>
      <c r="C312" s="17">
        <v>303</v>
      </c>
      <c r="D312" s="21"/>
      <c r="E312" s="34">
        <f t="shared" si="59"/>
        <v>0</v>
      </c>
      <c r="F312" s="35">
        <f t="shared" si="60"/>
        <v>0</v>
      </c>
      <c r="G312" s="34">
        <f t="shared" si="61"/>
        <v>0</v>
      </c>
      <c r="H312" s="36">
        <f t="shared" si="62"/>
        <v>0</v>
      </c>
      <c r="I312"/>
      <c r="J312" s="96">
        <f>proj16aug!J312</f>
        <v>0</v>
      </c>
      <c r="K312" s="96">
        <f>proj16aug!K312</f>
        <v>0</v>
      </c>
      <c r="L312"/>
      <c r="M312" s="16"/>
      <c r="N312" s="36">
        <f t="shared" si="63"/>
        <v>0</v>
      </c>
      <c r="O312" s="36">
        <f t="shared" si="64"/>
        <v>0</v>
      </c>
      <c r="P312" s="16"/>
      <c r="Q312" s="18">
        <f t="shared" si="65"/>
        <v>0</v>
      </c>
      <c r="R312" s="15">
        <f t="shared" si="56"/>
        <v>0</v>
      </c>
      <c r="S312">
        <v>303</v>
      </c>
      <c r="T312"/>
      <c r="U312"/>
      <c r="V312" s="185">
        <f>proj16jul!C312</f>
        <v>0</v>
      </c>
      <c r="W312" s="84">
        <f>proj16jul!D312</f>
        <v>0</v>
      </c>
      <c r="X312" s="15">
        <f t="shared" si="66"/>
        <v>0</v>
      </c>
      <c r="Y312" s="15">
        <f t="shared" si="57"/>
        <v>0</v>
      </c>
      <c r="Z312">
        <v>303</v>
      </c>
      <c r="AA312" s="71"/>
      <c r="AB312" s="71"/>
      <c r="AC312" s="84">
        <f>proj16jul!E312</f>
        <v>0</v>
      </c>
      <c r="AD312" s="84">
        <f>proj16jul!F312</f>
        <v>0</v>
      </c>
      <c r="AE312" s="15">
        <f t="shared" si="58"/>
        <v>0</v>
      </c>
      <c r="AF312" s="15"/>
      <c r="AG312" s="15">
        <f t="shared" si="67"/>
        <v>0</v>
      </c>
      <c r="AH312" s="15"/>
      <c r="AI312">
        <v>303</v>
      </c>
      <c r="AJ312"/>
      <c r="AK312"/>
      <c r="AL312" s="1">
        <f t="shared" si="68"/>
        <v>0</v>
      </c>
      <c r="AM312">
        <v>303</v>
      </c>
      <c r="AN312"/>
      <c r="AO312"/>
      <c r="AP312" s="1">
        <f t="shared" si="69"/>
        <v>0</v>
      </c>
    </row>
    <row r="313" spans="1:42" ht="18.75">
      <c r="A313" s="19">
        <v>304</v>
      </c>
      <c r="B313" s="19" t="s">
        <v>799</v>
      </c>
      <c r="C313" s="19">
        <v>304</v>
      </c>
      <c r="D313" s="21"/>
      <c r="E313" s="34">
        <f t="shared" si="59"/>
        <v>145</v>
      </c>
      <c r="F313" s="35">
        <f t="shared" si="60"/>
        <v>851098</v>
      </c>
      <c r="G313" s="34">
        <f t="shared" si="61"/>
        <v>192.5</v>
      </c>
      <c r="H313" s="36">
        <f t="shared" si="62"/>
        <v>1086333</v>
      </c>
      <c r="I313"/>
      <c r="J313" s="96">
        <f>proj16aug!J313</f>
        <v>0</v>
      </c>
      <c r="K313" s="96">
        <f>proj16aug!K313</f>
        <v>0</v>
      </c>
      <c r="L313"/>
      <c r="M313" s="16"/>
      <c r="N313" s="36">
        <f t="shared" si="63"/>
        <v>851098</v>
      </c>
      <c r="O313" s="36">
        <f t="shared" si="64"/>
        <v>1086333</v>
      </c>
      <c r="P313" s="20"/>
      <c r="Q313" s="18">
        <f t="shared" si="65"/>
        <v>3875199.5</v>
      </c>
      <c r="R313" s="15">
        <f t="shared" si="56"/>
        <v>0</v>
      </c>
      <c r="S313">
        <v>304</v>
      </c>
      <c r="T313">
        <v>145</v>
      </c>
      <c r="U313">
        <v>851098</v>
      </c>
      <c r="V313" s="84">
        <f>proj16jul!C313</f>
        <v>90.930000000000021</v>
      </c>
      <c r="W313" s="84">
        <f>proj16jul!D313</f>
        <v>563983</v>
      </c>
      <c r="X313" s="15">
        <f t="shared" si="66"/>
        <v>287115</v>
      </c>
      <c r="Y313" s="15">
        <f t="shared" si="57"/>
        <v>0</v>
      </c>
      <c r="Z313" s="122">
        <v>304</v>
      </c>
      <c r="AA313" s="71">
        <v>192.5</v>
      </c>
      <c r="AB313" s="71">
        <v>1086333</v>
      </c>
      <c r="AC313" s="84">
        <f>proj16jul!E313</f>
        <v>196.76000000000005</v>
      </c>
      <c r="AD313" s="84">
        <f>proj16jul!F313</f>
        <v>1100081</v>
      </c>
      <c r="AE313" s="15">
        <f t="shared" si="58"/>
        <v>-13748</v>
      </c>
      <c r="AF313" s="15"/>
      <c r="AG313" s="15">
        <f t="shared" si="67"/>
        <v>0</v>
      </c>
      <c r="AH313" s="15"/>
      <c r="AI313" s="122">
        <v>304</v>
      </c>
      <c r="AJ313" s="71">
        <v>142</v>
      </c>
      <c r="AK313" s="71">
        <v>700000</v>
      </c>
      <c r="AL313" s="1">
        <f t="shared" si="68"/>
        <v>-3</v>
      </c>
      <c r="AM313" s="122">
        <v>304</v>
      </c>
      <c r="AN313" s="71">
        <v>192</v>
      </c>
      <c r="AO313" s="71">
        <v>968500</v>
      </c>
      <c r="AP313" s="1">
        <f t="shared" si="69"/>
        <v>-0.5</v>
      </c>
    </row>
    <row r="314" spans="1:42" s="1" customFormat="1" ht="18.75">
      <c r="A314" s="17">
        <v>305</v>
      </c>
      <c r="B314" s="17" t="s">
        <v>924</v>
      </c>
      <c r="C314" s="17">
        <v>305</v>
      </c>
      <c r="D314" s="21"/>
      <c r="E314" s="34">
        <f t="shared" si="59"/>
        <v>0</v>
      </c>
      <c r="F314" s="35">
        <f t="shared" si="60"/>
        <v>0</v>
      </c>
      <c r="G314" s="34">
        <f t="shared" si="61"/>
        <v>8</v>
      </c>
      <c r="H314" s="36">
        <f t="shared" si="62"/>
        <v>50800</v>
      </c>
      <c r="I314"/>
      <c r="J314" s="96">
        <f>proj16aug!J314</f>
        <v>0</v>
      </c>
      <c r="K314" s="96">
        <f>proj16aug!K314</f>
        <v>0</v>
      </c>
      <c r="L314"/>
      <c r="M314" s="16"/>
      <c r="N314" s="36">
        <f t="shared" si="63"/>
        <v>0</v>
      </c>
      <c r="O314" s="36">
        <f t="shared" si="64"/>
        <v>50800</v>
      </c>
      <c r="P314" s="16"/>
      <c r="Q314" s="18">
        <f t="shared" si="65"/>
        <v>101608</v>
      </c>
      <c r="R314" s="15">
        <f t="shared" si="56"/>
        <v>0</v>
      </c>
      <c r="S314">
        <v>305</v>
      </c>
      <c r="T314"/>
      <c r="U314"/>
      <c r="V314" s="185">
        <f>proj16jul!C314</f>
        <v>0</v>
      </c>
      <c r="W314" s="84">
        <f>proj16jul!D314</f>
        <v>0</v>
      </c>
      <c r="X314" s="15">
        <f t="shared" si="66"/>
        <v>0</v>
      </c>
      <c r="Y314" s="15">
        <f t="shared" si="57"/>
        <v>0</v>
      </c>
      <c r="Z314" s="122">
        <v>305</v>
      </c>
      <c r="AA314" s="71">
        <v>8</v>
      </c>
      <c r="AB314" s="71">
        <v>50800</v>
      </c>
      <c r="AC314" s="84">
        <f>proj16jul!E314</f>
        <v>4.49</v>
      </c>
      <c r="AD314" s="84">
        <f>proj16jul!F314</f>
        <v>25459</v>
      </c>
      <c r="AE314" s="15">
        <f t="shared" si="58"/>
        <v>25341</v>
      </c>
      <c r="AF314" s="15"/>
      <c r="AG314" s="15">
        <f t="shared" si="67"/>
        <v>0</v>
      </c>
      <c r="AH314" s="15"/>
      <c r="AI314">
        <v>305</v>
      </c>
      <c r="AJ314"/>
      <c r="AK314"/>
      <c r="AL314" s="1">
        <f t="shared" si="68"/>
        <v>0</v>
      </c>
      <c r="AM314" s="122">
        <v>305</v>
      </c>
      <c r="AN314" s="71">
        <v>8</v>
      </c>
      <c r="AO314" s="71">
        <v>46800</v>
      </c>
      <c r="AP314" s="1">
        <f t="shared" si="69"/>
        <v>0</v>
      </c>
    </row>
    <row r="315" spans="1:42" ht="18.75">
      <c r="A315" s="19">
        <v>306</v>
      </c>
      <c r="B315" s="19" t="s">
        <v>897</v>
      </c>
      <c r="C315" s="19">
        <v>306</v>
      </c>
      <c r="D315" s="21"/>
      <c r="E315" s="34">
        <f t="shared" si="59"/>
        <v>7</v>
      </c>
      <c r="F315" s="35">
        <f t="shared" si="60"/>
        <v>35000</v>
      </c>
      <c r="G315" s="34">
        <f t="shared" si="61"/>
        <v>14</v>
      </c>
      <c r="H315" s="36">
        <f t="shared" si="62"/>
        <v>73880</v>
      </c>
      <c r="I315"/>
      <c r="J315" s="96">
        <f>proj16aug!J315</f>
        <v>0</v>
      </c>
      <c r="K315" s="96">
        <f>proj16aug!K315</f>
        <v>0</v>
      </c>
      <c r="L315"/>
      <c r="M315" s="16"/>
      <c r="N315" s="36">
        <f t="shared" si="63"/>
        <v>35000</v>
      </c>
      <c r="O315" s="36">
        <f t="shared" si="64"/>
        <v>73880</v>
      </c>
      <c r="P315" s="20"/>
      <c r="Q315" s="18">
        <f t="shared" si="65"/>
        <v>217781</v>
      </c>
      <c r="R315" s="15">
        <f t="shared" si="56"/>
        <v>0</v>
      </c>
      <c r="S315">
        <v>306</v>
      </c>
      <c r="T315">
        <v>7</v>
      </c>
      <c r="U315">
        <v>35000</v>
      </c>
      <c r="V315" s="84">
        <f>proj16jul!C315</f>
        <v>10.219999999999999</v>
      </c>
      <c r="W315" s="84">
        <f>proj16jul!D315</f>
        <v>53738</v>
      </c>
      <c r="X315" s="15">
        <f t="shared" si="66"/>
        <v>-18738</v>
      </c>
      <c r="Y315" s="15">
        <f t="shared" si="57"/>
        <v>0</v>
      </c>
      <c r="Z315" s="122">
        <v>306</v>
      </c>
      <c r="AA315" s="71">
        <v>14</v>
      </c>
      <c r="AB315" s="71">
        <v>73880</v>
      </c>
      <c r="AC315" s="84">
        <f>proj16jul!E315</f>
        <v>15</v>
      </c>
      <c r="AD315" s="84">
        <f>proj16jul!F315</f>
        <v>86382</v>
      </c>
      <c r="AE315" s="15">
        <f t="shared" si="58"/>
        <v>-12502</v>
      </c>
      <c r="AF315" s="15"/>
      <c r="AG315" s="15">
        <f t="shared" si="67"/>
        <v>0</v>
      </c>
      <c r="AH315" s="15"/>
      <c r="AI315" s="122">
        <v>306</v>
      </c>
      <c r="AJ315" s="71">
        <v>8</v>
      </c>
      <c r="AK315" s="71">
        <v>40000</v>
      </c>
      <c r="AL315" s="1">
        <f t="shared" si="68"/>
        <v>1</v>
      </c>
      <c r="AM315" s="122">
        <v>306</v>
      </c>
      <c r="AN315" s="71">
        <v>14</v>
      </c>
      <c r="AO315" s="71">
        <v>70000</v>
      </c>
      <c r="AP315" s="1">
        <f t="shared" si="69"/>
        <v>0</v>
      </c>
    </row>
    <row r="316" spans="1:42" s="1" customFormat="1" ht="18.75">
      <c r="A316" s="17">
        <v>307</v>
      </c>
      <c r="B316" s="17" t="s">
        <v>495</v>
      </c>
      <c r="C316" s="17">
        <v>307</v>
      </c>
      <c r="D316" s="21"/>
      <c r="E316" s="34">
        <f t="shared" si="59"/>
        <v>0</v>
      </c>
      <c r="F316" s="35">
        <f t="shared" si="60"/>
        <v>0</v>
      </c>
      <c r="G316" s="34">
        <f t="shared" si="61"/>
        <v>9.5</v>
      </c>
      <c r="H316" s="36">
        <f t="shared" si="62"/>
        <v>63973</v>
      </c>
      <c r="I316"/>
      <c r="J316" s="96">
        <f>proj16aug!J316</f>
        <v>0</v>
      </c>
      <c r="K316" s="96">
        <f>proj16aug!K316</f>
        <v>0</v>
      </c>
      <c r="L316"/>
      <c r="M316" s="16"/>
      <c r="N316" s="36">
        <f t="shared" si="63"/>
        <v>0</v>
      </c>
      <c r="O316" s="36">
        <f t="shared" si="64"/>
        <v>63973</v>
      </c>
      <c r="P316" s="16"/>
      <c r="Q316" s="18">
        <f t="shared" si="65"/>
        <v>127955.5</v>
      </c>
      <c r="R316" s="15">
        <f t="shared" si="56"/>
        <v>0</v>
      </c>
      <c r="S316">
        <v>307</v>
      </c>
      <c r="T316"/>
      <c r="U316"/>
      <c r="V316" s="185">
        <f>proj16jul!C316</f>
        <v>0</v>
      </c>
      <c r="W316" s="84">
        <f>proj16jul!D316</f>
        <v>0</v>
      </c>
      <c r="X316" s="15">
        <f t="shared" si="66"/>
        <v>0</v>
      </c>
      <c r="Y316" s="15">
        <f t="shared" si="57"/>
        <v>0</v>
      </c>
      <c r="Z316" s="122">
        <v>307</v>
      </c>
      <c r="AA316" s="71">
        <v>9.5</v>
      </c>
      <c r="AB316" s="71">
        <v>63973</v>
      </c>
      <c r="AC316" s="84">
        <f>proj16jul!E316</f>
        <v>9.5399999999999991</v>
      </c>
      <c r="AD316" s="84">
        <f>proj16jul!F316</f>
        <v>57919</v>
      </c>
      <c r="AE316" s="15">
        <f t="shared" si="58"/>
        <v>6054</v>
      </c>
      <c r="AF316" s="15"/>
      <c r="AG316" s="15">
        <f t="shared" si="67"/>
        <v>0</v>
      </c>
      <c r="AH316" s="15"/>
      <c r="AI316">
        <v>307</v>
      </c>
      <c r="AJ316"/>
      <c r="AK316"/>
      <c r="AL316" s="1">
        <f t="shared" si="68"/>
        <v>0</v>
      </c>
      <c r="AM316" s="122">
        <v>307</v>
      </c>
      <c r="AN316" s="71">
        <v>9.5</v>
      </c>
      <c r="AO316" s="71">
        <v>53488</v>
      </c>
      <c r="AP316" s="1">
        <f t="shared" si="69"/>
        <v>0</v>
      </c>
    </row>
    <row r="317" spans="1:42" ht="18.75">
      <c r="A317" s="19">
        <v>308</v>
      </c>
      <c r="B317" s="19" t="s">
        <v>1302</v>
      </c>
      <c r="C317" s="19">
        <v>308</v>
      </c>
      <c r="D317" s="21"/>
      <c r="E317" s="34">
        <f t="shared" si="59"/>
        <v>0</v>
      </c>
      <c r="F317" s="35">
        <f t="shared" si="60"/>
        <v>0</v>
      </c>
      <c r="G317" s="34">
        <f t="shared" si="61"/>
        <v>9</v>
      </c>
      <c r="H317" s="36">
        <f t="shared" si="62"/>
        <v>60900</v>
      </c>
      <c r="I317"/>
      <c r="J317" s="96">
        <f>proj16aug!J317</f>
        <v>0</v>
      </c>
      <c r="K317" s="96">
        <f>proj16aug!K317</f>
        <v>0</v>
      </c>
      <c r="L317"/>
      <c r="M317" s="16"/>
      <c r="N317" s="36">
        <f t="shared" si="63"/>
        <v>0</v>
      </c>
      <c r="O317" s="36">
        <f t="shared" si="64"/>
        <v>60900</v>
      </c>
      <c r="P317" s="20"/>
      <c r="Q317" s="18">
        <f t="shared" si="65"/>
        <v>121809</v>
      </c>
      <c r="R317" s="15">
        <f t="shared" si="56"/>
        <v>0</v>
      </c>
      <c r="S317">
        <v>308</v>
      </c>
      <c r="T317"/>
      <c r="U317"/>
      <c r="V317" s="185">
        <f>proj16jul!C317</f>
        <v>0</v>
      </c>
      <c r="W317" s="84">
        <f>proj16jul!D317</f>
        <v>0</v>
      </c>
      <c r="X317" s="15">
        <f t="shared" si="66"/>
        <v>0</v>
      </c>
      <c r="Y317" s="15">
        <f t="shared" si="57"/>
        <v>0</v>
      </c>
      <c r="Z317" s="122">
        <v>308</v>
      </c>
      <c r="AA317" s="71">
        <v>9</v>
      </c>
      <c r="AB317" s="71">
        <v>60900</v>
      </c>
      <c r="AC317" s="84">
        <f>proj16jul!E317</f>
        <v>5.8699999999999992</v>
      </c>
      <c r="AD317" s="84">
        <f>proj16jul!F317</f>
        <v>37595</v>
      </c>
      <c r="AE317" s="15">
        <f t="shared" si="58"/>
        <v>23305</v>
      </c>
      <c r="AF317" s="15"/>
      <c r="AG317" s="15">
        <f t="shared" si="67"/>
        <v>0</v>
      </c>
      <c r="AH317" s="15"/>
      <c r="AI317">
        <v>308</v>
      </c>
      <c r="AJ317"/>
      <c r="AK317"/>
      <c r="AL317" s="1">
        <f t="shared" si="68"/>
        <v>0</v>
      </c>
      <c r="AM317" s="122">
        <v>308</v>
      </c>
      <c r="AN317" s="71">
        <v>9</v>
      </c>
      <c r="AO317" s="71">
        <v>56900</v>
      </c>
      <c r="AP317" s="1">
        <f t="shared" si="69"/>
        <v>0</v>
      </c>
    </row>
    <row r="318" spans="1:42" ht="18.75">
      <c r="A318" s="19">
        <v>309</v>
      </c>
      <c r="B318" s="19" t="s">
        <v>818</v>
      </c>
      <c r="C318" s="19">
        <v>309</v>
      </c>
      <c r="D318" s="21"/>
      <c r="E318" s="34">
        <f t="shared" si="59"/>
        <v>49</v>
      </c>
      <c r="F318" s="35">
        <f t="shared" si="60"/>
        <v>309186</v>
      </c>
      <c r="G318" s="34">
        <f t="shared" si="61"/>
        <v>187</v>
      </c>
      <c r="H318" s="36">
        <f t="shared" si="62"/>
        <v>1065949</v>
      </c>
      <c r="I318"/>
      <c r="J318" s="96">
        <f>proj16aug!J318</f>
        <v>0</v>
      </c>
      <c r="K318" s="96">
        <f>proj16aug!K318</f>
        <v>0</v>
      </c>
      <c r="L318"/>
      <c r="M318" s="16"/>
      <c r="N318" s="36">
        <f t="shared" si="63"/>
        <v>309186</v>
      </c>
      <c r="O318" s="36">
        <f t="shared" si="64"/>
        <v>1065949</v>
      </c>
      <c r="P318" s="20"/>
      <c r="Q318" s="18">
        <f t="shared" si="65"/>
        <v>2750506</v>
      </c>
      <c r="R318" s="15">
        <f t="shared" si="56"/>
        <v>0</v>
      </c>
      <c r="S318">
        <v>309</v>
      </c>
      <c r="T318">
        <v>49</v>
      </c>
      <c r="U318">
        <v>309186</v>
      </c>
      <c r="V318" s="84">
        <f>proj16jul!C318</f>
        <v>36.72</v>
      </c>
      <c r="W318" s="84">
        <f>proj16jul!D318</f>
        <v>238934</v>
      </c>
      <c r="X318" s="15">
        <f t="shared" si="66"/>
        <v>70252</v>
      </c>
      <c r="Y318" s="15">
        <f t="shared" si="57"/>
        <v>0</v>
      </c>
      <c r="Z318" s="122">
        <v>309</v>
      </c>
      <c r="AA318" s="71">
        <v>187</v>
      </c>
      <c r="AB318" s="71">
        <v>1065949</v>
      </c>
      <c r="AC318" s="84">
        <f>proj16jul!E318</f>
        <v>177.66</v>
      </c>
      <c r="AD318" s="84">
        <f>proj16jul!F318</f>
        <v>1036761</v>
      </c>
      <c r="AE318" s="15">
        <f t="shared" si="58"/>
        <v>29188</v>
      </c>
      <c r="AF318" s="15"/>
      <c r="AG318" s="15">
        <f t="shared" si="67"/>
        <v>0</v>
      </c>
      <c r="AH318" s="15"/>
      <c r="AI318" s="122">
        <v>309</v>
      </c>
      <c r="AJ318" s="71">
        <v>49</v>
      </c>
      <c r="AK318" s="71">
        <v>245000</v>
      </c>
      <c r="AL318" s="1">
        <f t="shared" si="68"/>
        <v>0</v>
      </c>
      <c r="AM318" s="122">
        <v>309</v>
      </c>
      <c r="AN318" s="71">
        <v>102</v>
      </c>
      <c r="AO318" s="71">
        <v>523600</v>
      </c>
      <c r="AP318" s="1">
        <f t="shared" si="69"/>
        <v>-85</v>
      </c>
    </row>
    <row r="319" spans="1:42" ht="18.75">
      <c r="A319" s="19">
        <v>310</v>
      </c>
      <c r="B319" s="19" t="s">
        <v>901</v>
      </c>
      <c r="C319" s="19">
        <v>310</v>
      </c>
      <c r="D319" s="21"/>
      <c r="E319" s="34">
        <f t="shared" si="59"/>
        <v>20</v>
      </c>
      <c r="F319" s="35">
        <f t="shared" si="60"/>
        <v>104000</v>
      </c>
      <c r="G319" s="34">
        <f t="shared" si="61"/>
        <v>163</v>
      </c>
      <c r="H319" s="36">
        <f t="shared" si="62"/>
        <v>1058430</v>
      </c>
      <c r="I319"/>
      <c r="J319" s="96">
        <f>proj16aug!J319</f>
        <v>0</v>
      </c>
      <c r="K319" s="96">
        <f>proj16aug!K319</f>
        <v>0</v>
      </c>
      <c r="L319"/>
      <c r="M319" s="16"/>
      <c r="N319" s="36">
        <f t="shared" si="63"/>
        <v>104000</v>
      </c>
      <c r="O319" s="36">
        <f t="shared" si="64"/>
        <v>1058430</v>
      </c>
      <c r="P319" s="20"/>
      <c r="Q319" s="18">
        <f t="shared" si="65"/>
        <v>2325043</v>
      </c>
      <c r="R319" s="15">
        <f t="shared" si="56"/>
        <v>0</v>
      </c>
      <c r="S319">
        <v>310</v>
      </c>
      <c r="T319">
        <v>20</v>
      </c>
      <c r="U319">
        <v>104000</v>
      </c>
      <c r="V319" s="84">
        <f>proj16jul!C319</f>
        <v>36.499999999999986</v>
      </c>
      <c r="W319" s="84">
        <f>proj16jul!D319</f>
        <v>226728</v>
      </c>
      <c r="X319" s="15">
        <f t="shared" si="66"/>
        <v>-122728</v>
      </c>
      <c r="Y319" s="15">
        <f t="shared" si="57"/>
        <v>0</v>
      </c>
      <c r="Z319" s="122">
        <v>310</v>
      </c>
      <c r="AA319" s="71">
        <v>163</v>
      </c>
      <c r="AB319" s="71">
        <v>1058430</v>
      </c>
      <c r="AC319" s="84">
        <f>proj16jul!E319</f>
        <v>161.47999999999999</v>
      </c>
      <c r="AD319" s="84">
        <f>proj16jul!F319</f>
        <v>1004176</v>
      </c>
      <c r="AE319" s="15">
        <f t="shared" si="58"/>
        <v>54254</v>
      </c>
      <c r="AF319" s="15"/>
      <c r="AG319" s="15">
        <f t="shared" si="67"/>
        <v>0</v>
      </c>
      <c r="AH319" s="15"/>
      <c r="AI319" s="122">
        <v>310</v>
      </c>
      <c r="AJ319" s="71">
        <v>21</v>
      </c>
      <c r="AK319" s="71">
        <v>105000</v>
      </c>
      <c r="AL319" s="1">
        <f t="shared" si="68"/>
        <v>1</v>
      </c>
      <c r="AM319" s="122">
        <v>310</v>
      </c>
      <c r="AN319" s="71">
        <v>163</v>
      </c>
      <c r="AO319" s="71">
        <v>833700</v>
      </c>
      <c r="AP319" s="1">
        <f t="shared" si="69"/>
        <v>0</v>
      </c>
    </row>
    <row r="320" spans="1:42" s="1" customFormat="1" ht="18.75" hidden="1">
      <c r="A320" s="17">
        <v>311</v>
      </c>
      <c r="B320" s="17" t="s">
        <v>496</v>
      </c>
      <c r="C320" s="17">
        <v>311</v>
      </c>
      <c r="D320" s="21"/>
      <c r="E320" s="34">
        <f t="shared" si="59"/>
        <v>0</v>
      </c>
      <c r="F320" s="35">
        <f t="shared" si="60"/>
        <v>0</v>
      </c>
      <c r="G320" s="34">
        <f t="shared" si="61"/>
        <v>0</v>
      </c>
      <c r="H320" s="36">
        <f t="shared" si="62"/>
        <v>0</v>
      </c>
      <c r="I320"/>
      <c r="J320" s="96">
        <f>proj16aug!J320</f>
        <v>0</v>
      </c>
      <c r="K320" s="96">
        <f>proj16aug!K320</f>
        <v>0</v>
      </c>
      <c r="L320"/>
      <c r="M320" s="16"/>
      <c r="N320" s="36">
        <f t="shared" si="63"/>
        <v>0</v>
      </c>
      <c r="O320" s="36">
        <f t="shared" si="64"/>
        <v>0</v>
      </c>
      <c r="P320" s="16"/>
      <c r="Q320" s="18">
        <f t="shared" si="65"/>
        <v>0</v>
      </c>
      <c r="R320" s="15">
        <f t="shared" si="56"/>
        <v>0</v>
      </c>
      <c r="S320">
        <v>311</v>
      </c>
      <c r="T320"/>
      <c r="U320"/>
      <c r="V320" s="185">
        <f>proj16jul!C320</f>
        <v>0</v>
      </c>
      <c r="W320" s="84">
        <f>proj16jul!D320</f>
        <v>0</v>
      </c>
      <c r="X320" s="15">
        <f t="shared" si="66"/>
        <v>0</v>
      </c>
      <c r="Y320" s="15">
        <f t="shared" si="57"/>
        <v>0</v>
      </c>
      <c r="Z320">
        <v>311</v>
      </c>
      <c r="AA320" s="71"/>
      <c r="AB320" s="71"/>
      <c r="AC320" s="84">
        <f>proj16jul!E320</f>
        <v>0</v>
      </c>
      <c r="AD320" s="84">
        <f>proj16jul!F320</f>
        <v>0</v>
      </c>
      <c r="AE320" s="15">
        <f t="shared" si="58"/>
        <v>0</v>
      </c>
      <c r="AF320" s="15"/>
      <c r="AG320" s="15">
        <f t="shared" si="67"/>
        <v>0</v>
      </c>
      <c r="AH320" s="15"/>
      <c r="AI320">
        <v>311</v>
      </c>
      <c r="AJ320"/>
      <c r="AK320"/>
      <c r="AL320" s="1">
        <f t="shared" si="68"/>
        <v>0</v>
      </c>
      <c r="AM320">
        <v>311</v>
      </c>
      <c r="AN320"/>
      <c r="AO320"/>
      <c r="AP320" s="1">
        <f t="shared" si="69"/>
        <v>0</v>
      </c>
    </row>
    <row r="321" spans="1:42" s="1" customFormat="1" ht="18.75" hidden="1">
      <c r="A321" s="17">
        <v>312</v>
      </c>
      <c r="B321" s="17" t="s">
        <v>497</v>
      </c>
      <c r="C321" s="17">
        <v>312</v>
      </c>
      <c r="D321" s="21"/>
      <c r="E321" s="34">
        <f t="shared" si="59"/>
        <v>0</v>
      </c>
      <c r="F321" s="35">
        <f t="shared" si="60"/>
        <v>0</v>
      </c>
      <c r="G321" s="34">
        <f t="shared" si="61"/>
        <v>0</v>
      </c>
      <c r="H321" s="36">
        <f t="shared" si="62"/>
        <v>0</v>
      </c>
      <c r="I321"/>
      <c r="J321" s="96">
        <f>proj16aug!J321</f>
        <v>0</v>
      </c>
      <c r="K321" s="96">
        <f>proj16aug!K321</f>
        <v>0</v>
      </c>
      <c r="L321"/>
      <c r="M321" s="16"/>
      <c r="N321" s="36">
        <f t="shared" si="63"/>
        <v>0</v>
      </c>
      <c r="O321" s="36">
        <f t="shared" si="64"/>
        <v>0</v>
      </c>
      <c r="P321" s="16"/>
      <c r="Q321" s="18">
        <f t="shared" si="65"/>
        <v>0</v>
      </c>
      <c r="R321" s="15">
        <f t="shared" si="56"/>
        <v>0</v>
      </c>
      <c r="S321">
        <v>312</v>
      </c>
      <c r="T321"/>
      <c r="U321"/>
      <c r="V321" s="185">
        <f>proj16jul!C321</f>
        <v>0</v>
      </c>
      <c r="W321" s="84">
        <f>proj16jul!D321</f>
        <v>0</v>
      </c>
      <c r="X321" s="15">
        <f t="shared" si="66"/>
        <v>0</v>
      </c>
      <c r="Y321" s="15">
        <f t="shared" si="57"/>
        <v>0</v>
      </c>
      <c r="Z321">
        <v>312</v>
      </c>
      <c r="AA321" s="71"/>
      <c r="AB321" s="71"/>
      <c r="AC321" s="84">
        <f>proj16jul!E321</f>
        <v>0</v>
      </c>
      <c r="AD321" s="84">
        <f>proj16jul!F321</f>
        <v>0</v>
      </c>
      <c r="AE321" s="15">
        <f t="shared" si="58"/>
        <v>0</v>
      </c>
      <c r="AF321" s="15"/>
      <c r="AG321" s="15">
        <f t="shared" si="67"/>
        <v>0</v>
      </c>
      <c r="AH321" s="15"/>
      <c r="AI321">
        <v>312</v>
      </c>
      <c r="AJ321"/>
      <c r="AK321"/>
      <c r="AL321" s="1">
        <f t="shared" si="68"/>
        <v>0</v>
      </c>
      <c r="AM321">
        <v>312</v>
      </c>
      <c r="AN321"/>
      <c r="AO321"/>
      <c r="AP321" s="1">
        <f t="shared" si="69"/>
        <v>0</v>
      </c>
    </row>
    <row r="322" spans="1:42" s="1" customFormat="1" ht="18.75" hidden="1">
      <c r="A322" s="17">
        <v>313</v>
      </c>
      <c r="B322" s="17" t="s">
        <v>498</v>
      </c>
      <c r="C322" s="17">
        <v>313</v>
      </c>
      <c r="D322" s="21"/>
      <c r="E322" s="34">
        <f t="shared" si="59"/>
        <v>0</v>
      </c>
      <c r="F322" s="35">
        <f t="shared" si="60"/>
        <v>0</v>
      </c>
      <c r="G322" s="34">
        <f t="shared" si="61"/>
        <v>0</v>
      </c>
      <c r="H322" s="36">
        <f t="shared" si="62"/>
        <v>0</v>
      </c>
      <c r="I322"/>
      <c r="J322" s="96">
        <f>proj16aug!J322</f>
        <v>0</v>
      </c>
      <c r="K322" s="96">
        <f>proj16aug!K322</f>
        <v>0</v>
      </c>
      <c r="L322"/>
      <c r="M322" s="16"/>
      <c r="N322" s="36">
        <f t="shared" si="63"/>
        <v>0</v>
      </c>
      <c r="O322" s="36">
        <f t="shared" si="64"/>
        <v>0</v>
      </c>
      <c r="P322" s="16"/>
      <c r="Q322" s="18">
        <f t="shared" si="65"/>
        <v>0</v>
      </c>
      <c r="R322" s="15">
        <f t="shared" si="56"/>
        <v>0</v>
      </c>
      <c r="S322">
        <v>313</v>
      </c>
      <c r="T322"/>
      <c r="U322"/>
      <c r="V322" s="185">
        <f>proj16jul!C322</f>
        <v>0</v>
      </c>
      <c r="W322" s="84">
        <f>proj16jul!D322</f>
        <v>0</v>
      </c>
      <c r="X322" s="15">
        <f t="shared" si="66"/>
        <v>0</v>
      </c>
      <c r="Y322" s="15">
        <f t="shared" si="57"/>
        <v>0</v>
      </c>
      <c r="Z322">
        <v>313</v>
      </c>
      <c r="AA322" s="71"/>
      <c r="AB322" s="71"/>
      <c r="AC322" s="84">
        <f>proj16jul!E322</f>
        <v>0</v>
      </c>
      <c r="AD322" s="84">
        <f>proj16jul!F322</f>
        <v>0</v>
      </c>
      <c r="AE322" s="15">
        <f t="shared" si="58"/>
        <v>0</v>
      </c>
      <c r="AF322" s="15"/>
      <c r="AG322" s="15">
        <f t="shared" si="67"/>
        <v>0</v>
      </c>
      <c r="AH322" s="15"/>
      <c r="AI322">
        <v>313</v>
      </c>
      <c r="AJ322"/>
      <c r="AK322"/>
      <c r="AL322" s="1">
        <f t="shared" si="68"/>
        <v>0</v>
      </c>
      <c r="AM322">
        <v>313</v>
      </c>
      <c r="AN322"/>
      <c r="AO322"/>
      <c r="AP322" s="1">
        <f t="shared" si="69"/>
        <v>0</v>
      </c>
    </row>
    <row r="323" spans="1:42" s="1" customFormat="1" ht="18.75">
      <c r="A323" s="17">
        <v>314</v>
      </c>
      <c r="B323" s="17" t="s">
        <v>1287</v>
      </c>
      <c r="C323" s="17">
        <v>314</v>
      </c>
      <c r="D323" s="21"/>
      <c r="E323" s="34">
        <f t="shared" si="59"/>
        <v>0</v>
      </c>
      <c r="F323" s="35">
        <f t="shared" si="60"/>
        <v>0</v>
      </c>
      <c r="G323" s="34">
        <f t="shared" si="61"/>
        <v>8</v>
      </c>
      <c r="H323" s="36">
        <f t="shared" si="62"/>
        <v>51900</v>
      </c>
      <c r="I323"/>
      <c r="J323" s="96">
        <f>proj16aug!J323</f>
        <v>0</v>
      </c>
      <c r="K323" s="96">
        <f>proj16aug!K323</f>
        <v>0</v>
      </c>
      <c r="L323"/>
      <c r="M323" s="16"/>
      <c r="N323" s="36">
        <f t="shared" si="63"/>
        <v>0</v>
      </c>
      <c r="O323" s="36">
        <f t="shared" si="64"/>
        <v>51900</v>
      </c>
      <c r="P323" s="16"/>
      <c r="Q323" s="18">
        <f t="shared" si="65"/>
        <v>103808</v>
      </c>
      <c r="R323" s="15">
        <f t="shared" si="56"/>
        <v>0</v>
      </c>
      <c r="S323">
        <v>314</v>
      </c>
      <c r="T323"/>
      <c r="U323"/>
      <c r="V323" s="185">
        <f>proj16jul!C323</f>
        <v>0</v>
      </c>
      <c r="W323" s="84">
        <f>proj16jul!D323</f>
        <v>0</v>
      </c>
      <c r="X323" s="15">
        <f t="shared" si="66"/>
        <v>0</v>
      </c>
      <c r="Y323" s="15">
        <f t="shared" si="57"/>
        <v>0</v>
      </c>
      <c r="Z323" s="122">
        <v>314</v>
      </c>
      <c r="AA323" s="71">
        <v>8</v>
      </c>
      <c r="AB323" s="71">
        <v>51900</v>
      </c>
      <c r="AC323" s="84">
        <f>proj16jul!E323</f>
        <v>5.4399999999999995</v>
      </c>
      <c r="AD323" s="84">
        <f>proj16jul!F323</f>
        <v>36448</v>
      </c>
      <c r="AE323" s="15">
        <f t="shared" si="58"/>
        <v>15452</v>
      </c>
      <c r="AF323" s="15"/>
      <c r="AG323" s="15">
        <f t="shared" si="67"/>
        <v>0</v>
      </c>
      <c r="AH323" s="15"/>
      <c r="AI323">
        <v>314</v>
      </c>
      <c r="AJ323"/>
      <c r="AK323"/>
      <c r="AL323" s="1">
        <f t="shared" si="68"/>
        <v>0</v>
      </c>
      <c r="AM323" s="122">
        <v>314</v>
      </c>
      <c r="AN323" s="71">
        <v>8</v>
      </c>
      <c r="AO323" s="71">
        <v>51900</v>
      </c>
      <c r="AP323" s="1">
        <f t="shared" si="69"/>
        <v>0</v>
      </c>
    </row>
    <row r="324" spans="1:42" ht="18.75">
      <c r="A324" s="19">
        <v>315</v>
      </c>
      <c r="B324" s="19" t="s">
        <v>915</v>
      </c>
      <c r="C324" s="19">
        <v>315</v>
      </c>
      <c r="D324" s="21"/>
      <c r="E324" s="34">
        <f t="shared" si="59"/>
        <v>0</v>
      </c>
      <c r="F324" s="35">
        <f t="shared" si="60"/>
        <v>0</v>
      </c>
      <c r="G324" s="34">
        <f t="shared" si="61"/>
        <v>3</v>
      </c>
      <c r="H324" s="36">
        <f t="shared" si="62"/>
        <v>20700</v>
      </c>
      <c r="I324"/>
      <c r="J324" s="96">
        <f>proj16aug!J324</f>
        <v>0</v>
      </c>
      <c r="K324" s="96">
        <f>proj16aug!K324</f>
        <v>0</v>
      </c>
      <c r="L324"/>
      <c r="M324" s="16"/>
      <c r="N324" s="36">
        <f t="shared" si="63"/>
        <v>0</v>
      </c>
      <c r="O324" s="36">
        <f t="shared" si="64"/>
        <v>20700</v>
      </c>
      <c r="P324" s="20"/>
      <c r="Q324" s="18">
        <f t="shared" si="65"/>
        <v>41403</v>
      </c>
      <c r="R324" s="15">
        <f t="shared" si="56"/>
        <v>0</v>
      </c>
      <c r="S324">
        <v>315</v>
      </c>
      <c r="T324"/>
      <c r="U324"/>
      <c r="V324" s="185">
        <f>proj16jul!C324</f>
        <v>0</v>
      </c>
      <c r="W324" s="84">
        <f>proj16jul!D324</f>
        <v>0</v>
      </c>
      <c r="X324" s="15">
        <f t="shared" si="66"/>
        <v>0</v>
      </c>
      <c r="Y324" s="15">
        <f t="shared" si="57"/>
        <v>0</v>
      </c>
      <c r="Z324" s="122">
        <v>315</v>
      </c>
      <c r="AA324" s="71">
        <v>3</v>
      </c>
      <c r="AB324" s="71">
        <v>20700</v>
      </c>
      <c r="AC324" s="84">
        <f>proj16jul!E324</f>
        <v>1</v>
      </c>
      <c r="AD324" s="84">
        <f>proj16jul!F324</f>
        <v>5000</v>
      </c>
      <c r="AE324" s="15">
        <f t="shared" si="58"/>
        <v>15700</v>
      </c>
      <c r="AF324" s="15"/>
      <c r="AG324" s="15">
        <f t="shared" si="67"/>
        <v>0</v>
      </c>
      <c r="AH324" s="15"/>
      <c r="AI324">
        <v>315</v>
      </c>
      <c r="AJ324"/>
      <c r="AK324"/>
      <c r="AL324" s="1">
        <f t="shared" si="68"/>
        <v>0</v>
      </c>
      <c r="AM324" s="122">
        <v>315</v>
      </c>
      <c r="AN324" s="71">
        <v>3</v>
      </c>
      <c r="AO324" s="71">
        <v>16700</v>
      </c>
      <c r="AP324" s="1">
        <f t="shared" si="69"/>
        <v>0</v>
      </c>
    </row>
    <row r="325" spans="1:42" ht="18.75">
      <c r="A325" s="19">
        <v>316</v>
      </c>
      <c r="B325" s="19" t="s">
        <v>870</v>
      </c>
      <c r="C325" s="19">
        <v>316</v>
      </c>
      <c r="D325" s="21"/>
      <c r="E325" s="34">
        <f t="shared" si="59"/>
        <v>31</v>
      </c>
      <c r="F325" s="35">
        <f t="shared" si="60"/>
        <v>161248</v>
      </c>
      <c r="G325" s="34">
        <f t="shared" si="61"/>
        <v>113</v>
      </c>
      <c r="H325" s="36">
        <f t="shared" si="62"/>
        <v>642176</v>
      </c>
      <c r="I325"/>
      <c r="J325" s="96">
        <f>proj16aug!J325</f>
        <v>0</v>
      </c>
      <c r="K325" s="96">
        <f>proj16aug!K325</f>
        <v>0</v>
      </c>
      <c r="L325"/>
      <c r="M325" s="16"/>
      <c r="N325" s="36">
        <f t="shared" si="63"/>
        <v>161248</v>
      </c>
      <c r="O325" s="36">
        <f t="shared" si="64"/>
        <v>642176</v>
      </c>
      <c r="P325" s="20"/>
      <c r="Q325" s="18">
        <f t="shared" si="65"/>
        <v>1606992</v>
      </c>
      <c r="R325" s="15">
        <f t="shared" si="56"/>
        <v>0</v>
      </c>
      <c r="S325">
        <v>316</v>
      </c>
      <c r="T325">
        <v>31</v>
      </c>
      <c r="U325">
        <v>161248</v>
      </c>
      <c r="V325" s="84">
        <f>proj16jul!C325</f>
        <v>28.019999999999996</v>
      </c>
      <c r="W325" s="84">
        <f>proj16jul!D325</f>
        <v>153939</v>
      </c>
      <c r="X325" s="15">
        <f t="shared" si="66"/>
        <v>7309</v>
      </c>
      <c r="Y325" s="15">
        <f t="shared" si="57"/>
        <v>0</v>
      </c>
      <c r="Z325" s="122">
        <v>316</v>
      </c>
      <c r="AA325" s="71">
        <v>113</v>
      </c>
      <c r="AB325" s="71">
        <v>642176</v>
      </c>
      <c r="AC325" s="84">
        <f>proj16jul!E325</f>
        <v>119.03000000000002</v>
      </c>
      <c r="AD325" s="84">
        <f>proj16jul!F325</f>
        <v>674450</v>
      </c>
      <c r="AE325" s="15">
        <f t="shared" si="58"/>
        <v>-32274</v>
      </c>
      <c r="AF325" s="15"/>
      <c r="AG325" s="15">
        <f t="shared" si="67"/>
        <v>0</v>
      </c>
      <c r="AH325" s="15"/>
      <c r="AI325" s="122">
        <v>316</v>
      </c>
      <c r="AJ325" s="71">
        <v>32</v>
      </c>
      <c r="AK325" s="71">
        <v>160000</v>
      </c>
      <c r="AL325" s="1">
        <f t="shared" si="68"/>
        <v>1</v>
      </c>
      <c r="AM325" s="122">
        <v>316</v>
      </c>
      <c r="AN325" s="71">
        <v>114</v>
      </c>
      <c r="AO325" s="71">
        <v>581900</v>
      </c>
      <c r="AP325" s="1">
        <f t="shared" si="69"/>
        <v>1</v>
      </c>
    </row>
    <row r="326" spans="1:42" s="1" customFormat="1" ht="18.75">
      <c r="A326" s="17">
        <v>317</v>
      </c>
      <c r="B326" s="17" t="s">
        <v>499</v>
      </c>
      <c r="C326" s="17">
        <v>317</v>
      </c>
      <c r="D326" s="21"/>
      <c r="E326" s="34">
        <f t="shared" si="59"/>
        <v>0</v>
      </c>
      <c r="F326" s="35">
        <f t="shared" si="60"/>
        <v>0</v>
      </c>
      <c r="G326" s="34">
        <f t="shared" si="61"/>
        <v>1</v>
      </c>
      <c r="H326" s="36">
        <f t="shared" si="62"/>
        <v>5000</v>
      </c>
      <c r="I326"/>
      <c r="J326" s="96">
        <f>proj16aug!J326</f>
        <v>0</v>
      </c>
      <c r="K326" s="96">
        <f>proj16aug!K326</f>
        <v>0</v>
      </c>
      <c r="L326"/>
      <c r="M326" s="16"/>
      <c r="N326" s="36">
        <f t="shared" si="63"/>
        <v>0</v>
      </c>
      <c r="O326" s="36">
        <f t="shared" si="64"/>
        <v>5000</v>
      </c>
      <c r="P326" s="16"/>
      <c r="Q326" s="18">
        <f t="shared" si="65"/>
        <v>10001</v>
      </c>
      <c r="R326" s="15">
        <f t="shared" si="56"/>
        <v>0</v>
      </c>
      <c r="S326">
        <v>317</v>
      </c>
      <c r="T326"/>
      <c r="U326"/>
      <c r="V326" s="185">
        <f>proj16jul!C326</f>
        <v>0</v>
      </c>
      <c r="W326" s="84">
        <f>proj16jul!D326</f>
        <v>0</v>
      </c>
      <c r="X326" s="15">
        <f t="shared" si="66"/>
        <v>0</v>
      </c>
      <c r="Y326" s="15">
        <f t="shared" si="57"/>
        <v>0</v>
      </c>
      <c r="Z326" s="122">
        <v>317</v>
      </c>
      <c r="AA326" s="71">
        <v>1</v>
      </c>
      <c r="AB326" s="71">
        <v>5000</v>
      </c>
      <c r="AC326" s="84">
        <f>proj16jul!E326</f>
        <v>1</v>
      </c>
      <c r="AD326" s="84">
        <f>proj16jul!F326</f>
        <v>5000</v>
      </c>
      <c r="AE326" s="15">
        <f t="shared" si="58"/>
        <v>0</v>
      </c>
      <c r="AF326" s="15"/>
      <c r="AG326" s="15">
        <f t="shared" si="67"/>
        <v>0</v>
      </c>
      <c r="AH326" s="15"/>
      <c r="AI326">
        <v>317</v>
      </c>
      <c r="AJ326"/>
      <c r="AK326"/>
      <c r="AL326" s="1">
        <f t="shared" si="68"/>
        <v>0</v>
      </c>
      <c r="AM326" s="122">
        <v>317</v>
      </c>
      <c r="AN326" s="71">
        <v>1</v>
      </c>
      <c r="AO326" s="71">
        <v>5000</v>
      </c>
      <c r="AP326" s="1">
        <f t="shared" si="69"/>
        <v>0</v>
      </c>
    </row>
    <row r="327" spans="1:42" ht="18.75">
      <c r="A327" s="19">
        <v>318</v>
      </c>
      <c r="B327" s="19" t="s">
        <v>883</v>
      </c>
      <c r="C327" s="19">
        <v>318</v>
      </c>
      <c r="D327" s="21"/>
      <c r="E327" s="34">
        <f t="shared" si="59"/>
        <v>0</v>
      </c>
      <c r="F327" s="35">
        <f t="shared" si="60"/>
        <v>0</v>
      </c>
      <c r="G327" s="34">
        <f t="shared" si="61"/>
        <v>8</v>
      </c>
      <c r="H327" s="36">
        <f t="shared" si="62"/>
        <v>40000</v>
      </c>
      <c r="I327"/>
      <c r="J327" s="96">
        <f>proj16aug!J327</f>
        <v>0</v>
      </c>
      <c r="K327" s="96">
        <f>proj16aug!K327</f>
        <v>0</v>
      </c>
      <c r="L327"/>
      <c r="M327" s="16"/>
      <c r="N327" s="36">
        <f t="shared" si="63"/>
        <v>0</v>
      </c>
      <c r="O327" s="36">
        <f t="shared" si="64"/>
        <v>40000</v>
      </c>
      <c r="P327" s="20"/>
      <c r="Q327" s="18">
        <f t="shared" si="65"/>
        <v>80008</v>
      </c>
      <c r="R327" s="15">
        <f t="shared" si="56"/>
        <v>0</v>
      </c>
      <c r="S327">
        <v>318</v>
      </c>
      <c r="T327"/>
      <c r="U327"/>
      <c r="V327" s="185">
        <f>proj16jul!C327</f>
        <v>0</v>
      </c>
      <c r="W327" s="84">
        <f>proj16jul!D327</f>
        <v>0</v>
      </c>
      <c r="X327" s="15">
        <f t="shared" si="66"/>
        <v>0</v>
      </c>
      <c r="Y327" s="15">
        <f t="shared" si="57"/>
        <v>0</v>
      </c>
      <c r="Z327" s="122">
        <v>318</v>
      </c>
      <c r="AA327" s="71">
        <v>8</v>
      </c>
      <c r="AB327" s="71">
        <v>40000</v>
      </c>
      <c r="AC327" s="84">
        <f>proj16jul!E327</f>
        <v>12.99</v>
      </c>
      <c r="AD327" s="84">
        <f>proj16jul!F327</f>
        <v>178480</v>
      </c>
      <c r="AE327" s="15">
        <f t="shared" si="58"/>
        <v>-138480</v>
      </c>
      <c r="AF327" s="15"/>
      <c r="AG327" s="15">
        <f t="shared" si="67"/>
        <v>0</v>
      </c>
      <c r="AH327" s="15"/>
      <c r="AI327">
        <v>318</v>
      </c>
      <c r="AJ327"/>
      <c r="AK327"/>
      <c r="AL327" s="1">
        <f t="shared" si="68"/>
        <v>0</v>
      </c>
      <c r="AM327" s="122">
        <v>318</v>
      </c>
      <c r="AN327" s="71">
        <v>8</v>
      </c>
      <c r="AO327" s="71">
        <v>40000</v>
      </c>
      <c r="AP327" s="1">
        <f t="shared" si="69"/>
        <v>0</v>
      </c>
    </row>
    <row r="328" spans="1:42" s="1" customFormat="1" ht="18.75" hidden="1">
      <c r="A328" s="17">
        <v>319</v>
      </c>
      <c r="B328" s="17" t="s">
        <v>500</v>
      </c>
      <c r="C328" s="17">
        <v>319</v>
      </c>
      <c r="D328" s="21"/>
      <c r="E328" s="34">
        <f t="shared" si="59"/>
        <v>0</v>
      </c>
      <c r="F328" s="35">
        <f t="shared" si="60"/>
        <v>0</v>
      </c>
      <c r="G328" s="34">
        <f t="shared" si="61"/>
        <v>0</v>
      </c>
      <c r="H328" s="36">
        <f t="shared" si="62"/>
        <v>0</v>
      </c>
      <c r="I328"/>
      <c r="J328" s="96">
        <f>proj16aug!J328</f>
        <v>0</v>
      </c>
      <c r="K328" s="96">
        <f>proj16aug!K328</f>
        <v>0</v>
      </c>
      <c r="L328"/>
      <c r="M328" s="16"/>
      <c r="N328" s="36">
        <f t="shared" si="63"/>
        <v>0</v>
      </c>
      <c r="O328" s="36">
        <f t="shared" si="64"/>
        <v>0</v>
      </c>
      <c r="P328" s="16"/>
      <c r="Q328" s="18">
        <f t="shared" si="65"/>
        <v>0</v>
      </c>
      <c r="R328" s="15">
        <f t="shared" si="56"/>
        <v>0</v>
      </c>
      <c r="S328">
        <v>319</v>
      </c>
      <c r="T328"/>
      <c r="U328"/>
      <c r="V328" s="185">
        <f>proj16jul!C328</f>
        <v>0</v>
      </c>
      <c r="W328" s="84">
        <f>proj16jul!D328</f>
        <v>0</v>
      </c>
      <c r="X328" s="15">
        <f t="shared" si="66"/>
        <v>0</v>
      </c>
      <c r="Y328" s="15">
        <f t="shared" si="57"/>
        <v>0</v>
      </c>
      <c r="Z328">
        <v>319</v>
      </c>
      <c r="AA328" s="71"/>
      <c r="AB328" s="71"/>
      <c r="AC328" s="84">
        <f>proj16jul!E328</f>
        <v>0</v>
      </c>
      <c r="AD328" s="84">
        <f>proj16jul!F328</f>
        <v>0</v>
      </c>
      <c r="AE328" s="15">
        <f t="shared" si="58"/>
        <v>0</v>
      </c>
      <c r="AF328" s="15"/>
      <c r="AG328" s="15">
        <f t="shared" si="67"/>
        <v>0</v>
      </c>
      <c r="AH328" s="15"/>
      <c r="AI328">
        <v>319</v>
      </c>
      <c r="AJ328"/>
      <c r="AK328"/>
      <c r="AL328" s="1">
        <f t="shared" si="68"/>
        <v>0</v>
      </c>
      <c r="AM328">
        <v>319</v>
      </c>
      <c r="AN328"/>
      <c r="AO328"/>
      <c r="AP328" s="1">
        <f t="shared" si="69"/>
        <v>0</v>
      </c>
    </row>
    <row r="329" spans="1:42" s="1" customFormat="1" ht="18.75" hidden="1">
      <c r="A329" s="17">
        <v>320</v>
      </c>
      <c r="B329" s="17" t="s">
        <v>501</v>
      </c>
      <c r="C329" s="17">
        <v>320</v>
      </c>
      <c r="D329" s="21"/>
      <c r="E329" s="34">
        <f t="shared" si="59"/>
        <v>0</v>
      </c>
      <c r="F329" s="35">
        <f t="shared" si="60"/>
        <v>0</v>
      </c>
      <c r="G329" s="34">
        <f t="shared" si="61"/>
        <v>0</v>
      </c>
      <c r="H329" s="36">
        <f t="shared" si="62"/>
        <v>0</v>
      </c>
      <c r="I329"/>
      <c r="J329" s="96">
        <f>proj16aug!J329</f>
        <v>0</v>
      </c>
      <c r="K329" s="96">
        <f>proj16aug!K329</f>
        <v>0</v>
      </c>
      <c r="L329"/>
      <c r="M329" s="16"/>
      <c r="N329" s="36">
        <f t="shared" si="63"/>
        <v>0</v>
      </c>
      <c r="O329" s="36">
        <f t="shared" si="64"/>
        <v>0</v>
      </c>
      <c r="P329" s="16"/>
      <c r="Q329" s="18">
        <f t="shared" si="65"/>
        <v>0</v>
      </c>
      <c r="R329" s="15">
        <f t="shared" si="56"/>
        <v>0</v>
      </c>
      <c r="S329">
        <v>320</v>
      </c>
      <c r="T329"/>
      <c r="U329"/>
      <c r="V329" s="185">
        <f>proj16jul!C329</f>
        <v>0</v>
      </c>
      <c r="W329" s="84">
        <f>proj16jul!D329</f>
        <v>0</v>
      </c>
      <c r="X329" s="15">
        <f t="shared" si="66"/>
        <v>0</v>
      </c>
      <c r="Y329" s="15">
        <f t="shared" si="57"/>
        <v>0</v>
      </c>
      <c r="Z329">
        <v>320</v>
      </c>
      <c r="AA329"/>
      <c r="AB329"/>
      <c r="AC329" s="84">
        <f>proj16jul!E329</f>
        <v>0</v>
      </c>
      <c r="AD329" s="84">
        <f>proj16jul!F329</f>
        <v>0</v>
      </c>
      <c r="AE329" s="15">
        <f t="shared" si="58"/>
        <v>0</v>
      </c>
      <c r="AF329" s="15"/>
      <c r="AG329" s="15">
        <f t="shared" si="67"/>
        <v>0</v>
      </c>
      <c r="AH329" s="15"/>
      <c r="AI329">
        <v>320</v>
      </c>
      <c r="AJ329"/>
      <c r="AK329"/>
      <c r="AL329" s="1">
        <f t="shared" si="68"/>
        <v>0</v>
      </c>
      <c r="AM329">
        <v>320</v>
      </c>
      <c r="AN329"/>
      <c r="AO329"/>
      <c r="AP329" s="1">
        <f t="shared" si="69"/>
        <v>0</v>
      </c>
    </row>
    <row r="330" spans="1:42" ht="18.75">
      <c r="A330" s="19">
        <v>321</v>
      </c>
      <c r="B330" s="19" t="s">
        <v>850</v>
      </c>
      <c r="C330" s="19">
        <v>328</v>
      </c>
      <c r="D330" s="21"/>
      <c r="E330" s="34">
        <f t="shared" si="59"/>
        <v>0</v>
      </c>
      <c r="F330" s="35">
        <f t="shared" si="60"/>
        <v>0</v>
      </c>
      <c r="G330" s="34">
        <f t="shared" si="61"/>
        <v>6</v>
      </c>
      <c r="H330" s="36">
        <f t="shared" si="62"/>
        <v>43700</v>
      </c>
      <c r="I330"/>
      <c r="J330" s="96">
        <f>proj16aug!J330</f>
        <v>0</v>
      </c>
      <c r="K330" s="96">
        <f>proj16aug!K330</f>
        <v>0</v>
      </c>
      <c r="L330"/>
      <c r="M330" s="16"/>
      <c r="N330" s="36">
        <f t="shared" si="63"/>
        <v>0</v>
      </c>
      <c r="O330" s="36">
        <f t="shared" si="64"/>
        <v>43700</v>
      </c>
      <c r="P330" s="20"/>
      <c r="Q330" s="18">
        <f t="shared" si="65"/>
        <v>87406</v>
      </c>
      <c r="R330" s="15">
        <f t="shared" ref="R330:R393" si="70">ABS(A330-S330)</f>
        <v>0</v>
      </c>
      <c r="S330">
        <v>321</v>
      </c>
      <c r="T330"/>
      <c r="U330"/>
      <c r="V330" s="185">
        <f>proj16jul!C330</f>
        <v>0</v>
      </c>
      <c r="W330" s="84">
        <f>proj16jul!D330</f>
        <v>0</v>
      </c>
      <c r="X330" s="15">
        <f t="shared" si="66"/>
        <v>0</v>
      </c>
      <c r="Y330" s="15">
        <f t="shared" ref="Y330:Y393" si="71">ABS(Z330-A330)</f>
        <v>0</v>
      </c>
      <c r="Z330" s="122">
        <v>321</v>
      </c>
      <c r="AA330" s="71">
        <v>6</v>
      </c>
      <c r="AB330" s="71">
        <v>43700</v>
      </c>
      <c r="AC330" s="84">
        <f>proj16jul!E330</f>
        <v>11.55</v>
      </c>
      <c r="AD330" s="84">
        <f>proj16jul!F330</f>
        <v>58753</v>
      </c>
      <c r="AE330" s="15">
        <f t="shared" ref="AE330:AE393" si="72">AB330-AD330</f>
        <v>-15053</v>
      </c>
      <c r="AF330" s="15"/>
      <c r="AG330" s="15">
        <f t="shared" si="67"/>
        <v>0</v>
      </c>
      <c r="AH330" s="15"/>
      <c r="AI330">
        <v>321</v>
      </c>
      <c r="AJ330"/>
      <c r="AK330"/>
      <c r="AL330" s="1">
        <f t="shared" si="68"/>
        <v>0</v>
      </c>
      <c r="AM330" s="122">
        <v>321</v>
      </c>
      <c r="AN330" s="71">
        <v>6</v>
      </c>
      <c r="AO330" s="71">
        <v>31700</v>
      </c>
      <c r="AP330" s="1">
        <f t="shared" si="69"/>
        <v>0</v>
      </c>
    </row>
    <row r="331" spans="1:42" ht="18.75">
      <c r="A331" s="19">
        <v>322</v>
      </c>
      <c r="B331" s="19" t="s">
        <v>787</v>
      </c>
      <c r="C331" s="19">
        <v>321</v>
      </c>
      <c r="D331" s="21"/>
      <c r="E331" s="34">
        <f t="shared" ref="E331:E394" si="73">T331</f>
        <v>162</v>
      </c>
      <c r="F331" s="35">
        <f t="shared" ref="F331:F394" si="74">U331</f>
        <v>880072</v>
      </c>
      <c r="G331" s="34">
        <f t="shared" ref="G331:G394" si="75">AA331</f>
        <v>32</v>
      </c>
      <c r="H331" s="36">
        <f t="shared" ref="H331:H394" si="76">AB331</f>
        <v>201058</v>
      </c>
      <c r="I331"/>
      <c r="J331" s="96">
        <f>proj16aug!J331</f>
        <v>0</v>
      </c>
      <c r="K331" s="96">
        <f>proj16aug!K331</f>
        <v>0</v>
      </c>
      <c r="L331"/>
      <c r="M331" s="16"/>
      <c r="N331" s="36">
        <f t="shared" ref="N331:N394" si="77">F331+J331</f>
        <v>880072</v>
      </c>
      <c r="O331" s="36">
        <f t="shared" ref="O331:O394" si="78">H331+K331</f>
        <v>201058</v>
      </c>
      <c r="P331" s="20"/>
      <c r="Q331" s="18">
        <f t="shared" ref="Q331:Q394" si="79">SUM(E331:O331)</f>
        <v>2162454</v>
      </c>
      <c r="R331" s="15">
        <f t="shared" si="70"/>
        <v>0</v>
      </c>
      <c r="S331">
        <v>322</v>
      </c>
      <c r="T331">
        <v>162</v>
      </c>
      <c r="U331">
        <v>880072</v>
      </c>
      <c r="V331" s="84">
        <f>proj16jul!C331</f>
        <v>152.79000000000002</v>
      </c>
      <c r="W331" s="84">
        <f>proj16jul!D331</f>
        <v>835110</v>
      </c>
      <c r="X331" s="15">
        <f t="shared" ref="X331:X394" si="80">U331-W331</f>
        <v>44962</v>
      </c>
      <c r="Y331" s="15">
        <f t="shared" si="71"/>
        <v>0</v>
      </c>
      <c r="Z331" s="122">
        <v>322</v>
      </c>
      <c r="AA331" s="71">
        <v>32</v>
      </c>
      <c r="AB331" s="71">
        <v>201058</v>
      </c>
      <c r="AC331" s="84">
        <f>proj16jul!E331</f>
        <v>34.39</v>
      </c>
      <c r="AD331" s="84">
        <f>proj16jul!F331</f>
        <v>219763</v>
      </c>
      <c r="AE331" s="15">
        <f t="shared" si="72"/>
        <v>-18705</v>
      </c>
      <c r="AF331" s="15"/>
      <c r="AG331" s="15">
        <f t="shared" ref="AG331:AG394" si="81">AI331-A331</f>
        <v>0</v>
      </c>
      <c r="AH331" s="15"/>
      <c r="AI331" s="122">
        <v>322</v>
      </c>
      <c r="AJ331" s="71">
        <v>162</v>
      </c>
      <c r="AK331" s="71">
        <v>810000</v>
      </c>
      <c r="AL331" s="1">
        <f t="shared" ref="AL331:AL394" si="82">AJ331-T331</f>
        <v>0</v>
      </c>
      <c r="AM331" s="122">
        <v>322</v>
      </c>
      <c r="AN331" s="71">
        <v>32</v>
      </c>
      <c r="AO331" s="71">
        <v>166800</v>
      </c>
      <c r="AP331" s="1">
        <f t="shared" ref="AP331:AP394" si="83">AN331-AA331</f>
        <v>0</v>
      </c>
    </row>
    <row r="332" spans="1:42" s="1" customFormat="1" ht="18.75">
      <c r="A332" s="17">
        <v>323</v>
      </c>
      <c r="B332" s="17" t="s">
        <v>502</v>
      </c>
      <c r="C332" s="17">
        <v>322</v>
      </c>
      <c r="D332" s="21"/>
      <c r="E332" s="34">
        <f t="shared" si="73"/>
        <v>248</v>
      </c>
      <c r="F332" s="35">
        <f t="shared" si="74"/>
        <v>1339979</v>
      </c>
      <c r="G332" s="34">
        <f t="shared" si="75"/>
        <v>5</v>
      </c>
      <c r="H332" s="36">
        <f t="shared" si="76"/>
        <v>48400</v>
      </c>
      <c r="I332"/>
      <c r="J332" s="96">
        <f>proj16aug!J332</f>
        <v>0</v>
      </c>
      <c r="K332" s="96">
        <f>proj16aug!K332</f>
        <v>0</v>
      </c>
      <c r="L332"/>
      <c r="M332" s="16"/>
      <c r="N332" s="36">
        <f t="shared" si="77"/>
        <v>1339979</v>
      </c>
      <c r="O332" s="36">
        <f t="shared" si="78"/>
        <v>48400</v>
      </c>
      <c r="P332" s="16"/>
      <c r="Q332" s="18">
        <f t="shared" si="79"/>
        <v>2777011</v>
      </c>
      <c r="R332" s="15">
        <f t="shared" si="70"/>
        <v>0</v>
      </c>
      <c r="S332">
        <v>323</v>
      </c>
      <c r="T332">
        <v>248</v>
      </c>
      <c r="U332">
        <v>1339979</v>
      </c>
      <c r="V332" s="84">
        <f>proj16jul!C332</f>
        <v>229.93000000000006</v>
      </c>
      <c r="W332" s="84">
        <f>proj16jul!D332</f>
        <v>1346309</v>
      </c>
      <c r="X332" s="15">
        <f t="shared" si="80"/>
        <v>-6330</v>
      </c>
      <c r="Y332" s="15">
        <f t="shared" si="71"/>
        <v>0</v>
      </c>
      <c r="Z332" s="122">
        <v>323</v>
      </c>
      <c r="AA332" s="71">
        <v>5</v>
      </c>
      <c r="AB332" s="71">
        <v>48400</v>
      </c>
      <c r="AC332" s="84">
        <f>proj16jul!E332</f>
        <v>9.6</v>
      </c>
      <c r="AD332" s="84">
        <f>proj16jul!F332</f>
        <v>55021</v>
      </c>
      <c r="AE332" s="15">
        <f t="shared" si="72"/>
        <v>-6621</v>
      </c>
      <c r="AF332" s="15"/>
      <c r="AG332" s="15">
        <f t="shared" si="81"/>
        <v>0</v>
      </c>
      <c r="AH332" s="15"/>
      <c r="AI332" s="122">
        <v>323</v>
      </c>
      <c r="AJ332" s="71">
        <v>248</v>
      </c>
      <c r="AK332" s="71">
        <v>1235000</v>
      </c>
      <c r="AL332" s="1">
        <f t="shared" si="82"/>
        <v>0</v>
      </c>
      <c r="AM332" s="122">
        <v>323</v>
      </c>
      <c r="AN332" s="71">
        <v>5</v>
      </c>
      <c r="AO332" s="71">
        <v>28400</v>
      </c>
      <c r="AP332" s="1">
        <f t="shared" si="83"/>
        <v>0</v>
      </c>
    </row>
    <row r="333" spans="1:42" s="1" customFormat="1" ht="18.75">
      <c r="A333" s="17">
        <v>324</v>
      </c>
      <c r="B333" s="17" t="s">
        <v>503</v>
      </c>
      <c r="C333" s="17">
        <v>323</v>
      </c>
      <c r="D333" s="21"/>
      <c r="E333" s="34">
        <f t="shared" si="73"/>
        <v>0</v>
      </c>
      <c r="F333" s="35">
        <f t="shared" si="74"/>
        <v>0</v>
      </c>
      <c r="G333" s="34">
        <f t="shared" si="75"/>
        <v>10</v>
      </c>
      <c r="H333" s="36">
        <f t="shared" si="76"/>
        <v>57246</v>
      </c>
      <c r="I333"/>
      <c r="J333" s="96">
        <f>proj16aug!J333</f>
        <v>0</v>
      </c>
      <c r="K333" s="96">
        <f>proj16aug!K333</f>
        <v>0</v>
      </c>
      <c r="L333"/>
      <c r="M333" s="16"/>
      <c r="N333" s="36">
        <f t="shared" si="77"/>
        <v>0</v>
      </c>
      <c r="O333" s="36">
        <f t="shared" si="78"/>
        <v>57246</v>
      </c>
      <c r="P333" s="16"/>
      <c r="Q333" s="18">
        <f t="shared" si="79"/>
        <v>114502</v>
      </c>
      <c r="R333" s="15">
        <f t="shared" si="70"/>
        <v>0</v>
      </c>
      <c r="S333">
        <v>324</v>
      </c>
      <c r="T333"/>
      <c r="U333"/>
      <c r="V333" s="185">
        <f>proj16jul!C333</f>
        <v>0</v>
      </c>
      <c r="W333" s="84">
        <f>proj16jul!D333</f>
        <v>0</v>
      </c>
      <c r="X333" s="15">
        <f t="shared" si="80"/>
        <v>0</v>
      </c>
      <c r="Y333" s="15">
        <f t="shared" si="71"/>
        <v>0</v>
      </c>
      <c r="Z333" s="122">
        <v>324</v>
      </c>
      <c r="AA333" s="71">
        <v>10</v>
      </c>
      <c r="AB333" s="71">
        <v>57246</v>
      </c>
      <c r="AC333" s="84">
        <f>proj16jul!E333</f>
        <v>8.33</v>
      </c>
      <c r="AD333" s="84">
        <f>proj16jul!F333</f>
        <v>48896</v>
      </c>
      <c r="AE333" s="15">
        <f t="shared" si="72"/>
        <v>8350</v>
      </c>
      <c r="AF333" s="15"/>
      <c r="AG333" s="15">
        <f t="shared" si="81"/>
        <v>0</v>
      </c>
      <c r="AH333" s="15"/>
      <c r="AI333">
        <v>324</v>
      </c>
      <c r="AJ333"/>
      <c r="AK333"/>
      <c r="AL333" s="1">
        <f t="shared" si="82"/>
        <v>0</v>
      </c>
      <c r="AM333" s="122">
        <v>324</v>
      </c>
      <c r="AN333" s="71">
        <v>10</v>
      </c>
      <c r="AO333" s="71">
        <v>50000</v>
      </c>
      <c r="AP333" s="1">
        <f t="shared" si="83"/>
        <v>0</v>
      </c>
    </row>
    <row r="334" spans="1:42" ht="18.75">
      <c r="A334" s="19">
        <v>325</v>
      </c>
      <c r="B334" s="19" t="s">
        <v>576</v>
      </c>
      <c r="C334" s="19">
        <v>329</v>
      </c>
      <c r="D334" s="21"/>
      <c r="E334" s="34">
        <f t="shared" si="73"/>
        <v>118</v>
      </c>
      <c r="F334" s="35">
        <f t="shared" si="74"/>
        <v>645980</v>
      </c>
      <c r="G334" s="34">
        <f t="shared" si="75"/>
        <v>125</v>
      </c>
      <c r="H334" s="36">
        <f t="shared" si="76"/>
        <v>703620</v>
      </c>
      <c r="I334"/>
      <c r="J334" s="96">
        <f>proj16aug!J334</f>
        <v>0</v>
      </c>
      <c r="K334" s="96">
        <f>proj16aug!K334</f>
        <v>0</v>
      </c>
      <c r="L334"/>
      <c r="M334" s="16"/>
      <c r="N334" s="36">
        <f t="shared" si="77"/>
        <v>645980</v>
      </c>
      <c r="O334" s="36">
        <f t="shared" si="78"/>
        <v>703620</v>
      </c>
      <c r="P334" s="20"/>
      <c r="Q334" s="18">
        <f t="shared" si="79"/>
        <v>2699443</v>
      </c>
      <c r="R334" s="15">
        <f t="shared" si="70"/>
        <v>0</v>
      </c>
      <c r="S334">
        <v>325</v>
      </c>
      <c r="T334">
        <v>118</v>
      </c>
      <c r="U334">
        <v>645980</v>
      </c>
      <c r="V334" s="84">
        <f>proj16jul!C334</f>
        <v>136.07</v>
      </c>
      <c r="W334" s="84">
        <f>proj16jul!D334</f>
        <v>765759</v>
      </c>
      <c r="X334" s="15">
        <f t="shared" si="80"/>
        <v>-119779</v>
      </c>
      <c r="Y334" s="15">
        <f t="shared" si="71"/>
        <v>0</v>
      </c>
      <c r="Z334" s="122">
        <v>325</v>
      </c>
      <c r="AA334" s="71">
        <v>125</v>
      </c>
      <c r="AB334" s="71">
        <v>703620</v>
      </c>
      <c r="AC334" s="84">
        <f>proj16jul!E334</f>
        <v>97.31</v>
      </c>
      <c r="AD334" s="84">
        <f>proj16jul!F334</f>
        <v>537529</v>
      </c>
      <c r="AE334" s="15">
        <f t="shared" si="72"/>
        <v>166091</v>
      </c>
      <c r="AF334" s="15"/>
      <c r="AG334" s="15">
        <f t="shared" si="81"/>
        <v>0</v>
      </c>
      <c r="AH334" s="15"/>
      <c r="AI334" s="122">
        <v>325</v>
      </c>
      <c r="AJ334" s="71">
        <v>118</v>
      </c>
      <c r="AK334" s="71">
        <v>590000</v>
      </c>
      <c r="AL334" s="1">
        <f t="shared" si="82"/>
        <v>0</v>
      </c>
      <c r="AM334" s="122">
        <v>325</v>
      </c>
      <c r="AN334" s="71">
        <v>121.5</v>
      </c>
      <c r="AO334" s="71">
        <v>627900</v>
      </c>
      <c r="AP334" s="1">
        <f t="shared" si="83"/>
        <v>-3.5</v>
      </c>
    </row>
    <row r="335" spans="1:42" ht="18.75">
      <c r="A335" s="19">
        <v>326</v>
      </c>
      <c r="B335" s="19" t="s">
        <v>570</v>
      </c>
      <c r="C335" s="19">
        <v>330</v>
      </c>
      <c r="D335" s="21"/>
      <c r="E335" s="34">
        <f t="shared" si="73"/>
        <v>70</v>
      </c>
      <c r="F335" s="35">
        <f t="shared" si="74"/>
        <v>416298</v>
      </c>
      <c r="G335" s="34">
        <f t="shared" si="75"/>
        <v>10</v>
      </c>
      <c r="H335" s="36">
        <f t="shared" si="76"/>
        <v>67612</v>
      </c>
      <c r="I335"/>
      <c r="J335" s="96">
        <f>proj16aug!J335</f>
        <v>0</v>
      </c>
      <c r="K335" s="96">
        <f>proj16aug!K335</f>
        <v>0</v>
      </c>
      <c r="L335"/>
      <c r="M335" s="16"/>
      <c r="N335" s="36">
        <f t="shared" si="77"/>
        <v>416298</v>
      </c>
      <c r="O335" s="36">
        <f t="shared" si="78"/>
        <v>67612</v>
      </c>
      <c r="P335" s="20"/>
      <c r="Q335" s="18">
        <f t="shared" si="79"/>
        <v>967900</v>
      </c>
      <c r="R335" s="15">
        <f t="shared" si="70"/>
        <v>0</v>
      </c>
      <c r="S335">
        <v>326</v>
      </c>
      <c r="T335">
        <v>70</v>
      </c>
      <c r="U335">
        <v>416298</v>
      </c>
      <c r="V335" s="84">
        <f>proj16jul!C335</f>
        <v>64.44</v>
      </c>
      <c r="W335" s="84">
        <f>proj16jul!D335</f>
        <v>381375</v>
      </c>
      <c r="X335" s="15">
        <f t="shared" si="80"/>
        <v>34923</v>
      </c>
      <c r="Y335" s="15">
        <f t="shared" si="71"/>
        <v>0</v>
      </c>
      <c r="Z335" s="122">
        <v>326</v>
      </c>
      <c r="AA335" s="71">
        <v>10</v>
      </c>
      <c r="AB335" s="71">
        <v>67612</v>
      </c>
      <c r="AC335" s="84">
        <f>proj16jul!E335</f>
        <v>4.59</v>
      </c>
      <c r="AD335" s="84">
        <f>proj16jul!F335</f>
        <v>34765</v>
      </c>
      <c r="AE335" s="15">
        <f t="shared" si="72"/>
        <v>32847</v>
      </c>
      <c r="AF335" s="15"/>
      <c r="AG335" s="15">
        <f t="shared" si="81"/>
        <v>0</v>
      </c>
      <c r="AH335" s="15"/>
      <c r="AI335" s="122">
        <v>326</v>
      </c>
      <c r="AJ335" s="71">
        <v>70.5</v>
      </c>
      <c r="AK335" s="71">
        <v>347500</v>
      </c>
      <c r="AL335" s="1">
        <f t="shared" si="82"/>
        <v>0.5</v>
      </c>
      <c r="AM335" s="122">
        <v>326</v>
      </c>
      <c r="AN335" s="71">
        <v>10</v>
      </c>
      <c r="AO335" s="71">
        <v>56800</v>
      </c>
      <c r="AP335" s="1">
        <f t="shared" si="83"/>
        <v>0</v>
      </c>
    </row>
    <row r="336" spans="1:42" s="1" customFormat="1" ht="18.75">
      <c r="A336" s="17">
        <v>327</v>
      </c>
      <c r="B336" s="17" t="s">
        <v>920</v>
      </c>
      <c r="C336" s="17">
        <v>331</v>
      </c>
      <c r="D336" s="21"/>
      <c r="E336" s="34">
        <f t="shared" si="73"/>
        <v>19</v>
      </c>
      <c r="F336" s="35">
        <f t="shared" si="74"/>
        <v>129181</v>
      </c>
      <c r="G336" s="34">
        <f t="shared" si="75"/>
        <v>5</v>
      </c>
      <c r="H336" s="36">
        <f t="shared" si="76"/>
        <v>38649</v>
      </c>
      <c r="I336"/>
      <c r="J336" s="96">
        <f>proj16aug!J336</f>
        <v>0</v>
      </c>
      <c r="K336" s="96">
        <f>proj16aug!K336</f>
        <v>0</v>
      </c>
      <c r="L336"/>
      <c r="M336" s="16"/>
      <c r="N336" s="36">
        <f t="shared" si="77"/>
        <v>129181</v>
      </c>
      <c r="O336" s="36">
        <f t="shared" si="78"/>
        <v>38649</v>
      </c>
      <c r="P336" s="16"/>
      <c r="Q336" s="18">
        <f t="shared" si="79"/>
        <v>335684</v>
      </c>
      <c r="R336" s="15">
        <f t="shared" si="70"/>
        <v>0</v>
      </c>
      <c r="S336">
        <v>327</v>
      </c>
      <c r="T336">
        <v>19</v>
      </c>
      <c r="U336">
        <v>129181</v>
      </c>
      <c r="V336" s="84">
        <f>proj16jul!C336</f>
        <v>16</v>
      </c>
      <c r="W336" s="84">
        <f>proj16jul!D336</f>
        <v>118455</v>
      </c>
      <c r="X336" s="15">
        <f t="shared" si="80"/>
        <v>10726</v>
      </c>
      <c r="Y336" s="15">
        <f t="shared" si="71"/>
        <v>0</v>
      </c>
      <c r="Z336" s="122">
        <v>327</v>
      </c>
      <c r="AA336" s="71">
        <v>5</v>
      </c>
      <c r="AB336" s="71">
        <v>38649</v>
      </c>
      <c r="AC336" s="84">
        <f>proj16jul!E336</f>
        <v>5</v>
      </c>
      <c r="AD336" s="84">
        <f>proj16jul!F336</f>
        <v>38649</v>
      </c>
      <c r="AE336" s="15">
        <f t="shared" si="72"/>
        <v>0</v>
      </c>
      <c r="AF336" s="15"/>
      <c r="AG336" s="15">
        <f t="shared" si="81"/>
        <v>0</v>
      </c>
      <c r="AH336" s="15"/>
      <c r="AI336" s="122">
        <v>327</v>
      </c>
      <c r="AJ336" s="71">
        <v>19</v>
      </c>
      <c r="AK336" s="71">
        <v>95000</v>
      </c>
      <c r="AL336" s="1">
        <f t="shared" si="82"/>
        <v>0</v>
      </c>
      <c r="AM336" s="122">
        <v>327</v>
      </c>
      <c r="AN336" s="71">
        <v>5</v>
      </c>
      <c r="AO336" s="71">
        <v>25000</v>
      </c>
      <c r="AP336" s="1">
        <f t="shared" si="83"/>
        <v>0</v>
      </c>
    </row>
    <row r="337" spans="1:42" s="1" customFormat="1" ht="18.75" hidden="1">
      <c r="A337" s="17">
        <v>328</v>
      </c>
      <c r="B337" s="17" t="s">
        <v>507</v>
      </c>
      <c r="C337" s="17">
        <v>332</v>
      </c>
      <c r="D337" s="21"/>
      <c r="E337" s="34">
        <f t="shared" si="73"/>
        <v>0</v>
      </c>
      <c r="F337" s="35">
        <f t="shared" si="74"/>
        <v>0</v>
      </c>
      <c r="G337" s="34">
        <f t="shared" si="75"/>
        <v>0</v>
      </c>
      <c r="H337" s="36">
        <f t="shared" si="76"/>
        <v>0</v>
      </c>
      <c r="I337"/>
      <c r="J337" s="96">
        <f>proj16aug!J337</f>
        <v>0</v>
      </c>
      <c r="K337" s="96">
        <f>proj16aug!K337</f>
        <v>0</v>
      </c>
      <c r="L337"/>
      <c r="M337" s="16"/>
      <c r="N337" s="36">
        <f t="shared" si="77"/>
        <v>0</v>
      </c>
      <c r="O337" s="36">
        <f t="shared" si="78"/>
        <v>0</v>
      </c>
      <c r="P337" s="16"/>
      <c r="Q337" s="18">
        <f t="shared" si="79"/>
        <v>0</v>
      </c>
      <c r="R337" s="15">
        <f t="shared" si="70"/>
        <v>0</v>
      </c>
      <c r="S337">
        <v>328</v>
      </c>
      <c r="T337"/>
      <c r="U337"/>
      <c r="V337" s="185">
        <f>proj16jul!C337</f>
        <v>0</v>
      </c>
      <c r="W337" s="84">
        <f>proj16jul!D337</f>
        <v>0</v>
      </c>
      <c r="X337" s="15">
        <f t="shared" si="80"/>
        <v>0</v>
      </c>
      <c r="Y337" s="15">
        <f t="shared" si="71"/>
        <v>0</v>
      </c>
      <c r="Z337">
        <v>328</v>
      </c>
      <c r="AA337" s="71"/>
      <c r="AB337" s="71"/>
      <c r="AC337" s="84">
        <f>proj16jul!E337</f>
        <v>0</v>
      </c>
      <c r="AD337" s="84">
        <f>proj16jul!F337</f>
        <v>0</v>
      </c>
      <c r="AE337" s="15">
        <f t="shared" si="72"/>
        <v>0</v>
      </c>
      <c r="AF337" s="15"/>
      <c r="AG337" s="15">
        <f t="shared" si="81"/>
        <v>0</v>
      </c>
      <c r="AH337" s="15"/>
      <c r="AI337">
        <v>328</v>
      </c>
      <c r="AJ337"/>
      <c r="AK337"/>
      <c r="AL337" s="1">
        <f t="shared" si="82"/>
        <v>0</v>
      </c>
      <c r="AM337">
        <v>328</v>
      </c>
      <c r="AN337"/>
      <c r="AO337"/>
      <c r="AP337" s="1">
        <f t="shared" si="83"/>
        <v>0</v>
      </c>
    </row>
    <row r="338" spans="1:42" s="1" customFormat="1" ht="18.75" hidden="1">
      <c r="A338" s="17">
        <v>329</v>
      </c>
      <c r="B338" s="17" t="s">
        <v>504</v>
      </c>
      <c r="C338" s="17">
        <v>324</v>
      </c>
      <c r="D338" s="21"/>
      <c r="E338" s="34">
        <f t="shared" si="73"/>
        <v>0</v>
      </c>
      <c r="F338" s="35">
        <f t="shared" si="74"/>
        <v>0</v>
      </c>
      <c r="G338" s="34">
        <f t="shared" si="75"/>
        <v>0</v>
      </c>
      <c r="H338" s="36">
        <f t="shared" si="76"/>
        <v>0</v>
      </c>
      <c r="I338"/>
      <c r="J338" s="96">
        <f>proj16aug!J338</f>
        <v>0</v>
      </c>
      <c r="K338" s="96">
        <f>proj16aug!K338</f>
        <v>0</v>
      </c>
      <c r="L338"/>
      <c r="M338" s="16"/>
      <c r="N338" s="36">
        <f t="shared" si="77"/>
        <v>0</v>
      </c>
      <c r="O338" s="36">
        <f t="shared" si="78"/>
        <v>0</v>
      </c>
      <c r="P338" s="16"/>
      <c r="Q338" s="18">
        <f t="shared" si="79"/>
        <v>0</v>
      </c>
      <c r="R338" s="15">
        <f t="shared" si="70"/>
        <v>0</v>
      </c>
      <c r="S338">
        <v>329</v>
      </c>
      <c r="T338"/>
      <c r="U338"/>
      <c r="V338" s="185">
        <f>proj16jul!C338</f>
        <v>0</v>
      </c>
      <c r="W338" s="84">
        <f>proj16jul!D338</f>
        <v>0</v>
      </c>
      <c r="X338" s="15">
        <f t="shared" si="80"/>
        <v>0</v>
      </c>
      <c r="Y338" s="15">
        <f t="shared" si="71"/>
        <v>0</v>
      </c>
      <c r="Z338">
        <v>329</v>
      </c>
      <c r="AA338" s="71"/>
      <c r="AB338" s="71"/>
      <c r="AC338" s="84">
        <f>proj16jul!E338</f>
        <v>0</v>
      </c>
      <c r="AD338" s="84">
        <f>proj16jul!F338</f>
        <v>0</v>
      </c>
      <c r="AE338" s="15">
        <f t="shared" si="72"/>
        <v>0</v>
      </c>
      <c r="AF338" s="15"/>
      <c r="AG338" s="15">
        <f t="shared" si="81"/>
        <v>0</v>
      </c>
      <c r="AH338" s="15"/>
      <c r="AI338">
        <v>329</v>
      </c>
      <c r="AJ338"/>
      <c r="AK338"/>
      <c r="AL338" s="1">
        <f t="shared" si="82"/>
        <v>0</v>
      </c>
      <c r="AM338">
        <v>329</v>
      </c>
      <c r="AN338"/>
      <c r="AO338"/>
      <c r="AP338" s="1">
        <f t="shared" si="83"/>
        <v>0</v>
      </c>
    </row>
    <row r="339" spans="1:42" s="1" customFormat="1" ht="18.75">
      <c r="A339" s="17">
        <v>330</v>
      </c>
      <c r="B339" s="17" t="s">
        <v>508</v>
      </c>
      <c r="C339" s="17">
        <v>333</v>
      </c>
      <c r="D339" s="21"/>
      <c r="E339" s="34">
        <f t="shared" si="73"/>
        <v>0</v>
      </c>
      <c r="F339" s="35">
        <f t="shared" si="74"/>
        <v>0</v>
      </c>
      <c r="G339" s="34">
        <f t="shared" si="75"/>
        <v>3</v>
      </c>
      <c r="H339" s="36">
        <f t="shared" si="76"/>
        <v>20700</v>
      </c>
      <c r="I339"/>
      <c r="J339" s="96">
        <f>proj16aug!J339</f>
        <v>0</v>
      </c>
      <c r="K339" s="96">
        <f>proj16aug!K339</f>
        <v>0</v>
      </c>
      <c r="L339"/>
      <c r="M339" s="16"/>
      <c r="N339" s="36">
        <f t="shared" si="77"/>
        <v>0</v>
      </c>
      <c r="O339" s="36">
        <f t="shared" si="78"/>
        <v>20700</v>
      </c>
      <c r="P339" s="16"/>
      <c r="Q339" s="18">
        <f t="shared" si="79"/>
        <v>41403</v>
      </c>
      <c r="R339" s="15">
        <f t="shared" si="70"/>
        <v>0</v>
      </c>
      <c r="S339">
        <v>330</v>
      </c>
      <c r="T339"/>
      <c r="U339"/>
      <c r="V339" s="185">
        <f>proj16jul!C339</f>
        <v>0</v>
      </c>
      <c r="W339" s="84">
        <f>proj16jul!D339</f>
        <v>0</v>
      </c>
      <c r="X339" s="15">
        <f t="shared" si="80"/>
        <v>0</v>
      </c>
      <c r="Y339" s="15">
        <f t="shared" si="71"/>
        <v>0</v>
      </c>
      <c r="Z339" s="122">
        <v>330</v>
      </c>
      <c r="AA339" s="71">
        <v>3</v>
      </c>
      <c r="AB339" s="71">
        <v>20700</v>
      </c>
      <c r="AC339" s="84">
        <f>proj16jul!E339</f>
        <v>1.18</v>
      </c>
      <c r="AD339" s="84">
        <f>proj16jul!F339</f>
        <v>7906</v>
      </c>
      <c r="AE339" s="15">
        <f t="shared" si="72"/>
        <v>12794</v>
      </c>
      <c r="AF339" s="15"/>
      <c r="AG339" s="15">
        <f t="shared" si="81"/>
        <v>0</v>
      </c>
      <c r="AH339" s="15"/>
      <c r="AI339">
        <v>330</v>
      </c>
      <c r="AJ339"/>
      <c r="AK339"/>
      <c r="AL339" s="1">
        <f t="shared" si="82"/>
        <v>0</v>
      </c>
      <c r="AM339" s="122">
        <v>330</v>
      </c>
      <c r="AN339" s="71">
        <v>3</v>
      </c>
      <c r="AO339" s="71">
        <v>16700</v>
      </c>
      <c r="AP339" s="1">
        <f t="shared" si="83"/>
        <v>0</v>
      </c>
    </row>
    <row r="340" spans="1:42" ht="18.75">
      <c r="A340" s="19">
        <v>331</v>
      </c>
      <c r="B340" s="19" t="s">
        <v>509</v>
      </c>
      <c r="C340" s="19">
        <v>334</v>
      </c>
      <c r="D340" s="21"/>
      <c r="E340" s="34">
        <f t="shared" si="73"/>
        <v>0</v>
      </c>
      <c r="F340" s="35">
        <f t="shared" si="74"/>
        <v>0</v>
      </c>
      <c r="G340" s="34">
        <f t="shared" si="75"/>
        <v>14</v>
      </c>
      <c r="H340" s="36">
        <f t="shared" si="76"/>
        <v>83175</v>
      </c>
      <c r="I340"/>
      <c r="J340" s="96">
        <f>proj16aug!J340</f>
        <v>0</v>
      </c>
      <c r="K340" s="96">
        <f>proj16aug!K340</f>
        <v>0</v>
      </c>
      <c r="L340"/>
      <c r="M340" s="16"/>
      <c r="N340" s="36">
        <f t="shared" si="77"/>
        <v>0</v>
      </c>
      <c r="O340" s="36">
        <f t="shared" si="78"/>
        <v>83175</v>
      </c>
      <c r="P340" s="20"/>
      <c r="Q340" s="18">
        <f t="shared" si="79"/>
        <v>166364</v>
      </c>
      <c r="R340" s="15">
        <f t="shared" si="70"/>
        <v>0</v>
      </c>
      <c r="S340">
        <v>331</v>
      </c>
      <c r="T340"/>
      <c r="U340"/>
      <c r="V340" s="185">
        <f>proj16jul!C340</f>
        <v>0</v>
      </c>
      <c r="W340" s="84">
        <f>proj16jul!D340</f>
        <v>0</v>
      </c>
      <c r="X340" s="15">
        <f t="shared" si="80"/>
        <v>0</v>
      </c>
      <c r="Y340" s="15">
        <f t="shared" si="71"/>
        <v>0</v>
      </c>
      <c r="Z340" s="122">
        <v>331</v>
      </c>
      <c r="AA340" s="71">
        <v>14</v>
      </c>
      <c r="AB340" s="71">
        <v>83175</v>
      </c>
      <c r="AC340" s="84">
        <f>proj16jul!E340</f>
        <v>9.5500000000000007</v>
      </c>
      <c r="AD340" s="84">
        <f>proj16jul!F340</f>
        <v>54998</v>
      </c>
      <c r="AE340" s="15">
        <f t="shared" si="72"/>
        <v>28177</v>
      </c>
      <c r="AF340" s="15"/>
      <c r="AG340" s="15">
        <f t="shared" si="81"/>
        <v>0</v>
      </c>
      <c r="AH340" s="15"/>
      <c r="AI340">
        <v>331</v>
      </c>
      <c r="AJ340"/>
      <c r="AK340"/>
      <c r="AL340" s="1">
        <f t="shared" si="82"/>
        <v>0</v>
      </c>
      <c r="AM340" s="122">
        <v>331</v>
      </c>
      <c r="AN340" s="71">
        <v>14</v>
      </c>
      <c r="AO340" s="71">
        <v>73400</v>
      </c>
      <c r="AP340" s="1">
        <f t="shared" si="83"/>
        <v>0</v>
      </c>
    </row>
    <row r="341" spans="1:42" ht="18.75">
      <c r="A341" s="19">
        <v>332</v>
      </c>
      <c r="B341" s="19" t="s">
        <v>577</v>
      </c>
      <c r="C341" s="19">
        <v>325</v>
      </c>
      <c r="D341" s="21"/>
      <c r="E341" s="34">
        <f t="shared" si="73"/>
        <v>114</v>
      </c>
      <c r="F341" s="35">
        <f t="shared" si="74"/>
        <v>684643</v>
      </c>
      <c r="G341" s="34">
        <f t="shared" si="75"/>
        <v>38</v>
      </c>
      <c r="H341" s="36">
        <f t="shared" si="76"/>
        <v>260688</v>
      </c>
      <c r="I341"/>
      <c r="J341" s="96">
        <f>proj16aug!J341</f>
        <v>0</v>
      </c>
      <c r="K341" s="96">
        <f>proj16aug!K341</f>
        <v>0</v>
      </c>
      <c r="L341"/>
      <c r="M341" s="16"/>
      <c r="N341" s="36">
        <f t="shared" si="77"/>
        <v>684643</v>
      </c>
      <c r="O341" s="36">
        <f t="shared" si="78"/>
        <v>260688</v>
      </c>
      <c r="P341" s="20"/>
      <c r="Q341" s="18">
        <f t="shared" si="79"/>
        <v>1890814</v>
      </c>
      <c r="R341" s="15">
        <f t="shared" si="70"/>
        <v>0</v>
      </c>
      <c r="S341">
        <v>332</v>
      </c>
      <c r="T341">
        <v>114</v>
      </c>
      <c r="U341">
        <v>684643</v>
      </c>
      <c r="V341" s="84">
        <f>proj16jul!C341</f>
        <v>112.25999999999999</v>
      </c>
      <c r="W341" s="84">
        <f>proj16jul!D341</f>
        <v>664836</v>
      </c>
      <c r="X341" s="15">
        <f t="shared" si="80"/>
        <v>19807</v>
      </c>
      <c r="Y341" s="15">
        <f t="shared" si="71"/>
        <v>0</v>
      </c>
      <c r="Z341" s="122">
        <v>332</v>
      </c>
      <c r="AA341" s="71">
        <v>38</v>
      </c>
      <c r="AB341" s="71">
        <v>260688</v>
      </c>
      <c r="AC341" s="84">
        <f>proj16jul!E341</f>
        <v>31.980000000000004</v>
      </c>
      <c r="AD341" s="84">
        <f>proj16jul!F341</f>
        <v>188884</v>
      </c>
      <c r="AE341" s="15">
        <f t="shared" si="72"/>
        <v>71804</v>
      </c>
      <c r="AF341" s="15"/>
      <c r="AG341" s="15">
        <f t="shared" si="81"/>
        <v>0</v>
      </c>
      <c r="AH341" s="15"/>
      <c r="AI341" s="122">
        <v>332</v>
      </c>
      <c r="AJ341" s="71">
        <v>115</v>
      </c>
      <c r="AK341" s="71">
        <v>575000</v>
      </c>
      <c r="AL341" s="1">
        <f t="shared" si="82"/>
        <v>1</v>
      </c>
      <c r="AM341" s="122">
        <v>332</v>
      </c>
      <c r="AN341" s="71">
        <v>35</v>
      </c>
      <c r="AO341" s="71">
        <v>195400</v>
      </c>
      <c r="AP341" s="1">
        <f t="shared" si="83"/>
        <v>-3</v>
      </c>
    </row>
    <row r="342" spans="1:42" s="1" customFormat="1" ht="18.75" hidden="1">
      <c r="A342" s="17">
        <v>333</v>
      </c>
      <c r="B342" s="17" t="s">
        <v>505</v>
      </c>
      <c r="C342" s="17">
        <v>326</v>
      </c>
      <c r="D342" s="21"/>
      <c r="E342" s="34">
        <f t="shared" si="73"/>
        <v>0</v>
      </c>
      <c r="F342" s="35">
        <f t="shared" si="74"/>
        <v>0</v>
      </c>
      <c r="G342" s="34">
        <f t="shared" si="75"/>
        <v>0</v>
      </c>
      <c r="H342" s="36">
        <f t="shared" si="76"/>
        <v>0</v>
      </c>
      <c r="I342"/>
      <c r="J342" s="96">
        <f>proj16aug!J342</f>
        <v>0</v>
      </c>
      <c r="K342" s="96">
        <f>proj16aug!K342</f>
        <v>0</v>
      </c>
      <c r="L342"/>
      <c r="M342" s="16"/>
      <c r="N342" s="36">
        <f t="shared" si="77"/>
        <v>0</v>
      </c>
      <c r="O342" s="36">
        <f t="shared" si="78"/>
        <v>0</v>
      </c>
      <c r="P342" s="16"/>
      <c r="Q342" s="18">
        <f t="shared" si="79"/>
        <v>0</v>
      </c>
      <c r="R342" s="15">
        <f t="shared" si="70"/>
        <v>0</v>
      </c>
      <c r="S342">
        <v>333</v>
      </c>
      <c r="T342"/>
      <c r="U342"/>
      <c r="V342" s="185">
        <f>proj16jul!C342</f>
        <v>0</v>
      </c>
      <c r="W342" s="84">
        <f>proj16jul!D342</f>
        <v>0</v>
      </c>
      <c r="X342" s="15">
        <f t="shared" si="80"/>
        <v>0</v>
      </c>
      <c r="Y342" s="15">
        <f t="shared" si="71"/>
        <v>0</v>
      </c>
      <c r="Z342">
        <v>333</v>
      </c>
      <c r="AA342" s="71"/>
      <c r="AB342" s="71"/>
      <c r="AC342" s="84">
        <f>proj16jul!E342</f>
        <v>0</v>
      </c>
      <c r="AD342" s="84">
        <f>proj16jul!F342</f>
        <v>0</v>
      </c>
      <c r="AE342" s="15">
        <f t="shared" si="72"/>
        <v>0</v>
      </c>
      <c r="AF342" s="15"/>
      <c r="AG342" s="15">
        <f t="shared" si="81"/>
        <v>0</v>
      </c>
      <c r="AH342" s="15"/>
      <c r="AI342">
        <v>333</v>
      </c>
      <c r="AJ342"/>
      <c r="AK342"/>
      <c r="AL342" s="1">
        <f t="shared" si="82"/>
        <v>0</v>
      </c>
      <c r="AM342">
        <v>333</v>
      </c>
      <c r="AN342"/>
      <c r="AO342"/>
      <c r="AP342" s="1">
        <f t="shared" si="83"/>
        <v>0</v>
      </c>
    </row>
    <row r="343" spans="1:42" s="1" customFormat="1" ht="18.75" hidden="1">
      <c r="A343" s="17">
        <v>334</v>
      </c>
      <c r="B343" s="17" t="s">
        <v>506</v>
      </c>
      <c r="C343" s="17">
        <v>327</v>
      </c>
      <c r="D343" s="21"/>
      <c r="E343" s="34">
        <f t="shared" si="73"/>
        <v>0</v>
      </c>
      <c r="F343" s="35">
        <f t="shared" si="74"/>
        <v>0</v>
      </c>
      <c r="G343" s="34">
        <f t="shared" si="75"/>
        <v>0</v>
      </c>
      <c r="H343" s="36">
        <f t="shared" si="76"/>
        <v>0</v>
      </c>
      <c r="I343"/>
      <c r="J343" s="96">
        <f>proj16aug!J343</f>
        <v>0</v>
      </c>
      <c r="K343" s="96">
        <f>proj16aug!K343</f>
        <v>0</v>
      </c>
      <c r="L343"/>
      <c r="M343" s="16"/>
      <c r="N343" s="36">
        <f t="shared" si="77"/>
        <v>0</v>
      </c>
      <c r="O343" s="36">
        <f t="shared" si="78"/>
        <v>0</v>
      </c>
      <c r="P343" s="16"/>
      <c r="Q343" s="18">
        <f t="shared" si="79"/>
        <v>0</v>
      </c>
      <c r="R343" s="15">
        <f t="shared" si="70"/>
        <v>0</v>
      </c>
      <c r="S343">
        <v>334</v>
      </c>
      <c r="T343"/>
      <c r="U343"/>
      <c r="V343" s="185">
        <f>proj16jul!C343</f>
        <v>0</v>
      </c>
      <c r="W343" s="84">
        <f>proj16jul!D343</f>
        <v>0</v>
      </c>
      <c r="X343" s="15">
        <f t="shared" si="80"/>
        <v>0</v>
      </c>
      <c r="Y343" s="15">
        <f t="shared" si="71"/>
        <v>0</v>
      </c>
      <c r="Z343">
        <v>334</v>
      </c>
      <c r="AA343" s="71"/>
      <c r="AB343" s="71"/>
      <c r="AC343" s="84">
        <f>proj16jul!E343</f>
        <v>0</v>
      </c>
      <c r="AD343" s="84">
        <f>proj16jul!F343</f>
        <v>0</v>
      </c>
      <c r="AE343" s="15">
        <f t="shared" si="72"/>
        <v>0</v>
      </c>
      <c r="AF343" s="15"/>
      <c r="AG343" s="15">
        <f t="shared" si="81"/>
        <v>0</v>
      </c>
      <c r="AH343" s="15"/>
      <c r="AI343">
        <v>334</v>
      </c>
      <c r="AJ343"/>
      <c r="AK343"/>
      <c r="AL343" s="1">
        <f t="shared" si="82"/>
        <v>0</v>
      </c>
      <c r="AM343">
        <v>334</v>
      </c>
      <c r="AN343"/>
      <c r="AO343"/>
      <c r="AP343" s="1">
        <f t="shared" si="83"/>
        <v>0</v>
      </c>
    </row>
    <row r="344" spans="1:42" s="1" customFormat="1" ht="18.75" hidden="1">
      <c r="A344" s="17">
        <v>335</v>
      </c>
      <c r="B344" s="17" t="s">
        <v>510</v>
      </c>
      <c r="C344" s="17">
        <v>335</v>
      </c>
      <c r="D344" s="21"/>
      <c r="E344" s="34">
        <f t="shared" si="73"/>
        <v>0</v>
      </c>
      <c r="F344" s="35">
        <f t="shared" si="74"/>
        <v>0</v>
      </c>
      <c r="G344" s="34">
        <f t="shared" si="75"/>
        <v>0</v>
      </c>
      <c r="H344" s="36">
        <f t="shared" si="76"/>
        <v>0</v>
      </c>
      <c r="I344"/>
      <c r="J344" s="96">
        <f>proj16aug!J344</f>
        <v>0</v>
      </c>
      <c r="K344" s="96">
        <f>proj16aug!K344</f>
        <v>0</v>
      </c>
      <c r="L344"/>
      <c r="M344" s="16"/>
      <c r="N344" s="36">
        <f t="shared" si="77"/>
        <v>0</v>
      </c>
      <c r="O344" s="36">
        <f t="shared" si="78"/>
        <v>0</v>
      </c>
      <c r="P344" s="16"/>
      <c r="Q344" s="18">
        <f t="shared" si="79"/>
        <v>0</v>
      </c>
      <c r="R344" s="15">
        <f t="shared" si="70"/>
        <v>0</v>
      </c>
      <c r="S344">
        <v>335</v>
      </c>
      <c r="T344"/>
      <c r="U344"/>
      <c r="V344" s="185">
        <f>proj16jul!C344</f>
        <v>0</v>
      </c>
      <c r="W344" s="84">
        <f>proj16jul!D344</f>
        <v>0</v>
      </c>
      <c r="X344" s="15">
        <f t="shared" si="80"/>
        <v>0</v>
      </c>
      <c r="Y344" s="15">
        <f t="shared" si="71"/>
        <v>0</v>
      </c>
      <c r="Z344">
        <v>335</v>
      </c>
      <c r="AA344" s="71"/>
      <c r="AB344" s="71"/>
      <c r="AC344" s="84">
        <f>proj16jul!E344</f>
        <v>0</v>
      </c>
      <c r="AD344" s="84">
        <f>proj16jul!F344</f>
        <v>0</v>
      </c>
      <c r="AE344" s="15">
        <f t="shared" si="72"/>
        <v>0</v>
      </c>
      <c r="AF344" s="15"/>
      <c r="AG344" s="15">
        <f t="shared" si="81"/>
        <v>0</v>
      </c>
      <c r="AH344" s="15"/>
      <c r="AI344">
        <v>335</v>
      </c>
      <c r="AJ344"/>
      <c r="AK344"/>
      <c r="AL344" s="1">
        <f t="shared" si="82"/>
        <v>0</v>
      </c>
      <c r="AM344">
        <v>335</v>
      </c>
      <c r="AN344"/>
      <c r="AO344"/>
      <c r="AP344" s="1">
        <f t="shared" si="83"/>
        <v>0</v>
      </c>
    </row>
    <row r="345" spans="1:42" ht="18.75">
      <c r="A345" s="19">
        <v>336</v>
      </c>
      <c r="B345" s="19" t="s">
        <v>841</v>
      </c>
      <c r="C345" s="19">
        <v>336</v>
      </c>
      <c r="D345" s="21"/>
      <c r="E345" s="34">
        <f t="shared" si="73"/>
        <v>0</v>
      </c>
      <c r="F345" s="35">
        <f t="shared" si="74"/>
        <v>0</v>
      </c>
      <c r="G345" s="34">
        <f t="shared" si="75"/>
        <v>20</v>
      </c>
      <c r="H345" s="36">
        <f t="shared" si="76"/>
        <v>127800</v>
      </c>
      <c r="I345"/>
      <c r="J345" s="96">
        <f>proj16aug!J345</f>
        <v>0</v>
      </c>
      <c r="K345" s="96">
        <f>proj16aug!K345</f>
        <v>0</v>
      </c>
      <c r="L345"/>
      <c r="M345" s="16"/>
      <c r="N345" s="36">
        <f t="shared" si="77"/>
        <v>0</v>
      </c>
      <c r="O345" s="36">
        <f t="shared" si="78"/>
        <v>127800</v>
      </c>
      <c r="P345" s="20"/>
      <c r="Q345" s="18">
        <f t="shared" si="79"/>
        <v>255620</v>
      </c>
      <c r="R345" s="15">
        <f t="shared" si="70"/>
        <v>0</v>
      </c>
      <c r="S345">
        <v>336</v>
      </c>
      <c r="T345"/>
      <c r="U345"/>
      <c r="V345" s="185">
        <f>proj16jul!C345</f>
        <v>0</v>
      </c>
      <c r="W345" s="84">
        <f>proj16jul!D345</f>
        <v>0</v>
      </c>
      <c r="X345" s="15">
        <f t="shared" si="80"/>
        <v>0</v>
      </c>
      <c r="Y345" s="15">
        <f t="shared" si="71"/>
        <v>0</v>
      </c>
      <c r="Z345" s="122">
        <v>336</v>
      </c>
      <c r="AA345" s="71">
        <v>20</v>
      </c>
      <c r="AB345" s="71">
        <v>127800</v>
      </c>
      <c r="AC345" s="84">
        <f>proj16jul!E345</f>
        <v>16.639999999999997</v>
      </c>
      <c r="AD345" s="84">
        <f>proj16jul!F345</f>
        <v>101288</v>
      </c>
      <c r="AE345" s="15">
        <f t="shared" si="72"/>
        <v>26512</v>
      </c>
      <c r="AF345" s="15"/>
      <c r="AG345" s="15">
        <f t="shared" si="81"/>
        <v>0</v>
      </c>
      <c r="AH345" s="15"/>
      <c r="AI345">
        <v>336</v>
      </c>
      <c r="AJ345"/>
      <c r="AK345"/>
      <c r="AL345" s="1">
        <f t="shared" si="82"/>
        <v>0</v>
      </c>
      <c r="AM345" s="122">
        <v>336</v>
      </c>
      <c r="AN345" s="71">
        <v>21</v>
      </c>
      <c r="AO345" s="71">
        <v>128800</v>
      </c>
      <c r="AP345" s="1">
        <f t="shared" si="83"/>
        <v>1</v>
      </c>
    </row>
    <row r="346" spans="1:42" s="1" customFormat="1" ht="18.75">
      <c r="A346" s="17">
        <v>337</v>
      </c>
      <c r="B346" s="17" t="s">
        <v>511</v>
      </c>
      <c r="C346" s="17">
        <v>337</v>
      </c>
      <c r="D346" s="21"/>
      <c r="E346" s="34">
        <f t="shared" si="73"/>
        <v>46</v>
      </c>
      <c r="F346" s="35">
        <f t="shared" si="74"/>
        <v>249559</v>
      </c>
      <c r="G346" s="34">
        <f t="shared" si="75"/>
        <v>5</v>
      </c>
      <c r="H346" s="36">
        <f t="shared" si="76"/>
        <v>61392</v>
      </c>
      <c r="I346"/>
      <c r="J346" s="96">
        <f>proj16aug!J346</f>
        <v>0</v>
      </c>
      <c r="K346" s="96">
        <f>proj16aug!K346</f>
        <v>0</v>
      </c>
      <c r="L346"/>
      <c r="M346" s="16"/>
      <c r="N346" s="36">
        <f t="shared" si="77"/>
        <v>249559</v>
      </c>
      <c r="O346" s="36">
        <f t="shared" si="78"/>
        <v>61392</v>
      </c>
      <c r="P346" s="16"/>
      <c r="Q346" s="18">
        <f t="shared" si="79"/>
        <v>621953</v>
      </c>
      <c r="R346" s="15">
        <f t="shared" si="70"/>
        <v>0</v>
      </c>
      <c r="S346">
        <v>337</v>
      </c>
      <c r="T346">
        <v>46</v>
      </c>
      <c r="U346">
        <v>249559</v>
      </c>
      <c r="V346" s="84">
        <f>proj16jul!C346</f>
        <v>48.91</v>
      </c>
      <c r="W346" s="84">
        <f>proj16jul!D346</f>
        <v>261836</v>
      </c>
      <c r="X346" s="15">
        <f t="shared" si="80"/>
        <v>-12277</v>
      </c>
      <c r="Y346" s="15">
        <f t="shared" si="71"/>
        <v>0</v>
      </c>
      <c r="Z346" s="122">
        <v>337</v>
      </c>
      <c r="AA346" s="71">
        <v>5</v>
      </c>
      <c r="AB346" s="71">
        <v>61392</v>
      </c>
      <c r="AC346" s="84">
        <f>proj16jul!E346</f>
        <v>11.32</v>
      </c>
      <c r="AD346" s="84">
        <f>proj16jul!F346</f>
        <v>100380</v>
      </c>
      <c r="AE346" s="15">
        <f t="shared" si="72"/>
        <v>-38988</v>
      </c>
      <c r="AF346" s="15"/>
      <c r="AG346" s="15">
        <f t="shared" si="81"/>
        <v>0</v>
      </c>
      <c r="AH346" s="15"/>
      <c r="AI346" s="122">
        <v>337</v>
      </c>
      <c r="AJ346" s="71">
        <v>46.5</v>
      </c>
      <c r="AK346" s="71">
        <v>232500</v>
      </c>
      <c r="AL346" s="1">
        <f t="shared" si="82"/>
        <v>0.5</v>
      </c>
      <c r="AM346" s="122">
        <v>337</v>
      </c>
      <c r="AN346" s="71">
        <v>5</v>
      </c>
      <c r="AO346" s="71">
        <v>25000</v>
      </c>
      <c r="AP346" s="1">
        <f t="shared" si="83"/>
        <v>0</v>
      </c>
    </row>
    <row r="347" spans="1:42" s="1" customFormat="1" ht="18.75" hidden="1">
      <c r="A347" s="17">
        <v>338</v>
      </c>
      <c r="B347" s="17" t="s">
        <v>512</v>
      </c>
      <c r="C347" s="17">
        <v>338</v>
      </c>
      <c r="D347" s="21"/>
      <c r="E347" s="34">
        <f t="shared" si="73"/>
        <v>0</v>
      </c>
      <c r="F347" s="35">
        <f t="shared" si="74"/>
        <v>0</v>
      </c>
      <c r="G347" s="34">
        <f t="shared" si="75"/>
        <v>0</v>
      </c>
      <c r="H347" s="36">
        <f t="shared" si="76"/>
        <v>0</v>
      </c>
      <c r="I347"/>
      <c r="J347" s="96">
        <f>proj16aug!J347</f>
        <v>0</v>
      </c>
      <c r="K347" s="96">
        <f>proj16aug!K347</f>
        <v>0</v>
      </c>
      <c r="L347"/>
      <c r="M347" s="16"/>
      <c r="N347" s="36">
        <f t="shared" si="77"/>
        <v>0</v>
      </c>
      <c r="O347" s="36">
        <f t="shared" si="78"/>
        <v>0</v>
      </c>
      <c r="P347" s="16"/>
      <c r="Q347" s="18">
        <f t="shared" si="79"/>
        <v>0</v>
      </c>
      <c r="R347" s="15">
        <f t="shared" si="70"/>
        <v>0</v>
      </c>
      <c r="S347">
        <v>338</v>
      </c>
      <c r="T347"/>
      <c r="U347"/>
      <c r="V347" s="185">
        <f>proj16jul!C347</f>
        <v>0</v>
      </c>
      <c r="W347" s="84">
        <f>proj16jul!D347</f>
        <v>0</v>
      </c>
      <c r="X347" s="15">
        <f t="shared" si="80"/>
        <v>0</v>
      </c>
      <c r="Y347" s="15">
        <f t="shared" si="71"/>
        <v>0</v>
      </c>
      <c r="Z347">
        <v>338</v>
      </c>
      <c r="AA347" s="71"/>
      <c r="AB347" s="71"/>
      <c r="AC347" s="84">
        <f>proj16jul!E347</f>
        <v>0</v>
      </c>
      <c r="AD347" s="84">
        <f>proj16jul!F347</f>
        <v>0</v>
      </c>
      <c r="AE347" s="15">
        <f t="shared" si="72"/>
        <v>0</v>
      </c>
      <c r="AF347" s="15"/>
      <c r="AG347" s="15">
        <f t="shared" si="81"/>
        <v>0</v>
      </c>
      <c r="AH347" s="15"/>
      <c r="AI347">
        <v>338</v>
      </c>
      <c r="AJ347"/>
      <c r="AK347"/>
      <c r="AL347" s="1">
        <f t="shared" si="82"/>
        <v>0</v>
      </c>
      <c r="AM347">
        <v>338</v>
      </c>
      <c r="AN347"/>
      <c r="AO347"/>
      <c r="AP347" s="1">
        <f t="shared" si="83"/>
        <v>0</v>
      </c>
    </row>
    <row r="348" spans="1:42" s="1" customFormat="1" ht="18.75" hidden="1">
      <c r="A348" s="17">
        <v>339</v>
      </c>
      <c r="B348" s="17" t="s">
        <v>513</v>
      </c>
      <c r="C348" s="17">
        <v>339</v>
      </c>
      <c r="D348" s="21"/>
      <c r="E348" s="34">
        <f t="shared" si="73"/>
        <v>0</v>
      </c>
      <c r="F348" s="35">
        <f t="shared" si="74"/>
        <v>0</v>
      </c>
      <c r="G348" s="34">
        <f t="shared" si="75"/>
        <v>0</v>
      </c>
      <c r="H348" s="36">
        <f t="shared" si="76"/>
        <v>0</v>
      </c>
      <c r="I348"/>
      <c r="J348" s="96">
        <f>proj16aug!J348</f>
        <v>0</v>
      </c>
      <c r="K348" s="96">
        <f>proj16aug!K348</f>
        <v>0</v>
      </c>
      <c r="L348"/>
      <c r="M348" s="16"/>
      <c r="N348" s="36">
        <f t="shared" si="77"/>
        <v>0</v>
      </c>
      <c r="O348" s="36">
        <f t="shared" si="78"/>
        <v>0</v>
      </c>
      <c r="P348" s="16"/>
      <c r="Q348" s="18">
        <f t="shared" si="79"/>
        <v>0</v>
      </c>
      <c r="R348" s="15">
        <f t="shared" si="70"/>
        <v>0</v>
      </c>
      <c r="S348">
        <v>339</v>
      </c>
      <c r="T348"/>
      <c r="U348"/>
      <c r="V348" s="185">
        <f>proj16jul!C348</f>
        <v>0</v>
      </c>
      <c r="W348" s="84">
        <f>proj16jul!D348</f>
        <v>0</v>
      </c>
      <c r="X348" s="15">
        <f t="shared" si="80"/>
        <v>0</v>
      </c>
      <c r="Y348" s="15">
        <f t="shared" si="71"/>
        <v>0</v>
      </c>
      <c r="Z348">
        <v>339</v>
      </c>
      <c r="AA348" s="71"/>
      <c r="AB348" s="71"/>
      <c r="AC348" s="84">
        <f>proj16jul!E348</f>
        <v>0</v>
      </c>
      <c r="AD348" s="84">
        <f>proj16jul!F348</f>
        <v>0</v>
      </c>
      <c r="AE348" s="15">
        <f t="shared" si="72"/>
        <v>0</v>
      </c>
      <c r="AF348" s="15"/>
      <c r="AG348" s="15">
        <f t="shared" si="81"/>
        <v>0</v>
      </c>
      <c r="AH348" s="15"/>
      <c r="AI348">
        <v>339</v>
      </c>
      <c r="AJ348"/>
      <c r="AK348"/>
      <c r="AL348" s="1">
        <f t="shared" si="82"/>
        <v>0</v>
      </c>
      <c r="AM348">
        <v>339</v>
      </c>
      <c r="AN348"/>
      <c r="AO348"/>
      <c r="AP348" s="1">
        <f t="shared" si="83"/>
        <v>0</v>
      </c>
    </row>
    <row r="349" spans="1:42" ht="18.75">
      <c r="A349" s="19">
        <v>340</v>
      </c>
      <c r="B349" s="19" t="s">
        <v>909</v>
      </c>
      <c r="C349" s="19">
        <v>340</v>
      </c>
      <c r="D349" s="21"/>
      <c r="E349" s="34">
        <f t="shared" si="73"/>
        <v>18</v>
      </c>
      <c r="F349" s="35">
        <f t="shared" si="74"/>
        <v>98000</v>
      </c>
      <c r="G349" s="34">
        <f t="shared" si="75"/>
        <v>17</v>
      </c>
      <c r="H349" s="36">
        <f t="shared" si="76"/>
        <v>99181</v>
      </c>
      <c r="I349"/>
      <c r="J349" s="96">
        <f>proj16aug!J349</f>
        <v>0</v>
      </c>
      <c r="K349" s="96">
        <f>proj16aug!K349</f>
        <v>0</v>
      </c>
      <c r="L349"/>
      <c r="M349" s="16"/>
      <c r="N349" s="36">
        <f t="shared" si="77"/>
        <v>98000</v>
      </c>
      <c r="O349" s="36">
        <f t="shared" si="78"/>
        <v>99181</v>
      </c>
      <c r="P349" s="20"/>
      <c r="Q349" s="18">
        <f t="shared" si="79"/>
        <v>394397</v>
      </c>
      <c r="R349" s="15">
        <f t="shared" si="70"/>
        <v>0</v>
      </c>
      <c r="S349">
        <v>340</v>
      </c>
      <c r="T349">
        <v>18</v>
      </c>
      <c r="U349">
        <v>98000</v>
      </c>
      <c r="V349" s="84">
        <f>proj16jul!C349</f>
        <v>11.85</v>
      </c>
      <c r="W349" s="84">
        <f>proj16jul!D349</f>
        <v>65223</v>
      </c>
      <c r="X349" s="15">
        <f t="shared" si="80"/>
        <v>32777</v>
      </c>
      <c r="Y349" s="15">
        <f t="shared" si="71"/>
        <v>0</v>
      </c>
      <c r="Z349" s="122">
        <v>340</v>
      </c>
      <c r="AA349" s="71">
        <v>17</v>
      </c>
      <c r="AB349" s="71">
        <v>99181</v>
      </c>
      <c r="AC349" s="84">
        <f>proj16jul!E349</f>
        <v>19.690000000000001</v>
      </c>
      <c r="AD349" s="84">
        <f>proj16jul!F349</f>
        <v>118318</v>
      </c>
      <c r="AE349" s="15">
        <f t="shared" si="72"/>
        <v>-19137</v>
      </c>
      <c r="AF349" s="15"/>
      <c r="AG349" s="15">
        <f t="shared" si="81"/>
        <v>0</v>
      </c>
      <c r="AH349" s="15"/>
      <c r="AI349" s="122">
        <v>340</v>
      </c>
      <c r="AJ349" s="71">
        <v>18</v>
      </c>
      <c r="AK349" s="71">
        <v>90000</v>
      </c>
      <c r="AL349" s="1">
        <f t="shared" si="82"/>
        <v>0</v>
      </c>
      <c r="AM349" s="122">
        <v>340</v>
      </c>
      <c r="AN349" s="71">
        <v>17</v>
      </c>
      <c r="AO349" s="71">
        <v>85000</v>
      </c>
      <c r="AP349" s="1">
        <f t="shared" si="83"/>
        <v>0</v>
      </c>
    </row>
    <row r="350" spans="1:42" ht="18.75">
      <c r="A350" s="19">
        <v>341</v>
      </c>
      <c r="B350" s="19" t="s">
        <v>910</v>
      </c>
      <c r="C350" s="19">
        <v>341</v>
      </c>
      <c r="D350" s="21"/>
      <c r="E350" s="34">
        <f t="shared" si="73"/>
        <v>32</v>
      </c>
      <c r="F350" s="35">
        <f t="shared" si="74"/>
        <v>169190</v>
      </c>
      <c r="G350" s="34">
        <f t="shared" si="75"/>
        <v>2</v>
      </c>
      <c r="H350" s="36">
        <f t="shared" si="76"/>
        <v>10000</v>
      </c>
      <c r="I350"/>
      <c r="J350" s="96">
        <f>proj16aug!J350</f>
        <v>0</v>
      </c>
      <c r="K350" s="96">
        <f>proj16aug!K350</f>
        <v>0</v>
      </c>
      <c r="L350"/>
      <c r="M350" s="16"/>
      <c r="N350" s="36">
        <f t="shared" si="77"/>
        <v>169190</v>
      </c>
      <c r="O350" s="36">
        <f t="shared" si="78"/>
        <v>10000</v>
      </c>
      <c r="P350" s="20"/>
      <c r="Q350" s="18">
        <f t="shared" si="79"/>
        <v>358414</v>
      </c>
      <c r="R350" s="15">
        <f t="shared" si="70"/>
        <v>0</v>
      </c>
      <c r="S350">
        <v>341</v>
      </c>
      <c r="T350">
        <v>32</v>
      </c>
      <c r="U350">
        <v>169190</v>
      </c>
      <c r="V350" s="84">
        <f>proj16jul!C350</f>
        <v>42.1</v>
      </c>
      <c r="W350" s="84">
        <f>proj16jul!D350</f>
        <v>237644</v>
      </c>
      <c r="X350" s="15">
        <f t="shared" si="80"/>
        <v>-68454</v>
      </c>
      <c r="Y350" s="15">
        <f t="shared" si="71"/>
        <v>0</v>
      </c>
      <c r="Z350" s="122">
        <v>341</v>
      </c>
      <c r="AA350" s="71">
        <v>2</v>
      </c>
      <c r="AB350" s="71">
        <v>10000</v>
      </c>
      <c r="AC350" s="84">
        <f>proj16jul!E350</f>
        <v>5.59</v>
      </c>
      <c r="AD350" s="84">
        <f>proj16jul!F350</f>
        <v>30061</v>
      </c>
      <c r="AE350" s="15">
        <f t="shared" si="72"/>
        <v>-20061</v>
      </c>
      <c r="AF350" s="15"/>
      <c r="AG350" s="15">
        <f t="shared" si="81"/>
        <v>0</v>
      </c>
      <c r="AH350" s="15"/>
      <c r="AI350" s="122">
        <v>341</v>
      </c>
      <c r="AJ350" s="71">
        <v>32</v>
      </c>
      <c r="AK350" s="71">
        <v>160000</v>
      </c>
      <c r="AL350" s="1">
        <f t="shared" si="82"/>
        <v>0</v>
      </c>
      <c r="AM350" s="122">
        <v>341</v>
      </c>
      <c r="AN350" s="71">
        <v>3</v>
      </c>
      <c r="AO350" s="71">
        <v>15000</v>
      </c>
      <c r="AP350" s="1">
        <f t="shared" si="83"/>
        <v>1</v>
      </c>
    </row>
    <row r="351" spans="1:42" s="1" customFormat="1" ht="18.75">
      <c r="A351" s="17">
        <v>342</v>
      </c>
      <c r="B351" s="17" t="s">
        <v>514</v>
      </c>
      <c r="C351" s="17">
        <v>342</v>
      </c>
      <c r="D351" s="21"/>
      <c r="E351" s="34">
        <f t="shared" si="73"/>
        <v>0</v>
      </c>
      <c r="F351" s="35">
        <f t="shared" si="74"/>
        <v>0</v>
      </c>
      <c r="G351" s="34">
        <f t="shared" si="75"/>
        <v>1</v>
      </c>
      <c r="H351" s="36">
        <f t="shared" si="76"/>
        <v>10700</v>
      </c>
      <c r="I351"/>
      <c r="J351" s="96">
        <f>proj16aug!J351</f>
        <v>0</v>
      </c>
      <c r="K351" s="96">
        <f>proj16aug!K351</f>
        <v>0</v>
      </c>
      <c r="L351"/>
      <c r="M351" s="16"/>
      <c r="N351" s="36">
        <f t="shared" si="77"/>
        <v>0</v>
      </c>
      <c r="O351" s="36">
        <f t="shared" si="78"/>
        <v>10700</v>
      </c>
      <c r="P351" s="16"/>
      <c r="Q351" s="18">
        <f t="shared" si="79"/>
        <v>21401</v>
      </c>
      <c r="R351" s="15">
        <f t="shared" si="70"/>
        <v>0</v>
      </c>
      <c r="S351">
        <v>342</v>
      </c>
      <c r="T351"/>
      <c r="U351"/>
      <c r="V351" s="185">
        <f>proj16jul!C351</f>
        <v>0</v>
      </c>
      <c r="W351" s="84">
        <f>proj16jul!D351</f>
        <v>0</v>
      </c>
      <c r="X351" s="15">
        <f t="shared" si="80"/>
        <v>0</v>
      </c>
      <c r="Y351" s="15">
        <f t="shared" si="71"/>
        <v>0</v>
      </c>
      <c r="Z351" s="122">
        <v>342</v>
      </c>
      <c r="AA351" s="71">
        <v>1</v>
      </c>
      <c r="AB351" s="71">
        <v>10700</v>
      </c>
      <c r="AC351" s="84">
        <f>proj16jul!E351</f>
        <v>1</v>
      </c>
      <c r="AD351" s="84">
        <f>proj16jul!F351</f>
        <v>5000</v>
      </c>
      <c r="AE351" s="15">
        <f t="shared" si="72"/>
        <v>5700</v>
      </c>
      <c r="AF351" s="15"/>
      <c r="AG351" s="15">
        <f t="shared" si="81"/>
        <v>0</v>
      </c>
      <c r="AH351" s="15"/>
      <c r="AI351">
        <v>342</v>
      </c>
      <c r="AJ351"/>
      <c r="AK351"/>
      <c r="AL351" s="1">
        <f t="shared" si="82"/>
        <v>0</v>
      </c>
      <c r="AM351" s="122">
        <v>342</v>
      </c>
      <c r="AN351" s="71">
        <v>1</v>
      </c>
      <c r="AO351" s="71">
        <v>6700</v>
      </c>
      <c r="AP351" s="1">
        <f t="shared" si="83"/>
        <v>0</v>
      </c>
    </row>
    <row r="352" spans="1:42" ht="18.75">
      <c r="A352" s="19">
        <v>343</v>
      </c>
      <c r="B352" s="19" t="s">
        <v>788</v>
      </c>
      <c r="C352" s="19">
        <v>343</v>
      </c>
      <c r="D352" s="21"/>
      <c r="E352" s="34">
        <f t="shared" si="73"/>
        <v>30</v>
      </c>
      <c r="F352" s="35">
        <f t="shared" si="74"/>
        <v>216487</v>
      </c>
      <c r="G352" s="34">
        <f t="shared" si="75"/>
        <v>140</v>
      </c>
      <c r="H352" s="36">
        <f t="shared" si="76"/>
        <v>785601</v>
      </c>
      <c r="I352"/>
      <c r="J352" s="96">
        <f>proj16aug!J352</f>
        <v>0</v>
      </c>
      <c r="K352" s="96">
        <f>proj16aug!K352</f>
        <v>0</v>
      </c>
      <c r="L352"/>
      <c r="M352" s="16"/>
      <c r="N352" s="36">
        <f t="shared" si="77"/>
        <v>216487</v>
      </c>
      <c r="O352" s="36">
        <f t="shared" si="78"/>
        <v>785601</v>
      </c>
      <c r="P352" s="20"/>
      <c r="Q352" s="18">
        <f t="shared" si="79"/>
        <v>2004346</v>
      </c>
      <c r="R352" s="15">
        <f t="shared" si="70"/>
        <v>0</v>
      </c>
      <c r="S352">
        <v>343</v>
      </c>
      <c r="T352">
        <v>30</v>
      </c>
      <c r="U352">
        <v>216487</v>
      </c>
      <c r="V352" s="84">
        <f>proj16jul!C352</f>
        <v>40.42</v>
      </c>
      <c r="W352" s="84">
        <f>proj16jul!D352</f>
        <v>305721</v>
      </c>
      <c r="X352" s="15">
        <f t="shared" si="80"/>
        <v>-89234</v>
      </c>
      <c r="Y352" s="15">
        <f t="shared" si="71"/>
        <v>0</v>
      </c>
      <c r="Z352" s="122">
        <v>343</v>
      </c>
      <c r="AA352" s="71">
        <v>140</v>
      </c>
      <c r="AB352" s="71">
        <v>785601</v>
      </c>
      <c r="AC352" s="84">
        <f>proj16jul!E352</f>
        <v>125.74999999999997</v>
      </c>
      <c r="AD352" s="84">
        <f>proj16jul!F352</f>
        <v>702304</v>
      </c>
      <c r="AE352" s="15">
        <f t="shared" si="72"/>
        <v>83297</v>
      </c>
      <c r="AF352" s="15"/>
      <c r="AG352" s="15">
        <f t="shared" si="81"/>
        <v>0</v>
      </c>
      <c r="AH352" s="15"/>
      <c r="AI352" s="122">
        <v>343</v>
      </c>
      <c r="AJ352" s="71">
        <v>30</v>
      </c>
      <c r="AK352" s="71">
        <v>150000</v>
      </c>
      <c r="AL352" s="1">
        <f t="shared" si="82"/>
        <v>0</v>
      </c>
      <c r="AM352" s="122">
        <v>343</v>
      </c>
      <c r="AN352" s="71">
        <v>113</v>
      </c>
      <c r="AO352" s="71">
        <v>571800</v>
      </c>
      <c r="AP352" s="1">
        <f t="shared" si="83"/>
        <v>-27</v>
      </c>
    </row>
    <row r="353" spans="1:42" s="1" customFormat="1" ht="18.75">
      <c r="A353" s="17">
        <v>344</v>
      </c>
      <c r="B353" s="17" t="s">
        <v>515</v>
      </c>
      <c r="C353" s="17">
        <v>344</v>
      </c>
      <c r="D353" s="21"/>
      <c r="E353" s="34">
        <f t="shared" si="73"/>
        <v>0</v>
      </c>
      <c r="F353" s="35">
        <f t="shared" si="74"/>
        <v>0</v>
      </c>
      <c r="G353" s="34">
        <f t="shared" si="75"/>
        <v>4</v>
      </c>
      <c r="H353" s="36">
        <f t="shared" si="76"/>
        <v>30800</v>
      </c>
      <c r="I353"/>
      <c r="J353" s="96">
        <f>proj16aug!J353</f>
        <v>0</v>
      </c>
      <c r="K353" s="96">
        <f>proj16aug!K353</f>
        <v>0</v>
      </c>
      <c r="L353"/>
      <c r="M353" s="16"/>
      <c r="N353" s="36">
        <f t="shared" si="77"/>
        <v>0</v>
      </c>
      <c r="O353" s="36">
        <f t="shared" si="78"/>
        <v>30800</v>
      </c>
      <c r="P353" s="16"/>
      <c r="Q353" s="18">
        <f t="shared" si="79"/>
        <v>61604</v>
      </c>
      <c r="R353" s="15">
        <f t="shared" si="70"/>
        <v>0</v>
      </c>
      <c r="S353">
        <v>344</v>
      </c>
      <c r="T353"/>
      <c r="U353"/>
      <c r="V353" s="185">
        <f>proj16jul!C353</f>
        <v>0</v>
      </c>
      <c r="W353" s="84">
        <f>proj16jul!D353</f>
        <v>0</v>
      </c>
      <c r="X353" s="15">
        <f t="shared" si="80"/>
        <v>0</v>
      </c>
      <c r="Y353" s="15">
        <f t="shared" si="71"/>
        <v>0</v>
      </c>
      <c r="Z353" s="122">
        <v>344</v>
      </c>
      <c r="AA353" s="71">
        <v>4</v>
      </c>
      <c r="AB353" s="71">
        <v>30800</v>
      </c>
      <c r="AC353" s="84">
        <f>proj16jul!E353</f>
        <v>1.66</v>
      </c>
      <c r="AD353" s="84">
        <f>proj16jul!F353</f>
        <v>11122</v>
      </c>
      <c r="AE353" s="15">
        <f t="shared" si="72"/>
        <v>19678</v>
      </c>
      <c r="AF353" s="15"/>
      <c r="AG353" s="15">
        <f t="shared" si="81"/>
        <v>0</v>
      </c>
      <c r="AH353" s="15"/>
      <c r="AI353">
        <v>344</v>
      </c>
      <c r="AJ353"/>
      <c r="AK353"/>
      <c r="AL353" s="1">
        <f t="shared" si="82"/>
        <v>0</v>
      </c>
      <c r="AM353" s="122">
        <v>344</v>
      </c>
      <c r="AN353" s="71">
        <v>4</v>
      </c>
      <c r="AO353" s="71">
        <v>26800</v>
      </c>
      <c r="AP353" s="1">
        <f t="shared" si="83"/>
        <v>0</v>
      </c>
    </row>
    <row r="354" spans="1:42" s="1" customFormat="1" ht="18.75" hidden="1">
      <c r="A354" s="17">
        <v>345</v>
      </c>
      <c r="B354" s="17" t="s">
        <v>516</v>
      </c>
      <c r="C354" s="17">
        <v>345</v>
      </c>
      <c r="D354" s="21"/>
      <c r="E354" s="34">
        <f t="shared" si="73"/>
        <v>0</v>
      </c>
      <c r="F354" s="35">
        <f t="shared" si="74"/>
        <v>0</v>
      </c>
      <c r="G354" s="34">
        <f t="shared" si="75"/>
        <v>0</v>
      </c>
      <c r="H354" s="36">
        <f t="shared" si="76"/>
        <v>0</v>
      </c>
      <c r="I354"/>
      <c r="J354" s="96">
        <f>proj16aug!J354</f>
        <v>0</v>
      </c>
      <c r="K354" s="96">
        <f>proj16aug!K354</f>
        <v>0</v>
      </c>
      <c r="L354"/>
      <c r="M354" s="16"/>
      <c r="N354" s="36">
        <f t="shared" si="77"/>
        <v>0</v>
      </c>
      <c r="O354" s="36">
        <f t="shared" si="78"/>
        <v>0</v>
      </c>
      <c r="P354" s="16"/>
      <c r="Q354" s="18">
        <f t="shared" si="79"/>
        <v>0</v>
      </c>
      <c r="R354" s="15">
        <f t="shared" si="70"/>
        <v>0</v>
      </c>
      <c r="S354">
        <v>345</v>
      </c>
      <c r="T354"/>
      <c r="U354"/>
      <c r="V354" s="185">
        <f>proj16jul!C354</f>
        <v>0</v>
      </c>
      <c r="W354" s="84">
        <f>proj16jul!D354</f>
        <v>0</v>
      </c>
      <c r="X354" s="15">
        <f t="shared" si="80"/>
        <v>0</v>
      </c>
      <c r="Y354" s="15">
        <f t="shared" si="71"/>
        <v>0</v>
      </c>
      <c r="Z354">
        <v>345</v>
      </c>
      <c r="AA354" s="71"/>
      <c r="AB354" s="71"/>
      <c r="AC354" s="84">
        <f>proj16jul!E354</f>
        <v>0</v>
      </c>
      <c r="AD354" s="84">
        <f>proj16jul!F354</f>
        <v>0</v>
      </c>
      <c r="AE354" s="15">
        <f t="shared" si="72"/>
        <v>0</v>
      </c>
      <c r="AF354" s="15"/>
      <c r="AG354" s="15">
        <f t="shared" si="81"/>
        <v>0</v>
      </c>
      <c r="AH354" s="15"/>
      <c r="AI354">
        <v>345</v>
      </c>
      <c r="AJ354"/>
      <c r="AK354"/>
      <c r="AL354" s="1">
        <f t="shared" si="82"/>
        <v>0</v>
      </c>
      <c r="AM354">
        <v>345</v>
      </c>
      <c r="AN354"/>
      <c r="AO354"/>
      <c r="AP354" s="1">
        <f t="shared" si="83"/>
        <v>0</v>
      </c>
    </row>
    <row r="355" spans="1:42" s="1" customFormat="1" ht="18.75">
      <c r="A355" s="17">
        <v>346</v>
      </c>
      <c r="B355" s="17" t="s">
        <v>517</v>
      </c>
      <c r="C355" s="17">
        <v>346</v>
      </c>
      <c r="D355" s="21"/>
      <c r="E355" s="34">
        <f t="shared" si="73"/>
        <v>11</v>
      </c>
      <c r="F355" s="35">
        <f t="shared" si="74"/>
        <v>62000</v>
      </c>
      <c r="G355" s="34">
        <f t="shared" si="75"/>
        <v>2</v>
      </c>
      <c r="H355" s="36">
        <f t="shared" si="76"/>
        <v>13400</v>
      </c>
      <c r="I355"/>
      <c r="J355" s="96">
        <f>proj16aug!J355</f>
        <v>0</v>
      </c>
      <c r="K355" s="96">
        <f>proj16aug!K355</f>
        <v>0</v>
      </c>
      <c r="L355"/>
      <c r="M355" s="16"/>
      <c r="N355" s="36">
        <f t="shared" si="77"/>
        <v>62000</v>
      </c>
      <c r="O355" s="36">
        <f t="shared" si="78"/>
        <v>13400</v>
      </c>
      <c r="P355" s="16"/>
      <c r="Q355" s="18">
        <f t="shared" si="79"/>
        <v>150813</v>
      </c>
      <c r="R355" s="15">
        <f t="shared" si="70"/>
        <v>0</v>
      </c>
      <c r="S355">
        <v>346</v>
      </c>
      <c r="T355">
        <v>11</v>
      </c>
      <c r="U355">
        <v>62000</v>
      </c>
      <c r="V355" s="84">
        <f>proj16jul!C355</f>
        <v>12</v>
      </c>
      <c r="W355" s="84">
        <f>proj16jul!D355</f>
        <v>60000</v>
      </c>
      <c r="X355" s="15">
        <f t="shared" si="80"/>
        <v>2000</v>
      </c>
      <c r="Y355" s="15">
        <f t="shared" si="71"/>
        <v>0</v>
      </c>
      <c r="Z355" s="122">
        <v>346</v>
      </c>
      <c r="AA355" s="71">
        <v>2</v>
      </c>
      <c r="AB355" s="71">
        <v>13400</v>
      </c>
      <c r="AC355" s="84">
        <f>proj16jul!E355</f>
        <v>1.42</v>
      </c>
      <c r="AD355" s="84">
        <f>proj16jul!F355</f>
        <v>9514</v>
      </c>
      <c r="AE355" s="15">
        <f t="shared" si="72"/>
        <v>3886</v>
      </c>
      <c r="AF355" s="15"/>
      <c r="AG355" s="15">
        <f t="shared" si="81"/>
        <v>0</v>
      </c>
      <c r="AH355" s="15"/>
      <c r="AI355" s="122">
        <v>346</v>
      </c>
      <c r="AJ355" s="71">
        <v>11</v>
      </c>
      <c r="AK355" s="71">
        <v>55000</v>
      </c>
      <c r="AL355" s="1">
        <f t="shared" si="82"/>
        <v>0</v>
      </c>
      <c r="AM355" s="122">
        <v>346</v>
      </c>
      <c r="AN355" s="71">
        <v>2</v>
      </c>
      <c r="AO355" s="71">
        <v>13400</v>
      </c>
      <c r="AP355" s="1">
        <f t="shared" si="83"/>
        <v>0</v>
      </c>
    </row>
    <row r="356" spans="1:42" ht="18.75">
      <c r="A356" s="19">
        <v>347</v>
      </c>
      <c r="B356" s="19" t="s">
        <v>1270</v>
      </c>
      <c r="C356" s="19">
        <v>347</v>
      </c>
      <c r="D356" s="21"/>
      <c r="E356" s="34">
        <f t="shared" si="73"/>
        <v>0</v>
      </c>
      <c r="F356" s="35">
        <f t="shared" si="74"/>
        <v>0</v>
      </c>
      <c r="G356" s="34">
        <f t="shared" si="75"/>
        <v>13</v>
      </c>
      <c r="H356" s="36">
        <f t="shared" si="76"/>
        <v>66700</v>
      </c>
      <c r="I356"/>
      <c r="J356" s="96">
        <f>proj16aug!J356</f>
        <v>0</v>
      </c>
      <c r="K356" s="96">
        <f>proj16aug!K356</f>
        <v>0</v>
      </c>
      <c r="L356"/>
      <c r="M356" s="16"/>
      <c r="N356" s="36">
        <f t="shared" si="77"/>
        <v>0</v>
      </c>
      <c r="O356" s="36">
        <f t="shared" si="78"/>
        <v>66700</v>
      </c>
      <c r="P356" s="20"/>
      <c r="Q356" s="18">
        <f t="shared" si="79"/>
        <v>133413</v>
      </c>
      <c r="R356" s="15">
        <f t="shared" si="70"/>
        <v>0</v>
      </c>
      <c r="S356">
        <v>347</v>
      </c>
      <c r="T356"/>
      <c r="U356"/>
      <c r="V356" s="185">
        <f>proj16jul!C356</f>
        <v>0</v>
      </c>
      <c r="W356" s="84">
        <f>proj16jul!D356</f>
        <v>0</v>
      </c>
      <c r="X356" s="15">
        <f t="shared" si="80"/>
        <v>0</v>
      </c>
      <c r="Y356" s="15">
        <f t="shared" si="71"/>
        <v>0</v>
      </c>
      <c r="Z356" s="122">
        <v>347</v>
      </c>
      <c r="AA356" s="71">
        <v>13</v>
      </c>
      <c r="AB356" s="71">
        <v>66700</v>
      </c>
      <c r="AC356" s="84">
        <f>proj16jul!E356</f>
        <v>13.219999999999999</v>
      </c>
      <c r="AD356" s="84">
        <f>proj16jul!F356</f>
        <v>71115</v>
      </c>
      <c r="AE356" s="15">
        <f t="shared" si="72"/>
        <v>-4415</v>
      </c>
      <c r="AF356" s="15"/>
      <c r="AG356" s="15">
        <f t="shared" si="81"/>
        <v>0</v>
      </c>
      <c r="AH356" s="15"/>
      <c r="AI356">
        <v>347</v>
      </c>
      <c r="AJ356"/>
      <c r="AK356"/>
      <c r="AL356" s="1">
        <f t="shared" si="82"/>
        <v>0</v>
      </c>
      <c r="AM356" s="122">
        <v>347</v>
      </c>
      <c r="AN356" s="71">
        <v>13</v>
      </c>
      <c r="AO356" s="71">
        <v>66700</v>
      </c>
      <c r="AP356" s="1">
        <f t="shared" si="83"/>
        <v>0</v>
      </c>
    </row>
    <row r="357" spans="1:42" ht="18.75">
      <c r="A357" s="19">
        <v>348</v>
      </c>
      <c r="B357" s="19" t="s">
        <v>857</v>
      </c>
      <c r="C357" s="19">
        <v>348</v>
      </c>
      <c r="D357" s="21"/>
      <c r="E357" s="34">
        <f t="shared" si="73"/>
        <v>73</v>
      </c>
      <c r="F357" s="35">
        <f t="shared" si="74"/>
        <v>423431</v>
      </c>
      <c r="G357" s="34">
        <f t="shared" si="75"/>
        <v>471.5</v>
      </c>
      <c r="H357" s="36">
        <f t="shared" si="76"/>
        <v>2686481</v>
      </c>
      <c r="I357"/>
      <c r="J357" s="96">
        <f>proj16aug!J357</f>
        <v>0</v>
      </c>
      <c r="K357" s="96">
        <f>proj16aug!K357</f>
        <v>0</v>
      </c>
      <c r="L357"/>
      <c r="M357" s="16"/>
      <c r="N357" s="36">
        <f t="shared" si="77"/>
        <v>423431</v>
      </c>
      <c r="O357" s="36">
        <f t="shared" si="78"/>
        <v>2686481</v>
      </c>
      <c r="P357" s="20"/>
      <c r="Q357" s="18">
        <f t="shared" si="79"/>
        <v>6220368.5</v>
      </c>
      <c r="R357" s="15">
        <f t="shared" si="70"/>
        <v>0</v>
      </c>
      <c r="S357">
        <v>348</v>
      </c>
      <c r="T357">
        <v>73</v>
      </c>
      <c r="U357">
        <v>423431</v>
      </c>
      <c r="V357" s="84">
        <f>proj16jul!C357</f>
        <v>66.81</v>
      </c>
      <c r="W357" s="84">
        <f>proj16jul!D357</f>
        <v>373775</v>
      </c>
      <c r="X357" s="15">
        <f t="shared" si="80"/>
        <v>49656</v>
      </c>
      <c r="Y357" s="15">
        <f t="shared" si="71"/>
        <v>0</v>
      </c>
      <c r="Z357" s="122">
        <v>348</v>
      </c>
      <c r="AA357" s="71">
        <v>471.5</v>
      </c>
      <c r="AB357" s="71">
        <v>2686481</v>
      </c>
      <c r="AC357" s="84">
        <f>proj16jul!E357</f>
        <v>461.87</v>
      </c>
      <c r="AD357" s="84">
        <f>proj16jul!F357</f>
        <v>2651386</v>
      </c>
      <c r="AE357" s="15">
        <f t="shared" si="72"/>
        <v>35095</v>
      </c>
      <c r="AF357" s="15"/>
      <c r="AG357" s="15">
        <f t="shared" si="81"/>
        <v>0</v>
      </c>
      <c r="AH357" s="15"/>
      <c r="AI357" s="122">
        <v>348</v>
      </c>
      <c r="AJ357" s="71">
        <v>74</v>
      </c>
      <c r="AK357" s="71">
        <v>370000</v>
      </c>
      <c r="AL357" s="1">
        <f t="shared" si="82"/>
        <v>1</v>
      </c>
      <c r="AM357" s="122">
        <v>348</v>
      </c>
      <c r="AN357" s="71">
        <v>469</v>
      </c>
      <c r="AO357" s="71">
        <v>2422388</v>
      </c>
      <c r="AP357" s="1">
        <f t="shared" si="83"/>
        <v>-2.5</v>
      </c>
    </row>
    <row r="358" spans="1:42" s="1" customFormat="1" ht="18.75">
      <c r="A358" s="17">
        <v>349</v>
      </c>
      <c r="B358" s="17" t="s">
        <v>518</v>
      </c>
      <c r="C358" s="17">
        <v>349</v>
      </c>
      <c r="D358" s="21"/>
      <c r="E358" s="34">
        <f t="shared" si="73"/>
        <v>5</v>
      </c>
      <c r="F358" s="35">
        <f t="shared" si="74"/>
        <v>25000</v>
      </c>
      <c r="G358" s="34">
        <f t="shared" si="75"/>
        <v>57</v>
      </c>
      <c r="H358" s="36">
        <f t="shared" si="76"/>
        <v>428885</v>
      </c>
      <c r="I358"/>
      <c r="J358" s="96">
        <f>proj16aug!J358</f>
        <v>0</v>
      </c>
      <c r="K358" s="96">
        <f>proj16aug!K358</f>
        <v>0</v>
      </c>
      <c r="L358"/>
      <c r="M358" s="16"/>
      <c r="N358" s="36">
        <f t="shared" si="77"/>
        <v>25000</v>
      </c>
      <c r="O358" s="36">
        <f t="shared" si="78"/>
        <v>428885</v>
      </c>
      <c r="P358" s="16"/>
      <c r="Q358" s="18">
        <f t="shared" si="79"/>
        <v>907832</v>
      </c>
      <c r="R358" s="15">
        <f t="shared" si="70"/>
        <v>0</v>
      </c>
      <c r="S358">
        <v>349</v>
      </c>
      <c r="T358">
        <v>5</v>
      </c>
      <c r="U358">
        <v>25000</v>
      </c>
      <c r="V358" s="84">
        <f>proj16jul!C358</f>
        <v>0</v>
      </c>
      <c r="W358" s="84">
        <f>proj16jul!D358</f>
        <v>0</v>
      </c>
      <c r="X358" s="15">
        <f t="shared" si="80"/>
        <v>25000</v>
      </c>
      <c r="Y358" s="15">
        <f t="shared" si="71"/>
        <v>0</v>
      </c>
      <c r="Z358" s="122">
        <v>349</v>
      </c>
      <c r="AA358" s="71">
        <v>57</v>
      </c>
      <c r="AB358" s="71">
        <v>428885</v>
      </c>
      <c r="AC358" s="84">
        <f>proj16jul!E358</f>
        <v>0</v>
      </c>
      <c r="AD358" s="84">
        <f>proj16jul!F358</f>
        <v>0</v>
      </c>
      <c r="AE358" s="15">
        <f t="shared" si="72"/>
        <v>428885</v>
      </c>
      <c r="AF358" s="15"/>
      <c r="AG358" s="15">
        <f t="shared" si="81"/>
        <v>0</v>
      </c>
      <c r="AH358" s="15"/>
      <c r="AI358" s="122">
        <v>349</v>
      </c>
      <c r="AJ358" s="71">
        <v>5</v>
      </c>
      <c r="AK358" s="71">
        <v>0</v>
      </c>
      <c r="AL358" s="1">
        <f t="shared" si="82"/>
        <v>0</v>
      </c>
      <c r="AM358" s="122">
        <v>349</v>
      </c>
      <c r="AN358" s="71">
        <v>57</v>
      </c>
      <c r="AO358" s="71">
        <v>275000</v>
      </c>
      <c r="AP358" s="1">
        <f t="shared" si="83"/>
        <v>0</v>
      </c>
    </row>
    <row r="359" spans="1:42" ht="18.75">
      <c r="A359" s="19">
        <v>350</v>
      </c>
      <c r="B359" s="19" t="s">
        <v>1281</v>
      </c>
      <c r="C359" s="19">
        <v>350</v>
      </c>
      <c r="D359" s="21"/>
      <c r="E359" s="34">
        <f t="shared" si="73"/>
        <v>0</v>
      </c>
      <c r="F359" s="35">
        <f t="shared" si="74"/>
        <v>0</v>
      </c>
      <c r="G359" s="34">
        <f t="shared" si="75"/>
        <v>3.5</v>
      </c>
      <c r="H359" s="36">
        <f t="shared" si="76"/>
        <v>17500</v>
      </c>
      <c r="I359"/>
      <c r="J359" s="96">
        <f>proj16aug!J359</f>
        <v>0</v>
      </c>
      <c r="K359" s="96">
        <f>proj16aug!K359</f>
        <v>0</v>
      </c>
      <c r="L359"/>
      <c r="M359" s="16"/>
      <c r="N359" s="36">
        <f t="shared" si="77"/>
        <v>0</v>
      </c>
      <c r="O359" s="36">
        <f t="shared" si="78"/>
        <v>17500</v>
      </c>
      <c r="P359" s="20"/>
      <c r="Q359" s="18">
        <f t="shared" si="79"/>
        <v>35003.5</v>
      </c>
      <c r="R359" s="15">
        <f t="shared" si="70"/>
        <v>0</v>
      </c>
      <c r="S359">
        <v>350</v>
      </c>
      <c r="T359"/>
      <c r="U359"/>
      <c r="V359" s="185">
        <f>proj16jul!C359</f>
        <v>0</v>
      </c>
      <c r="W359" s="84">
        <f>proj16jul!D359</f>
        <v>0</v>
      </c>
      <c r="X359" s="15">
        <f t="shared" si="80"/>
        <v>0</v>
      </c>
      <c r="Y359" s="15">
        <f t="shared" si="71"/>
        <v>0</v>
      </c>
      <c r="Z359" s="122">
        <v>350</v>
      </c>
      <c r="AA359" s="71">
        <v>3.5</v>
      </c>
      <c r="AB359" s="71">
        <v>17500</v>
      </c>
      <c r="AC359" s="84">
        <f>proj16jul!E359</f>
        <v>6.9499999999999993</v>
      </c>
      <c r="AD359" s="84">
        <f>proj16jul!F359</f>
        <v>39765</v>
      </c>
      <c r="AE359" s="15">
        <f t="shared" si="72"/>
        <v>-22265</v>
      </c>
      <c r="AF359" s="15"/>
      <c r="AG359" s="15">
        <f t="shared" si="81"/>
        <v>0</v>
      </c>
      <c r="AH359" s="15"/>
      <c r="AI359">
        <v>350</v>
      </c>
      <c r="AJ359"/>
      <c r="AK359"/>
      <c r="AL359" s="1">
        <f t="shared" si="82"/>
        <v>0</v>
      </c>
      <c r="AM359" s="122">
        <v>350</v>
      </c>
      <c r="AN359" s="71">
        <v>3.5</v>
      </c>
      <c r="AO359" s="71">
        <v>17500</v>
      </c>
      <c r="AP359" s="1">
        <f t="shared" si="83"/>
        <v>0</v>
      </c>
    </row>
    <row r="360" spans="1:42" s="1" customFormat="1" ht="18.75" hidden="1">
      <c r="A360" s="17">
        <v>351</v>
      </c>
      <c r="B360" s="17" t="s">
        <v>519</v>
      </c>
      <c r="C360" s="17">
        <v>351</v>
      </c>
      <c r="D360" s="21"/>
      <c r="E360" s="34">
        <f t="shared" si="73"/>
        <v>0</v>
      </c>
      <c r="F360" s="35">
        <f t="shared" si="74"/>
        <v>0</v>
      </c>
      <c r="G360" s="34">
        <f t="shared" si="75"/>
        <v>0</v>
      </c>
      <c r="H360" s="36">
        <f t="shared" si="76"/>
        <v>0</v>
      </c>
      <c r="I360"/>
      <c r="J360" s="96">
        <f>proj16aug!J360</f>
        <v>0</v>
      </c>
      <c r="K360" s="96">
        <f>proj16aug!K360</f>
        <v>0</v>
      </c>
      <c r="L360"/>
      <c r="M360" s="16"/>
      <c r="N360" s="36">
        <f t="shared" si="77"/>
        <v>0</v>
      </c>
      <c r="O360" s="36">
        <f t="shared" si="78"/>
        <v>0</v>
      </c>
      <c r="P360" s="16"/>
      <c r="Q360" s="18">
        <f t="shared" si="79"/>
        <v>0</v>
      </c>
      <c r="R360" s="15">
        <f t="shared" si="70"/>
        <v>0</v>
      </c>
      <c r="S360">
        <v>351</v>
      </c>
      <c r="T360"/>
      <c r="U360"/>
      <c r="V360" s="185">
        <f>proj16jul!C360</f>
        <v>0</v>
      </c>
      <c r="W360" s="84">
        <f>proj16jul!D360</f>
        <v>0</v>
      </c>
      <c r="X360" s="15">
        <f t="shared" si="80"/>
        <v>0</v>
      </c>
      <c r="Y360" s="15">
        <f t="shared" si="71"/>
        <v>0</v>
      </c>
      <c r="Z360">
        <v>351</v>
      </c>
      <c r="AA360" s="71"/>
      <c r="AB360" s="71"/>
      <c r="AC360" s="84">
        <f>proj16jul!E360</f>
        <v>0</v>
      </c>
      <c r="AD360" s="84">
        <f>proj16jul!F360</f>
        <v>0</v>
      </c>
      <c r="AE360" s="15">
        <f t="shared" si="72"/>
        <v>0</v>
      </c>
      <c r="AF360" s="15"/>
      <c r="AG360" s="15">
        <f t="shared" si="81"/>
        <v>0</v>
      </c>
      <c r="AH360" s="15"/>
      <c r="AI360">
        <v>351</v>
      </c>
      <c r="AJ360"/>
      <c r="AK360"/>
      <c r="AL360" s="1">
        <f t="shared" si="82"/>
        <v>0</v>
      </c>
      <c r="AM360">
        <v>351</v>
      </c>
      <c r="AN360"/>
      <c r="AO360"/>
      <c r="AP360" s="1">
        <f t="shared" si="83"/>
        <v>0</v>
      </c>
    </row>
    <row r="361" spans="1:42" s="1" customFormat="1" ht="18.75">
      <c r="A361" s="17">
        <v>352</v>
      </c>
      <c r="B361" s="17" t="s">
        <v>557</v>
      </c>
      <c r="C361" s="17">
        <v>352</v>
      </c>
      <c r="D361" s="21"/>
      <c r="E361" s="34">
        <f t="shared" si="73"/>
        <v>0</v>
      </c>
      <c r="F361" s="35">
        <f t="shared" si="74"/>
        <v>0</v>
      </c>
      <c r="G361" s="34">
        <f t="shared" si="75"/>
        <v>6</v>
      </c>
      <c r="H361" s="36">
        <f t="shared" si="76"/>
        <v>33408</v>
      </c>
      <c r="I361"/>
      <c r="J361" s="96">
        <f>proj16aug!J361</f>
        <v>0</v>
      </c>
      <c r="K361" s="96">
        <f>proj16aug!K361</f>
        <v>0</v>
      </c>
      <c r="L361"/>
      <c r="M361" s="16"/>
      <c r="N361" s="36">
        <f t="shared" si="77"/>
        <v>0</v>
      </c>
      <c r="O361" s="36">
        <f t="shared" si="78"/>
        <v>33408</v>
      </c>
      <c r="P361" s="16"/>
      <c r="Q361" s="18">
        <f t="shared" si="79"/>
        <v>66822</v>
      </c>
      <c r="R361" s="15">
        <f t="shared" si="70"/>
        <v>0</v>
      </c>
      <c r="S361">
        <v>352</v>
      </c>
      <c r="T361"/>
      <c r="U361"/>
      <c r="V361" s="185">
        <f>proj16jul!C361</f>
        <v>0</v>
      </c>
      <c r="W361" s="84">
        <f>proj16jul!D361</f>
        <v>0</v>
      </c>
      <c r="X361" s="15">
        <f t="shared" si="80"/>
        <v>0</v>
      </c>
      <c r="Y361" s="15">
        <f t="shared" si="71"/>
        <v>0</v>
      </c>
      <c r="Z361" s="122">
        <v>352</v>
      </c>
      <c r="AA361" s="71">
        <v>6</v>
      </c>
      <c r="AB361" s="71">
        <v>33408</v>
      </c>
      <c r="AC361" s="84">
        <f>proj16jul!E361</f>
        <v>4.8</v>
      </c>
      <c r="AD361" s="84">
        <f>proj16jul!F361</f>
        <v>30834</v>
      </c>
      <c r="AE361" s="15">
        <f t="shared" si="72"/>
        <v>2574</v>
      </c>
      <c r="AF361" s="15"/>
      <c r="AG361" s="15">
        <f t="shared" si="81"/>
        <v>0</v>
      </c>
      <c r="AH361" s="15"/>
      <c r="AI361">
        <v>352</v>
      </c>
      <c r="AJ361"/>
      <c r="AK361"/>
      <c r="AL361" s="1">
        <f t="shared" si="82"/>
        <v>0</v>
      </c>
      <c r="AM361" s="122">
        <v>352</v>
      </c>
      <c r="AN361" s="71">
        <v>6</v>
      </c>
      <c r="AO361" s="71">
        <v>30000</v>
      </c>
      <c r="AP361" s="1">
        <f t="shared" si="83"/>
        <v>0</v>
      </c>
    </row>
    <row r="362" spans="1:42" s="1" customFormat="1" ht="18.75" hidden="1">
      <c r="A362" s="17">
        <v>406</v>
      </c>
      <c r="B362" s="17" t="s">
        <v>520</v>
      </c>
      <c r="C362" s="17">
        <v>406</v>
      </c>
      <c r="D362" s="21"/>
      <c r="E362" s="34">
        <f t="shared" si="73"/>
        <v>0</v>
      </c>
      <c r="F362" s="35">
        <f t="shared" si="74"/>
        <v>0</v>
      </c>
      <c r="G362" s="34">
        <f t="shared" si="75"/>
        <v>0</v>
      </c>
      <c r="H362" s="36">
        <f t="shared" si="76"/>
        <v>0</v>
      </c>
      <c r="I362"/>
      <c r="J362" s="96">
        <f>proj16aug!J362</f>
        <v>0</v>
      </c>
      <c r="K362" s="96">
        <f>proj16aug!K362</f>
        <v>0</v>
      </c>
      <c r="L362"/>
      <c r="M362" s="16"/>
      <c r="N362" s="36">
        <f t="shared" si="77"/>
        <v>0</v>
      </c>
      <c r="O362" s="36">
        <f t="shared" si="78"/>
        <v>0</v>
      </c>
      <c r="P362" s="16"/>
      <c r="Q362" s="18">
        <f t="shared" si="79"/>
        <v>0</v>
      </c>
      <c r="R362" s="15">
        <f t="shared" si="70"/>
        <v>0</v>
      </c>
      <c r="S362">
        <v>406</v>
      </c>
      <c r="T362"/>
      <c r="U362"/>
      <c r="V362" s="185">
        <f>proj16jul!C362</f>
        <v>0</v>
      </c>
      <c r="W362" s="84">
        <f>proj16jul!D362</f>
        <v>0</v>
      </c>
      <c r="X362" s="15">
        <f t="shared" si="80"/>
        <v>0</v>
      </c>
      <c r="Y362" s="15">
        <f t="shared" si="71"/>
        <v>0</v>
      </c>
      <c r="Z362">
        <v>406</v>
      </c>
      <c r="AA362" s="71"/>
      <c r="AB362" s="71"/>
      <c r="AC362" s="84">
        <f>proj16jul!E362</f>
        <v>0</v>
      </c>
      <c r="AD362" s="84">
        <f>proj16jul!F362</f>
        <v>0</v>
      </c>
      <c r="AE362" s="15">
        <f t="shared" si="72"/>
        <v>0</v>
      </c>
      <c r="AF362" s="15"/>
      <c r="AG362" s="15">
        <f t="shared" si="81"/>
        <v>0</v>
      </c>
      <c r="AH362" s="15"/>
      <c r="AI362">
        <v>406</v>
      </c>
      <c r="AJ362"/>
      <c r="AK362"/>
      <c r="AL362" s="1">
        <f t="shared" si="82"/>
        <v>0</v>
      </c>
      <c r="AM362">
        <v>406</v>
      </c>
      <c r="AN362"/>
      <c r="AO362"/>
      <c r="AP362" s="1">
        <f t="shared" si="83"/>
        <v>0</v>
      </c>
    </row>
    <row r="363" spans="1:42" ht="18.75">
      <c r="A363" s="19">
        <v>600</v>
      </c>
      <c r="B363" s="19" t="s">
        <v>851</v>
      </c>
      <c r="C363" s="19">
        <v>701</v>
      </c>
      <c r="D363" s="21"/>
      <c r="E363" s="34">
        <f t="shared" si="73"/>
        <v>39</v>
      </c>
      <c r="F363" s="35">
        <f t="shared" si="74"/>
        <v>241662</v>
      </c>
      <c r="G363" s="34">
        <f t="shared" si="75"/>
        <v>12</v>
      </c>
      <c r="H363" s="36">
        <f t="shared" si="76"/>
        <v>110698</v>
      </c>
      <c r="I363"/>
      <c r="J363" s="96">
        <f>proj16aug!J363</f>
        <v>0</v>
      </c>
      <c r="K363" s="96">
        <f>proj16aug!K363</f>
        <v>0</v>
      </c>
      <c r="L363"/>
      <c r="M363" s="16"/>
      <c r="N363" s="36">
        <f t="shared" si="77"/>
        <v>241662</v>
      </c>
      <c r="O363" s="36">
        <f t="shared" si="78"/>
        <v>110698</v>
      </c>
      <c r="P363" s="20"/>
      <c r="Q363" s="18">
        <f t="shared" si="79"/>
        <v>704771</v>
      </c>
      <c r="R363" s="15">
        <f t="shared" si="70"/>
        <v>0</v>
      </c>
      <c r="S363">
        <v>600</v>
      </c>
      <c r="T363">
        <v>39</v>
      </c>
      <c r="U363">
        <v>241662</v>
      </c>
      <c r="V363" s="84">
        <f>proj16jul!C363</f>
        <v>42.5</v>
      </c>
      <c r="W363" s="84">
        <f>proj16jul!D363</f>
        <v>261263</v>
      </c>
      <c r="X363" s="15">
        <f t="shared" si="80"/>
        <v>-19601</v>
      </c>
      <c r="Y363" s="15">
        <f t="shared" si="71"/>
        <v>0</v>
      </c>
      <c r="Z363" s="122">
        <v>600</v>
      </c>
      <c r="AA363" s="71">
        <v>12</v>
      </c>
      <c r="AB363" s="71">
        <v>110698</v>
      </c>
      <c r="AC363" s="84">
        <f>proj16jul!E363</f>
        <v>12.07</v>
      </c>
      <c r="AD363" s="84">
        <f>proj16jul!F363</f>
        <v>103482</v>
      </c>
      <c r="AE363" s="15">
        <f t="shared" si="72"/>
        <v>7216</v>
      </c>
      <c r="AF363" s="15"/>
      <c r="AG363" s="15">
        <f t="shared" si="81"/>
        <v>0</v>
      </c>
      <c r="AH363" s="15"/>
      <c r="AI363" s="122">
        <v>600</v>
      </c>
      <c r="AJ363" s="71">
        <v>39</v>
      </c>
      <c r="AK363" s="71">
        <v>195000</v>
      </c>
      <c r="AL363" s="1">
        <f t="shared" si="82"/>
        <v>0</v>
      </c>
      <c r="AM363" s="122">
        <v>600</v>
      </c>
      <c r="AN363" s="71">
        <v>12</v>
      </c>
      <c r="AO363" s="71">
        <v>61700</v>
      </c>
      <c r="AP363" s="1">
        <f t="shared" si="83"/>
        <v>0</v>
      </c>
    </row>
    <row r="364" spans="1:42" ht="18.75">
      <c r="A364" s="19">
        <v>603</v>
      </c>
      <c r="B364" s="19" t="s">
        <v>1290</v>
      </c>
      <c r="C364" s="19">
        <v>702</v>
      </c>
      <c r="D364" s="21"/>
      <c r="E364" s="34">
        <f t="shared" si="73"/>
        <v>50</v>
      </c>
      <c r="F364" s="35">
        <f t="shared" si="74"/>
        <v>297454</v>
      </c>
      <c r="G364" s="34">
        <f t="shared" si="75"/>
        <v>70.5</v>
      </c>
      <c r="H364" s="36">
        <f t="shared" si="76"/>
        <v>451780</v>
      </c>
      <c r="I364"/>
      <c r="J364" s="96">
        <f>proj16aug!J364</f>
        <v>0</v>
      </c>
      <c r="K364" s="96">
        <f>proj16aug!K364</f>
        <v>0</v>
      </c>
      <c r="L364"/>
      <c r="M364" s="16"/>
      <c r="N364" s="36">
        <f t="shared" si="77"/>
        <v>297454</v>
      </c>
      <c r="O364" s="36">
        <f t="shared" si="78"/>
        <v>451780</v>
      </c>
      <c r="P364" s="20"/>
      <c r="Q364" s="18">
        <f t="shared" si="79"/>
        <v>1498588.5</v>
      </c>
      <c r="R364" s="15">
        <f t="shared" si="70"/>
        <v>0</v>
      </c>
      <c r="S364">
        <v>603</v>
      </c>
      <c r="T364">
        <v>50</v>
      </c>
      <c r="U364">
        <v>297454</v>
      </c>
      <c r="V364" s="84">
        <f>proj16jul!C364</f>
        <v>58.20000000000001</v>
      </c>
      <c r="W364" s="84">
        <f>proj16jul!D364</f>
        <v>372017</v>
      </c>
      <c r="X364" s="15">
        <f t="shared" si="80"/>
        <v>-74563</v>
      </c>
      <c r="Y364" s="15">
        <f t="shared" si="71"/>
        <v>0</v>
      </c>
      <c r="Z364" s="122">
        <v>603</v>
      </c>
      <c r="AA364" s="71">
        <v>70.5</v>
      </c>
      <c r="AB364" s="71">
        <v>451780</v>
      </c>
      <c r="AC364" s="84">
        <f>proj16jul!E364</f>
        <v>81.139999999999986</v>
      </c>
      <c r="AD364" s="84">
        <f>proj16jul!F364</f>
        <v>506180</v>
      </c>
      <c r="AE364" s="15">
        <f t="shared" si="72"/>
        <v>-54400</v>
      </c>
      <c r="AF364" s="15"/>
      <c r="AG364" s="15">
        <f t="shared" si="81"/>
        <v>0</v>
      </c>
      <c r="AH364" s="15"/>
      <c r="AI364" s="122">
        <v>603</v>
      </c>
      <c r="AJ364" s="71">
        <v>55</v>
      </c>
      <c r="AK364" s="71">
        <v>275000</v>
      </c>
      <c r="AL364" s="1">
        <f t="shared" si="82"/>
        <v>5</v>
      </c>
      <c r="AM364" s="122">
        <v>603</v>
      </c>
      <c r="AN364" s="71">
        <v>72</v>
      </c>
      <c r="AO364" s="71">
        <v>361700</v>
      </c>
      <c r="AP364" s="1">
        <f t="shared" si="83"/>
        <v>1.5</v>
      </c>
    </row>
    <row r="365" spans="1:42" ht="18.75">
      <c r="A365" s="19">
        <v>605</v>
      </c>
      <c r="B365" s="19" t="s">
        <v>521</v>
      </c>
      <c r="C365" s="19">
        <v>703</v>
      </c>
      <c r="D365" s="21"/>
      <c r="E365" s="34">
        <f t="shared" si="73"/>
        <v>73</v>
      </c>
      <c r="F365" s="35">
        <f t="shared" si="74"/>
        <v>482749</v>
      </c>
      <c r="G365" s="34">
        <f t="shared" si="75"/>
        <v>31</v>
      </c>
      <c r="H365" s="36">
        <f t="shared" si="76"/>
        <v>241845</v>
      </c>
      <c r="I365"/>
      <c r="J365" s="96">
        <f>proj16aug!J365</f>
        <v>0</v>
      </c>
      <c r="K365" s="96">
        <f>proj16aug!K365</f>
        <v>0</v>
      </c>
      <c r="L365"/>
      <c r="M365" s="16"/>
      <c r="N365" s="36">
        <f t="shared" si="77"/>
        <v>482749</v>
      </c>
      <c r="O365" s="36">
        <f t="shared" si="78"/>
        <v>241845</v>
      </c>
      <c r="P365" s="20"/>
      <c r="Q365" s="18">
        <f t="shared" si="79"/>
        <v>1449292</v>
      </c>
      <c r="R365" s="15">
        <f t="shared" si="70"/>
        <v>0</v>
      </c>
      <c r="S365">
        <v>605</v>
      </c>
      <c r="T365">
        <v>73</v>
      </c>
      <c r="U365">
        <v>482749</v>
      </c>
      <c r="V365" s="84">
        <f>proj16jul!C365</f>
        <v>88.46</v>
      </c>
      <c r="W365" s="84">
        <f>proj16jul!D365</f>
        <v>631941</v>
      </c>
      <c r="X365" s="15">
        <f t="shared" si="80"/>
        <v>-149192</v>
      </c>
      <c r="Y365" s="15">
        <f t="shared" si="71"/>
        <v>0</v>
      </c>
      <c r="Z365" s="122">
        <v>605</v>
      </c>
      <c r="AA365" s="71">
        <v>31</v>
      </c>
      <c r="AB365" s="71">
        <v>241845</v>
      </c>
      <c r="AC365" s="84">
        <f>proj16jul!E365</f>
        <v>31</v>
      </c>
      <c r="AD365" s="84">
        <f>proj16jul!F365</f>
        <v>227771</v>
      </c>
      <c r="AE365" s="15">
        <f t="shared" si="72"/>
        <v>14074</v>
      </c>
      <c r="AF365" s="15"/>
      <c r="AG365" s="15">
        <f t="shared" si="81"/>
        <v>0</v>
      </c>
      <c r="AH365" s="15"/>
      <c r="AI365" s="122">
        <v>605</v>
      </c>
      <c r="AJ365" s="71">
        <v>72</v>
      </c>
      <c r="AK365" s="71">
        <v>360000</v>
      </c>
      <c r="AL365" s="1">
        <f t="shared" si="82"/>
        <v>-1</v>
      </c>
      <c r="AM365" s="122">
        <v>605</v>
      </c>
      <c r="AN365" s="71">
        <v>31</v>
      </c>
      <c r="AO365" s="71">
        <v>163500</v>
      </c>
      <c r="AP365" s="1">
        <f t="shared" si="83"/>
        <v>0</v>
      </c>
    </row>
    <row r="366" spans="1:42" ht="18.75">
      <c r="A366" s="19">
        <v>610</v>
      </c>
      <c r="B366" s="19" t="s">
        <v>852</v>
      </c>
      <c r="C366" s="19">
        <v>704</v>
      </c>
      <c r="D366" s="21"/>
      <c r="E366" s="34">
        <f t="shared" si="73"/>
        <v>197</v>
      </c>
      <c r="F366" s="35">
        <f t="shared" si="74"/>
        <v>1042442</v>
      </c>
      <c r="G366" s="34">
        <f t="shared" si="75"/>
        <v>61</v>
      </c>
      <c r="H366" s="36">
        <f t="shared" si="76"/>
        <v>338615</v>
      </c>
      <c r="I366"/>
      <c r="J366" s="96">
        <f>proj16aug!J366</f>
        <v>0</v>
      </c>
      <c r="K366" s="96">
        <f>proj16aug!K366</f>
        <v>0</v>
      </c>
      <c r="L366"/>
      <c r="M366" s="16"/>
      <c r="N366" s="36">
        <f t="shared" si="77"/>
        <v>1042442</v>
      </c>
      <c r="O366" s="36">
        <f t="shared" si="78"/>
        <v>338615</v>
      </c>
      <c r="P366" s="20"/>
      <c r="Q366" s="18">
        <f t="shared" si="79"/>
        <v>2762372</v>
      </c>
      <c r="R366" s="15">
        <f t="shared" si="70"/>
        <v>0</v>
      </c>
      <c r="S366">
        <v>610</v>
      </c>
      <c r="T366">
        <v>197</v>
      </c>
      <c r="U366">
        <v>1042442</v>
      </c>
      <c r="V366" s="185">
        <f>proj16jul!C366</f>
        <v>147.49</v>
      </c>
      <c r="W366" s="84">
        <f>proj16jul!D366</f>
        <v>788699</v>
      </c>
      <c r="X366" s="15">
        <f t="shared" si="80"/>
        <v>253743</v>
      </c>
      <c r="Y366" s="15">
        <f t="shared" si="71"/>
        <v>0</v>
      </c>
      <c r="Z366" s="122">
        <v>610</v>
      </c>
      <c r="AA366" s="71">
        <v>61</v>
      </c>
      <c r="AB366" s="71">
        <v>338615</v>
      </c>
      <c r="AC366" s="84">
        <f>proj16jul!E366</f>
        <v>54.690000000000005</v>
      </c>
      <c r="AD366" s="84">
        <f>proj16jul!F366</f>
        <v>295110</v>
      </c>
      <c r="AE366" s="15">
        <f t="shared" si="72"/>
        <v>43505</v>
      </c>
      <c r="AF366" s="15"/>
      <c r="AG366" s="15">
        <f t="shared" si="81"/>
        <v>0</v>
      </c>
      <c r="AH366" s="15"/>
      <c r="AI366">
        <v>610</v>
      </c>
      <c r="AJ366"/>
      <c r="AK366"/>
      <c r="AL366" s="1">
        <f t="shared" si="82"/>
        <v>-197</v>
      </c>
      <c r="AM366" s="122">
        <v>610</v>
      </c>
      <c r="AN366" s="71">
        <v>61</v>
      </c>
      <c r="AO366" s="71">
        <v>316900</v>
      </c>
      <c r="AP366" s="1">
        <f t="shared" si="83"/>
        <v>0</v>
      </c>
    </row>
    <row r="367" spans="1:42" ht="18.75">
      <c r="A367" s="19">
        <v>615</v>
      </c>
      <c r="B367" s="19" t="s">
        <v>805</v>
      </c>
      <c r="C367" s="19">
        <v>705</v>
      </c>
      <c r="D367" s="21"/>
      <c r="E367" s="34">
        <f t="shared" si="73"/>
        <v>52</v>
      </c>
      <c r="F367" s="35">
        <f t="shared" si="74"/>
        <v>335741</v>
      </c>
      <c r="G367" s="34">
        <f t="shared" si="75"/>
        <v>355</v>
      </c>
      <c r="H367" s="36">
        <f t="shared" si="76"/>
        <v>2145696</v>
      </c>
      <c r="I367"/>
      <c r="J367" s="96">
        <f>proj16aug!J367</f>
        <v>0</v>
      </c>
      <c r="K367" s="96">
        <f>proj16aug!K367</f>
        <v>0</v>
      </c>
      <c r="L367"/>
      <c r="M367" s="16"/>
      <c r="N367" s="36">
        <f t="shared" si="77"/>
        <v>335741</v>
      </c>
      <c r="O367" s="36">
        <f t="shared" si="78"/>
        <v>2145696</v>
      </c>
      <c r="P367" s="20"/>
      <c r="Q367" s="18">
        <f t="shared" si="79"/>
        <v>4963281</v>
      </c>
      <c r="R367" s="15">
        <f t="shared" si="70"/>
        <v>0</v>
      </c>
      <c r="S367">
        <v>615</v>
      </c>
      <c r="T367">
        <v>52</v>
      </c>
      <c r="U367">
        <v>335741</v>
      </c>
      <c r="V367" s="84">
        <f>proj16jul!C367</f>
        <v>58.019999999999996</v>
      </c>
      <c r="W367" s="84">
        <f>proj16jul!D367</f>
        <v>372175</v>
      </c>
      <c r="X367" s="15">
        <f t="shared" si="80"/>
        <v>-36434</v>
      </c>
      <c r="Y367" s="15">
        <f t="shared" si="71"/>
        <v>0</v>
      </c>
      <c r="Z367" s="122">
        <v>615</v>
      </c>
      <c r="AA367" s="71">
        <v>355</v>
      </c>
      <c r="AB367" s="71">
        <v>2145696</v>
      </c>
      <c r="AC367" s="84">
        <f>proj16jul!E367</f>
        <v>356.21999999999997</v>
      </c>
      <c r="AD367" s="84">
        <f>proj16jul!F367</f>
        <v>2109562</v>
      </c>
      <c r="AE367" s="15">
        <f t="shared" si="72"/>
        <v>36134</v>
      </c>
      <c r="AF367" s="15"/>
      <c r="AG367" s="15">
        <f t="shared" si="81"/>
        <v>0</v>
      </c>
      <c r="AH367" s="15"/>
      <c r="AI367" s="122">
        <v>615</v>
      </c>
      <c r="AJ367" s="71">
        <v>52</v>
      </c>
      <c r="AK367" s="71">
        <v>260000</v>
      </c>
      <c r="AL367" s="1">
        <f t="shared" si="82"/>
        <v>0</v>
      </c>
      <c r="AM367" s="122">
        <v>615</v>
      </c>
      <c r="AN367" s="71">
        <v>307</v>
      </c>
      <c r="AO367" s="71">
        <v>1563900</v>
      </c>
      <c r="AP367" s="1">
        <f t="shared" si="83"/>
        <v>-48</v>
      </c>
    </row>
    <row r="368" spans="1:42" ht="18.75">
      <c r="A368" s="19">
        <v>616</v>
      </c>
      <c r="B368" s="19" t="s">
        <v>1513</v>
      </c>
      <c r="C368" s="19">
        <v>616</v>
      </c>
      <c r="D368" s="21"/>
      <c r="E368" s="34">
        <f t="shared" si="73"/>
        <v>134</v>
      </c>
      <c r="F368" s="35">
        <f t="shared" si="74"/>
        <v>819792</v>
      </c>
      <c r="G368" s="34">
        <f t="shared" si="75"/>
        <v>126.5</v>
      </c>
      <c r="H368" s="36">
        <f t="shared" si="76"/>
        <v>727004</v>
      </c>
      <c r="I368"/>
      <c r="J368" s="96">
        <f>proj16aug!J368</f>
        <v>0</v>
      </c>
      <c r="K368" s="96">
        <f>proj16aug!K368</f>
        <v>0</v>
      </c>
      <c r="L368"/>
      <c r="M368" s="16"/>
      <c r="N368" s="36">
        <f t="shared" si="77"/>
        <v>819792</v>
      </c>
      <c r="O368" s="36">
        <f t="shared" si="78"/>
        <v>727004</v>
      </c>
      <c r="P368" s="20"/>
      <c r="Q368" s="18">
        <f t="shared" si="79"/>
        <v>3093852.5</v>
      </c>
      <c r="R368" s="15">
        <f t="shared" si="70"/>
        <v>0</v>
      </c>
      <c r="S368">
        <v>616</v>
      </c>
      <c r="T368">
        <v>134</v>
      </c>
      <c r="U368">
        <v>819792</v>
      </c>
      <c r="V368" s="84">
        <f>proj16jul!C368</f>
        <v>119.33999999999997</v>
      </c>
      <c r="W368" s="84">
        <f>proj16jul!D368</f>
        <v>779951</v>
      </c>
      <c r="X368" s="15">
        <f t="shared" si="80"/>
        <v>39841</v>
      </c>
      <c r="Y368" s="15">
        <f t="shared" si="71"/>
        <v>0</v>
      </c>
      <c r="Z368" s="122">
        <v>616</v>
      </c>
      <c r="AA368" s="71">
        <v>126.5</v>
      </c>
      <c r="AB368" s="71">
        <v>727004</v>
      </c>
      <c r="AC368" s="84">
        <f>proj16jul!E368</f>
        <v>123.43999999999998</v>
      </c>
      <c r="AD368" s="84">
        <f>proj16jul!F368</f>
        <v>713575</v>
      </c>
      <c r="AE368" s="15">
        <f t="shared" si="72"/>
        <v>13429</v>
      </c>
      <c r="AF368" s="15"/>
      <c r="AG368" s="15">
        <f t="shared" si="81"/>
        <v>0</v>
      </c>
      <c r="AH368" s="15"/>
      <c r="AI368" s="122">
        <v>616</v>
      </c>
      <c r="AJ368" s="71">
        <v>134</v>
      </c>
      <c r="AK368" s="71">
        <v>670000</v>
      </c>
      <c r="AL368" s="1">
        <f t="shared" si="82"/>
        <v>0</v>
      </c>
      <c r="AM368" s="122">
        <v>616</v>
      </c>
      <c r="AN368" s="71">
        <v>124</v>
      </c>
      <c r="AO368" s="71">
        <v>627688</v>
      </c>
      <c r="AP368" s="1">
        <f t="shared" si="83"/>
        <v>-2.5</v>
      </c>
    </row>
    <row r="369" spans="1:42" ht="18.75">
      <c r="A369" s="19">
        <v>618</v>
      </c>
      <c r="B369" s="19" t="s">
        <v>1295</v>
      </c>
      <c r="C369" s="19">
        <v>706</v>
      </c>
      <c r="D369" s="21"/>
      <c r="E369" s="34">
        <f t="shared" si="73"/>
        <v>226</v>
      </c>
      <c r="F369" s="35">
        <f t="shared" si="74"/>
        <v>1270730</v>
      </c>
      <c r="G369" s="34">
        <f t="shared" si="75"/>
        <v>96.5</v>
      </c>
      <c r="H369" s="36">
        <f t="shared" si="76"/>
        <v>558660</v>
      </c>
      <c r="I369"/>
      <c r="J369" s="96">
        <f>proj16aug!J369</f>
        <v>-1050</v>
      </c>
      <c r="K369" s="96">
        <f>proj16aug!K369</f>
        <v>0</v>
      </c>
      <c r="L369"/>
      <c r="M369" s="16"/>
      <c r="N369" s="36">
        <f t="shared" si="77"/>
        <v>1269680</v>
      </c>
      <c r="O369" s="36">
        <f t="shared" si="78"/>
        <v>558660</v>
      </c>
      <c r="P369" s="20"/>
      <c r="Q369" s="18">
        <f t="shared" si="79"/>
        <v>3657002.5</v>
      </c>
      <c r="R369" s="15">
        <f t="shared" si="70"/>
        <v>0</v>
      </c>
      <c r="S369">
        <v>618</v>
      </c>
      <c r="T369">
        <v>226</v>
      </c>
      <c r="U369">
        <v>1270730</v>
      </c>
      <c r="V369" s="84">
        <f>proj16jul!C369</f>
        <v>242.14999999999998</v>
      </c>
      <c r="W369" s="84">
        <f>proj16jul!D369</f>
        <v>1298303</v>
      </c>
      <c r="X369" s="15">
        <f t="shared" si="80"/>
        <v>-27573</v>
      </c>
      <c r="Y369" s="15">
        <f t="shared" si="71"/>
        <v>0</v>
      </c>
      <c r="Z369" s="122">
        <v>618</v>
      </c>
      <c r="AA369" s="71">
        <v>96.5</v>
      </c>
      <c r="AB369" s="71">
        <v>558660</v>
      </c>
      <c r="AC369" s="84">
        <f>proj16jul!E369</f>
        <v>101.46</v>
      </c>
      <c r="AD369" s="84">
        <f>proj16jul!F369</f>
        <v>580163</v>
      </c>
      <c r="AE369" s="15">
        <f t="shared" si="72"/>
        <v>-21503</v>
      </c>
      <c r="AF369" s="15"/>
      <c r="AG369" s="15">
        <f t="shared" si="81"/>
        <v>0</v>
      </c>
      <c r="AH369" s="15"/>
      <c r="AI369" s="122">
        <v>618</v>
      </c>
      <c r="AJ369" s="71">
        <v>226</v>
      </c>
      <c r="AK369" s="71">
        <v>1130000</v>
      </c>
      <c r="AL369" s="1">
        <f t="shared" si="82"/>
        <v>0</v>
      </c>
      <c r="AM369" s="122">
        <v>618</v>
      </c>
      <c r="AN369" s="71">
        <v>97.5</v>
      </c>
      <c r="AO369" s="71">
        <v>487500</v>
      </c>
      <c r="AP369" s="1">
        <f t="shared" si="83"/>
        <v>1</v>
      </c>
    </row>
    <row r="370" spans="1:42" ht="18.75">
      <c r="A370" s="19">
        <v>620</v>
      </c>
      <c r="B370" s="19" t="s">
        <v>1271</v>
      </c>
      <c r="C370" s="19">
        <v>707</v>
      </c>
      <c r="D370" s="21"/>
      <c r="E370" s="34">
        <f t="shared" si="73"/>
        <v>90</v>
      </c>
      <c r="F370" s="35">
        <f t="shared" si="74"/>
        <v>514387</v>
      </c>
      <c r="G370" s="34">
        <f t="shared" si="75"/>
        <v>28</v>
      </c>
      <c r="H370" s="36">
        <f t="shared" si="76"/>
        <v>158266</v>
      </c>
      <c r="I370"/>
      <c r="J370" s="96">
        <f>proj16aug!J370</f>
        <v>0</v>
      </c>
      <c r="K370" s="96">
        <f>proj16aug!K370</f>
        <v>0</v>
      </c>
      <c r="L370"/>
      <c r="M370" s="16"/>
      <c r="N370" s="36">
        <f t="shared" si="77"/>
        <v>514387</v>
      </c>
      <c r="O370" s="36">
        <f t="shared" si="78"/>
        <v>158266</v>
      </c>
      <c r="P370" s="20"/>
      <c r="Q370" s="18">
        <f t="shared" si="79"/>
        <v>1345424</v>
      </c>
      <c r="R370" s="15">
        <f t="shared" si="70"/>
        <v>0</v>
      </c>
      <c r="S370">
        <v>620</v>
      </c>
      <c r="T370">
        <v>90</v>
      </c>
      <c r="U370">
        <v>514387</v>
      </c>
      <c r="V370" s="84">
        <f>proj16jul!C370</f>
        <v>93.44</v>
      </c>
      <c r="W370" s="84">
        <f>proj16jul!D370</f>
        <v>528640</v>
      </c>
      <c r="X370" s="15">
        <f t="shared" si="80"/>
        <v>-14253</v>
      </c>
      <c r="Y370" s="15">
        <f t="shared" si="71"/>
        <v>0</v>
      </c>
      <c r="Z370" s="122">
        <v>620</v>
      </c>
      <c r="AA370" s="71">
        <v>28</v>
      </c>
      <c r="AB370" s="71">
        <v>158266</v>
      </c>
      <c r="AC370" s="84">
        <f>proj16jul!E370</f>
        <v>31.59</v>
      </c>
      <c r="AD370" s="84">
        <f>proj16jul!F370</f>
        <v>161890</v>
      </c>
      <c r="AE370" s="15">
        <f t="shared" si="72"/>
        <v>-3624</v>
      </c>
      <c r="AF370" s="15"/>
      <c r="AG370" s="15">
        <f t="shared" si="81"/>
        <v>0</v>
      </c>
      <c r="AH370" s="15"/>
      <c r="AI370" s="122">
        <v>620</v>
      </c>
      <c r="AJ370" s="71">
        <v>90</v>
      </c>
      <c r="AK370" s="71">
        <v>450000</v>
      </c>
      <c r="AL370" s="1">
        <f t="shared" si="82"/>
        <v>0</v>
      </c>
      <c r="AM370" s="122">
        <v>620</v>
      </c>
      <c r="AN370" s="71">
        <v>28</v>
      </c>
      <c r="AO370" s="71">
        <v>145100</v>
      </c>
      <c r="AP370" s="1">
        <f t="shared" si="83"/>
        <v>0</v>
      </c>
    </row>
    <row r="371" spans="1:42" ht="18.75">
      <c r="A371" s="19">
        <v>622</v>
      </c>
      <c r="B371" s="19" t="s">
        <v>800</v>
      </c>
      <c r="C371" s="19">
        <v>765</v>
      </c>
      <c r="D371" s="21"/>
      <c r="E371" s="34">
        <f t="shared" si="73"/>
        <v>43</v>
      </c>
      <c r="F371" s="35">
        <f t="shared" si="74"/>
        <v>226000</v>
      </c>
      <c r="G371" s="34">
        <f t="shared" si="75"/>
        <v>81.5</v>
      </c>
      <c r="H371" s="36">
        <f t="shared" si="76"/>
        <v>471917</v>
      </c>
      <c r="I371"/>
      <c r="J371" s="96">
        <f>proj16aug!J371</f>
        <v>0</v>
      </c>
      <c r="K371" s="96">
        <f>proj16aug!K371</f>
        <v>0</v>
      </c>
      <c r="L371"/>
      <c r="M371" s="16"/>
      <c r="N371" s="36">
        <f t="shared" si="77"/>
        <v>226000</v>
      </c>
      <c r="O371" s="36">
        <f t="shared" si="78"/>
        <v>471917</v>
      </c>
      <c r="P371" s="20"/>
      <c r="Q371" s="18">
        <f t="shared" si="79"/>
        <v>1395958.5</v>
      </c>
      <c r="R371" s="15">
        <f t="shared" si="70"/>
        <v>0</v>
      </c>
      <c r="S371">
        <v>622</v>
      </c>
      <c r="T371">
        <v>43</v>
      </c>
      <c r="U371">
        <v>226000</v>
      </c>
      <c r="V371" s="84">
        <f>proj16jul!C371</f>
        <v>39.47</v>
      </c>
      <c r="W371" s="84">
        <f>proj16jul!D371</f>
        <v>197350</v>
      </c>
      <c r="X371" s="15">
        <f t="shared" si="80"/>
        <v>28650</v>
      </c>
      <c r="Y371" s="15">
        <f t="shared" si="71"/>
        <v>0</v>
      </c>
      <c r="Z371" s="122">
        <v>622</v>
      </c>
      <c r="AA371" s="71">
        <v>81.5</v>
      </c>
      <c r="AB371" s="71">
        <v>471917</v>
      </c>
      <c r="AC371" s="84">
        <f>proj16jul!E371</f>
        <v>80.649999999999991</v>
      </c>
      <c r="AD371" s="84">
        <f>proj16jul!F371</f>
        <v>455181</v>
      </c>
      <c r="AE371" s="15">
        <f t="shared" si="72"/>
        <v>16736</v>
      </c>
      <c r="AF371" s="15"/>
      <c r="AG371" s="15">
        <f t="shared" si="81"/>
        <v>0</v>
      </c>
      <c r="AH371" s="15"/>
      <c r="AI371" s="122">
        <v>622</v>
      </c>
      <c r="AJ371" s="71">
        <v>43</v>
      </c>
      <c r="AK371" s="71">
        <v>215000</v>
      </c>
      <c r="AL371" s="1">
        <f t="shared" si="82"/>
        <v>0</v>
      </c>
      <c r="AM371" s="122">
        <v>622</v>
      </c>
      <c r="AN371" s="71">
        <v>79.5</v>
      </c>
      <c r="AO371" s="71">
        <v>406888</v>
      </c>
      <c r="AP371" s="1">
        <f t="shared" si="83"/>
        <v>-2</v>
      </c>
    </row>
    <row r="372" spans="1:42" ht="18.75">
      <c r="A372" s="19">
        <v>625</v>
      </c>
      <c r="B372" s="19" t="s">
        <v>842</v>
      </c>
      <c r="C372" s="19">
        <v>710</v>
      </c>
      <c r="D372" s="21"/>
      <c r="E372" s="34">
        <f t="shared" si="73"/>
        <v>29</v>
      </c>
      <c r="F372" s="35">
        <f t="shared" si="74"/>
        <v>172000</v>
      </c>
      <c r="G372" s="34">
        <f t="shared" si="75"/>
        <v>151</v>
      </c>
      <c r="H372" s="36">
        <f t="shared" si="76"/>
        <v>780499</v>
      </c>
      <c r="I372"/>
      <c r="J372" s="96">
        <f>proj16aug!J372</f>
        <v>0</v>
      </c>
      <c r="K372" s="96">
        <f>proj16aug!K372</f>
        <v>0</v>
      </c>
      <c r="L372"/>
      <c r="M372" s="16"/>
      <c r="N372" s="36">
        <f t="shared" si="77"/>
        <v>172000</v>
      </c>
      <c r="O372" s="36">
        <f t="shared" si="78"/>
        <v>780499</v>
      </c>
      <c r="P372" s="20"/>
      <c r="Q372" s="18">
        <f t="shared" si="79"/>
        <v>1905178</v>
      </c>
      <c r="R372" s="15">
        <f t="shared" si="70"/>
        <v>0</v>
      </c>
      <c r="S372">
        <v>625</v>
      </c>
      <c r="T372">
        <v>29</v>
      </c>
      <c r="U372">
        <v>172000</v>
      </c>
      <c r="V372" s="185">
        <f>proj16jul!C372</f>
        <v>28.82</v>
      </c>
      <c r="W372" s="84">
        <f>proj16jul!D372</f>
        <v>154726</v>
      </c>
      <c r="X372" s="15">
        <f t="shared" si="80"/>
        <v>17274</v>
      </c>
      <c r="Y372" s="15">
        <f t="shared" si="71"/>
        <v>0</v>
      </c>
      <c r="Z372" s="122">
        <v>625</v>
      </c>
      <c r="AA372" s="71">
        <v>151</v>
      </c>
      <c r="AB372" s="71">
        <v>780499</v>
      </c>
      <c r="AC372" s="84">
        <f>proj16jul!E372</f>
        <v>161.51</v>
      </c>
      <c r="AD372" s="84">
        <f>proj16jul!F372</f>
        <v>936066</v>
      </c>
      <c r="AE372" s="15">
        <f t="shared" si="72"/>
        <v>-155567</v>
      </c>
      <c r="AF372" s="15"/>
      <c r="AG372" s="15">
        <f t="shared" si="81"/>
        <v>0</v>
      </c>
      <c r="AH372" s="15"/>
      <c r="AI372">
        <v>625</v>
      </c>
      <c r="AJ372"/>
      <c r="AK372"/>
      <c r="AL372" s="1">
        <f t="shared" si="82"/>
        <v>-29</v>
      </c>
      <c r="AM372" s="122">
        <v>625</v>
      </c>
      <c r="AN372" s="71">
        <v>151</v>
      </c>
      <c r="AO372" s="71">
        <v>760100</v>
      </c>
      <c r="AP372" s="1">
        <f t="shared" si="83"/>
        <v>0</v>
      </c>
    </row>
    <row r="373" spans="1:42" ht="18.75">
      <c r="A373" s="19">
        <v>632</v>
      </c>
      <c r="B373" s="19" t="s">
        <v>819</v>
      </c>
      <c r="C373" s="19">
        <v>632</v>
      </c>
      <c r="D373" s="21"/>
      <c r="E373" s="34">
        <f t="shared" si="73"/>
        <v>26</v>
      </c>
      <c r="F373" s="35">
        <f t="shared" si="74"/>
        <v>145189</v>
      </c>
      <c r="G373" s="34">
        <f t="shared" si="75"/>
        <v>11</v>
      </c>
      <c r="H373" s="36">
        <f t="shared" si="76"/>
        <v>59000</v>
      </c>
      <c r="I373"/>
      <c r="J373" s="96">
        <f>proj16aug!J373</f>
        <v>0</v>
      </c>
      <c r="K373" s="96">
        <f>proj16aug!K373</f>
        <v>0</v>
      </c>
      <c r="L373"/>
      <c r="M373" s="16"/>
      <c r="N373" s="36">
        <f t="shared" si="77"/>
        <v>145189</v>
      </c>
      <c r="O373" s="36">
        <f t="shared" si="78"/>
        <v>59000</v>
      </c>
      <c r="P373" s="20"/>
      <c r="Q373" s="18">
        <f t="shared" si="79"/>
        <v>408415</v>
      </c>
      <c r="R373" s="15">
        <f t="shared" si="70"/>
        <v>0</v>
      </c>
      <c r="S373">
        <v>632</v>
      </c>
      <c r="T373">
        <v>26</v>
      </c>
      <c r="U373">
        <v>145189</v>
      </c>
      <c r="V373" s="84">
        <f>proj16jul!C373</f>
        <v>20.22</v>
      </c>
      <c r="W373" s="84">
        <f>proj16jul!D373</f>
        <v>103289</v>
      </c>
      <c r="X373" s="15">
        <f t="shared" si="80"/>
        <v>41900</v>
      </c>
      <c r="Y373" s="15">
        <f t="shared" si="71"/>
        <v>0</v>
      </c>
      <c r="Z373" s="122">
        <v>632</v>
      </c>
      <c r="AA373" s="71">
        <v>11</v>
      </c>
      <c r="AB373" s="71">
        <v>59000</v>
      </c>
      <c r="AC373" s="84">
        <f>proj16jul!E373</f>
        <v>7.26</v>
      </c>
      <c r="AD373" s="84">
        <f>proj16jul!F373</f>
        <v>36300</v>
      </c>
      <c r="AE373" s="15">
        <f t="shared" si="72"/>
        <v>22700</v>
      </c>
      <c r="AF373" s="15"/>
      <c r="AG373" s="15">
        <f t="shared" si="81"/>
        <v>0</v>
      </c>
      <c r="AH373" s="15"/>
      <c r="AI373" s="122">
        <v>632</v>
      </c>
      <c r="AJ373" s="71">
        <v>26</v>
      </c>
      <c r="AK373" s="71">
        <v>130000</v>
      </c>
      <c r="AL373" s="1">
        <f t="shared" si="82"/>
        <v>0</v>
      </c>
      <c r="AM373" s="122">
        <v>632</v>
      </c>
      <c r="AN373" s="71">
        <v>11</v>
      </c>
      <c r="AO373" s="71">
        <v>55000</v>
      </c>
      <c r="AP373" s="1">
        <f t="shared" si="83"/>
        <v>0</v>
      </c>
    </row>
    <row r="374" spans="1:42" ht="18.75">
      <c r="A374" s="19">
        <v>635</v>
      </c>
      <c r="B374" s="19" t="s">
        <v>1291</v>
      </c>
      <c r="C374" s="19">
        <v>712</v>
      </c>
      <c r="D374" s="21"/>
      <c r="E374" s="34">
        <f t="shared" si="73"/>
        <v>161</v>
      </c>
      <c r="F374" s="35">
        <f t="shared" si="74"/>
        <v>1022486</v>
      </c>
      <c r="G374" s="34">
        <f t="shared" si="75"/>
        <v>158</v>
      </c>
      <c r="H374" s="36">
        <f t="shared" si="76"/>
        <v>882971</v>
      </c>
      <c r="I374"/>
      <c r="J374" s="96">
        <f>proj16aug!J374</f>
        <v>0</v>
      </c>
      <c r="K374" s="96">
        <f>proj16aug!K374</f>
        <v>0</v>
      </c>
      <c r="L374"/>
      <c r="M374" s="16"/>
      <c r="N374" s="36">
        <f t="shared" si="77"/>
        <v>1022486</v>
      </c>
      <c r="O374" s="36">
        <f t="shared" si="78"/>
        <v>882971</v>
      </c>
      <c r="P374" s="20"/>
      <c r="Q374" s="18">
        <f t="shared" si="79"/>
        <v>3811233</v>
      </c>
      <c r="R374" s="15">
        <f t="shared" si="70"/>
        <v>0</v>
      </c>
      <c r="S374">
        <v>635</v>
      </c>
      <c r="T374">
        <v>161</v>
      </c>
      <c r="U374">
        <v>1022486</v>
      </c>
      <c r="V374" s="84">
        <f>proj16jul!C374</f>
        <v>152.82000000000002</v>
      </c>
      <c r="W374" s="84">
        <f>proj16jul!D374</f>
        <v>978043</v>
      </c>
      <c r="X374" s="15">
        <f t="shared" si="80"/>
        <v>44443</v>
      </c>
      <c r="Y374" s="15">
        <f t="shared" si="71"/>
        <v>0</v>
      </c>
      <c r="Z374" s="122">
        <v>635</v>
      </c>
      <c r="AA374" s="71">
        <v>158</v>
      </c>
      <c r="AB374" s="71">
        <v>882971</v>
      </c>
      <c r="AC374" s="84">
        <f>proj16jul!E374</f>
        <v>148.17000000000002</v>
      </c>
      <c r="AD374" s="84">
        <f>proj16jul!F374</f>
        <v>808367</v>
      </c>
      <c r="AE374" s="15">
        <f t="shared" si="72"/>
        <v>74604</v>
      </c>
      <c r="AF374" s="15"/>
      <c r="AG374" s="15">
        <f t="shared" si="81"/>
        <v>0</v>
      </c>
      <c r="AH374" s="15"/>
      <c r="AI374" s="122">
        <v>635</v>
      </c>
      <c r="AJ374" s="71">
        <v>161</v>
      </c>
      <c r="AK374" s="71">
        <v>805000</v>
      </c>
      <c r="AL374" s="1">
        <f t="shared" si="82"/>
        <v>0</v>
      </c>
      <c r="AM374" s="122">
        <v>635</v>
      </c>
      <c r="AN374" s="71">
        <v>158.5</v>
      </c>
      <c r="AO374" s="71">
        <v>792600</v>
      </c>
      <c r="AP374" s="1">
        <f t="shared" si="83"/>
        <v>0.5</v>
      </c>
    </row>
    <row r="375" spans="1:42" ht="18.75">
      <c r="A375" s="19">
        <v>640</v>
      </c>
      <c r="B375" s="19" t="s">
        <v>916</v>
      </c>
      <c r="C375" s="19">
        <v>713</v>
      </c>
      <c r="D375" s="21"/>
      <c r="E375" s="34">
        <f t="shared" si="73"/>
        <v>0</v>
      </c>
      <c r="F375" s="35">
        <f t="shared" si="74"/>
        <v>0</v>
      </c>
      <c r="G375" s="34">
        <f t="shared" si="75"/>
        <v>1</v>
      </c>
      <c r="H375" s="36">
        <f t="shared" si="76"/>
        <v>6700</v>
      </c>
      <c r="I375"/>
      <c r="J375" s="96">
        <f>proj16aug!J375</f>
        <v>0</v>
      </c>
      <c r="K375" s="96">
        <f>proj16aug!K375</f>
        <v>0</v>
      </c>
      <c r="L375"/>
      <c r="M375" s="16"/>
      <c r="N375" s="36">
        <f t="shared" si="77"/>
        <v>0</v>
      </c>
      <c r="O375" s="36">
        <f t="shared" si="78"/>
        <v>6700</v>
      </c>
      <c r="P375" s="20"/>
      <c r="Q375" s="18">
        <f t="shared" si="79"/>
        <v>13401</v>
      </c>
      <c r="R375" s="15">
        <f t="shared" si="70"/>
        <v>0</v>
      </c>
      <c r="S375">
        <v>640</v>
      </c>
      <c r="T375"/>
      <c r="U375"/>
      <c r="V375" s="185">
        <f>proj16jul!C375</f>
        <v>0</v>
      </c>
      <c r="W375" s="84">
        <f>proj16jul!D375</f>
        <v>0</v>
      </c>
      <c r="X375" s="15">
        <f t="shared" si="80"/>
        <v>0</v>
      </c>
      <c r="Y375" s="15">
        <f t="shared" si="71"/>
        <v>0</v>
      </c>
      <c r="Z375" s="122">
        <v>640</v>
      </c>
      <c r="AA375" s="71">
        <v>1</v>
      </c>
      <c r="AB375" s="71">
        <v>6700</v>
      </c>
      <c r="AC375" s="84">
        <f>proj16jul!E375</f>
        <v>0</v>
      </c>
      <c r="AD375" s="84">
        <f>proj16jul!F375</f>
        <v>0</v>
      </c>
      <c r="AE375" s="15">
        <f t="shared" si="72"/>
        <v>6700</v>
      </c>
      <c r="AF375" s="15"/>
      <c r="AG375" s="15">
        <f t="shared" si="81"/>
        <v>0</v>
      </c>
      <c r="AH375" s="15"/>
      <c r="AI375">
        <v>640</v>
      </c>
      <c r="AJ375"/>
      <c r="AK375"/>
      <c r="AL375" s="1">
        <f t="shared" si="82"/>
        <v>0</v>
      </c>
      <c r="AM375" s="122">
        <v>640</v>
      </c>
      <c r="AN375" s="71">
        <v>1</v>
      </c>
      <c r="AO375" s="71">
        <v>6700</v>
      </c>
      <c r="AP375" s="1">
        <f t="shared" si="83"/>
        <v>0</v>
      </c>
    </row>
    <row r="376" spans="1:42" ht="18.75">
      <c r="A376" s="19">
        <v>645</v>
      </c>
      <c r="B376" s="19" t="s">
        <v>782</v>
      </c>
      <c r="C376" s="19">
        <v>714</v>
      </c>
      <c r="D376" s="21"/>
      <c r="E376" s="34">
        <f t="shared" si="73"/>
        <v>107</v>
      </c>
      <c r="F376" s="35">
        <f t="shared" si="74"/>
        <v>709268</v>
      </c>
      <c r="G376" s="34">
        <f t="shared" si="75"/>
        <v>358</v>
      </c>
      <c r="H376" s="36">
        <f t="shared" si="76"/>
        <v>2119758</v>
      </c>
      <c r="I376"/>
      <c r="J376" s="96">
        <f>proj16aug!J376</f>
        <v>0</v>
      </c>
      <c r="K376" s="96">
        <f>proj16aug!K376</f>
        <v>0</v>
      </c>
      <c r="L376"/>
      <c r="M376" s="16"/>
      <c r="N376" s="36">
        <f t="shared" si="77"/>
        <v>709268</v>
      </c>
      <c r="O376" s="36">
        <f t="shared" si="78"/>
        <v>2119758</v>
      </c>
      <c r="P376" s="20"/>
      <c r="Q376" s="18">
        <f t="shared" si="79"/>
        <v>5658517</v>
      </c>
      <c r="R376" s="15">
        <f t="shared" si="70"/>
        <v>0</v>
      </c>
      <c r="S376">
        <v>645</v>
      </c>
      <c r="T376">
        <v>107</v>
      </c>
      <c r="U376">
        <v>709268</v>
      </c>
      <c r="V376" s="84">
        <f>proj16jul!C376</f>
        <v>102.25</v>
      </c>
      <c r="W376" s="84">
        <f>proj16jul!D376</f>
        <v>686441</v>
      </c>
      <c r="X376" s="15">
        <f t="shared" si="80"/>
        <v>22827</v>
      </c>
      <c r="Y376" s="15">
        <f t="shared" si="71"/>
        <v>0</v>
      </c>
      <c r="Z376" s="122">
        <v>645</v>
      </c>
      <c r="AA376" s="71">
        <v>358</v>
      </c>
      <c r="AB376" s="71">
        <v>2119758</v>
      </c>
      <c r="AC376" s="84">
        <f>proj16jul!E376</f>
        <v>356.43000000000012</v>
      </c>
      <c r="AD376" s="84">
        <f>proj16jul!F376</f>
        <v>2187117</v>
      </c>
      <c r="AE376" s="15">
        <f t="shared" si="72"/>
        <v>-67359</v>
      </c>
      <c r="AF376" s="15"/>
      <c r="AG376" s="15">
        <f t="shared" si="81"/>
        <v>0</v>
      </c>
      <c r="AH376" s="15"/>
      <c r="AI376" s="122">
        <v>645</v>
      </c>
      <c r="AJ376" s="71">
        <v>107</v>
      </c>
      <c r="AK376" s="71">
        <v>535000</v>
      </c>
      <c r="AL376" s="1">
        <f t="shared" si="82"/>
        <v>0</v>
      </c>
      <c r="AM376" s="122">
        <v>645</v>
      </c>
      <c r="AN376" s="71">
        <v>359</v>
      </c>
      <c r="AO376" s="71">
        <v>1803500</v>
      </c>
      <c r="AP376" s="1">
        <f t="shared" si="83"/>
        <v>1</v>
      </c>
    </row>
    <row r="377" spans="1:42" ht="18.75">
      <c r="A377" s="19">
        <v>650</v>
      </c>
      <c r="B377" s="19" t="s">
        <v>896</v>
      </c>
      <c r="C377" s="19">
        <v>715</v>
      </c>
      <c r="D377" s="21"/>
      <c r="E377" s="34">
        <f t="shared" si="73"/>
        <v>12</v>
      </c>
      <c r="F377" s="35">
        <f t="shared" si="74"/>
        <v>64000</v>
      </c>
      <c r="G377" s="34">
        <f t="shared" si="75"/>
        <v>23.5</v>
      </c>
      <c r="H377" s="36">
        <f t="shared" si="76"/>
        <v>140935</v>
      </c>
      <c r="I377"/>
      <c r="J377" s="96">
        <f>proj16aug!J377</f>
        <v>0</v>
      </c>
      <c r="K377" s="96">
        <f>proj16aug!K377</f>
        <v>0</v>
      </c>
      <c r="L377"/>
      <c r="M377" s="16"/>
      <c r="N377" s="36">
        <f t="shared" si="77"/>
        <v>64000</v>
      </c>
      <c r="O377" s="36">
        <f t="shared" si="78"/>
        <v>140935</v>
      </c>
      <c r="P377" s="20"/>
      <c r="Q377" s="18">
        <f t="shared" si="79"/>
        <v>409905.5</v>
      </c>
      <c r="R377" s="15">
        <f t="shared" si="70"/>
        <v>0</v>
      </c>
      <c r="S377">
        <v>650</v>
      </c>
      <c r="T377">
        <v>12</v>
      </c>
      <c r="U377">
        <v>64000</v>
      </c>
      <c r="V377" s="185">
        <f>proj16jul!C377</f>
        <v>0</v>
      </c>
      <c r="W377" s="84">
        <f>proj16jul!D377</f>
        <v>0</v>
      </c>
      <c r="X377" s="15">
        <f t="shared" si="80"/>
        <v>64000</v>
      </c>
      <c r="Y377" s="15">
        <f t="shared" si="71"/>
        <v>0</v>
      </c>
      <c r="Z377" s="122">
        <v>650</v>
      </c>
      <c r="AA377" s="71">
        <v>23.5</v>
      </c>
      <c r="AB377" s="71">
        <v>140935</v>
      </c>
      <c r="AC377" s="84">
        <f>proj16jul!E377</f>
        <v>15.790000000000001</v>
      </c>
      <c r="AD377" s="84">
        <f>proj16jul!F377</f>
        <v>86107</v>
      </c>
      <c r="AE377" s="15">
        <f t="shared" si="72"/>
        <v>54828</v>
      </c>
      <c r="AF377" s="15"/>
      <c r="AG377" s="15">
        <f t="shared" si="81"/>
        <v>0</v>
      </c>
      <c r="AH377" s="15"/>
      <c r="AI377">
        <v>650</v>
      </c>
      <c r="AJ377"/>
      <c r="AK377"/>
      <c r="AL377" s="1">
        <f t="shared" si="82"/>
        <v>-12</v>
      </c>
      <c r="AM377" s="122">
        <v>650</v>
      </c>
      <c r="AN377" s="71">
        <v>25</v>
      </c>
      <c r="AO377" s="71">
        <v>130100</v>
      </c>
      <c r="AP377" s="1">
        <f t="shared" si="83"/>
        <v>1.5</v>
      </c>
    </row>
    <row r="378" spans="1:42" ht="18.75">
      <c r="A378" s="19">
        <v>655</v>
      </c>
      <c r="B378" s="19" t="s">
        <v>1282</v>
      </c>
      <c r="C378" s="19">
        <v>716</v>
      </c>
      <c r="D378" s="21"/>
      <c r="E378" s="34">
        <f t="shared" si="73"/>
        <v>0</v>
      </c>
      <c r="F378" s="35">
        <f t="shared" si="74"/>
        <v>0</v>
      </c>
      <c r="G378" s="34">
        <f t="shared" si="75"/>
        <v>3</v>
      </c>
      <c r="H378" s="36">
        <f t="shared" si="76"/>
        <v>18400</v>
      </c>
      <c r="I378"/>
      <c r="J378" s="96">
        <f>proj16aug!J378</f>
        <v>0</v>
      </c>
      <c r="K378" s="96">
        <f>proj16aug!K378</f>
        <v>0</v>
      </c>
      <c r="L378"/>
      <c r="M378" s="16"/>
      <c r="N378" s="36">
        <f t="shared" si="77"/>
        <v>0</v>
      </c>
      <c r="O378" s="36">
        <f t="shared" si="78"/>
        <v>18400</v>
      </c>
      <c r="P378" s="20"/>
      <c r="Q378" s="18">
        <f t="shared" si="79"/>
        <v>36803</v>
      </c>
      <c r="R378" s="15">
        <f t="shared" si="70"/>
        <v>0</v>
      </c>
      <c r="S378">
        <v>655</v>
      </c>
      <c r="T378"/>
      <c r="U378"/>
      <c r="V378" s="185">
        <f>proj16jul!C378</f>
        <v>0</v>
      </c>
      <c r="W378" s="84">
        <f>proj16jul!D378</f>
        <v>0</v>
      </c>
      <c r="X378" s="15">
        <f t="shared" si="80"/>
        <v>0</v>
      </c>
      <c r="Y378" s="15">
        <f t="shared" si="71"/>
        <v>0</v>
      </c>
      <c r="Z378" s="122">
        <v>655</v>
      </c>
      <c r="AA378" s="71">
        <v>3</v>
      </c>
      <c r="AB378" s="71">
        <v>18400</v>
      </c>
      <c r="AC378" s="84">
        <f>proj16jul!E378</f>
        <v>0</v>
      </c>
      <c r="AD378" s="84">
        <f>proj16jul!F378</f>
        <v>0</v>
      </c>
      <c r="AE378" s="15">
        <f t="shared" si="72"/>
        <v>18400</v>
      </c>
      <c r="AF378" s="15"/>
      <c r="AG378" s="15">
        <f t="shared" si="81"/>
        <v>0</v>
      </c>
      <c r="AH378" s="15"/>
      <c r="AI378">
        <v>655</v>
      </c>
      <c r="AJ378"/>
      <c r="AK378"/>
      <c r="AL378" s="1">
        <f t="shared" si="82"/>
        <v>0</v>
      </c>
      <c r="AM378" s="122">
        <v>655</v>
      </c>
      <c r="AN378" s="71">
        <v>3</v>
      </c>
      <c r="AO378" s="71">
        <v>18400</v>
      </c>
      <c r="AP378" s="1">
        <f t="shared" si="83"/>
        <v>0</v>
      </c>
    </row>
    <row r="379" spans="1:42" ht="18.75">
      <c r="A379" s="19">
        <v>658</v>
      </c>
      <c r="B379" s="19" t="s">
        <v>875</v>
      </c>
      <c r="C379" s="19">
        <v>780</v>
      </c>
      <c r="D379" s="21"/>
      <c r="E379" s="34">
        <f t="shared" si="73"/>
        <v>148</v>
      </c>
      <c r="F379" s="35">
        <f t="shared" si="74"/>
        <v>827821</v>
      </c>
      <c r="G379" s="34">
        <f t="shared" si="75"/>
        <v>55.5</v>
      </c>
      <c r="H379" s="36">
        <f t="shared" si="76"/>
        <v>333517</v>
      </c>
      <c r="I379"/>
      <c r="J379" s="96">
        <f>proj16aug!J379</f>
        <v>0</v>
      </c>
      <c r="K379" s="96">
        <f>proj16aug!K379</f>
        <v>0</v>
      </c>
      <c r="L379"/>
      <c r="M379" s="16"/>
      <c r="N379" s="36">
        <f t="shared" si="77"/>
        <v>827821</v>
      </c>
      <c r="O379" s="36">
        <f t="shared" si="78"/>
        <v>333517</v>
      </c>
      <c r="P379" s="20"/>
      <c r="Q379" s="18">
        <f t="shared" si="79"/>
        <v>2322879.5</v>
      </c>
      <c r="R379" s="15">
        <f t="shared" si="70"/>
        <v>0</v>
      </c>
      <c r="S379">
        <v>658</v>
      </c>
      <c r="T379">
        <v>148</v>
      </c>
      <c r="U379">
        <v>827821</v>
      </c>
      <c r="V379" s="84">
        <f>proj16jul!C379</f>
        <v>136.45000000000002</v>
      </c>
      <c r="W379" s="84">
        <f>proj16jul!D379</f>
        <v>765916</v>
      </c>
      <c r="X379" s="15">
        <f t="shared" si="80"/>
        <v>61905</v>
      </c>
      <c r="Y379" s="15">
        <f t="shared" si="71"/>
        <v>0</v>
      </c>
      <c r="Z379" s="122">
        <v>658</v>
      </c>
      <c r="AA379" s="71">
        <v>55.5</v>
      </c>
      <c r="AB379" s="71">
        <v>333517</v>
      </c>
      <c r="AC379" s="84">
        <f>proj16jul!E379</f>
        <v>41.65</v>
      </c>
      <c r="AD379" s="84">
        <f>proj16jul!F379</f>
        <v>255560</v>
      </c>
      <c r="AE379" s="15">
        <f t="shared" si="72"/>
        <v>77957</v>
      </c>
      <c r="AF379" s="15"/>
      <c r="AG379" s="15">
        <f t="shared" si="81"/>
        <v>0</v>
      </c>
      <c r="AH379" s="15"/>
      <c r="AI379" s="122">
        <v>658</v>
      </c>
      <c r="AJ379" s="71">
        <v>148</v>
      </c>
      <c r="AK379" s="71">
        <v>740000</v>
      </c>
      <c r="AL379" s="1">
        <f t="shared" si="82"/>
        <v>0</v>
      </c>
      <c r="AM379" s="122">
        <v>658</v>
      </c>
      <c r="AN379" s="71">
        <v>54.5</v>
      </c>
      <c r="AO379" s="71">
        <v>293788</v>
      </c>
      <c r="AP379" s="1">
        <f t="shared" si="83"/>
        <v>-1</v>
      </c>
    </row>
    <row r="380" spans="1:42" ht="18.75">
      <c r="A380" s="19">
        <v>660</v>
      </c>
      <c r="B380" s="19" t="s">
        <v>783</v>
      </c>
      <c r="C380" s="19">
        <v>776</v>
      </c>
      <c r="D380" s="21"/>
      <c r="E380" s="34">
        <f t="shared" si="73"/>
        <v>279</v>
      </c>
      <c r="F380" s="35">
        <f t="shared" si="74"/>
        <v>1642868</v>
      </c>
      <c r="G380" s="34">
        <f t="shared" si="75"/>
        <v>34</v>
      </c>
      <c r="H380" s="36">
        <f t="shared" si="76"/>
        <v>266949</v>
      </c>
      <c r="I380"/>
      <c r="J380" s="96">
        <f>proj16aug!J380</f>
        <v>0</v>
      </c>
      <c r="K380" s="96">
        <f>proj16aug!K380</f>
        <v>0</v>
      </c>
      <c r="L380"/>
      <c r="M380" s="16"/>
      <c r="N380" s="36">
        <f t="shared" si="77"/>
        <v>1642868</v>
      </c>
      <c r="O380" s="36">
        <f t="shared" si="78"/>
        <v>266949</v>
      </c>
      <c r="P380" s="20"/>
      <c r="Q380" s="18">
        <f t="shared" si="79"/>
        <v>3819947</v>
      </c>
      <c r="R380" s="15">
        <f t="shared" si="70"/>
        <v>0</v>
      </c>
      <c r="S380">
        <v>660</v>
      </c>
      <c r="T380">
        <v>279</v>
      </c>
      <c r="U380">
        <v>1642868</v>
      </c>
      <c r="V380" s="84">
        <f>proj16jul!C380</f>
        <v>266.25999999999993</v>
      </c>
      <c r="W380" s="84">
        <f>proj16jul!D380</f>
        <v>1551954</v>
      </c>
      <c r="X380" s="15">
        <f t="shared" si="80"/>
        <v>90914</v>
      </c>
      <c r="Y380" s="15">
        <f t="shared" si="71"/>
        <v>0</v>
      </c>
      <c r="Z380" s="122">
        <v>660</v>
      </c>
      <c r="AA380" s="71">
        <v>34</v>
      </c>
      <c r="AB380" s="71">
        <v>266949</v>
      </c>
      <c r="AC380" s="84">
        <f>proj16jul!E380</f>
        <v>33.930000000000007</v>
      </c>
      <c r="AD380" s="84">
        <f>proj16jul!F380</f>
        <v>263166</v>
      </c>
      <c r="AE380" s="15">
        <f t="shared" si="72"/>
        <v>3783</v>
      </c>
      <c r="AF380" s="15"/>
      <c r="AG380" s="15">
        <f t="shared" si="81"/>
        <v>0</v>
      </c>
      <c r="AH380" s="15"/>
      <c r="AI380" s="122">
        <v>660</v>
      </c>
      <c r="AJ380" s="71">
        <v>279</v>
      </c>
      <c r="AK380" s="71">
        <v>1395000</v>
      </c>
      <c r="AL380" s="1">
        <f t="shared" si="82"/>
        <v>0</v>
      </c>
      <c r="AM380" s="122">
        <v>660</v>
      </c>
      <c r="AN380" s="71">
        <v>34</v>
      </c>
      <c r="AO380" s="71">
        <v>176800</v>
      </c>
      <c r="AP380" s="1">
        <f t="shared" si="83"/>
        <v>0</v>
      </c>
    </row>
    <row r="381" spans="1:42" ht="18.75">
      <c r="A381" s="19">
        <v>662</v>
      </c>
      <c r="B381" s="19" t="s">
        <v>1296</v>
      </c>
      <c r="C381" s="19">
        <v>788</v>
      </c>
      <c r="D381" s="21"/>
      <c r="E381" s="34">
        <f t="shared" si="73"/>
        <v>15</v>
      </c>
      <c r="F381" s="35">
        <f t="shared" si="74"/>
        <v>85719</v>
      </c>
      <c r="G381" s="34">
        <f t="shared" si="75"/>
        <v>48</v>
      </c>
      <c r="H381" s="36">
        <f t="shared" si="76"/>
        <v>257451</v>
      </c>
      <c r="I381"/>
      <c r="J381" s="96">
        <f>proj16aug!J381</f>
        <v>0</v>
      </c>
      <c r="K381" s="96">
        <f>proj16aug!K381</f>
        <v>0</v>
      </c>
      <c r="L381"/>
      <c r="M381" s="16"/>
      <c r="N381" s="36">
        <f t="shared" si="77"/>
        <v>85719</v>
      </c>
      <c r="O381" s="36">
        <f t="shared" si="78"/>
        <v>257451</v>
      </c>
      <c r="P381" s="20"/>
      <c r="Q381" s="18">
        <f t="shared" si="79"/>
        <v>686403</v>
      </c>
      <c r="R381" s="15">
        <f t="shared" si="70"/>
        <v>0</v>
      </c>
      <c r="S381">
        <v>662</v>
      </c>
      <c r="T381">
        <v>15</v>
      </c>
      <c r="U381">
        <v>85719</v>
      </c>
      <c r="V381" s="84">
        <f>proj16jul!C381</f>
        <v>16</v>
      </c>
      <c r="W381" s="84">
        <f>proj16jul!D381</f>
        <v>88364</v>
      </c>
      <c r="X381" s="15">
        <f t="shared" si="80"/>
        <v>-2645</v>
      </c>
      <c r="Y381" s="15">
        <f t="shared" si="71"/>
        <v>0</v>
      </c>
      <c r="Z381" s="122">
        <v>662</v>
      </c>
      <c r="AA381" s="71">
        <v>48</v>
      </c>
      <c r="AB381" s="71">
        <v>257451</v>
      </c>
      <c r="AC381" s="84">
        <f>proj16jul!E381</f>
        <v>52.989999999999995</v>
      </c>
      <c r="AD381" s="84">
        <f>proj16jul!F381</f>
        <v>285231</v>
      </c>
      <c r="AE381" s="15">
        <f t="shared" si="72"/>
        <v>-27780</v>
      </c>
      <c r="AF381" s="15"/>
      <c r="AG381" s="15">
        <f t="shared" si="81"/>
        <v>0</v>
      </c>
      <c r="AH381" s="15"/>
      <c r="AI381" s="122">
        <v>662</v>
      </c>
      <c r="AJ381" s="71">
        <v>15</v>
      </c>
      <c r="AK381" s="71">
        <v>75000</v>
      </c>
      <c r="AL381" s="1">
        <f t="shared" si="82"/>
        <v>0</v>
      </c>
      <c r="AM381" s="122">
        <v>662</v>
      </c>
      <c r="AN381" s="71">
        <v>48</v>
      </c>
      <c r="AO381" s="71">
        <v>240000</v>
      </c>
      <c r="AP381" s="1">
        <f t="shared" si="83"/>
        <v>0</v>
      </c>
    </row>
    <row r="382" spans="1:42" ht="18.75">
      <c r="A382" s="19">
        <v>665</v>
      </c>
      <c r="B382" s="19" t="s">
        <v>866</v>
      </c>
      <c r="C382" s="19">
        <v>718</v>
      </c>
      <c r="D382" s="21"/>
      <c r="E382" s="34">
        <f t="shared" si="73"/>
        <v>33</v>
      </c>
      <c r="F382" s="35">
        <f t="shared" si="74"/>
        <v>165000</v>
      </c>
      <c r="G382" s="34">
        <f t="shared" si="75"/>
        <v>28</v>
      </c>
      <c r="H382" s="36">
        <f t="shared" si="76"/>
        <v>152500</v>
      </c>
      <c r="I382"/>
      <c r="J382" s="96">
        <f>proj16aug!J382</f>
        <v>0</v>
      </c>
      <c r="K382" s="96">
        <f>proj16aug!K382</f>
        <v>0</v>
      </c>
      <c r="L382"/>
      <c r="M382" s="16"/>
      <c r="N382" s="36">
        <f t="shared" si="77"/>
        <v>165000</v>
      </c>
      <c r="O382" s="36">
        <f t="shared" si="78"/>
        <v>152500</v>
      </c>
      <c r="P382" s="20"/>
      <c r="Q382" s="18">
        <f t="shared" si="79"/>
        <v>635061</v>
      </c>
      <c r="R382" s="15">
        <f t="shared" si="70"/>
        <v>0</v>
      </c>
      <c r="S382">
        <v>665</v>
      </c>
      <c r="T382">
        <v>33</v>
      </c>
      <c r="U382">
        <v>165000</v>
      </c>
      <c r="V382" s="84">
        <f>proj16jul!C382</f>
        <v>21.28</v>
      </c>
      <c r="W382" s="84">
        <f>proj16jul!D382</f>
        <v>118202</v>
      </c>
      <c r="X382" s="15">
        <f t="shared" si="80"/>
        <v>46798</v>
      </c>
      <c r="Y382" s="15">
        <f t="shared" si="71"/>
        <v>0</v>
      </c>
      <c r="Z382" s="122">
        <v>665</v>
      </c>
      <c r="AA382" s="71">
        <v>28</v>
      </c>
      <c r="AB382" s="71">
        <v>152500</v>
      </c>
      <c r="AC382" s="84">
        <f>proj16jul!E382</f>
        <v>24.79</v>
      </c>
      <c r="AD382" s="84">
        <f>proj16jul!F382</f>
        <v>144453</v>
      </c>
      <c r="AE382" s="15">
        <f t="shared" si="72"/>
        <v>8047</v>
      </c>
      <c r="AF382" s="15"/>
      <c r="AG382" s="15">
        <f t="shared" si="81"/>
        <v>0</v>
      </c>
      <c r="AH382" s="15"/>
      <c r="AI382" s="122">
        <v>665</v>
      </c>
      <c r="AJ382" s="71">
        <v>33</v>
      </c>
      <c r="AK382" s="71">
        <v>165000</v>
      </c>
      <c r="AL382" s="1">
        <f t="shared" si="82"/>
        <v>0</v>
      </c>
      <c r="AM382" s="122">
        <v>665</v>
      </c>
      <c r="AN382" s="71">
        <v>27.5</v>
      </c>
      <c r="AO382" s="71">
        <v>146000</v>
      </c>
      <c r="AP382" s="1">
        <f t="shared" si="83"/>
        <v>-0.5</v>
      </c>
    </row>
    <row r="383" spans="1:42" ht="18.75">
      <c r="A383" s="19">
        <v>670</v>
      </c>
      <c r="B383" s="19" t="s">
        <v>524</v>
      </c>
      <c r="C383" s="19">
        <v>720</v>
      </c>
      <c r="D383" s="21"/>
      <c r="E383" s="34">
        <f t="shared" si="73"/>
        <v>126</v>
      </c>
      <c r="F383" s="35">
        <f t="shared" si="74"/>
        <v>878160</v>
      </c>
      <c r="G383" s="34">
        <f t="shared" si="75"/>
        <v>52</v>
      </c>
      <c r="H383" s="36">
        <f t="shared" si="76"/>
        <v>323204</v>
      </c>
      <c r="I383"/>
      <c r="J383" s="96">
        <f>proj16aug!J383</f>
        <v>0</v>
      </c>
      <c r="K383" s="96">
        <f>proj16aug!K383</f>
        <v>0</v>
      </c>
      <c r="L383"/>
      <c r="M383" s="16"/>
      <c r="N383" s="36">
        <f t="shared" si="77"/>
        <v>878160</v>
      </c>
      <c r="O383" s="36">
        <f t="shared" si="78"/>
        <v>323204</v>
      </c>
      <c r="P383" s="20"/>
      <c r="Q383" s="18">
        <f t="shared" si="79"/>
        <v>2402906</v>
      </c>
      <c r="R383" s="15">
        <f t="shared" si="70"/>
        <v>0</v>
      </c>
      <c r="S383">
        <v>670</v>
      </c>
      <c r="T383">
        <v>126</v>
      </c>
      <c r="U383">
        <v>878160</v>
      </c>
      <c r="V383" s="84">
        <f>proj16jul!C383</f>
        <v>120.59000000000002</v>
      </c>
      <c r="W383" s="84">
        <f>proj16jul!D383</f>
        <v>901451</v>
      </c>
      <c r="X383" s="15">
        <f t="shared" si="80"/>
        <v>-23291</v>
      </c>
      <c r="Y383" s="15">
        <f t="shared" si="71"/>
        <v>0</v>
      </c>
      <c r="Z383" s="122">
        <v>670</v>
      </c>
      <c r="AA383" s="71">
        <v>52</v>
      </c>
      <c r="AB383" s="71">
        <v>323204</v>
      </c>
      <c r="AC383" s="84">
        <f>proj16jul!E383</f>
        <v>44.620000000000005</v>
      </c>
      <c r="AD383" s="84">
        <f>proj16jul!F383</f>
        <v>287679</v>
      </c>
      <c r="AE383" s="15">
        <f t="shared" si="72"/>
        <v>35525</v>
      </c>
      <c r="AF383" s="15"/>
      <c r="AG383" s="15">
        <f t="shared" si="81"/>
        <v>0</v>
      </c>
      <c r="AH383" s="15"/>
      <c r="AI383" s="122">
        <v>670</v>
      </c>
      <c r="AJ383" s="71">
        <v>126</v>
      </c>
      <c r="AK383" s="71">
        <v>620000</v>
      </c>
      <c r="AL383" s="1">
        <f t="shared" si="82"/>
        <v>0</v>
      </c>
      <c r="AM383" s="122">
        <v>670</v>
      </c>
      <c r="AN383" s="71">
        <v>50</v>
      </c>
      <c r="AO383" s="71">
        <v>250000</v>
      </c>
      <c r="AP383" s="1">
        <f t="shared" si="83"/>
        <v>-2</v>
      </c>
    </row>
    <row r="384" spans="1:42" ht="18.75">
      <c r="A384" s="19">
        <v>672</v>
      </c>
      <c r="B384" s="19" t="s">
        <v>1297</v>
      </c>
      <c r="C384" s="19">
        <v>721</v>
      </c>
      <c r="D384" s="21"/>
      <c r="E384" s="34">
        <f t="shared" si="73"/>
        <v>43</v>
      </c>
      <c r="F384" s="35">
        <f t="shared" si="74"/>
        <v>249799</v>
      </c>
      <c r="G384" s="34">
        <f t="shared" si="75"/>
        <v>69</v>
      </c>
      <c r="H384" s="36">
        <f t="shared" si="76"/>
        <v>385422</v>
      </c>
      <c r="I384"/>
      <c r="J384" s="96">
        <f>proj16aug!J384</f>
        <v>0</v>
      </c>
      <c r="K384" s="96">
        <f>proj16aug!K384</f>
        <v>0</v>
      </c>
      <c r="L384"/>
      <c r="M384" s="16"/>
      <c r="N384" s="36">
        <f t="shared" si="77"/>
        <v>249799</v>
      </c>
      <c r="O384" s="36">
        <f t="shared" si="78"/>
        <v>385422</v>
      </c>
      <c r="P384" s="20"/>
      <c r="Q384" s="18">
        <f t="shared" si="79"/>
        <v>1270554</v>
      </c>
      <c r="R384" s="15">
        <f t="shared" si="70"/>
        <v>0</v>
      </c>
      <c r="S384">
        <v>672</v>
      </c>
      <c r="T384">
        <v>43</v>
      </c>
      <c r="U384">
        <v>249799</v>
      </c>
      <c r="V384" s="84">
        <f>proj16jul!C384</f>
        <v>26</v>
      </c>
      <c r="W384" s="84">
        <f>proj16jul!D384</f>
        <v>145799</v>
      </c>
      <c r="X384" s="15">
        <f t="shared" si="80"/>
        <v>104000</v>
      </c>
      <c r="Y384" s="15">
        <f t="shared" si="71"/>
        <v>0</v>
      </c>
      <c r="Z384" s="122">
        <v>672</v>
      </c>
      <c r="AA384" s="71">
        <v>69</v>
      </c>
      <c r="AB384" s="71">
        <v>385422</v>
      </c>
      <c r="AC384" s="84">
        <f>proj16jul!E384</f>
        <v>122.08999999999997</v>
      </c>
      <c r="AD384" s="84">
        <f>proj16jul!F384</f>
        <v>791316</v>
      </c>
      <c r="AE384" s="15">
        <f t="shared" si="72"/>
        <v>-405894</v>
      </c>
      <c r="AF384" s="15"/>
      <c r="AG384" s="15">
        <f t="shared" si="81"/>
        <v>0</v>
      </c>
      <c r="AH384" s="15"/>
      <c r="AI384" s="122">
        <v>672</v>
      </c>
      <c r="AJ384" s="71">
        <v>43.5</v>
      </c>
      <c r="AK384" s="71">
        <v>217500</v>
      </c>
      <c r="AL384" s="1">
        <f t="shared" si="82"/>
        <v>0.5</v>
      </c>
      <c r="AM384" s="122">
        <v>672</v>
      </c>
      <c r="AN384" s="71">
        <v>69</v>
      </c>
      <c r="AO384" s="71">
        <v>333400</v>
      </c>
      <c r="AP384" s="1">
        <f t="shared" si="83"/>
        <v>0</v>
      </c>
    </row>
    <row r="385" spans="1:42" ht="18.75">
      <c r="A385" s="19">
        <v>673</v>
      </c>
      <c r="B385" s="19" t="s">
        <v>853</v>
      </c>
      <c r="C385" s="19">
        <v>772</v>
      </c>
      <c r="D385" s="21"/>
      <c r="E385" s="34">
        <f t="shared" si="73"/>
        <v>46</v>
      </c>
      <c r="F385" s="35">
        <f t="shared" si="74"/>
        <v>239169</v>
      </c>
      <c r="G385" s="34">
        <f t="shared" si="75"/>
        <v>22.5</v>
      </c>
      <c r="H385" s="36">
        <f t="shared" si="76"/>
        <v>139576</v>
      </c>
      <c r="I385"/>
      <c r="J385" s="96">
        <f>proj16aug!J385</f>
        <v>0</v>
      </c>
      <c r="K385" s="96">
        <f>proj16aug!K385</f>
        <v>0</v>
      </c>
      <c r="L385"/>
      <c r="M385" s="16"/>
      <c r="N385" s="36">
        <f t="shared" si="77"/>
        <v>239169</v>
      </c>
      <c r="O385" s="36">
        <f t="shared" si="78"/>
        <v>139576</v>
      </c>
      <c r="P385" s="20"/>
      <c r="Q385" s="18">
        <f t="shared" si="79"/>
        <v>757558.5</v>
      </c>
      <c r="R385" s="15">
        <f t="shared" si="70"/>
        <v>0</v>
      </c>
      <c r="S385">
        <v>673</v>
      </c>
      <c r="T385">
        <v>46</v>
      </c>
      <c r="U385">
        <v>239169</v>
      </c>
      <c r="V385" s="84">
        <f>proj16jul!C385</f>
        <v>55</v>
      </c>
      <c r="W385" s="84">
        <f>proj16jul!D385</f>
        <v>296230</v>
      </c>
      <c r="X385" s="15">
        <f t="shared" si="80"/>
        <v>-57061</v>
      </c>
      <c r="Y385" s="15">
        <f t="shared" si="71"/>
        <v>0</v>
      </c>
      <c r="Z385" s="122">
        <v>673</v>
      </c>
      <c r="AA385" s="71">
        <v>22.5</v>
      </c>
      <c r="AB385" s="71">
        <v>139576</v>
      </c>
      <c r="AC385" s="84">
        <f>proj16jul!E385</f>
        <v>15.41</v>
      </c>
      <c r="AD385" s="84">
        <f>proj16jul!F385</f>
        <v>92732</v>
      </c>
      <c r="AE385" s="15">
        <f t="shared" si="72"/>
        <v>46844</v>
      </c>
      <c r="AF385" s="15"/>
      <c r="AG385" s="15">
        <f t="shared" si="81"/>
        <v>0</v>
      </c>
      <c r="AH385" s="15"/>
      <c r="AI385" s="122">
        <v>673</v>
      </c>
      <c r="AJ385" s="71">
        <v>46</v>
      </c>
      <c r="AK385" s="71">
        <v>230000</v>
      </c>
      <c r="AL385" s="1">
        <f t="shared" si="82"/>
        <v>0</v>
      </c>
      <c r="AM385" s="122">
        <v>673</v>
      </c>
      <c r="AN385" s="71">
        <v>22.5</v>
      </c>
      <c r="AO385" s="71">
        <v>119300</v>
      </c>
      <c r="AP385" s="1">
        <f t="shared" si="83"/>
        <v>0</v>
      </c>
    </row>
    <row r="386" spans="1:42" ht="18.75">
      <c r="A386" s="19">
        <v>674</v>
      </c>
      <c r="B386" s="19" t="s">
        <v>806</v>
      </c>
      <c r="C386" s="19">
        <v>764</v>
      </c>
      <c r="D386" s="21"/>
      <c r="E386" s="34">
        <f t="shared" si="73"/>
        <v>85</v>
      </c>
      <c r="F386" s="35">
        <f t="shared" si="74"/>
        <v>657010</v>
      </c>
      <c r="G386" s="34">
        <f t="shared" si="75"/>
        <v>240</v>
      </c>
      <c r="H386" s="36">
        <f t="shared" si="76"/>
        <v>1472954</v>
      </c>
      <c r="I386"/>
      <c r="J386" s="96">
        <f>proj16aug!J386</f>
        <v>0</v>
      </c>
      <c r="K386" s="96">
        <f>proj16aug!K386</f>
        <v>0</v>
      </c>
      <c r="L386"/>
      <c r="M386" s="16"/>
      <c r="N386" s="36">
        <f t="shared" si="77"/>
        <v>657010</v>
      </c>
      <c r="O386" s="36">
        <f t="shared" si="78"/>
        <v>1472954</v>
      </c>
      <c r="P386" s="20"/>
      <c r="Q386" s="18">
        <f t="shared" si="79"/>
        <v>4260253</v>
      </c>
      <c r="R386" s="15">
        <f t="shared" si="70"/>
        <v>0</v>
      </c>
      <c r="S386">
        <v>674</v>
      </c>
      <c r="T386">
        <v>85</v>
      </c>
      <c r="U386">
        <v>657010</v>
      </c>
      <c r="V386" s="84">
        <f>proj16jul!C386</f>
        <v>106.04</v>
      </c>
      <c r="W386" s="84">
        <f>proj16jul!D386</f>
        <v>819041</v>
      </c>
      <c r="X386" s="15">
        <f t="shared" si="80"/>
        <v>-162031</v>
      </c>
      <c r="Y386" s="15">
        <f t="shared" si="71"/>
        <v>0</v>
      </c>
      <c r="Z386" s="122">
        <v>674</v>
      </c>
      <c r="AA386" s="71">
        <v>240</v>
      </c>
      <c r="AB386" s="71">
        <v>1472954</v>
      </c>
      <c r="AC386" s="84">
        <f>proj16jul!E386</f>
        <v>225.35</v>
      </c>
      <c r="AD386" s="84">
        <f>proj16jul!F386</f>
        <v>1416848</v>
      </c>
      <c r="AE386" s="15">
        <f t="shared" si="72"/>
        <v>56106</v>
      </c>
      <c r="AF386" s="15"/>
      <c r="AG386" s="15">
        <f t="shared" si="81"/>
        <v>0</v>
      </c>
      <c r="AH386" s="15"/>
      <c r="AI386" s="122">
        <v>674</v>
      </c>
      <c r="AJ386" s="71">
        <v>84</v>
      </c>
      <c r="AK386" s="71">
        <v>415000</v>
      </c>
      <c r="AL386" s="1">
        <f t="shared" si="82"/>
        <v>-1</v>
      </c>
      <c r="AM386" s="122">
        <v>674</v>
      </c>
      <c r="AN386" s="71">
        <v>240</v>
      </c>
      <c r="AO386" s="71">
        <v>1196700</v>
      </c>
      <c r="AP386" s="1">
        <f t="shared" si="83"/>
        <v>0</v>
      </c>
    </row>
    <row r="387" spans="1:42" ht="18.75">
      <c r="A387" s="19">
        <v>675</v>
      </c>
      <c r="B387" s="19" t="s">
        <v>774</v>
      </c>
      <c r="C387" s="19">
        <v>724</v>
      </c>
      <c r="D387" s="21"/>
      <c r="E387" s="34">
        <f t="shared" si="73"/>
        <v>90</v>
      </c>
      <c r="F387" s="35">
        <f t="shared" si="74"/>
        <v>471098</v>
      </c>
      <c r="G387" s="34">
        <f t="shared" si="75"/>
        <v>8</v>
      </c>
      <c r="H387" s="36">
        <f t="shared" si="76"/>
        <v>49100</v>
      </c>
      <c r="I387"/>
      <c r="J387" s="96">
        <f>proj16aug!J387</f>
        <v>0</v>
      </c>
      <c r="K387" s="96">
        <f>proj16aug!K387</f>
        <v>0</v>
      </c>
      <c r="L387"/>
      <c r="M387" s="16"/>
      <c r="N387" s="36">
        <f t="shared" si="77"/>
        <v>471098</v>
      </c>
      <c r="O387" s="36">
        <f t="shared" si="78"/>
        <v>49100</v>
      </c>
      <c r="P387" s="20"/>
      <c r="Q387" s="18">
        <f t="shared" si="79"/>
        <v>1040494</v>
      </c>
      <c r="R387" s="15">
        <f t="shared" si="70"/>
        <v>0</v>
      </c>
      <c r="S387">
        <v>675</v>
      </c>
      <c r="T387">
        <v>90</v>
      </c>
      <c r="U387">
        <v>471098</v>
      </c>
      <c r="V387" s="84">
        <f>proj16jul!C387</f>
        <v>97.95</v>
      </c>
      <c r="W387" s="84">
        <f>proj16jul!D387</f>
        <v>506976</v>
      </c>
      <c r="X387" s="15">
        <f t="shared" si="80"/>
        <v>-35878</v>
      </c>
      <c r="Y387" s="15">
        <f t="shared" si="71"/>
        <v>0</v>
      </c>
      <c r="Z387" s="122">
        <v>675</v>
      </c>
      <c r="AA387" s="71">
        <v>8</v>
      </c>
      <c r="AB387" s="71">
        <v>49100</v>
      </c>
      <c r="AC387" s="84">
        <f>proj16jul!E387</f>
        <v>4.74</v>
      </c>
      <c r="AD387" s="84">
        <f>proj16jul!F387</f>
        <v>26114</v>
      </c>
      <c r="AE387" s="15">
        <f t="shared" si="72"/>
        <v>22986</v>
      </c>
      <c r="AF387" s="15"/>
      <c r="AG387" s="15">
        <f t="shared" si="81"/>
        <v>0</v>
      </c>
      <c r="AH387" s="15"/>
      <c r="AI387" s="122">
        <v>675</v>
      </c>
      <c r="AJ387" s="71">
        <v>90</v>
      </c>
      <c r="AK387" s="71">
        <v>450000</v>
      </c>
      <c r="AL387" s="1">
        <f t="shared" si="82"/>
        <v>0</v>
      </c>
      <c r="AM387" s="122">
        <v>675</v>
      </c>
      <c r="AN387" s="71">
        <v>8</v>
      </c>
      <c r="AO387" s="71">
        <v>45100</v>
      </c>
      <c r="AP387" s="1">
        <f t="shared" si="83"/>
        <v>0</v>
      </c>
    </row>
    <row r="388" spans="1:42" ht="18.75">
      <c r="A388" s="19">
        <v>680</v>
      </c>
      <c r="B388" s="19" t="s">
        <v>922</v>
      </c>
      <c r="C388" s="19">
        <v>725</v>
      </c>
      <c r="D388" s="21"/>
      <c r="E388" s="34">
        <f t="shared" si="73"/>
        <v>113</v>
      </c>
      <c r="F388" s="35">
        <f t="shared" si="74"/>
        <v>639375</v>
      </c>
      <c r="G388" s="34">
        <f t="shared" si="75"/>
        <v>10</v>
      </c>
      <c r="H388" s="36">
        <f t="shared" si="76"/>
        <v>63100</v>
      </c>
      <c r="I388"/>
      <c r="J388" s="96">
        <f>proj16aug!J388</f>
        <v>0</v>
      </c>
      <c r="K388" s="96">
        <f>proj16aug!K388</f>
        <v>0</v>
      </c>
      <c r="L388"/>
      <c r="M388" s="16"/>
      <c r="N388" s="36">
        <f t="shared" si="77"/>
        <v>639375</v>
      </c>
      <c r="O388" s="36">
        <f t="shared" si="78"/>
        <v>63100</v>
      </c>
      <c r="P388" s="20"/>
      <c r="Q388" s="18">
        <f t="shared" si="79"/>
        <v>1405073</v>
      </c>
      <c r="R388" s="15">
        <f t="shared" si="70"/>
        <v>0</v>
      </c>
      <c r="S388">
        <v>680</v>
      </c>
      <c r="T388">
        <v>113</v>
      </c>
      <c r="U388">
        <v>639375</v>
      </c>
      <c r="V388" s="84">
        <f>proj16jul!C388</f>
        <v>119.47</v>
      </c>
      <c r="W388" s="84">
        <f>proj16jul!D388</f>
        <v>664668</v>
      </c>
      <c r="X388" s="15">
        <f t="shared" si="80"/>
        <v>-25293</v>
      </c>
      <c r="Y388" s="15">
        <f t="shared" si="71"/>
        <v>0</v>
      </c>
      <c r="Z388" s="122">
        <v>680</v>
      </c>
      <c r="AA388" s="71">
        <v>10</v>
      </c>
      <c r="AB388" s="71">
        <v>63100</v>
      </c>
      <c r="AC388" s="84">
        <f>proj16jul!E388</f>
        <v>11.049999999999999</v>
      </c>
      <c r="AD388" s="84">
        <f>proj16jul!F388</f>
        <v>69443</v>
      </c>
      <c r="AE388" s="15">
        <f t="shared" si="72"/>
        <v>-6343</v>
      </c>
      <c r="AF388" s="15"/>
      <c r="AG388" s="15">
        <f t="shared" si="81"/>
        <v>0</v>
      </c>
      <c r="AH388" s="15"/>
      <c r="AI388" s="122">
        <v>680</v>
      </c>
      <c r="AJ388" s="71">
        <v>113</v>
      </c>
      <c r="AK388" s="71">
        <v>565000</v>
      </c>
      <c r="AL388" s="1">
        <f t="shared" si="82"/>
        <v>0</v>
      </c>
      <c r="AM388" s="122">
        <v>680</v>
      </c>
      <c r="AN388" s="71">
        <v>10</v>
      </c>
      <c r="AO388" s="71">
        <v>55100</v>
      </c>
      <c r="AP388" s="1">
        <f t="shared" si="83"/>
        <v>0</v>
      </c>
    </row>
    <row r="389" spans="1:42" ht="18.75">
      <c r="A389" s="19">
        <v>683</v>
      </c>
      <c r="B389" s="19" t="s">
        <v>907</v>
      </c>
      <c r="C389" s="19">
        <v>726</v>
      </c>
      <c r="D389" s="21"/>
      <c r="E389" s="34">
        <f t="shared" si="73"/>
        <v>96</v>
      </c>
      <c r="F389" s="35">
        <f t="shared" si="74"/>
        <v>660492</v>
      </c>
      <c r="G389" s="34">
        <f t="shared" si="75"/>
        <v>64</v>
      </c>
      <c r="H389" s="36">
        <f t="shared" si="76"/>
        <v>361171</v>
      </c>
      <c r="I389"/>
      <c r="J389" s="96">
        <f>proj16aug!J389</f>
        <v>0</v>
      </c>
      <c r="K389" s="96">
        <f>proj16aug!K389</f>
        <v>0</v>
      </c>
      <c r="L389"/>
      <c r="M389" s="16"/>
      <c r="N389" s="36">
        <f t="shared" si="77"/>
        <v>660492</v>
      </c>
      <c r="O389" s="36">
        <f t="shared" si="78"/>
        <v>361171</v>
      </c>
      <c r="P389" s="20"/>
      <c r="Q389" s="18">
        <f t="shared" si="79"/>
        <v>2043486</v>
      </c>
      <c r="R389" s="15">
        <f t="shared" si="70"/>
        <v>0</v>
      </c>
      <c r="S389">
        <v>683</v>
      </c>
      <c r="T389">
        <v>96</v>
      </c>
      <c r="U389">
        <v>660492</v>
      </c>
      <c r="V389" s="84">
        <f>proj16jul!C389</f>
        <v>107.78999999999998</v>
      </c>
      <c r="W389" s="84">
        <f>proj16jul!D389</f>
        <v>760858</v>
      </c>
      <c r="X389" s="15">
        <f t="shared" si="80"/>
        <v>-100366</v>
      </c>
      <c r="Y389" s="15">
        <f t="shared" si="71"/>
        <v>0</v>
      </c>
      <c r="Z389" s="122">
        <v>683</v>
      </c>
      <c r="AA389" s="71">
        <v>64</v>
      </c>
      <c r="AB389" s="71">
        <v>361171</v>
      </c>
      <c r="AC389" s="84">
        <f>proj16jul!E389</f>
        <v>58.44</v>
      </c>
      <c r="AD389" s="84">
        <f>proj16jul!F389</f>
        <v>351891</v>
      </c>
      <c r="AE389" s="15">
        <f t="shared" si="72"/>
        <v>9280</v>
      </c>
      <c r="AF389" s="15"/>
      <c r="AG389" s="15">
        <f t="shared" si="81"/>
        <v>0</v>
      </c>
      <c r="AH389" s="15"/>
      <c r="AI389" s="122">
        <v>683</v>
      </c>
      <c r="AJ389" s="71">
        <v>96</v>
      </c>
      <c r="AK389" s="71">
        <v>475000</v>
      </c>
      <c r="AL389" s="1">
        <f t="shared" si="82"/>
        <v>0</v>
      </c>
      <c r="AM389" s="122">
        <v>683</v>
      </c>
      <c r="AN389" s="71">
        <v>64</v>
      </c>
      <c r="AO389" s="71">
        <v>331900</v>
      </c>
      <c r="AP389" s="1">
        <f t="shared" si="83"/>
        <v>0</v>
      </c>
    </row>
    <row r="390" spans="1:42" ht="18.75">
      <c r="A390" s="19">
        <v>685</v>
      </c>
      <c r="B390" s="19" t="s">
        <v>885</v>
      </c>
      <c r="C390" s="19">
        <v>727</v>
      </c>
      <c r="D390" s="21"/>
      <c r="E390" s="34">
        <f t="shared" si="73"/>
        <v>15</v>
      </c>
      <c r="F390" s="35">
        <f t="shared" si="74"/>
        <v>96596</v>
      </c>
      <c r="G390" s="34">
        <f t="shared" si="75"/>
        <v>12</v>
      </c>
      <c r="H390" s="36">
        <f t="shared" si="76"/>
        <v>76860</v>
      </c>
      <c r="I390"/>
      <c r="J390" s="96">
        <f>proj16aug!J390</f>
        <v>0</v>
      </c>
      <c r="K390" s="96">
        <f>proj16aug!K390</f>
        <v>0</v>
      </c>
      <c r="L390"/>
      <c r="M390" s="16"/>
      <c r="N390" s="36">
        <f t="shared" si="77"/>
        <v>96596</v>
      </c>
      <c r="O390" s="36">
        <f t="shared" si="78"/>
        <v>76860</v>
      </c>
      <c r="P390" s="20"/>
      <c r="Q390" s="18">
        <f t="shared" si="79"/>
        <v>346939</v>
      </c>
      <c r="R390" s="15">
        <f t="shared" si="70"/>
        <v>0</v>
      </c>
      <c r="S390">
        <v>685</v>
      </c>
      <c r="T390">
        <v>15</v>
      </c>
      <c r="U390">
        <v>96596</v>
      </c>
      <c r="V390" s="84">
        <f>proj16jul!C390</f>
        <v>13.790000000000001</v>
      </c>
      <c r="W390" s="84">
        <f>proj16jul!D390</f>
        <v>91352</v>
      </c>
      <c r="X390" s="15">
        <f t="shared" si="80"/>
        <v>5244</v>
      </c>
      <c r="Y390" s="15">
        <f t="shared" si="71"/>
        <v>0</v>
      </c>
      <c r="Z390" s="122">
        <v>685</v>
      </c>
      <c r="AA390" s="71">
        <v>12</v>
      </c>
      <c r="AB390" s="71">
        <v>76860</v>
      </c>
      <c r="AC390" s="84">
        <f>proj16jul!E390</f>
        <v>20.509999999999998</v>
      </c>
      <c r="AD390" s="84">
        <f>proj16jul!F390</f>
        <v>120243</v>
      </c>
      <c r="AE390" s="15">
        <f t="shared" si="72"/>
        <v>-43383</v>
      </c>
      <c r="AF390" s="15"/>
      <c r="AG390" s="15">
        <f t="shared" si="81"/>
        <v>0</v>
      </c>
      <c r="AH390" s="15"/>
      <c r="AI390" s="122">
        <v>685</v>
      </c>
      <c r="AJ390" s="71">
        <v>16.5</v>
      </c>
      <c r="AK390" s="71">
        <v>82500</v>
      </c>
      <c r="AL390" s="1">
        <f t="shared" si="82"/>
        <v>1.5</v>
      </c>
      <c r="AM390" s="122">
        <v>685</v>
      </c>
      <c r="AN390" s="71">
        <v>13.5</v>
      </c>
      <c r="AO390" s="71">
        <v>67500</v>
      </c>
      <c r="AP390" s="1">
        <f t="shared" si="83"/>
        <v>1.5</v>
      </c>
    </row>
    <row r="391" spans="1:42" ht="18.75">
      <c r="A391" s="19">
        <v>690</v>
      </c>
      <c r="B391" s="19" t="s">
        <v>1283</v>
      </c>
      <c r="C391" s="19">
        <v>728</v>
      </c>
      <c r="D391" s="21"/>
      <c r="E391" s="34">
        <f t="shared" si="73"/>
        <v>0</v>
      </c>
      <c r="F391" s="35">
        <f t="shared" si="74"/>
        <v>0</v>
      </c>
      <c r="G391" s="34">
        <f t="shared" si="75"/>
        <v>16</v>
      </c>
      <c r="H391" s="36">
        <f t="shared" si="76"/>
        <v>123508</v>
      </c>
      <c r="I391"/>
      <c r="J391" s="96">
        <f>proj16aug!J391</f>
        <v>0</v>
      </c>
      <c r="K391" s="96">
        <f>proj16aug!K391</f>
        <v>0</v>
      </c>
      <c r="L391"/>
      <c r="M391" s="16"/>
      <c r="N391" s="36">
        <f t="shared" si="77"/>
        <v>0</v>
      </c>
      <c r="O391" s="36">
        <f t="shared" si="78"/>
        <v>123508</v>
      </c>
      <c r="P391" s="20"/>
      <c r="Q391" s="18">
        <f t="shared" si="79"/>
        <v>247032</v>
      </c>
      <c r="R391" s="15">
        <f t="shared" si="70"/>
        <v>0</v>
      </c>
      <c r="S391">
        <v>690</v>
      </c>
      <c r="T391"/>
      <c r="U391"/>
      <c r="V391" s="185">
        <f>proj16jul!C391</f>
        <v>0</v>
      </c>
      <c r="W391" s="84">
        <f>proj16jul!D391</f>
        <v>0</v>
      </c>
      <c r="X391" s="15">
        <f t="shared" si="80"/>
        <v>0</v>
      </c>
      <c r="Y391" s="15">
        <f t="shared" si="71"/>
        <v>0</v>
      </c>
      <c r="Z391" s="122">
        <v>690</v>
      </c>
      <c r="AA391" s="71">
        <v>16</v>
      </c>
      <c r="AB391" s="71">
        <v>123508</v>
      </c>
      <c r="AC391" s="84">
        <f>proj16jul!E391</f>
        <v>10.950000000000001</v>
      </c>
      <c r="AD391" s="84">
        <f>proj16jul!F391</f>
        <v>70582</v>
      </c>
      <c r="AE391" s="15">
        <f t="shared" si="72"/>
        <v>52926</v>
      </c>
      <c r="AF391" s="15"/>
      <c r="AG391" s="15">
        <f t="shared" si="81"/>
        <v>0</v>
      </c>
      <c r="AH391" s="15"/>
      <c r="AI391">
        <v>690</v>
      </c>
      <c r="AJ391"/>
      <c r="AK391"/>
      <c r="AL391" s="1">
        <f t="shared" si="82"/>
        <v>0</v>
      </c>
      <c r="AM391" s="122">
        <v>690</v>
      </c>
      <c r="AN391" s="71">
        <v>16</v>
      </c>
      <c r="AO391" s="71">
        <v>91900</v>
      </c>
      <c r="AP391" s="1">
        <f t="shared" si="83"/>
        <v>0</v>
      </c>
    </row>
    <row r="392" spans="1:42" ht="18.75">
      <c r="A392" s="19">
        <v>695</v>
      </c>
      <c r="B392" s="19" t="s">
        <v>1288</v>
      </c>
      <c r="C392" s="19">
        <v>729</v>
      </c>
      <c r="D392" s="21"/>
      <c r="E392" s="34">
        <f t="shared" si="73"/>
        <v>0</v>
      </c>
      <c r="F392" s="35">
        <f t="shared" si="74"/>
        <v>0</v>
      </c>
      <c r="G392" s="34">
        <f t="shared" si="75"/>
        <v>3</v>
      </c>
      <c r="H392" s="36">
        <f t="shared" si="76"/>
        <v>17854</v>
      </c>
      <c r="I392"/>
      <c r="J392" s="96">
        <f>proj16aug!J392</f>
        <v>0</v>
      </c>
      <c r="K392" s="96">
        <f>proj16aug!K392</f>
        <v>0</v>
      </c>
      <c r="L392"/>
      <c r="M392" s="16"/>
      <c r="N392" s="36">
        <f t="shared" si="77"/>
        <v>0</v>
      </c>
      <c r="O392" s="36">
        <f t="shared" si="78"/>
        <v>17854</v>
      </c>
      <c r="P392" s="20"/>
      <c r="Q392" s="18">
        <f t="shared" si="79"/>
        <v>35711</v>
      </c>
      <c r="R392" s="15">
        <f t="shared" si="70"/>
        <v>0</v>
      </c>
      <c r="S392">
        <v>695</v>
      </c>
      <c r="T392"/>
      <c r="U392"/>
      <c r="V392" s="185">
        <f>proj16jul!C392</f>
        <v>0</v>
      </c>
      <c r="W392" s="84">
        <f>proj16jul!D392</f>
        <v>0</v>
      </c>
      <c r="X392" s="15">
        <f t="shared" si="80"/>
        <v>0</v>
      </c>
      <c r="Y392" s="15">
        <f t="shared" si="71"/>
        <v>0</v>
      </c>
      <c r="Z392" s="122">
        <v>695</v>
      </c>
      <c r="AA392" s="71">
        <v>3</v>
      </c>
      <c r="AB392" s="71">
        <v>17854</v>
      </c>
      <c r="AC392" s="84">
        <f>proj16jul!E392</f>
        <v>0</v>
      </c>
      <c r="AD392" s="84">
        <f>proj16jul!F392</f>
        <v>0</v>
      </c>
      <c r="AE392" s="15">
        <f t="shared" si="72"/>
        <v>17854</v>
      </c>
      <c r="AF392" s="15"/>
      <c r="AG392" s="15">
        <f t="shared" si="81"/>
        <v>0</v>
      </c>
      <c r="AH392" s="15"/>
      <c r="AI392">
        <v>695</v>
      </c>
      <c r="AJ392"/>
      <c r="AK392"/>
      <c r="AL392" s="1">
        <f t="shared" si="82"/>
        <v>0</v>
      </c>
      <c r="AM392" s="122">
        <v>695</v>
      </c>
      <c r="AN392" s="71">
        <v>3</v>
      </c>
      <c r="AO392" s="71">
        <v>16700</v>
      </c>
      <c r="AP392" s="1">
        <f t="shared" si="83"/>
        <v>0</v>
      </c>
    </row>
    <row r="393" spans="1:42" ht="18.75">
      <c r="A393" s="19">
        <v>698</v>
      </c>
      <c r="B393" s="19" t="s">
        <v>551</v>
      </c>
      <c r="C393" s="19">
        <v>698</v>
      </c>
      <c r="D393" s="21"/>
      <c r="E393" s="34">
        <f t="shared" si="73"/>
        <v>70</v>
      </c>
      <c r="F393" s="35">
        <f t="shared" si="74"/>
        <v>358097</v>
      </c>
      <c r="G393" s="34">
        <f t="shared" si="75"/>
        <v>7</v>
      </c>
      <c r="H393" s="36">
        <f t="shared" si="76"/>
        <v>35855</v>
      </c>
      <c r="I393"/>
      <c r="J393" s="96">
        <f>proj16aug!J393</f>
        <v>0</v>
      </c>
      <c r="K393" s="96">
        <f>proj16aug!K393</f>
        <v>0</v>
      </c>
      <c r="L393"/>
      <c r="M393" s="16"/>
      <c r="N393" s="36">
        <f t="shared" si="77"/>
        <v>358097</v>
      </c>
      <c r="O393" s="36">
        <f t="shared" si="78"/>
        <v>35855</v>
      </c>
      <c r="P393" s="20"/>
      <c r="Q393" s="18">
        <f t="shared" si="79"/>
        <v>787981</v>
      </c>
      <c r="R393" s="15">
        <f t="shared" si="70"/>
        <v>0</v>
      </c>
      <c r="S393">
        <v>698</v>
      </c>
      <c r="T393">
        <v>70</v>
      </c>
      <c r="U393">
        <v>358097</v>
      </c>
      <c r="V393" s="84">
        <f>proj16jul!C393</f>
        <v>71</v>
      </c>
      <c r="W393" s="84">
        <f>proj16jul!D393</f>
        <v>359525</v>
      </c>
      <c r="X393" s="15">
        <f t="shared" si="80"/>
        <v>-1428</v>
      </c>
      <c r="Y393" s="15">
        <f t="shared" si="71"/>
        <v>0</v>
      </c>
      <c r="Z393" s="122">
        <v>698</v>
      </c>
      <c r="AA393" s="71">
        <v>7</v>
      </c>
      <c r="AB393" s="71">
        <v>35855</v>
      </c>
      <c r="AC393" s="84">
        <f>proj16jul!E393</f>
        <v>9.4</v>
      </c>
      <c r="AD393" s="84">
        <f>proj16jul!F393</f>
        <v>51702</v>
      </c>
      <c r="AE393" s="15">
        <f t="shared" si="72"/>
        <v>-15847</v>
      </c>
      <c r="AF393" s="15"/>
      <c r="AG393" s="15">
        <f t="shared" si="81"/>
        <v>0</v>
      </c>
      <c r="AH393" s="15"/>
      <c r="AI393" s="122">
        <v>698</v>
      </c>
      <c r="AJ393" s="71">
        <v>70</v>
      </c>
      <c r="AK393" s="71">
        <v>350000</v>
      </c>
      <c r="AL393" s="1">
        <f t="shared" si="82"/>
        <v>0</v>
      </c>
      <c r="AM393" s="122">
        <v>698</v>
      </c>
      <c r="AN393" s="71">
        <v>7</v>
      </c>
      <c r="AO393" s="71">
        <v>35000</v>
      </c>
      <c r="AP393" s="1">
        <f t="shared" si="83"/>
        <v>0</v>
      </c>
    </row>
    <row r="394" spans="1:42" s="1" customFormat="1" ht="18.75">
      <c r="A394" s="17">
        <v>700</v>
      </c>
      <c r="B394" s="17" t="s">
        <v>526</v>
      </c>
      <c r="C394" s="17">
        <v>731</v>
      </c>
      <c r="D394" s="21"/>
      <c r="E394" s="34">
        <f t="shared" si="73"/>
        <v>0</v>
      </c>
      <c r="F394" s="35">
        <f t="shared" si="74"/>
        <v>0</v>
      </c>
      <c r="G394" s="34">
        <f t="shared" si="75"/>
        <v>2</v>
      </c>
      <c r="H394" s="36">
        <f t="shared" si="76"/>
        <v>17400</v>
      </c>
      <c r="I394"/>
      <c r="J394" s="96">
        <f>proj16aug!J394</f>
        <v>0</v>
      </c>
      <c r="K394" s="96">
        <f>proj16aug!K394</f>
        <v>0</v>
      </c>
      <c r="L394"/>
      <c r="M394" s="16"/>
      <c r="N394" s="36">
        <f t="shared" si="77"/>
        <v>0</v>
      </c>
      <c r="O394" s="36">
        <f t="shared" si="78"/>
        <v>17400</v>
      </c>
      <c r="P394" s="16"/>
      <c r="Q394" s="18">
        <f t="shared" si="79"/>
        <v>34802</v>
      </c>
      <c r="R394" s="15">
        <f t="shared" ref="R394:R450" si="84">ABS(A394-S394)</f>
        <v>0</v>
      </c>
      <c r="S394">
        <v>700</v>
      </c>
      <c r="T394"/>
      <c r="U394"/>
      <c r="V394" s="185">
        <f>proj16jul!C394</f>
        <v>0</v>
      </c>
      <c r="W394" s="84">
        <f>proj16jul!D394</f>
        <v>0</v>
      </c>
      <c r="X394" s="15">
        <f t="shared" si="80"/>
        <v>0</v>
      </c>
      <c r="Y394" s="15">
        <f t="shared" ref="Y394:Y450" si="85">ABS(Z394-A394)</f>
        <v>0</v>
      </c>
      <c r="Z394" s="122">
        <v>700</v>
      </c>
      <c r="AA394" s="71">
        <v>2</v>
      </c>
      <c r="AB394" s="71">
        <v>17400</v>
      </c>
      <c r="AC394" s="84">
        <f>proj16jul!E394</f>
        <v>0</v>
      </c>
      <c r="AD394" s="84">
        <f>proj16jul!F394</f>
        <v>0</v>
      </c>
      <c r="AE394" s="15">
        <f t="shared" ref="AE394:AE450" si="86">AB394-AD394</f>
        <v>17400</v>
      </c>
      <c r="AF394" s="15"/>
      <c r="AG394" s="15">
        <f t="shared" si="81"/>
        <v>0</v>
      </c>
      <c r="AH394" s="15"/>
      <c r="AI394">
        <v>700</v>
      </c>
      <c r="AJ394"/>
      <c r="AK394"/>
      <c r="AL394" s="1">
        <f t="shared" si="82"/>
        <v>0</v>
      </c>
      <c r="AM394" s="122">
        <v>700</v>
      </c>
      <c r="AN394" s="71">
        <v>2</v>
      </c>
      <c r="AO394" s="71">
        <v>13400</v>
      </c>
      <c r="AP394" s="1">
        <f t="shared" si="83"/>
        <v>0</v>
      </c>
    </row>
    <row r="395" spans="1:42" ht="18.75">
      <c r="A395" s="19">
        <v>705</v>
      </c>
      <c r="B395" s="19" t="s">
        <v>810</v>
      </c>
      <c r="C395" s="19">
        <v>732</v>
      </c>
      <c r="D395" s="21"/>
      <c r="E395" s="34">
        <f t="shared" ref="E395:E450" si="87">T395</f>
        <v>0</v>
      </c>
      <c r="F395" s="35">
        <f t="shared" ref="F395:F448" si="88">U395</f>
        <v>0</v>
      </c>
      <c r="G395" s="34">
        <f t="shared" ref="G395:G450" si="89">AA395</f>
        <v>3</v>
      </c>
      <c r="H395" s="36">
        <f t="shared" ref="H395:H450" si="90">AB395</f>
        <v>16700</v>
      </c>
      <c r="I395"/>
      <c r="J395" s="96">
        <f>proj16aug!J395</f>
        <v>0</v>
      </c>
      <c r="K395" s="96">
        <f>proj16aug!K395</f>
        <v>0</v>
      </c>
      <c r="L395"/>
      <c r="M395" s="16"/>
      <c r="N395" s="36">
        <f t="shared" ref="N395:N448" si="91">F395+J395</f>
        <v>0</v>
      </c>
      <c r="O395" s="36">
        <f t="shared" ref="O395:O448" si="92">H395+K395</f>
        <v>16700</v>
      </c>
      <c r="P395" s="20"/>
      <c r="Q395" s="18">
        <f t="shared" ref="Q395:Q451" si="93">SUM(E395:O395)</f>
        <v>33403</v>
      </c>
      <c r="R395" s="15">
        <f t="shared" si="84"/>
        <v>0</v>
      </c>
      <c r="S395">
        <v>705</v>
      </c>
      <c r="T395"/>
      <c r="U395"/>
      <c r="V395" s="185">
        <f>proj16jul!C395</f>
        <v>0</v>
      </c>
      <c r="W395" s="84">
        <f>proj16jul!D395</f>
        <v>0</v>
      </c>
      <c r="X395" s="15">
        <f t="shared" ref="X395:X449" si="94">U395-W395</f>
        <v>0</v>
      </c>
      <c r="Y395" s="15">
        <f t="shared" si="85"/>
        <v>0</v>
      </c>
      <c r="Z395" s="122">
        <v>705</v>
      </c>
      <c r="AA395" s="71">
        <v>3</v>
      </c>
      <c r="AB395" s="71">
        <v>16700</v>
      </c>
      <c r="AC395" s="84">
        <f>proj16jul!E395</f>
        <v>0</v>
      </c>
      <c r="AD395" s="84">
        <f>proj16jul!F395</f>
        <v>0</v>
      </c>
      <c r="AE395" s="15">
        <f t="shared" si="86"/>
        <v>16700</v>
      </c>
      <c r="AF395" s="15"/>
      <c r="AG395" s="15">
        <f t="shared" ref="AG395:AG450" si="95">AI395-A395</f>
        <v>0</v>
      </c>
      <c r="AH395" s="15"/>
      <c r="AI395">
        <v>705</v>
      </c>
      <c r="AJ395"/>
      <c r="AK395"/>
      <c r="AL395" s="1">
        <f t="shared" ref="AL395:AL450" si="96">AJ395-T395</f>
        <v>0</v>
      </c>
      <c r="AM395" s="122">
        <v>705</v>
      </c>
      <c r="AN395" s="71">
        <v>3</v>
      </c>
      <c r="AO395" s="71">
        <v>16700</v>
      </c>
      <c r="AP395" s="1">
        <f t="shared" ref="AP395:AP450" si="97">AN395-AA395</f>
        <v>0</v>
      </c>
    </row>
    <row r="396" spans="1:42" ht="18.75">
      <c r="A396" s="19">
        <v>710</v>
      </c>
      <c r="B396" s="19" t="s">
        <v>1284</v>
      </c>
      <c r="C396" s="19">
        <v>733</v>
      </c>
      <c r="D396" s="21"/>
      <c r="E396" s="34">
        <f t="shared" si="87"/>
        <v>150</v>
      </c>
      <c r="F396" s="35">
        <f t="shared" si="88"/>
        <v>875255</v>
      </c>
      <c r="G396" s="34">
        <f t="shared" si="89"/>
        <v>51</v>
      </c>
      <c r="H396" s="36">
        <f t="shared" si="90"/>
        <v>313564</v>
      </c>
      <c r="I396"/>
      <c r="J396" s="96">
        <f>proj16aug!J396</f>
        <v>0</v>
      </c>
      <c r="K396" s="96">
        <f>proj16aug!K396</f>
        <v>0</v>
      </c>
      <c r="L396"/>
      <c r="M396" s="16"/>
      <c r="N396" s="36">
        <f t="shared" si="91"/>
        <v>875255</v>
      </c>
      <c r="O396" s="36">
        <f t="shared" si="92"/>
        <v>313564</v>
      </c>
      <c r="P396" s="20"/>
      <c r="Q396" s="18">
        <f t="shared" si="93"/>
        <v>2377839</v>
      </c>
      <c r="R396" s="15">
        <f t="shared" si="84"/>
        <v>0</v>
      </c>
      <c r="S396">
        <v>710</v>
      </c>
      <c r="T396">
        <v>150</v>
      </c>
      <c r="U396">
        <v>875255</v>
      </c>
      <c r="V396" s="84">
        <f>proj16jul!C396</f>
        <v>139.26000000000002</v>
      </c>
      <c r="W396" s="84">
        <f>proj16jul!D396</f>
        <v>814955</v>
      </c>
      <c r="X396" s="15">
        <f t="shared" si="94"/>
        <v>60300</v>
      </c>
      <c r="Y396" s="15">
        <f t="shared" si="85"/>
        <v>0</v>
      </c>
      <c r="Z396" s="122">
        <v>710</v>
      </c>
      <c r="AA396" s="71">
        <v>51</v>
      </c>
      <c r="AB396" s="71">
        <v>313564</v>
      </c>
      <c r="AC396" s="84">
        <f>proj16jul!E396</f>
        <v>59.339999999999989</v>
      </c>
      <c r="AD396" s="84">
        <f>proj16jul!F396</f>
        <v>351234</v>
      </c>
      <c r="AE396" s="15">
        <f t="shared" si="86"/>
        <v>-37670</v>
      </c>
      <c r="AF396" s="15"/>
      <c r="AG396" s="15">
        <f t="shared" si="95"/>
        <v>0</v>
      </c>
      <c r="AH396" s="15"/>
      <c r="AI396" s="122">
        <v>710</v>
      </c>
      <c r="AJ396" s="71">
        <v>150</v>
      </c>
      <c r="AK396" s="71">
        <v>750000</v>
      </c>
      <c r="AL396" s="1">
        <f t="shared" si="96"/>
        <v>0</v>
      </c>
      <c r="AM396" s="122">
        <v>710</v>
      </c>
      <c r="AN396" s="71">
        <v>51</v>
      </c>
      <c r="AO396" s="71">
        <v>260100</v>
      </c>
      <c r="AP396" s="1">
        <f t="shared" si="97"/>
        <v>0</v>
      </c>
    </row>
    <row r="397" spans="1:42" ht="18.75">
      <c r="A397" s="19">
        <v>712</v>
      </c>
      <c r="B397" s="19" t="s">
        <v>1601</v>
      </c>
      <c r="C397" s="19">
        <v>811</v>
      </c>
      <c r="D397" s="21"/>
      <c r="E397" s="34">
        <f t="shared" si="87"/>
        <v>258</v>
      </c>
      <c r="F397" s="35">
        <f t="shared" si="88"/>
        <v>1467354</v>
      </c>
      <c r="G397" s="34">
        <f t="shared" si="89"/>
        <v>185</v>
      </c>
      <c r="H397" s="36">
        <f t="shared" si="90"/>
        <v>1111009</v>
      </c>
      <c r="I397"/>
      <c r="J397" s="96">
        <f>proj16aug!J397</f>
        <v>0</v>
      </c>
      <c r="K397" s="96">
        <f>proj16aug!K397</f>
        <v>0</v>
      </c>
      <c r="L397"/>
      <c r="M397" s="16"/>
      <c r="N397" s="36">
        <f t="shared" si="91"/>
        <v>1467354</v>
      </c>
      <c r="O397" s="36">
        <f t="shared" si="92"/>
        <v>1111009</v>
      </c>
      <c r="P397" s="20"/>
      <c r="Q397" s="18">
        <f t="shared" si="93"/>
        <v>5157169</v>
      </c>
      <c r="R397" s="15">
        <f t="shared" si="84"/>
        <v>0</v>
      </c>
      <c r="S397">
        <v>712</v>
      </c>
      <c r="T397">
        <v>258</v>
      </c>
      <c r="U397">
        <v>1467354</v>
      </c>
      <c r="V397" s="84">
        <f>proj16jul!C397</f>
        <v>271.62999999999994</v>
      </c>
      <c r="W397" s="84">
        <f>proj16jul!D397</f>
        <v>1683336</v>
      </c>
      <c r="X397" s="15">
        <f t="shared" si="94"/>
        <v>-215982</v>
      </c>
      <c r="Y397" s="15">
        <f t="shared" si="85"/>
        <v>0</v>
      </c>
      <c r="Z397" s="122">
        <v>712</v>
      </c>
      <c r="AA397" s="71">
        <v>185</v>
      </c>
      <c r="AB397" s="71">
        <v>1111009</v>
      </c>
      <c r="AC397" s="84">
        <f>proj16jul!E397</f>
        <v>178.9</v>
      </c>
      <c r="AD397" s="84">
        <f>proj16jul!F397</f>
        <v>1037154</v>
      </c>
      <c r="AE397" s="15">
        <f t="shared" si="86"/>
        <v>73855</v>
      </c>
      <c r="AF397" s="15"/>
      <c r="AG397" s="15">
        <f t="shared" si="95"/>
        <v>0</v>
      </c>
      <c r="AH397" s="15"/>
      <c r="AI397" s="122">
        <v>712</v>
      </c>
      <c r="AJ397" s="71">
        <v>259</v>
      </c>
      <c r="AK397" s="71">
        <v>1295000</v>
      </c>
      <c r="AL397" s="1">
        <f t="shared" si="96"/>
        <v>1</v>
      </c>
      <c r="AM397" s="122">
        <v>712</v>
      </c>
      <c r="AN397" s="71">
        <v>186</v>
      </c>
      <c r="AO397" s="71">
        <v>936800</v>
      </c>
      <c r="AP397" s="1">
        <f t="shared" si="97"/>
        <v>1</v>
      </c>
    </row>
    <row r="398" spans="1:42" ht="18.75">
      <c r="A398" s="19">
        <v>715</v>
      </c>
      <c r="B398" s="19" t="s">
        <v>1298</v>
      </c>
      <c r="C398" s="19">
        <v>736</v>
      </c>
      <c r="D398" s="21"/>
      <c r="E398" s="34">
        <f t="shared" si="87"/>
        <v>64</v>
      </c>
      <c r="F398" s="35">
        <f t="shared" si="88"/>
        <v>356522</v>
      </c>
      <c r="G398" s="34">
        <f t="shared" si="89"/>
        <v>25</v>
      </c>
      <c r="H398" s="36">
        <f t="shared" si="90"/>
        <v>140152</v>
      </c>
      <c r="I398"/>
      <c r="J398" s="96">
        <f>proj16aug!J398</f>
        <v>0</v>
      </c>
      <c r="K398" s="96">
        <f>proj16aug!K398</f>
        <v>0</v>
      </c>
      <c r="L398"/>
      <c r="M398" s="16"/>
      <c r="N398" s="36">
        <f t="shared" si="91"/>
        <v>356522</v>
      </c>
      <c r="O398" s="36">
        <f t="shared" si="92"/>
        <v>140152</v>
      </c>
      <c r="P398" s="20"/>
      <c r="Q398" s="18">
        <f t="shared" si="93"/>
        <v>993437</v>
      </c>
      <c r="R398" s="15">
        <f t="shared" si="84"/>
        <v>0</v>
      </c>
      <c r="S398">
        <v>715</v>
      </c>
      <c r="T398">
        <v>64</v>
      </c>
      <c r="U398">
        <v>356522</v>
      </c>
      <c r="V398" s="84">
        <f>proj16jul!C398</f>
        <v>61.430000000000007</v>
      </c>
      <c r="W398" s="84">
        <f>proj16jul!D398</f>
        <v>352222</v>
      </c>
      <c r="X398" s="15">
        <f t="shared" si="94"/>
        <v>4300</v>
      </c>
      <c r="Y398" s="15">
        <f t="shared" si="85"/>
        <v>0</v>
      </c>
      <c r="Z398" s="122">
        <v>715</v>
      </c>
      <c r="AA398" s="71">
        <v>25</v>
      </c>
      <c r="AB398" s="71">
        <v>140152</v>
      </c>
      <c r="AC398" s="84">
        <f>proj16jul!E398</f>
        <v>15.99</v>
      </c>
      <c r="AD398" s="84">
        <f>proj16jul!F398</f>
        <v>85256</v>
      </c>
      <c r="AE398" s="15">
        <f t="shared" si="86"/>
        <v>54896</v>
      </c>
      <c r="AF398" s="15"/>
      <c r="AG398" s="15">
        <f t="shared" si="95"/>
        <v>0</v>
      </c>
      <c r="AH398" s="15"/>
      <c r="AI398" s="122">
        <v>715</v>
      </c>
      <c r="AJ398" s="71">
        <v>64</v>
      </c>
      <c r="AK398" s="71">
        <v>320000</v>
      </c>
      <c r="AL398" s="1">
        <f t="shared" si="96"/>
        <v>0</v>
      </c>
      <c r="AM398" s="122">
        <v>715</v>
      </c>
      <c r="AN398" s="71">
        <v>25</v>
      </c>
      <c r="AO398" s="71">
        <v>130100</v>
      </c>
      <c r="AP398" s="1">
        <f t="shared" si="97"/>
        <v>0</v>
      </c>
    </row>
    <row r="399" spans="1:42" ht="18.75">
      <c r="A399" s="19">
        <v>717</v>
      </c>
      <c r="B399" s="19" t="s">
        <v>886</v>
      </c>
      <c r="C399" s="19">
        <v>734</v>
      </c>
      <c r="D399" s="21"/>
      <c r="E399" s="34">
        <f t="shared" si="87"/>
        <v>71</v>
      </c>
      <c r="F399" s="35">
        <f t="shared" si="88"/>
        <v>443381</v>
      </c>
      <c r="G399" s="34">
        <f t="shared" si="89"/>
        <v>80</v>
      </c>
      <c r="H399" s="36">
        <f t="shared" si="90"/>
        <v>684405</v>
      </c>
      <c r="I399"/>
      <c r="J399" s="96">
        <f>proj16aug!J399</f>
        <v>0</v>
      </c>
      <c r="K399" s="96">
        <f>proj16aug!K399</f>
        <v>0</v>
      </c>
      <c r="L399"/>
      <c r="M399" s="16"/>
      <c r="N399" s="36">
        <f t="shared" si="91"/>
        <v>443381</v>
      </c>
      <c r="O399" s="36">
        <f t="shared" si="92"/>
        <v>684405</v>
      </c>
      <c r="P399" s="20"/>
      <c r="Q399" s="18">
        <f t="shared" si="93"/>
        <v>2255723</v>
      </c>
      <c r="R399" s="15">
        <f t="shared" si="84"/>
        <v>0</v>
      </c>
      <c r="S399">
        <v>717</v>
      </c>
      <c r="T399">
        <v>71</v>
      </c>
      <c r="U399">
        <v>443381</v>
      </c>
      <c r="V399" s="84">
        <f>proj16jul!C399</f>
        <v>73.989999999999981</v>
      </c>
      <c r="W399" s="84">
        <f>proj16jul!D399</f>
        <v>500473</v>
      </c>
      <c r="X399" s="15">
        <f t="shared" si="94"/>
        <v>-57092</v>
      </c>
      <c r="Y399" s="15">
        <f t="shared" si="85"/>
        <v>0</v>
      </c>
      <c r="Z399" s="122">
        <v>717</v>
      </c>
      <c r="AA399" s="71">
        <v>80</v>
      </c>
      <c r="AB399" s="71">
        <v>684405</v>
      </c>
      <c r="AC399" s="84">
        <f>proj16jul!E399</f>
        <v>71.23</v>
      </c>
      <c r="AD399" s="84">
        <f>proj16jul!F399</f>
        <v>642946</v>
      </c>
      <c r="AE399" s="15">
        <f t="shared" si="86"/>
        <v>41459</v>
      </c>
      <c r="AF399" s="15"/>
      <c r="AG399" s="15">
        <f t="shared" si="95"/>
        <v>0</v>
      </c>
      <c r="AH399" s="15"/>
      <c r="AI399" s="122">
        <v>717</v>
      </c>
      <c r="AJ399" s="71">
        <v>71</v>
      </c>
      <c r="AK399" s="71">
        <v>355000</v>
      </c>
      <c r="AL399" s="1">
        <f t="shared" si="96"/>
        <v>0</v>
      </c>
      <c r="AM399" s="122">
        <v>717</v>
      </c>
      <c r="AN399" s="71">
        <v>83</v>
      </c>
      <c r="AO399" s="71">
        <v>410100</v>
      </c>
      <c r="AP399" s="1">
        <f t="shared" si="97"/>
        <v>3</v>
      </c>
    </row>
    <row r="400" spans="1:42" ht="18.75">
      <c r="A400" s="19">
        <v>720</v>
      </c>
      <c r="B400" s="19" t="s">
        <v>854</v>
      </c>
      <c r="C400" s="19">
        <v>737</v>
      </c>
      <c r="D400" s="21"/>
      <c r="E400" s="34">
        <f t="shared" si="87"/>
        <v>184</v>
      </c>
      <c r="F400" s="35">
        <f t="shared" si="88"/>
        <v>1033420</v>
      </c>
      <c r="G400" s="34">
        <f t="shared" si="89"/>
        <v>137</v>
      </c>
      <c r="H400" s="36">
        <f t="shared" si="90"/>
        <v>776163</v>
      </c>
      <c r="I400"/>
      <c r="J400" s="96">
        <f>proj16aug!J400</f>
        <v>0</v>
      </c>
      <c r="K400" s="96">
        <f>proj16aug!K400</f>
        <v>0</v>
      </c>
      <c r="L400"/>
      <c r="M400" s="16"/>
      <c r="N400" s="36">
        <f t="shared" si="91"/>
        <v>1033420</v>
      </c>
      <c r="O400" s="36">
        <f t="shared" si="92"/>
        <v>776163</v>
      </c>
      <c r="P400" s="20"/>
      <c r="Q400" s="18">
        <f t="shared" si="93"/>
        <v>3619487</v>
      </c>
      <c r="R400" s="15">
        <f t="shared" si="84"/>
        <v>0</v>
      </c>
      <c r="S400">
        <v>720</v>
      </c>
      <c r="T400">
        <v>184</v>
      </c>
      <c r="U400">
        <v>1033420</v>
      </c>
      <c r="V400" s="84">
        <f>proj16jul!C400</f>
        <v>150.20999999999998</v>
      </c>
      <c r="W400" s="84">
        <f>proj16jul!D400</f>
        <v>862803</v>
      </c>
      <c r="X400" s="15">
        <f t="shared" si="94"/>
        <v>170617</v>
      </c>
      <c r="Y400" s="15">
        <f t="shared" si="85"/>
        <v>0</v>
      </c>
      <c r="Z400" s="122">
        <v>720</v>
      </c>
      <c r="AA400" s="71">
        <v>137</v>
      </c>
      <c r="AB400" s="71">
        <v>776163</v>
      </c>
      <c r="AC400" s="84">
        <f>proj16jul!E400</f>
        <v>138.12000000000003</v>
      </c>
      <c r="AD400" s="84">
        <f>proj16jul!F400</f>
        <v>859797</v>
      </c>
      <c r="AE400" s="15">
        <f t="shared" si="86"/>
        <v>-83634</v>
      </c>
      <c r="AF400" s="15"/>
      <c r="AG400" s="15">
        <f t="shared" si="95"/>
        <v>0</v>
      </c>
      <c r="AH400" s="15"/>
      <c r="AI400" s="122">
        <v>720</v>
      </c>
      <c r="AJ400" s="71">
        <v>182</v>
      </c>
      <c r="AK400" s="71">
        <v>910000</v>
      </c>
      <c r="AL400" s="1">
        <f t="shared" si="96"/>
        <v>-2</v>
      </c>
      <c r="AM400" s="122">
        <v>720</v>
      </c>
      <c r="AN400" s="71">
        <v>81</v>
      </c>
      <c r="AO400" s="71">
        <v>408400</v>
      </c>
      <c r="AP400" s="1">
        <f t="shared" si="97"/>
        <v>-56</v>
      </c>
    </row>
    <row r="401" spans="1:42" ht="18.75">
      <c r="A401" s="19">
        <v>725</v>
      </c>
      <c r="B401" s="19" t="s">
        <v>571</v>
      </c>
      <c r="C401" s="19">
        <v>738</v>
      </c>
      <c r="D401" s="21"/>
      <c r="E401" s="34">
        <f t="shared" si="87"/>
        <v>136</v>
      </c>
      <c r="F401" s="35">
        <f t="shared" si="88"/>
        <v>720937</v>
      </c>
      <c r="G401" s="34">
        <f t="shared" si="89"/>
        <v>63</v>
      </c>
      <c r="H401" s="36">
        <f t="shared" si="90"/>
        <v>400345</v>
      </c>
      <c r="I401"/>
      <c r="J401" s="96">
        <f>proj16aug!J401</f>
        <v>0</v>
      </c>
      <c r="K401" s="96">
        <f>proj16aug!K401</f>
        <v>0</v>
      </c>
      <c r="L401"/>
      <c r="M401" s="16"/>
      <c r="N401" s="36">
        <f t="shared" si="91"/>
        <v>720937</v>
      </c>
      <c r="O401" s="36">
        <f t="shared" si="92"/>
        <v>400345</v>
      </c>
      <c r="P401" s="20"/>
      <c r="Q401" s="18">
        <f t="shared" si="93"/>
        <v>2242763</v>
      </c>
      <c r="R401" s="15">
        <f t="shared" si="84"/>
        <v>0</v>
      </c>
      <c r="S401">
        <v>725</v>
      </c>
      <c r="T401">
        <v>136</v>
      </c>
      <c r="U401">
        <v>720937</v>
      </c>
      <c r="V401" s="84">
        <f>proj16jul!C401</f>
        <v>166.60000000000002</v>
      </c>
      <c r="W401" s="84">
        <f>proj16jul!D401</f>
        <v>881656</v>
      </c>
      <c r="X401" s="15">
        <f t="shared" si="94"/>
        <v>-160719</v>
      </c>
      <c r="Y401" s="15">
        <f t="shared" si="85"/>
        <v>0</v>
      </c>
      <c r="Z401" s="122">
        <v>725</v>
      </c>
      <c r="AA401" s="71">
        <v>63</v>
      </c>
      <c r="AB401" s="71">
        <v>400345</v>
      </c>
      <c r="AC401" s="84">
        <f>proj16jul!E401</f>
        <v>72.009999999999991</v>
      </c>
      <c r="AD401" s="84">
        <f>proj16jul!F401</f>
        <v>452128</v>
      </c>
      <c r="AE401" s="15">
        <f t="shared" si="86"/>
        <v>-51783</v>
      </c>
      <c r="AF401" s="15"/>
      <c r="AG401" s="15">
        <f t="shared" si="95"/>
        <v>0</v>
      </c>
      <c r="AH401" s="15"/>
      <c r="AI401" s="122">
        <v>725</v>
      </c>
      <c r="AJ401" s="71">
        <v>136</v>
      </c>
      <c r="AK401" s="71">
        <v>680000</v>
      </c>
      <c r="AL401" s="1">
        <f t="shared" si="96"/>
        <v>0</v>
      </c>
      <c r="AM401" s="122">
        <v>725</v>
      </c>
      <c r="AN401" s="71">
        <v>62</v>
      </c>
      <c r="AO401" s="71">
        <v>311700</v>
      </c>
      <c r="AP401" s="1">
        <f t="shared" si="97"/>
        <v>-1</v>
      </c>
    </row>
    <row r="402" spans="1:42" ht="18.75">
      <c r="A402" s="19">
        <v>728</v>
      </c>
      <c r="B402" s="19" t="s">
        <v>879</v>
      </c>
      <c r="C402" s="19">
        <v>787</v>
      </c>
      <c r="D402" s="21"/>
      <c r="E402" s="34">
        <f t="shared" si="87"/>
        <v>23</v>
      </c>
      <c r="F402" s="35">
        <f t="shared" si="88"/>
        <v>116803</v>
      </c>
      <c r="G402" s="34">
        <f t="shared" si="89"/>
        <v>12</v>
      </c>
      <c r="H402" s="36">
        <f t="shared" si="90"/>
        <v>72000</v>
      </c>
      <c r="I402"/>
      <c r="J402" s="96">
        <f>proj16aug!J402</f>
        <v>0</v>
      </c>
      <c r="K402" s="96">
        <f>proj16aug!K402</f>
        <v>0</v>
      </c>
      <c r="L402"/>
      <c r="M402" s="16"/>
      <c r="N402" s="36">
        <f t="shared" si="91"/>
        <v>116803</v>
      </c>
      <c r="O402" s="36">
        <f t="shared" si="92"/>
        <v>72000</v>
      </c>
      <c r="P402" s="20"/>
      <c r="Q402" s="18">
        <f t="shared" si="93"/>
        <v>377641</v>
      </c>
      <c r="R402" s="15">
        <f t="shared" si="84"/>
        <v>0</v>
      </c>
      <c r="S402">
        <v>728</v>
      </c>
      <c r="T402">
        <v>23</v>
      </c>
      <c r="U402">
        <v>116803</v>
      </c>
      <c r="V402" s="84">
        <f>proj16jul!C402</f>
        <v>26.4</v>
      </c>
      <c r="W402" s="84">
        <f>proj16jul!D402</f>
        <v>144319</v>
      </c>
      <c r="X402" s="15">
        <f t="shared" si="94"/>
        <v>-27516</v>
      </c>
      <c r="Y402" s="15">
        <f t="shared" si="85"/>
        <v>0</v>
      </c>
      <c r="Z402" s="122">
        <v>728</v>
      </c>
      <c r="AA402" s="71">
        <v>12</v>
      </c>
      <c r="AB402" s="71">
        <v>72000</v>
      </c>
      <c r="AC402" s="84">
        <f>proj16jul!E402</f>
        <v>8.18</v>
      </c>
      <c r="AD402" s="84">
        <f>proj16jul!F402</f>
        <v>44469</v>
      </c>
      <c r="AE402" s="15">
        <f t="shared" si="86"/>
        <v>27531</v>
      </c>
      <c r="AF402" s="15"/>
      <c r="AG402" s="15">
        <f t="shared" si="95"/>
        <v>0</v>
      </c>
      <c r="AH402" s="15"/>
      <c r="AI402" s="122">
        <v>728</v>
      </c>
      <c r="AJ402" s="71">
        <v>23.5</v>
      </c>
      <c r="AK402" s="71">
        <v>117500</v>
      </c>
      <c r="AL402" s="1">
        <f t="shared" si="96"/>
        <v>0.5</v>
      </c>
      <c r="AM402" s="122">
        <v>728</v>
      </c>
      <c r="AN402" s="71">
        <v>12</v>
      </c>
      <c r="AO402" s="71">
        <v>60000</v>
      </c>
      <c r="AP402" s="1">
        <f t="shared" si="97"/>
        <v>0</v>
      </c>
    </row>
    <row r="403" spans="1:42" ht="18.75">
      <c r="A403" s="19">
        <v>730</v>
      </c>
      <c r="B403" s="19" t="s">
        <v>1289</v>
      </c>
      <c r="C403" s="19">
        <v>741</v>
      </c>
      <c r="D403" s="21"/>
      <c r="E403" s="34">
        <f t="shared" si="87"/>
        <v>0</v>
      </c>
      <c r="F403" s="35">
        <f t="shared" si="88"/>
        <v>0</v>
      </c>
      <c r="G403" s="34">
        <f t="shared" si="89"/>
        <v>5</v>
      </c>
      <c r="H403" s="36">
        <f t="shared" si="90"/>
        <v>66700</v>
      </c>
      <c r="I403"/>
      <c r="J403" s="96">
        <f>proj16aug!J403</f>
        <v>0</v>
      </c>
      <c r="K403" s="96">
        <f>proj16aug!K403</f>
        <v>0</v>
      </c>
      <c r="L403"/>
      <c r="M403" s="16"/>
      <c r="N403" s="36">
        <f t="shared" si="91"/>
        <v>0</v>
      </c>
      <c r="O403" s="36">
        <f t="shared" si="92"/>
        <v>66700</v>
      </c>
      <c r="P403" s="20"/>
      <c r="Q403" s="18">
        <f t="shared" si="93"/>
        <v>133405</v>
      </c>
      <c r="R403" s="15">
        <f t="shared" si="84"/>
        <v>0</v>
      </c>
      <c r="S403">
        <v>730</v>
      </c>
      <c r="T403"/>
      <c r="U403"/>
      <c r="V403" s="185">
        <f>proj16jul!C403</f>
        <v>0</v>
      </c>
      <c r="W403" s="84">
        <f>proj16jul!D403</f>
        <v>0</v>
      </c>
      <c r="X403" s="15">
        <f t="shared" si="94"/>
        <v>0</v>
      </c>
      <c r="Y403" s="15">
        <f t="shared" si="85"/>
        <v>0</v>
      </c>
      <c r="Z403" s="122">
        <v>730</v>
      </c>
      <c r="AA403" s="71">
        <v>5</v>
      </c>
      <c r="AB403" s="71">
        <v>66700</v>
      </c>
      <c r="AC403" s="84">
        <f>proj16jul!E403</f>
        <v>3</v>
      </c>
      <c r="AD403" s="84">
        <f>proj16jul!F403</f>
        <v>15000</v>
      </c>
      <c r="AE403" s="15">
        <f t="shared" si="86"/>
        <v>51700</v>
      </c>
      <c r="AF403" s="15"/>
      <c r="AG403" s="15">
        <f t="shared" si="95"/>
        <v>0</v>
      </c>
      <c r="AH403" s="15"/>
      <c r="AI403">
        <v>730</v>
      </c>
      <c r="AJ403"/>
      <c r="AK403"/>
      <c r="AL403" s="1">
        <f t="shared" si="96"/>
        <v>0</v>
      </c>
      <c r="AM403" s="122">
        <v>730</v>
      </c>
      <c r="AN403" s="71">
        <v>5</v>
      </c>
      <c r="AO403" s="71">
        <v>21700</v>
      </c>
      <c r="AP403" s="1">
        <f t="shared" si="97"/>
        <v>0</v>
      </c>
    </row>
    <row r="404" spans="1:42" ht="18.75">
      <c r="A404" s="19">
        <v>735</v>
      </c>
      <c r="B404" s="19" t="s">
        <v>855</v>
      </c>
      <c r="C404" s="19">
        <v>740</v>
      </c>
      <c r="D404" s="21"/>
      <c r="E404" s="34">
        <f t="shared" si="87"/>
        <v>83</v>
      </c>
      <c r="F404" s="35">
        <f t="shared" si="88"/>
        <v>467037</v>
      </c>
      <c r="G404" s="34">
        <f t="shared" si="89"/>
        <v>94.5</v>
      </c>
      <c r="H404" s="36">
        <f t="shared" si="90"/>
        <v>514481</v>
      </c>
      <c r="I404"/>
      <c r="J404" s="96">
        <f>proj16aug!J404</f>
        <v>0</v>
      </c>
      <c r="K404" s="96">
        <f>proj16aug!K404</f>
        <v>0</v>
      </c>
      <c r="L404"/>
      <c r="M404" s="16"/>
      <c r="N404" s="36">
        <f t="shared" si="91"/>
        <v>467037</v>
      </c>
      <c r="O404" s="36">
        <f t="shared" si="92"/>
        <v>514481</v>
      </c>
      <c r="P404" s="20"/>
      <c r="Q404" s="18">
        <f t="shared" si="93"/>
        <v>1963213.5</v>
      </c>
      <c r="R404" s="15">
        <f t="shared" si="84"/>
        <v>0</v>
      </c>
      <c r="S404">
        <v>735</v>
      </c>
      <c r="T404">
        <v>83</v>
      </c>
      <c r="U404">
        <v>467037</v>
      </c>
      <c r="V404" s="84">
        <f>proj16jul!C404</f>
        <v>76.849999999999994</v>
      </c>
      <c r="W404" s="84">
        <f>proj16jul!D404</f>
        <v>460730</v>
      </c>
      <c r="X404" s="15">
        <f t="shared" si="94"/>
        <v>6307</v>
      </c>
      <c r="Y404" s="15">
        <f t="shared" si="85"/>
        <v>0</v>
      </c>
      <c r="Z404" s="122">
        <v>735</v>
      </c>
      <c r="AA404" s="71">
        <v>94.5</v>
      </c>
      <c r="AB404" s="71">
        <v>514481</v>
      </c>
      <c r="AC404" s="84">
        <f>proj16jul!E404</f>
        <v>91.45</v>
      </c>
      <c r="AD404" s="84">
        <f>proj16jul!F404</f>
        <v>497359</v>
      </c>
      <c r="AE404" s="15">
        <f t="shared" si="86"/>
        <v>17122</v>
      </c>
      <c r="AF404" s="15"/>
      <c r="AG404" s="15">
        <f t="shared" si="95"/>
        <v>0</v>
      </c>
      <c r="AH404" s="15"/>
      <c r="AI404" s="122">
        <v>735</v>
      </c>
      <c r="AJ404" s="71">
        <v>84.5</v>
      </c>
      <c r="AK404" s="71">
        <v>422500</v>
      </c>
      <c r="AL404" s="1">
        <f t="shared" si="96"/>
        <v>1.5</v>
      </c>
      <c r="AM404" s="122">
        <v>735</v>
      </c>
      <c r="AN404" s="71">
        <v>90.5</v>
      </c>
      <c r="AO404" s="71">
        <v>464400</v>
      </c>
      <c r="AP404" s="1">
        <f t="shared" si="97"/>
        <v>-4</v>
      </c>
    </row>
    <row r="405" spans="1:42" ht="18.75">
      <c r="A405" s="19">
        <v>740</v>
      </c>
      <c r="B405" s="19" t="s">
        <v>906</v>
      </c>
      <c r="C405" s="19">
        <v>745</v>
      </c>
      <c r="D405" s="21"/>
      <c r="E405" s="34">
        <f t="shared" si="87"/>
        <v>70</v>
      </c>
      <c r="F405" s="35">
        <f t="shared" si="88"/>
        <v>376398</v>
      </c>
      <c r="G405" s="34">
        <f t="shared" si="89"/>
        <v>8</v>
      </c>
      <c r="H405" s="36">
        <f t="shared" si="90"/>
        <v>53170</v>
      </c>
      <c r="I405"/>
      <c r="J405" s="96">
        <f>proj16aug!J405</f>
        <v>0</v>
      </c>
      <c r="K405" s="96">
        <f>proj16aug!K405</f>
        <v>0</v>
      </c>
      <c r="L405"/>
      <c r="M405" s="16"/>
      <c r="N405" s="36">
        <f t="shared" si="91"/>
        <v>376398</v>
      </c>
      <c r="O405" s="36">
        <f t="shared" si="92"/>
        <v>53170</v>
      </c>
      <c r="P405" s="20"/>
      <c r="Q405" s="18">
        <f t="shared" si="93"/>
        <v>859214</v>
      </c>
      <c r="R405" s="15">
        <f t="shared" si="84"/>
        <v>0</v>
      </c>
      <c r="S405">
        <v>740</v>
      </c>
      <c r="T405">
        <v>70</v>
      </c>
      <c r="U405">
        <v>376398</v>
      </c>
      <c r="V405" s="84">
        <f>proj16jul!C405</f>
        <v>82.5</v>
      </c>
      <c r="W405" s="84">
        <f>proj16jul!D405</f>
        <v>440646</v>
      </c>
      <c r="X405" s="15">
        <f t="shared" si="94"/>
        <v>-64248</v>
      </c>
      <c r="Y405" s="15">
        <f t="shared" si="85"/>
        <v>0</v>
      </c>
      <c r="Z405" s="122">
        <v>740</v>
      </c>
      <c r="AA405" s="71">
        <v>8</v>
      </c>
      <c r="AB405" s="71">
        <v>53170</v>
      </c>
      <c r="AC405" s="84">
        <f>proj16jul!E405</f>
        <v>6.76</v>
      </c>
      <c r="AD405" s="84">
        <f>proj16jul!F405</f>
        <v>38884</v>
      </c>
      <c r="AE405" s="15">
        <f t="shared" si="86"/>
        <v>14286</v>
      </c>
      <c r="AF405" s="15"/>
      <c r="AG405" s="15">
        <f t="shared" si="95"/>
        <v>0</v>
      </c>
      <c r="AH405" s="15"/>
      <c r="AI405" s="122">
        <v>740</v>
      </c>
      <c r="AJ405" s="71">
        <v>73</v>
      </c>
      <c r="AK405" s="71">
        <v>365000</v>
      </c>
      <c r="AL405" s="1">
        <f t="shared" si="96"/>
        <v>3</v>
      </c>
      <c r="AM405" s="122">
        <v>740</v>
      </c>
      <c r="AN405" s="71">
        <v>8</v>
      </c>
      <c r="AO405" s="71">
        <v>50200</v>
      </c>
      <c r="AP405" s="1">
        <f t="shared" si="97"/>
        <v>0</v>
      </c>
    </row>
    <row r="406" spans="1:42" ht="18.75">
      <c r="A406" s="19">
        <v>745</v>
      </c>
      <c r="B406" s="19" t="s">
        <v>823</v>
      </c>
      <c r="C406" s="19">
        <v>746</v>
      </c>
      <c r="D406" s="21"/>
      <c r="E406" s="34">
        <f t="shared" si="87"/>
        <v>110.5</v>
      </c>
      <c r="F406" s="35">
        <f t="shared" si="88"/>
        <v>598369</v>
      </c>
      <c r="G406" s="34">
        <f t="shared" si="89"/>
        <v>32</v>
      </c>
      <c r="H406" s="36">
        <f t="shared" si="90"/>
        <v>195715</v>
      </c>
      <c r="I406"/>
      <c r="J406" s="96">
        <f>proj16aug!J406</f>
        <v>0</v>
      </c>
      <c r="K406" s="96">
        <f>proj16aug!K406</f>
        <v>0</v>
      </c>
      <c r="L406"/>
      <c r="M406" s="16"/>
      <c r="N406" s="36">
        <f t="shared" si="91"/>
        <v>598369</v>
      </c>
      <c r="O406" s="36">
        <f t="shared" si="92"/>
        <v>195715</v>
      </c>
      <c r="P406" s="20"/>
      <c r="Q406" s="18">
        <f t="shared" si="93"/>
        <v>1588310.5</v>
      </c>
      <c r="R406" s="15">
        <f t="shared" si="84"/>
        <v>0</v>
      </c>
      <c r="S406">
        <v>745</v>
      </c>
      <c r="T406">
        <v>110.5</v>
      </c>
      <c r="U406">
        <v>598369</v>
      </c>
      <c r="V406" s="84">
        <f>proj16jul!C406</f>
        <v>126.55000000000001</v>
      </c>
      <c r="W406" s="84">
        <f>proj16jul!D406</f>
        <v>672571</v>
      </c>
      <c r="X406" s="15">
        <f t="shared" si="94"/>
        <v>-74202</v>
      </c>
      <c r="Y406" s="15">
        <f t="shared" si="85"/>
        <v>0</v>
      </c>
      <c r="Z406" s="122">
        <v>745</v>
      </c>
      <c r="AA406" s="71">
        <v>32</v>
      </c>
      <c r="AB406" s="71">
        <v>195715</v>
      </c>
      <c r="AC406" s="84">
        <f>proj16jul!E406</f>
        <v>36.919999999999995</v>
      </c>
      <c r="AD406" s="84">
        <f>proj16jul!F406</f>
        <v>231315</v>
      </c>
      <c r="AE406" s="15">
        <f t="shared" si="86"/>
        <v>-35600</v>
      </c>
      <c r="AF406" s="15"/>
      <c r="AG406" s="15">
        <f t="shared" si="95"/>
        <v>0</v>
      </c>
      <c r="AH406" s="15"/>
      <c r="AI406" s="122">
        <v>745</v>
      </c>
      <c r="AJ406" s="71">
        <v>110.5</v>
      </c>
      <c r="AK406" s="71">
        <v>552500</v>
      </c>
      <c r="AL406" s="1">
        <f t="shared" si="96"/>
        <v>0</v>
      </c>
      <c r="AM406" s="122">
        <v>745</v>
      </c>
      <c r="AN406" s="71">
        <v>32</v>
      </c>
      <c r="AO406" s="71">
        <v>165100</v>
      </c>
      <c r="AP406" s="1">
        <f t="shared" si="97"/>
        <v>0</v>
      </c>
    </row>
    <row r="407" spans="1:42" ht="18.75">
      <c r="A407" s="19">
        <v>750</v>
      </c>
      <c r="B407" s="19" t="s">
        <v>529</v>
      </c>
      <c r="C407" s="19">
        <v>747</v>
      </c>
      <c r="D407" s="21"/>
      <c r="E407" s="34">
        <f t="shared" si="87"/>
        <v>154</v>
      </c>
      <c r="F407" s="35">
        <f t="shared" si="88"/>
        <v>886731</v>
      </c>
      <c r="G407" s="34">
        <f t="shared" si="89"/>
        <v>44</v>
      </c>
      <c r="H407" s="36">
        <f t="shared" si="90"/>
        <v>335670</v>
      </c>
      <c r="I407"/>
      <c r="J407" s="96">
        <f>proj16aug!J407</f>
        <v>0</v>
      </c>
      <c r="K407" s="96">
        <f>proj16aug!K407</f>
        <v>0</v>
      </c>
      <c r="L407"/>
      <c r="M407" s="16"/>
      <c r="N407" s="36">
        <f t="shared" si="91"/>
        <v>886731</v>
      </c>
      <c r="O407" s="36">
        <f t="shared" si="92"/>
        <v>335670</v>
      </c>
      <c r="P407" s="20"/>
      <c r="Q407" s="18">
        <f t="shared" si="93"/>
        <v>2445000</v>
      </c>
      <c r="R407" s="15">
        <f t="shared" si="84"/>
        <v>0</v>
      </c>
      <c r="S407">
        <v>750</v>
      </c>
      <c r="T407">
        <v>154</v>
      </c>
      <c r="U407">
        <v>886731</v>
      </c>
      <c r="V407" s="84">
        <f>proj16jul!C407</f>
        <v>171.10999999999999</v>
      </c>
      <c r="W407" s="84">
        <f>proj16jul!D407</f>
        <v>1050984</v>
      </c>
      <c r="X407" s="15">
        <f t="shared" si="94"/>
        <v>-164253</v>
      </c>
      <c r="Y407" s="15">
        <f t="shared" si="85"/>
        <v>0</v>
      </c>
      <c r="Z407" s="122">
        <v>750</v>
      </c>
      <c r="AA407" s="71">
        <v>44</v>
      </c>
      <c r="AB407" s="71">
        <v>335670</v>
      </c>
      <c r="AC407" s="84">
        <f>proj16jul!E407</f>
        <v>45.81</v>
      </c>
      <c r="AD407" s="84">
        <f>proj16jul!F407</f>
        <v>333731</v>
      </c>
      <c r="AE407" s="15">
        <f t="shared" si="86"/>
        <v>1939</v>
      </c>
      <c r="AF407" s="15"/>
      <c r="AG407" s="15">
        <f t="shared" si="95"/>
        <v>0</v>
      </c>
      <c r="AH407" s="15"/>
      <c r="AI407" s="122">
        <v>750</v>
      </c>
      <c r="AJ407" s="71">
        <v>155</v>
      </c>
      <c r="AK407" s="71">
        <v>775000</v>
      </c>
      <c r="AL407" s="1">
        <f t="shared" si="96"/>
        <v>1</v>
      </c>
      <c r="AM407" s="122">
        <v>750</v>
      </c>
      <c r="AN407" s="71">
        <v>45</v>
      </c>
      <c r="AO407" s="71">
        <v>223400</v>
      </c>
      <c r="AP407" s="1">
        <f t="shared" si="97"/>
        <v>1</v>
      </c>
    </row>
    <row r="408" spans="1:42" ht="18.75">
      <c r="A408" s="19">
        <v>753</v>
      </c>
      <c r="B408" s="19" t="s">
        <v>789</v>
      </c>
      <c r="C408" s="19">
        <v>749</v>
      </c>
      <c r="D408" s="21"/>
      <c r="E408" s="34">
        <f t="shared" si="87"/>
        <v>331</v>
      </c>
      <c r="F408" s="35">
        <f t="shared" si="88"/>
        <v>1832098</v>
      </c>
      <c r="G408" s="34">
        <f t="shared" si="89"/>
        <v>107</v>
      </c>
      <c r="H408" s="36">
        <f t="shared" si="90"/>
        <v>638983</v>
      </c>
      <c r="I408"/>
      <c r="J408" s="96">
        <f>proj16aug!J408</f>
        <v>0</v>
      </c>
      <c r="K408" s="96">
        <f>proj16aug!K408</f>
        <v>0</v>
      </c>
      <c r="L408"/>
      <c r="M408" s="16"/>
      <c r="N408" s="36">
        <f t="shared" si="91"/>
        <v>1832098</v>
      </c>
      <c r="O408" s="36">
        <f t="shared" si="92"/>
        <v>638983</v>
      </c>
      <c r="P408" s="20"/>
      <c r="Q408" s="18">
        <f t="shared" si="93"/>
        <v>4942600</v>
      </c>
      <c r="R408" s="15">
        <f t="shared" si="84"/>
        <v>0</v>
      </c>
      <c r="S408">
        <v>753</v>
      </c>
      <c r="T408">
        <v>331</v>
      </c>
      <c r="U408">
        <v>1832098</v>
      </c>
      <c r="V408" s="185">
        <f>proj16jul!C408</f>
        <v>345.84999999999991</v>
      </c>
      <c r="W408" s="84">
        <f>proj16jul!D408</f>
        <v>1925967</v>
      </c>
      <c r="X408" s="15">
        <f t="shared" si="94"/>
        <v>-93869</v>
      </c>
      <c r="Y408" s="15">
        <f t="shared" si="85"/>
        <v>0</v>
      </c>
      <c r="Z408" s="122">
        <v>753</v>
      </c>
      <c r="AA408" s="71">
        <v>107</v>
      </c>
      <c r="AB408" s="71">
        <v>638983</v>
      </c>
      <c r="AC408" s="84">
        <f>proj16jul!E408</f>
        <v>95.529999999999987</v>
      </c>
      <c r="AD408" s="84">
        <f>proj16jul!F408</f>
        <v>570414</v>
      </c>
      <c r="AE408" s="15">
        <f t="shared" si="86"/>
        <v>68569</v>
      </c>
      <c r="AF408" s="15"/>
      <c r="AG408" s="15">
        <f t="shared" si="95"/>
        <v>0</v>
      </c>
      <c r="AH408" s="15"/>
      <c r="AI408">
        <v>753</v>
      </c>
      <c r="AJ408"/>
      <c r="AK408"/>
      <c r="AL408" s="1">
        <f t="shared" si="96"/>
        <v>-331</v>
      </c>
      <c r="AM408" s="122">
        <v>753</v>
      </c>
      <c r="AN408" s="71">
        <v>101</v>
      </c>
      <c r="AO408" s="71">
        <v>525400</v>
      </c>
      <c r="AP408" s="1">
        <f t="shared" si="97"/>
        <v>-6</v>
      </c>
    </row>
    <row r="409" spans="1:42" ht="18.75">
      <c r="A409" s="19">
        <v>755</v>
      </c>
      <c r="B409" s="19" t="s">
        <v>807</v>
      </c>
      <c r="C409" s="19">
        <v>730</v>
      </c>
      <c r="D409" s="21"/>
      <c r="E409" s="34">
        <f t="shared" si="87"/>
        <v>234</v>
      </c>
      <c r="F409" s="35">
        <f t="shared" si="88"/>
        <v>1321657</v>
      </c>
      <c r="G409" s="34">
        <f t="shared" si="89"/>
        <v>50</v>
      </c>
      <c r="H409" s="36">
        <f t="shared" si="90"/>
        <v>287184</v>
      </c>
      <c r="I409"/>
      <c r="J409" s="96">
        <f>proj16aug!J409</f>
        <v>0</v>
      </c>
      <c r="K409" s="96">
        <f>proj16aug!K409</f>
        <v>0</v>
      </c>
      <c r="L409"/>
      <c r="M409" s="16"/>
      <c r="N409" s="36">
        <f t="shared" si="91"/>
        <v>1321657</v>
      </c>
      <c r="O409" s="36">
        <f t="shared" si="92"/>
        <v>287184</v>
      </c>
      <c r="P409" s="20"/>
      <c r="Q409" s="18">
        <f t="shared" si="93"/>
        <v>3217966</v>
      </c>
      <c r="R409" s="15">
        <f t="shared" si="84"/>
        <v>0</v>
      </c>
      <c r="S409">
        <v>755</v>
      </c>
      <c r="T409">
        <v>234</v>
      </c>
      <c r="U409">
        <v>1321657</v>
      </c>
      <c r="V409" s="84">
        <f>proj16jul!C409</f>
        <v>222.35999999999987</v>
      </c>
      <c r="W409" s="84">
        <f>proj16jul!D409</f>
        <v>1260687</v>
      </c>
      <c r="X409" s="15">
        <f t="shared" si="94"/>
        <v>60970</v>
      </c>
      <c r="Y409" s="15">
        <f t="shared" si="85"/>
        <v>0</v>
      </c>
      <c r="Z409" s="122">
        <v>755</v>
      </c>
      <c r="AA409" s="71">
        <v>50</v>
      </c>
      <c r="AB409" s="71">
        <v>287184</v>
      </c>
      <c r="AC409" s="84">
        <f>proj16jul!E409</f>
        <v>58.52</v>
      </c>
      <c r="AD409" s="84">
        <f>proj16jul!F409</f>
        <v>364504</v>
      </c>
      <c r="AE409" s="15">
        <f t="shared" si="86"/>
        <v>-77320</v>
      </c>
      <c r="AF409" s="15"/>
      <c r="AG409" s="15">
        <f t="shared" si="95"/>
        <v>0</v>
      </c>
      <c r="AH409" s="15"/>
      <c r="AI409" s="122">
        <v>755</v>
      </c>
      <c r="AJ409" s="71">
        <v>234</v>
      </c>
      <c r="AK409" s="71">
        <v>1170000</v>
      </c>
      <c r="AL409" s="1">
        <f t="shared" si="96"/>
        <v>0</v>
      </c>
      <c r="AM409" s="122">
        <v>755</v>
      </c>
      <c r="AN409" s="71">
        <v>28</v>
      </c>
      <c r="AO409" s="71">
        <v>143400</v>
      </c>
      <c r="AP409" s="1">
        <f t="shared" si="97"/>
        <v>-22</v>
      </c>
    </row>
    <row r="410" spans="1:42" s="1" customFormat="1" ht="18.75">
      <c r="A410" s="17">
        <v>760</v>
      </c>
      <c r="B410" s="17" t="s">
        <v>530</v>
      </c>
      <c r="C410" s="17">
        <v>752</v>
      </c>
      <c r="D410" s="21"/>
      <c r="E410" s="34">
        <f t="shared" si="87"/>
        <v>0</v>
      </c>
      <c r="F410" s="35">
        <f t="shared" si="88"/>
        <v>0</v>
      </c>
      <c r="G410" s="34">
        <f t="shared" si="89"/>
        <v>7</v>
      </c>
      <c r="H410" s="36">
        <f t="shared" si="90"/>
        <v>40100</v>
      </c>
      <c r="I410"/>
      <c r="J410" s="96">
        <f>proj16aug!J410</f>
        <v>0</v>
      </c>
      <c r="K410" s="96">
        <f>proj16aug!K410</f>
        <v>0</v>
      </c>
      <c r="L410"/>
      <c r="M410" s="16"/>
      <c r="N410" s="36">
        <f t="shared" si="91"/>
        <v>0</v>
      </c>
      <c r="O410" s="36">
        <f t="shared" si="92"/>
        <v>40100</v>
      </c>
      <c r="P410" s="16"/>
      <c r="Q410" s="18">
        <f t="shared" si="93"/>
        <v>80207</v>
      </c>
      <c r="R410" s="15">
        <f t="shared" si="84"/>
        <v>0</v>
      </c>
      <c r="S410">
        <v>760</v>
      </c>
      <c r="T410"/>
      <c r="U410"/>
      <c r="V410" s="185">
        <f>proj16jul!C410</f>
        <v>0</v>
      </c>
      <c r="W410" s="84">
        <f>proj16jul!D410</f>
        <v>0</v>
      </c>
      <c r="X410" s="15">
        <f t="shared" si="94"/>
        <v>0</v>
      </c>
      <c r="Y410" s="15">
        <f t="shared" si="85"/>
        <v>0</v>
      </c>
      <c r="Z410" s="122">
        <v>760</v>
      </c>
      <c r="AA410" s="71">
        <v>7</v>
      </c>
      <c r="AB410" s="71">
        <v>40100</v>
      </c>
      <c r="AC410" s="84">
        <f>proj16jul!E410</f>
        <v>2</v>
      </c>
      <c r="AD410" s="84">
        <f>proj16jul!F410</f>
        <v>10000</v>
      </c>
      <c r="AE410" s="15">
        <f t="shared" si="86"/>
        <v>30100</v>
      </c>
      <c r="AF410" s="15"/>
      <c r="AG410" s="15">
        <f t="shared" si="95"/>
        <v>0</v>
      </c>
      <c r="AH410" s="15"/>
      <c r="AI410">
        <v>760</v>
      </c>
      <c r="AJ410"/>
      <c r="AK410"/>
      <c r="AL410" s="1">
        <f t="shared" si="96"/>
        <v>0</v>
      </c>
      <c r="AM410" s="122">
        <v>760</v>
      </c>
      <c r="AN410" s="71">
        <v>6</v>
      </c>
      <c r="AO410" s="71">
        <v>35100</v>
      </c>
      <c r="AP410" s="1">
        <f t="shared" si="97"/>
        <v>-1</v>
      </c>
    </row>
    <row r="411" spans="1:42" s="1" customFormat="1" ht="18.75">
      <c r="A411" s="17">
        <v>763</v>
      </c>
      <c r="B411" s="17" t="s">
        <v>1514</v>
      </c>
      <c r="C411" s="17">
        <v>790</v>
      </c>
      <c r="D411" s="21"/>
      <c r="E411" s="34">
        <f t="shared" si="87"/>
        <v>53</v>
      </c>
      <c r="F411" s="35">
        <f t="shared" si="88"/>
        <v>299197</v>
      </c>
      <c r="G411" s="34">
        <f t="shared" si="89"/>
        <v>7</v>
      </c>
      <c r="H411" s="36">
        <f t="shared" si="90"/>
        <v>36700</v>
      </c>
      <c r="I411"/>
      <c r="J411" s="96">
        <f>proj16aug!J411</f>
        <v>0</v>
      </c>
      <c r="K411" s="96">
        <f>proj16aug!K411</f>
        <v>0</v>
      </c>
      <c r="L411"/>
      <c r="M411" s="16"/>
      <c r="N411" s="36">
        <f t="shared" si="91"/>
        <v>299197</v>
      </c>
      <c r="O411" s="36">
        <f t="shared" si="92"/>
        <v>36700</v>
      </c>
      <c r="P411" s="16"/>
      <c r="Q411" s="18">
        <f t="shared" si="93"/>
        <v>671854</v>
      </c>
      <c r="R411" s="15">
        <f t="shared" si="84"/>
        <v>0</v>
      </c>
      <c r="S411">
        <v>763</v>
      </c>
      <c r="T411">
        <v>53</v>
      </c>
      <c r="U411">
        <v>299197</v>
      </c>
      <c r="V411" s="84">
        <f>proj16jul!C411</f>
        <v>23.519999999999996</v>
      </c>
      <c r="W411" s="84">
        <f>proj16jul!D411</f>
        <v>164871</v>
      </c>
      <c r="X411" s="15">
        <f t="shared" si="94"/>
        <v>134326</v>
      </c>
      <c r="Y411" s="15">
        <f t="shared" si="85"/>
        <v>0</v>
      </c>
      <c r="Z411" s="122">
        <v>763</v>
      </c>
      <c r="AA411" s="71">
        <v>7</v>
      </c>
      <c r="AB411" s="71">
        <v>36700</v>
      </c>
      <c r="AC411" s="84">
        <f>proj16jul!E411</f>
        <v>6.8599999999999994</v>
      </c>
      <c r="AD411" s="84">
        <f>proj16jul!F411</f>
        <v>35879</v>
      </c>
      <c r="AE411" s="15">
        <f t="shared" si="86"/>
        <v>821</v>
      </c>
      <c r="AF411" s="15"/>
      <c r="AG411" s="15">
        <f t="shared" si="95"/>
        <v>0</v>
      </c>
      <c r="AH411" s="15"/>
      <c r="AI411" s="122">
        <v>763</v>
      </c>
      <c r="AJ411" s="71">
        <v>53</v>
      </c>
      <c r="AK411" s="71">
        <v>265000</v>
      </c>
      <c r="AL411" s="1">
        <f t="shared" si="96"/>
        <v>0</v>
      </c>
      <c r="AM411" s="122">
        <v>763</v>
      </c>
      <c r="AN411" s="71">
        <v>6</v>
      </c>
      <c r="AO411" s="71">
        <v>31700</v>
      </c>
      <c r="AP411" s="1">
        <f t="shared" si="97"/>
        <v>-1</v>
      </c>
    </row>
    <row r="412" spans="1:42" ht="18.75">
      <c r="A412" s="19">
        <v>765</v>
      </c>
      <c r="B412" s="19" t="s">
        <v>1299</v>
      </c>
      <c r="C412" s="19">
        <v>755</v>
      </c>
      <c r="D412" s="21"/>
      <c r="E412" s="34">
        <f t="shared" si="87"/>
        <v>118</v>
      </c>
      <c r="F412" s="35">
        <f t="shared" si="88"/>
        <v>673764</v>
      </c>
      <c r="G412" s="34">
        <f t="shared" si="89"/>
        <v>111</v>
      </c>
      <c r="H412" s="36">
        <f t="shared" si="90"/>
        <v>592028</v>
      </c>
      <c r="I412"/>
      <c r="J412" s="96">
        <f>proj16aug!J412</f>
        <v>0</v>
      </c>
      <c r="K412" s="96">
        <f>proj16aug!K412</f>
        <v>0</v>
      </c>
      <c r="L412"/>
      <c r="M412" s="16"/>
      <c r="N412" s="36">
        <f t="shared" si="91"/>
        <v>673764</v>
      </c>
      <c r="O412" s="36">
        <f t="shared" si="92"/>
        <v>592028</v>
      </c>
      <c r="P412" s="20"/>
      <c r="Q412" s="18">
        <f t="shared" si="93"/>
        <v>2531813</v>
      </c>
      <c r="R412" s="15">
        <f t="shared" si="84"/>
        <v>0</v>
      </c>
      <c r="S412">
        <v>765</v>
      </c>
      <c r="T412">
        <v>118</v>
      </c>
      <c r="U412">
        <v>673764</v>
      </c>
      <c r="V412" s="84">
        <f>proj16jul!C412</f>
        <v>123.58999999999997</v>
      </c>
      <c r="W412" s="84">
        <f>proj16jul!D412</f>
        <v>689770</v>
      </c>
      <c r="X412" s="15">
        <f t="shared" si="94"/>
        <v>-16006</v>
      </c>
      <c r="Y412" s="15">
        <f t="shared" si="85"/>
        <v>0</v>
      </c>
      <c r="Z412" s="122">
        <v>765</v>
      </c>
      <c r="AA412" s="71">
        <v>111</v>
      </c>
      <c r="AB412" s="71">
        <v>592028</v>
      </c>
      <c r="AC412" s="84">
        <f>proj16jul!E412</f>
        <v>130.49</v>
      </c>
      <c r="AD412" s="84">
        <f>proj16jul!F412</f>
        <v>665880</v>
      </c>
      <c r="AE412" s="15">
        <f t="shared" si="86"/>
        <v>-73852</v>
      </c>
      <c r="AF412" s="15"/>
      <c r="AG412" s="15">
        <f t="shared" si="95"/>
        <v>0</v>
      </c>
      <c r="AH412" s="15"/>
      <c r="AI412" s="122">
        <v>765</v>
      </c>
      <c r="AJ412" s="71">
        <v>118.5</v>
      </c>
      <c r="AK412" s="71">
        <v>592500</v>
      </c>
      <c r="AL412" s="1">
        <f t="shared" si="96"/>
        <v>0.5</v>
      </c>
      <c r="AM412" s="122">
        <v>765</v>
      </c>
      <c r="AN412" s="71">
        <v>111</v>
      </c>
      <c r="AO412" s="71">
        <v>555000</v>
      </c>
      <c r="AP412" s="1">
        <f t="shared" si="97"/>
        <v>0</v>
      </c>
    </row>
    <row r="413" spans="1:42" ht="18.75">
      <c r="A413" s="19">
        <v>766</v>
      </c>
      <c r="B413" s="19" t="s">
        <v>1603</v>
      </c>
      <c r="C413" s="19">
        <v>766</v>
      </c>
      <c r="D413" s="21"/>
      <c r="E413" s="34">
        <f t="shared" si="87"/>
        <v>124</v>
      </c>
      <c r="F413" s="35">
        <f t="shared" si="88"/>
        <v>683195</v>
      </c>
      <c r="G413" s="34">
        <f t="shared" si="89"/>
        <v>48</v>
      </c>
      <c r="H413" s="36">
        <f t="shared" si="90"/>
        <v>264532</v>
      </c>
      <c r="I413"/>
      <c r="J413" s="96">
        <f>proj16aug!J413</f>
        <v>0</v>
      </c>
      <c r="K413" s="96">
        <f>proj16aug!K413</f>
        <v>0</v>
      </c>
      <c r="L413"/>
      <c r="M413" s="16"/>
      <c r="N413" s="36">
        <f t="shared" si="91"/>
        <v>683195</v>
      </c>
      <c r="O413" s="36">
        <f t="shared" si="92"/>
        <v>264532</v>
      </c>
      <c r="P413" s="20"/>
      <c r="Q413" s="18">
        <f t="shared" si="93"/>
        <v>1895626</v>
      </c>
      <c r="R413" s="15">
        <f t="shared" si="84"/>
        <v>0</v>
      </c>
      <c r="S413">
        <v>766</v>
      </c>
      <c r="T413">
        <v>124</v>
      </c>
      <c r="U413">
        <v>683195</v>
      </c>
      <c r="V413" s="84">
        <f>proj16jul!C413</f>
        <v>102.59</v>
      </c>
      <c r="W413" s="84">
        <f>proj16jul!D413</f>
        <v>590457</v>
      </c>
      <c r="X413" s="15">
        <f t="shared" si="94"/>
        <v>92738</v>
      </c>
      <c r="Y413" s="15">
        <f t="shared" si="85"/>
        <v>0</v>
      </c>
      <c r="Z413" s="122">
        <v>766</v>
      </c>
      <c r="AA413" s="71">
        <v>48</v>
      </c>
      <c r="AB413" s="71">
        <v>264532</v>
      </c>
      <c r="AC413" s="84">
        <f>proj16jul!E413</f>
        <v>53.25</v>
      </c>
      <c r="AD413" s="84">
        <f>proj16jul!F413</f>
        <v>280907</v>
      </c>
      <c r="AE413" s="15">
        <f t="shared" si="86"/>
        <v>-16375</v>
      </c>
      <c r="AF413" s="15"/>
      <c r="AG413" s="15">
        <f t="shared" si="95"/>
        <v>0</v>
      </c>
      <c r="AH413" s="15"/>
      <c r="AI413" s="122">
        <v>766</v>
      </c>
      <c r="AJ413" s="71">
        <v>124</v>
      </c>
      <c r="AK413" s="71">
        <v>620000</v>
      </c>
      <c r="AL413" s="1">
        <f t="shared" si="96"/>
        <v>0</v>
      </c>
      <c r="AM413" s="122">
        <v>766</v>
      </c>
      <c r="AN413" s="71">
        <v>48</v>
      </c>
      <c r="AO413" s="71">
        <v>241700</v>
      </c>
      <c r="AP413" s="1">
        <f t="shared" si="97"/>
        <v>0</v>
      </c>
    </row>
    <row r="414" spans="1:42" ht="18.75">
      <c r="A414" s="19">
        <v>767</v>
      </c>
      <c r="B414" s="19" t="s">
        <v>876</v>
      </c>
      <c r="C414" s="19">
        <v>756</v>
      </c>
      <c r="D414" s="21"/>
      <c r="E414" s="34">
        <f t="shared" si="87"/>
        <v>42.5</v>
      </c>
      <c r="F414" s="35">
        <f t="shared" si="88"/>
        <v>271187</v>
      </c>
      <c r="G414" s="34">
        <f t="shared" si="89"/>
        <v>212</v>
      </c>
      <c r="H414" s="36">
        <f t="shared" si="90"/>
        <v>1212400</v>
      </c>
      <c r="I414"/>
      <c r="J414" s="96">
        <f>proj16aug!J414</f>
        <v>0</v>
      </c>
      <c r="K414" s="96">
        <f>proj16aug!K414</f>
        <v>0</v>
      </c>
      <c r="L414"/>
      <c r="M414" s="16"/>
      <c r="N414" s="36">
        <f t="shared" si="91"/>
        <v>271187</v>
      </c>
      <c r="O414" s="36">
        <f t="shared" si="92"/>
        <v>1212400</v>
      </c>
      <c r="P414" s="20"/>
      <c r="Q414" s="18">
        <f t="shared" si="93"/>
        <v>2967428.5</v>
      </c>
      <c r="R414" s="15">
        <f t="shared" si="84"/>
        <v>0</v>
      </c>
      <c r="S414">
        <v>767</v>
      </c>
      <c r="T414">
        <v>42.5</v>
      </c>
      <c r="U414">
        <v>271187</v>
      </c>
      <c r="V414" s="84">
        <f>proj16jul!C414</f>
        <v>54.51</v>
      </c>
      <c r="W414" s="84">
        <f>proj16jul!D414</f>
        <v>333107</v>
      </c>
      <c r="X414" s="15">
        <f t="shared" si="94"/>
        <v>-61920</v>
      </c>
      <c r="Y414" s="15">
        <f t="shared" si="85"/>
        <v>0</v>
      </c>
      <c r="Z414" s="122">
        <v>767</v>
      </c>
      <c r="AA414" s="71">
        <v>212</v>
      </c>
      <c r="AB414" s="71">
        <v>1212400</v>
      </c>
      <c r="AC414" s="84">
        <f>proj16jul!E414</f>
        <v>186.70000000000005</v>
      </c>
      <c r="AD414" s="84">
        <f>proj16jul!F414</f>
        <v>1072219</v>
      </c>
      <c r="AE414" s="15">
        <f t="shared" si="86"/>
        <v>140181</v>
      </c>
      <c r="AF414" s="15"/>
      <c r="AG414" s="15">
        <f t="shared" si="95"/>
        <v>0</v>
      </c>
      <c r="AH414" s="15"/>
      <c r="AI414" s="122">
        <v>767</v>
      </c>
      <c r="AJ414" s="71">
        <v>43</v>
      </c>
      <c r="AK414" s="71">
        <v>210000</v>
      </c>
      <c r="AL414" s="1">
        <f t="shared" si="96"/>
        <v>0.5</v>
      </c>
      <c r="AM414" s="122">
        <v>767</v>
      </c>
      <c r="AN414" s="71">
        <v>191</v>
      </c>
      <c r="AO414" s="71">
        <v>960100</v>
      </c>
      <c r="AP414" s="1">
        <f t="shared" si="97"/>
        <v>-21</v>
      </c>
    </row>
    <row r="415" spans="1:42" ht="18.75">
      <c r="A415" s="19">
        <v>770</v>
      </c>
      <c r="B415" s="19" t="s">
        <v>877</v>
      </c>
      <c r="C415" s="19">
        <v>757</v>
      </c>
      <c r="D415" s="21"/>
      <c r="E415" s="34">
        <f t="shared" si="87"/>
        <v>155</v>
      </c>
      <c r="F415" s="35">
        <f t="shared" si="88"/>
        <v>902593</v>
      </c>
      <c r="G415" s="34">
        <f t="shared" si="89"/>
        <v>25</v>
      </c>
      <c r="H415" s="36">
        <f t="shared" si="90"/>
        <v>160653</v>
      </c>
      <c r="I415"/>
      <c r="J415" s="96">
        <f>proj16aug!J415</f>
        <v>0</v>
      </c>
      <c r="K415" s="96">
        <f>proj16aug!K415</f>
        <v>0</v>
      </c>
      <c r="L415"/>
      <c r="M415" s="16"/>
      <c r="N415" s="36">
        <f t="shared" si="91"/>
        <v>902593</v>
      </c>
      <c r="O415" s="36">
        <f t="shared" si="92"/>
        <v>160653</v>
      </c>
      <c r="P415" s="20"/>
      <c r="Q415" s="18">
        <f t="shared" si="93"/>
        <v>2126672</v>
      </c>
      <c r="R415" s="15">
        <f t="shared" si="84"/>
        <v>0</v>
      </c>
      <c r="S415">
        <v>770</v>
      </c>
      <c r="T415">
        <v>155</v>
      </c>
      <c r="U415">
        <v>902593</v>
      </c>
      <c r="V415" s="84">
        <f>proj16jul!C415</f>
        <v>162.22999999999999</v>
      </c>
      <c r="W415" s="84">
        <f>proj16jul!D415</f>
        <v>932098</v>
      </c>
      <c r="X415" s="15">
        <f t="shared" si="94"/>
        <v>-29505</v>
      </c>
      <c r="Y415" s="15">
        <f t="shared" si="85"/>
        <v>0</v>
      </c>
      <c r="Z415" s="122">
        <v>770</v>
      </c>
      <c r="AA415" s="71">
        <v>25</v>
      </c>
      <c r="AB415" s="71">
        <v>160653</v>
      </c>
      <c r="AC415" s="84">
        <f>proj16jul!E415</f>
        <v>30.13</v>
      </c>
      <c r="AD415" s="84">
        <f>proj16jul!F415</f>
        <v>188462</v>
      </c>
      <c r="AE415" s="15">
        <f t="shared" si="86"/>
        <v>-27809</v>
      </c>
      <c r="AF415" s="15"/>
      <c r="AG415" s="15">
        <f t="shared" si="95"/>
        <v>0</v>
      </c>
      <c r="AH415" s="15"/>
      <c r="AI415" s="122">
        <v>770</v>
      </c>
      <c r="AJ415" s="71">
        <v>155</v>
      </c>
      <c r="AK415" s="71">
        <v>775000</v>
      </c>
      <c r="AL415" s="1">
        <f t="shared" si="96"/>
        <v>0</v>
      </c>
      <c r="AM415" s="122">
        <v>770</v>
      </c>
      <c r="AN415" s="71">
        <v>23</v>
      </c>
      <c r="AO415" s="71">
        <v>120100</v>
      </c>
      <c r="AP415" s="1">
        <f t="shared" si="97"/>
        <v>-2</v>
      </c>
    </row>
    <row r="416" spans="1:42" ht="18.75">
      <c r="A416" s="19">
        <v>773</v>
      </c>
      <c r="B416" s="19" t="s">
        <v>824</v>
      </c>
      <c r="C416" s="19">
        <v>763</v>
      </c>
      <c r="D416" s="21"/>
      <c r="E416" s="34">
        <f t="shared" si="87"/>
        <v>163.5</v>
      </c>
      <c r="F416" s="35">
        <f t="shared" si="88"/>
        <v>1035310</v>
      </c>
      <c r="G416" s="34">
        <f t="shared" si="89"/>
        <v>83</v>
      </c>
      <c r="H416" s="36">
        <f t="shared" si="90"/>
        <v>866809</v>
      </c>
      <c r="I416"/>
      <c r="J416" s="96">
        <f>proj16aug!J416</f>
        <v>0</v>
      </c>
      <c r="K416" s="96">
        <f>proj16aug!K416</f>
        <v>0</v>
      </c>
      <c r="L416"/>
      <c r="M416" s="16"/>
      <c r="N416" s="36">
        <f t="shared" si="91"/>
        <v>1035310</v>
      </c>
      <c r="O416" s="36">
        <f t="shared" si="92"/>
        <v>866809</v>
      </c>
      <c r="P416" s="20"/>
      <c r="Q416" s="18">
        <f t="shared" si="93"/>
        <v>3804484.5</v>
      </c>
      <c r="R416" s="15">
        <f t="shared" si="84"/>
        <v>0</v>
      </c>
      <c r="S416">
        <v>773</v>
      </c>
      <c r="T416">
        <v>163.5</v>
      </c>
      <c r="U416">
        <v>1035310</v>
      </c>
      <c r="V416" s="84">
        <f>proj16jul!C416</f>
        <v>181.52999999999994</v>
      </c>
      <c r="W416" s="84">
        <f>proj16jul!D416</f>
        <v>1209512</v>
      </c>
      <c r="X416" s="15">
        <f t="shared" si="94"/>
        <v>-174202</v>
      </c>
      <c r="Y416" s="15">
        <f t="shared" si="85"/>
        <v>0</v>
      </c>
      <c r="Z416" s="122">
        <v>773</v>
      </c>
      <c r="AA416" s="71">
        <v>83</v>
      </c>
      <c r="AB416" s="71">
        <v>866809</v>
      </c>
      <c r="AC416" s="84">
        <f>proj16jul!E416</f>
        <v>98.11999999999999</v>
      </c>
      <c r="AD416" s="84">
        <f>proj16jul!F416</f>
        <v>943249</v>
      </c>
      <c r="AE416" s="15">
        <f t="shared" si="86"/>
        <v>-76440</v>
      </c>
      <c r="AF416" s="15"/>
      <c r="AG416" s="15">
        <f t="shared" si="95"/>
        <v>0</v>
      </c>
      <c r="AH416" s="15"/>
      <c r="AI416" s="122">
        <v>773</v>
      </c>
      <c r="AJ416" s="71">
        <v>164</v>
      </c>
      <c r="AK416" s="71">
        <v>815000</v>
      </c>
      <c r="AL416" s="1">
        <f t="shared" si="96"/>
        <v>0.5</v>
      </c>
      <c r="AM416" s="122">
        <v>773</v>
      </c>
      <c r="AN416" s="71">
        <v>83</v>
      </c>
      <c r="AO416" s="71">
        <v>415100</v>
      </c>
      <c r="AP416" s="1">
        <f t="shared" si="97"/>
        <v>0</v>
      </c>
    </row>
    <row r="417" spans="1:42" ht="18.75">
      <c r="A417" s="19">
        <v>774</v>
      </c>
      <c r="B417" s="19" t="s">
        <v>540</v>
      </c>
      <c r="C417" s="19">
        <v>789</v>
      </c>
      <c r="D417" s="21"/>
      <c r="E417" s="34">
        <f t="shared" si="87"/>
        <v>57</v>
      </c>
      <c r="F417" s="35">
        <f t="shared" si="88"/>
        <v>360039</v>
      </c>
      <c r="G417" s="34">
        <f t="shared" si="89"/>
        <v>14</v>
      </c>
      <c r="H417" s="36">
        <f t="shared" si="90"/>
        <v>80768</v>
      </c>
      <c r="I417"/>
      <c r="J417" s="96">
        <f>proj16aug!J417</f>
        <v>0</v>
      </c>
      <c r="K417" s="96">
        <f>proj16aug!K417</f>
        <v>0</v>
      </c>
      <c r="L417"/>
      <c r="M417" s="16"/>
      <c r="N417" s="36">
        <f t="shared" si="91"/>
        <v>360039</v>
      </c>
      <c r="O417" s="36">
        <f t="shared" si="92"/>
        <v>80768</v>
      </c>
      <c r="P417" s="20"/>
      <c r="Q417" s="18">
        <f t="shared" si="93"/>
        <v>881685</v>
      </c>
      <c r="R417" s="15">
        <f t="shared" si="84"/>
        <v>0</v>
      </c>
      <c r="S417">
        <v>774</v>
      </c>
      <c r="T417">
        <v>57</v>
      </c>
      <c r="U417">
        <v>360039</v>
      </c>
      <c r="V417" s="84">
        <f>proj16jul!C417</f>
        <v>51</v>
      </c>
      <c r="W417" s="84">
        <f>proj16jul!D417</f>
        <v>315995</v>
      </c>
      <c r="X417" s="15">
        <f t="shared" si="94"/>
        <v>44044</v>
      </c>
      <c r="Y417" s="15">
        <f t="shared" si="85"/>
        <v>0</v>
      </c>
      <c r="Z417" s="122">
        <v>774</v>
      </c>
      <c r="AA417" s="71">
        <v>14</v>
      </c>
      <c r="AB417" s="71">
        <v>80768</v>
      </c>
      <c r="AC417" s="84">
        <f>proj16jul!E417</f>
        <v>16.36</v>
      </c>
      <c r="AD417" s="84">
        <f>proj16jul!F417</f>
        <v>113764</v>
      </c>
      <c r="AE417" s="15">
        <f t="shared" si="86"/>
        <v>-32996</v>
      </c>
      <c r="AF417" s="15"/>
      <c r="AG417" s="15">
        <f t="shared" si="95"/>
        <v>0</v>
      </c>
      <c r="AH417" s="15"/>
      <c r="AI417" s="122">
        <v>774</v>
      </c>
      <c r="AJ417" s="71">
        <v>57</v>
      </c>
      <c r="AK417" s="71">
        <v>285000</v>
      </c>
      <c r="AL417" s="1">
        <f t="shared" si="96"/>
        <v>0</v>
      </c>
      <c r="AM417" s="122">
        <v>774</v>
      </c>
      <c r="AN417" s="71">
        <v>15</v>
      </c>
      <c r="AO417" s="71">
        <v>75000</v>
      </c>
      <c r="AP417" s="1">
        <f t="shared" si="97"/>
        <v>1</v>
      </c>
    </row>
    <row r="418" spans="1:42" ht="18.75">
      <c r="A418" s="19">
        <v>775</v>
      </c>
      <c r="B418" s="19" t="s">
        <v>856</v>
      </c>
      <c r="C418" s="19">
        <v>759</v>
      </c>
      <c r="D418" s="21"/>
      <c r="E418" s="34">
        <f t="shared" si="87"/>
        <v>176</v>
      </c>
      <c r="F418" s="35">
        <f t="shared" si="88"/>
        <v>955202</v>
      </c>
      <c r="G418" s="34">
        <f t="shared" si="89"/>
        <v>109</v>
      </c>
      <c r="H418" s="36">
        <f t="shared" si="90"/>
        <v>637551</v>
      </c>
      <c r="I418"/>
      <c r="J418" s="96">
        <f>proj16aug!J418</f>
        <v>0</v>
      </c>
      <c r="K418" s="96">
        <f>proj16aug!K418</f>
        <v>0</v>
      </c>
      <c r="L418"/>
      <c r="M418" s="16"/>
      <c r="N418" s="36">
        <f t="shared" si="91"/>
        <v>955202</v>
      </c>
      <c r="O418" s="36">
        <f t="shared" si="92"/>
        <v>637551</v>
      </c>
      <c r="P418" s="20"/>
      <c r="Q418" s="18">
        <f t="shared" si="93"/>
        <v>3185791</v>
      </c>
      <c r="R418" s="15">
        <f t="shared" si="84"/>
        <v>0</v>
      </c>
      <c r="S418">
        <v>775</v>
      </c>
      <c r="T418">
        <v>176</v>
      </c>
      <c r="U418">
        <v>955202</v>
      </c>
      <c r="V418" s="84">
        <f>proj16jul!C418</f>
        <v>203.84</v>
      </c>
      <c r="W418" s="84">
        <f>proj16jul!D418</f>
        <v>1068886</v>
      </c>
      <c r="X418" s="15">
        <f t="shared" si="94"/>
        <v>-113684</v>
      </c>
      <c r="Y418" s="15">
        <f t="shared" si="85"/>
        <v>0</v>
      </c>
      <c r="Z418" s="122">
        <v>775</v>
      </c>
      <c r="AA418" s="71">
        <v>109</v>
      </c>
      <c r="AB418" s="71">
        <v>637551</v>
      </c>
      <c r="AC418" s="84">
        <f>proj16jul!E418</f>
        <v>106.44000000000001</v>
      </c>
      <c r="AD418" s="84">
        <f>proj16jul!F418</f>
        <v>587867</v>
      </c>
      <c r="AE418" s="15">
        <f t="shared" si="86"/>
        <v>49684</v>
      </c>
      <c r="AF418" s="15"/>
      <c r="AG418" s="15">
        <f t="shared" si="95"/>
        <v>0</v>
      </c>
      <c r="AH418" s="15"/>
      <c r="AI418" s="122">
        <v>775</v>
      </c>
      <c r="AJ418" s="71">
        <v>176</v>
      </c>
      <c r="AK418" s="71">
        <v>880000</v>
      </c>
      <c r="AL418" s="1">
        <f t="shared" si="96"/>
        <v>0</v>
      </c>
      <c r="AM418" s="122">
        <v>775</v>
      </c>
      <c r="AN418" s="71">
        <v>98</v>
      </c>
      <c r="AO418" s="71">
        <v>508800</v>
      </c>
      <c r="AP418" s="1">
        <f t="shared" si="97"/>
        <v>-11</v>
      </c>
    </row>
    <row r="419" spans="1:42" ht="18.75">
      <c r="A419" s="19">
        <v>778</v>
      </c>
      <c r="B419" s="19" t="s">
        <v>1286</v>
      </c>
      <c r="C419" s="19">
        <v>750</v>
      </c>
      <c r="D419" s="21"/>
      <c r="E419" s="34">
        <f t="shared" si="87"/>
        <v>189</v>
      </c>
      <c r="F419" s="35">
        <f t="shared" si="88"/>
        <v>1047949</v>
      </c>
      <c r="G419" s="34">
        <f t="shared" si="89"/>
        <v>90.5</v>
      </c>
      <c r="H419" s="36">
        <f t="shared" si="90"/>
        <v>557343</v>
      </c>
      <c r="I419"/>
      <c r="J419" s="96">
        <f>proj16aug!J419</f>
        <v>0</v>
      </c>
      <c r="K419" s="96">
        <f>proj16aug!K419</f>
        <v>0</v>
      </c>
      <c r="L419"/>
      <c r="M419" s="16"/>
      <c r="N419" s="36">
        <f t="shared" si="91"/>
        <v>1047949</v>
      </c>
      <c r="O419" s="36">
        <f t="shared" si="92"/>
        <v>557343</v>
      </c>
      <c r="P419" s="20"/>
      <c r="Q419" s="18">
        <f t="shared" si="93"/>
        <v>3210863.5</v>
      </c>
      <c r="R419" s="15">
        <f t="shared" si="84"/>
        <v>0</v>
      </c>
      <c r="S419">
        <v>778</v>
      </c>
      <c r="T419">
        <v>189</v>
      </c>
      <c r="U419">
        <v>1047949</v>
      </c>
      <c r="V419" s="84">
        <f>proj16jul!C419</f>
        <v>186.26</v>
      </c>
      <c r="W419" s="84">
        <f>proj16jul!D419</f>
        <v>1031030</v>
      </c>
      <c r="X419" s="15">
        <f t="shared" si="94"/>
        <v>16919</v>
      </c>
      <c r="Y419" s="15">
        <f t="shared" si="85"/>
        <v>0</v>
      </c>
      <c r="Z419" s="122">
        <v>778</v>
      </c>
      <c r="AA419" s="71">
        <v>90.5</v>
      </c>
      <c r="AB419" s="71">
        <v>557343</v>
      </c>
      <c r="AC419" s="84">
        <f>proj16jul!E419</f>
        <v>84.84</v>
      </c>
      <c r="AD419" s="84">
        <f>proj16jul!F419</f>
        <v>519822</v>
      </c>
      <c r="AE419" s="15">
        <f t="shared" si="86"/>
        <v>37521</v>
      </c>
      <c r="AF419" s="15"/>
      <c r="AG419" s="15">
        <f t="shared" si="95"/>
        <v>0</v>
      </c>
      <c r="AH419" s="15"/>
      <c r="AI419" s="122">
        <v>778</v>
      </c>
      <c r="AJ419" s="71">
        <v>189</v>
      </c>
      <c r="AK419" s="71">
        <v>945000</v>
      </c>
      <c r="AL419" s="1">
        <f t="shared" si="96"/>
        <v>0</v>
      </c>
      <c r="AM419" s="122">
        <v>778</v>
      </c>
      <c r="AN419" s="71">
        <v>72</v>
      </c>
      <c r="AO419" s="71">
        <v>363400</v>
      </c>
      <c r="AP419" s="1">
        <f t="shared" si="97"/>
        <v>-18.5</v>
      </c>
    </row>
    <row r="420" spans="1:42" s="1" customFormat="1" ht="18.75">
      <c r="A420" s="17">
        <v>780</v>
      </c>
      <c r="B420" s="17" t="s">
        <v>534</v>
      </c>
      <c r="C420" s="17">
        <v>761</v>
      </c>
      <c r="D420" s="21"/>
      <c r="E420" s="34">
        <f t="shared" si="87"/>
        <v>31</v>
      </c>
      <c r="F420" s="35">
        <f t="shared" si="88"/>
        <v>179000</v>
      </c>
      <c r="G420" s="34">
        <f t="shared" si="89"/>
        <v>18</v>
      </c>
      <c r="H420" s="36">
        <f t="shared" si="90"/>
        <v>120920</v>
      </c>
      <c r="I420"/>
      <c r="J420" s="96">
        <f>proj16aug!J420</f>
        <v>0</v>
      </c>
      <c r="K420" s="96">
        <f>proj16aug!K420</f>
        <v>0</v>
      </c>
      <c r="L420"/>
      <c r="M420" s="16"/>
      <c r="N420" s="36">
        <f t="shared" si="91"/>
        <v>179000</v>
      </c>
      <c r="O420" s="36">
        <f t="shared" si="92"/>
        <v>120920</v>
      </c>
      <c r="P420" s="16"/>
      <c r="Q420" s="18">
        <f t="shared" si="93"/>
        <v>599889</v>
      </c>
      <c r="R420" s="15">
        <f t="shared" si="84"/>
        <v>0</v>
      </c>
      <c r="S420">
        <v>780</v>
      </c>
      <c r="T420">
        <v>31</v>
      </c>
      <c r="U420">
        <v>179000</v>
      </c>
      <c r="V420" s="84">
        <f>proj16jul!C420</f>
        <v>15.7</v>
      </c>
      <c r="W420" s="84">
        <f>proj16jul!D420</f>
        <v>78500</v>
      </c>
      <c r="X420" s="15">
        <f t="shared" si="94"/>
        <v>100500</v>
      </c>
      <c r="Y420" s="15">
        <f t="shared" si="85"/>
        <v>0</v>
      </c>
      <c r="Z420" s="122">
        <v>780</v>
      </c>
      <c r="AA420" s="71">
        <v>18</v>
      </c>
      <c r="AB420" s="71">
        <v>120920</v>
      </c>
      <c r="AC420" s="84">
        <f>proj16jul!E420</f>
        <v>13.73</v>
      </c>
      <c r="AD420" s="84">
        <f>proj16jul!F420</f>
        <v>75076</v>
      </c>
      <c r="AE420" s="15">
        <f t="shared" si="86"/>
        <v>45844</v>
      </c>
      <c r="AF420" s="15"/>
      <c r="AG420" s="15">
        <f t="shared" si="95"/>
        <v>0</v>
      </c>
      <c r="AH420" s="15"/>
      <c r="AI420" s="122">
        <v>780</v>
      </c>
      <c r="AJ420" s="71">
        <v>31</v>
      </c>
      <c r="AK420" s="71">
        <v>155000</v>
      </c>
      <c r="AL420" s="1">
        <f t="shared" si="96"/>
        <v>0</v>
      </c>
      <c r="AM420" s="122">
        <v>780</v>
      </c>
      <c r="AN420" s="71">
        <v>18</v>
      </c>
      <c r="AO420" s="71">
        <v>100200</v>
      </c>
      <c r="AP420" s="1">
        <f t="shared" si="97"/>
        <v>0</v>
      </c>
    </row>
    <row r="421" spans="1:42" s="1" customFormat="1" ht="18.75" hidden="1">
      <c r="A421" s="17">
        <v>801</v>
      </c>
      <c r="B421" s="17" t="s">
        <v>933</v>
      </c>
      <c r="C421" s="17">
        <v>770</v>
      </c>
      <c r="D421" s="21"/>
      <c r="E421" s="34">
        <f t="shared" si="87"/>
        <v>0</v>
      </c>
      <c r="F421" s="35">
        <f t="shared" si="88"/>
        <v>0</v>
      </c>
      <c r="G421" s="34">
        <f t="shared" si="89"/>
        <v>0</v>
      </c>
      <c r="H421" s="36">
        <f t="shared" si="90"/>
        <v>0</v>
      </c>
      <c r="I421"/>
      <c r="J421" s="96">
        <f>proj16aug!J421</f>
        <v>0</v>
      </c>
      <c r="K421" s="96">
        <f>proj16aug!K421</f>
        <v>0</v>
      </c>
      <c r="L421"/>
      <c r="M421" s="16"/>
      <c r="N421" s="36">
        <f t="shared" si="91"/>
        <v>0</v>
      </c>
      <c r="O421" s="36">
        <f t="shared" si="92"/>
        <v>0</v>
      </c>
      <c r="P421" s="16"/>
      <c r="Q421" s="18">
        <f t="shared" si="93"/>
        <v>0</v>
      </c>
      <c r="R421" s="15">
        <f t="shared" si="84"/>
        <v>0</v>
      </c>
      <c r="S421">
        <v>801</v>
      </c>
      <c r="T421"/>
      <c r="U421"/>
      <c r="V421" s="185">
        <f>proj16jul!C421</f>
        <v>0</v>
      </c>
      <c r="W421" s="84">
        <f>proj16jul!D421</f>
        <v>0</v>
      </c>
      <c r="X421" s="15">
        <f t="shared" si="94"/>
        <v>0</v>
      </c>
      <c r="Y421" s="15">
        <f t="shared" si="85"/>
        <v>0</v>
      </c>
      <c r="Z421">
        <v>801</v>
      </c>
      <c r="AA421" s="71"/>
      <c r="AB421" s="71"/>
      <c r="AC421" s="84">
        <f>proj16jul!E421</f>
        <v>2.59</v>
      </c>
      <c r="AD421" s="84">
        <f>proj16jul!F421</f>
        <v>13953</v>
      </c>
      <c r="AE421" s="15">
        <f t="shared" si="86"/>
        <v>-13953</v>
      </c>
      <c r="AF421" s="15"/>
      <c r="AG421" s="15">
        <f t="shared" si="95"/>
        <v>0</v>
      </c>
      <c r="AH421" s="15"/>
      <c r="AI421">
        <v>801</v>
      </c>
      <c r="AJ421"/>
      <c r="AK421"/>
      <c r="AL421" s="1">
        <f t="shared" si="96"/>
        <v>0</v>
      </c>
      <c r="AM421">
        <v>801</v>
      </c>
      <c r="AN421"/>
      <c r="AO421"/>
      <c r="AP421" s="1">
        <f t="shared" si="97"/>
        <v>0</v>
      </c>
    </row>
    <row r="422" spans="1:42" s="1" customFormat="1" ht="18.75" hidden="1">
      <c r="A422" s="17">
        <v>805</v>
      </c>
      <c r="B422" s="17" t="s">
        <v>522</v>
      </c>
      <c r="C422" s="17">
        <v>708</v>
      </c>
      <c r="D422" s="21"/>
      <c r="E422" s="34">
        <f t="shared" si="87"/>
        <v>0</v>
      </c>
      <c r="F422" s="35">
        <f t="shared" si="88"/>
        <v>0</v>
      </c>
      <c r="G422" s="34">
        <f t="shared" si="89"/>
        <v>0</v>
      </c>
      <c r="H422" s="36">
        <f t="shared" si="90"/>
        <v>0</v>
      </c>
      <c r="I422"/>
      <c r="J422" s="96">
        <f>proj16aug!J422</f>
        <v>0</v>
      </c>
      <c r="K422" s="96">
        <f>proj16aug!K422</f>
        <v>0</v>
      </c>
      <c r="L422"/>
      <c r="M422" s="16"/>
      <c r="N422" s="36">
        <f t="shared" si="91"/>
        <v>0</v>
      </c>
      <c r="O422" s="36">
        <f t="shared" si="92"/>
        <v>0</v>
      </c>
      <c r="P422" s="16"/>
      <c r="Q422" s="18">
        <f t="shared" si="93"/>
        <v>0</v>
      </c>
      <c r="R422" s="15">
        <f t="shared" si="84"/>
        <v>0</v>
      </c>
      <c r="S422">
        <v>805</v>
      </c>
      <c r="T422"/>
      <c r="U422"/>
      <c r="V422" s="185">
        <f>proj16jul!C422</f>
        <v>0</v>
      </c>
      <c r="W422" s="84">
        <f>proj16jul!D422</f>
        <v>0</v>
      </c>
      <c r="X422" s="15">
        <f t="shared" si="94"/>
        <v>0</v>
      </c>
      <c r="Y422" s="15">
        <f t="shared" si="85"/>
        <v>0</v>
      </c>
      <c r="Z422">
        <v>805</v>
      </c>
      <c r="AA422"/>
      <c r="AB422"/>
      <c r="AC422" s="84">
        <f>proj16jul!E422</f>
        <v>0</v>
      </c>
      <c r="AD422" s="84">
        <f>proj16jul!F422</f>
        <v>0</v>
      </c>
      <c r="AE422" s="15">
        <f t="shared" si="86"/>
        <v>0</v>
      </c>
      <c r="AF422" s="15"/>
      <c r="AG422" s="15">
        <f t="shared" si="95"/>
        <v>0</v>
      </c>
      <c r="AH422" s="15"/>
      <c r="AI422">
        <v>805</v>
      </c>
      <c r="AJ422"/>
      <c r="AK422"/>
      <c r="AL422" s="1">
        <f t="shared" si="96"/>
        <v>0</v>
      </c>
      <c r="AM422">
        <v>805</v>
      </c>
      <c r="AN422"/>
      <c r="AO422"/>
      <c r="AP422" s="1">
        <f t="shared" si="97"/>
        <v>0</v>
      </c>
    </row>
    <row r="423" spans="1:42" s="1" customFormat="1" ht="18.75" hidden="1">
      <c r="A423" s="17">
        <v>806</v>
      </c>
      <c r="B423" s="17" t="s">
        <v>523</v>
      </c>
      <c r="C423" s="17">
        <v>709</v>
      </c>
      <c r="D423" s="21"/>
      <c r="E423" s="34">
        <f t="shared" si="87"/>
        <v>0</v>
      </c>
      <c r="F423" s="35">
        <f t="shared" si="88"/>
        <v>0</v>
      </c>
      <c r="G423" s="34">
        <f t="shared" si="89"/>
        <v>0</v>
      </c>
      <c r="H423" s="36">
        <f t="shared" si="90"/>
        <v>0</v>
      </c>
      <c r="I423"/>
      <c r="J423" s="96">
        <f>proj16aug!J423</f>
        <v>0</v>
      </c>
      <c r="K423" s="96">
        <f>proj16aug!K423</f>
        <v>0</v>
      </c>
      <c r="L423"/>
      <c r="M423" s="16"/>
      <c r="N423" s="36">
        <f t="shared" si="91"/>
        <v>0</v>
      </c>
      <c r="O423" s="36">
        <f t="shared" si="92"/>
        <v>0</v>
      </c>
      <c r="P423" s="16"/>
      <c r="Q423" s="18">
        <f t="shared" si="93"/>
        <v>0</v>
      </c>
      <c r="R423" s="15">
        <f t="shared" si="84"/>
        <v>0</v>
      </c>
      <c r="S423">
        <v>806</v>
      </c>
      <c r="T423"/>
      <c r="U423"/>
      <c r="V423" s="185">
        <f>proj16jul!C423</f>
        <v>0</v>
      </c>
      <c r="W423" s="84">
        <f>proj16jul!D423</f>
        <v>0</v>
      </c>
      <c r="X423" s="15">
        <f t="shared" si="94"/>
        <v>0</v>
      </c>
      <c r="Y423" s="15">
        <f t="shared" si="85"/>
        <v>0</v>
      </c>
      <c r="Z423">
        <v>806</v>
      </c>
      <c r="AA423" s="71"/>
      <c r="AB423" s="71"/>
      <c r="AC423" s="84">
        <f>proj16jul!E423</f>
        <v>1</v>
      </c>
      <c r="AD423" s="84">
        <f>proj16jul!F423</f>
        <v>5000</v>
      </c>
      <c r="AE423" s="15">
        <f t="shared" si="86"/>
        <v>-5000</v>
      </c>
      <c r="AF423" s="15"/>
      <c r="AG423" s="15">
        <f t="shared" si="95"/>
        <v>0</v>
      </c>
      <c r="AH423" s="15"/>
      <c r="AI423">
        <v>806</v>
      </c>
      <c r="AJ423"/>
      <c r="AK423"/>
      <c r="AL423" s="1">
        <f t="shared" si="96"/>
        <v>0</v>
      </c>
      <c r="AM423">
        <v>806</v>
      </c>
      <c r="AN423"/>
      <c r="AO423"/>
      <c r="AP423" s="1">
        <f t="shared" si="97"/>
        <v>0</v>
      </c>
    </row>
    <row r="424" spans="1:42" s="1" customFormat="1" ht="18.75">
      <c r="A424" s="17">
        <v>810</v>
      </c>
      <c r="B424" s="17" t="s">
        <v>536</v>
      </c>
      <c r="C424" s="17">
        <v>771</v>
      </c>
      <c r="D424" s="21"/>
      <c r="E424" s="34">
        <f t="shared" si="87"/>
        <v>0</v>
      </c>
      <c r="F424" s="35">
        <f t="shared" si="88"/>
        <v>0</v>
      </c>
      <c r="G424" s="34">
        <f t="shared" si="89"/>
        <v>9</v>
      </c>
      <c r="H424" s="36">
        <f t="shared" si="90"/>
        <v>49000</v>
      </c>
      <c r="I424"/>
      <c r="J424" s="96">
        <f>proj16aug!J424</f>
        <v>0</v>
      </c>
      <c r="K424" s="96">
        <f>proj16aug!K424</f>
        <v>0</v>
      </c>
      <c r="L424"/>
      <c r="M424" s="16"/>
      <c r="N424" s="36">
        <f t="shared" si="91"/>
        <v>0</v>
      </c>
      <c r="O424" s="36">
        <f t="shared" si="92"/>
        <v>49000</v>
      </c>
      <c r="P424" s="16"/>
      <c r="Q424" s="18">
        <f t="shared" si="93"/>
        <v>98009</v>
      </c>
      <c r="R424" s="15">
        <f t="shared" si="84"/>
        <v>0</v>
      </c>
      <c r="S424">
        <v>810</v>
      </c>
      <c r="T424"/>
      <c r="U424"/>
      <c r="V424" s="185">
        <f>proj16jul!C424</f>
        <v>0</v>
      </c>
      <c r="W424" s="84">
        <f>proj16jul!D424</f>
        <v>0</v>
      </c>
      <c r="X424" s="15">
        <f t="shared" si="94"/>
        <v>0</v>
      </c>
      <c r="Y424" s="15">
        <f t="shared" si="85"/>
        <v>0</v>
      </c>
      <c r="Z424" s="122">
        <v>810</v>
      </c>
      <c r="AA424" s="71">
        <v>9</v>
      </c>
      <c r="AB424" s="71">
        <v>49000</v>
      </c>
      <c r="AC424" s="84">
        <f>proj16jul!E424</f>
        <v>5.3599999999999994</v>
      </c>
      <c r="AD424" s="84">
        <f>proj16jul!F424</f>
        <v>26800</v>
      </c>
      <c r="AE424" s="15">
        <f t="shared" si="86"/>
        <v>22200</v>
      </c>
      <c r="AF424" s="15"/>
      <c r="AG424" s="15">
        <f t="shared" si="95"/>
        <v>0</v>
      </c>
      <c r="AH424" s="15"/>
      <c r="AI424">
        <v>810</v>
      </c>
      <c r="AJ424"/>
      <c r="AK424"/>
      <c r="AL424" s="1">
        <f t="shared" si="96"/>
        <v>0</v>
      </c>
      <c r="AM424" s="122">
        <v>810</v>
      </c>
      <c r="AN424" s="71">
        <v>5</v>
      </c>
      <c r="AO424" s="71">
        <v>25000</v>
      </c>
      <c r="AP424" s="1">
        <f t="shared" si="97"/>
        <v>-4</v>
      </c>
    </row>
    <row r="425" spans="1:42" s="1" customFormat="1" ht="18.75">
      <c r="A425" s="17">
        <v>815</v>
      </c>
      <c r="B425" s="17" t="s">
        <v>537</v>
      </c>
      <c r="C425" s="17">
        <v>779</v>
      </c>
      <c r="D425" s="21"/>
      <c r="E425" s="34">
        <f t="shared" si="87"/>
        <v>0</v>
      </c>
      <c r="F425" s="35">
        <f t="shared" si="88"/>
        <v>0</v>
      </c>
      <c r="G425" s="34">
        <f t="shared" si="89"/>
        <v>3</v>
      </c>
      <c r="H425" s="36">
        <f t="shared" si="90"/>
        <v>29000</v>
      </c>
      <c r="I425"/>
      <c r="J425" s="96">
        <f>proj16aug!J425</f>
        <v>0</v>
      </c>
      <c r="K425" s="96">
        <f>proj16aug!K425</f>
        <v>0</v>
      </c>
      <c r="L425"/>
      <c r="M425" s="16"/>
      <c r="N425" s="36">
        <f t="shared" si="91"/>
        <v>0</v>
      </c>
      <c r="O425" s="36">
        <f t="shared" si="92"/>
        <v>29000</v>
      </c>
      <c r="P425" s="16"/>
      <c r="Q425" s="18">
        <f t="shared" si="93"/>
        <v>58003</v>
      </c>
      <c r="R425" s="15">
        <f t="shared" si="84"/>
        <v>0</v>
      </c>
      <c r="S425">
        <v>815</v>
      </c>
      <c r="T425"/>
      <c r="U425"/>
      <c r="V425" s="185">
        <f>proj16jul!C425</f>
        <v>0</v>
      </c>
      <c r="W425" s="84">
        <f>proj16jul!D425</f>
        <v>0</v>
      </c>
      <c r="X425" s="15">
        <f t="shared" si="94"/>
        <v>0</v>
      </c>
      <c r="Y425" s="15">
        <f t="shared" si="85"/>
        <v>0</v>
      </c>
      <c r="Z425" s="122">
        <v>815</v>
      </c>
      <c r="AA425" s="71">
        <v>3</v>
      </c>
      <c r="AB425" s="71">
        <v>29000</v>
      </c>
      <c r="AC425" s="84">
        <f>proj16jul!E425</f>
        <v>2</v>
      </c>
      <c r="AD425" s="84">
        <f>proj16jul!F425</f>
        <v>10000</v>
      </c>
      <c r="AE425" s="15">
        <f t="shared" si="86"/>
        <v>19000</v>
      </c>
      <c r="AF425" s="15"/>
      <c r="AG425" s="15">
        <f t="shared" si="95"/>
        <v>0</v>
      </c>
      <c r="AH425" s="15"/>
      <c r="AI425">
        <v>815</v>
      </c>
      <c r="AJ425"/>
      <c r="AK425"/>
      <c r="AL425" s="1">
        <f t="shared" si="96"/>
        <v>0</v>
      </c>
      <c r="AM425" s="122">
        <v>815</v>
      </c>
      <c r="AN425" s="71">
        <v>3</v>
      </c>
      <c r="AO425" s="71">
        <v>15000</v>
      </c>
      <c r="AP425" s="1">
        <f t="shared" si="97"/>
        <v>0</v>
      </c>
    </row>
    <row r="426" spans="1:42" s="1" customFormat="1" ht="18.75">
      <c r="A426" s="17">
        <v>817</v>
      </c>
      <c r="B426" s="17" t="s">
        <v>1619</v>
      </c>
      <c r="C426" s="17"/>
      <c r="D426" s="21"/>
      <c r="E426" s="34">
        <f t="shared" si="87"/>
        <v>1</v>
      </c>
      <c r="F426" s="35">
        <f t="shared" si="88"/>
        <v>5000</v>
      </c>
      <c r="G426" s="34">
        <f t="shared" si="89"/>
        <v>20</v>
      </c>
      <c r="H426" s="36">
        <f t="shared" si="90"/>
        <v>117224</v>
      </c>
      <c r="I426"/>
      <c r="J426" s="96">
        <f>proj16aug!J426</f>
        <v>0</v>
      </c>
      <c r="K426" s="96">
        <f>proj16aug!K426</f>
        <v>0</v>
      </c>
      <c r="L426"/>
      <c r="M426" s="16"/>
      <c r="N426" s="36">
        <f t="shared" si="91"/>
        <v>5000</v>
      </c>
      <c r="O426" s="36">
        <f t="shared" si="92"/>
        <v>117224</v>
      </c>
      <c r="P426" s="16"/>
      <c r="Q426" s="18">
        <f t="shared" si="93"/>
        <v>244469</v>
      </c>
      <c r="R426" s="15">
        <f t="shared" si="84"/>
        <v>0</v>
      </c>
      <c r="S426">
        <v>817</v>
      </c>
      <c r="T426">
        <v>1</v>
      </c>
      <c r="U426">
        <v>5000</v>
      </c>
      <c r="V426" s="84">
        <f>proj16jul!C426</f>
        <v>2</v>
      </c>
      <c r="W426" s="84">
        <f>proj16jul!D426</f>
        <v>10000</v>
      </c>
      <c r="X426" s="15">
        <f t="shared" si="94"/>
        <v>-5000</v>
      </c>
      <c r="Y426" s="15">
        <f t="shared" si="85"/>
        <v>0</v>
      </c>
      <c r="Z426" s="122">
        <v>817</v>
      </c>
      <c r="AA426" s="71">
        <v>20</v>
      </c>
      <c r="AB426" s="71">
        <v>117224</v>
      </c>
      <c r="AC426" s="84">
        <f>proj16jul!E426</f>
        <v>16.990000000000002</v>
      </c>
      <c r="AD426" s="84">
        <f>proj16jul!F426</f>
        <v>92274</v>
      </c>
      <c r="AE426" s="15">
        <f t="shared" si="86"/>
        <v>24950</v>
      </c>
      <c r="AF426" s="15"/>
      <c r="AG426" s="15">
        <f t="shared" si="95"/>
        <v>0</v>
      </c>
      <c r="AH426" s="15"/>
      <c r="AI426" s="122">
        <v>817</v>
      </c>
      <c r="AJ426" s="71">
        <v>1</v>
      </c>
      <c r="AK426" s="71">
        <v>5000</v>
      </c>
      <c r="AL426" s="1">
        <f t="shared" si="96"/>
        <v>0</v>
      </c>
      <c r="AM426" s="122">
        <v>817</v>
      </c>
      <c r="AN426" s="71">
        <v>20</v>
      </c>
      <c r="AO426" s="71">
        <v>100000</v>
      </c>
      <c r="AP426" s="1">
        <f t="shared" si="97"/>
        <v>0</v>
      </c>
    </row>
    <row r="427" spans="1:42" ht="18.75">
      <c r="A427" s="19">
        <v>818</v>
      </c>
      <c r="B427" s="19" t="s">
        <v>938</v>
      </c>
      <c r="C427" s="19">
        <v>782</v>
      </c>
      <c r="D427" s="21"/>
      <c r="E427" s="34">
        <f t="shared" si="87"/>
        <v>0</v>
      </c>
      <c r="F427" s="35">
        <f t="shared" si="88"/>
        <v>0</v>
      </c>
      <c r="G427" s="34">
        <f t="shared" si="89"/>
        <v>2</v>
      </c>
      <c r="H427" s="36">
        <f t="shared" si="90"/>
        <v>10000</v>
      </c>
      <c r="I427"/>
      <c r="J427" s="96">
        <f>proj16aug!J427</f>
        <v>0</v>
      </c>
      <c r="K427" s="96">
        <f>proj16aug!K427</f>
        <v>0</v>
      </c>
      <c r="L427"/>
      <c r="M427" s="16"/>
      <c r="N427" s="36">
        <f t="shared" si="91"/>
        <v>0</v>
      </c>
      <c r="O427" s="36">
        <f t="shared" si="92"/>
        <v>10000</v>
      </c>
      <c r="P427" s="20"/>
      <c r="Q427" s="18">
        <f t="shared" si="93"/>
        <v>20002</v>
      </c>
      <c r="R427" s="15">
        <f t="shared" si="84"/>
        <v>0</v>
      </c>
      <c r="S427">
        <v>818</v>
      </c>
      <c r="T427"/>
      <c r="U427"/>
      <c r="V427" s="185">
        <f>proj16jul!C427</f>
        <v>0</v>
      </c>
      <c r="W427" s="84">
        <f>proj16jul!D427</f>
        <v>0</v>
      </c>
      <c r="X427" s="15">
        <f t="shared" si="94"/>
        <v>0</v>
      </c>
      <c r="Y427" s="15">
        <f t="shared" si="85"/>
        <v>0</v>
      </c>
      <c r="Z427" s="122">
        <v>818</v>
      </c>
      <c r="AA427" s="71">
        <v>2</v>
      </c>
      <c r="AB427" s="71">
        <v>10000</v>
      </c>
      <c r="AC427" s="84">
        <f>proj16jul!E427</f>
        <v>2.38</v>
      </c>
      <c r="AD427" s="84">
        <f>proj16jul!F427</f>
        <v>11900</v>
      </c>
      <c r="AE427" s="15">
        <f t="shared" si="86"/>
        <v>-1900</v>
      </c>
      <c r="AF427" s="15"/>
      <c r="AG427" s="15">
        <f t="shared" si="95"/>
        <v>0</v>
      </c>
      <c r="AH427" s="15"/>
      <c r="AI427">
        <v>818</v>
      </c>
      <c r="AJ427"/>
      <c r="AK427"/>
      <c r="AL427" s="1">
        <f t="shared" si="96"/>
        <v>0</v>
      </c>
      <c r="AM427" s="122">
        <v>818</v>
      </c>
      <c r="AN427" s="71">
        <v>2</v>
      </c>
      <c r="AO427" s="71">
        <v>10000</v>
      </c>
      <c r="AP427" s="1">
        <f t="shared" si="97"/>
        <v>0</v>
      </c>
    </row>
    <row r="428" spans="1:42" s="1" customFormat="1" ht="18.75">
      <c r="A428" s="17">
        <v>821</v>
      </c>
      <c r="B428" s="17" t="s">
        <v>525</v>
      </c>
      <c r="C428" s="17">
        <v>722</v>
      </c>
      <c r="D428" s="21"/>
      <c r="E428" s="34">
        <f t="shared" si="87"/>
        <v>0</v>
      </c>
      <c r="F428" s="35">
        <f t="shared" si="88"/>
        <v>0</v>
      </c>
      <c r="G428" s="34">
        <f t="shared" si="89"/>
        <v>8</v>
      </c>
      <c r="H428" s="36">
        <f t="shared" si="90"/>
        <v>44000</v>
      </c>
      <c r="I428"/>
      <c r="J428" s="96">
        <f>proj16aug!J428</f>
        <v>0</v>
      </c>
      <c r="K428" s="96">
        <f>proj16aug!K428</f>
        <v>0</v>
      </c>
      <c r="L428"/>
      <c r="M428" s="16"/>
      <c r="N428" s="36">
        <f t="shared" si="91"/>
        <v>0</v>
      </c>
      <c r="O428" s="36">
        <f t="shared" si="92"/>
        <v>44000</v>
      </c>
      <c r="P428" s="16"/>
      <c r="Q428" s="18">
        <f t="shared" si="93"/>
        <v>88008</v>
      </c>
      <c r="R428" s="15">
        <f t="shared" si="84"/>
        <v>0</v>
      </c>
      <c r="S428">
        <v>821</v>
      </c>
      <c r="T428"/>
      <c r="U428"/>
      <c r="V428" s="185">
        <f>proj16jul!C428</f>
        <v>0</v>
      </c>
      <c r="W428" s="84">
        <f>proj16jul!D428</f>
        <v>0</v>
      </c>
      <c r="X428" s="15">
        <f t="shared" si="94"/>
        <v>0</v>
      </c>
      <c r="Y428" s="15">
        <f t="shared" si="85"/>
        <v>0</v>
      </c>
      <c r="Z428" s="122">
        <v>821</v>
      </c>
      <c r="AA428" s="71">
        <v>8</v>
      </c>
      <c r="AB428" s="71">
        <v>44000</v>
      </c>
      <c r="AC428" s="84">
        <f>proj16jul!E428</f>
        <v>1.51</v>
      </c>
      <c r="AD428" s="84">
        <f>proj16jul!F428</f>
        <v>7550</v>
      </c>
      <c r="AE428" s="15">
        <f t="shared" si="86"/>
        <v>36450</v>
      </c>
      <c r="AF428" s="15"/>
      <c r="AG428" s="15">
        <f t="shared" si="95"/>
        <v>0</v>
      </c>
      <c r="AH428" s="15"/>
      <c r="AI428">
        <v>821</v>
      </c>
      <c r="AJ428"/>
      <c r="AK428"/>
      <c r="AL428" s="1">
        <f t="shared" si="96"/>
        <v>0</v>
      </c>
      <c r="AM428" s="122">
        <v>821</v>
      </c>
      <c r="AN428" s="71">
        <v>8</v>
      </c>
      <c r="AO428" s="71">
        <v>40000</v>
      </c>
      <c r="AP428" s="1">
        <f t="shared" si="97"/>
        <v>0</v>
      </c>
    </row>
    <row r="429" spans="1:42" ht="18.75">
      <c r="A429" s="19">
        <v>823</v>
      </c>
      <c r="B429" s="19" t="s">
        <v>928</v>
      </c>
      <c r="C429" s="19">
        <v>723</v>
      </c>
      <c r="D429" s="21"/>
      <c r="E429" s="34">
        <f t="shared" si="87"/>
        <v>5</v>
      </c>
      <c r="F429" s="35">
        <f t="shared" si="88"/>
        <v>29000</v>
      </c>
      <c r="G429" s="34">
        <f t="shared" si="89"/>
        <v>117</v>
      </c>
      <c r="H429" s="36">
        <f t="shared" si="90"/>
        <v>642141</v>
      </c>
      <c r="I429"/>
      <c r="J429" s="96">
        <f>proj16aug!J429</f>
        <v>0</v>
      </c>
      <c r="K429" s="96">
        <f>proj16aug!K429</f>
        <v>0</v>
      </c>
      <c r="L429"/>
      <c r="M429" s="16"/>
      <c r="N429" s="36">
        <f t="shared" si="91"/>
        <v>29000</v>
      </c>
      <c r="O429" s="36">
        <f t="shared" si="92"/>
        <v>642141</v>
      </c>
      <c r="P429" s="20"/>
      <c r="Q429" s="18">
        <f t="shared" si="93"/>
        <v>1342404</v>
      </c>
      <c r="R429" s="15">
        <f t="shared" si="84"/>
        <v>0</v>
      </c>
      <c r="S429">
        <v>823</v>
      </c>
      <c r="T429">
        <v>5</v>
      </c>
      <c r="U429">
        <v>29000</v>
      </c>
      <c r="V429" s="84">
        <f>proj16jul!C429</f>
        <v>5.5</v>
      </c>
      <c r="W429" s="84">
        <f>proj16jul!D429</f>
        <v>27500</v>
      </c>
      <c r="X429" s="15">
        <f t="shared" si="94"/>
        <v>1500</v>
      </c>
      <c r="Y429" s="15">
        <f t="shared" si="85"/>
        <v>0</v>
      </c>
      <c r="Z429" s="122">
        <v>823</v>
      </c>
      <c r="AA429" s="71">
        <v>117</v>
      </c>
      <c r="AB429" s="71">
        <v>642141</v>
      </c>
      <c r="AC429" s="84">
        <f>proj16jul!E429</f>
        <v>142.82</v>
      </c>
      <c r="AD429" s="84">
        <f>proj16jul!F429</f>
        <v>764958</v>
      </c>
      <c r="AE429" s="15">
        <f t="shared" si="86"/>
        <v>-122817</v>
      </c>
      <c r="AF429" s="15"/>
      <c r="AG429" s="15">
        <f t="shared" si="95"/>
        <v>0</v>
      </c>
      <c r="AH429" s="15"/>
      <c r="AI429" s="122">
        <v>823</v>
      </c>
      <c r="AJ429" s="71">
        <v>5</v>
      </c>
      <c r="AK429" s="71">
        <v>25000</v>
      </c>
      <c r="AL429" s="1">
        <f t="shared" si="96"/>
        <v>0</v>
      </c>
      <c r="AM429" s="122">
        <v>823</v>
      </c>
      <c r="AN429" s="71">
        <v>117</v>
      </c>
      <c r="AO429" s="71">
        <v>585000</v>
      </c>
      <c r="AP429" s="1">
        <f t="shared" si="97"/>
        <v>0</v>
      </c>
    </row>
    <row r="430" spans="1:42" s="1" customFormat="1" ht="18.75">
      <c r="A430" s="17">
        <v>825</v>
      </c>
      <c r="B430" s="17" t="s">
        <v>539</v>
      </c>
      <c r="C430" s="17">
        <v>786</v>
      </c>
      <c r="D430" s="21"/>
      <c r="E430" s="34">
        <f t="shared" si="87"/>
        <v>0</v>
      </c>
      <c r="F430" s="35">
        <f t="shared" si="88"/>
        <v>0</v>
      </c>
      <c r="G430" s="34">
        <f t="shared" si="89"/>
        <v>5</v>
      </c>
      <c r="H430" s="36">
        <f t="shared" si="90"/>
        <v>25000</v>
      </c>
      <c r="I430"/>
      <c r="J430" s="96">
        <f>proj16aug!J430</f>
        <v>0</v>
      </c>
      <c r="K430" s="96">
        <f>proj16aug!K430</f>
        <v>0</v>
      </c>
      <c r="L430"/>
      <c r="M430" s="16"/>
      <c r="N430" s="36">
        <f t="shared" si="91"/>
        <v>0</v>
      </c>
      <c r="O430" s="36">
        <f t="shared" si="92"/>
        <v>25000</v>
      </c>
      <c r="P430" s="16"/>
      <c r="Q430" s="18">
        <f t="shared" si="93"/>
        <v>50005</v>
      </c>
      <c r="R430" s="15">
        <f t="shared" si="84"/>
        <v>0</v>
      </c>
      <c r="S430">
        <v>825</v>
      </c>
      <c r="T430"/>
      <c r="U430"/>
      <c r="V430" s="185">
        <f>proj16jul!C430</f>
        <v>0</v>
      </c>
      <c r="W430" s="84">
        <f>proj16jul!D430</f>
        <v>0</v>
      </c>
      <c r="X430" s="15">
        <f t="shared" si="94"/>
        <v>0</v>
      </c>
      <c r="Y430" s="15">
        <f t="shared" si="85"/>
        <v>0</v>
      </c>
      <c r="Z430" s="122">
        <v>825</v>
      </c>
      <c r="AA430" s="71">
        <v>5</v>
      </c>
      <c r="AB430" s="71">
        <v>25000</v>
      </c>
      <c r="AC430" s="84">
        <f>proj16jul!E430</f>
        <v>2</v>
      </c>
      <c r="AD430" s="84">
        <f>proj16jul!F430</f>
        <v>10000</v>
      </c>
      <c r="AE430" s="15">
        <f t="shared" si="86"/>
        <v>15000</v>
      </c>
      <c r="AF430" s="15"/>
      <c r="AG430" s="15">
        <f t="shared" si="95"/>
        <v>0</v>
      </c>
      <c r="AH430" s="15"/>
      <c r="AI430">
        <v>825</v>
      </c>
      <c r="AJ430"/>
      <c r="AK430"/>
      <c r="AL430" s="1">
        <f t="shared" si="96"/>
        <v>0</v>
      </c>
      <c r="AM430" s="122">
        <v>825</v>
      </c>
      <c r="AN430" s="71">
        <v>3</v>
      </c>
      <c r="AO430" s="71">
        <v>15000</v>
      </c>
      <c r="AP430" s="1">
        <f t="shared" si="97"/>
        <v>-2</v>
      </c>
    </row>
    <row r="431" spans="1:42" ht="18.75">
      <c r="A431" s="19">
        <v>828</v>
      </c>
      <c r="B431" s="19" t="s">
        <v>929</v>
      </c>
      <c r="C431" s="19">
        <v>767</v>
      </c>
      <c r="D431" s="21"/>
      <c r="E431" s="34">
        <f t="shared" si="87"/>
        <v>2</v>
      </c>
      <c r="F431" s="35">
        <f t="shared" si="88"/>
        <v>14232</v>
      </c>
      <c r="G431" s="34">
        <f t="shared" si="89"/>
        <v>26</v>
      </c>
      <c r="H431" s="36">
        <f t="shared" si="90"/>
        <v>139425</v>
      </c>
      <c r="I431"/>
      <c r="J431" s="96">
        <f>proj16aug!J431</f>
        <v>0</v>
      </c>
      <c r="K431" s="96">
        <f>proj16aug!K431</f>
        <v>0</v>
      </c>
      <c r="L431"/>
      <c r="M431" s="16"/>
      <c r="N431" s="36">
        <f t="shared" si="91"/>
        <v>14232</v>
      </c>
      <c r="O431" s="36">
        <f t="shared" si="92"/>
        <v>139425</v>
      </c>
      <c r="P431" s="20"/>
      <c r="Q431" s="18">
        <f t="shared" si="93"/>
        <v>307342</v>
      </c>
      <c r="R431" s="15">
        <f t="shared" si="84"/>
        <v>0</v>
      </c>
      <c r="S431">
        <v>828</v>
      </c>
      <c r="T431">
        <v>2</v>
      </c>
      <c r="U431">
        <v>14232</v>
      </c>
      <c r="V431" s="84">
        <f>proj16jul!C431</f>
        <v>3.36</v>
      </c>
      <c r="W431" s="84">
        <f>proj16jul!D431</f>
        <v>25070</v>
      </c>
      <c r="X431" s="15">
        <f t="shared" si="94"/>
        <v>-10838</v>
      </c>
      <c r="Y431" s="15">
        <f t="shared" si="85"/>
        <v>0</v>
      </c>
      <c r="Z431" s="122">
        <v>828</v>
      </c>
      <c r="AA431" s="71">
        <v>26</v>
      </c>
      <c r="AB431" s="71">
        <v>139425</v>
      </c>
      <c r="AC431" s="84">
        <f>proj16jul!E431</f>
        <v>27.8</v>
      </c>
      <c r="AD431" s="84">
        <f>proj16jul!F431</f>
        <v>146589</v>
      </c>
      <c r="AE431" s="15">
        <f t="shared" si="86"/>
        <v>-7164</v>
      </c>
      <c r="AF431" s="15"/>
      <c r="AG431" s="15">
        <f t="shared" si="95"/>
        <v>0</v>
      </c>
      <c r="AH431" s="15"/>
      <c r="AI431" s="122">
        <v>828</v>
      </c>
      <c r="AJ431" s="71">
        <v>2</v>
      </c>
      <c r="AK431" s="71">
        <v>10000</v>
      </c>
      <c r="AL431" s="1">
        <f t="shared" si="96"/>
        <v>0</v>
      </c>
      <c r="AM431" s="122">
        <v>828</v>
      </c>
      <c r="AN431" s="71">
        <v>26</v>
      </c>
      <c r="AO431" s="71">
        <v>130000</v>
      </c>
      <c r="AP431" s="1">
        <f t="shared" si="97"/>
        <v>0</v>
      </c>
    </row>
    <row r="432" spans="1:42" s="1" customFormat="1" ht="18.75" hidden="1">
      <c r="A432" s="17">
        <v>829</v>
      </c>
      <c r="B432" s="17" t="s">
        <v>934</v>
      </c>
      <c r="C432" s="17">
        <v>778</v>
      </c>
      <c r="D432" s="21"/>
      <c r="E432" s="34">
        <f t="shared" si="87"/>
        <v>0</v>
      </c>
      <c r="F432" s="35">
        <f t="shared" si="88"/>
        <v>0</v>
      </c>
      <c r="G432" s="34">
        <f t="shared" si="89"/>
        <v>0</v>
      </c>
      <c r="H432" s="36">
        <f t="shared" si="90"/>
        <v>0</v>
      </c>
      <c r="I432"/>
      <c r="J432" s="96">
        <f>proj16aug!J432</f>
        <v>0</v>
      </c>
      <c r="K432" s="96">
        <f>proj16aug!K432</f>
        <v>0</v>
      </c>
      <c r="L432"/>
      <c r="M432" s="16"/>
      <c r="N432" s="36">
        <f t="shared" si="91"/>
        <v>0</v>
      </c>
      <c r="O432" s="36">
        <f t="shared" si="92"/>
        <v>0</v>
      </c>
      <c r="P432" s="16"/>
      <c r="Q432" s="18">
        <f t="shared" si="93"/>
        <v>0</v>
      </c>
      <c r="R432" s="15">
        <f t="shared" si="84"/>
        <v>0</v>
      </c>
      <c r="S432">
        <v>829</v>
      </c>
      <c r="T432"/>
      <c r="U432"/>
      <c r="V432" s="185">
        <f>proj16jul!C432</f>
        <v>0</v>
      </c>
      <c r="W432" s="84">
        <f>proj16jul!D432</f>
        <v>0</v>
      </c>
      <c r="X432" s="15">
        <f t="shared" si="94"/>
        <v>0</v>
      </c>
      <c r="Y432" s="15">
        <f t="shared" si="85"/>
        <v>0</v>
      </c>
      <c r="Z432">
        <v>829</v>
      </c>
      <c r="AA432" s="71"/>
      <c r="AB432" s="71"/>
      <c r="AC432" s="84">
        <f>proj16jul!E432</f>
        <v>0.59</v>
      </c>
      <c r="AD432" s="84">
        <f>proj16jul!F432</f>
        <v>3953</v>
      </c>
      <c r="AE432" s="15">
        <f t="shared" si="86"/>
        <v>-3953</v>
      </c>
      <c r="AF432" s="15"/>
      <c r="AG432" s="15">
        <f t="shared" si="95"/>
        <v>0</v>
      </c>
      <c r="AH432" s="15"/>
      <c r="AI432">
        <v>829</v>
      </c>
      <c r="AJ432"/>
      <c r="AK432"/>
      <c r="AL432" s="1">
        <f t="shared" si="96"/>
        <v>0</v>
      </c>
      <c r="AM432">
        <v>829</v>
      </c>
      <c r="AN432"/>
      <c r="AO432"/>
      <c r="AP432" s="1">
        <f t="shared" si="97"/>
        <v>0</v>
      </c>
    </row>
    <row r="433" spans="1:42" ht="18.75">
      <c r="A433" s="19">
        <v>830</v>
      </c>
      <c r="B433" s="19" t="s">
        <v>931</v>
      </c>
      <c r="C433" s="19">
        <v>781</v>
      </c>
      <c r="D433" s="21"/>
      <c r="E433" s="34">
        <f t="shared" si="87"/>
        <v>0</v>
      </c>
      <c r="F433" s="35">
        <f t="shared" si="88"/>
        <v>0</v>
      </c>
      <c r="G433" s="34">
        <f t="shared" si="89"/>
        <v>1</v>
      </c>
      <c r="H433" s="36">
        <f t="shared" si="90"/>
        <v>5000</v>
      </c>
      <c r="I433"/>
      <c r="J433" s="96">
        <f>proj16aug!J433</f>
        <v>0</v>
      </c>
      <c r="K433" s="96">
        <f>proj16aug!K433</f>
        <v>0</v>
      </c>
      <c r="L433"/>
      <c r="M433" s="16"/>
      <c r="N433" s="36">
        <f t="shared" si="91"/>
        <v>0</v>
      </c>
      <c r="O433" s="36">
        <f t="shared" si="92"/>
        <v>5000</v>
      </c>
      <c r="P433" s="20"/>
      <c r="Q433" s="18">
        <f t="shared" si="93"/>
        <v>10001</v>
      </c>
      <c r="R433" s="15">
        <f t="shared" si="84"/>
        <v>0</v>
      </c>
      <c r="S433">
        <v>830</v>
      </c>
      <c r="T433"/>
      <c r="U433"/>
      <c r="V433" s="185">
        <f>proj16jul!C433</f>
        <v>0</v>
      </c>
      <c r="W433" s="84">
        <f>proj16jul!D433</f>
        <v>0</v>
      </c>
      <c r="X433" s="15">
        <f t="shared" si="94"/>
        <v>0</v>
      </c>
      <c r="Y433" s="15">
        <f t="shared" si="85"/>
        <v>0</v>
      </c>
      <c r="Z433" s="122">
        <v>830</v>
      </c>
      <c r="AA433" s="71">
        <v>1</v>
      </c>
      <c r="AB433" s="71">
        <v>5000</v>
      </c>
      <c r="AC433" s="84">
        <f>proj16jul!E433</f>
        <v>1.83</v>
      </c>
      <c r="AD433" s="84">
        <f>proj16jul!F433</f>
        <v>9150</v>
      </c>
      <c r="AE433" s="15">
        <f t="shared" si="86"/>
        <v>-4150</v>
      </c>
      <c r="AF433" s="15"/>
      <c r="AG433" s="15">
        <f t="shared" si="95"/>
        <v>0</v>
      </c>
      <c r="AH433" s="15"/>
      <c r="AI433">
        <v>830</v>
      </c>
      <c r="AJ433"/>
      <c r="AK433"/>
      <c r="AL433" s="1">
        <f t="shared" si="96"/>
        <v>0</v>
      </c>
      <c r="AM433" s="122">
        <v>830</v>
      </c>
      <c r="AN433" s="71">
        <v>1</v>
      </c>
      <c r="AO433" s="71">
        <v>5000</v>
      </c>
      <c r="AP433" s="1">
        <f t="shared" si="97"/>
        <v>0</v>
      </c>
    </row>
    <row r="434" spans="1:42" ht="18.75">
      <c r="A434" s="19">
        <v>832</v>
      </c>
      <c r="B434" s="19" t="s">
        <v>1301</v>
      </c>
      <c r="C434" s="19">
        <v>735</v>
      </c>
      <c r="D434" s="21"/>
      <c r="E434" s="34">
        <f t="shared" si="87"/>
        <v>20</v>
      </c>
      <c r="F434" s="35">
        <f t="shared" si="88"/>
        <v>107121</v>
      </c>
      <c r="G434" s="34">
        <f t="shared" si="89"/>
        <v>62</v>
      </c>
      <c r="H434" s="36">
        <f t="shared" si="90"/>
        <v>359000</v>
      </c>
      <c r="I434"/>
      <c r="J434" s="96">
        <f>proj16aug!J434</f>
        <v>0</v>
      </c>
      <c r="K434" s="96">
        <f>proj16aug!K434</f>
        <v>0</v>
      </c>
      <c r="L434"/>
      <c r="M434" s="16"/>
      <c r="N434" s="36">
        <f t="shared" si="91"/>
        <v>107121</v>
      </c>
      <c r="O434" s="36">
        <f t="shared" si="92"/>
        <v>359000</v>
      </c>
      <c r="P434" s="20"/>
      <c r="Q434" s="18">
        <f t="shared" si="93"/>
        <v>932324</v>
      </c>
      <c r="R434" s="15">
        <f t="shared" si="84"/>
        <v>0</v>
      </c>
      <c r="S434">
        <v>832</v>
      </c>
      <c r="T434">
        <v>20</v>
      </c>
      <c r="U434">
        <v>107121</v>
      </c>
      <c r="V434" s="84">
        <f>proj16jul!C434</f>
        <v>24.84</v>
      </c>
      <c r="W434" s="84">
        <f>proj16jul!D434</f>
        <v>128988</v>
      </c>
      <c r="X434" s="15">
        <f t="shared" si="94"/>
        <v>-21867</v>
      </c>
      <c r="Y434" s="15">
        <f t="shared" si="85"/>
        <v>0</v>
      </c>
      <c r="Z434" s="122">
        <v>832</v>
      </c>
      <c r="AA434" s="71">
        <v>62</v>
      </c>
      <c r="AB434" s="71">
        <v>359000</v>
      </c>
      <c r="AC434" s="84">
        <f>proj16jul!E434</f>
        <v>49.39</v>
      </c>
      <c r="AD434" s="84">
        <f>proj16jul!F434</f>
        <v>280442</v>
      </c>
      <c r="AE434" s="15">
        <f t="shared" si="86"/>
        <v>78558</v>
      </c>
      <c r="AF434" s="15"/>
      <c r="AG434" s="15">
        <f t="shared" si="95"/>
        <v>0</v>
      </c>
      <c r="AH434" s="15"/>
      <c r="AI434" s="122">
        <v>832</v>
      </c>
      <c r="AJ434" s="71">
        <v>20</v>
      </c>
      <c r="AK434" s="71">
        <v>100000</v>
      </c>
      <c r="AL434" s="1">
        <f t="shared" si="96"/>
        <v>0</v>
      </c>
      <c r="AM434" s="122">
        <v>832</v>
      </c>
      <c r="AN434" s="71">
        <v>62</v>
      </c>
      <c r="AO434" s="71">
        <v>310000</v>
      </c>
      <c r="AP434" s="1">
        <f t="shared" si="97"/>
        <v>0</v>
      </c>
    </row>
    <row r="435" spans="1:42" s="1" customFormat="1" ht="18.75">
      <c r="A435" s="17">
        <v>851</v>
      </c>
      <c r="B435" s="17" t="s">
        <v>528</v>
      </c>
      <c r="C435" s="17">
        <v>743</v>
      </c>
      <c r="D435" s="21"/>
      <c r="E435" s="34">
        <f t="shared" si="87"/>
        <v>0</v>
      </c>
      <c r="F435" s="35">
        <f t="shared" si="88"/>
        <v>0</v>
      </c>
      <c r="G435" s="34">
        <f t="shared" si="89"/>
        <v>1</v>
      </c>
      <c r="H435" s="36">
        <f t="shared" si="90"/>
        <v>5000</v>
      </c>
      <c r="I435"/>
      <c r="J435" s="96">
        <f>proj16aug!J435</f>
        <v>0</v>
      </c>
      <c r="K435" s="96">
        <f>proj16aug!K435</f>
        <v>0</v>
      </c>
      <c r="L435"/>
      <c r="M435" s="16"/>
      <c r="N435" s="36">
        <f t="shared" si="91"/>
        <v>0</v>
      </c>
      <c r="O435" s="36">
        <f t="shared" si="92"/>
        <v>5000</v>
      </c>
      <c r="P435" s="16"/>
      <c r="Q435" s="18">
        <f t="shared" si="93"/>
        <v>10001</v>
      </c>
      <c r="R435" s="15">
        <f t="shared" si="84"/>
        <v>0</v>
      </c>
      <c r="S435">
        <v>851</v>
      </c>
      <c r="T435"/>
      <c r="U435"/>
      <c r="V435" s="185">
        <f>proj16jul!C435</f>
        <v>0</v>
      </c>
      <c r="W435" s="84">
        <f>proj16jul!D435</f>
        <v>0</v>
      </c>
      <c r="X435" s="15">
        <f t="shared" si="94"/>
        <v>0</v>
      </c>
      <c r="Y435" s="15">
        <f t="shared" si="85"/>
        <v>0</v>
      </c>
      <c r="Z435" s="122">
        <v>851</v>
      </c>
      <c r="AA435" s="71">
        <v>1</v>
      </c>
      <c r="AB435" s="71">
        <v>5000</v>
      </c>
      <c r="AC435" s="84">
        <f>proj16jul!E435</f>
        <v>4</v>
      </c>
      <c r="AD435" s="84">
        <f>proj16jul!F435</f>
        <v>20000</v>
      </c>
      <c r="AE435" s="15">
        <f t="shared" si="86"/>
        <v>-15000</v>
      </c>
      <c r="AF435" s="15"/>
      <c r="AG435" s="15">
        <f t="shared" si="95"/>
        <v>0</v>
      </c>
      <c r="AH435" s="15"/>
      <c r="AI435">
        <v>851</v>
      </c>
      <c r="AJ435"/>
      <c r="AK435"/>
      <c r="AL435" s="1">
        <f t="shared" si="96"/>
        <v>0</v>
      </c>
      <c r="AM435" s="122">
        <v>851</v>
      </c>
      <c r="AN435" s="71">
        <v>1</v>
      </c>
      <c r="AO435" s="71">
        <v>5000</v>
      </c>
      <c r="AP435" s="1">
        <f t="shared" si="97"/>
        <v>0</v>
      </c>
    </row>
    <row r="436" spans="1:42" ht="18.75">
      <c r="A436" s="19">
        <v>852</v>
      </c>
      <c r="B436" s="19" t="s">
        <v>930</v>
      </c>
      <c r="C436" s="19">
        <v>739</v>
      </c>
      <c r="D436" s="21"/>
      <c r="E436" s="34">
        <f t="shared" si="87"/>
        <v>60</v>
      </c>
      <c r="F436" s="35">
        <f t="shared" si="88"/>
        <v>335948</v>
      </c>
      <c r="G436" s="34">
        <f t="shared" si="89"/>
        <v>5</v>
      </c>
      <c r="H436" s="36">
        <f t="shared" si="90"/>
        <v>39584</v>
      </c>
      <c r="I436"/>
      <c r="J436" s="96">
        <f>proj16aug!J436</f>
        <v>0</v>
      </c>
      <c r="K436" s="96">
        <f>proj16aug!K436</f>
        <v>0</v>
      </c>
      <c r="L436"/>
      <c r="M436" s="16"/>
      <c r="N436" s="36">
        <f t="shared" si="91"/>
        <v>335948</v>
      </c>
      <c r="O436" s="36">
        <f t="shared" si="92"/>
        <v>39584</v>
      </c>
      <c r="P436" s="20"/>
      <c r="Q436" s="18">
        <f t="shared" si="93"/>
        <v>751129</v>
      </c>
      <c r="R436" s="15">
        <f t="shared" si="84"/>
        <v>0</v>
      </c>
      <c r="S436">
        <v>852</v>
      </c>
      <c r="T436">
        <v>60</v>
      </c>
      <c r="U436">
        <v>335948</v>
      </c>
      <c r="V436" s="84">
        <f>proj16jul!C436</f>
        <v>68.02000000000001</v>
      </c>
      <c r="W436" s="84">
        <f>proj16jul!D436</f>
        <v>365249</v>
      </c>
      <c r="X436" s="15">
        <f t="shared" si="94"/>
        <v>-29301</v>
      </c>
      <c r="Y436" s="15">
        <f t="shared" si="85"/>
        <v>0</v>
      </c>
      <c r="Z436" s="122">
        <v>852</v>
      </c>
      <c r="AA436" s="71">
        <v>5</v>
      </c>
      <c r="AB436" s="71">
        <v>39584</v>
      </c>
      <c r="AC436" s="84">
        <f>proj16jul!E436</f>
        <v>6.8100000000000005</v>
      </c>
      <c r="AD436" s="84">
        <f>proj16jul!F436</f>
        <v>56788</v>
      </c>
      <c r="AE436" s="15">
        <f t="shared" si="86"/>
        <v>-17204</v>
      </c>
      <c r="AF436" s="15"/>
      <c r="AG436" s="15">
        <f t="shared" si="95"/>
        <v>0</v>
      </c>
      <c r="AH436" s="15"/>
      <c r="AI436" s="122">
        <v>852</v>
      </c>
      <c r="AJ436" s="71">
        <v>60</v>
      </c>
      <c r="AK436" s="71">
        <v>300000</v>
      </c>
      <c r="AL436" s="1">
        <f t="shared" si="96"/>
        <v>0</v>
      </c>
      <c r="AM436" s="122">
        <v>852</v>
      </c>
      <c r="AN436" s="71">
        <v>5</v>
      </c>
      <c r="AO436" s="71">
        <v>25000</v>
      </c>
      <c r="AP436" s="1">
        <f t="shared" si="97"/>
        <v>0</v>
      </c>
    </row>
    <row r="437" spans="1:42" ht="18.75">
      <c r="A437" s="19">
        <v>853</v>
      </c>
      <c r="B437" s="19" t="s">
        <v>935</v>
      </c>
      <c r="C437" s="19">
        <v>742</v>
      </c>
      <c r="D437" s="21"/>
      <c r="E437" s="34">
        <f t="shared" si="87"/>
        <v>30</v>
      </c>
      <c r="F437" s="35">
        <f t="shared" si="88"/>
        <v>188361</v>
      </c>
      <c r="G437" s="34">
        <f t="shared" si="89"/>
        <v>2</v>
      </c>
      <c r="H437" s="36">
        <f t="shared" si="90"/>
        <v>14000</v>
      </c>
      <c r="I437"/>
      <c r="J437" s="96">
        <f>proj16aug!J437</f>
        <v>0</v>
      </c>
      <c r="K437" s="96">
        <f>proj16aug!K437</f>
        <v>0</v>
      </c>
      <c r="L437"/>
      <c r="M437" s="16"/>
      <c r="N437" s="36">
        <f t="shared" si="91"/>
        <v>188361</v>
      </c>
      <c r="O437" s="36">
        <f t="shared" si="92"/>
        <v>14000</v>
      </c>
      <c r="P437" s="20"/>
      <c r="Q437" s="18">
        <f t="shared" si="93"/>
        <v>404754</v>
      </c>
      <c r="R437" s="15">
        <f t="shared" si="84"/>
        <v>0</v>
      </c>
      <c r="S437">
        <v>853</v>
      </c>
      <c r="T437">
        <v>30</v>
      </c>
      <c r="U437">
        <v>188361</v>
      </c>
      <c r="V437" s="84">
        <f>proj16jul!C437</f>
        <v>36.6</v>
      </c>
      <c r="W437" s="84">
        <f>proj16jul!D437</f>
        <v>218436</v>
      </c>
      <c r="X437" s="15">
        <f t="shared" si="94"/>
        <v>-30075</v>
      </c>
      <c r="Y437" s="15">
        <f t="shared" si="85"/>
        <v>0</v>
      </c>
      <c r="Z437" s="122">
        <v>853</v>
      </c>
      <c r="AA437" s="71">
        <v>2</v>
      </c>
      <c r="AB437" s="71">
        <v>14000</v>
      </c>
      <c r="AC437" s="84">
        <f>proj16jul!E437</f>
        <v>0</v>
      </c>
      <c r="AD437" s="84">
        <f>proj16jul!F437</f>
        <v>0</v>
      </c>
      <c r="AE437" s="15">
        <f t="shared" si="86"/>
        <v>14000</v>
      </c>
      <c r="AF437" s="15"/>
      <c r="AG437" s="15">
        <f t="shared" si="95"/>
        <v>0</v>
      </c>
      <c r="AH437" s="15"/>
      <c r="AI437" s="122">
        <v>853</v>
      </c>
      <c r="AJ437" s="71">
        <v>30</v>
      </c>
      <c r="AK437" s="71">
        <v>150000</v>
      </c>
      <c r="AL437" s="1">
        <f t="shared" si="96"/>
        <v>0</v>
      </c>
      <c r="AM437" s="122">
        <v>853</v>
      </c>
      <c r="AN437" s="71">
        <v>2</v>
      </c>
      <c r="AO437" s="71">
        <v>10000</v>
      </c>
      <c r="AP437" s="1">
        <f t="shared" si="97"/>
        <v>0</v>
      </c>
    </row>
    <row r="438" spans="1:42" s="1" customFormat="1" ht="18.75">
      <c r="A438" s="17">
        <v>855</v>
      </c>
      <c r="B438" s="17" t="s">
        <v>538</v>
      </c>
      <c r="C438" s="17">
        <v>784</v>
      </c>
      <c r="D438" s="21"/>
      <c r="E438" s="34">
        <f t="shared" si="87"/>
        <v>0</v>
      </c>
      <c r="F438" s="35">
        <f t="shared" si="88"/>
        <v>0</v>
      </c>
      <c r="G438" s="34">
        <f t="shared" si="89"/>
        <v>2</v>
      </c>
      <c r="H438" s="36">
        <f t="shared" si="90"/>
        <v>10000</v>
      </c>
      <c r="I438"/>
      <c r="J438" s="96">
        <f>proj16aug!J438</f>
        <v>0</v>
      </c>
      <c r="K438" s="96">
        <f>proj16aug!K438</f>
        <v>0</v>
      </c>
      <c r="L438"/>
      <c r="M438" s="16"/>
      <c r="N438" s="36">
        <f t="shared" si="91"/>
        <v>0</v>
      </c>
      <c r="O438" s="36">
        <f t="shared" si="92"/>
        <v>10000</v>
      </c>
      <c r="P438" s="16"/>
      <c r="Q438" s="18">
        <f t="shared" si="93"/>
        <v>20002</v>
      </c>
      <c r="R438" s="15">
        <f t="shared" si="84"/>
        <v>0</v>
      </c>
      <c r="S438">
        <v>855</v>
      </c>
      <c r="T438"/>
      <c r="U438"/>
      <c r="V438" s="185">
        <f>proj16jul!C438</f>
        <v>0</v>
      </c>
      <c r="W438" s="84">
        <f>proj16jul!D438</f>
        <v>0</v>
      </c>
      <c r="X438" s="15">
        <f t="shared" si="94"/>
        <v>0</v>
      </c>
      <c r="Y438" s="15">
        <f t="shared" si="85"/>
        <v>0</v>
      </c>
      <c r="Z438" s="122">
        <v>855</v>
      </c>
      <c r="AA438" s="71">
        <v>2</v>
      </c>
      <c r="AB438" s="71">
        <v>10000</v>
      </c>
      <c r="AC438" s="84">
        <f>proj16jul!E438</f>
        <v>0</v>
      </c>
      <c r="AD438" s="84">
        <f>proj16jul!F438</f>
        <v>0</v>
      </c>
      <c r="AE438" s="15">
        <f t="shared" si="86"/>
        <v>10000</v>
      </c>
      <c r="AF438" s="15"/>
      <c r="AG438" s="15">
        <f t="shared" si="95"/>
        <v>0</v>
      </c>
      <c r="AH438" s="15"/>
      <c r="AI438">
        <v>855</v>
      </c>
      <c r="AJ438"/>
      <c r="AK438"/>
      <c r="AL438" s="1">
        <f t="shared" si="96"/>
        <v>0</v>
      </c>
      <c r="AM438" s="122">
        <v>855</v>
      </c>
      <c r="AN438" s="71">
        <v>2</v>
      </c>
      <c r="AO438" s="71">
        <v>10000</v>
      </c>
      <c r="AP438" s="1">
        <f t="shared" si="97"/>
        <v>0</v>
      </c>
    </row>
    <row r="439" spans="1:42" ht="18.75">
      <c r="A439" s="19">
        <v>860</v>
      </c>
      <c r="B439" s="19" t="s">
        <v>1307</v>
      </c>
      <c r="C439" s="19">
        <v>773</v>
      </c>
      <c r="D439" s="21"/>
      <c r="E439" s="34">
        <f t="shared" si="87"/>
        <v>34</v>
      </c>
      <c r="F439" s="35">
        <f t="shared" si="88"/>
        <v>194801</v>
      </c>
      <c r="G439" s="34">
        <f t="shared" si="89"/>
        <v>12</v>
      </c>
      <c r="H439" s="36">
        <f t="shared" si="90"/>
        <v>67235</v>
      </c>
      <c r="I439"/>
      <c r="J439" s="96">
        <f>proj16aug!J439</f>
        <v>0</v>
      </c>
      <c r="K439" s="96">
        <f>proj16aug!K439</f>
        <v>0</v>
      </c>
      <c r="L439"/>
      <c r="M439" s="16"/>
      <c r="N439" s="36">
        <f t="shared" si="91"/>
        <v>194801</v>
      </c>
      <c r="O439" s="36">
        <f t="shared" si="92"/>
        <v>67235</v>
      </c>
      <c r="P439" s="20"/>
      <c r="Q439" s="18">
        <f t="shared" si="93"/>
        <v>524118</v>
      </c>
      <c r="R439" s="15">
        <f t="shared" si="84"/>
        <v>0</v>
      </c>
      <c r="S439">
        <v>860</v>
      </c>
      <c r="T439">
        <v>34</v>
      </c>
      <c r="U439">
        <v>194801</v>
      </c>
      <c r="V439" s="84">
        <f>proj16jul!C439</f>
        <v>22.54</v>
      </c>
      <c r="W439" s="84">
        <f>proj16jul!D439</f>
        <v>127081</v>
      </c>
      <c r="X439" s="15">
        <f t="shared" si="94"/>
        <v>67720</v>
      </c>
      <c r="Y439" s="15">
        <f t="shared" si="85"/>
        <v>0</v>
      </c>
      <c r="Z439" s="122">
        <v>860</v>
      </c>
      <c r="AA439" s="71">
        <v>12</v>
      </c>
      <c r="AB439" s="71">
        <v>67235</v>
      </c>
      <c r="AC439" s="84">
        <f>proj16jul!E439</f>
        <v>13</v>
      </c>
      <c r="AD439" s="84">
        <f>proj16jul!F439</f>
        <v>83687</v>
      </c>
      <c r="AE439" s="15">
        <f t="shared" si="86"/>
        <v>-16452</v>
      </c>
      <c r="AF439" s="15"/>
      <c r="AG439" s="15">
        <f t="shared" si="95"/>
        <v>0</v>
      </c>
      <c r="AH439" s="15"/>
      <c r="AI439" s="122">
        <v>860</v>
      </c>
      <c r="AJ439" s="71">
        <v>34</v>
      </c>
      <c r="AK439" s="71">
        <v>170000</v>
      </c>
      <c r="AL439" s="1">
        <f t="shared" si="96"/>
        <v>0</v>
      </c>
      <c r="AM439" s="122">
        <v>860</v>
      </c>
      <c r="AN439" s="71">
        <v>12</v>
      </c>
      <c r="AO439" s="71">
        <v>60000</v>
      </c>
      <c r="AP439" s="1">
        <f t="shared" si="97"/>
        <v>0</v>
      </c>
    </row>
    <row r="440" spans="1:42" ht="18.75">
      <c r="A440" s="19">
        <v>871</v>
      </c>
      <c r="B440" s="19" t="s">
        <v>936</v>
      </c>
      <c r="C440" s="19">
        <v>751</v>
      </c>
      <c r="D440" s="21"/>
      <c r="E440" s="34">
        <f t="shared" si="87"/>
        <v>0</v>
      </c>
      <c r="F440" s="35">
        <f t="shared" si="88"/>
        <v>0</v>
      </c>
      <c r="G440" s="34">
        <f t="shared" si="89"/>
        <v>18</v>
      </c>
      <c r="H440" s="36">
        <f t="shared" si="90"/>
        <v>104477</v>
      </c>
      <c r="I440"/>
      <c r="J440" s="96">
        <f>proj16aug!J440</f>
        <v>0</v>
      </c>
      <c r="K440" s="96">
        <f>proj16aug!K440</f>
        <v>0</v>
      </c>
      <c r="L440"/>
      <c r="M440" s="16"/>
      <c r="N440" s="36">
        <f t="shared" si="91"/>
        <v>0</v>
      </c>
      <c r="O440" s="36">
        <f t="shared" si="92"/>
        <v>104477</v>
      </c>
      <c r="P440" s="20"/>
      <c r="Q440" s="18">
        <f t="shared" si="93"/>
        <v>208972</v>
      </c>
      <c r="R440" s="15">
        <f t="shared" si="84"/>
        <v>0</v>
      </c>
      <c r="S440">
        <v>871</v>
      </c>
      <c r="T440"/>
      <c r="U440"/>
      <c r="V440" s="185">
        <f>proj16jul!C440</f>
        <v>0</v>
      </c>
      <c r="W440" s="84">
        <f>proj16jul!D440</f>
        <v>0</v>
      </c>
      <c r="X440" s="15">
        <f t="shared" si="94"/>
        <v>0</v>
      </c>
      <c r="Y440" s="15">
        <f t="shared" si="85"/>
        <v>0</v>
      </c>
      <c r="Z440" s="122">
        <v>871</v>
      </c>
      <c r="AA440" s="71">
        <v>18</v>
      </c>
      <c r="AB440" s="71">
        <v>104477</v>
      </c>
      <c r="AC440" s="84">
        <f>proj16jul!E440</f>
        <v>20.98</v>
      </c>
      <c r="AD440" s="84">
        <f>proj16jul!F440</f>
        <v>117766</v>
      </c>
      <c r="AE440" s="15">
        <f t="shared" si="86"/>
        <v>-13289</v>
      </c>
      <c r="AF440" s="15"/>
      <c r="AG440" s="15">
        <f t="shared" si="95"/>
        <v>0</v>
      </c>
      <c r="AH440" s="15"/>
      <c r="AI440">
        <v>871</v>
      </c>
      <c r="AJ440"/>
      <c r="AK440"/>
      <c r="AL440" s="1">
        <f t="shared" si="96"/>
        <v>0</v>
      </c>
      <c r="AM440" s="122">
        <v>871</v>
      </c>
      <c r="AN440" s="71">
        <v>18</v>
      </c>
      <c r="AO440" s="71">
        <v>90000</v>
      </c>
      <c r="AP440" s="1">
        <f t="shared" si="97"/>
        <v>0</v>
      </c>
    </row>
    <row r="441" spans="1:42" s="1" customFormat="1" ht="18.75">
      <c r="A441" s="17">
        <v>872</v>
      </c>
      <c r="B441" s="17" t="s">
        <v>532</v>
      </c>
      <c r="C441" s="17">
        <v>754</v>
      </c>
      <c r="D441" s="21"/>
      <c r="E441" s="34">
        <f t="shared" si="87"/>
        <v>0</v>
      </c>
      <c r="F441" s="35">
        <f t="shared" si="88"/>
        <v>0</v>
      </c>
      <c r="G441" s="34">
        <f t="shared" si="89"/>
        <v>3</v>
      </c>
      <c r="H441" s="36">
        <f t="shared" si="90"/>
        <v>15000</v>
      </c>
      <c r="I441"/>
      <c r="J441" s="96">
        <f>proj16aug!J441</f>
        <v>0</v>
      </c>
      <c r="K441" s="96">
        <f>proj16aug!K441</f>
        <v>0</v>
      </c>
      <c r="L441"/>
      <c r="M441" s="16"/>
      <c r="N441" s="36">
        <f t="shared" si="91"/>
        <v>0</v>
      </c>
      <c r="O441" s="36">
        <f t="shared" si="92"/>
        <v>15000</v>
      </c>
      <c r="P441" s="16"/>
      <c r="Q441" s="18">
        <f t="shared" si="93"/>
        <v>30003</v>
      </c>
      <c r="R441" s="15">
        <f t="shared" si="84"/>
        <v>0</v>
      </c>
      <c r="S441">
        <v>872</v>
      </c>
      <c r="T441"/>
      <c r="U441"/>
      <c r="V441" s="185">
        <f>proj16jul!C441</f>
        <v>0</v>
      </c>
      <c r="W441" s="84">
        <f>proj16jul!D441</f>
        <v>0</v>
      </c>
      <c r="X441" s="15">
        <f t="shared" si="94"/>
        <v>0</v>
      </c>
      <c r="Y441" s="15">
        <f t="shared" si="85"/>
        <v>0</v>
      </c>
      <c r="Z441" s="122">
        <v>872</v>
      </c>
      <c r="AA441" s="71">
        <v>3</v>
      </c>
      <c r="AB441" s="71">
        <v>15000</v>
      </c>
      <c r="AC441" s="84">
        <f>proj16jul!E441</f>
        <v>4</v>
      </c>
      <c r="AD441" s="84">
        <f>proj16jul!F441</f>
        <v>27181</v>
      </c>
      <c r="AE441" s="15">
        <f t="shared" si="86"/>
        <v>-12181</v>
      </c>
      <c r="AF441" s="15"/>
      <c r="AG441" s="15">
        <f t="shared" si="95"/>
        <v>0</v>
      </c>
      <c r="AH441" s="15"/>
      <c r="AI441">
        <v>872</v>
      </c>
      <c r="AJ441"/>
      <c r="AK441"/>
      <c r="AL441" s="1">
        <f t="shared" si="96"/>
        <v>0</v>
      </c>
      <c r="AM441" s="122">
        <v>872</v>
      </c>
      <c r="AN441" s="71">
        <v>3</v>
      </c>
      <c r="AO441" s="71">
        <v>15000</v>
      </c>
      <c r="AP441" s="1">
        <f t="shared" si="97"/>
        <v>0</v>
      </c>
    </row>
    <row r="442" spans="1:42" s="1" customFormat="1" ht="18.75">
      <c r="A442" s="17">
        <v>873</v>
      </c>
      <c r="B442" s="17" t="s">
        <v>531</v>
      </c>
      <c r="C442" s="17">
        <v>753</v>
      </c>
      <c r="D442" s="21"/>
      <c r="E442" s="34">
        <f t="shared" si="87"/>
        <v>0</v>
      </c>
      <c r="F442" s="35">
        <f t="shared" si="88"/>
        <v>0</v>
      </c>
      <c r="G442" s="34">
        <f t="shared" si="89"/>
        <v>1</v>
      </c>
      <c r="H442" s="36">
        <f t="shared" si="90"/>
        <v>5000</v>
      </c>
      <c r="I442"/>
      <c r="J442" s="96">
        <f>proj16aug!J442</f>
        <v>0</v>
      </c>
      <c r="K442" s="96">
        <f>proj16aug!K442</f>
        <v>0</v>
      </c>
      <c r="L442"/>
      <c r="M442" s="16"/>
      <c r="N442" s="36">
        <f t="shared" si="91"/>
        <v>0</v>
      </c>
      <c r="O442" s="36">
        <f t="shared" si="92"/>
        <v>5000</v>
      </c>
      <c r="P442" s="16"/>
      <c r="Q442" s="18">
        <f t="shared" si="93"/>
        <v>10001</v>
      </c>
      <c r="R442" s="15">
        <f t="shared" si="84"/>
        <v>0</v>
      </c>
      <c r="S442">
        <v>873</v>
      </c>
      <c r="T442"/>
      <c r="U442"/>
      <c r="V442" s="185">
        <f>proj16jul!C442</f>
        <v>0</v>
      </c>
      <c r="W442" s="84">
        <f>proj16jul!D442</f>
        <v>0</v>
      </c>
      <c r="X442" s="15">
        <f t="shared" si="94"/>
        <v>0</v>
      </c>
      <c r="Y442" s="15">
        <f t="shared" si="85"/>
        <v>0</v>
      </c>
      <c r="Z442" s="122">
        <v>873</v>
      </c>
      <c r="AA442" s="71">
        <v>1</v>
      </c>
      <c r="AB442" s="71">
        <v>5000</v>
      </c>
      <c r="AC442" s="84">
        <f>proj16jul!E442</f>
        <v>1</v>
      </c>
      <c r="AD442" s="84">
        <f>proj16jul!F442</f>
        <v>5000</v>
      </c>
      <c r="AE442" s="15">
        <f t="shared" si="86"/>
        <v>0</v>
      </c>
      <c r="AF442" s="15"/>
      <c r="AG442" s="15">
        <f t="shared" si="95"/>
        <v>0</v>
      </c>
      <c r="AH442" s="15"/>
      <c r="AI442">
        <v>873</v>
      </c>
      <c r="AJ442"/>
      <c r="AK442"/>
      <c r="AL442" s="1">
        <f t="shared" si="96"/>
        <v>0</v>
      </c>
      <c r="AM442" s="122">
        <v>873</v>
      </c>
      <c r="AN442" s="71">
        <v>1</v>
      </c>
      <c r="AO442" s="71">
        <v>5000</v>
      </c>
      <c r="AP442" s="1">
        <f t="shared" si="97"/>
        <v>0</v>
      </c>
    </row>
    <row r="443" spans="1:42" s="1" customFormat="1" ht="18.75">
      <c r="A443" s="17">
        <v>876</v>
      </c>
      <c r="B443" s="17" t="s">
        <v>535</v>
      </c>
      <c r="C443" s="17">
        <v>762</v>
      </c>
      <c r="D443" s="21"/>
      <c r="E443" s="34">
        <f t="shared" si="87"/>
        <v>0</v>
      </c>
      <c r="F443" s="35">
        <f t="shared" si="88"/>
        <v>0</v>
      </c>
      <c r="G443" s="34">
        <f t="shared" si="89"/>
        <v>28</v>
      </c>
      <c r="H443" s="36">
        <f t="shared" si="90"/>
        <v>170155</v>
      </c>
      <c r="I443"/>
      <c r="J443" s="96">
        <f>proj16aug!J443</f>
        <v>0</v>
      </c>
      <c r="K443" s="96">
        <f>proj16aug!K443</f>
        <v>0</v>
      </c>
      <c r="L443"/>
      <c r="M443" s="16"/>
      <c r="N443" s="36">
        <f t="shared" si="91"/>
        <v>0</v>
      </c>
      <c r="O443" s="36">
        <f t="shared" si="92"/>
        <v>170155</v>
      </c>
      <c r="P443" s="16"/>
      <c r="Q443" s="18">
        <f t="shared" si="93"/>
        <v>340338</v>
      </c>
      <c r="R443" s="15">
        <f t="shared" si="84"/>
        <v>0</v>
      </c>
      <c r="S443">
        <v>876</v>
      </c>
      <c r="T443"/>
      <c r="U443"/>
      <c r="V443" s="185">
        <f>proj16jul!C443</f>
        <v>0</v>
      </c>
      <c r="W443" s="84">
        <f>proj16jul!D443</f>
        <v>0</v>
      </c>
      <c r="X443" s="15">
        <f t="shared" si="94"/>
        <v>0</v>
      </c>
      <c r="Y443" s="15">
        <f t="shared" si="85"/>
        <v>0</v>
      </c>
      <c r="Z443" s="122">
        <v>876</v>
      </c>
      <c r="AA443" s="71">
        <v>28</v>
      </c>
      <c r="AB443" s="71">
        <v>170155</v>
      </c>
      <c r="AC443" s="84">
        <f>proj16jul!E443</f>
        <v>29.86</v>
      </c>
      <c r="AD443" s="84">
        <f>proj16jul!F443</f>
        <v>174114</v>
      </c>
      <c r="AE443" s="15">
        <f t="shared" si="86"/>
        <v>-3959</v>
      </c>
      <c r="AF443" s="15"/>
      <c r="AG443" s="15">
        <f t="shared" si="95"/>
        <v>0</v>
      </c>
      <c r="AH443" s="15"/>
      <c r="AI443">
        <v>876</v>
      </c>
      <c r="AJ443"/>
      <c r="AK443"/>
      <c r="AL443" s="1">
        <f t="shared" si="96"/>
        <v>0</v>
      </c>
      <c r="AM443" s="122">
        <v>876</v>
      </c>
      <c r="AN443" s="71">
        <v>28</v>
      </c>
      <c r="AO443" s="71">
        <v>140000</v>
      </c>
      <c r="AP443" s="1">
        <f t="shared" si="97"/>
        <v>0</v>
      </c>
    </row>
    <row r="444" spans="1:42" s="1" customFormat="1" ht="18.75">
      <c r="A444" s="17">
        <v>878</v>
      </c>
      <c r="B444" s="17" t="s">
        <v>937</v>
      </c>
      <c r="C444" s="17">
        <v>785</v>
      </c>
      <c r="D444" s="21"/>
      <c r="E444" s="34">
        <f t="shared" si="87"/>
        <v>0</v>
      </c>
      <c r="F444" s="35">
        <f t="shared" si="88"/>
        <v>0</v>
      </c>
      <c r="G444" s="34">
        <f t="shared" si="89"/>
        <v>1</v>
      </c>
      <c r="H444" s="36">
        <f t="shared" si="90"/>
        <v>5000</v>
      </c>
      <c r="I444"/>
      <c r="J444" s="96">
        <f>proj16aug!J444</f>
        <v>0</v>
      </c>
      <c r="K444" s="96">
        <f>proj16aug!K444</f>
        <v>0</v>
      </c>
      <c r="L444"/>
      <c r="M444" s="16"/>
      <c r="N444" s="36">
        <f t="shared" si="91"/>
        <v>0</v>
      </c>
      <c r="O444" s="36">
        <f t="shared" si="92"/>
        <v>5000</v>
      </c>
      <c r="P444" s="16"/>
      <c r="Q444" s="18">
        <f t="shared" si="93"/>
        <v>10001</v>
      </c>
      <c r="R444" s="15">
        <f t="shared" si="84"/>
        <v>0</v>
      </c>
      <c r="S444">
        <v>878</v>
      </c>
      <c r="T444"/>
      <c r="U444"/>
      <c r="V444" s="185">
        <f>proj16jul!C444</f>
        <v>0</v>
      </c>
      <c r="W444" s="84">
        <f>proj16jul!D444</f>
        <v>0</v>
      </c>
      <c r="X444" s="15">
        <f t="shared" si="94"/>
        <v>0</v>
      </c>
      <c r="Y444" s="15">
        <f t="shared" si="85"/>
        <v>0</v>
      </c>
      <c r="Z444" s="122">
        <v>878</v>
      </c>
      <c r="AA444" s="71">
        <v>1</v>
      </c>
      <c r="AB444" s="71">
        <v>5000</v>
      </c>
      <c r="AC444" s="84">
        <f>proj16jul!E444</f>
        <v>0</v>
      </c>
      <c r="AD444" s="84">
        <f>proj16jul!F444</f>
        <v>0</v>
      </c>
      <c r="AE444" s="15">
        <f t="shared" si="86"/>
        <v>5000</v>
      </c>
      <c r="AF444" s="15"/>
      <c r="AG444" s="15">
        <f t="shared" si="95"/>
        <v>0</v>
      </c>
      <c r="AH444" s="15"/>
      <c r="AI444">
        <v>878</v>
      </c>
      <c r="AJ444"/>
      <c r="AK444"/>
      <c r="AL444" s="1">
        <f t="shared" si="96"/>
        <v>0</v>
      </c>
      <c r="AM444">
        <v>878</v>
      </c>
      <c r="AN444"/>
      <c r="AO444"/>
      <c r="AP444" s="1">
        <f t="shared" si="97"/>
        <v>-1</v>
      </c>
    </row>
    <row r="445" spans="1:42" s="1" customFormat="1" ht="18.75">
      <c r="A445" s="17">
        <v>879</v>
      </c>
      <c r="B445" s="17" t="s">
        <v>533</v>
      </c>
      <c r="C445" s="17">
        <v>758</v>
      </c>
      <c r="D445" s="21"/>
      <c r="E445" s="34">
        <f t="shared" si="87"/>
        <v>0</v>
      </c>
      <c r="F445" s="35">
        <f t="shared" si="88"/>
        <v>0</v>
      </c>
      <c r="G445" s="34">
        <f t="shared" si="89"/>
        <v>3</v>
      </c>
      <c r="H445" s="36">
        <f t="shared" si="90"/>
        <v>15000</v>
      </c>
      <c r="I445"/>
      <c r="J445" s="96">
        <f>proj16aug!J445</f>
        <v>0</v>
      </c>
      <c r="K445" s="96">
        <f>proj16aug!K445</f>
        <v>0</v>
      </c>
      <c r="L445"/>
      <c r="M445" s="16"/>
      <c r="N445" s="36">
        <f t="shared" si="91"/>
        <v>0</v>
      </c>
      <c r="O445" s="36">
        <f t="shared" si="92"/>
        <v>15000</v>
      </c>
      <c r="P445" s="16"/>
      <c r="Q445" s="18">
        <f t="shared" si="93"/>
        <v>30003</v>
      </c>
      <c r="R445" s="15">
        <f t="shared" si="84"/>
        <v>0</v>
      </c>
      <c r="S445">
        <v>879</v>
      </c>
      <c r="T445"/>
      <c r="U445"/>
      <c r="V445" s="185">
        <f>proj16jul!C445</f>
        <v>0</v>
      </c>
      <c r="W445" s="84">
        <f>proj16jul!D445</f>
        <v>0</v>
      </c>
      <c r="X445" s="15">
        <f t="shared" si="94"/>
        <v>0</v>
      </c>
      <c r="Y445" s="15">
        <f t="shared" si="85"/>
        <v>0</v>
      </c>
      <c r="Z445" s="122">
        <v>879</v>
      </c>
      <c r="AA445" s="71">
        <v>3</v>
      </c>
      <c r="AB445" s="71">
        <v>15000</v>
      </c>
      <c r="AC445" s="84">
        <f>proj16jul!E445</f>
        <v>4</v>
      </c>
      <c r="AD445" s="84">
        <f>proj16jul!F445</f>
        <v>20000</v>
      </c>
      <c r="AE445" s="15">
        <f t="shared" si="86"/>
        <v>-5000</v>
      </c>
      <c r="AF445" s="15"/>
      <c r="AG445" s="15">
        <f t="shared" si="95"/>
        <v>0</v>
      </c>
      <c r="AH445" s="15"/>
      <c r="AI445">
        <v>879</v>
      </c>
      <c r="AJ445"/>
      <c r="AK445"/>
      <c r="AL445" s="1">
        <f t="shared" si="96"/>
        <v>0</v>
      </c>
      <c r="AM445" s="122">
        <v>879</v>
      </c>
      <c r="AN445" s="71">
        <v>3</v>
      </c>
      <c r="AO445" s="71">
        <v>15000</v>
      </c>
      <c r="AP445" s="1">
        <f t="shared" si="97"/>
        <v>0</v>
      </c>
    </row>
    <row r="446" spans="1:42" ht="18.75">
      <c r="A446" s="19">
        <v>885</v>
      </c>
      <c r="B446" s="19" t="s">
        <v>942</v>
      </c>
      <c r="C446" s="19">
        <v>774</v>
      </c>
      <c r="D446" s="21"/>
      <c r="E446" s="34">
        <f t="shared" si="87"/>
        <v>116</v>
      </c>
      <c r="F446" s="35">
        <f t="shared" si="88"/>
        <v>641668</v>
      </c>
      <c r="G446" s="34">
        <f t="shared" si="89"/>
        <v>4</v>
      </c>
      <c r="H446" s="36">
        <f t="shared" si="90"/>
        <v>24000</v>
      </c>
      <c r="I446"/>
      <c r="J446" s="96">
        <f>proj16aug!J446</f>
        <v>0</v>
      </c>
      <c r="K446" s="96">
        <f>proj16aug!K446</f>
        <v>0</v>
      </c>
      <c r="L446"/>
      <c r="M446" s="16"/>
      <c r="N446" s="36">
        <f t="shared" si="91"/>
        <v>641668</v>
      </c>
      <c r="O446" s="36">
        <f t="shared" si="92"/>
        <v>24000</v>
      </c>
      <c r="P446" s="20"/>
      <c r="Q446" s="18">
        <f t="shared" si="93"/>
        <v>1331456</v>
      </c>
      <c r="R446" s="15">
        <f t="shared" si="84"/>
        <v>0</v>
      </c>
      <c r="S446">
        <v>885</v>
      </c>
      <c r="T446">
        <v>116</v>
      </c>
      <c r="U446">
        <v>641668</v>
      </c>
      <c r="V446" s="84">
        <f>proj16jul!C446</f>
        <v>139.66999999999999</v>
      </c>
      <c r="W446" s="84">
        <f>proj16jul!D446</f>
        <v>749436</v>
      </c>
      <c r="X446" s="15">
        <f t="shared" si="94"/>
        <v>-107768</v>
      </c>
      <c r="Y446" s="15">
        <f t="shared" si="85"/>
        <v>0</v>
      </c>
      <c r="Z446" s="122">
        <v>885</v>
      </c>
      <c r="AA446" s="71">
        <v>4</v>
      </c>
      <c r="AB446" s="71">
        <v>24000</v>
      </c>
      <c r="AC446" s="84">
        <f>proj16jul!E446</f>
        <v>5.86</v>
      </c>
      <c r="AD446" s="84">
        <f>proj16jul!F446</f>
        <v>33338</v>
      </c>
      <c r="AE446" s="15">
        <f t="shared" si="86"/>
        <v>-9338</v>
      </c>
      <c r="AF446" s="15"/>
      <c r="AG446" s="15">
        <f t="shared" si="95"/>
        <v>0</v>
      </c>
      <c r="AH446" s="15"/>
      <c r="AI446" s="122">
        <v>885</v>
      </c>
      <c r="AJ446" s="71">
        <v>116</v>
      </c>
      <c r="AK446" s="71">
        <v>580000</v>
      </c>
      <c r="AL446" s="1">
        <f t="shared" si="96"/>
        <v>0</v>
      </c>
      <c r="AM446" s="122">
        <v>885</v>
      </c>
      <c r="AN446" s="71">
        <v>4</v>
      </c>
      <c r="AO446" s="71">
        <v>20000</v>
      </c>
      <c r="AP446" s="1">
        <f t="shared" si="97"/>
        <v>0</v>
      </c>
    </row>
    <row r="447" spans="1:42" s="1" customFormat="1" ht="18.75" hidden="1">
      <c r="A447" s="17">
        <v>910</v>
      </c>
      <c r="B447" s="17" t="s">
        <v>541</v>
      </c>
      <c r="C447" s="17">
        <v>810</v>
      </c>
      <c r="D447" s="21"/>
      <c r="E447" s="34">
        <f t="shared" si="87"/>
        <v>0</v>
      </c>
      <c r="F447" s="35">
        <f t="shared" si="88"/>
        <v>0</v>
      </c>
      <c r="G447" s="34">
        <f t="shared" si="89"/>
        <v>0</v>
      </c>
      <c r="H447" s="36">
        <f t="shared" si="90"/>
        <v>0</v>
      </c>
      <c r="I447"/>
      <c r="J447" s="96">
        <f>proj16aug!J447</f>
        <v>0</v>
      </c>
      <c r="K447" s="96">
        <f>proj16aug!K447</f>
        <v>0</v>
      </c>
      <c r="L447"/>
      <c r="M447" s="16"/>
      <c r="N447" s="36">
        <f t="shared" si="91"/>
        <v>0</v>
      </c>
      <c r="O447" s="36">
        <f t="shared" si="92"/>
        <v>0</v>
      </c>
      <c r="P447" s="16"/>
      <c r="Q447" s="18">
        <f t="shared" si="93"/>
        <v>0</v>
      </c>
      <c r="R447" s="15">
        <f t="shared" si="84"/>
        <v>0</v>
      </c>
      <c r="S447">
        <v>910</v>
      </c>
      <c r="T447"/>
      <c r="U447"/>
      <c r="V447" s="185">
        <f>proj16jul!C447</f>
        <v>0</v>
      </c>
      <c r="W447" s="84">
        <f>proj16jul!D447</f>
        <v>0</v>
      </c>
      <c r="X447" s="15">
        <f t="shared" si="94"/>
        <v>0</v>
      </c>
      <c r="Y447" s="15">
        <f t="shared" si="85"/>
        <v>0</v>
      </c>
      <c r="Z447">
        <v>910</v>
      </c>
      <c r="AA447"/>
      <c r="AB447"/>
      <c r="AC447" s="84">
        <f>proj16jul!E447</f>
        <v>0</v>
      </c>
      <c r="AD447" s="84">
        <f>proj16jul!F447</f>
        <v>0</v>
      </c>
      <c r="AE447" s="15">
        <f t="shared" si="86"/>
        <v>0</v>
      </c>
      <c r="AF447" s="15"/>
      <c r="AG447" s="15">
        <f t="shared" si="95"/>
        <v>0</v>
      </c>
      <c r="AH447" s="15"/>
      <c r="AI447">
        <v>910</v>
      </c>
      <c r="AJ447"/>
      <c r="AK447"/>
      <c r="AL447" s="1">
        <f t="shared" si="96"/>
        <v>0</v>
      </c>
      <c r="AM447">
        <v>910</v>
      </c>
      <c r="AN447"/>
      <c r="AO447"/>
      <c r="AP447" s="1">
        <f t="shared" si="97"/>
        <v>0</v>
      </c>
    </row>
    <row r="448" spans="1:42" s="1" customFormat="1" ht="18.75" hidden="1">
      <c r="A448" s="17">
        <v>915</v>
      </c>
      <c r="B448" s="17" t="s">
        <v>542</v>
      </c>
      <c r="C448" s="17">
        <v>830</v>
      </c>
      <c r="D448" s="21"/>
      <c r="E448" s="34">
        <f t="shared" si="87"/>
        <v>0</v>
      </c>
      <c r="F448" s="35">
        <f t="shared" si="88"/>
        <v>0</v>
      </c>
      <c r="G448" s="34">
        <f t="shared" si="89"/>
        <v>0</v>
      </c>
      <c r="H448" s="36">
        <f t="shared" si="90"/>
        <v>0</v>
      </c>
      <c r="I448"/>
      <c r="J448" s="96">
        <f>proj16aug!J448</f>
        <v>0</v>
      </c>
      <c r="K448" s="96">
        <f>proj16aug!K448</f>
        <v>0</v>
      </c>
      <c r="L448"/>
      <c r="M448" s="16"/>
      <c r="N448" s="36">
        <f t="shared" si="91"/>
        <v>0</v>
      </c>
      <c r="O448" s="36">
        <f t="shared" si="92"/>
        <v>0</v>
      </c>
      <c r="P448" s="16"/>
      <c r="Q448" s="18">
        <f t="shared" si="93"/>
        <v>0</v>
      </c>
      <c r="R448" s="15">
        <f t="shared" si="84"/>
        <v>0</v>
      </c>
      <c r="S448">
        <v>915</v>
      </c>
      <c r="T448"/>
      <c r="U448"/>
      <c r="V448" s="185">
        <f>proj16jul!C448</f>
        <v>0</v>
      </c>
      <c r="W448" s="84">
        <f>proj16jul!D448</f>
        <v>0</v>
      </c>
      <c r="X448" s="15">
        <f t="shared" si="94"/>
        <v>0</v>
      </c>
      <c r="Y448" s="15">
        <f t="shared" si="85"/>
        <v>0</v>
      </c>
      <c r="Z448">
        <v>915</v>
      </c>
      <c r="AA448"/>
      <c r="AB448"/>
      <c r="AC448" s="84">
        <f>proj16jul!E448</f>
        <v>0</v>
      </c>
      <c r="AD448" s="84">
        <f>proj16jul!F448</f>
        <v>0</v>
      </c>
      <c r="AE448" s="15">
        <f t="shared" si="86"/>
        <v>0</v>
      </c>
      <c r="AF448" s="15"/>
      <c r="AG448" s="15">
        <f t="shared" si="95"/>
        <v>0</v>
      </c>
      <c r="AH448" s="15"/>
      <c r="AI448">
        <v>915</v>
      </c>
      <c r="AJ448"/>
      <c r="AK448"/>
      <c r="AL448" s="1">
        <f t="shared" si="96"/>
        <v>0</v>
      </c>
      <c r="AM448">
        <v>915</v>
      </c>
      <c r="AN448"/>
      <c r="AO448"/>
      <c r="AP448" s="1">
        <f t="shared" si="97"/>
        <v>0</v>
      </c>
    </row>
    <row r="449" spans="1:42" s="1" customFormat="1" ht="18.75">
      <c r="A449" s="17">
        <v>3901</v>
      </c>
      <c r="B449" s="17" t="s">
        <v>491</v>
      </c>
      <c r="C449" s="17">
        <v>950</v>
      </c>
      <c r="D449" s="21"/>
      <c r="E449" s="34">
        <f t="shared" si="87"/>
        <v>621</v>
      </c>
      <c r="F449" s="202">
        <f>U449-46735</f>
        <v>4490820</v>
      </c>
      <c r="G449" s="34">
        <f t="shared" si="89"/>
        <v>0</v>
      </c>
      <c r="H449" s="36">
        <f t="shared" si="90"/>
        <v>0</v>
      </c>
      <c r="I449"/>
      <c r="J449" s="96">
        <f>proj16aug!J449</f>
        <v>0</v>
      </c>
      <c r="K449" s="96">
        <f>proj16aug!K449</f>
        <v>0</v>
      </c>
      <c r="L449"/>
      <c r="M449" s="16"/>
      <c r="N449" s="36">
        <f>F449+J449</f>
        <v>4490820</v>
      </c>
      <c r="O449" s="36">
        <f>H449+K449</f>
        <v>0</v>
      </c>
      <c r="P449" s="16"/>
      <c r="Q449" s="18">
        <f t="shared" si="93"/>
        <v>8982261</v>
      </c>
      <c r="R449" s="15">
        <f t="shared" si="84"/>
        <v>0</v>
      </c>
      <c r="S449">
        <v>3901</v>
      </c>
      <c r="T449">
        <v>621</v>
      </c>
      <c r="U449">
        <v>4537555</v>
      </c>
      <c r="V449" s="84">
        <f>proj16jul!C449</f>
        <v>389.27</v>
      </c>
      <c r="W449" s="84">
        <f>proj16jul!D449</f>
        <v>2578913.75</v>
      </c>
      <c r="X449" s="15">
        <f t="shared" si="94"/>
        <v>1958641.25</v>
      </c>
      <c r="Y449" s="15">
        <f t="shared" si="85"/>
        <v>0</v>
      </c>
      <c r="Z449">
        <v>3901</v>
      </c>
      <c r="AA449"/>
      <c r="AB449"/>
      <c r="AC449" s="84">
        <f>proj16jul!E449</f>
        <v>0</v>
      </c>
      <c r="AD449" s="84">
        <f>proj16jul!F449</f>
        <v>0</v>
      </c>
      <c r="AE449" s="15">
        <f t="shared" si="86"/>
        <v>0</v>
      </c>
      <c r="AF449" s="15"/>
      <c r="AG449" s="15">
        <f t="shared" si="95"/>
        <v>0</v>
      </c>
      <c r="AH449" s="15"/>
      <c r="AI449" s="122">
        <v>3901</v>
      </c>
      <c r="AJ449" s="71">
        <v>627</v>
      </c>
      <c r="AK449" s="71">
        <v>4200900</v>
      </c>
      <c r="AL449" s="1">
        <f t="shared" si="96"/>
        <v>6</v>
      </c>
      <c r="AM449">
        <v>3901</v>
      </c>
      <c r="AN449"/>
      <c r="AO449"/>
      <c r="AP449" s="1">
        <f t="shared" si="97"/>
        <v>0</v>
      </c>
    </row>
    <row r="450" spans="1:42" s="1" customFormat="1" ht="18.75">
      <c r="A450" s="17">
        <v>3902</v>
      </c>
      <c r="B450" s="17" t="s">
        <v>1618</v>
      </c>
      <c r="C450" s="17"/>
      <c r="D450" s="21"/>
      <c r="E450" s="34">
        <f t="shared" si="87"/>
        <v>795.5</v>
      </c>
      <c r="F450" s="202">
        <f>U450-60600</f>
        <v>5822365</v>
      </c>
      <c r="G450" s="34">
        <f t="shared" si="89"/>
        <v>0</v>
      </c>
      <c r="H450" s="36">
        <f t="shared" si="90"/>
        <v>0</v>
      </c>
      <c r="I450"/>
      <c r="J450" s="96">
        <f>proj16aug!J450</f>
        <v>0</v>
      </c>
      <c r="K450" s="96">
        <f>proj16aug!K450</f>
        <v>0</v>
      </c>
      <c r="L450"/>
      <c r="M450" s="16"/>
      <c r="N450" s="36">
        <f>F450+J450</f>
        <v>5822365</v>
      </c>
      <c r="O450" s="36">
        <f>H450+K450</f>
        <v>0</v>
      </c>
      <c r="P450" s="16"/>
      <c r="Q450" s="18">
        <f t="shared" si="93"/>
        <v>11645525.5</v>
      </c>
      <c r="R450" s="15">
        <f t="shared" si="84"/>
        <v>0</v>
      </c>
      <c r="S450">
        <v>3902</v>
      </c>
      <c r="T450">
        <v>795.5</v>
      </c>
      <c r="U450">
        <v>5882965</v>
      </c>
      <c r="V450" s="84">
        <f>proj16jul!C450</f>
        <v>584.1</v>
      </c>
      <c r="W450" s="84">
        <f>proj16jul!D450</f>
        <v>3869662.5</v>
      </c>
      <c r="X450" s="15">
        <f t="shared" ref="X450" si="98">U450-W450</f>
        <v>2013302.5</v>
      </c>
      <c r="Y450" s="15">
        <f t="shared" si="85"/>
        <v>0</v>
      </c>
      <c r="Z450">
        <v>3902</v>
      </c>
      <c r="AA450"/>
      <c r="AB450"/>
      <c r="AC450" s="84">
        <f>proj16jul!E450</f>
        <v>0</v>
      </c>
      <c r="AD450" s="84">
        <f>proj16jul!F450</f>
        <v>0</v>
      </c>
      <c r="AE450" s="15">
        <f t="shared" si="86"/>
        <v>0</v>
      </c>
      <c r="AF450" s="15"/>
      <c r="AG450" s="15">
        <f t="shared" si="95"/>
        <v>0</v>
      </c>
      <c r="AH450" s="15"/>
      <c r="AI450" s="122">
        <v>3902</v>
      </c>
      <c r="AJ450" s="71">
        <v>803.5</v>
      </c>
      <c r="AK450" s="71">
        <v>5384400</v>
      </c>
      <c r="AL450" s="1">
        <f t="shared" si="96"/>
        <v>8</v>
      </c>
      <c r="AM450">
        <v>3902</v>
      </c>
      <c r="AN450"/>
      <c r="AO450"/>
      <c r="AP450" s="1">
        <f t="shared" si="97"/>
        <v>0</v>
      </c>
    </row>
    <row r="451" spans="1:42" s="5" customFormat="1" ht="25.9" customHeight="1">
      <c r="A451" s="23">
        <v>9999</v>
      </c>
      <c r="B451" s="23" t="s">
        <v>550</v>
      </c>
      <c r="C451" s="23"/>
      <c r="D451" s="24"/>
      <c r="E451" s="77">
        <f>SUM(E10:E450)</f>
        <v>15341.5</v>
      </c>
      <c r="F451" s="24">
        <f>SUM(F10:F450)</f>
        <v>92043792</v>
      </c>
      <c r="G451" s="77">
        <f>SUM(G10:G450)</f>
        <v>15341.5</v>
      </c>
      <c r="H451" s="24">
        <f>SUM(H10:H450)</f>
        <v>92151127</v>
      </c>
      <c r="I451" s="24"/>
      <c r="J451" s="24">
        <f>SUM(J10:J450)</f>
        <v>46450</v>
      </c>
      <c r="K451" s="24">
        <f>SUM(K10:K450)</f>
        <v>46450</v>
      </c>
      <c r="L451" s="24"/>
      <c r="M451" s="24"/>
      <c r="N451" s="24">
        <f t="shared" ref="N451:O451" si="99">SUM(N10:N450)</f>
        <v>92090242</v>
      </c>
      <c r="O451" s="24">
        <f t="shared" si="99"/>
        <v>92197577</v>
      </c>
      <c r="P451"/>
      <c r="Q451" s="18">
        <f t="shared" si="93"/>
        <v>368606321</v>
      </c>
      <c r="R451" s="27"/>
      <c r="S451"/>
      <c r="T451" s="77">
        <f>SUM(T10:T450)</f>
        <v>15341.5</v>
      </c>
      <c r="U451" s="24">
        <f t="shared" ref="U451:X451" si="100">SUM(U10:U450)</f>
        <v>92151127</v>
      </c>
      <c r="V451" s="77">
        <f>SUM(V10:V450)</f>
        <v>14710.990000000009</v>
      </c>
      <c r="W451" s="77">
        <f t="shared" si="100"/>
        <v>87705649.25</v>
      </c>
      <c r="X451" s="77">
        <f t="shared" si="100"/>
        <v>4445477.75</v>
      </c>
      <c r="Y451"/>
      <c r="Z451"/>
      <c r="AA451" s="77">
        <f>SUM(AA10:AA450)</f>
        <v>15341.5</v>
      </c>
      <c r="AB451" s="24">
        <f t="shared" ref="AB451" si="101">SUM(AB10:AB450)</f>
        <v>92151127</v>
      </c>
      <c r="AC451" s="24">
        <f>SUM(AC10:AC450)</f>
        <v>14707.990000000003</v>
      </c>
      <c r="AD451" s="24">
        <f t="shared" ref="AD451:AE451" si="102">SUM(AD10:AD450)</f>
        <v>87763652</v>
      </c>
      <c r="AE451" s="24">
        <f t="shared" si="102"/>
        <v>4387475</v>
      </c>
      <c r="AF451" s="24"/>
      <c r="AG451" s="24"/>
      <c r="AH451" s="24"/>
      <c r="AJ451"/>
      <c r="AK451"/>
    </row>
    <row r="452" spans="1:42" ht="18.75">
      <c r="A452" s="20"/>
      <c r="B452" s="20"/>
      <c r="C452" s="20"/>
      <c r="D452" s="20"/>
      <c r="E452" s="19"/>
      <c r="F452" s="19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/>
      <c r="U452" s="20"/>
      <c r="V452" s="20"/>
      <c r="W452" s="20"/>
      <c r="X452" s="20"/>
      <c r="Y452"/>
      <c r="AA452"/>
      <c r="AB452"/>
    </row>
    <row r="453" spans="1:42" ht="18.75">
      <c r="E453" s="4"/>
      <c r="F453" s="4"/>
      <c r="S453"/>
      <c r="Y453"/>
      <c r="Z453"/>
      <c r="AA453"/>
      <c r="AB453"/>
    </row>
    <row r="454" spans="1:42" ht="18.75">
      <c r="E454" s="4"/>
      <c r="F454" s="4"/>
      <c r="S454"/>
      <c r="Y454"/>
      <c r="Z454"/>
      <c r="AA454"/>
      <c r="AB454"/>
    </row>
    <row r="455" spans="1:42" ht="18.75">
      <c r="E455" s="4"/>
      <c r="F455" s="4"/>
      <c r="S455"/>
      <c r="Y455"/>
      <c r="Z455"/>
      <c r="AA455"/>
      <c r="AB455"/>
    </row>
    <row r="456" spans="1:42" ht="18.75">
      <c r="E456" s="4"/>
      <c r="F456" s="4"/>
      <c r="S456"/>
      <c r="Y456"/>
      <c r="Z456"/>
      <c r="AA456"/>
      <c r="AB456"/>
    </row>
    <row r="457" spans="1:42" ht="18.75">
      <c r="E457" s="4"/>
      <c r="F457" s="4"/>
      <c r="S457"/>
      <c r="Y457"/>
      <c r="Z457"/>
      <c r="AA457"/>
      <c r="AB457"/>
    </row>
    <row r="458" spans="1:42" ht="18.75">
      <c r="E458" s="4"/>
      <c r="F458" s="4"/>
      <c r="S458"/>
      <c r="Y458"/>
      <c r="Z458"/>
      <c r="AA458"/>
      <c r="AB458"/>
    </row>
    <row r="459" spans="1:42" ht="18.75">
      <c r="E459" s="4"/>
      <c r="F459" s="4"/>
      <c r="S459"/>
      <c r="Y459"/>
      <c r="Z459"/>
      <c r="AA459"/>
      <c r="AB459"/>
    </row>
    <row r="460" spans="1:42" ht="18.75">
      <c r="E460" s="4"/>
      <c r="F460" s="4"/>
      <c r="S460"/>
      <c r="Y460"/>
      <c r="Z460"/>
      <c r="AA460"/>
      <c r="AB460"/>
    </row>
    <row r="461" spans="1:42" ht="18.75">
      <c r="E461" s="4"/>
      <c r="F461" s="4"/>
      <c r="S461"/>
      <c r="Y461"/>
      <c r="Z461"/>
      <c r="AA461"/>
      <c r="AB461"/>
    </row>
    <row r="462" spans="1:42" ht="18.75">
      <c r="E462" s="4"/>
      <c r="F462" s="4"/>
      <c r="S462"/>
      <c r="Y462"/>
      <c r="Z462"/>
    </row>
    <row r="463" spans="1:42" ht="18.75">
      <c r="E463" s="4"/>
      <c r="F463" s="4"/>
      <c r="S463"/>
      <c r="Y463"/>
      <c r="Z463"/>
    </row>
    <row r="464" spans="1:42" ht="18.75">
      <c r="E464" s="4"/>
      <c r="F464" s="4"/>
      <c r="S464"/>
      <c r="Y464"/>
      <c r="Z464"/>
    </row>
    <row r="465" spans="5:26" ht="18.75">
      <c r="E465" s="4"/>
      <c r="F465" s="4"/>
      <c r="S465"/>
      <c r="Y465"/>
      <c r="Z465"/>
    </row>
    <row r="466" spans="5:26" ht="18.75">
      <c r="E466" s="4"/>
      <c r="F466" s="4"/>
      <c r="S466"/>
      <c r="Y466"/>
      <c r="Z466"/>
    </row>
    <row r="467" spans="5:26" ht="18.75">
      <c r="E467" s="4"/>
      <c r="F467" s="4"/>
      <c r="S467"/>
      <c r="Y467"/>
      <c r="Z467"/>
    </row>
    <row r="468" spans="5:26" ht="18.75">
      <c r="E468" s="4"/>
      <c r="F468" s="4"/>
      <c r="S468"/>
      <c r="Y468"/>
      <c r="Z468"/>
    </row>
    <row r="469" spans="5:26" ht="18.75">
      <c r="E469" s="4"/>
      <c r="F469" s="4"/>
      <c r="S469"/>
      <c r="Y469"/>
      <c r="Z469"/>
    </row>
    <row r="470" spans="5:26" ht="18.75">
      <c r="E470" s="4"/>
      <c r="F470" s="4"/>
      <c r="S470"/>
      <c r="Y470"/>
      <c r="Z470"/>
    </row>
    <row r="471" spans="5:26" ht="18.75">
      <c r="E471" s="4"/>
      <c r="F471" s="4"/>
      <c r="S471"/>
      <c r="Y471"/>
      <c r="Z471"/>
    </row>
    <row r="472" spans="5:26" ht="18.75">
      <c r="E472" s="4"/>
      <c r="F472" s="4"/>
      <c r="S472"/>
      <c r="Y472"/>
      <c r="Z472"/>
    </row>
    <row r="473" spans="5:26" ht="18.75">
      <c r="E473" s="4"/>
      <c r="F473" s="4"/>
      <c r="S473"/>
      <c r="Y473"/>
      <c r="Z473"/>
    </row>
    <row r="474" spans="5:26" ht="18.75">
      <c r="E474" s="4"/>
      <c r="F474" s="4"/>
      <c r="S474"/>
      <c r="Y474"/>
      <c r="Z474"/>
    </row>
    <row r="475" spans="5:26" ht="18.75">
      <c r="E475" s="4"/>
      <c r="F475" s="4"/>
      <c r="S475"/>
      <c r="Y475"/>
      <c r="Z475"/>
    </row>
    <row r="476" spans="5:26" ht="18.75">
      <c r="E476" s="4"/>
      <c r="F476" s="4"/>
      <c r="S476"/>
      <c r="Y476"/>
      <c r="Z476"/>
    </row>
    <row r="477" spans="5:26" ht="18.75">
      <c r="E477" s="4"/>
      <c r="F477" s="4"/>
      <c r="S477"/>
      <c r="Y477"/>
      <c r="Z477"/>
    </row>
    <row r="478" spans="5:26" ht="18.75">
      <c r="E478" s="4"/>
      <c r="F478" s="4"/>
      <c r="S478"/>
      <c r="Y478"/>
      <c r="Z478"/>
    </row>
    <row r="479" spans="5:26" ht="18.75">
      <c r="E479" s="4"/>
      <c r="F479" s="4"/>
      <c r="S479"/>
      <c r="Y479"/>
      <c r="Z479"/>
    </row>
    <row r="480" spans="5:26" ht="18.75">
      <c r="E480" s="4"/>
      <c r="F480" s="4"/>
      <c r="S480"/>
      <c r="Y480"/>
      <c r="Z480"/>
    </row>
    <row r="481" spans="5:26" ht="18.75">
      <c r="E481" s="4"/>
      <c r="F481" s="4"/>
      <c r="S481"/>
      <c r="Y481"/>
      <c r="Z481"/>
    </row>
    <row r="482" spans="5:26" ht="18.75">
      <c r="E482" s="4"/>
      <c r="F482" s="4"/>
      <c r="S482"/>
      <c r="Y482"/>
      <c r="Z482"/>
    </row>
    <row r="483" spans="5:26" ht="18.75">
      <c r="E483" s="4"/>
      <c r="F483" s="4"/>
      <c r="S483"/>
      <c r="Y483"/>
      <c r="Z483"/>
    </row>
    <row r="484" spans="5:26" ht="18.75">
      <c r="E484" s="4"/>
      <c r="F484" s="4"/>
      <c r="S484"/>
      <c r="Y484"/>
      <c r="Z484"/>
    </row>
    <row r="485" spans="5:26" ht="18.75">
      <c r="E485" s="4"/>
      <c r="F485" s="4"/>
      <c r="S485"/>
      <c r="Y485"/>
      <c r="Z485"/>
    </row>
    <row r="486" spans="5:26" ht="18.75">
      <c r="E486" s="4"/>
      <c r="F486" s="4"/>
      <c r="S486"/>
      <c r="Y486"/>
      <c r="Z486"/>
    </row>
    <row r="487" spans="5:26" ht="18.75">
      <c r="E487" s="4"/>
      <c r="F487" s="4"/>
      <c r="S487"/>
      <c r="Y487"/>
      <c r="Z487"/>
    </row>
    <row r="488" spans="5:26" ht="18.75">
      <c r="E488" s="4"/>
      <c r="F488" s="4"/>
      <c r="S488"/>
      <c r="Y488"/>
      <c r="Z488"/>
    </row>
    <row r="489" spans="5:26" ht="18.75">
      <c r="E489" s="4"/>
      <c r="F489" s="4"/>
      <c r="S489"/>
      <c r="Y489"/>
      <c r="Z489"/>
    </row>
    <row r="490" spans="5:26" ht="18.75">
      <c r="E490" s="4"/>
      <c r="F490" s="4"/>
      <c r="S490"/>
      <c r="Y490"/>
      <c r="Z490"/>
    </row>
    <row r="491" spans="5:26" ht="18.75">
      <c r="E491" s="4"/>
      <c r="F491" s="4"/>
      <c r="S491"/>
      <c r="Y491"/>
      <c r="Z491"/>
    </row>
    <row r="492" spans="5:26" ht="18.75">
      <c r="E492" s="4"/>
      <c r="F492" s="4"/>
      <c r="S492"/>
      <c r="Y492"/>
      <c r="Z492"/>
    </row>
    <row r="493" spans="5:26" ht="18.75">
      <c r="E493" s="4"/>
      <c r="F493" s="4"/>
      <c r="S493"/>
      <c r="Y493"/>
      <c r="Z493"/>
    </row>
    <row r="494" spans="5:26" ht="18.75">
      <c r="E494" s="4"/>
      <c r="F494" s="4"/>
      <c r="S494"/>
      <c r="Y494"/>
      <c r="Z494"/>
    </row>
    <row r="495" spans="5:26" ht="18.75">
      <c r="E495" s="4"/>
      <c r="F495" s="4"/>
      <c r="S495"/>
      <c r="Y495"/>
      <c r="Z495"/>
    </row>
    <row r="496" spans="5:26" ht="18.75">
      <c r="E496" s="4"/>
      <c r="F496" s="4"/>
      <c r="S496"/>
      <c r="Y496"/>
      <c r="Z496"/>
    </row>
    <row r="497" spans="5:26" ht="18.75">
      <c r="E497" s="4"/>
      <c r="F497" s="4"/>
      <c r="S497"/>
      <c r="Y497"/>
      <c r="Z497"/>
    </row>
    <row r="498" spans="5:26" ht="18.75">
      <c r="E498" s="4"/>
      <c r="F498" s="4"/>
      <c r="S498"/>
      <c r="Y498"/>
      <c r="Z498"/>
    </row>
    <row r="499" spans="5:26" ht="18.75">
      <c r="E499" s="4"/>
      <c r="F499" s="4"/>
      <c r="S499"/>
      <c r="Y499"/>
      <c r="Z499"/>
    </row>
    <row r="500" spans="5:26" ht="18.75">
      <c r="E500" s="4"/>
      <c r="F500" s="4"/>
      <c r="S500"/>
      <c r="Y500"/>
      <c r="Z500"/>
    </row>
    <row r="501" spans="5:26" ht="18.75">
      <c r="E501" s="4"/>
      <c r="F501" s="4"/>
      <c r="S501"/>
      <c r="Y501"/>
      <c r="Z501"/>
    </row>
    <row r="502" spans="5:26" ht="18.75">
      <c r="E502" s="4"/>
      <c r="F502" s="4"/>
      <c r="S502"/>
      <c r="Y502"/>
      <c r="Z502"/>
    </row>
    <row r="503" spans="5:26" ht="18.75">
      <c r="E503" s="4"/>
      <c r="F503" s="4"/>
      <c r="S503"/>
      <c r="Y503"/>
      <c r="Z503"/>
    </row>
    <row r="504" spans="5:26" ht="18.75">
      <c r="E504" s="4"/>
      <c r="F504" s="4"/>
      <c r="S504"/>
      <c r="Y504"/>
      <c r="Z504"/>
    </row>
    <row r="505" spans="5:26" ht="18.75">
      <c r="E505" s="4"/>
      <c r="F505" s="4"/>
      <c r="S505"/>
      <c r="Y505"/>
      <c r="Z505"/>
    </row>
    <row r="506" spans="5:26" ht="18.75">
      <c r="E506" s="4"/>
      <c r="F506" s="4"/>
      <c r="S506"/>
      <c r="Y506"/>
      <c r="Z506"/>
    </row>
    <row r="507" spans="5:26" ht="18.75">
      <c r="E507" s="4"/>
      <c r="F507" s="4"/>
      <c r="S507"/>
      <c r="Y507"/>
      <c r="Z507"/>
    </row>
    <row r="508" spans="5:26" ht="18.75">
      <c r="E508" s="4"/>
      <c r="F508" s="4"/>
      <c r="S508"/>
      <c r="Y508"/>
      <c r="Z508"/>
    </row>
    <row r="509" spans="5:26" ht="18.75">
      <c r="E509" s="4"/>
      <c r="F509" s="4"/>
      <c r="S509"/>
      <c r="Y509"/>
      <c r="Z509"/>
    </row>
    <row r="510" spans="5:26" ht="18.75">
      <c r="E510" s="4"/>
      <c r="F510" s="4"/>
      <c r="S510"/>
      <c r="Y510"/>
      <c r="Z510"/>
    </row>
    <row r="511" spans="5:26" ht="18.75">
      <c r="E511" s="4"/>
      <c r="F511" s="4"/>
      <c r="S511"/>
      <c r="Y511"/>
      <c r="Z511"/>
    </row>
    <row r="512" spans="5:26" ht="18.75">
      <c r="E512" s="4"/>
      <c r="F512" s="4"/>
      <c r="S512"/>
      <c r="Y512"/>
      <c r="Z512"/>
    </row>
    <row r="513" spans="5:26" ht="18.75">
      <c r="E513" s="4"/>
      <c r="F513" s="4"/>
      <c r="S513"/>
      <c r="Y513"/>
      <c r="Z513"/>
    </row>
    <row r="514" spans="5:26" ht="18.75">
      <c r="E514" s="4"/>
      <c r="F514" s="4"/>
      <c r="S514"/>
      <c r="Y514"/>
      <c r="Z514"/>
    </row>
    <row r="515" spans="5:26" ht="18.75">
      <c r="E515" s="4"/>
      <c r="F515" s="4"/>
      <c r="S515"/>
      <c r="Y515"/>
      <c r="Z515"/>
    </row>
    <row r="516" spans="5:26" ht="18.75">
      <c r="E516" s="4"/>
      <c r="F516" s="4"/>
      <c r="S516"/>
      <c r="Y516"/>
      <c r="Z516"/>
    </row>
    <row r="517" spans="5:26" ht="18.75">
      <c r="E517" s="4"/>
      <c r="F517" s="4"/>
      <c r="S517"/>
      <c r="Y517"/>
      <c r="Z517"/>
    </row>
    <row r="518" spans="5:26" ht="18.75">
      <c r="E518" s="4"/>
      <c r="F518" s="4"/>
      <c r="S518"/>
      <c r="Y518"/>
      <c r="Z518"/>
    </row>
    <row r="519" spans="5:26" ht="18.75">
      <c r="E519" s="4"/>
      <c r="F519" s="4"/>
      <c r="S519"/>
      <c r="Y519"/>
      <c r="Z519"/>
    </row>
    <row r="520" spans="5:26" ht="18.75">
      <c r="E520" s="4"/>
      <c r="F520" s="4"/>
      <c r="S520"/>
      <c r="Y520"/>
      <c r="Z520"/>
    </row>
    <row r="521" spans="5:26" ht="18.75">
      <c r="E521" s="4"/>
      <c r="F521" s="4"/>
      <c r="S521"/>
      <c r="Y521"/>
      <c r="Z521"/>
    </row>
    <row r="522" spans="5:26" ht="18.75">
      <c r="E522" s="4"/>
      <c r="F522" s="4"/>
      <c r="S522"/>
      <c r="Y522"/>
      <c r="Z522"/>
    </row>
    <row r="523" spans="5:26" ht="18.75">
      <c r="E523" s="4"/>
      <c r="F523" s="4"/>
      <c r="S523"/>
      <c r="Y523"/>
      <c r="Z523"/>
    </row>
    <row r="524" spans="5:26" ht="18.75">
      <c r="E524" s="4"/>
      <c r="F524" s="4"/>
      <c r="S524"/>
      <c r="Y524"/>
      <c r="Z524"/>
    </row>
    <row r="525" spans="5:26" ht="18.75">
      <c r="E525" s="4"/>
      <c r="F525" s="4"/>
      <c r="S525"/>
      <c r="Y525"/>
      <c r="Z525"/>
    </row>
    <row r="526" spans="5:26" ht="18.75">
      <c r="E526" s="4"/>
      <c r="F526" s="4"/>
      <c r="S526"/>
      <c r="Y526"/>
      <c r="Z526"/>
    </row>
    <row r="527" spans="5:26" ht="18.75">
      <c r="E527" s="4"/>
      <c r="F527" s="4"/>
      <c r="S527"/>
      <c r="Y527"/>
      <c r="Z527"/>
    </row>
    <row r="528" spans="5:26" ht="18.75">
      <c r="E528" s="4"/>
      <c r="F528" s="4"/>
      <c r="S528"/>
      <c r="Y528"/>
      <c r="Z528"/>
    </row>
    <row r="529" spans="5:26" ht="18.75">
      <c r="E529" s="4"/>
      <c r="F529" s="4"/>
      <c r="S529"/>
      <c r="Y529"/>
      <c r="Z529"/>
    </row>
    <row r="530" spans="5:26" ht="18.75">
      <c r="E530" s="4"/>
      <c r="F530" s="4"/>
      <c r="S530"/>
      <c r="Y530"/>
      <c r="Z530"/>
    </row>
    <row r="531" spans="5:26" ht="18.75">
      <c r="E531" s="4"/>
      <c r="F531" s="4"/>
      <c r="S531"/>
      <c r="Y531"/>
      <c r="Z531"/>
    </row>
    <row r="532" spans="5:26" ht="18.75">
      <c r="E532" s="4"/>
      <c r="F532" s="4"/>
      <c r="S532"/>
      <c r="Y532"/>
      <c r="Z532"/>
    </row>
    <row r="533" spans="5:26" ht="18.75">
      <c r="E533" s="4"/>
      <c r="F533" s="4"/>
      <c r="S533"/>
      <c r="Y533"/>
      <c r="Z533"/>
    </row>
    <row r="534" spans="5:26" ht="18.75">
      <c r="E534" s="4"/>
      <c r="F534" s="4"/>
      <c r="S534"/>
      <c r="Y534"/>
      <c r="Z534"/>
    </row>
    <row r="535" spans="5:26" ht="18.75">
      <c r="E535" s="4"/>
      <c r="F535" s="4"/>
      <c r="S535"/>
      <c r="Y535"/>
      <c r="Z535"/>
    </row>
    <row r="536" spans="5:26" ht="18.75">
      <c r="E536" s="4"/>
      <c r="F536" s="4"/>
      <c r="S536"/>
      <c r="Y536"/>
      <c r="Z536"/>
    </row>
    <row r="537" spans="5:26" ht="18.75">
      <c r="E537" s="4"/>
      <c r="F537" s="4"/>
      <c r="S537"/>
      <c r="Y537"/>
      <c r="Z537"/>
    </row>
    <row r="538" spans="5:26" ht="18.75">
      <c r="E538" s="4"/>
      <c r="F538" s="4"/>
      <c r="S538"/>
      <c r="Y538"/>
      <c r="Z538"/>
    </row>
    <row r="539" spans="5:26" ht="18.75">
      <c r="E539" s="4"/>
      <c r="F539" s="4"/>
      <c r="S539"/>
      <c r="Y539"/>
      <c r="Z539"/>
    </row>
    <row r="540" spans="5:26" ht="18.75">
      <c r="E540" s="4"/>
      <c r="F540" s="4"/>
      <c r="S540"/>
      <c r="Y540"/>
      <c r="Z540"/>
    </row>
    <row r="541" spans="5:26" ht="18.75">
      <c r="E541" s="4"/>
      <c r="F541" s="4"/>
      <c r="S541"/>
      <c r="Y541"/>
      <c r="Z541"/>
    </row>
    <row r="542" spans="5:26" ht="18.75">
      <c r="E542" s="4"/>
      <c r="F542" s="4"/>
      <c r="S542"/>
      <c r="Y542"/>
      <c r="Z542"/>
    </row>
    <row r="543" spans="5:26" ht="18.75">
      <c r="E543" s="4"/>
      <c r="F543" s="4"/>
      <c r="S543"/>
      <c r="Y543"/>
      <c r="Z543"/>
    </row>
    <row r="544" spans="5:26" ht="18.75">
      <c r="E544" s="4"/>
      <c r="F544" s="4"/>
      <c r="S544"/>
      <c r="Y544"/>
      <c r="Z544"/>
    </row>
    <row r="545" spans="5:26" ht="18.75">
      <c r="E545" s="4"/>
      <c r="F545" s="4"/>
      <c r="S545"/>
      <c r="Y545"/>
      <c r="Z545"/>
    </row>
    <row r="546" spans="5:26" ht="18.75">
      <c r="E546" s="4"/>
      <c r="F546" s="4"/>
      <c r="S546"/>
      <c r="Y546"/>
      <c r="Z546"/>
    </row>
    <row r="547" spans="5:26" ht="18.75">
      <c r="E547" s="4"/>
      <c r="F547" s="4"/>
      <c r="S547"/>
      <c r="Y547"/>
      <c r="Z547"/>
    </row>
    <row r="548" spans="5:26" ht="18.75">
      <c r="E548" s="4"/>
      <c r="F548" s="4"/>
      <c r="S548"/>
      <c r="Y548"/>
      <c r="Z548"/>
    </row>
    <row r="549" spans="5:26" ht="18.75">
      <c r="E549" s="4"/>
      <c r="F549" s="4"/>
      <c r="S549"/>
      <c r="Y549"/>
      <c r="Z549"/>
    </row>
    <row r="550" spans="5:26" ht="18.75">
      <c r="E550" s="4"/>
      <c r="F550" s="4"/>
      <c r="S550"/>
      <c r="Y550"/>
      <c r="Z550"/>
    </row>
    <row r="551" spans="5:26" ht="18.75">
      <c r="E551" s="4"/>
      <c r="F551" s="4"/>
      <c r="S551"/>
      <c r="Y551"/>
      <c r="Z551"/>
    </row>
    <row r="552" spans="5:26" ht="18.75">
      <c r="E552" s="4"/>
      <c r="F552" s="4"/>
      <c r="S552"/>
      <c r="Y552"/>
      <c r="Z552"/>
    </row>
    <row r="553" spans="5:26" ht="18.75">
      <c r="E553" s="4"/>
      <c r="F553" s="4"/>
      <c r="S553"/>
      <c r="Y553"/>
      <c r="Z553"/>
    </row>
    <row r="554" spans="5:26" ht="18.75">
      <c r="E554" s="4"/>
      <c r="F554" s="4"/>
      <c r="S554"/>
      <c r="Y554"/>
      <c r="Z554"/>
    </row>
    <row r="555" spans="5:26" ht="18.75">
      <c r="E555" s="4"/>
      <c r="F555" s="4"/>
      <c r="S555"/>
      <c r="Y555"/>
      <c r="Z555"/>
    </row>
    <row r="556" spans="5:26" ht="18.75">
      <c r="E556" s="4"/>
      <c r="F556" s="4"/>
      <c r="S556"/>
      <c r="Y556"/>
      <c r="Z556"/>
    </row>
    <row r="557" spans="5:26" ht="18.75">
      <c r="E557" s="4"/>
      <c r="F557" s="4"/>
      <c r="S557"/>
      <c r="Y557"/>
      <c r="Z557"/>
    </row>
    <row r="558" spans="5:26" ht="18.75">
      <c r="E558" s="4"/>
      <c r="F558" s="4"/>
      <c r="S558"/>
      <c r="Y558"/>
      <c r="Z558"/>
    </row>
    <row r="559" spans="5:26" ht="18.75">
      <c r="E559" s="4"/>
      <c r="F559" s="4"/>
      <c r="S559"/>
      <c r="Y559"/>
      <c r="Z559"/>
    </row>
    <row r="560" spans="5:26" ht="18.75">
      <c r="E560" s="4"/>
      <c r="F560" s="4"/>
      <c r="S560"/>
      <c r="Y560"/>
      <c r="Z560"/>
    </row>
    <row r="561" spans="5:26" ht="18.75">
      <c r="E561" s="4"/>
      <c r="F561" s="4"/>
      <c r="S561"/>
      <c r="Y561"/>
      <c r="Z561"/>
    </row>
    <row r="562" spans="5:26" ht="18.75">
      <c r="E562" s="4"/>
      <c r="F562" s="4"/>
      <c r="S562"/>
      <c r="Y562"/>
      <c r="Z562"/>
    </row>
    <row r="563" spans="5:26" ht="18.75">
      <c r="E563" s="4"/>
      <c r="F563" s="4"/>
      <c r="S563"/>
      <c r="Y563"/>
      <c r="Z563"/>
    </row>
    <row r="564" spans="5:26" ht="18.75">
      <c r="E564" s="4"/>
      <c r="F564" s="4"/>
      <c r="S564"/>
      <c r="Y564"/>
      <c r="Z564"/>
    </row>
    <row r="565" spans="5:26" ht="18.75">
      <c r="E565" s="4"/>
      <c r="F565" s="4"/>
      <c r="S565"/>
      <c r="Y565"/>
      <c r="Z565"/>
    </row>
    <row r="566" spans="5:26" ht="18.75">
      <c r="E566" s="4"/>
      <c r="F566" s="4"/>
      <c r="S566"/>
      <c r="Y566"/>
      <c r="Z566"/>
    </row>
    <row r="567" spans="5:26" ht="18.75">
      <c r="E567" s="4"/>
      <c r="F567" s="4"/>
      <c r="S567"/>
      <c r="Y567"/>
      <c r="Z567"/>
    </row>
    <row r="568" spans="5:26" ht="18.75">
      <c r="E568" s="4"/>
      <c r="F568" s="4"/>
      <c r="S568"/>
      <c r="Y568"/>
      <c r="Z568"/>
    </row>
    <row r="569" spans="5:26" ht="18.75">
      <c r="E569" s="4"/>
      <c r="F569" s="4"/>
      <c r="S569"/>
      <c r="Y569"/>
      <c r="Z569"/>
    </row>
    <row r="570" spans="5:26" ht="18.75">
      <c r="E570" s="4"/>
      <c r="F570" s="4"/>
      <c r="S570"/>
      <c r="Y570"/>
      <c r="Z570"/>
    </row>
    <row r="571" spans="5:26" ht="18.75">
      <c r="E571" s="4"/>
      <c r="F571" s="4"/>
      <c r="S571"/>
      <c r="Y571"/>
      <c r="Z571"/>
    </row>
    <row r="572" spans="5:26" ht="18.75">
      <c r="E572" s="4"/>
      <c r="F572" s="4"/>
      <c r="S572"/>
      <c r="Y572"/>
      <c r="Z572"/>
    </row>
    <row r="573" spans="5:26" ht="18.75">
      <c r="E573" s="4"/>
      <c r="F573" s="4"/>
      <c r="S573"/>
      <c r="Y573"/>
      <c r="Z573"/>
    </row>
    <row r="574" spans="5:26" ht="18.75">
      <c r="E574" s="4"/>
      <c r="F574" s="4"/>
      <c r="S574"/>
      <c r="Y574"/>
      <c r="Z574"/>
    </row>
    <row r="575" spans="5:26" ht="18.75">
      <c r="E575" s="4"/>
      <c r="F575" s="4"/>
      <c r="S575"/>
      <c r="Y575"/>
      <c r="Z575"/>
    </row>
    <row r="576" spans="5:26" ht="18.75">
      <c r="E576" s="4"/>
      <c r="F576" s="4"/>
      <c r="S576"/>
      <c r="Y576"/>
      <c r="Z576"/>
    </row>
    <row r="577" spans="5:26" ht="18.75">
      <c r="E577" s="4"/>
      <c r="F577" s="4"/>
      <c r="S577"/>
      <c r="Y577"/>
      <c r="Z577"/>
    </row>
    <row r="578" spans="5:26" ht="18.75">
      <c r="E578" s="4"/>
      <c r="F578" s="4"/>
      <c r="S578"/>
      <c r="Y578"/>
      <c r="Z578"/>
    </row>
    <row r="579" spans="5:26" ht="18.75">
      <c r="E579" s="4"/>
      <c r="F579" s="4"/>
      <c r="S579"/>
      <c r="Y579"/>
      <c r="Z579"/>
    </row>
    <row r="580" spans="5:26" ht="18.75">
      <c r="E580" s="4"/>
      <c r="F580" s="4"/>
      <c r="S580"/>
      <c r="Y580"/>
      <c r="Z580"/>
    </row>
    <row r="581" spans="5:26" ht="18.75">
      <c r="E581" s="4"/>
      <c r="F581" s="4"/>
      <c r="S581"/>
      <c r="Y581"/>
      <c r="Z581"/>
    </row>
    <row r="582" spans="5:26" ht="18.75">
      <c r="E582" s="4"/>
      <c r="F582" s="4"/>
      <c r="S582"/>
      <c r="Y582"/>
      <c r="Z582"/>
    </row>
    <row r="583" spans="5:26" ht="18.75">
      <c r="E583" s="4"/>
      <c r="F583" s="4"/>
      <c r="S583"/>
      <c r="Y583"/>
      <c r="Z583"/>
    </row>
    <row r="584" spans="5:26" ht="18.75">
      <c r="E584" s="4"/>
      <c r="F584" s="4"/>
      <c r="S584"/>
      <c r="Y584"/>
      <c r="Z584"/>
    </row>
    <row r="585" spans="5:26" ht="18.75">
      <c r="E585" s="4"/>
      <c r="F585" s="4"/>
      <c r="S585"/>
      <c r="Y585"/>
      <c r="Z585"/>
    </row>
    <row r="586" spans="5:26" ht="18.75">
      <c r="E586" s="4"/>
      <c r="F586" s="4"/>
      <c r="S586"/>
      <c r="Y586"/>
      <c r="Z586"/>
    </row>
    <row r="587" spans="5:26" ht="18.75">
      <c r="E587" s="4"/>
      <c r="F587" s="4"/>
      <c r="S587"/>
      <c r="Y587"/>
      <c r="Z587"/>
    </row>
    <row r="588" spans="5:26" ht="18.75">
      <c r="E588" s="4"/>
      <c r="F588" s="4"/>
      <c r="S588"/>
      <c r="Y588"/>
      <c r="Z588"/>
    </row>
    <row r="589" spans="5:26" ht="18.75">
      <c r="E589" s="4"/>
      <c r="F589" s="4"/>
      <c r="S589"/>
      <c r="Y589"/>
      <c r="Z589"/>
    </row>
    <row r="590" spans="5:26" ht="18.75">
      <c r="E590" s="4"/>
      <c r="F590" s="4"/>
      <c r="S590"/>
      <c r="Y590"/>
      <c r="Z590"/>
    </row>
    <row r="591" spans="5:26" ht="18.75">
      <c r="E591" s="4"/>
      <c r="F591" s="4"/>
      <c r="S591"/>
      <c r="Y591"/>
      <c r="Z591"/>
    </row>
    <row r="592" spans="5:26" ht="18.75">
      <c r="E592" s="4"/>
      <c r="F592" s="4"/>
      <c r="S592"/>
      <c r="Y592"/>
      <c r="Z592"/>
    </row>
    <row r="593" spans="5:26" ht="18.75">
      <c r="E593" s="4"/>
      <c r="F593" s="4"/>
      <c r="S593"/>
      <c r="Y593"/>
      <c r="Z593"/>
    </row>
    <row r="594" spans="5:26" ht="18.75">
      <c r="E594" s="4"/>
      <c r="F594" s="4"/>
      <c r="S594"/>
      <c r="Y594"/>
      <c r="Z594"/>
    </row>
    <row r="595" spans="5:26" ht="18.75">
      <c r="E595" s="4"/>
      <c r="F595" s="4"/>
      <c r="S595"/>
      <c r="Y595"/>
      <c r="Z595"/>
    </row>
    <row r="596" spans="5:26" ht="18.75">
      <c r="E596" s="4"/>
      <c r="F596" s="4"/>
      <c r="S596"/>
      <c r="Y596"/>
      <c r="Z596"/>
    </row>
    <row r="597" spans="5:26" ht="18.75">
      <c r="E597" s="4"/>
      <c r="F597" s="4"/>
      <c r="S597"/>
      <c r="Y597"/>
      <c r="Z597"/>
    </row>
    <row r="598" spans="5:26" ht="18.75">
      <c r="E598" s="4"/>
      <c r="F598" s="4"/>
      <c r="S598"/>
      <c r="Y598"/>
      <c r="Z598"/>
    </row>
    <row r="599" spans="5:26" ht="18.75">
      <c r="E599" s="4"/>
      <c r="F599" s="4"/>
      <c r="S599"/>
      <c r="Y599"/>
      <c r="Z599"/>
    </row>
    <row r="600" spans="5:26" ht="18.75">
      <c r="E600" s="4"/>
      <c r="F600" s="4"/>
      <c r="S600"/>
      <c r="Y600"/>
      <c r="Z600"/>
    </row>
    <row r="601" spans="5:26" ht="18.75">
      <c r="E601" s="4"/>
      <c r="F601" s="4"/>
      <c r="S601"/>
      <c r="Y601"/>
      <c r="Z601"/>
    </row>
    <row r="602" spans="5:26" ht="18.75">
      <c r="E602" s="4"/>
      <c r="F602" s="4"/>
      <c r="S602"/>
      <c r="Y602"/>
      <c r="Z602"/>
    </row>
    <row r="603" spans="5:26" ht="18.75">
      <c r="E603" s="4"/>
      <c r="F603" s="4"/>
      <c r="S603"/>
      <c r="Y603"/>
      <c r="Z603"/>
    </row>
    <row r="604" spans="5:26" ht="18.75">
      <c r="E604" s="4"/>
      <c r="F604" s="4"/>
      <c r="S604"/>
      <c r="Y604"/>
      <c r="Z604"/>
    </row>
    <row r="605" spans="5:26" ht="18.75">
      <c r="E605" s="4"/>
      <c r="F605" s="4"/>
      <c r="S605"/>
      <c r="Y605"/>
      <c r="Z605"/>
    </row>
    <row r="606" spans="5:26" ht="18.75">
      <c r="E606" s="4"/>
      <c r="F606" s="4"/>
      <c r="S606"/>
      <c r="Y606"/>
      <c r="Z606"/>
    </row>
    <row r="607" spans="5:26" ht="18.75">
      <c r="E607" s="4"/>
      <c r="F607" s="4"/>
      <c r="S607"/>
      <c r="Y607"/>
      <c r="Z607"/>
    </row>
    <row r="608" spans="5:26" ht="18.75">
      <c r="E608" s="4"/>
      <c r="F608" s="4"/>
      <c r="S608"/>
      <c r="Y608"/>
      <c r="Z608"/>
    </row>
    <row r="609" spans="5:26" ht="18.75">
      <c r="E609" s="4"/>
      <c r="F609" s="4"/>
      <c r="S609"/>
      <c r="Y609"/>
      <c r="Z609"/>
    </row>
    <row r="610" spans="5:26" ht="18.75">
      <c r="E610" s="4"/>
      <c r="F610" s="4"/>
      <c r="S610"/>
      <c r="Y610"/>
      <c r="Z610"/>
    </row>
    <row r="611" spans="5:26" ht="18.75">
      <c r="E611" s="4"/>
      <c r="F611" s="4"/>
      <c r="S611"/>
      <c r="Y611"/>
      <c r="Z611"/>
    </row>
    <row r="612" spans="5:26" ht="18.75">
      <c r="E612" s="4"/>
      <c r="F612" s="4"/>
      <c r="S612"/>
      <c r="Y612"/>
      <c r="Z612"/>
    </row>
    <row r="613" spans="5:26" ht="18.75">
      <c r="E613" s="4"/>
      <c r="F613" s="4"/>
      <c r="S613"/>
      <c r="Y613"/>
      <c r="Z613"/>
    </row>
    <row r="614" spans="5:26" ht="18.75">
      <c r="E614" s="4"/>
      <c r="F614" s="4"/>
      <c r="S614"/>
      <c r="Y614"/>
      <c r="Z614"/>
    </row>
    <row r="615" spans="5:26" ht="18.75">
      <c r="E615" s="4"/>
      <c r="F615" s="4"/>
      <c r="S615"/>
      <c r="Y615"/>
      <c r="Z615"/>
    </row>
    <row r="616" spans="5:26" ht="18.75">
      <c r="E616" s="4"/>
      <c r="F616" s="4"/>
      <c r="S616"/>
      <c r="Y616"/>
      <c r="Z616"/>
    </row>
    <row r="617" spans="5:26" ht="18.75">
      <c r="E617" s="4"/>
      <c r="F617" s="4"/>
      <c r="S617"/>
      <c r="Y617"/>
      <c r="Z617"/>
    </row>
    <row r="618" spans="5:26" ht="18.75">
      <c r="E618" s="4"/>
      <c r="F618" s="4"/>
      <c r="S618"/>
      <c r="Y618"/>
      <c r="Z618"/>
    </row>
    <row r="619" spans="5:26" ht="18.75">
      <c r="E619" s="4"/>
      <c r="F619" s="4"/>
      <c r="S619"/>
      <c r="Y619"/>
      <c r="Z619"/>
    </row>
    <row r="620" spans="5:26" ht="18.75">
      <c r="E620" s="4"/>
      <c r="F620" s="4"/>
      <c r="S620"/>
      <c r="Y620"/>
      <c r="Z620"/>
    </row>
    <row r="621" spans="5:26" ht="18.75">
      <c r="E621" s="4"/>
      <c r="F621" s="4"/>
      <c r="S621"/>
      <c r="Y621"/>
      <c r="Z621"/>
    </row>
    <row r="622" spans="5:26" ht="18.75">
      <c r="E622" s="4"/>
      <c r="F622" s="4"/>
      <c r="S622"/>
      <c r="Y622"/>
      <c r="Z622"/>
    </row>
    <row r="623" spans="5:26" ht="18.75">
      <c r="E623" s="4"/>
      <c r="F623" s="4"/>
      <c r="S623"/>
      <c r="Y623"/>
      <c r="Z623"/>
    </row>
    <row r="624" spans="5:26" ht="18.75">
      <c r="E624" s="4"/>
      <c r="F624" s="4"/>
      <c r="S624"/>
      <c r="Y624"/>
      <c r="Z624"/>
    </row>
    <row r="625" spans="5:26" ht="18.75">
      <c r="E625" s="4"/>
      <c r="F625" s="4"/>
      <c r="S625"/>
      <c r="Y625"/>
      <c r="Z625"/>
    </row>
    <row r="626" spans="5:26" ht="18.75">
      <c r="E626" s="4"/>
      <c r="F626" s="4"/>
      <c r="S626"/>
      <c r="Y626"/>
      <c r="Z626"/>
    </row>
    <row r="627" spans="5:26" ht="18.75">
      <c r="E627" s="4"/>
      <c r="F627" s="4"/>
      <c r="S627"/>
      <c r="Y627"/>
      <c r="Z627"/>
    </row>
    <row r="628" spans="5:26" ht="18.75">
      <c r="E628" s="4"/>
      <c r="F628" s="4"/>
      <c r="S628"/>
      <c r="Y628"/>
      <c r="Z628"/>
    </row>
    <row r="629" spans="5:26" ht="18.75">
      <c r="E629" s="4"/>
      <c r="F629" s="4"/>
      <c r="S629"/>
      <c r="Y629"/>
      <c r="Z629"/>
    </row>
    <row r="630" spans="5:26" ht="18.75">
      <c r="E630" s="4"/>
      <c r="F630" s="4"/>
      <c r="S630"/>
      <c r="Y630"/>
      <c r="Z630"/>
    </row>
    <row r="631" spans="5:26" ht="18.75">
      <c r="E631" s="4"/>
      <c r="F631" s="4"/>
      <c r="S631"/>
      <c r="Y631"/>
      <c r="Z631"/>
    </row>
    <row r="632" spans="5:26" ht="18.75">
      <c r="E632" s="4"/>
      <c r="F632" s="4"/>
      <c r="S632"/>
      <c r="Y632"/>
      <c r="Z632"/>
    </row>
    <row r="633" spans="5:26" ht="18.75">
      <c r="E633" s="4"/>
      <c r="F633" s="4"/>
      <c r="S633"/>
      <c r="Y633"/>
      <c r="Z633"/>
    </row>
    <row r="634" spans="5:26" ht="18.75">
      <c r="E634" s="4"/>
      <c r="F634" s="4"/>
      <c r="S634"/>
      <c r="Y634"/>
      <c r="Z634"/>
    </row>
    <row r="635" spans="5:26" ht="18.75">
      <c r="E635" s="4"/>
      <c r="F635" s="4"/>
      <c r="S635"/>
      <c r="Y635"/>
      <c r="Z635"/>
    </row>
    <row r="636" spans="5:26" ht="18.75">
      <c r="E636" s="4"/>
      <c r="F636" s="4"/>
      <c r="Y636"/>
      <c r="Z636"/>
    </row>
    <row r="637" spans="5:26" ht="18.75">
      <c r="E637" s="4"/>
      <c r="F637" s="4"/>
      <c r="Y637"/>
      <c r="Z637"/>
    </row>
    <row r="638" spans="5:26" ht="18.75">
      <c r="E638" s="4"/>
      <c r="F638" s="4"/>
      <c r="Y638"/>
      <c r="Z638"/>
    </row>
    <row r="639" spans="5:26" ht="18.75">
      <c r="E639" s="4"/>
      <c r="F639" s="4"/>
      <c r="Y639"/>
      <c r="Z639"/>
    </row>
    <row r="640" spans="5:26" ht="18.75">
      <c r="E640" s="4"/>
      <c r="F640" s="4"/>
      <c r="Y640"/>
      <c r="Z640"/>
    </row>
    <row r="641" spans="5:26" ht="18.75">
      <c r="E641" s="4"/>
      <c r="F641" s="4"/>
      <c r="Y641"/>
      <c r="Z641"/>
    </row>
    <row r="642" spans="5:26" ht="18.75">
      <c r="E642" s="4"/>
      <c r="F642" s="4"/>
      <c r="Y642"/>
      <c r="Z642"/>
    </row>
    <row r="643" spans="5:26" ht="18.75">
      <c r="E643" s="4"/>
      <c r="F643" s="4"/>
      <c r="Y643"/>
      <c r="Z643"/>
    </row>
    <row r="644" spans="5:26" ht="18.75">
      <c r="E644" s="4"/>
      <c r="F644" s="4"/>
      <c r="Y644"/>
      <c r="Z644"/>
    </row>
    <row r="645" spans="5:26" ht="18.75">
      <c r="E645" s="4"/>
      <c r="F645" s="4"/>
      <c r="Y645"/>
      <c r="Z645"/>
    </row>
    <row r="646" spans="5:26" ht="18.75">
      <c r="E646" s="4"/>
      <c r="F646" s="4"/>
      <c r="Y646"/>
      <c r="Z646"/>
    </row>
    <row r="647" spans="5:26" ht="18.75">
      <c r="E647" s="4"/>
      <c r="F647" s="4"/>
      <c r="Y647"/>
      <c r="Z647"/>
    </row>
    <row r="648" spans="5:26" ht="18.75">
      <c r="E648" s="4"/>
      <c r="F648" s="4"/>
      <c r="Y648"/>
      <c r="Z648"/>
    </row>
    <row r="649" spans="5:26" ht="18.75">
      <c r="E649" s="4"/>
      <c r="F649" s="4"/>
      <c r="Y649"/>
      <c r="Z649"/>
    </row>
    <row r="650" spans="5:26" ht="18.75">
      <c r="E650" s="4"/>
      <c r="F650" s="4"/>
      <c r="Y650"/>
      <c r="Z650"/>
    </row>
    <row r="651" spans="5:26" ht="18.75">
      <c r="E651" s="4"/>
      <c r="F651" s="4"/>
      <c r="Y651"/>
      <c r="Z651"/>
    </row>
    <row r="652" spans="5:26" ht="18.75">
      <c r="E652" s="4"/>
      <c r="F652" s="4"/>
      <c r="Y652"/>
      <c r="Z652"/>
    </row>
    <row r="653" spans="5:26" ht="18.75">
      <c r="E653" s="4"/>
      <c r="F653" s="4"/>
      <c r="Y653"/>
      <c r="Z653"/>
    </row>
    <row r="654" spans="5:26" ht="18.75">
      <c r="E654" s="4"/>
      <c r="F654" s="4"/>
      <c r="Y654"/>
      <c r="Z654"/>
    </row>
    <row r="655" spans="5:26" ht="18.75">
      <c r="E655" s="4"/>
      <c r="F655" s="4"/>
      <c r="Y655"/>
      <c r="Z655"/>
    </row>
    <row r="656" spans="5:26" ht="18.75">
      <c r="E656" s="4"/>
      <c r="F656" s="4"/>
      <c r="Y656"/>
      <c r="Z656"/>
    </row>
    <row r="657" spans="5:26" ht="18.75">
      <c r="E657" s="4"/>
      <c r="F657" s="4"/>
      <c r="Y657"/>
      <c r="Z657"/>
    </row>
    <row r="658" spans="5:26" ht="18.75">
      <c r="E658" s="4"/>
      <c r="F658" s="4"/>
      <c r="Y658"/>
      <c r="Z658"/>
    </row>
    <row r="659" spans="5:26" ht="18.75">
      <c r="E659" s="4"/>
      <c r="F659" s="4"/>
      <c r="Y659"/>
      <c r="Z659"/>
    </row>
    <row r="660" spans="5:26" ht="18.75">
      <c r="E660" s="4"/>
      <c r="F660" s="4"/>
      <c r="Y660"/>
      <c r="Z660"/>
    </row>
    <row r="661" spans="5:26" ht="18.75">
      <c r="E661" s="4"/>
      <c r="F661" s="4"/>
      <c r="Y661"/>
      <c r="Z661"/>
    </row>
    <row r="662" spans="5:26" ht="18.75">
      <c r="E662" s="4"/>
      <c r="F662" s="4"/>
      <c r="Y662"/>
      <c r="Z662"/>
    </row>
    <row r="663" spans="5:26" ht="18.75">
      <c r="E663" s="4"/>
      <c r="F663" s="4"/>
      <c r="Y663"/>
      <c r="Z663"/>
    </row>
    <row r="664" spans="5:26" ht="18.75">
      <c r="E664" s="4"/>
      <c r="F664" s="4"/>
      <c r="Y664"/>
      <c r="Z664"/>
    </row>
    <row r="665" spans="5:26" ht="18.75">
      <c r="E665" s="4"/>
      <c r="F665" s="4"/>
      <c r="Y665"/>
      <c r="Z665"/>
    </row>
    <row r="666" spans="5:26" ht="18.75">
      <c r="E666" s="4"/>
      <c r="F666" s="4"/>
      <c r="Y666"/>
      <c r="Z666"/>
    </row>
    <row r="667" spans="5:26" ht="18.75">
      <c r="E667" s="4"/>
      <c r="F667" s="4"/>
      <c r="Y667"/>
      <c r="Z667"/>
    </row>
    <row r="668" spans="5:26" ht="18.75">
      <c r="E668" s="4"/>
      <c r="F668" s="4"/>
      <c r="Y668"/>
      <c r="Z668"/>
    </row>
    <row r="669" spans="5:26" ht="18.75">
      <c r="E669" s="4"/>
      <c r="F669" s="4"/>
      <c r="Y669"/>
      <c r="Z669"/>
    </row>
    <row r="670" spans="5:26" ht="18.75">
      <c r="E670" s="4"/>
      <c r="F670" s="4"/>
      <c r="Y670"/>
      <c r="Z670"/>
    </row>
    <row r="671" spans="5:26" ht="18.75">
      <c r="E671" s="4"/>
      <c r="F671" s="4"/>
      <c r="Y671"/>
      <c r="Z671"/>
    </row>
    <row r="672" spans="5:26" ht="18.75">
      <c r="E672" s="4"/>
      <c r="F672" s="4"/>
      <c r="Y672"/>
      <c r="Z672"/>
    </row>
    <row r="673" spans="5:26" ht="18.75">
      <c r="E673" s="4"/>
      <c r="F673" s="4"/>
      <c r="Y673"/>
      <c r="Z673"/>
    </row>
    <row r="674" spans="5:26" ht="18.75">
      <c r="E674" s="4"/>
      <c r="F674" s="4"/>
      <c r="Y674"/>
      <c r="Z674"/>
    </row>
    <row r="675" spans="5:26" ht="18.75">
      <c r="E675" s="4"/>
      <c r="F675" s="4"/>
      <c r="Y675"/>
      <c r="Z675"/>
    </row>
    <row r="676" spans="5:26" ht="18.75">
      <c r="E676" s="4"/>
      <c r="F676" s="4"/>
      <c r="Y676"/>
      <c r="Z676"/>
    </row>
    <row r="677" spans="5:26" ht="18.75">
      <c r="E677" s="4"/>
      <c r="F677" s="4"/>
      <c r="Y677"/>
      <c r="Z677"/>
    </row>
    <row r="678" spans="5:26" ht="18.75">
      <c r="E678" s="4"/>
      <c r="F678" s="4"/>
      <c r="Y678"/>
      <c r="Z678"/>
    </row>
    <row r="679" spans="5:26" ht="18.75">
      <c r="E679" s="4"/>
      <c r="F679" s="4"/>
      <c r="Y679"/>
      <c r="Z679"/>
    </row>
    <row r="680" spans="5:26" ht="18.75">
      <c r="E680" s="4"/>
      <c r="F680" s="4"/>
      <c r="Y680"/>
      <c r="Z680"/>
    </row>
    <row r="681" spans="5:26" ht="18.75">
      <c r="E681" s="4"/>
      <c r="F681" s="4"/>
      <c r="Y681"/>
      <c r="Z681"/>
    </row>
    <row r="682" spans="5:26" ht="18.75">
      <c r="E682" s="4"/>
      <c r="F682" s="4"/>
      <c r="Y682"/>
      <c r="Z682"/>
    </row>
    <row r="683" spans="5:26" ht="18.75">
      <c r="E683" s="4"/>
      <c r="F683" s="4"/>
      <c r="Y683"/>
      <c r="Z683"/>
    </row>
    <row r="684" spans="5:26" ht="18.75">
      <c r="E684" s="4"/>
      <c r="F684" s="4"/>
      <c r="Y684"/>
      <c r="Z684"/>
    </row>
    <row r="685" spans="5:26" ht="18.75">
      <c r="E685" s="4"/>
      <c r="F685" s="4"/>
      <c r="Y685"/>
      <c r="Z685"/>
    </row>
    <row r="686" spans="5:26" ht="18.75">
      <c r="E686" s="4"/>
      <c r="F686" s="4"/>
      <c r="Y686"/>
      <c r="Z686"/>
    </row>
    <row r="687" spans="5:26" ht="18.75">
      <c r="E687" s="4"/>
      <c r="F687" s="4"/>
      <c r="Y687"/>
      <c r="Z687"/>
    </row>
    <row r="688" spans="5:26" ht="18.75">
      <c r="Y688"/>
      <c r="Z688"/>
    </row>
    <row r="689" spans="25:26" ht="18.75">
      <c r="Y689"/>
      <c r="Z689"/>
    </row>
    <row r="690" spans="25:26" ht="18.75">
      <c r="Y690"/>
      <c r="Z690"/>
    </row>
    <row r="691" spans="25:26" ht="18.75">
      <c r="Y691"/>
      <c r="Z691"/>
    </row>
    <row r="692" spans="25:26" ht="18.75">
      <c r="Y692"/>
      <c r="Z692"/>
    </row>
    <row r="693" spans="25:26" ht="18.75">
      <c r="Y693"/>
      <c r="Z693"/>
    </row>
    <row r="694" spans="25:26" ht="18.75">
      <c r="Y694"/>
      <c r="Z694"/>
    </row>
    <row r="695" spans="25:26" ht="18.75">
      <c r="Y695"/>
      <c r="Z695"/>
    </row>
    <row r="696" spans="25:26" ht="18.75">
      <c r="Y696"/>
      <c r="Z696"/>
    </row>
    <row r="697" spans="25:26" ht="18.75">
      <c r="Y697"/>
      <c r="Z697"/>
    </row>
    <row r="698" spans="25:26" ht="18.75">
      <c r="Z698"/>
    </row>
    <row r="699" spans="25:26" ht="18.75">
      <c r="Z699"/>
    </row>
    <row r="700" spans="25:26" ht="18.75">
      <c r="Z700"/>
    </row>
    <row r="701" spans="25:26" ht="18.75">
      <c r="Z701"/>
    </row>
    <row r="702" spans="25:26" ht="18.75">
      <c r="Z702"/>
    </row>
    <row r="703" spans="25:26" ht="18.75">
      <c r="Z703"/>
    </row>
    <row r="704" spans="25:26" ht="18.75">
      <c r="Z704"/>
    </row>
    <row r="705" spans="26:26" ht="18.75">
      <c r="Z705"/>
    </row>
    <row r="706" spans="26:26" ht="18.75">
      <c r="Z706"/>
    </row>
    <row r="707" spans="26:26" ht="18.75">
      <c r="Z707"/>
    </row>
    <row r="708" spans="26:26" ht="18.75">
      <c r="Z708"/>
    </row>
    <row r="709" spans="26:26" ht="18.75">
      <c r="Z709"/>
    </row>
    <row r="710" spans="26:26" ht="18.75">
      <c r="Z710"/>
    </row>
    <row r="711" spans="26:26" ht="18.75">
      <c r="Z711"/>
    </row>
    <row r="712" spans="26:26" ht="18.75">
      <c r="Z712"/>
    </row>
    <row r="713" spans="26:26" ht="18.75">
      <c r="Z713"/>
    </row>
    <row r="714" spans="26:26" ht="18.75">
      <c r="Z714"/>
    </row>
    <row r="715" spans="26:26" ht="18.75">
      <c r="Z715"/>
    </row>
    <row r="716" spans="26:26" ht="18.75">
      <c r="Z716"/>
    </row>
    <row r="717" spans="26:26" ht="18.75">
      <c r="Z717"/>
    </row>
    <row r="718" spans="26:26" ht="18.75">
      <c r="Z718"/>
    </row>
    <row r="719" spans="26:26" ht="18.75">
      <c r="Z719"/>
    </row>
    <row r="720" spans="26:26" ht="18.75">
      <c r="Z720"/>
    </row>
    <row r="721" spans="26:26" ht="18.75">
      <c r="Z721"/>
    </row>
    <row r="722" spans="26:26" ht="18.75">
      <c r="Z722"/>
    </row>
    <row r="723" spans="26:26" ht="18.75">
      <c r="Z723"/>
    </row>
    <row r="724" spans="26:26" ht="18.75">
      <c r="Z724"/>
    </row>
    <row r="725" spans="26:26" ht="18.75">
      <c r="Z725"/>
    </row>
    <row r="726" spans="26:26" ht="18.75">
      <c r="Z726"/>
    </row>
    <row r="727" spans="26:26" ht="18.75">
      <c r="Z727"/>
    </row>
    <row r="728" spans="26:26" ht="18.75">
      <c r="Z728"/>
    </row>
    <row r="729" spans="26:26" ht="18.75">
      <c r="Z729"/>
    </row>
    <row r="730" spans="26:26" ht="18.75">
      <c r="Z730"/>
    </row>
    <row r="731" spans="26:26" ht="18.75">
      <c r="Z731"/>
    </row>
    <row r="732" spans="26:26" ht="18.75">
      <c r="Z732"/>
    </row>
    <row r="733" spans="26:26" ht="18.75">
      <c r="Z733"/>
    </row>
    <row r="734" spans="26:26" ht="18.75">
      <c r="Z734"/>
    </row>
    <row r="735" spans="26:26" ht="18.75">
      <c r="Z735"/>
    </row>
    <row r="736" spans="26:26" ht="18.75">
      <c r="Z736"/>
    </row>
    <row r="737" spans="26:26" ht="18.75">
      <c r="Z737"/>
    </row>
    <row r="738" spans="26:26" ht="18.75">
      <c r="Z738"/>
    </row>
    <row r="739" spans="26:26" ht="18.75">
      <c r="Z739"/>
    </row>
    <row r="740" spans="26:26" ht="18.75">
      <c r="Z740"/>
    </row>
    <row r="741" spans="26:26" ht="18.75">
      <c r="Z741"/>
    </row>
    <row r="742" spans="26:26" ht="18.75">
      <c r="Z742"/>
    </row>
    <row r="743" spans="26:26" ht="18.75">
      <c r="Z743"/>
    </row>
    <row r="744" spans="26:26" ht="18.75">
      <c r="Z744"/>
    </row>
    <row r="745" spans="26:26" ht="18.75">
      <c r="Z745"/>
    </row>
    <row r="746" spans="26:26" ht="18.75">
      <c r="Z746"/>
    </row>
    <row r="747" spans="26:26" ht="18.75">
      <c r="Z747"/>
    </row>
    <row r="748" spans="26:26" ht="18.75">
      <c r="Z748"/>
    </row>
    <row r="749" spans="26:26" ht="18.75">
      <c r="Z749"/>
    </row>
    <row r="750" spans="26:26" ht="18.75">
      <c r="Z750"/>
    </row>
    <row r="751" spans="26:26" ht="18.75">
      <c r="Z751"/>
    </row>
    <row r="752" spans="26:26" ht="18.75">
      <c r="Z752"/>
    </row>
    <row r="753" spans="26:26" ht="18.75">
      <c r="Z753"/>
    </row>
    <row r="754" spans="26:26" ht="18.75">
      <c r="Z754"/>
    </row>
    <row r="755" spans="26:26" ht="18.75">
      <c r="Z755"/>
    </row>
    <row r="756" spans="26:26" ht="18.75">
      <c r="Z756"/>
    </row>
    <row r="757" spans="26:26" ht="18.75">
      <c r="Z757"/>
    </row>
    <row r="758" spans="26:26" ht="18.75">
      <c r="Z758"/>
    </row>
    <row r="759" spans="26:26" ht="18.75">
      <c r="Z759"/>
    </row>
    <row r="760" spans="26:26" ht="18.75">
      <c r="Z760"/>
    </row>
    <row r="761" spans="26:26" ht="18.75">
      <c r="Z761"/>
    </row>
    <row r="762" spans="26:26" ht="18.75">
      <c r="Z762"/>
    </row>
    <row r="763" spans="26:26" ht="18.75">
      <c r="Z763"/>
    </row>
    <row r="764" spans="26:26" ht="18.75">
      <c r="Z764"/>
    </row>
    <row r="765" spans="26:26" ht="18.75">
      <c r="Z765"/>
    </row>
    <row r="766" spans="26:26" ht="18.75">
      <c r="Z766"/>
    </row>
    <row r="767" spans="26:26" ht="18.75">
      <c r="Z767"/>
    </row>
    <row r="768" spans="26:26" ht="18.75">
      <c r="Z768"/>
    </row>
    <row r="769" spans="26:26" ht="18.75">
      <c r="Z769"/>
    </row>
    <row r="770" spans="26:26" ht="18.75">
      <c r="Z770"/>
    </row>
    <row r="771" spans="26:26" ht="18.75">
      <c r="Z771"/>
    </row>
    <row r="772" spans="26:26" ht="18.75">
      <c r="Z772"/>
    </row>
    <row r="773" spans="26:26" ht="18.75">
      <c r="Z773"/>
    </row>
    <row r="774" spans="26:26" ht="18.75">
      <c r="Z774"/>
    </row>
    <row r="775" spans="26:26" ht="18.75">
      <c r="Z775"/>
    </row>
    <row r="776" spans="26:26" ht="18.75">
      <c r="Z776"/>
    </row>
    <row r="777" spans="26:26" ht="18.75">
      <c r="Z777"/>
    </row>
    <row r="778" spans="26:26" ht="18.75">
      <c r="Z778"/>
    </row>
    <row r="779" spans="26:26" ht="18.75">
      <c r="Z779"/>
    </row>
    <row r="780" spans="26:26" ht="18.75">
      <c r="Z780"/>
    </row>
    <row r="781" spans="26:26" ht="18.75">
      <c r="Z781"/>
    </row>
    <row r="782" spans="26:26" ht="18.75">
      <c r="Z782"/>
    </row>
    <row r="783" spans="26:26" ht="18.75">
      <c r="Z783"/>
    </row>
    <row r="784" spans="26:26" ht="18.75">
      <c r="Z784"/>
    </row>
    <row r="785" spans="26:26" ht="18.75">
      <c r="Z785"/>
    </row>
    <row r="786" spans="26:26" ht="18.75">
      <c r="Z786"/>
    </row>
    <row r="787" spans="26:26" ht="18.75">
      <c r="Z787"/>
    </row>
    <row r="788" spans="26:26" ht="18.75">
      <c r="Z788"/>
    </row>
    <row r="789" spans="26:26" ht="18.75">
      <c r="Z789"/>
    </row>
    <row r="790" spans="26:26" ht="18.75">
      <c r="Z790"/>
    </row>
    <row r="791" spans="26:26" ht="18.75">
      <c r="Z791"/>
    </row>
    <row r="792" spans="26:26" ht="18.75">
      <c r="Z792"/>
    </row>
    <row r="793" spans="26:26" ht="18.75">
      <c r="Z793"/>
    </row>
    <row r="794" spans="26:26" ht="18.75">
      <c r="Z794"/>
    </row>
    <row r="795" spans="26:26" ht="18.75">
      <c r="Z795"/>
    </row>
    <row r="796" spans="26:26" ht="18.75">
      <c r="Z796"/>
    </row>
    <row r="797" spans="26:26" ht="18.75">
      <c r="Z797"/>
    </row>
    <row r="798" spans="26:26" ht="18.75">
      <c r="Z798"/>
    </row>
    <row r="799" spans="26:26" ht="18.75">
      <c r="Z799"/>
    </row>
    <row r="800" spans="26:26" ht="18.75">
      <c r="Z800"/>
    </row>
    <row r="801" spans="26:26" ht="18.75">
      <c r="Z801"/>
    </row>
    <row r="802" spans="26:26" ht="18.75">
      <c r="Z802"/>
    </row>
    <row r="803" spans="26:26" ht="18.75">
      <c r="Z803"/>
    </row>
    <row r="804" spans="26:26" ht="18.75">
      <c r="Z804"/>
    </row>
    <row r="805" spans="26:26" ht="18.75">
      <c r="Z805"/>
    </row>
    <row r="806" spans="26:26" ht="18.75">
      <c r="Z806"/>
    </row>
    <row r="807" spans="26:26" ht="18.75">
      <c r="Z807"/>
    </row>
    <row r="808" spans="26:26" ht="18.75">
      <c r="Z808"/>
    </row>
    <row r="809" spans="26:26" ht="18.75">
      <c r="Z809"/>
    </row>
    <row r="810" spans="26:26" ht="18.75">
      <c r="Z810"/>
    </row>
    <row r="811" spans="26:26" ht="18.75">
      <c r="Z811"/>
    </row>
    <row r="812" spans="26:26" ht="18.75">
      <c r="Z812"/>
    </row>
    <row r="813" spans="26:26" ht="18.75">
      <c r="Z813"/>
    </row>
    <row r="814" spans="26:26" ht="18.75">
      <c r="Z814"/>
    </row>
    <row r="815" spans="26:26" ht="18.75">
      <c r="Z815"/>
    </row>
    <row r="816" spans="26:26" ht="18.75">
      <c r="Z816"/>
    </row>
    <row r="817" spans="26:26" ht="18.75">
      <c r="Z817"/>
    </row>
    <row r="818" spans="26:26" ht="18.75">
      <c r="Z818"/>
    </row>
    <row r="819" spans="26:26" ht="18.75">
      <c r="Z819"/>
    </row>
    <row r="820" spans="26:26" ht="18.75">
      <c r="Z820"/>
    </row>
    <row r="821" spans="26:26" ht="18.75">
      <c r="Z821"/>
    </row>
    <row r="822" spans="26:26" ht="18.75">
      <c r="Z822"/>
    </row>
    <row r="823" spans="26:26" ht="18.75">
      <c r="Z823"/>
    </row>
    <row r="824" spans="26:26" ht="18.75">
      <c r="Z824"/>
    </row>
    <row r="825" spans="26:26" ht="18.75">
      <c r="Z825"/>
    </row>
    <row r="826" spans="26:26" ht="18.75">
      <c r="Z826"/>
    </row>
    <row r="827" spans="26:26" ht="18.75">
      <c r="Z827"/>
    </row>
    <row r="828" spans="26:26" ht="18.75">
      <c r="Z828"/>
    </row>
    <row r="829" spans="26:26" ht="18.75">
      <c r="Z829"/>
    </row>
    <row r="830" spans="26:26" ht="18.75">
      <c r="Z830"/>
    </row>
    <row r="831" spans="26:26" ht="18.75">
      <c r="Z831"/>
    </row>
    <row r="832" spans="26:26" ht="18.75">
      <c r="Z832"/>
    </row>
    <row r="833" spans="26:26" ht="18.75">
      <c r="Z833"/>
    </row>
    <row r="834" spans="26:26" ht="18.75">
      <c r="Z834"/>
    </row>
    <row r="835" spans="26:26" ht="18.75">
      <c r="Z835"/>
    </row>
    <row r="836" spans="26:26" ht="18.75">
      <c r="Z836"/>
    </row>
    <row r="837" spans="26:26" ht="18.75">
      <c r="Z837"/>
    </row>
    <row r="838" spans="26:26" ht="18.75">
      <c r="Z838"/>
    </row>
    <row r="839" spans="26:26" ht="18.75">
      <c r="Z839"/>
    </row>
    <row r="840" spans="26:26" ht="18.75">
      <c r="Z840"/>
    </row>
    <row r="841" spans="26:26" ht="18.75">
      <c r="Z841"/>
    </row>
    <row r="842" spans="26:26" ht="18.75">
      <c r="Z842"/>
    </row>
    <row r="843" spans="26:26" ht="18.75">
      <c r="Z843"/>
    </row>
    <row r="844" spans="26:26" ht="18.75">
      <c r="Z844"/>
    </row>
    <row r="845" spans="26:26" ht="18.75">
      <c r="Z845"/>
    </row>
    <row r="846" spans="26:26" ht="18.75">
      <c r="Z846"/>
    </row>
    <row r="847" spans="26:26" ht="18.75">
      <c r="Z847"/>
    </row>
    <row r="848" spans="26:26" ht="18.75">
      <c r="Z848"/>
    </row>
    <row r="849" spans="26:26" ht="18.75">
      <c r="Z849"/>
    </row>
    <row r="850" spans="26:26" ht="18.75">
      <c r="Z850"/>
    </row>
    <row r="851" spans="26:26" ht="18.75">
      <c r="Z851"/>
    </row>
    <row r="852" spans="26:26" ht="18.75">
      <c r="Z852"/>
    </row>
    <row r="853" spans="26:26" ht="18.75">
      <c r="Z853"/>
    </row>
    <row r="854" spans="26:26" ht="18.75">
      <c r="Z854"/>
    </row>
    <row r="855" spans="26:26" ht="18.75">
      <c r="Z855"/>
    </row>
    <row r="856" spans="26:26" ht="18.75">
      <c r="Z856"/>
    </row>
    <row r="857" spans="26:26" ht="18.75">
      <c r="Z857"/>
    </row>
    <row r="858" spans="26:26" ht="18.75">
      <c r="Z858"/>
    </row>
    <row r="859" spans="26:26" ht="18.75">
      <c r="Z859"/>
    </row>
    <row r="860" spans="26:26" ht="18.75">
      <c r="Z860"/>
    </row>
    <row r="861" spans="26:26" ht="18.75">
      <c r="Z861"/>
    </row>
    <row r="862" spans="26:26" ht="18.75">
      <c r="Z862"/>
    </row>
    <row r="863" spans="26:26" ht="18.75">
      <c r="Z863"/>
    </row>
    <row r="864" spans="26:26" ht="18.75">
      <c r="Z864"/>
    </row>
    <row r="865" spans="26:26" ht="18.75">
      <c r="Z865"/>
    </row>
    <row r="866" spans="26:26" ht="18.75">
      <c r="Z866"/>
    </row>
    <row r="867" spans="26:26" ht="18.75">
      <c r="Z867"/>
    </row>
    <row r="868" spans="26:26" ht="18.75">
      <c r="Z868"/>
    </row>
    <row r="869" spans="26:26" ht="18.75">
      <c r="Z869"/>
    </row>
    <row r="870" spans="26:26" ht="18.75">
      <c r="Z870"/>
    </row>
    <row r="871" spans="26:26" ht="18.75">
      <c r="Z871"/>
    </row>
    <row r="872" spans="26:26" ht="18.75">
      <c r="Z872"/>
    </row>
    <row r="873" spans="26:26" ht="18.75">
      <c r="Z873"/>
    </row>
    <row r="874" spans="26:26" ht="18.75">
      <c r="Z874"/>
    </row>
    <row r="875" spans="26:26" ht="18.75">
      <c r="Z875"/>
    </row>
    <row r="876" spans="26:26" ht="18.75">
      <c r="Z876"/>
    </row>
    <row r="877" spans="26:26" ht="18.75">
      <c r="Z877"/>
    </row>
    <row r="878" spans="26:26" ht="18.75">
      <c r="Z878"/>
    </row>
    <row r="879" spans="26:26" ht="18.75">
      <c r="Z879"/>
    </row>
    <row r="880" spans="26:26" ht="18.75">
      <c r="Z880"/>
    </row>
    <row r="881" spans="26:26" ht="18.75">
      <c r="Z881"/>
    </row>
    <row r="882" spans="26:26" ht="18.75">
      <c r="Z882"/>
    </row>
    <row r="883" spans="26:26" ht="18.75">
      <c r="Z883"/>
    </row>
    <row r="884" spans="26:26" ht="18.75">
      <c r="Z884"/>
    </row>
    <row r="885" spans="26:26" ht="18.75">
      <c r="Z885"/>
    </row>
    <row r="886" spans="26:26" ht="18.75">
      <c r="Z886"/>
    </row>
    <row r="887" spans="26:26" ht="18.75">
      <c r="Z887"/>
    </row>
    <row r="888" spans="26:26" ht="18.75">
      <c r="Z888"/>
    </row>
    <row r="889" spans="26:26" ht="18.75">
      <c r="Z889"/>
    </row>
    <row r="890" spans="26:26" ht="18.75">
      <c r="Z890"/>
    </row>
    <row r="891" spans="26:26" ht="18.75">
      <c r="Z891"/>
    </row>
    <row r="892" spans="26:26">
      <c r="Z892" s="3"/>
    </row>
    <row r="893" spans="26:26">
      <c r="Z893" s="3"/>
    </row>
    <row r="894" spans="26:26">
      <c r="Z894" s="3"/>
    </row>
    <row r="895" spans="26:26">
      <c r="Z895" s="3"/>
    </row>
    <row r="896" spans="26:26">
      <c r="Z896" s="3"/>
    </row>
    <row r="897" spans="26:26">
      <c r="Z897" s="3"/>
    </row>
    <row r="898" spans="26:26">
      <c r="Z898" s="3"/>
    </row>
    <row r="899" spans="26:26">
      <c r="Z899" s="3"/>
    </row>
    <row r="900" spans="26:26">
      <c r="Z900" s="3"/>
    </row>
    <row r="901" spans="26:26">
      <c r="Z901" s="3"/>
    </row>
    <row r="902" spans="26:26">
      <c r="Z902" s="3"/>
    </row>
    <row r="903" spans="26:26">
      <c r="Z903" s="3"/>
    </row>
    <row r="904" spans="26:26">
      <c r="Z904" s="3"/>
    </row>
    <row r="905" spans="26:26">
      <c r="Z905" s="3"/>
    </row>
    <row r="906" spans="26:26">
      <c r="Z906" s="3"/>
    </row>
    <row r="907" spans="26:26">
      <c r="Z907" s="3"/>
    </row>
    <row r="908" spans="26:26">
      <c r="Z908" s="3"/>
    </row>
    <row r="909" spans="26:26">
      <c r="Z909" s="3"/>
    </row>
    <row r="910" spans="26:26">
      <c r="Z910" s="3"/>
    </row>
    <row r="911" spans="26:26">
      <c r="Z911" s="3"/>
    </row>
    <row r="912" spans="26:26">
      <c r="Z912" s="3"/>
    </row>
    <row r="913" spans="26:26">
      <c r="Z913" s="3"/>
    </row>
    <row r="914" spans="26:26">
      <c r="Z914" s="3"/>
    </row>
    <row r="915" spans="26:26">
      <c r="Z915" s="3"/>
    </row>
    <row r="916" spans="26:26">
      <c r="Z916" s="3"/>
    </row>
    <row r="917" spans="26:26">
      <c r="Z917" s="3"/>
    </row>
    <row r="918" spans="26:26">
      <c r="Z918" s="3"/>
    </row>
    <row r="919" spans="26:26">
      <c r="Z919" s="3"/>
    </row>
    <row r="920" spans="26:26">
      <c r="Z920" s="3"/>
    </row>
    <row r="921" spans="26:26">
      <c r="Z921" s="3"/>
    </row>
    <row r="922" spans="26:26">
      <c r="Z922" s="3"/>
    </row>
    <row r="923" spans="26:26">
      <c r="Z923" s="3"/>
    </row>
    <row r="924" spans="26:26">
      <c r="Z924" s="3"/>
    </row>
    <row r="925" spans="26:26">
      <c r="Z925" s="3"/>
    </row>
    <row r="926" spans="26:26">
      <c r="Z926" s="3"/>
    </row>
    <row r="927" spans="26:26">
      <c r="Z927" s="3"/>
    </row>
    <row r="928" spans="26:26">
      <c r="Z928" s="3"/>
    </row>
    <row r="929" spans="26:26">
      <c r="Z929" s="3"/>
    </row>
    <row r="930" spans="26:26">
      <c r="Z930" s="3"/>
    </row>
    <row r="931" spans="26:26">
      <c r="Z931" s="3"/>
    </row>
    <row r="932" spans="26:26">
      <c r="Z932" s="3"/>
    </row>
    <row r="933" spans="26:26">
      <c r="Z933" s="3"/>
    </row>
    <row r="934" spans="26:26">
      <c r="Z934" s="3"/>
    </row>
    <row r="935" spans="26:26">
      <c r="Z935" s="3"/>
    </row>
    <row r="936" spans="26:26">
      <c r="Z936" s="3"/>
    </row>
    <row r="937" spans="26:26">
      <c r="Z937" s="3"/>
    </row>
    <row r="938" spans="26:26">
      <c r="Z938" s="3"/>
    </row>
    <row r="939" spans="26:26">
      <c r="Z939" s="3"/>
    </row>
    <row r="940" spans="26:26">
      <c r="Z940" s="3"/>
    </row>
    <row r="941" spans="26:26">
      <c r="Z941" s="3"/>
    </row>
    <row r="942" spans="26:26">
      <c r="Z942" s="3"/>
    </row>
    <row r="943" spans="26:26">
      <c r="Z943" s="3"/>
    </row>
    <row r="944" spans="26:26">
      <c r="Z944" s="3"/>
    </row>
    <row r="945" spans="26:26">
      <c r="Z945" s="3"/>
    </row>
    <row r="946" spans="26:26">
      <c r="Z946" s="3"/>
    </row>
    <row r="947" spans="26:26">
      <c r="Z947" s="3"/>
    </row>
    <row r="948" spans="26:26">
      <c r="Z948" s="3"/>
    </row>
    <row r="949" spans="26:26">
      <c r="Z949" s="3"/>
    </row>
    <row r="950" spans="26:26">
      <c r="Z950" s="3"/>
    </row>
    <row r="951" spans="26:26">
      <c r="Z951" s="3"/>
    </row>
    <row r="952" spans="26:26">
      <c r="Z952" s="3"/>
    </row>
    <row r="953" spans="26:26">
      <c r="Z953" s="3"/>
    </row>
    <row r="954" spans="26:26">
      <c r="Z954" s="3"/>
    </row>
    <row r="955" spans="26:26">
      <c r="Z955" s="3"/>
    </row>
    <row r="956" spans="26:26">
      <c r="Z956" s="3"/>
    </row>
    <row r="957" spans="26:26">
      <c r="Z957" s="3"/>
    </row>
    <row r="958" spans="26:26">
      <c r="Z958" s="3"/>
    </row>
    <row r="959" spans="26:26">
      <c r="Z959" s="3"/>
    </row>
    <row r="960" spans="26:26">
      <c r="Z960" s="3"/>
    </row>
    <row r="961" spans="26:26">
      <c r="Z961" s="3"/>
    </row>
    <row r="962" spans="26:26">
      <c r="Z962" s="3"/>
    </row>
    <row r="963" spans="26:26">
      <c r="Z963" s="3"/>
    </row>
    <row r="964" spans="26:26">
      <c r="Z964" s="3"/>
    </row>
    <row r="965" spans="26:26">
      <c r="Z965" s="3"/>
    </row>
    <row r="966" spans="26:26">
      <c r="Z966" s="3"/>
    </row>
    <row r="967" spans="26:26">
      <c r="Z967" s="3"/>
    </row>
    <row r="968" spans="26:26">
      <c r="Z968" s="3"/>
    </row>
    <row r="969" spans="26:26">
      <c r="Z969" s="3"/>
    </row>
    <row r="970" spans="26:26">
      <c r="Z970" s="3"/>
    </row>
    <row r="971" spans="26:26">
      <c r="Z971" s="3"/>
    </row>
    <row r="972" spans="26:26">
      <c r="Z972" s="3"/>
    </row>
    <row r="973" spans="26:26">
      <c r="Z973" s="3"/>
    </row>
    <row r="974" spans="26:26">
      <c r="Z974" s="3"/>
    </row>
    <row r="975" spans="26:26">
      <c r="Z975" s="3"/>
    </row>
    <row r="976" spans="26:26">
      <c r="Z976" s="3"/>
    </row>
    <row r="977" spans="26:26">
      <c r="Z977" s="3"/>
    </row>
    <row r="978" spans="26:26">
      <c r="Z978" s="3"/>
    </row>
    <row r="979" spans="26:26">
      <c r="Z979" s="3"/>
    </row>
    <row r="980" spans="26:26">
      <c r="Z980" s="3"/>
    </row>
    <row r="981" spans="26:26">
      <c r="Z981" s="3"/>
    </row>
    <row r="982" spans="26:26">
      <c r="Z982" s="3"/>
    </row>
    <row r="983" spans="26:26">
      <c r="Z983" s="3"/>
    </row>
    <row r="984" spans="26:26">
      <c r="Z984" s="3"/>
    </row>
    <row r="985" spans="26:26">
      <c r="Z985" s="3"/>
    </row>
    <row r="986" spans="26:26">
      <c r="Z986" s="3"/>
    </row>
    <row r="987" spans="26:26">
      <c r="Z987" s="3"/>
    </row>
    <row r="988" spans="26:26">
      <c r="Z988" s="3"/>
    </row>
    <row r="989" spans="26:26">
      <c r="Z989" s="3"/>
    </row>
    <row r="990" spans="26:26">
      <c r="Z990" s="3"/>
    </row>
    <row r="991" spans="26:26">
      <c r="Z991" s="3"/>
    </row>
    <row r="992" spans="26:26">
      <c r="Z992" s="3"/>
    </row>
    <row r="993" spans="26:26">
      <c r="Z993" s="3"/>
    </row>
    <row r="994" spans="26:26">
      <c r="Z994" s="3"/>
    </row>
    <row r="995" spans="26:26">
      <c r="Z995" s="3"/>
    </row>
    <row r="996" spans="26:26">
      <c r="Z996" s="3"/>
    </row>
    <row r="997" spans="26:26">
      <c r="Z997" s="3"/>
    </row>
    <row r="998" spans="26:26">
      <c r="Z998" s="3"/>
    </row>
    <row r="999" spans="26:26">
      <c r="Z999" s="3"/>
    </row>
    <row r="1000" spans="26:26">
      <c r="Z1000" s="3"/>
    </row>
    <row r="1001" spans="26:26">
      <c r="Z1001" s="3"/>
    </row>
    <row r="1002" spans="26:26">
      <c r="Z1002" s="3"/>
    </row>
    <row r="1003" spans="26:26">
      <c r="Z1003" s="3"/>
    </row>
    <row r="1004" spans="26:26">
      <c r="Z1004" s="3"/>
    </row>
    <row r="1005" spans="26:26">
      <c r="Z1005" s="3"/>
    </row>
    <row r="1006" spans="26:26">
      <c r="Z1006" s="3"/>
    </row>
    <row r="1007" spans="26:26">
      <c r="Z1007" s="3"/>
    </row>
    <row r="1008" spans="26:26">
      <c r="Z1008" s="3"/>
    </row>
    <row r="1009" spans="26:26">
      <c r="Z1009" s="3"/>
    </row>
    <row r="1010" spans="26:26">
      <c r="Z1010" s="3"/>
    </row>
    <row r="1011" spans="26:26">
      <c r="Z1011" s="3"/>
    </row>
    <row r="1012" spans="26:26">
      <c r="Z1012" s="3"/>
    </row>
    <row r="1013" spans="26:26">
      <c r="Z1013" s="3"/>
    </row>
    <row r="1014" spans="26:26">
      <c r="Z1014" s="3"/>
    </row>
    <row r="1015" spans="26:26">
      <c r="Z1015" s="3"/>
    </row>
    <row r="1016" spans="26:26">
      <c r="Z1016" s="3"/>
    </row>
    <row r="1017" spans="26:26">
      <c r="Z1017" s="3"/>
    </row>
    <row r="1018" spans="26:26">
      <c r="Z1018" s="3"/>
    </row>
    <row r="1019" spans="26:26">
      <c r="Z1019" s="3"/>
    </row>
    <row r="1020" spans="26:26">
      <c r="Z1020" s="3"/>
    </row>
    <row r="1021" spans="26:26">
      <c r="Z1021" s="3"/>
    </row>
    <row r="1022" spans="26:26">
      <c r="Z1022" s="3"/>
    </row>
    <row r="1023" spans="26:26">
      <c r="Z1023" s="3"/>
    </row>
    <row r="1024" spans="26:26">
      <c r="Z1024" s="3"/>
    </row>
    <row r="1025" spans="26:26">
      <c r="Z1025" s="3"/>
    </row>
    <row r="1026" spans="26:26">
      <c r="Z1026" s="3"/>
    </row>
    <row r="1027" spans="26:26">
      <c r="Z1027" s="3"/>
    </row>
    <row r="1028" spans="26:26">
      <c r="Z1028" s="3"/>
    </row>
    <row r="1029" spans="26:26">
      <c r="Z1029" s="3"/>
    </row>
    <row r="1030" spans="26:26">
      <c r="Z1030" s="3"/>
    </row>
    <row r="1031" spans="26:26">
      <c r="Z1031" s="3"/>
    </row>
    <row r="1032" spans="26:26">
      <c r="Z1032" s="3"/>
    </row>
    <row r="1033" spans="26:26">
      <c r="Z1033" s="3"/>
    </row>
    <row r="1034" spans="26:26">
      <c r="Z1034" s="3"/>
    </row>
    <row r="1035" spans="26:26">
      <c r="Z1035" s="3"/>
    </row>
    <row r="1036" spans="26:26">
      <c r="Z1036" s="3"/>
    </row>
    <row r="1037" spans="26:26">
      <c r="Z1037" s="3"/>
    </row>
    <row r="1038" spans="26:26">
      <c r="Z1038" s="3"/>
    </row>
    <row r="1039" spans="26:26">
      <c r="Z1039" s="3"/>
    </row>
    <row r="1040" spans="26:26">
      <c r="Z1040" s="3"/>
    </row>
    <row r="1041" spans="26:26">
      <c r="Z1041" s="3"/>
    </row>
    <row r="1042" spans="26:26">
      <c r="Z1042" s="3"/>
    </row>
    <row r="1043" spans="26:26">
      <c r="Z1043" s="3"/>
    </row>
    <row r="1044" spans="26:26">
      <c r="Z1044" s="3"/>
    </row>
    <row r="1045" spans="26:26">
      <c r="Z1045" s="3"/>
    </row>
    <row r="1046" spans="26:26">
      <c r="Z1046" s="3"/>
    </row>
    <row r="1047" spans="26:26">
      <c r="Z1047" s="3"/>
    </row>
    <row r="1048" spans="26:26">
      <c r="Z1048" s="3"/>
    </row>
    <row r="1049" spans="26:26">
      <c r="Z1049" s="3"/>
    </row>
    <row r="1050" spans="26:26">
      <c r="Z1050" s="3"/>
    </row>
    <row r="1051" spans="26:26">
      <c r="Z1051" s="3"/>
    </row>
    <row r="1052" spans="26:26">
      <c r="Z1052" s="3"/>
    </row>
    <row r="1053" spans="26:26">
      <c r="Z1053" s="3"/>
    </row>
    <row r="1054" spans="26:26">
      <c r="Z1054" s="3"/>
    </row>
    <row r="1055" spans="26:26">
      <c r="Z1055" s="3"/>
    </row>
    <row r="1056" spans="26:26">
      <c r="Z1056" s="3"/>
    </row>
    <row r="1057" spans="26:26">
      <c r="Z1057" s="3"/>
    </row>
    <row r="1058" spans="26:26">
      <c r="Z1058" s="3"/>
    </row>
    <row r="1059" spans="26:26">
      <c r="Z1059" s="3"/>
    </row>
    <row r="1060" spans="26:26">
      <c r="Z1060" s="3"/>
    </row>
    <row r="1061" spans="26:26">
      <c r="Z1061" s="3"/>
    </row>
    <row r="1062" spans="26:26">
      <c r="Z1062" s="3"/>
    </row>
    <row r="1063" spans="26:26">
      <c r="Z1063" s="3"/>
    </row>
    <row r="1064" spans="26:26">
      <c r="Z1064" s="3"/>
    </row>
    <row r="1065" spans="26:26">
      <c r="Z1065" s="3"/>
    </row>
    <row r="1066" spans="26:26">
      <c r="Z1066" s="3"/>
    </row>
    <row r="1067" spans="26:26">
      <c r="Z1067" s="3"/>
    </row>
    <row r="1068" spans="26:26">
      <c r="Z1068" s="3"/>
    </row>
    <row r="1069" spans="26:26">
      <c r="Z1069" s="3"/>
    </row>
    <row r="1070" spans="26:26">
      <c r="Z1070" s="3"/>
    </row>
    <row r="1071" spans="26:26">
      <c r="Z1071" s="3"/>
    </row>
    <row r="1072" spans="26:26">
      <c r="Z1072" s="3"/>
    </row>
    <row r="1073" spans="26:26">
      <c r="Z1073" s="3"/>
    </row>
    <row r="1074" spans="26:26">
      <c r="Z1074" s="3"/>
    </row>
    <row r="1075" spans="26:26">
      <c r="Z1075" s="3"/>
    </row>
    <row r="1076" spans="26:26">
      <c r="Z1076" s="3"/>
    </row>
    <row r="1077" spans="26:26">
      <c r="Z1077" s="3"/>
    </row>
    <row r="1078" spans="26:26">
      <c r="Z1078" s="3"/>
    </row>
    <row r="1079" spans="26:26">
      <c r="Z1079" s="3"/>
    </row>
    <row r="1080" spans="26:26">
      <c r="Z1080" s="3"/>
    </row>
    <row r="1081" spans="26:26">
      <c r="Z1081" s="3"/>
    </row>
    <row r="1082" spans="26:26">
      <c r="Z1082" s="3"/>
    </row>
    <row r="1083" spans="26:26">
      <c r="Z1083" s="3"/>
    </row>
    <row r="1084" spans="26:26">
      <c r="Z1084" s="3"/>
    </row>
    <row r="1085" spans="26:26">
      <c r="Z1085" s="3"/>
    </row>
    <row r="1086" spans="26:26">
      <c r="Z1086" s="3"/>
    </row>
    <row r="1087" spans="26:26">
      <c r="Z1087" s="3"/>
    </row>
    <row r="1088" spans="26:26">
      <c r="Z1088" s="3"/>
    </row>
    <row r="1089" spans="26:26">
      <c r="Z1089" s="3"/>
    </row>
    <row r="1090" spans="26:26">
      <c r="Z1090" s="3"/>
    </row>
    <row r="1091" spans="26:26">
      <c r="Z1091" s="3"/>
    </row>
    <row r="1092" spans="26:26">
      <c r="Z1092" s="3"/>
    </row>
    <row r="1093" spans="26:26">
      <c r="Z1093" s="3"/>
    </row>
    <row r="1094" spans="26:26">
      <c r="Z1094" s="3"/>
    </row>
    <row r="1095" spans="26:26">
      <c r="Z1095" s="3"/>
    </row>
    <row r="1096" spans="26:26">
      <c r="Z1096" s="3"/>
    </row>
    <row r="1097" spans="26:26">
      <c r="Z1097" s="3"/>
    </row>
    <row r="1098" spans="26:26">
      <c r="Z1098" s="3"/>
    </row>
    <row r="1099" spans="26:26">
      <c r="Z1099" s="3"/>
    </row>
    <row r="1100" spans="26:26">
      <c r="Z1100" s="3"/>
    </row>
    <row r="1101" spans="26:26">
      <c r="Z1101" s="3"/>
    </row>
    <row r="1102" spans="26:26">
      <c r="Z1102" s="3"/>
    </row>
    <row r="1103" spans="26:26">
      <c r="Z1103" s="3"/>
    </row>
    <row r="1104" spans="26:26">
      <c r="Z1104" s="3"/>
    </row>
    <row r="1105" spans="26:26">
      <c r="Z1105" s="3"/>
    </row>
    <row r="1106" spans="26:26">
      <c r="Z1106" s="3"/>
    </row>
    <row r="1107" spans="26:26">
      <c r="Z1107" s="3"/>
    </row>
    <row r="1108" spans="26:26">
      <c r="Z1108" s="3"/>
    </row>
    <row r="1109" spans="26:26">
      <c r="Z1109" s="3"/>
    </row>
    <row r="1110" spans="26:26">
      <c r="Z1110" s="3"/>
    </row>
    <row r="1111" spans="26:26">
      <c r="Z1111" s="3"/>
    </row>
    <row r="1112" spans="26:26">
      <c r="Z1112" s="3"/>
    </row>
    <row r="1113" spans="26:26">
      <c r="Z1113" s="3"/>
    </row>
    <row r="1114" spans="26:26">
      <c r="Z1114" s="3"/>
    </row>
    <row r="1115" spans="26:26">
      <c r="Z1115" s="3"/>
    </row>
    <row r="1116" spans="26:26">
      <c r="Z1116" s="3"/>
    </row>
    <row r="1117" spans="26:26">
      <c r="Z1117" s="3"/>
    </row>
    <row r="1118" spans="26:26">
      <c r="Z1118" s="3"/>
    </row>
    <row r="1119" spans="26:26">
      <c r="Z1119" s="3"/>
    </row>
    <row r="1120" spans="26:26">
      <c r="Z1120" s="3"/>
    </row>
    <row r="1121" spans="26:26">
      <c r="Z1121" s="3"/>
    </row>
    <row r="1122" spans="26:26">
      <c r="Z1122" s="3"/>
    </row>
    <row r="1123" spans="26:26">
      <c r="Z1123" s="3"/>
    </row>
    <row r="1124" spans="26:26">
      <c r="Z1124" s="3"/>
    </row>
    <row r="1125" spans="26:26">
      <c r="Z1125" s="3"/>
    </row>
    <row r="1126" spans="26:26">
      <c r="Z1126" s="3"/>
    </row>
    <row r="1127" spans="26:26">
      <c r="Z1127" s="3"/>
    </row>
    <row r="1128" spans="26:26">
      <c r="Z1128" s="3"/>
    </row>
    <row r="1129" spans="26:26">
      <c r="Z1129" s="3"/>
    </row>
    <row r="1130" spans="26:26">
      <c r="Z1130" s="3"/>
    </row>
    <row r="1131" spans="26:26">
      <c r="Z1131" s="3"/>
    </row>
    <row r="1132" spans="26:26">
      <c r="Z1132" s="3"/>
    </row>
    <row r="1133" spans="26:26">
      <c r="Z1133" s="3"/>
    </row>
    <row r="1134" spans="26:26">
      <c r="Z1134" s="3"/>
    </row>
    <row r="1135" spans="26:26">
      <c r="Z1135" s="3"/>
    </row>
    <row r="1136" spans="26:26">
      <c r="Z1136" s="3"/>
    </row>
    <row r="1137" spans="26:26">
      <c r="Z1137" s="3"/>
    </row>
    <row r="1138" spans="26:26">
      <c r="Z1138" s="3"/>
    </row>
    <row r="1139" spans="26:26">
      <c r="Z1139" s="3"/>
    </row>
    <row r="1140" spans="26:26">
      <c r="Z1140" s="3"/>
    </row>
    <row r="1141" spans="26:26">
      <c r="Z1141" s="3"/>
    </row>
    <row r="1142" spans="26:26">
      <c r="Z1142" s="3"/>
    </row>
    <row r="1143" spans="26:26">
      <c r="Z1143" s="3"/>
    </row>
    <row r="1144" spans="26:26">
      <c r="Z1144" s="3"/>
    </row>
    <row r="1145" spans="26:26">
      <c r="Z1145" s="3"/>
    </row>
    <row r="1146" spans="26:26">
      <c r="Z1146" s="3"/>
    </row>
    <row r="1147" spans="26:26">
      <c r="Z1147" s="3"/>
    </row>
    <row r="1148" spans="26:26">
      <c r="Z1148" s="3"/>
    </row>
    <row r="1149" spans="26:26">
      <c r="Z1149" s="3"/>
    </row>
    <row r="1150" spans="26:26">
      <c r="Z1150" s="3"/>
    </row>
    <row r="1151" spans="26:26">
      <c r="Z1151" s="3"/>
    </row>
    <row r="1152" spans="26:26">
      <c r="Z1152" s="3"/>
    </row>
    <row r="1153" spans="26:26">
      <c r="Z1153" s="3"/>
    </row>
    <row r="1154" spans="26:26">
      <c r="Z1154" s="3"/>
    </row>
    <row r="1155" spans="26:26">
      <c r="Z1155" s="3"/>
    </row>
    <row r="1156" spans="26:26">
      <c r="Z1156" s="3"/>
    </row>
    <row r="1157" spans="26:26">
      <c r="Z1157" s="3"/>
    </row>
    <row r="1158" spans="26:26">
      <c r="Z1158" s="3"/>
    </row>
    <row r="1159" spans="26:26">
      <c r="Z1159" s="3"/>
    </row>
    <row r="1160" spans="26:26">
      <c r="Z1160" s="3"/>
    </row>
    <row r="1161" spans="26:26">
      <c r="Z1161" s="3"/>
    </row>
    <row r="1162" spans="26:26">
      <c r="Z1162" s="3"/>
    </row>
    <row r="1163" spans="26:26">
      <c r="Z1163" s="3"/>
    </row>
    <row r="1164" spans="26:26">
      <c r="Z1164" s="3"/>
    </row>
    <row r="1165" spans="26:26">
      <c r="Z1165" s="3"/>
    </row>
    <row r="1166" spans="26:26">
      <c r="Z1166" s="3"/>
    </row>
    <row r="1167" spans="26:26">
      <c r="Z1167" s="3"/>
    </row>
    <row r="1168" spans="26:26">
      <c r="Z1168" s="3"/>
    </row>
    <row r="1169" spans="26:26">
      <c r="Z1169" s="3"/>
    </row>
    <row r="1170" spans="26:26">
      <c r="Z1170" s="3"/>
    </row>
    <row r="1171" spans="26:26">
      <c r="Z1171" s="3"/>
    </row>
    <row r="1172" spans="26:26">
      <c r="Z1172" s="3"/>
    </row>
    <row r="1173" spans="26:26">
      <c r="Z1173" s="3"/>
    </row>
    <row r="1174" spans="26:26">
      <c r="Z1174" s="3"/>
    </row>
    <row r="1175" spans="26:26">
      <c r="Z1175" s="3"/>
    </row>
    <row r="1176" spans="26:26">
      <c r="Z1176" s="3"/>
    </row>
    <row r="1177" spans="26:26">
      <c r="Z1177" s="3"/>
    </row>
    <row r="1178" spans="26:26">
      <c r="Z1178" s="3"/>
    </row>
    <row r="1179" spans="26:26">
      <c r="Z1179" s="3"/>
    </row>
    <row r="1180" spans="26:26">
      <c r="Z1180" s="3"/>
    </row>
    <row r="1181" spans="26:26">
      <c r="Z1181" s="3"/>
    </row>
    <row r="1182" spans="26:26">
      <c r="Z1182" s="3"/>
    </row>
    <row r="1183" spans="26:26">
      <c r="Z1183" s="3"/>
    </row>
    <row r="1184" spans="26:26">
      <c r="Z1184" s="3"/>
    </row>
    <row r="1185" spans="26:26">
      <c r="Z1185" s="3"/>
    </row>
    <row r="1186" spans="26:26">
      <c r="Z1186" s="3"/>
    </row>
    <row r="1187" spans="26:26">
      <c r="Z1187" s="3"/>
    </row>
    <row r="1188" spans="26:26">
      <c r="Z1188" s="3"/>
    </row>
    <row r="1189" spans="26:26">
      <c r="Z1189" s="3"/>
    </row>
    <row r="1190" spans="26:26">
      <c r="Z1190" s="3"/>
    </row>
    <row r="1191" spans="26:26">
      <c r="Z1191" s="3"/>
    </row>
    <row r="1192" spans="26:26">
      <c r="Z1192" s="3"/>
    </row>
    <row r="1193" spans="26:26">
      <c r="Z1193" s="3"/>
    </row>
    <row r="1194" spans="26:26">
      <c r="Z1194" s="3"/>
    </row>
    <row r="1195" spans="26:26">
      <c r="Z1195" s="3"/>
    </row>
    <row r="1196" spans="26:26">
      <c r="Z1196" s="3"/>
    </row>
    <row r="1197" spans="26:26">
      <c r="Z1197" s="3"/>
    </row>
    <row r="1198" spans="26:26">
      <c r="Z1198" s="3"/>
    </row>
    <row r="1199" spans="26:26">
      <c r="Z1199" s="3"/>
    </row>
    <row r="1200" spans="26:26">
      <c r="Z1200" s="3"/>
    </row>
    <row r="1201" spans="26:26">
      <c r="Z1201" s="3"/>
    </row>
    <row r="1202" spans="26:26">
      <c r="Z1202" s="3"/>
    </row>
    <row r="1203" spans="26:26">
      <c r="Z1203" s="3"/>
    </row>
    <row r="1204" spans="26:26">
      <c r="Z1204" s="3"/>
    </row>
    <row r="1205" spans="26:26">
      <c r="Z1205" s="3"/>
    </row>
    <row r="1206" spans="26:26">
      <c r="Z1206" s="3"/>
    </row>
    <row r="1207" spans="26:26">
      <c r="Z1207" s="3"/>
    </row>
    <row r="1208" spans="26:26">
      <c r="Z1208" s="3"/>
    </row>
    <row r="1209" spans="26:26">
      <c r="Z1209" s="3"/>
    </row>
    <row r="1210" spans="26:26">
      <c r="Z1210" s="3"/>
    </row>
    <row r="1211" spans="26:26">
      <c r="Z1211" s="3"/>
    </row>
    <row r="1212" spans="26:26">
      <c r="Z1212" s="3"/>
    </row>
    <row r="1213" spans="26:26">
      <c r="Z1213" s="3"/>
    </row>
    <row r="1214" spans="26:26">
      <c r="Z1214" s="3"/>
    </row>
    <row r="1215" spans="26:26">
      <c r="Z1215" s="3"/>
    </row>
    <row r="1216" spans="26:26">
      <c r="Z1216" s="3"/>
    </row>
    <row r="1217" spans="26:26">
      <c r="Z1217" s="3"/>
    </row>
    <row r="1218" spans="26:26">
      <c r="Z1218" s="3"/>
    </row>
    <row r="1219" spans="26:26">
      <c r="Z1219" s="3"/>
    </row>
    <row r="1220" spans="26:26">
      <c r="Z1220" s="3"/>
    </row>
    <row r="1221" spans="26:26">
      <c r="Z1221" s="3"/>
    </row>
    <row r="1222" spans="26:26">
      <c r="Z1222" s="3"/>
    </row>
    <row r="1223" spans="26:26">
      <c r="Z1223" s="3"/>
    </row>
    <row r="1224" spans="26:26">
      <c r="Z1224" s="3"/>
    </row>
    <row r="1225" spans="26:26">
      <c r="Z1225" s="3"/>
    </row>
    <row r="1226" spans="26:26">
      <c r="Z1226" s="3"/>
    </row>
    <row r="1227" spans="26:26">
      <c r="Z1227" s="3"/>
    </row>
    <row r="1228" spans="26:26">
      <c r="Z1228" s="3"/>
    </row>
    <row r="1229" spans="26:26">
      <c r="Z1229" s="3"/>
    </row>
    <row r="1230" spans="26:26">
      <c r="Z1230" s="3"/>
    </row>
    <row r="1231" spans="26:26">
      <c r="Z1231" s="3"/>
    </row>
    <row r="1232" spans="26:26">
      <c r="Z1232" s="3"/>
    </row>
    <row r="1233" spans="26:26">
      <c r="Z1233" s="3"/>
    </row>
    <row r="1234" spans="26:26">
      <c r="Z1234" s="3"/>
    </row>
    <row r="1235" spans="26:26">
      <c r="Z1235" s="3"/>
    </row>
    <row r="1236" spans="26:26">
      <c r="Z1236" s="3"/>
    </row>
    <row r="1237" spans="26:26">
      <c r="Z1237" s="3"/>
    </row>
    <row r="1238" spans="26:26">
      <c r="Z1238" s="3"/>
    </row>
    <row r="1239" spans="26:26">
      <c r="Z1239" s="3"/>
    </row>
    <row r="1240" spans="26:26">
      <c r="Z1240" s="3"/>
    </row>
    <row r="1241" spans="26:26">
      <c r="Z1241" s="3"/>
    </row>
    <row r="1242" spans="26:26">
      <c r="Z1242" s="3"/>
    </row>
    <row r="1243" spans="26:26">
      <c r="Z1243" s="3"/>
    </row>
    <row r="1244" spans="26:26">
      <c r="Z1244" s="3"/>
    </row>
    <row r="1245" spans="26:26">
      <c r="Z1245" s="3"/>
    </row>
    <row r="1246" spans="26:26">
      <c r="Z1246" s="3"/>
    </row>
    <row r="1247" spans="26:26">
      <c r="Z1247" s="3"/>
    </row>
    <row r="1248" spans="26:26">
      <c r="Z1248" s="3"/>
    </row>
    <row r="1249" spans="26:26">
      <c r="Z1249" s="3"/>
    </row>
    <row r="1250" spans="26:26">
      <c r="Z1250" s="3"/>
    </row>
    <row r="1251" spans="26:26">
      <c r="Z1251" s="3"/>
    </row>
    <row r="1252" spans="26:26">
      <c r="Z1252" s="3"/>
    </row>
    <row r="1253" spans="26:26">
      <c r="Z1253" s="3"/>
    </row>
    <row r="1254" spans="26:26">
      <c r="Z1254" s="3"/>
    </row>
    <row r="1255" spans="26:26">
      <c r="Z1255" s="3"/>
    </row>
    <row r="1256" spans="26:26">
      <c r="Z1256" s="3"/>
    </row>
    <row r="1257" spans="26:26">
      <c r="Z1257" s="3"/>
    </row>
    <row r="1258" spans="26:26">
      <c r="Z1258" s="3"/>
    </row>
    <row r="1259" spans="26:26">
      <c r="Z1259" s="3"/>
    </row>
    <row r="1260" spans="26:26">
      <c r="Z1260" s="3"/>
    </row>
    <row r="1261" spans="26:26">
      <c r="Z1261" s="3"/>
    </row>
    <row r="1262" spans="26:26">
      <c r="Z1262" s="3"/>
    </row>
    <row r="1263" spans="26:26">
      <c r="Z1263" s="3"/>
    </row>
    <row r="1264" spans="26:26">
      <c r="Z1264" s="3"/>
    </row>
    <row r="1265" spans="26:26">
      <c r="Z1265" s="3"/>
    </row>
    <row r="1266" spans="26:26">
      <c r="Z1266" s="3"/>
    </row>
    <row r="1267" spans="26:26">
      <c r="Z1267" s="3"/>
    </row>
    <row r="1268" spans="26:26">
      <c r="Z1268" s="3"/>
    </row>
    <row r="1269" spans="26:26">
      <c r="Z1269" s="3"/>
    </row>
    <row r="1270" spans="26:26">
      <c r="Z1270" s="3"/>
    </row>
    <row r="1271" spans="26:26">
      <c r="Z1271" s="3"/>
    </row>
    <row r="1272" spans="26:26">
      <c r="Z1272" s="3"/>
    </row>
    <row r="1273" spans="26:26">
      <c r="Z1273" s="3"/>
    </row>
    <row r="1274" spans="26:26">
      <c r="Z1274" s="3"/>
    </row>
    <row r="1275" spans="26:26">
      <c r="Z1275" s="3"/>
    </row>
    <row r="1276" spans="26:26">
      <c r="Z1276" s="3"/>
    </row>
    <row r="1277" spans="26:26">
      <c r="Z1277" s="3"/>
    </row>
    <row r="1278" spans="26:26">
      <c r="Z1278" s="3"/>
    </row>
    <row r="1279" spans="26:26">
      <c r="Z1279" s="3"/>
    </row>
    <row r="1280" spans="26:26">
      <c r="Z1280" s="3"/>
    </row>
    <row r="1281" spans="26:26">
      <c r="Z1281" s="3"/>
    </row>
    <row r="1282" spans="26:26">
      <c r="Z1282" s="3"/>
    </row>
    <row r="1283" spans="26:26">
      <c r="Z1283" s="3"/>
    </row>
    <row r="1284" spans="26:26">
      <c r="Z1284" s="3"/>
    </row>
    <row r="1285" spans="26:26">
      <c r="Z1285" s="3"/>
    </row>
    <row r="1286" spans="26:26">
      <c r="Z1286" s="3"/>
    </row>
    <row r="1287" spans="26:26">
      <c r="Z1287" s="3"/>
    </row>
    <row r="1288" spans="26:26">
      <c r="Z1288" s="3"/>
    </row>
    <row r="1289" spans="26:26">
      <c r="Z1289" s="3"/>
    </row>
    <row r="1290" spans="26:26">
      <c r="Z1290" s="3"/>
    </row>
    <row r="1291" spans="26:26">
      <c r="Z1291" s="3"/>
    </row>
    <row r="1292" spans="26:26">
      <c r="Z1292" s="3"/>
    </row>
    <row r="1293" spans="26:26">
      <c r="Z1293" s="3"/>
    </row>
    <row r="1294" spans="26:26">
      <c r="Z1294" s="3"/>
    </row>
    <row r="1295" spans="26:26">
      <c r="Z1295" s="3"/>
    </row>
    <row r="1296" spans="26:26">
      <c r="Z1296" s="3"/>
    </row>
    <row r="1297" spans="26:26">
      <c r="Z1297" s="3"/>
    </row>
    <row r="1298" spans="26:26">
      <c r="Z1298" s="3"/>
    </row>
    <row r="1299" spans="26:26">
      <c r="Z1299" s="3"/>
    </row>
    <row r="1300" spans="26:26">
      <c r="Z1300" s="3"/>
    </row>
    <row r="1301" spans="26:26">
      <c r="Z1301" s="3"/>
    </row>
    <row r="1302" spans="26:26">
      <c r="Z1302" s="3"/>
    </row>
    <row r="1303" spans="26:26">
      <c r="Z1303" s="3"/>
    </row>
    <row r="1304" spans="26:26">
      <c r="Z1304" s="3"/>
    </row>
    <row r="1305" spans="26:26">
      <c r="Z1305" s="3"/>
    </row>
    <row r="1306" spans="26:26">
      <c r="Z1306" s="3"/>
    </row>
    <row r="1307" spans="26:26">
      <c r="Z1307" s="3"/>
    </row>
    <row r="1308" spans="26:26">
      <c r="Z1308" s="3"/>
    </row>
    <row r="1309" spans="26:26">
      <c r="Z1309" s="3"/>
    </row>
    <row r="1310" spans="26:26">
      <c r="Z1310" s="3"/>
    </row>
    <row r="1311" spans="26:26">
      <c r="Z1311" s="3"/>
    </row>
    <row r="1312" spans="26:26">
      <c r="Z1312" s="3"/>
    </row>
    <row r="1313" spans="26:26">
      <c r="Z1313" s="3"/>
    </row>
    <row r="1314" spans="26:26">
      <c r="Z1314" s="3"/>
    </row>
    <row r="1315" spans="26:26">
      <c r="Z1315" s="3"/>
    </row>
    <row r="1316" spans="26:26">
      <c r="Z1316" s="3"/>
    </row>
    <row r="1317" spans="26:26">
      <c r="Z1317" s="3"/>
    </row>
    <row r="1318" spans="26:26">
      <c r="Z1318" s="3"/>
    </row>
    <row r="1319" spans="26:26">
      <c r="Z1319" s="3"/>
    </row>
    <row r="1320" spans="26:26">
      <c r="Z1320" s="3"/>
    </row>
    <row r="1321" spans="26:26">
      <c r="Z1321" s="3"/>
    </row>
    <row r="1322" spans="26:26">
      <c r="Z1322" s="3"/>
    </row>
    <row r="1323" spans="26:26">
      <c r="Z1323" s="3"/>
    </row>
    <row r="1324" spans="26:26">
      <c r="Z1324" s="3"/>
    </row>
    <row r="1325" spans="26:26">
      <c r="Z1325" s="3"/>
    </row>
    <row r="1326" spans="26:26">
      <c r="Z1326" s="3"/>
    </row>
    <row r="1327" spans="26:26">
      <c r="Z1327" s="3"/>
    </row>
    <row r="1328" spans="26:26">
      <c r="Z1328" s="3"/>
    </row>
    <row r="1329" spans="26:26">
      <c r="Z1329" s="3"/>
    </row>
    <row r="1330" spans="26:26">
      <c r="Z1330" s="3"/>
    </row>
    <row r="1331" spans="26:26">
      <c r="Z1331" s="3"/>
    </row>
    <row r="1332" spans="26:26">
      <c r="Z1332" s="3"/>
    </row>
    <row r="1333" spans="26:26">
      <c r="Z1333" s="3"/>
    </row>
    <row r="1334" spans="26:26">
      <c r="Z1334" s="3"/>
    </row>
    <row r="1335" spans="26:26">
      <c r="Z1335" s="3"/>
    </row>
    <row r="1336" spans="26:26">
      <c r="Z1336" s="3"/>
    </row>
    <row r="1337" spans="26:26">
      <c r="Z1337" s="3"/>
    </row>
    <row r="1338" spans="26:26">
      <c r="Z1338" s="3"/>
    </row>
    <row r="1339" spans="26:26">
      <c r="Z1339" s="3"/>
    </row>
    <row r="1340" spans="26:26">
      <c r="Z1340" s="3"/>
    </row>
    <row r="1341" spans="26:26">
      <c r="Z1341" s="3"/>
    </row>
    <row r="1342" spans="26:26">
      <c r="Z1342" s="3"/>
    </row>
    <row r="1343" spans="26:26">
      <c r="Z1343" s="3"/>
    </row>
    <row r="1344" spans="26:26">
      <c r="Z1344" s="3"/>
    </row>
    <row r="1345" spans="26:26">
      <c r="Z1345" s="3"/>
    </row>
    <row r="1346" spans="26:26">
      <c r="Z1346" s="3"/>
    </row>
    <row r="1347" spans="26:26">
      <c r="Z1347" s="3"/>
    </row>
    <row r="1348" spans="26:26">
      <c r="Z1348" s="3"/>
    </row>
    <row r="1349" spans="26:26">
      <c r="Z1349" s="3"/>
    </row>
    <row r="1350" spans="26:26">
      <c r="Z1350" s="3"/>
    </row>
    <row r="1351" spans="26:26">
      <c r="Z1351" s="3"/>
    </row>
    <row r="1352" spans="26:26">
      <c r="Z1352" s="3"/>
    </row>
    <row r="1353" spans="26:26">
      <c r="Z1353" s="3"/>
    </row>
    <row r="1354" spans="26:26">
      <c r="Z1354" s="3"/>
    </row>
    <row r="1355" spans="26:26">
      <c r="Z1355" s="3"/>
    </row>
    <row r="1356" spans="26:26">
      <c r="Z1356" s="3"/>
    </row>
    <row r="1357" spans="26:26">
      <c r="Z1357" s="3"/>
    </row>
    <row r="1358" spans="26:26">
      <c r="Z1358" s="3"/>
    </row>
    <row r="1359" spans="26:26">
      <c r="Z1359" s="3"/>
    </row>
    <row r="1360" spans="26:26">
      <c r="Z1360" s="3"/>
    </row>
    <row r="1361" spans="26:26">
      <c r="Z1361" s="3"/>
    </row>
    <row r="1362" spans="26:26">
      <c r="Z1362" s="3"/>
    </row>
    <row r="1363" spans="26:26">
      <c r="Z1363" s="3"/>
    </row>
    <row r="1364" spans="26:26">
      <c r="Z1364" s="3"/>
    </row>
    <row r="1365" spans="26:26">
      <c r="Z1365" s="3"/>
    </row>
    <row r="1366" spans="26:26">
      <c r="Z1366" s="3"/>
    </row>
    <row r="1367" spans="26:26">
      <c r="Z1367" s="3"/>
    </row>
    <row r="1368" spans="26:26">
      <c r="Z1368" s="3"/>
    </row>
    <row r="1369" spans="26:26">
      <c r="Z1369" s="3"/>
    </row>
    <row r="1370" spans="26:26">
      <c r="Z1370" s="3"/>
    </row>
    <row r="1371" spans="26:26">
      <c r="Z1371" s="3"/>
    </row>
    <row r="1372" spans="26:26">
      <c r="Z1372" s="3"/>
    </row>
    <row r="1373" spans="26:26">
      <c r="Z1373" s="3"/>
    </row>
    <row r="1374" spans="26:26">
      <c r="Z1374" s="3"/>
    </row>
    <row r="1375" spans="26:26">
      <c r="Z1375" s="3"/>
    </row>
    <row r="1376" spans="26:26">
      <c r="Z1376" s="3"/>
    </row>
    <row r="1377" spans="26:26">
      <c r="Z1377" s="3"/>
    </row>
    <row r="1378" spans="26:26">
      <c r="Z1378" s="3"/>
    </row>
    <row r="1379" spans="26:26">
      <c r="Z1379" s="3"/>
    </row>
    <row r="1380" spans="26:26">
      <c r="Z1380" s="3"/>
    </row>
    <row r="1381" spans="26:26">
      <c r="Z1381" s="3"/>
    </row>
    <row r="1382" spans="26:26">
      <c r="Z1382" s="3"/>
    </row>
    <row r="1383" spans="26:26">
      <c r="Z1383" s="3"/>
    </row>
    <row r="1384" spans="26:26">
      <c r="Z1384" s="3"/>
    </row>
    <row r="1385" spans="26:26">
      <c r="Z1385" s="3"/>
    </row>
    <row r="1386" spans="26:26">
      <c r="Z1386" s="3"/>
    </row>
    <row r="1387" spans="26:26">
      <c r="Z1387" s="3"/>
    </row>
    <row r="1388" spans="26:26">
      <c r="Z1388" s="3"/>
    </row>
    <row r="1389" spans="26:26">
      <c r="Z1389" s="3"/>
    </row>
    <row r="1390" spans="26:26">
      <c r="Z1390" s="3"/>
    </row>
    <row r="1391" spans="26:26">
      <c r="Z1391" s="3"/>
    </row>
    <row r="1392" spans="26:26">
      <c r="Z1392" s="3"/>
    </row>
    <row r="1393" spans="26:26">
      <c r="Z1393" s="3"/>
    </row>
    <row r="1394" spans="26:26">
      <c r="Z1394" s="3"/>
    </row>
    <row r="1395" spans="26:26">
      <c r="Z1395" s="3"/>
    </row>
    <row r="1396" spans="26:26">
      <c r="Z1396" s="3"/>
    </row>
    <row r="1397" spans="26:26">
      <c r="Z1397" s="3"/>
    </row>
    <row r="1398" spans="26:26">
      <c r="Z1398" s="3"/>
    </row>
    <row r="1399" spans="26:26">
      <c r="Z1399" s="3"/>
    </row>
    <row r="1400" spans="26:26">
      <c r="Z1400" s="3"/>
    </row>
    <row r="1401" spans="26:26">
      <c r="Z1401" s="3"/>
    </row>
    <row r="1402" spans="26:26">
      <c r="Z1402" s="3"/>
    </row>
    <row r="1403" spans="26:26">
      <c r="Z1403" s="3"/>
    </row>
    <row r="1404" spans="26:26">
      <c r="Z1404" s="3"/>
    </row>
    <row r="1405" spans="26:26">
      <c r="Z1405" s="3"/>
    </row>
    <row r="1406" spans="26:26">
      <c r="Z1406" s="3"/>
    </row>
    <row r="1407" spans="26:26">
      <c r="Z1407" s="3"/>
    </row>
    <row r="1408" spans="26:26">
      <c r="Z1408" s="3"/>
    </row>
    <row r="1409" spans="26:26">
      <c r="Z1409" s="3"/>
    </row>
    <row r="1410" spans="26:26">
      <c r="Z1410" s="3"/>
    </row>
    <row r="1411" spans="26:26">
      <c r="Z1411" s="3"/>
    </row>
    <row r="1412" spans="26:26">
      <c r="Z1412" s="3"/>
    </row>
    <row r="1413" spans="26:26">
      <c r="Z1413" s="3"/>
    </row>
    <row r="1414" spans="26:26">
      <c r="Z1414" s="3"/>
    </row>
    <row r="1415" spans="26:26">
      <c r="Z1415" s="3"/>
    </row>
    <row r="1416" spans="26:26">
      <c r="Z1416" s="3"/>
    </row>
    <row r="1417" spans="26:26">
      <c r="Z1417" s="3"/>
    </row>
    <row r="1418" spans="26:26">
      <c r="Z1418" s="3"/>
    </row>
    <row r="1419" spans="26:26">
      <c r="Z1419" s="3"/>
    </row>
    <row r="1420" spans="26:26">
      <c r="Z1420" s="3"/>
    </row>
    <row r="1421" spans="26:26">
      <c r="Z1421" s="3"/>
    </row>
    <row r="1422" spans="26:26">
      <c r="Z1422" s="3"/>
    </row>
    <row r="1423" spans="26:26">
      <c r="Z1423" s="3"/>
    </row>
    <row r="1424" spans="26:26">
      <c r="Z1424" s="3"/>
    </row>
    <row r="1425" spans="26:26">
      <c r="Z1425" s="3"/>
    </row>
    <row r="1426" spans="26:26">
      <c r="Z1426" s="3"/>
    </row>
    <row r="1427" spans="26:26">
      <c r="Z1427" s="3"/>
    </row>
    <row r="1428" spans="26:26">
      <c r="Z1428" s="3"/>
    </row>
    <row r="1429" spans="26:26">
      <c r="Z1429" s="3"/>
    </row>
    <row r="1430" spans="26:26">
      <c r="Z1430" s="3"/>
    </row>
    <row r="1431" spans="26:26">
      <c r="Z1431" s="3"/>
    </row>
    <row r="1432" spans="26:26">
      <c r="Z1432" s="3"/>
    </row>
    <row r="1433" spans="26:26">
      <c r="Z1433" s="3"/>
    </row>
    <row r="1434" spans="26:26">
      <c r="Z1434" s="3"/>
    </row>
    <row r="1435" spans="26:26">
      <c r="Z1435" s="3"/>
    </row>
    <row r="1436" spans="26:26">
      <c r="Z1436" s="3"/>
    </row>
    <row r="1437" spans="26:26">
      <c r="Z1437" s="3"/>
    </row>
    <row r="1438" spans="26:26">
      <c r="Z1438" s="3"/>
    </row>
    <row r="1439" spans="26:26">
      <c r="Z1439" s="3"/>
    </row>
    <row r="1440" spans="26:26">
      <c r="Z1440" s="3"/>
    </row>
    <row r="1441" spans="26:26">
      <c r="Z1441" s="3"/>
    </row>
    <row r="1442" spans="26:26">
      <c r="Z1442" s="3"/>
    </row>
    <row r="1443" spans="26:26">
      <c r="Z1443" s="3"/>
    </row>
    <row r="1444" spans="26:26">
      <c r="Z1444" s="3"/>
    </row>
    <row r="1445" spans="26:26">
      <c r="Z1445" s="3"/>
    </row>
    <row r="1446" spans="26:26">
      <c r="Z1446" s="3"/>
    </row>
    <row r="1447" spans="26:26">
      <c r="Z1447" s="3"/>
    </row>
    <row r="1448" spans="26:26">
      <c r="Z1448" s="3"/>
    </row>
    <row r="1449" spans="26:26">
      <c r="Z1449" s="3"/>
    </row>
    <row r="1450" spans="26:26">
      <c r="Z1450" s="3"/>
    </row>
    <row r="1451" spans="26:26">
      <c r="Z1451" s="3"/>
    </row>
    <row r="1452" spans="26:26">
      <c r="Z1452" s="3"/>
    </row>
    <row r="1453" spans="26:26">
      <c r="Z1453" s="3"/>
    </row>
    <row r="1454" spans="26:26">
      <c r="Z1454" s="3"/>
    </row>
    <row r="1455" spans="26:26">
      <c r="Z1455" s="3"/>
    </row>
    <row r="1456" spans="26:26">
      <c r="Z1456" s="3"/>
    </row>
    <row r="1457" spans="26:26">
      <c r="Z1457" s="3"/>
    </row>
    <row r="1458" spans="26:26">
      <c r="Z1458" s="3"/>
    </row>
    <row r="1459" spans="26:26">
      <c r="Z1459" s="3"/>
    </row>
    <row r="1460" spans="26:26">
      <c r="Z1460" s="3"/>
    </row>
    <row r="1461" spans="26:26">
      <c r="Z1461" s="3"/>
    </row>
    <row r="1462" spans="26:26">
      <c r="Z1462" s="3"/>
    </row>
    <row r="1463" spans="26:26">
      <c r="Z1463" s="3"/>
    </row>
    <row r="1464" spans="26:26">
      <c r="Z1464" s="3"/>
    </row>
    <row r="1465" spans="26:26">
      <c r="Z1465" s="3"/>
    </row>
    <row r="1466" spans="26:26">
      <c r="Z1466" s="3"/>
    </row>
    <row r="1467" spans="26:26">
      <c r="Z1467" s="3"/>
    </row>
    <row r="1468" spans="26:26">
      <c r="Z1468" s="3"/>
    </row>
    <row r="1469" spans="26:26">
      <c r="Z1469" s="3"/>
    </row>
    <row r="1470" spans="26:26">
      <c r="Z1470" s="3"/>
    </row>
    <row r="1471" spans="26:26">
      <c r="Z1471" s="3"/>
    </row>
    <row r="1472" spans="26:26">
      <c r="Z1472" s="3"/>
    </row>
    <row r="1473" spans="26:26">
      <c r="Z1473" s="3"/>
    </row>
    <row r="1474" spans="26:26">
      <c r="Z1474" s="3"/>
    </row>
    <row r="1475" spans="26:26">
      <c r="Z1475" s="3"/>
    </row>
    <row r="1476" spans="26:26">
      <c r="Z1476" s="3"/>
    </row>
    <row r="1477" spans="26:26">
      <c r="Z1477" s="3"/>
    </row>
    <row r="1478" spans="26:26">
      <c r="Z1478" s="3"/>
    </row>
    <row r="1479" spans="26:26">
      <c r="Z1479" s="3"/>
    </row>
    <row r="1480" spans="26:26">
      <c r="Z1480" s="3"/>
    </row>
    <row r="1481" spans="26:26">
      <c r="Z1481" s="3"/>
    </row>
    <row r="1482" spans="26:26">
      <c r="Z1482" s="3"/>
    </row>
    <row r="1483" spans="26:26">
      <c r="Z1483" s="3"/>
    </row>
    <row r="1484" spans="26:26">
      <c r="Z1484" s="3"/>
    </row>
    <row r="1485" spans="26:26">
      <c r="Z1485" s="3"/>
    </row>
    <row r="1486" spans="26:26">
      <c r="Z1486" s="3"/>
    </row>
    <row r="1487" spans="26:26">
      <c r="Z1487" s="3"/>
    </row>
    <row r="1488" spans="26:26">
      <c r="Z1488" s="3"/>
    </row>
    <row r="1489" spans="26:26">
      <c r="Z1489" s="3"/>
    </row>
    <row r="1490" spans="26:26">
      <c r="Z1490" s="3"/>
    </row>
    <row r="1491" spans="26:26">
      <c r="Z1491" s="3"/>
    </row>
    <row r="1492" spans="26:26">
      <c r="Z1492" s="3"/>
    </row>
    <row r="1493" spans="26:26">
      <c r="Z1493" s="3"/>
    </row>
    <row r="1494" spans="26:26">
      <c r="Z1494" s="3"/>
    </row>
    <row r="1495" spans="26:26">
      <c r="Z1495" s="3"/>
    </row>
    <row r="1496" spans="26:26">
      <c r="Z1496" s="3"/>
    </row>
    <row r="1497" spans="26:26">
      <c r="Z1497" s="3"/>
    </row>
    <row r="1498" spans="26:26">
      <c r="Z1498" s="3"/>
    </row>
    <row r="1499" spans="26:26">
      <c r="Z1499" s="3"/>
    </row>
    <row r="1500" spans="26:26">
      <c r="Z1500" s="3"/>
    </row>
    <row r="1501" spans="26:26">
      <c r="Z1501" s="3"/>
    </row>
    <row r="1502" spans="26:26">
      <c r="Z1502" s="3"/>
    </row>
    <row r="1503" spans="26:26">
      <c r="Z1503" s="3"/>
    </row>
    <row r="1504" spans="26:26">
      <c r="Z1504" s="3"/>
    </row>
    <row r="1505" spans="26:26">
      <c r="Z1505" s="3"/>
    </row>
    <row r="1506" spans="26:26">
      <c r="Z1506" s="3"/>
    </row>
    <row r="1507" spans="26:26">
      <c r="Z1507" s="3"/>
    </row>
    <row r="1508" spans="26:26">
      <c r="Z1508" s="3"/>
    </row>
    <row r="1509" spans="26:26">
      <c r="Z1509" s="3"/>
    </row>
    <row r="1510" spans="26:26">
      <c r="Z1510" s="3"/>
    </row>
    <row r="1511" spans="26:26">
      <c r="Z1511" s="3"/>
    </row>
    <row r="1512" spans="26:26">
      <c r="Z1512" s="3"/>
    </row>
    <row r="1513" spans="26:26">
      <c r="Z1513" s="3"/>
    </row>
    <row r="1514" spans="26:26">
      <c r="Z1514" s="3"/>
    </row>
    <row r="1515" spans="26:26">
      <c r="Z1515" s="3"/>
    </row>
    <row r="1516" spans="26:26">
      <c r="Z1516" s="3"/>
    </row>
    <row r="1517" spans="26:26">
      <c r="Z1517" s="3"/>
    </row>
    <row r="1518" spans="26:26">
      <c r="Z1518" s="3"/>
    </row>
    <row r="1519" spans="26:26">
      <c r="Z1519" s="3"/>
    </row>
    <row r="1520" spans="26:26">
      <c r="Z1520" s="3"/>
    </row>
    <row r="1521" spans="26:26">
      <c r="Z1521" s="3"/>
    </row>
    <row r="1522" spans="26:26">
      <c r="Z1522" s="3"/>
    </row>
    <row r="1523" spans="26:26">
      <c r="Z1523" s="3"/>
    </row>
    <row r="1524" spans="26:26">
      <c r="Z1524" s="3"/>
    </row>
    <row r="1525" spans="26:26">
      <c r="Z1525" s="3"/>
    </row>
    <row r="1526" spans="26:26">
      <c r="Z1526" s="3"/>
    </row>
    <row r="1527" spans="26:26">
      <c r="Z1527" s="3"/>
    </row>
    <row r="1528" spans="26:26">
      <c r="Z1528" s="3"/>
    </row>
    <row r="1529" spans="26:26">
      <c r="Z1529" s="3"/>
    </row>
    <row r="1530" spans="26:26">
      <c r="Z1530" s="3"/>
    </row>
    <row r="1531" spans="26:26">
      <c r="Z1531" s="3"/>
    </row>
    <row r="1532" spans="26:26">
      <c r="Z1532" s="3"/>
    </row>
    <row r="1533" spans="26:26">
      <c r="Z1533" s="3"/>
    </row>
    <row r="1534" spans="26:26">
      <c r="Z1534" s="3"/>
    </row>
    <row r="1535" spans="26:26">
      <c r="Z1535" s="3"/>
    </row>
    <row r="1536" spans="26:26">
      <c r="Z1536" s="3"/>
    </row>
    <row r="1537" spans="26:26">
      <c r="Z1537" s="3"/>
    </row>
    <row r="1538" spans="26:26">
      <c r="Z1538" s="3"/>
    </row>
    <row r="1539" spans="26:26">
      <c r="Z1539" s="3"/>
    </row>
    <row r="1540" spans="26:26">
      <c r="Z1540" s="3"/>
    </row>
    <row r="1541" spans="26:26">
      <c r="Z1541" s="3"/>
    </row>
    <row r="1542" spans="26:26">
      <c r="Z1542" s="3"/>
    </row>
    <row r="1543" spans="26:26">
      <c r="Z1543" s="3"/>
    </row>
    <row r="1544" spans="26:26">
      <c r="Z1544" s="3"/>
    </row>
    <row r="1545" spans="26:26">
      <c r="Z1545" s="3"/>
    </row>
    <row r="1546" spans="26:26">
      <c r="Z1546" s="3"/>
    </row>
    <row r="1547" spans="26:26">
      <c r="Z1547" s="3"/>
    </row>
    <row r="1548" spans="26:26">
      <c r="Z1548" s="3"/>
    </row>
    <row r="1549" spans="26:26">
      <c r="Z1549" s="3"/>
    </row>
    <row r="1550" spans="26:26">
      <c r="Z1550" s="3"/>
    </row>
    <row r="1551" spans="26:26">
      <c r="Z1551" s="3"/>
    </row>
    <row r="1552" spans="26:26">
      <c r="Z1552" s="3"/>
    </row>
    <row r="1553" spans="26:26">
      <c r="Z1553" s="3"/>
    </row>
    <row r="1554" spans="26:26">
      <c r="Z1554" s="3"/>
    </row>
    <row r="1555" spans="26:26">
      <c r="Z1555" s="3"/>
    </row>
    <row r="1556" spans="26:26">
      <c r="Z1556" s="3"/>
    </row>
    <row r="1557" spans="26:26">
      <c r="Z1557" s="3"/>
    </row>
    <row r="1558" spans="26:26">
      <c r="Z1558" s="3"/>
    </row>
    <row r="1559" spans="26:26">
      <c r="Z1559" s="3"/>
    </row>
    <row r="1560" spans="26:26">
      <c r="Z1560" s="3"/>
    </row>
    <row r="1561" spans="26:26">
      <c r="Z1561" s="3"/>
    </row>
    <row r="1562" spans="26:26">
      <c r="Z1562" s="3"/>
    </row>
    <row r="1563" spans="26:26">
      <c r="Z1563" s="3"/>
    </row>
    <row r="1564" spans="26:26">
      <c r="Z1564" s="3"/>
    </row>
    <row r="1565" spans="26:26">
      <c r="Z1565" s="3"/>
    </row>
    <row r="1566" spans="26:26">
      <c r="Z1566" s="3"/>
    </row>
    <row r="1567" spans="26:26">
      <c r="Z1567" s="3"/>
    </row>
    <row r="1568" spans="26:26">
      <c r="Z1568" s="3"/>
    </row>
    <row r="1569" spans="26:26">
      <c r="Z1569" s="3"/>
    </row>
    <row r="1570" spans="26:26">
      <c r="Z1570" s="3"/>
    </row>
    <row r="1571" spans="26:26">
      <c r="Z1571" s="3"/>
    </row>
    <row r="1572" spans="26:26">
      <c r="Z1572" s="3"/>
    </row>
    <row r="1573" spans="26:26">
      <c r="Z1573" s="3"/>
    </row>
    <row r="1574" spans="26:26">
      <c r="Z1574" s="3"/>
    </row>
    <row r="1575" spans="26:26">
      <c r="Z1575" s="3"/>
    </row>
    <row r="1576" spans="26:26">
      <c r="Z1576" s="3"/>
    </row>
    <row r="1577" spans="26:26">
      <c r="Z1577" s="3"/>
    </row>
    <row r="1578" spans="26:26">
      <c r="Z1578" s="3"/>
    </row>
    <row r="1579" spans="26:26">
      <c r="Z1579" s="3"/>
    </row>
    <row r="1580" spans="26:26">
      <c r="Z1580" s="3"/>
    </row>
    <row r="1581" spans="26:26">
      <c r="Z1581" s="3"/>
    </row>
    <row r="1582" spans="26:26">
      <c r="Z1582" s="3"/>
    </row>
    <row r="1583" spans="26:26">
      <c r="Z1583" s="3"/>
    </row>
    <row r="1584" spans="26:26">
      <c r="Z1584" s="3"/>
    </row>
    <row r="1585" spans="26:26">
      <c r="Z1585" s="3"/>
    </row>
    <row r="1586" spans="26:26">
      <c r="Z1586" s="3"/>
    </row>
    <row r="1587" spans="26:26">
      <c r="Z1587" s="3"/>
    </row>
    <row r="1588" spans="26:26">
      <c r="Z1588" s="3"/>
    </row>
    <row r="1589" spans="26:26">
      <c r="Z1589" s="3"/>
    </row>
    <row r="1590" spans="26:26">
      <c r="Z1590" s="3"/>
    </row>
    <row r="1591" spans="26:26">
      <c r="Z1591" s="3"/>
    </row>
    <row r="1592" spans="26:26">
      <c r="Z1592" s="3"/>
    </row>
    <row r="1593" spans="26:26">
      <c r="Z1593" s="3"/>
    </row>
    <row r="1594" spans="26:26">
      <c r="Z1594" s="3"/>
    </row>
    <row r="1595" spans="26:26">
      <c r="Z1595" s="3"/>
    </row>
    <row r="1596" spans="26:26">
      <c r="Z1596" s="3"/>
    </row>
    <row r="1597" spans="26:26">
      <c r="Z1597" s="3"/>
    </row>
    <row r="1598" spans="26:26">
      <c r="Z1598" s="3"/>
    </row>
    <row r="1599" spans="26:26">
      <c r="Z1599" s="3"/>
    </row>
    <row r="1600" spans="26:26">
      <c r="Z1600" s="3"/>
    </row>
    <row r="1601" spans="26:26">
      <c r="Z1601" s="3"/>
    </row>
    <row r="1602" spans="26:26">
      <c r="Z1602" s="3"/>
    </row>
    <row r="1603" spans="26:26">
      <c r="Z1603" s="3"/>
    </row>
    <row r="1604" spans="26:26">
      <c r="Z1604" s="3"/>
    </row>
    <row r="1605" spans="26:26">
      <c r="Z1605" s="3"/>
    </row>
    <row r="1606" spans="26:26">
      <c r="Z1606" s="3"/>
    </row>
    <row r="1607" spans="26:26">
      <c r="Z1607" s="3"/>
    </row>
    <row r="1608" spans="26:26">
      <c r="Z1608" s="3"/>
    </row>
    <row r="1609" spans="26:26">
      <c r="Z1609" s="3"/>
    </row>
    <row r="1610" spans="26:26">
      <c r="Z1610" s="3"/>
    </row>
    <row r="1611" spans="26:26">
      <c r="Z1611" s="3"/>
    </row>
    <row r="1612" spans="26:26">
      <c r="Z1612" s="3"/>
    </row>
    <row r="1613" spans="26:26">
      <c r="Z1613" s="3"/>
    </row>
    <row r="1614" spans="26:26">
      <c r="Z1614" s="3"/>
    </row>
    <row r="1615" spans="26:26">
      <c r="Z1615" s="3"/>
    </row>
    <row r="1616" spans="26:26">
      <c r="Z1616" s="3"/>
    </row>
    <row r="1617" spans="26:26">
      <c r="Z1617" s="3"/>
    </row>
    <row r="1618" spans="26:26">
      <c r="Z1618" s="3"/>
    </row>
    <row r="1619" spans="26:26">
      <c r="Z1619" s="3"/>
    </row>
    <row r="1620" spans="26:26">
      <c r="Z1620" s="3"/>
    </row>
    <row r="1621" spans="26:26">
      <c r="Z1621" s="3"/>
    </row>
    <row r="1622" spans="26:26">
      <c r="Z1622" s="3"/>
    </row>
    <row r="1623" spans="26:26">
      <c r="Z1623" s="3"/>
    </row>
    <row r="1624" spans="26:26">
      <c r="Z1624" s="3"/>
    </row>
    <row r="1625" spans="26:26">
      <c r="Z1625" s="3"/>
    </row>
    <row r="1626" spans="26:26">
      <c r="Z1626" s="3"/>
    </row>
    <row r="1627" spans="26:26">
      <c r="Z1627" s="3"/>
    </row>
  </sheetData>
  <autoFilter ref="A9:AE451">
    <filterColumn colId="16">
      <filters>
        <filter val="10001.0"/>
        <filter val="1003491.5"/>
        <filter val="1011574.0"/>
        <filter val="101608.0"/>
        <filter val="101807.0"/>
        <filter val="1032041.0"/>
        <filter val="1033915.0"/>
        <filter val="103808.0"/>
        <filter val="103990.0"/>
        <filter val="104008.0"/>
        <filter val="1040494.0"/>
        <filter val="1052285.5"/>
        <filter val="109851.0"/>
        <filter val="114502.0"/>
        <filter val="1148743.0"/>
        <filter val="11645525.5"/>
        <filter val="1166036.5"/>
        <filter val="117010.0"/>
        <filter val="118011.0"/>
        <filter val="1184338.0"/>
        <filter val="1190597.0"/>
        <filter val="1197943.5"/>
        <filter val="120012.0"/>
        <filter val="1214095.0"/>
        <filter val="1216328.0"/>
        <filter val="121809.0"/>
        <filter val="124409.0"/>
        <filter val="125609.0"/>
        <filter val="1270554.0"/>
        <filter val="127829.0"/>
        <filter val="127955.5"/>
        <filter val="129022.0"/>
        <filter val="1318105.0"/>
        <filter val="1331456.0"/>
        <filter val="133405.0"/>
        <filter val="133413.0"/>
        <filter val="13401.0"/>
        <filter val="1342404.0"/>
        <filter val="1345424.0"/>
        <filter val="1395166.0"/>
        <filter val="1395958.5"/>
        <filter val="1397332.0"/>
        <filter val="1405073.0"/>
        <filter val="140611.0"/>
        <filter val="141660.0"/>
        <filter val="1449042.0"/>
        <filter val="1449292.0"/>
        <filter val="145304.0"/>
        <filter val="1484848.0"/>
        <filter val="1485112.0"/>
        <filter val="1498588.5"/>
        <filter val="1498607.5"/>
        <filter val="150813.0"/>
        <filter val="153415.0"/>
        <filter val="1580285.0"/>
        <filter val="1588310.5"/>
        <filter val="158890.0"/>
        <filter val="1606992.0"/>
        <filter val="1621410.0"/>
        <filter val="1647969.0"/>
        <filter val="166364.0"/>
        <filter val="1692287.0"/>
        <filter val="171014.0"/>
        <filter val="1719011.0"/>
        <filter val="1748514.0"/>
        <filter val="1779762.0"/>
        <filter val="1794679.0"/>
        <filter val="1798650.0"/>
        <filter val="1852689.0"/>
        <filter val="1875669.0"/>
        <filter val="1884386.0"/>
        <filter val="1890814.0"/>
        <filter val="1895626.0"/>
        <filter val="1905178.0"/>
        <filter val="1905485.5"/>
        <filter val="190816.0"/>
        <filter val="1920423.0"/>
        <filter val="1941198.0"/>
        <filter val="1963213.5"/>
        <filter val="1994131.5"/>
        <filter val="20002.0"/>
        <filter val="2004346.0"/>
        <filter val="200564.0"/>
        <filter val="201415.0"/>
        <filter val="2043486.0"/>
        <filter val="2067871.5"/>
        <filter val="2070035.0"/>
        <filter val="208848.5"/>
        <filter val="208972.0"/>
        <filter val="2110641.0"/>
        <filter val="211216.0"/>
        <filter val="2126672.0"/>
        <filter val="21401.0"/>
        <filter val="2162454.0"/>
        <filter val="2166775.0"/>
        <filter val="217781.0"/>
        <filter val="2242763.0"/>
        <filter val="2255723.0"/>
        <filter val="2305643.0"/>
        <filter val="2322879.5"/>
        <filter val="2325043.0"/>
        <filter val="23402.0"/>
        <filter val="2377839.0"/>
        <filter val="238921.0"/>
        <filter val="2402906.0"/>
        <filter val="24242.0"/>
        <filter val="244469.0"/>
        <filter val="2445000.0"/>
        <filter val="247032.0"/>
        <filter val="2522224.5"/>
        <filter val="2531813.0"/>
        <filter val="255620.0"/>
        <filter val="2562076.5"/>
        <filter val="2574109.0"/>
        <filter val="2581980.0"/>
        <filter val="2631657.5"/>
        <filter val="264697.5"/>
        <filter val="26802.0"/>
        <filter val="2699443.0"/>
        <filter val="2750506.0"/>
        <filter val="2762372.0"/>
        <filter val="2777011.0"/>
        <filter val="2840060.0"/>
        <filter val="285424.0"/>
        <filter val="2894806.0"/>
        <filter val="2929154.0"/>
        <filter val="2967428.5"/>
        <filter val="298122.0"/>
        <filter val="30003.0"/>
        <filter val="300232.0"/>
        <filter val="307342.0"/>
        <filter val="3082973.0"/>
        <filter val="3093852.5"/>
        <filter val="3185525.0"/>
        <filter val="3185791.0"/>
        <filter val="319234.0"/>
        <filter val="3210863.5"/>
        <filter val="3217966.0"/>
        <filter val="3220381.5"/>
        <filter val="3230705.0"/>
        <filter val="3241449.0"/>
        <filter val="3244285.0"/>
        <filter val="324984.0"/>
        <filter val="333955.0"/>
        <filter val="33403.0"/>
        <filter val="335684.0"/>
        <filter val="340338.0"/>
        <filter val="343059.0"/>
        <filter val="346232.0"/>
        <filter val="346939.0"/>
        <filter val="34802.0"/>
        <filter val="35003.5"/>
        <filter val="35711.0"/>
        <filter val="3573957.0"/>
        <filter val="358414.0"/>
        <filter val="3619487.0"/>
        <filter val="363141.0"/>
        <filter val="3657002.5"/>
        <filter val="367570.0"/>
        <filter val="367828.0"/>
        <filter val="36803.0"/>
        <filter val="368516.0"/>
        <filter val="368606321.0"/>
        <filter val="3737981.0"/>
        <filter val="377641.0"/>
        <filter val="3804484.5"/>
        <filter val="3811233.0"/>
        <filter val="3819947.0"/>
        <filter val="3875199.5"/>
        <filter val="394397.0"/>
        <filter val="3958657.0"/>
        <filter val="40203.0"/>
        <filter val="404754.0"/>
        <filter val="408415.0"/>
        <filter val="409905.5"/>
        <filter val="41403.0"/>
        <filter val="416011.0"/>
        <filter val="4260253.0"/>
        <filter val="42802.0"/>
        <filter val="441624.0"/>
        <filter val="44803.0"/>
        <filter val="455309.0"/>
        <filter val="4577658.0"/>
        <filter val="4674739.0"/>
        <filter val="46804.0"/>
        <filter val="472191.0"/>
        <filter val="480771.0"/>
        <filter val="485944.5"/>
        <filter val="488026.0"/>
        <filter val="4942600.0"/>
        <filter val="4963281.0"/>
        <filter val="50005.0"/>
        <filter val="50204.0"/>
        <filter val="5157169.0"/>
        <filter val="524118.0"/>
        <filter val="53604.0"/>
        <filter val="540686.0"/>
        <filter val="555802.0"/>
        <filter val="557000.0"/>
        <filter val="561795.0"/>
        <filter val="56203.0"/>
        <filter val="5658517.0"/>
        <filter val="56805.0"/>
        <filter val="5760598.5"/>
        <filter val="579323.0"/>
        <filter val="58003.0"/>
        <filter val="58204.0"/>
        <filter val="58463.0"/>
        <filter val="599889.0"/>
        <filter val="60006.0"/>
        <filter val="60205.0"/>
        <filter val="61604.0"/>
        <filter val="621953.0"/>
        <filter val="6220368.5"/>
        <filter val="623643.0"/>
        <filter val="631369.0"/>
        <filter val="6341629.5"/>
        <filter val="635061.0"/>
        <filter val="64204.0"/>
        <filter val="648019.5"/>
        <filter val="650791.5"/>
        <filter val="6509382.5"/>
        <filter val="66822.0"/>
        <filter val="67005.0"/>
        <filter val="671184.0"/>
        <filter val="671854.0"/>
        <filter val="68205.0"/>
        <filter val="686403.0"/>
        <filter val="6958274.0"/>
        <filter val="701256.5"/>
        <filter val="704771.0"/>
        <filter val="710091.0"/>
        <filter val="711294.0"/>
        <filter val="712053.0"/>
        <filter val="713201.0"/>
        <filter val="721075.0"/>
        <filter val="72805.0"/>
        <filter val="744769.5"/>
        <filter val="75005.0"/>
        <filter val="750246.0"/>
        <filter val="751129.0"/>
        <filter val="75127.0"/>
        <filter val="75206.5"/>
        <filter val="755667.0"/>
        <filter val="756285.0"/>
        <filter val="756780.0"/>
        <filter val="757558.5"/>
        <filter val="76383.0"/>
        <filter val="764259.0"/>
        <filter val="76553.0"/>
        <filter val="77006.0"/>
        <filter val="775634.5"/>
        <filter val="783054.0"/>
        <filter val="787981.0"/>
        <filter val="79605.0"/>
        <filter val="80008.0"/>
        <filter val="80207.0"/>
        <filter val="808289.0"/>
        <filter val="849441.0"/>
        <filter val="85006.0"/>
        <filter val="859214.0"/>
        <filter val="87406.0"/>
        <filter val="879033.0"/>
        <filter val="88008.0"/>
        <filter val="881685.0"/>
        <filter val="889038.5"/>
        <filter val="891143.5"/>
        <filter val="8982261.0"/>
        <filter val="9025048.0"/>
        <filter val="907322.0"/>
        <filter val="907832.0"/>
        <filter val="92407.5"/>
        <filter val="928665.0"/>
        <filter val="932324.0"/>
        <filter val="93608.0"/>
        <filter val="937403.0"/>
        <filter val="967900.0"/>
        <filter val="98009.0"/>
        <filter val="98407.0"/>
        <filter val="988932.0"/>
        <filter val="989519.0"/>
        <filter val="993437.0"/>
      </filters>
    </filterColumn>
    <filterColumn colId="26"/>
    <filterColumn colId="28"/>
  </autoFilter>
  <sortState ref="Z10:AB450">
    <sortCondition ref="Z10:Z450"/>
  </sortState>
  <mergeCells count="3">
    <mergeCell ref="A2:O2"/>
    <mergeCell ref="A3:O3"/>
    <mergeCell ref="A5:O5"/>
  </mergeCells>
  <phoneticPr fontId="0" type="noConversion"/>
  <pageMargins left="0.75" right="0.75" top="0.28999999999999998" bottom="0.28000000000000003" header="0.18" footer="0.22"/>
  <pageSetup scale="8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6"/>
  <dimension ref="A1:AN710"/>
  <sheetViews>
    <sheetView topLeftCell="A6" zoomScale="75" zoomScaleNormal="75" workbookViewId="0">
      <selection activeCell="J6" sqref="J6"/>
    </sheetView>
  </sheetViews>
  <sheetFormatPr defaultColWidth="8.77734375" defaultRowHeight="15.75"/>
  <cols>
    <col min="1" max="1" width="5.44140625" style="3" customWidth="1"/>
    <col min="2" max="2" width="20.5546875" style="3" customWidth="1"/>
    <col min="3" max="3" width="4" style="3" customWidth="1"/>
    <col min="4" max="4" width="6" style="3" customWidth="1"/>
    <col min="5" max="5" width="8.6640625" style="3" customWidth="1"/>
    <col min="6" max="6" width="10.44140625" style="3" customWidth="1"/>
    <col min="7" max="7" width="7.44140625" style="3" customWidth="1"/>
    <col min="8" max="8" width="11.21875" style="3" customWidth="1"/>
    <col min="9" max="9" width="2.44140625" style="3" customWidth="1"/>
    <col min="10" max="10" width="8.21875" style="3" customWidth="1"/>
    <col min="11" max="11" width="8.33203125" style="3" customWidth="1"/>
    <col min="12" max="13" width="3.109375" style="3" customWidth="1"/>
    <col min="14" max="14" width="10.33203125" style="3" customWidth="1"/>
    <col min="15" max="15" width="10.44140625" style="3" customWidth="1"/>
    <col min="16" max="16" width="8.77734375" style="3" customWidth="1"/>
    <col min="17" max="17" width="9.77734375" style="3" customWidth="1"/>
    <col min="18" max="19" width="8.77734375" style="3" customWidth="1"/>
    <col min="20" max="20" width="5.21875" style="3" customWidth="1"/>
    <col min="21" max="21" width="7.77734375" style="3" customWidth="1"/>
    <col min="22" max="23" width="8.77734375" style="3" customWidth="1"/>
    <col min="24" max="24" width="8.77734375" style="129" customWidth="1"/>
    <col min="25" max="25" width="8.77734375" style="3" customWidth="1"/>
    <col min="26" max="26" width="10.6640625" style="3" customWidth="1"/>
    <col min="27" max="28" width="8.77734375" style="3" customWidth="1"/>
    <col min="29" max="29" width="10.6640625" style="3" customWidth="1"/>
    <col min="30" max="30" width="8.77734375" style="3" customWidth="1"/>
    <col min="31" max="31" width="9.5546875" style="3" customWidth="1"/>
    <col min="32" max="16384" width="8.77734375" style="3"/>
  </cols>
  <sheetData>
    <row r="1" spans="1:40" s="2" customFormat="1" ht="23.45" customHeight="1">
      <c r="E1"/>
      <c r="F1"/>
      <c r="G1"/>
      <c r="H1"/>
      <c r="J1"/>
      <c r="U1" s="2" t="s">
        <v>1635</v>
      </c>
      <c r="X1" s="128"/>
    </row>
    <row r="2" spans="1:40" ht="23.25">
      <c r="A2" s="267" t="s">
        <v>1354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</row>
    <row r="3" spans="1:40" ht="18">
      <c r="A3" s="268" t="s">
        <v>548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</row>
    <row r="5" spans="1:40" ht="30" customHeight="1">
      <c r="A5" s="269" t="s">
        <v>1634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</row>
    <row r="6" spans="1:40" s="9" customFormat="1" ht="19.899999999999999" customHeight="1">
      <c r="A6" s="8"/>
      <c r="B6" s="8"/>
      <c r="C6" s="8"/>
      <c r="D6" s="8"/>
      <c r="E6" s="13"/>
      <c r="F6" s="13"/>
      <c r="G6" s="13"/>
      <c r="H6" s="13"/>
      <c r="I6" s="8"/>
      <c r="J6" s="56" t="s">
        <v>546</v>
      </c>
      <c r="K6" s="56" t="s">
        <v>546</v>
      </c>
      <c r="L6"/>
      <c r="M6" s="13"/>
      <c r="N6" s="13" t="s">
        <v>552</v>
      </c>
      <c r="O6" s="13" t="s">
        <v>552</v>
      </c>
      <c r="S6" s="13"/>
      <c r="U6" s="46"/>
      <c r="V6"/>
      <c r="W6"/>
      <c r="X6" s="130"/>
      <c r="Y6" s="46"/>
      <c r="Z6"/>
      <c r="AA6"/>
      <c r="AB6" s="8"/>
      <c r="AC6" s="8"/>
      <c r="AD6" s="8"/>
      <c r="AE6" s="8"/>
      <c r="AG6" s="8" t="s">
        <v>761</v>
      </c>
      <c r="AH6" s="8" t="s">
        <v>761</v>
      </c>
      <c r="AI6" s="8" t="s">
        <v>761</v>
      </c>
      <c r="AJ6" s="8" t="s">
        <v>761</v>
      </c>
      <c r="AL6" s="13"/>
      <c r="AM6" s="13"/>
      <c r="AN6" s="13"/>
    </row>
    <row r="7" spans="1:40" s="9" customFormat="1" ht="18.75">
      <c r="A7" s="8"/>
      <c r="B7" s="8"/>
      <c r="C7" s="8"/>
      <c r="D7" s="8"/>
      <c r="E7" s="8" t="s">
        <v>1622</v>
      </c>
      <c r="F7" s="8" t="s">
        <v>1622</v>
      </c>
      <c r="G7" s="8" t="s">
        <v>1622</v>
      </c>
      <c r="H7" s="8" t="s">
        <v>1622</v>
      </c>
      <c r="I7" s="8"/>
      <c r="J7" s="57" t="s">
        <v>6</v>
      </c>
      <c r="K7" s="57" t="s">
        <v>6</v>
      </c>
      <c r="L7"/>
      <c r="M7" s="8"/>
      <c r="N7" s="8" t="s">
        <v>543</v>
      </c>
      <c r="O7" s="8" t="s">
        <v>544</v>
      </c>
      <c r="S7" s="8"/>
      <c r="U7" s="8" t="s">
        <v>553</v>
      </c>
      <c r="V7" s="8" t="s">
        <v>553</v>
      </c>
      <c r="W7" s="8"/>
      <c r="X7" s="131"/>
      <c r="Y7" s="8" t="s">
        <v>553</v>
      </c>
      <c r="Z7" s="8" t="s">
        <v>553</v>
      </c>
      <c r="AA7"/>
      <c r="AB7" s="8" t="s">
        <v>956</v>
      </c>
      <c r="AC7" s="8" t="s">
        <v>956</v>
      </c>
      <c r="AD7" s="8" t="s">
        <v>956</v>
      </c>
      <c r="AE7" s="8" t="s">
        <v>956</v>
      </c>
      <c r="AG7" s="8" t="s">
        <v>762</v>
      </c>
      <c r="AH7" s="8" t="s">
        <v>762</v>
      </c>
      <c r="AI7" s="8" t="s">
        <v>762</v>
      </c>
      <c r="AJ7" s="8" t="s">
        <v>762</v>
      </c>
      <c r="AL7" s="8"/>
      <c r="AM7" s="8"/>
      <c r="AN7" s="8"/>
    </row>
    <row r="8" spans="1:40" s="9" customFormat="1" ht="18.75">
      <c r="A8" s="8"/>
      <c r="B8" s="8"/>
      <c r="C8" s="8"/>
      <c r="D8" s="8"/>
      <c r="E8" s="8" t="s">
        <v>543</v>
      </c>
      <c r="F8" s="8" t="s">
        <v>543</v>
      </c>
      <c r="G8" s="8" t="s">
        <v>544</v>
      </c>
      <c r="H8" s="8" t="s">
        <v>544</v>
      </c>
      <c r="I8" s="8"/>
      <c r="J8" s="57" t="s">
        <v>543</v>
      </c>
      <c r="K8" s="57" t="s">
        <v>544</v>
      </c>
      <c r="L8"/>
      <c r="M8" s="8"/>
      <c r="N8" s="8" t="s">
        <v>545</v>
      </c>
      <c r="O8" s="8" t="s">
        <v>545</v>
      </c>
      <c r="S8" s="8"/>
      <c r="U8" s="8" t="s">
        <v>543</v>
      </c>
      <c r="V8" s="8" t="s">
        <v>543</v>
      </c>
      <c r="W8" s="8"/>
      <c r="X8" s="131"/>
      <c r="Y8" s="8" t="s">
        <v>544</v>
      </c>
      <c r="Z8" s="8" t="s">
        <v>544</v>
      </c>
      <c r="AA8"/>
      <c r="AB8" s="8" t="s">
        <v>543</v>
      </c>
      <c r="AC8" s="8" t="s">
        <v>543</v>
      </c>
      <c r="AD8" s="8" t="s">
        <v>544</v>
      </c>
      <c r="AE8" s="8" t="s">
        <v>544</v>
      </c>
      <c r="AG8" s="8" t="s">
        <v>1636</v>
      </c>
      <c r="AH8" s="8" t="s">
        <v>764</v>
      </c>
      <c r="AI8" s="8" t="s">
        <v>1636</v>
      </c>
      <c r="AJ8" s="8" t="s">
        <v>760</v>
      </c>
      <c r="AL8" s="8"/>
      <c r="AM8" s="8"/>
      <c r="AN8" s="8"/>
    </row>
    <row r="9" spans="1:40" s="12" customFormat="1" ht="27" customHeight="1">
      <c r="A9" s="10" t="s">
        <v>554</v>
      </c>
      <c r="B9" s="10" t="s">
        <v>547</v>
      </c>
      <c r="C9" s="11" t="s">
        <v>1309</v>
      </c>
      <c r="D9" s="11"/>
      <c r="E9" s="11" t="s">
        <v>549</v>
      </c>
      <c r="F9" s="11" t="s">
        <v>545</v>
      </c>
      <c r="G9" s="11" t="s">
        <v>549</v>
      </c>
      <c r="H9" s="11" t="s">
        <v>545</v>
      </c>
      <c r="I9" s="11"/>
      <c r="J9" s="58" t="s">
        <v>545</v>
      </c>
      <c r="K9" s="58" t="s">
        <v>545</v>
      </c>
      <c r="L9"/>
      <c r="M9" s="11"/>
      <c r="N9" s="8" t="s">
        <v>1622</v>
      </c>
      <c r="O9" s="8" t="s">
        <v>1622</v>
      </c>
      <c r="S9" s="22">
        <f>SUM(S10:S448)</f>
        <v>0</v>
      </c>
      <c r="T9" s="11" t="s">
        <v>1308</v>
      </c>
      <c r="U9" s="11" t="s">
        <v>549</v>
      </c>
      <c r="V9" s="11" t="s">
        <v>545</v>
      </c>
      <c r="W9" s="22">
        <f>SUM(W10:W448)</f>
        <v>0</v>
      </c>
      <c r="X9" s="132" t="s">
        <v>1308</v>
      </c>
      <c r="Y9" s="11" t="s">
        <v>549</v>
      </c>
      <c r="Z9" s="11" t="s">
        <v>545</v>
      </c>
      <c r="AA9"/>
      <c r="AB9" s="11" t="s">
        <v>549</v>
      </c>
      <c r="AC9" s="11" t="s">
        <v>545</v>
      </c>
      <c r="AD9" s="11" t="s">
        <v>549</v>
      </c>
      <c r="AE9" s="11" t="s">
        <v>545</v>
      </c>
      <c r="AG9" s="11" t="s">
        <v>763</v>
      </c>
      <c r="AH9" s="11" t="s">
        <v>766</v>
      </c>
      <c r="AI9" s="11" t="s">
        <v>765</v>
      </c>
      <c r="AJ9" s="11" t="s">
        <v>767</v>
      </c>
      <c r="AL9" s="11"/>
      <c r="AM9" s="11"/>
      <c r="AN9" s="11"/>
    </row>
    <row r="10" spans="1:40" s="1" customFormat="1" ht="18.75">
      <c r="A10" s="17">
        <v>1</v>
      </c>
      <c r="B10" s="17" t="s">
        <v>890</v>
      </c>
      <c r="C10" s="17">
        <v>1</v>
      </c>
      <c r="D10" s="21"/>
      <c r="E10" s="34">
        <f>U10</f>
        <v>2</v>
      </c>
      <c r="F10" s="35">
        <f>V10</f>
        <v>10000</v>
      </c>
      <c r="G10" s="34">
        <f>Y10</f>
        <v>30</v>
      </c>
      <c r="H10" s="36">
        <f>Z10</f>
        <v>189300</v>
      </c>
      <c r="I10" s="21"/>
      <c r="J10" s="15">
        <v>0</v>
      </c>
      <c r="K10" s="15">
        <v>0</v>
      </c>
      <c r="L10" s="16"/>
      <c r="M10" s="16"/>
      <c r="N10" s="36">
        <f>F10+J10</f>
        <v>10000</v>
      </c>
      <c r="O10" s="36">
        <f>H10+K10</f>
        <v>189300</v>
      </c>
      <c r="P10" s="16"/>
      <c r="Q10" s="85">
        <f t="shared" ref="Q10:Q73" si="0">SUM(E10:O10)</f>
        <v>398632</v>
      </c>
      <c r="R10" s="16"/>
      <c r="S10" s="15">
        <f t="shared" ref="S10:S73" si="1">ABS(A10-T10)</f>
        <v>0</v>
      </c>
      <c r="T10">
        <v>1</v>
      </c>
      <c r="U10">
        <v>2</v>
      </c>
      <c r="V10">
        <v>10000</v>
      </c>
      <c r="W10" s="15">
        <f t="shared" ref="W10:W73" si="2">ABS(X10-A10)</f>
        <v>0</v>
      </c>
      <c r="X10">
        <v>1</v>
      </c>
      <c r="Y10">
        <v>30</v>
      </c>
      <c r="Z10">
        <v>189300</v>
      </c>
      <c r="AA10"/>
      <c r="AB10" s="115">
        <f>dec!E10</f>
        <v>1</v>
      </c>
      <c r="AC10" s="113">
        <f>dec!F10</f>
        <v>5000</v>
      </c>
      <c r="AD10" s="115">
        <f>dec!G10</f>
        <v>36</v>
      </c>
      <c r="AE10" s="113">
        <f>dec!H10</f>
        <v>231077</v>
      </c>
      <c r="AF10" s="16"/>
      <c r="AG10" s="18">
        <f>U10-AB10</f>
        <v>1</v>
      </c>
      <c r="AH10" s="85">
        <f>V10-AC10</f>
        <v>5000</v>
      </c>
      <c r="AI10" s="18">
        <f>Y10-AD10</f>
        <v>-6</v>
      </c>
      <c r="AJ10" s="85">
        <f>Z10-AE10</f>
        <v>-41777</v>
      </c>
      <c r="AK10" s="81">
        <f>AL10-A10</f>
        <v>-1</v>
      </c>
      <c r="AL10"/>
      <c r="AM10"/>
      <c r="AN10"/>
    </row>
    <row r="11" spans="1:40" ht="18.75">
      <c r="A11" s="19">
        <v>2</v>
      </c>
      <c r="B11" s="19" t="s">
        <v>558</v>
      </c>
      <c r="C11" s="19">
        <v>2</v>
      </c>
      <c r="D11" s="21"/>
      <c r="E11" s="34">
        <f t="shared" ref="E11:F74" si="3">U11</f>
        <v>0</v>
      </c>
      <c r="F11" s="35">
        <f t="shared" si="3"/>
        <v>0</v>
      </c>
      <c r="G11" s="34">
        <f t="shared" ref="G11:H74" si="4">Y11</f>
        <v>0</v>
      </c>
      <c r="H11" s="36">
        <f t="shared" si="4"/>
        <v>0</v>
      </c>
      <c r="I11" s="21"/>
      <c r="J11" s="15">
        <v>0</v>
      </c>
      <c r="K11" s="15">
        <v>0</v>
      </c>
      <c r="L11" s="16"/>
      <c r="M11" s="16"/>
      <c r="N11" s="36">
        <f t="shared" ref="N11:N74" si="5">F11+J11</f>
        <v>0</v>
      </c>
      <c r="O11" s="36">
        <f t="shared" ref="O11:O74" si="6">H11+K11</f>
        <v>0</v>
      </c>
      <c r="P11" s="20"/>
      <c r="Q11" s="85">
        <f t="shared" si="0"/>
        <v>0</v>
      </c>
      <c r="R11" s="20"/>
      <c r="S11" s="15">
        <f t="shared" si="1"/>
        <v>0</v>
      </c>
      <c r="T11">
        <v>2</v>
      </c>
      <c r="U11"/>
      <c r="V11"/>
      <c r="W11" s="15">
        <f t="shared" si="2"/>
        <v>0</v>
      </c>
      <c r="X11">
        <v>2</v>
      </c>
      <c r="Y11"/>
      <c r="Z11"/>
      <c r="AA11"/>
      <c r="AB11" s="115">
        <f>dec!E11</f>
        <v>0</v>
      </c>
      <c r="AC11" s="113">
        <f>dec!F11</f>
        <v>0</v>
      </c>
      <c r="AD11" s="115">
        <f>dec!G11</f>
        <v>0</v>
      </c>
      <c r="AE11" s="113">
        <f>dec!H11</f>
        <v>0</v>
      </c>
      <c r="AF11" s="16"/>
      <c r="AG11" s="18">
        <f t="shared" ref="AG11:AH74" si="7">U11-AB11</f>
        <v>0</v>
      </c>
      <c r="AH11" s="85">
        <f t="shared" si="7"/>
        <v>0</v>
      </c>
      <c r="AI11" s="18">
        <f t="shared" ref="AI11:AJ74" si="8">Y11-AD11</f>
        <v>0</v>
      </c>
      <c r="AJ11" s="85">
        <f t="shared" si="8"/>
        <v>0</v>
      </c>
      <c r="AK11" s="81">
        <f t="shared" ref="AK11:AK74" si="9">AL11-A11</f>
        <v>-2</v>
      </c>
      <c r="AL11"/>
      <c r="AM11"/>
      <c r="AN11"/>
    </row>
    <row r="12" spans="1:40" s="1" customFormat="1" ht="18.75">
      <c r="A12" s="17">
        <v>3</v>
      </c>
      <c r="B12" s="17" t="s">
        <v>1310</v>
      </c>
      <c r="C12" s="17">
        <v>3</v>
      </c>
      <c r="D12" s="21"/>
      <c r="E12" s="34">
        <f t="shared" si="3"/>
        <v>0</v>
      </c>
      <c r="F12" s="35">
        <f t="shared" si="3"/>
        <v>0</v>
      </c>
      <c r="G12" s="34">
        <f t="shared" si="4"/>
        <v>13</v>
      </c>
      <c r="H12" s="36">
        <f t="shared" si="4"/>
        <v>75399</v>
      </c>
      <c r="I12" s="21"/>
      <c r="J12" s="15">
        <v>0</v>
      </c>
      <c r="K12" s="15">
        <v>0</v>
      </c>
      <c r="L12" s="16"/>
      <c r="M12" s="16"/>
      <c r="N12" s="36">
        <f t="shared" si="5"/>
        <v>0</v>
      </c>
      <c r="O12" s="36">
        <f t="shared" si="6"/>
        <v>75399</v>
      </c>
      <c r="P12" s="16"/>
      <c r="Q12" s="85">
        <f t="shared" si="0"/>
        <v>150811</v>
      </c>
      <c r="R12" s="16"/>
      <c r="S12" s="15">
        <f t="shared" si="1"/>
        <v>0</v>
      </c>
      <c r="T12">
        <v>3</v>
      </c>
      <c r="U12"/>
      <c r="V12"/>
      <c r="W12" s="15">
        <f t="shared" si="2"/>
        <v>0</v>
      </c>
      <c r="X12">
        <v>3</v>
      </c>
      <c r="Y12">
        <v>13</v>
      </c>
      <c r="Z12">
        <v>75399</v>
      </c>
      <c r="AA12"/>
      <c r="AB12" s="115">
        <f>dec!E12</f>
        <v>0</v>
      </c>
      <c r="AC12" s="113">
        <f>dec!F12</f>
        <v>0</v>
      </c>
      <c r="AD12" s="115">
        <f>dec!G12</f>
        <v>15</v>
      </c>
      <c r="AE12" s="113">
        <f>dec!H12</f>
        <v>76700</v>
      </c>
      <c r="AF12" s="16"/>
      <c r="AG12" s="18">
        <f t="shared" si="7"/>
        <v>0</v>
      </c>
      <c r="AH12" s="85">
        <f t="shared" si="7"/>
        <v>0</v>
      </c>
      <c r="AI12" s="18">
        <f t="shared" si="8"/>
        <v>-2</v>
      </c>
      <c r="AJ12" s="85">
        <f t="shared" si="8"/>
        <v>-1301</v>
      </c>
      <c r="AK12" s="81">
        <f t="shared" si="9"/>
        <v>-3</v>
      </c>
      <c r="AL12"/>
      <c r="AM12"/>
      <c r="AN12"/>
    </row>
    <row r="13" spans="1:40" s="1" customFormat="1" ht="18.75">
      <c r="A13" s="17">
        <v>4</v>
      </c>
      <c r="B13" s="17" t="s">
        <v>1311</v>
      </c>
      <c r="C13" s="17">
        <v>4</v>
      </c>
      <c r="D13" s="21"/>
      <c r="E13" s="34">
        <f t="shared" si="3"/>
        <v>0</v>
      </c>
      <c r="F13" s="35">
        <f t="shared" si="3"/>
        <v>0</v>
      </c>
      <c r="G13" s="34">
        <f t="shared" si="4"/>
        <v>0</v>
      </c>
      <c r="H13" s="36">
        <f t="shared" si="4"/>
        <v>0</v>
      </c>
      <c r="I13" s="21"/>
      <c r="J13" s="15">
        <v>0</v>
      </c>
      <c r="K13" s="15">
        <v>0</v>
      </c>
      <c r="L13" s="16"/>
      <c r="M13" s="16"/>
      <c r="N13" s="36">
        <f t="shared" si="5"/>
        <v>0</v>
      </c>
      <c r="O13" s="36">
        <f t="shared" si="6"/>
        <v>0</v>
      </c>
      <c r="P13" s="16"/>
      <c r="Q13" s="85">
        <f t="shared" si="0"/>
        <v>0</v>
      </c>
      <c r="R13" s="16"/>
      <c r="S13" s="15">
        <f t="shared" si="1"/>
        <v>0</v>
      </c>
      <c r="T13">
        <v>4</v>
      </c>
      <c r="U13"/>
      <c r="V13"/>
      <c r="W13" s="15">
        <f t="shared" si="2"/>
        <v>0</v>
      </c>
      <c r="X13">
        <v>4</v>
      </c>
      <c r="Y13"/>
      <c r="Z13"/>
      <c r="AA13"/>
      <c r="AB13" s="115">
        <f>dec!E13</f>
        <v>0</v>
      </c>
      <c r="AC13" s="113">
        <f>dec!F13</f>
        <v>0</v>
      </c>
      <c r="AD13" s="115">
        <f>dec!G13</f>
        <v>0</v>
      </c>
      <c r="AE13" s="113">
        <f>dec!H13</f>
        <v>0</v>
      </c>
      <c r="AF13" s="16"/>
      <c r="AG13" s="18">
        <f t="shared" si="7"/>
        <v>0</v>
      </c>
      <c r="AH13" s="85">
        <f t="shared" si="7"/>
        <v>0</v>
      </c>
      <c r="AI13" s="18">
        <f t="shared" si="8"/>
        <v>0</v>
      </c>
      <c r="AJ13" s="85">
        <f t="shared" si="8"/>
        <v>0</v>
      </c>
      <c r="AK13" s="81">
        <f t="shared" si="9"/>
        <v>-4</v>
      </c>
      <c r="AL13"/>
      <c r="AM13"/>
      <c r="AN13"/>
    </row>
    <row r="14" spans="1:40" ht="18.75">
      <c r="A14" s="19">
        <v>5</v>
      </c>
      <c r="B14" s="19" t="s">
        <v>572</v>
      </c>
      <c r="C14" s="19">
        <v>5</v>
      </c>
      <c r="D14" s="21"/>
      <c r="E14" s="34">
        <f t="shared" si="3"/>
        <v>82</v>
      </c>
      <c r="F14" s="35">
        <f t="shared" si="3"/>
        <v>429703</v>
      </c>
      <c r="G14" s="34">
        <f t="shared" si="4"/>
        <v>48</v>
      </c>
      <c r="H14" s="36">
        <f t="shared" si="4"/>
        <v>308223</v>
      </c>
      <c r="I14" s="21"/>
      <c r="J14" s="15">
        <v>0</v>
      </c>
      <c r="K14" s="15">
        <v>0</v>
      </c>
      <c r="L14" s="16"/>
      <c r="M14" s="16"/>
      <c r="N14" s="36">
        <f t="shared" si="5"/>
        <v>429703</v>
      </c>
      <c r="O14" s="36">
        <f t="shared" si="6"/>
        <v>308223</v>
      </c>
      <c r="P14" s="20"/>
      <c r="Q14" s="85">
        <f t="shared" si="0"/>
        <v>1475982</v>
      </c>
      <c r="R14" s="20"/>
      <c r="S14" s="15">
        <f t="shared" si="1"/>
        <v>0</v>
      </c>
      <c r="T14">
        <v>5</v>
      </c>
      <c r="U14">
        <v>82</v>
      </c>
      <c r="V14">
        <v>429703</v>
      </c>
      <c r="W14" s="15">
        <f t="shared" si="2"/>
        <v>0</v>
      </c>
      <c r="X14">
        <v>5</v>
      </c>
      <c r="Y14">
        <v>48</v>
      </c>
      <c r="Z14">
        <v>308223</v>
      </c>
      <c r="AA14"/>
      <c r="AB14" s="115">
        <f>dec!E14</f>
        <v>79</v>
      </c>
      <c r="AC14" s="113">
        <f>dec!F14</f>
        <v>429476</v>
      </c>
      <c r="AD14" s="115">
        <f>dec!G14</f>
        <v>45</v>
      </c>
      <c r="AE14" s="113">
        <f>dec!H14</f>
        <v>294983</v>
      </c>
      <c r="AF14" s="16"/>
      <c r="AG14" s="18">
        <f t="shared" si="7"/>
        <v>3</v>
      </c>
      <c r="AH14" s="85">
        <f t="shared" si="7"/>
        <v>227</v>
      </c>
      <c r="AI14" s="18">
        <f t="shared" si="8"/>
        <v>3</v>
      </c>
      <c r="AJ14" s="85">
        <f t="shared" si="8"/>
        <v>13240</v>
      </c>
      <c r="AK14" s="81">
        <f t="shared" si="9"/>
        <v>-5</v>
      </c>
      <c r="AL14"/>
      <c r="AM14"/>
      <c r="AN14"/>
    </row>
    <row r="15" spans="1:40" s="1" customFormat="1" ht="18.75">
      <c r="A15" s="17">
        <v>6</v>
      </c>
      <c r="B15" s="17" t="s">
        <v>1312</v>
      </c>
      <c r="C15" s="17">
        <v>6</v>
      </c>
      <c r="D15" s="21"/>
      <c r="E15" s="34">
        <f t="shared" si="3"/>
        <v>0</v>
      </c>
      <c r="F15" s="35">
        <f t="shared" si="3"/>
        <v>0</v>
      </c>
      <c r="G15" s="34">
        <f t="shared" si="4"/>
        <v>0</v>
      </c>
      <c r="H15" s="36">
        <f t="shared" si="4"/>
        <v>0</v>
      </c>
      <c r="I15" s="21"/>
      <c r="J15" s="15">
        <v>0</v>
      </c>
      <c r="K15" s="15">
        <v>0</v>
      </c>
      <c r="L15" s="16"/>
      <c r="M15" s="16"/>
      <c r="N15" s="36">
        <f t="shared" si="5"/>
        <v>0</v>
      </c>
      <c r="O15" s="36">
        <f t="shared" si="6"/>
        <v>0</v>
      </c>
      <c r="P15" s="16"/>
      <c r="Q15" s="85">
        <f t="shared" si="0"/>
        <v>0</v>
      </c>
      <c r="R15" s="16"/>
      <c r="S15" s="15">
        <f t="shared" si="1"/>
        <v>0</v>
      </c>
      <c r="T15">
        <v>6</v>
      </c>
      <c r="U15"/>
      <c r="V15"/>
      <c r="W15" s="15">
        <f t="shared" si="2"/>
        <v>0</v>
      </c>
      <c r="X15">
        <v>6</v>
      </c>
      <c r="Y15"/>
      <c r="Z15"/>
      <c r="AA15"/>
      <c r="AB15" s="115">
        <f>dec!E15</f>
        <v>0</v>
      </c>
      <c r="AC15" s="113">
        <f>dec!F15</f>
        <v>0</v>
      </c>
      <c r="AD15" s="115">
        <f>dec!G15</f>
        <v>0</v>
      </c>
      <c r="AE15" s="113">
        <f>dec!H15</f>
        <v>0</v>
      </c>
      <c r="AF15" s="16"/>
      <c r="AG15" s="18">
        <f t="shared" si="7"/>
        <v>0</v>
      </c>
      <c r="AH15" s="85">
        <f t="shared" si="7"/>
        <v>0</v>
      </c>
      <c r="AI15" s="18">
        <f t="shared" si="8"/>
        <v>0</v>
      </c>
      <c r="AJ15" s="85">
        <f t="shared" si="8"/>
        <v>0</v>
      </c>
      <c r="AK15" s="81">
        <f t="shared" si="9"/>
        <v>-6</v>
      </c>
      <c r="AL15"/>
      <c r="AM15"/>
      <c r="AN15"/>
    </row>
    <row r="16" spans="1:40" ht="18.75">
      <c r="A16" s="19">
        <v>7</v>
      </c>
      <c r="B16" s="19" t="s">
        <v>578</v>
      </c>
      <c r="C16" s="19">
        <v>7</v>
      </c>
      <c r="D16" s="21"/>
      <c r="E16" s="34">
        <f t="shared" si="3"/>
        <v>31</v>
      </c>
      <c r="F16" s="35">
        <f t="shared" si="3"/>
        <v>227561</v>
      </c>
      <c r="G16" s="34">
        <f t="shared" si="4"/>
        <v>69</v>
      </c>
      <c r="H16" s="36">
        <f t="shared" si="4"/>
        <v>412963</v>
      </c>
      <c r="I16" s="21"/>
      <c r="J16" s="15">
        <v>0</v>
      </c>
      <c r="K16" s="15">
        <v>0</v>
      </c>
      <c r="L16" s="16"/>
      <c r="M16" s="16"/>
      <c r="N16" s="36">
        <f t="shared" si="5"/>
        <v>227561</v>
      </c>
      <c r="O16" s="36">
        <f t="shared" si="6"/>
        <v>412963</v>
      </c>
      <c r="P16" s="20"/>
      <c r="Q16" s="85">
        <f t="shared" si="0"/>
        <v>1281148</v>
      </c>
      <c r="R16" s="20"/>
      <c r="S16" s="15">
        <f t="shared" si="1"/>
        <v>0</v>
      </c>
      <c r="T16">
        <v>7</v>
      </c>
      <c r="U16">
        <v>31</v>
      </c>
      <c r="V16">
        <v>227561</v>
      </c>
      <c r="W16" s="15">
        <f t="shared" si="2"/>
        <v>0</v>
      </c>
      <c r="X16">
        <v>7</v>
      </c>
      <c r="Y16">
        <v>69</v>
      </c>
      <c r="Z16">
        <v>412963</v>
      </c>
      <c r="AA16"/>
      <c r="AB16" s="115">
        <f>dec!E16</f>
        <v>16</v>
      </c>
      <c r="AC16" s="113">
        <f>dec!F16</f>
        <v>121524</v>
      </c>
      <c r="AD16" s="115">
        <f>dec!G16</f>
        <v>63</v>
      </c>
      <c r="AE16" s="113">
        <f>dec!H16</f>
        <v>394457</v>
      </c>
      <c r="AF16" s="16"/>
      <c r="AG16" s="18">
        <f t="shared" si="7"/>
        <v>15</v>
      </c>
      <c r="AH16" s="85">
        <f t="shared" si="7"/>
        <v>106037</v>
      </c>
      <c r="AI16" s="18">
        <f t="shared" si="8"/>
        <v>6</v>
      </c>
      <c r="AJ16" s="85">
        <f t="shared" si="8"/>
        <v>18506</v>
      </c>
      <c r="AK16" s="81">
        <f t="shared" si="9"/>
        <v>-7</v>
      </c>
      <c r="AL16"/>
      <c r="AM16"/>
      <c r="AN16"/>
    </row>
    <row r="17" spans="1:40" ht="18.75">
      <c r="A17" s="19">
        <v>8</v>
      </c>
      <c r="B17" s="19" t="s">
        <v>887</v>
      </c>
      <c r="C17" s="19">
        <v>8</v>
      </c>
      <c r="D17" s="21"/>
      <c r="E17" s="34">
        <f t="shared" si="3"/>
        <v>53</v>
      </c>
      <c r="F17" s="35">
        <f t="shared" si="3"/>
        <v>328802</v>
      </c>
      <c r="G17" s="34">
        <f t="shared" si="4"/>
        <v>19</v>
      </c>
      <c r="H17" s="36">
        <f t="shared" si="4"/>
        <v>120156</v>
      </c>
      <c r="I17" s="21"/>
      <c r="J17" s="15">
        <v>0</v>
      </c>
      <c r="K17" s="15">
        <v>0</v>
      </c>
      <c r="L17" s="16"/>
      <c r="M17" s="16"/>
      <c r="N17" s="36">
        <f t="shared" si="5"/>
        <v>328802</v>
      </c>
      <c r="O17" s="36">
        <f t="shared" si="6"/>
        <v>120156</v>
      </c>
      <c r="P17" s="20"/>
      <c r="Q17" s="85">
        <f t="shared" si="0"/>
        <v>897988</v>
      </c>
      <c r="R17" s="20"/>
      <c r="S17" s="15">
        <f t="shared" si="1"/>
        <v>0</v>
      </c>
      <c r="T17">
        <v>8</v>
      </c>
      <c r="U17">
        <v>53</v>
      </c>
      <c r="V17">
        <v>328802</v>
      </c>
      <c r="W17" s="15">
        <f t="shared" si="2"/>
        <v>0</v>
      </c>
      <c r="X17">
        <v>8</v>
      </c>
      <c r="Y17">
        <v>19</v>
      </c>
      <c r="Z17">
        <v>120156</v>
      </c>
      <c r="AA17"/>
      <c r="AB17" s="115">
        <f>dec!E17</f>
        <v>49</v>
      </c>
      <c r="AC17" s="113">
        <f>dec!F17</f>
        <v>319432</v>
      </c>
      <c r="AD17" s="115">
        <f>dec!G17</f>
        <v>21</v>
      </c>
      <c r="AE17" s="113">
        <f>dec!H17</f>
        <v>134194</v>
      </c>
      <c r="AF17" s="16"/>
      <c r="AG17" s="18">
        <f t="shared" si="7"/>
        <v>4</v>
      </c>
      <c r="AH17" s="85">
        <f t="shared" si="7"/>
        <v>9370</v>
      </c>
      <c r="AI17" s="18">
        <f t="shared" si="8"/>
        <v>-2</v>
      </c>
      <c r="AJ17" s="85">
        <f t="shared" si="8"/>
        <v>-14038</v>
      </c>
      <c r="AK17" s="81">
        <f t="shared" si="9"/>
        <v>-8</v>
      </c>
      <c r="AL17"/>
      <c r="AM17"/>
      <c r="AN17"/>
    </row>
    <row r="18" spans="1:40" ht="18.75">
      <c r="A18" s="19">
        <v>9</v>
      </c>
      <c r="B18" s="19" t="s">
        <v>808</v>
      </c>
      <c r="C18" s="19">
        <v>9</v>
      </c>
      <c r="D18" s="21"/>
      <c r="E18" s="34">
        <f t="shared" si="3"/>
        <v>0</v>
      </c>
      <c r="F18" s="35">
        <f t="shared" si="3"/>
        <v>0</v>
      </c>
      <c r="G18" s="34">
        <f t="shared" si="4"/>
        <v>5</v>
      </c>
      <c r="H18" s="36">
        <f t="shared" si="4"/>
        <v>33500</v>
      </c>
      <c r="I18" s="21"/>
      <c r="J18" s="15">
        <v>0</v>
      </c>
      <c r="K18" s="15">
        <v>5574</v>
      </c>
      <c r="L18" s="16"/>
      <c r="M18" s="16"/>
      <c r="N18" s="36">
        <f t="shared" si="5"/>
        <v>0</v>
      </c>
      <c r="O18" s="36">
        <f t="shared" si="6"/>
        <v>39074</v>
      </c>
      <c r="P18" s="20"/>
      <c r="Q18" s="85">
        <f t="shared" si="0"/>
        <v>78153</v>
      </c>
      <c r="R18" s="20"/>
      <c r="S18" s="15">
        <f t="shared" si="1"/>
        <v>0</v>
      </c>
      <c r="T18">
        <v>9</v>
      </c>
      <c r="U18"/>
      <c r="V18"/>
      <c r="W18" s="15">
        <f t="shared" si="2"/>
        <v>0</v>
      </c>
      <c r="X18">
        <v>9</v>
      </c>
      <c r="Y18">
        <v>5</v>
      </c>
      <c r="Z18">
        <v>33500</v>
      </c>
      <c r="AA18"/>
      <c r="AB18" s="115">
        <f>dec!E18</f>
        <v>0</v>
      </c>
      <c r="AC18" s="113">
        <f>dec!F18</f>
        <v>0</v>
      </c>
      <c r="AD18" s="115">
        <f>dec!G18</f>
        <v>4</v>
      </c>
      <c r="AE18" s="113">
        <f>dec!H18</f>
        <v>29100</v>
      </c>
      <c r="AF18" s="16"/>
      <c r="AG18" s="18">
        <f t="shared" si="7"/>
        <v>0</v>
      </c>
      <c r="AH18" s="85">
        <f t="shared" si="7"/>
        <v>0</v>
      </c>
      <c r="AI18" s="18">
        <f t="shared" si="8"/>
        <v>1</v>
      </c>
      <c r="AJ18" s="85">
        <f t="shared" si="8"/>
        <v>4400</v>
      </c>
      <c r="AK18" s="81">
        <f t="shared" si="9"/>
        <v>-9</v>
      </c>
      <c r="AL18"/>
      <c r="AM18"/>
      <c r="AN18"/>
    </row>
    <row r="19" spans="1:40" ht="18.75">
      <c r="A19" s="19">
        <v>10</v>
      </c>
      <c r="B19" s="19" t="s">
        <v>1305</v>
      </c>
      <c r="C19" s="19">
        <v>10</v>
      </c>
      <c r="D19" s="21"/>
      <c r="E19" s="34">
        <f t="shared" si="3"/>
        <v>0</v>
      </c>
      <c r="F19" s="35">
        <f t="shared" si="3"/>
        <v>0</v>
      </c>
      <c r="G19" s="34">
        <f t="shared" si="4"/>
        <v>1</v>
      </c>
      <c r="H19" s="36">
        <f t="shared" si="4"/>
        <v>45000</v>
      </c>
      <c r="I19" s="21"/>
      <c r="J19" s="15">
        <v>0</v>
      </c>
      <c r="K19" s="15">
        <v>0</v>
      </c>
      <c r="L19" s="16"/>
      <c r="M19" s="16"/>
      <c r="N19" s="36">
        <f t="shared" si="5"/>
        <v>0</v>
      </c>
      <c r="O19" s="36">
        <f t="shared" si="6"/>
        <v>45000</v>
      </c>
      <c r="P19" s="20"/>
      <c r="Q19" s="85">
        <f t="shared" si="0"/>
        <v>90001</v>
      </c>
      <c r="R19" s="20"/>
      <c r="S19" s="15">
        <f t="shared" si="1"/>
        <v>0</v>
      </c>
      <c r="T19">
        <v>10</v>
      </c>
      <c r="U19" s="71"/>
      <c r="V19" s="71"/>
      <c r="W19" s="15">
        <f t="shared" si="2"/>
        <v>0</v>
      </c>
      <c r="X19">
        <v>10</v>
      </c>
      <c r="Y19">
        <v>1</v>
      </c>
      <c r="Z19">
        <v>45000</v>
      </c>
      <c r="AA19"/>
      <c r="AB19" s="115">
        <f>dec!E19</f>
        <v>0</v>
      </c>
      <c r="AC19" s="113">
        <f>dec!F19</f>
        <v>0</v>
      </c>
      <c r="AD19" s="115">
        <f>dec!G19</f>
        <v>2</v>
      </c>
      <c r="AE19" s="113">
        <f>dec!H19</f>
        <v>21400</v>
      </c>
      <c r="AF19" s="16"/>
      <c r="AG19" s="18">
        <f t="shared" si="7"/>
        <v>0</v>
      </c>
      <c r="AH19" s="85">
        <f t="shared" si="7"/>
        <v>0</v>
      </c>
      <c r="AI19" s="18">
        <f t="shared" si="8"/>
        <v>-1</v>
      </c>
      <c r="AJ19" s="85">
        <f t="shared" si="8"/>
        <v>23600</v>
      </c>
      <c r="AK19" s="81">
        <f t="shared" si="9"/>
        <v>-10</v>
      </c>
      <c r="AL19"/>
      <c r="AM19"/>
      <c r="AN19"/>
    </row>
    <row r="20" spans="1:40" s="1" customFormat="1" ht="18.75">
      <c r="A20" s="17">
        <v>11</v>
      </c>
      <c r="B20" s="17" t="s">
        <v>1313</v>
      </c>
      <c r="C20" s="17">
        <v>11</v>
      </c>
      <c r="D20" s="21"/>
      <c r="E20" s="34">
        <f t="shared" si="3"/>
        <v>0</v>
      </c>
      <c r="F20" s="35">
        <f t="shared" si="3"/>
        <v>0</v>
      </c>
      <c r="G20" s="34">
        <f t="shared" si="4"/>
        <v>0</v>
      </c>
      <c r="H20" s="36">
        <f t="shared" si="4"/>
        <v>0</v>
      </c>
      <c r="I20" s="21"/>
      <c r="J20" s="15">
        <v>0</v>
      </c>
      <c r="K20" s="15">
        <v>0</v>
      </c>
      <c r="L20" s="16"/>
      <c r="M20" s="16"/>
      <c r="N20" s="36">
        <f t="shared" si="5"/>
        <v>0</v>
      </c>
      <c r="O20" s="36">
        <f t="shared" si="6"/>
        <v>0</v>
      </c>
      <c r="P20" s="16"/>
      <c r="Q20" s="85">
        <f t="shared" si="0"/>
        <v>0</v>
      </c>
      <c r="R20" s="16"/>
      <c r="S20" s="15">
        <f t="shared" si="1"/>
        <v>0</v>
      </c>
      <c r="T20">
        <v>11</v>
      </c>
      <c r="U20"/>
      <c r="V20"/>
      <c r="W20" s="15">
        <f t="shared" si="2"/>
        <v>0</v>
      </c>
      <c r="X20">
        <v>11</v>
      </c>
      <c r="Y20"/>
      <c r="Z20"/>
      <c r="AA20"/>
      <c r="AB20" s="115">
        <f>dec!E20</f>
        <v>0</v>
      </c>
      <c r="AC20" s="113">
        <f>dec!F20</f>
        <v>0</v>
      </c>
      <c r="AD20" s="115">
        <f>dec!G20</f>
        <v>0</v>
      </c>
      <c r="AE20" s="113">
        <f>dec!H20</f>
        <v>0</v>
      </c>
      <c r="AF20" s="16"/>
      <c r="AG20" s="18">
        <f t="shared" si="7"/>
        <v>0</v>
      </c>
      <c r="AH20" s="85">
        <f t="shared" si="7"/>
        <v>0</v>
      </c>
      <c r="AI20" s="18">
        <f t="shared" si="8"/>
        <v>0</v>
      </c>
      <c r="AJ20" s="85">
        <f t="shared" si="8"/>
        <v>0</v>
      </c>
      <c r="AK20" s="81">
        <f t="shared" si="9"/>
        <v>-11</v>
      </c>
      <c r="AL20"/>
      <c r="AM20"/>
      <c r="AN20"/>
    </row>
    <row r="21" spans="1:40" s="1" customFormat="1" ht="18.75">
      <c r="A21" s="17">
        <v>12</v>
      </c>
      <c r="B21" s="17" t="s">
        <v>1314</v>
      </c>
      <c r="C21" s="17">
        <v>12</v>
      </c>
      <c r="D21" s="21"/>
      <c r="E21" s="34">
        <f t="shared" si="3"/>
        <v>0</v>
      </c>
      <c r="F21" s="35">
        <f t="shared" si="3"/>
        <v>0</v>
      </c>
      <c r="G21" s="34">
        <f t="shared" si="4"/>
        <v>0</v>
      </c>
      <c r="H21" s="36">
        <f t="shared" si="4"/>
        <v>0</v>
      </c>
      <c r="I21" s="21"/>
      <c r="J21" s="15">
        <v>0</v>
      </c>
      <c r="K21" s="15">
        <v>0</v>
      </c>
      <c r="L21" s="16"/>
      <c r="M21" s="16"/>
      <c r="N21" s="36">
        <f t="shared" si="5"/>
        <v>0</v>
      </c>
      <c r="O21" s="36">
        <f t="shared" si="6"/>
        <v>0</v>
      </c>
      <c r="P21" s="16"/>
      <c r="Q21" s="85">
        <f t="shared" si="0"/>
        <v>0</v>
      </c>
      <c r="R21" s="16"/>
      <c r="S21" s="15">
        <f t="shared" si="1"/>
        <v>0</v>
      </c>
      <c r="T21">
        <v>12</v>
      </c>
      <c r="U21"/>
      <c r="V21"/>
      <c r="W21" s="15">
        <f t="shared" si="2"/>
        <v>0</v>
      </c>
      <c r="X21">
        <v>12</v>
      </c>
      <c r="Y21"/>
      <c r="Z21"/>
      <c r="AA21"/>
      <c r="AB21" s="115">
        <f>dec!E21</f>
        <v>0</v>
      </c>
      <c r="AC21" s="113">
        <f>dec!F21</f>
        <v>0</v>
      </c>
      <c r="AD21" s="115">
        <f>dec!G21</f>
        <v>0</v>
      </c>
      <c r="AE21" s="113">
        <f>dec!H21</f>
        <v>0</v>
      </c>
      <c r="AF21" s="16"/>
      <c r="AG21" s="18">
        <f t="shared" si="7"/>
        <v>0</v>
      </c>
      <c r="AH21" s="85">
        <f t="shared" si="7"/>
        <v>0</v>
      </c>
      <c r="AI21" s="18">
        <f t="shared" si="8"/>
        <v>0</v>
      </c>
      <c r="AJ21" s="85">
        <f t="shared" si="8"/>
        <v>0</v>
      </c>
      <c r="AK21" s="81">
        <f t="shared" si="9"/>
        <v>-12</v>
      </c>
      <c r="AL21"/>
      <c r="AM21"/>
      <c r="AN21"/>
    </row>
    <row r="22" spans="1:40" s="1" customFormat="1" ht="18.75">
      <c r="A22" s="17">
        <v>13</v>
      </c>
      <c r="B22" s="17" t="s">
        <v>1315</v>
      </c>
      <c r="C22" s="17">
        <v>13</v>
      </c>
      <c r="D22" s="21"/>
      <c r="E22" s="34">
        <f t="shared" si="3"/>
        <v>0</v>
      </c>
      <c r="F22" s="35">
        <f t="shared" si="3"/>
        <v>0</v>
      </c>
      <c r="G22" s="34">
        <f t="shared" si="4"/>
        <v>0</v>
      </c>
      <c r="H22" s="36">
        <f t="shared" si="4"/>
        <v>0</v>
      </c>
      <c r="I22" s="21"/>
      <c r="J22" s="15">
        <v>0</v>
      </c>
      <c r="K22" s="15">
        <v>0</v>
      </c>
      <c r="L22" s="16"/>
      <c r="M22" s="16"/>
      <c r="N22" s="36">
        <f t="shared" si="5"/>
        <v>0</v>
      </c>
      <c r="O22" s="36">
        <f t="shared" si="6"/>
        <v>0</v>
      </c>
      <c r="P22" s="16"/>
      <c r="Q22" s="85">
        <f t="shared" si="0"/>
        <v>0</v>
      </c>
      <c r="R22" s="16"/>
      <c r="S22" s="15">
        <f t="shared" si="1"/>
        <v>0</v>
      </c>
      <c r="T22">
        <v>13</v>
      </c>
      <c r="U22"/>
      <c r="V22"/>
      <c r="W22" s="15">
        <f t="shared" si="2"/>
        <v>0</v>
      </c>
      <c r="X22">
        <v>13</v>
      </c>
      <c r="Y22"/>
      <c r="Z22"/>
      <c r="AA22"/>
      <c r="AB22" s="115">
        <f>dec!E22</f>
        <v>0</v>
      </c>
      <c r="AC22" s="113">
        <f>dec!F22</f>
        <v>0</v>
      </c>
      <c r="AD22" s="115">
        <f>dec!G22</f>
        <v>0</v>
      </c>
      <c r="AE22" s="113">
        <f>dec!H22</f>
        <v>0</v>
      </c>
      <c r="AF22" s="16"/>
      <c r="AG22" s="18">
        <f t="shared" si="7"/>
        <v>0</v>
      </c>
      <c r="AH22" s="85">
        <f t="shared" si="7"/>
        <v>0</v>
      </c>
      <c r="AI22" s="18">
        <f t="shared" si="8"/>
        <v>0</v>
      </c>
      <c r="AJ22" s="85">
        <f t="shared" si="8"/>
        <v>0</v>
      </c>
      <c r="AK22" s="81">
        <f t="shared" si="9"/>
        <v>-13</v>
      </c>
      <c r="AL22"/>
      <c r="AM22"/>
      <c r="AN22"/>
    </row>
    <row r="23" spans="1:40" ht="18.75">
      <c r="A23" s="19">
        <v>14</v>
      </c>
      <c r="B23" s="19" t="s">
        <v>825</v>
      </c>
      <c r="C23" s="19">
        <v>14</v>
      </c>
      <c r="D23" s="21"/>
      <c r="E23" s="34">
        <f t="shared" si="3"/>
        <v>28</v>
      </c>
      <c r="F23" s="35">
        <f t="shared" si="3"/>
        <v>156819</v>
      </c>
      <c r="G23" s="34">
        <f t="shared" si="4"/>
        <v>13</v>
      </c>
      <c r="H23" s="36">
        <f t="shared" si="4"/>
        <v>74826</v>
      </c>
      <c r="I23" s="21"/>
      <c r="J23" s="15">
        <v>0</v>
      </c>
      <c r="K23" s="15">
        <v>3321</v>
      </c>
      <c r="L23" s="16"/>
      <c r="M23" s="16"/>
      <c r="N23" s="36">
        <f t="shared" si="5"/>
        <v>156819</v>
      </c>
      <c r="O23" s="36">
        <f t="shared" si="6"/>
        <v>78147</v>
      </c>
      <c r="P23" s="20"/>
      <c r="Q23" s="85">
        <f t="shared" si="0"/>
        <v>469973</v>
      </c>
      <c r="R23" s="20"/>
      <c r="S23" s="15">
        <f t="shared" si="1"/>
        <v>0</v>
      </c>
      <c r="T23">
        <v>14</v>
      </c>
      <c r="U23">
        <v>28</v>
      </c>
      <c r="V23">
        <v>156819</v>
      </c>
      <c r="W23" s="15">
        <f t="shared" si="2"/>
        <v>0</v>
      </c>
      <c r="X23">
        <v>14</v>
      </c>
      <c r="Y23">
        <v>13</v>
      </c>
      <c r="Z23">
        <v>74826</v>
      </c>
      <c r="AA23"/>
      <c r="AB23" s="115">
        <f>dec!E23</f>
        <v>45</v>
      </c>
      <c r="AC23" s="113">
        <f>dec!F23</f>
        <v>287724</v>
      </c>
      <c r="AD23" s="115">
        <f>dec!G23</f>
        <v>12.5</v>
      </c>
      <c r="AE23" s="113">
        <f>dec!H23</f>
        <v>84632</v>
      </c>
      <c r="AF23" s="16"/>
      <c r="AG23" s="18">
        <f t="shared" si="7"/>
        <v>-17</v>
      </c>
      <c r="AH23" s="85">
        <f t="shared" si="7"/>
        <v>-130905</v>
      </c>
      <c r="AI23" s="18">
        <f t="shared" si="8"/>
        <v>0.5</v>
      </c>
      <c r="AJ23" s="85">
        <f t="shared" si="8"/>
        <v>-9806</v>
      </c>
      <c r="AK23" s="81">
        <f t="shared" si="9"/>
        <v>-14</v>
      </c>
      <c r="AL23"/>
      <c r="AM23"/>
      <c r="AN23"/>
    </row>
    <row r="24" spans="1:40" s="1" customFormat="1" ht="18.75">
      <c r="A24" s="17">
        <v>15</v>
      </c>
      <c r="B24" s="17" t="s">
        <v>1316</v>
      </c>
      <c r="C24" s="17">
        <v>15</v>
      </c>
      <c r="D24" s="21"/>
      <c r="E24" s="34">
        <f t="shared" si="3"/>
        <v>0</v>
      </c>
      <c r="F24" s="35">
        <f t="shared" si="3"/>
        <v>0</v>
      </c>
      <c r="G24" s="34">
        <f t="shared" si="4"/>
        <v>0</v>
      </c>
      <c r="H24" s="36">
        <f t="shared" si="4"/>
        <v>0</v>
      </c>
      <c r="I24" s="21"/>
      <c r="J24" s="15">
        <v>0</v>
      </c>
      <c r="K24" s="15">
        <v>0</v>
      </c>
      <c r="L24" s="16"/>
      <c r="M24" s="16"/>
      <c r="N24" s="36">
        <f t="shared" si="5"/>
        <v>0</v>
      </c>
      <c r="O24" s="36">
        <f t="shared" si="6"/>
        <v>0</v>
      </c>
      <c r="P24" s="16"/>
      <c r="Q24" s="85">
        <f t="shared" si="0"/>
        <v>0</v>
      </c>
      <c r="R24" s="16"/>
      <c r="S24" s="15">
        <f t="shared" si="1"/>
        <v>0</v>
      </c>
      <c r="T24">
        <v>15</v>
      </c>
      <c r="U24"/>
      <c r="V24"/>
      <c r="W24" s="15">
        <f t="shared" si="2"/>
        <v>0</v>
      </c>
      <c r="X24">
        <v>15</v>
      </c>
      <c r="Y24"/>
      <c r="Z24"/>
      <c r="AA24"/>
      <c r="AB24" s="115">
        <f>dec!E24</f>
        <v>0</v>
      </c>
      <c r="AC24" s="113">
        <f>dec!F24</f>
        <v>0</v>
      </c>
      <c r="AD24" s="115">
        <f>dec!G24</f>
        <v>0</v>
      </c>
      <c r="AE24" s="113">
        <f>dec!H24</f>
        <v>0</v>
      </c>
      <c r="AF24" s="16"/>
      <c r="AG24" s="18">
        <f t="shared" si="7"/>
        <v>0</v>
      </c>
      <c r="AH24" s="85">
        <f t="shared" si="7"/>
        <v>0</v>
      </c>
      <c r="AI24" s="18">
        <f t="shared" si="8"/>
        <v>0</v>
      </c>
      <c r="AJ24" s="85">
        <f t="shared" si="8"/>
        <v>0</v>
      </c>
      <c r="AK24" s="81">
        <f t="shared" si="9"/>
        <v>-15</v>
      </c>
      <c r="AL24"/>
      <c r="AM24"/>
      <c r="AN24"/>
    </row>
    <row r="25" spans="1:40" s="1" customFormat="1" ht="18.75">
      <c r="A25" s="17">
        <v>16</v>
      </c>
      <c r="B25" s="17" t="s">
        <v>1317</v>
      </c>
      <c r="C25" s="17">
        <v>16</v>
      </c>
      <c r="D25" s="21"/>
      <c r="E25" s="34">
        <f t="shared" si="3"/>
        <v>0</v>
      </c>
      <c r="F25" s="35">
        <f t="shared" si="3"/>
        <v>0</v>
      </c>
      <c r="G25" s="34">
        <f t="shared" si="4"/>
        <v>16</v>
      </c>
      <c r="H25" s="36">
        <f t="shared" si="4"/>
        <v>97600</v>
      </c>
      <c r="I25" s="21"/>
      <c r="J25" s="15">
        <v>0</v>
      </c>
      <c r="K25" s="15">
        <v>1996</v>
      </c>
      <c r="L25" s="16"/>
      <c r="M25" s="16"/>
      <c r="N25" s="36">
        <f t="shared" si="5"/>
        <v>0</v>
      </c>
      <c r="O25" s="36">
        <f t="shared" si="6"/>
        <v>99596</v>
      </c>
      <c r="P25" s="16"/>
      <c r="Q25" s="85">
        <f t="shared" si="0"/>
        <v>199208</v>
      </c>
      <c r="R25" s="16"/>
      <c r="S25" s="15">
        <f t="shared" si="1"/>
        <v>0</v>
      </c>
      <c r="T25">
        <v>16</v>
      </c>
      <c r="U25"/>
      <c r="V25"/>
      <c r="W25" s="15">
        <f t="shared" si="2"/>
        <v>0</v>
      </c>
      <c r="X25">
        <v>16</v>
      </c>
      <c r="Y25">
        <v>16</v>
      </c>
      <c r="Z25">
        <v>97600</v>
      </c>
      <c r="AA25"/>
      <c r="AB25" s="115">
        <f>dec!E25</f>
        <v>0</v>
      </c>
      <c r="AC25" s="113">
        <f>dec!F25</f>
        <v>0</v>
      </c>
      <c r="AD25" s="115">
        <f>dec!G25</f>
        <v>28</v>
      </c>
      <c r="AE25" s="113">
        <f>dec!H25</f>
        <v>183900</v>
      </c>
      <c r="AF25" s="16"/>
      <c r="AG25" s="18">
        <f t="shared" si="7"/>
        <v>0</v>
      </c>
      <c r="AH25" s="85">
        <f t="shared" si="7"/>
        <v>0</v>
      </c>
      <c r="AI25" s="18">
        <f t="shared" si="8"/>
        <v>-12</v>
      </c>
      <c r="AJ25" s="85">
        <f t="shared" si="8"/>
        <v>-86300</v>
      </c>
      <c r="AK25" s="81">
        <f t="shared" si="9"/>
        <v>-16</v>
      </c>
      <c r="AL25"/>
      <c r="AM25"/>
      <c r="AN25"/>
    </row>
    <row r="26" spans="1:40" ht="18.75">
      <c r="A26" s="19">
        <v>17</v>
      </c>
      <c r="B26" s="19" t="s">
        <v>1274</v>
      </c>
      <c r="C26" s="19">
        <v>17</v>
      </c>
      <c r="D26" s="21"/>
      <c r="E26" s="34">
        <f t="shared" si="3"/>
        <v>47</v>
      </c>
      <c r="F26" s="35">
        <f t="shared" si="3"/>
        <v>249603</v>
      </c>
      <c r="G26" s="34">
        <f t="shared" si="4"/>
        <v>24</v>
      </c>
      <c r="H26" s="36">
        <f t="shared" si="4"/>
        <v>143679</v>
      </c>
      <c r="I26" s="21"/>
      <c r="J26" s="15">
        <v>0</v>
      </c>
      <c r="K26" s="15">
        <v>0</v>
      </c>
      <c r="L26" s="16"/>
      <c r="M26" s="16"/>
      <c r="N26" s="36">
        <f t="shared" si="5"/>
        <v>249603</v>
      </c>
      <c r="O26" s="36">
        <f t="shared" si="6"/>
        <v>143679</v>
      </c>
      <c r="P26" s="20"/>
      <c r="Q26" s="85">
        <f t="shared" si="0"/>
        <v>786635</v>
      </c>
      <c r="R26" s="20"/>
      <c r="S26" s="15">
        <f t="shared" si="1"/>
        <v>0</v>
      </c>
      <c r="T26">
        <v>17</v>
      </c>
      <c r="U26">
        <v>47</v>
      </c>
      <c r="V26">
        <v>249603</v>
      </c>
      <c r="W26" s="15">
        <f t="shared" si="2"/>
        <v>0</v>
      </c>
      <c r="X26">
        <v>17</v>
      </c>
      <c r="Y26">
        <v>24</v>
      </c>
      <c r="Z26">
        <v>143679</v>
      </c>
      <c r="AA26"/>
      <c r="AB26" s="115">
        <f>dec!E26</f>
        <v>63</v>
      </c>
      <c r="AC26" s="113">
        <f>dec!F26</f>
        <v>327404</v>
      </c>
      <c r="AD26" s="115">
        <f>dec!G26</f>
        <v>20</v>
      </c>
      <c r="AE26" s="113">
        <f>dec!H26</f>
        <v>112071</v>
      </c>
      <c r="AF26" s="16"/>
      <c r="AG26" s="18">
        <f t="shared" si="7"/>
        <v>-16</v>
      </c>
      <c r="AH26" s="85">
        <f t="shared" si="7"/>
        <v>-77801</v>
      </c>
      <c r="AI26" s="18">
        <f t="shared" si="8"/>
        <v>4</v>
      </c>
      <c r="AJ26" s="85">
        <f t="shared" si="8"/>
        <v>31608</v>
      </c>
      <c r="AK26" s="81">
        <f t="shared" si="9"/>
        <v>-17</v>
      </c>
      <c r="AL26"/>
      <c r="AM26"/>
      <c r="AN26"/>
    </row>
    <row r="27" spans="1:40" ht="18.75">
      <c r="A27" s="19">
        <v>18</v>
      </c>
      <c r="B27" s="19" t="s">
        <v>832</v>
      </c>
      <c r="C27" s="19">
        <v>18</v>
      </c>
      <c r="D27" s="21"/>
      <c r="E27" s="34">
        <f t="shared" si="3"/>
        <v>185.5</v>
      </c>
      <c r="F27" s="35">
        <f t="shared" si="3"/>
        <v>1045364</v>
      </c>
      <c r="G27" s="34">
        <f t="shared" si="4"/>
        <v>4</v>
      </c>
      <c r="H27" s="36">
        <f t="shared" si="4"/>
        <v>20000</v>
      </c>
      <c r="I27" s="21"/>
      <c r="J27" s="15">
        <v>0</v>
      </c>
      <c r="K27" s="15">
        <v>0</v>
      </c>
      <c r="L27" s="16"/>
      <c r="M27" s="16"/>
      <c r="N27" s="36">
        <f t="shared" si="5"/>
        <v>1045364</v>
      </c>
      <c r="O27" s="36">
        <f t="shared" si="6"/>
        <v>20000</v>
      </c>
      <c r="P27" s="20"/>
      <c r="Q27" s="85">
        <f t="shared" si="0"/>
        <v>2130917.5</v>
      </c>
      <c r="R27" s="20"/>
      <c r="S27" s="15">
        <f t="shared" si="1"/>
        <v>0</v>
      </c>
      <c r="T27">
        <v>18</v>
      </c>
      <c r="U27">
        <v>185.5</v>
      </c>
      <c r="V27">
        <v>1045364</v>
      </c>
      <c r="W27" s="15">
        <f t="shared" si="2"/>
        <v>0</v>
      </c>
      <c r="X27">
        <v>18</v>
      </c>
      <c r="Y27">
        <v>4</v>
      </c>
      <c r="Z27">
        <v>20000</v>
      </c>
      <c r="AA27"/>
      <c r="AB27" s="115">
        <f>dec!E27</f>
        <v>193</v>
      </c>
      <c r="AC27" s="113">
        <f>dec!F27</f>
        <v>1024920</v>
      </c>
      <c r="AD27" s="115">
        <f>dec!G27</f>
        <v>2</v>
      </c>
      <c r="AE27" s="113">
        <f>dec!H27</f>
        <v>10000</v>
      </c>
      <c r="AF27" s="16"/>
      <c r="AG27" s="18">
        <f t="shared" si="7"/>
        <v>-7.5</v>
      </c>
      <c r="AH27" s="85">
        <f t="shared" si="7"/>
        <v>20444</v>
      </c>
      <c r="AI27" s="18">
        <f t="shared" si="8"/>
        <v>2</v>
      </c>
      <c r="AJ27" s="85">
        <f t="shared" si="8"/>
        <v>10000</v>
      </c>
      <c r="AK27" s="81">
        <f t="shared" si="9"/>
        <v>-18</v>
      </c>
      <c r="AL27"/>
      <c r="AM27"/>
      <c r="AN27"/>
    </row>
    <row r="28" spans="1:40" ht="18.75">
      <c r="A28" s="19">
        <v>19</v>
      </c>
      <c r="B28" s="19" t="s">
        <v>559</v>
      </c>
      <c r="C28" s="19">
        <v>19</v>
      </c>
      <c r="D28" s="21"/>
      <c r="E28" s="34">
        <f t="shared" si="3"/>
        <v>0</v>
      </c>
      <c r="F28" s="35">
        <f t="shared" si="3"/>
        <v>0</v>
      </c>
      <c r="G28" s="34">
        <f t="shared" si="4"/>
        <v>0</v>
      </c>
      <c r="H28" s="36">
        <f t="shared" si="4"/>
        <v>0</v>
      </c>
      <c r="I28" s="21"/>
      <c r="J28" s="15">
        <v>0</v>
      </c>
      <c r="K28" s="15">
        <v>0</v>
      </c>
      <c r="L28" s="16"/>
      <c r="M28" s="16"/>
      <c r="N28" s="36">
        <f t="shared" si="5"/>
        <v>0</v>
      </c>
      <c r="O28" s="36">
        <f t="shared" si="6"/>
        <v>0</v>
      </c>
      <c r="P28" s="20"/>
      <c r="Q28" s="85">
        <f t="shared" si="0"/>
        <v>0</v>
      </c>
      <c r="R28" s="20"/>
      <c r="S28" s="15">
        <f t="shared" si="1"/>
        <v>0</v>
      </c>
      <c r="T28">
        <v>19</v>
      </c>
      <c r="U28"/>
      <c r="V28"/>
      <c r="W28" s="15">
        <f t="shared" si="2"/>
        <v>0</v>
      </c>
      <c r="X28">
        <v>19</v>
      </c>
      <c r="Y28"/>
      <c r="Z28"/>
      <c r="AA28"/>
      <c r="AB28" s="115">
        <f>dec!E28</f>
        <v>0</v>
      </c>
      <c r="AC28" s="113">
        <f>dec!F28</f>
        <v>0</v>
      </c>
      <c r="AD28" s="115">
        <f>dec!G28</f>
        <v>0</v>
      </c>
      <c r="AE28" s="113">
        <f>dec!H28</f>
        <v>0</v>
      </c>
      <c r="AF28" s="16"/>
      <c r="AG28" s="18">
        <f t="shared" si="7"/>
        <v>0</v>
      </c>
      <c r="AH28" s="85">
        <f t="shared" si="7"/>
        <v>0</v>
      </c>
      <c r="AI28" s="18">
        <f t="shared" si="8"/>
        <v>0</v>
      </c>
      <c r="AJ28" s="85">
        <f t="shared" si="8"/>
        <v>0</v>
      </c>
      <c r="AK28" s="81">
        <f t="shared" si="9"/>
        <v>-19</v>
      </c>
      <c r="AL28"/>
      <c r="AM28"/>
      <c r="AN28"/>
    </row>
    <row r="29" spans="1:40" ht="18.75">
      <c r="A29" s="19">
        <v>20</v>
      </c>
      <c r="B29" s="19" t="s">
        <v>776</v>
      </c>
      <c r="C29" s="19">
        <v>20</v>
      </c>
      <c r="D29" s="21"/>
      <c r="E29" s="34">
        <f t="shared" si="3"/>
        <v>105</v>
      </c>
      <c r="F29" s="35">
        <f t="shared" si="3"/>
        <v>633512</v>
      </c>
      <c r="G29" s="34">
        <f t="shared" si="4"/>
        <v>149</v>
      </c>
      <c r="H29" s="36">
        <f t="shared" si="4"/>
        <v>895151</v>
      </c>
      <c r="I29" s="21"/>
      <c r="J29" s="15">
        <v>0</v>
      </c>
      <c r="K29" s="15">
        <v>0</v>
      </c>
      <c r="L29" s="16"/>
      <c r="M29" s="16"/>
      <c r="N29" s="36">
        <f t="shared" si="5"/>
        <v>633512</v>
      </c>
      <c r="O29" s="36">
        <f t="shared" si="6"/>
        <v>895151</v>
      </c>
      <c r="P29" s="20"/>
      <c r="Q29" s="85">
        <f t="shared" si="0"/>
        <v>3057580</v>
      </c>
      <c r="R29" s="20"/>
      <c r="S29" s="15">
        <f t="shared" si="1"/>
        <v>0</v>
      </c>
      <c r="T29">
        <v>20</v>
      </c>
      <c r="U29">
        <v>105</v>
      </c>
      <c r="V29">
        <v>633512</v>
      </c>
      <c r="W29" s="15">
        <f t="shared" si="2"/>
        <v>0</v>
      </c>
      <c r="X29">
        <v>20</v>
      </c>
      <c r="Y29">
        <v>149</v>
      </c>
      <c r="Z29">
        <v>895151</v>
      </c>
      <c r="AA29"/>
      <c r="AB29" s="115">
        <f>dec!E29</f>
        <v>104</v>
      </c>
      <c r="AC29" s="113">
        <f>dec!F29</f>
        <v>658306</v>
      </c>
      <c r="AD29" s="115">
        <f>dec!G29</f>
        <v>155</v>
      </c>
      <c r="AE29" s="113">
        <f>dec!H29</f>
        <v>934327</v>
      </c>
      <c r="AF29" s="16"/>
      <c r="AG29" s="18">
        <f t="shared" si="7"/>
        <v>1</v>
      </c>
      <c r="AH29" s="85">
        <f t="shared" si="7"/>
        <v>-24794</v>
      </c>
      <c r="AI29" s="18">
        <f t="shared" si="8"/>
        <v>-6</v>
      </c>
      <c r="AJ29" s="85">
        <f t="shared" si="8"/>
        <v>-39176</v>
      </c>
      <c r="AK29" s="81">
        <f t="shared" si="9"/>
        <v>-20</v>
      </c>
      <c r="AL29"/>
      <c r="AM29"/>
      <c r="AN29"/>
    </row>
    <row r="30" spans="1:40" s="1" customFormat="1" ht="18.75">
      <c r="A30" s="17">
        <v>21</v>
      </c>
      <c r="B30" s="17" t="s">
        <v>1318</v>
      </c>
      <c r="C30" s="17">
        <v>21</v>
      </c>
      <c r="D30" s="21"/>
      <c r="E30" s="34">
        <f t="shared" si="3"/>
        <v>0</v>
      </c>
      <c r="F30" s="35">
        <f t="shared" si="3"/>
        <v>0</v>
      </c>
      <c r="G30" s="34">
        <f t="shared" si="4"/>
        <v>0</v>
      </c>
      <c r="H30" s="36">
        <f t="shared" si="4"/>
        <v>0</v>
      </c>
      <c r="I30" s="21"/>
      <c r="J30" s="15">
        <v>0</v>
      </c>
      <c r="K30" s="15">
        <v>0</v>
      </c>
      <c r="L30" s="16"/>
      <c r="M30" s="16"/>
      <c r="N30" s="36">
        <f t="shared" si="5"/>
        <v>0</v>
      </c>
      <c r="O30" s="36">
        <f t="shared" si="6"/>
        <v>0</v>
      </c>
      <c r="P30" s="16"/>
      <c r="Q30" s="85">
        <f t="shared" si="0"/>
        <v>0</v>
      </c>
      <c r="R30" s="16"/>
      <c r="S30" s="15">
        <f t="shared" si="1"/>
        <v>0</v>
      </c>
      <c r="T30">
        <v>21</v>
      </c>
      <c r="U30"/>
      <c r="V30"/>
      <c r="W30" s="15">
        <f t="shared" si="2"/>
        <v>0</v>
      </c>
      <c r="X30">
        <v>21</v>
      </c>
      <c r="Y30"/>
      <c r="Z30"/>
      <c r="AA30"/>
      <c r="AB30" s="115">
        <f>dec!E30</f>
        <v>0</v>
      </c>
      <c r="AC30" s="113">
        <f>dec!F30</f>
        <v>0</v>
      </c>
      <c r="AD30" s="115">
        <f>dec!G30</f>
        <v>0</v>
      </c>
      <c r="AE30" s="113">
        <f>dec!H30</f>
        <v>0</v>
      </c>
      <c r="AF30" s="16"/>
      <c r="AG30" s="18">
        <f t="shared" si="7"/>
        <v>0</v>
      </c>
      <c r="AH30" s="85">
        <f t="shared" si="7"/>
        <v>0</v>
      </c>
      <c r="AI30" s="18">
        <f t="shared" si="8"/>
        <v>0</v>
      </c>
      <c r="AJ30" s="85">
        <f t="shared" si="8"/>
        <v>0</v>
      </c>
      <c r="AK30" s="81">
        <f t="shared" si="9"/>
        <v>-21</v>
      </c>
      <c r="AL30"/>
      <c r="AM30"/>
      <c r="AN30"/>
    </row>
    <row r="31" spans="1:40" ht="18.75">
      <c r="A31" s="19">
        <v>22</v>
      </c>
      <c r="B31" s="19" t="s">
        <v>1293</v>
      </c>
      <c r="C31" s="19">
        <v>22</v>
      </c>
      <c r="D31" s="21"/>
      <c r="E31" s="34">
        <f t="shared" si="3"/>
        <v>0</v>
      </c>
      <c r="F31" s="35">
        <f t="shared" si="3"/>
        <v>0</v>
      </c>
      <c r="G31" s="34">
        <f t="shared" si="4"/>
        <v>2</v>
      </c>
      <c r="H31" s="36">
        <f t="shared" si="4"/>
        <v>10000</v>
      </c>
      <c r="I31" s="21"/>
      <c r="J31" s="15">
        <v>0</v>
      </c>
      <c r="K31" s="15">
        <v>0</v>
      </c>
      <c r="L31" s="16"/>
      <c r="M31" s="16"/>
      <c r="N31" s="36">
        <f t="shared" si="5"/>
        <v>0</v>
      </c>
      <c r="O31" s="36">
        <f t="shared" si="6"/>
        <v>10000</v>
      </c>
      <c r="P31" s="20"/>
      <c r="Q31" s="85">
        <f t="shared" si="0"/>
        <v>20002</v>
      </c>
      <c r="R31" s="20"/>
      <c r="S31" s="15">
        <f t="shared" si="1"/>
        <v>0</v>
      </c>
      <c r="T31">
        <v>22</v>
      </c>
      <c r="U31"/>
      <c r="V31"/>
      <c r="W31" s="15">
        <f t="shared" si="2"/>
        <v>0</v>
      </c>
      <c r="X31">
        <v>22</v>
      </c>
      <c r="Y31">
        <v>2</v>
      </c>
      <c r="Z31">
        <v>10000</v>
      </c>
      <c r="AA31"/>
      <c r="AB31" s="115">
        <f>dec!E31</f>
        <v>0</v>
      </c>
      <c r="AC31" s="113">
        <f>dec!F31</f>
        <v>0</v>
      </c>
      <c r="AD31" s="115">
        <f>dec!G31</f>
        <v>3</v>
      </c>
      <c r="AE31" s="113">
        <f>dec!H31</f>
        <v>15000</v>
      </c>
      <c r="AF31" s="16"/>
      <c r="AG31" s="18">
        <f t="shared" si="7"/>
        <v>0</v>
      </c>
      <c r="AH31" s="85">
        <f t="shared" si="7"/>
        <v>0</v>
      </c>
      <c r="AI31" s="18">
        <f t="shared" si="8"/>
        <v>-1</v>
      </c>
      <c r="AJ31" s="85">
        <f t="shared" si="8"/>
        <v>-5000</v>
      </c>
      <c r="AK31" s="81">
        <f t="shared" si="9"/>
        <v>-22</v>
      </c>
      <c r="AL31"/>
      <c r="AM31"/>
      <c r="AN31"/>
    </row>
    <row r="32" spans="1:40" ht="18.75">
      <c r="A32" s="19">
        <v>23</v>
      </c>
      <c r="B32" s="19" t="s">
        <v>843</v>
      </c>
      <c r="C32" s="19">
        <v>23</v>
      </c>
      <c r="D32" s="21"/>
      <c r="E32" s="34">
        <f t="shared" si="3"/>
        <v>0</v>
      </c>
      <c r="F32" s="35">
        <f t="shared" si="3"/>
        <v>0</v>
      </c>
      <c r="G32" s="34">
        <f t="shared" si="4"/>
        <v>3</v>
      </c>
      <c r="H32" s="36">
        <f t="shared" si="4"/>
        <v>18400</v>
      </c>
      <c r="I32" s="21"/>
      <c r="J32" s="15">
        <v>0</v>
      </c>
      <c r="K32" s="15">
        <v>0</v>
      </c>
      <c r="L32" s="16"/>
      <c r="M32" s="16"/>
      <c r="N32" s="36">
        <f t="shared" si="5"/>
        <v>0</v>
      </c>
      <c r="O32" s="36">
        <f t="shared" si="6"/>
        <v>18400</v>
      </c>
      <c r="P32" s="20"/>
      <c r="Q32" s="85">
        <f t="shared" si="0"/>
        <v>36803</v>
      </c>
      <c r="R32" s="20"/>
      <c r="S32" s="15">
        <f t="shared" si="1"/>
        <v>0</v>
      </c>
      <c r="T32">
        <v>23</v>
      </c>
      <c r="U32"/>
      <c r="V32"/>
      <c r="W32" s="15">
        <f t="shared" si="2"/>
        <v>0</v>
      </c>
      <c r="X32">
        <v>23</v>
      </c>
      <c r="Y32">
        <v>3</v>
      </c>
      <c r="Z32">
        <v>18400</v>
      </c>
      <c r="AA32"/>
      <c r="AB32" s="115">
        <f>dec!E32</f>
        <v>0</v>
      </c>
      <c r="AC32" s="113">
        <f>dec!F32</f>
        <v>0</v>
      </c>
      <c r="AD32" s="115">
        <f>dec!G32</f>
        <v>4</v>
      </c>
      <c r="AE32" s="113">
        <f>dec!H32</f>
        <v>23400</v>
      </c>
      <c r="AF32" s="16"/>
      <c r="AG32" s="18">
        <f t="shared" si="7"/>
        <v>0</v>
      </c>
      <c r="AH32" s="85">
        <f t="shared" si="7"/>
        <v>0</v>
      </c>
      <c r="AI32" s="18">
        <f t="shared" si="8"/>
        <v>-1</v>
      </c>
      <c r="AJ32" s="85">
        <f t="shared" si="8"/>
        <v>-5000</v>
      </c>
      <c r="AK32" s="81">
        <f t="shared" si="9"/>
        <v>-23</v>
      </c>
      <c r="AL32"/>
      <c r="AM32"/>
      <c r="AN32"/>
    </row>
    <row r="33" spans="1:40" ht="18.75">
      <c r="A33" s="19">
        <v>24</v>
      </c>
      <c r="B33" s="19" t="s">
        <v>813</v>
      </c>
      <c r="C33" s="19">
        <v>24</v>
      </c>
      <c r="D33" s="21"/>
      <c r="E33" s="34">
        <f t="shared" si="3"/>
        <v>104</v>
      </c>
      <c r="F33" s="35">
        <f t="shared" si="3"/>
        <v>652623</v>
      </c>
      <c r="G33" s="34">
        <f t="shared" si="4"/>
        <v>83</v>
      </c>
      <c r="H33" s="36">
        <f t="shared" si="4"/>
        <v>521246</v>
      </c>
      <c r="I33" s="21"/>
      <c r="J33" s="15">
        <v>0</v>
      </c>
      <c r="K33" s="15">
        <v>0</v>
      </c>
      <c r="L33" s="16"/>
      <c r="M33" s="16"/>
      <c r="N33" s="36">
        <f t="shared" si="5"/>
        <v>652623</v>
      </c>
      <c r="O33" s="36">
        <f t="shared" si="6"/>
        <v>521246</v>
      </c>
      <c r="P33" s="20"/>
      <c r="Q33" s="85">
        <f t="shared" si="0"/>
        <v>2347925</v>
      </c>
      <c r="R33" s="20"/>
      <c r="S33" s="15">
        <f t="shared" si="1"/>
        <v>0</v>
      </c>
      <c r="T33">
        <v>24</v>
      </c>
      <c r="U33">
        <v>104</v>
      </c>
      <c r="V33">
        <v>652623</v>
      </c>
      <c r="W33" s="15">
        <f t="shared" si="2"/>
        <v>0</v>
      </c>
      <c r="X33">
        <v>24</v>
      </c>
      <c r="Y33">
        <v>83</v>
      </c>
      <c r="Z33">
        <v>521246</v>
      </c>
      <c r="AA33"/>
      <c r="AB33" s="115">
        <f>dec!E33</f>
        <v>122</v>
      </c>
      <c r="AC33" s="113">
        <f>dec!F33</f>
        <v>760087</v>
      </c>
      <c r="AD33" s="115">
        <f>dec!G33</f>
        <v>96</v>
      </c>
      <c r="AE33" s="113">
        <f>dec!H33</f>
        <v>659834</v>
      </c>
      <c r="AF33" s="16"/>
      <c r="AG33" s="18">
        <f t="shared" si="7"/>
        <v>-18</v>
      </c>
      <c r="AH33" s="85">
        <f t="shared" si="7"/>
        <v>-107464</v>
      </c>
      <c r="AI33" s="18">
        <f t="shared" si="8"/>
        <v>-13</v>
      </c>
      <c r="AJ33" s="85">
        <f t="shared" si="8"/>
        <v>-138588</v>
      </c>
      <c r="AK33" s="81">
        <f t="shared" si="9"/>
        <v>-24</v>
      </c>
      <c r="AL33"/>
      <c r="AM33"/>
      <c r="AN33"/>
    </row>
    <row r="34" spans="1:40" ht="18.75">
      <c r="A34" s="19">
        <v>25</v>
      </c>
      <c r="B34" s="19" t="s">
        <v>792</v>
      </c>
      <c r="C34" s="19">
        <v>25</v>
      </c>
      <c r="D34" s="21"/>
      <c r="E34" s="34">
        <f t="shared" si="3"/>
        <v>41.5</v>
      </c>
      <c r="F34" s="35">
        <f t="shared" si="3"/>
        <v>253857</v>
      </c>
      <c r="G34" s="34">
        <f t="shared" si="4"/>
        <v>124.5</v>
      </c>
      <c r="H34" s="36">
        <f t="shared" si="4"/>
        <v>723875</v>
      </c>
      <c r="I34" s="21"/>
      <c r="J34" s="15">
        <v>0</v>
      </c>
      <c r="K34" s="15">
        <v>0</v>
      </c>
      <c r="L34" s="16"/>
      <c r="M34" s="16"/>
      <c r="N34" s="36">
        <f t="shared" si="5"/>
        <v>253857</v>
      </c>
      <c r="O34" s="36">
        <f t="shared" si="6"/>
        <v>723875</v>
      </c>
      <c r="P34" s="20"/>
      <c r="Q34" s="85">
        <f t="shared" si="0"/>
        <v>1955630</v>
      </c>
      <c r="R34" s="20"/>
      <c r="S34" s="15">
        <f t="shared" si="1"/>
        <v>0</v>
      </c>
      <c r="T34">
        <v>25</v>
      </c>
      <c r="U34">
        <v>41.5</v>
      </c>
      <c r="V34">
        <v>253857</v>
      </c>
      <c r="W34" s="15">
        <f t="shared" si="2"/>
        <v>0</v>
      </c>
      <c r="X34">
        <v>25</v>
      </c>
      <c r="Y34">
        <v>124.5</v>
      </c>
      <c r="Z34">
        <v>723875</v>
      </c>
      <c r="AA34"/>
      <c r="AB34" s="115">
        <f>dec!E34</f>
        <v>33</v>
      </c>
      <c r="AC34" s="113">
        <f>dec!F34</f>
        <v>202459</v>
      </c>
      <c r="AD34" s="115">
        <f>dec!G34</f>
        <v>132.5</v>
      </c>
      <c r="AE34" s="113">
        <f>dec!H34</f>
        <v>818894</v>
      </c>
      <c r="AF34" s="16"/>
      <c r="AG34" s="18">
        <f t="shared" si="7"/>
        <v>8.5</v>
      </c>
      <c r="AH34" s="85">
        <f t="shared" si="7"/>
        <v>51398</v>
      </c>
      <c r="AI34" s="18">
        <f t="shared" si="8"/>
        <v>-8</v>
      </c>
      <c r="AJ34" s="85">
        <f t="shared" si="8"/>
        <v>-95019</v>
      </c>
      <c r="AK34" s="81">
        <f t="shared" si="9"/>
        <v>-25</v>
      </c>
      <c r="AL34"/>
      <c r="AM34"/>
      <c r="AN34"/>
    </row>
    <row r="35" spans="1:40" ht="18.75">
      <c r="A35" s="19">
        <v>26</v>
      </c>
      <c r="B35" s="19" t="s">
        <v>1319</v>
      </c>
      <c r="C35" s="19">
        <v>26</v>
      </c>
      <c r="D35" s="21"/>
      <c r="E35" s="34">
        <f t="shared" si="3"/>
        <v>0</v>
      </c>
      <c r="F35" s="35">
        <f t="shared" si="3"/>
        <v>0</v>
      </c>
      <c r="G35" s="34">
        <f t="shared" si="4"/>
        <v>0</v>
      </c>
      <c r="H35" s="36">
        <f t="shared" si="4"/>
        <v>0</v>
      </c>
      <c r="I35" s="21"/>
      <c r="J35" s="15">
        <v>0</v>
      </c>
      <c r="K35" s="15">
        <v>0</v>
      </c>
      <c r="L35" s="16"/>
      <c r="M35" s="16"/>
      <c r="N35" s="36">
        <f t="shared" si="5"/>
        <v>0</v>
      </c>
      <c r="O35" s="36">
        <f t="shared" si="6"/>
        <v>0</v>
      </c>
      <c r="P35" s="20"/>
      <c r="Q35" s="85">
        <f t="shared" si="0"/>
        <v>0</v>
      </c>
      <c r="R35" s="20"/>
      <c r="S35" s="15">
        <f t="shared" si="1"/>
        <v>0</v>
      </c>
      <c r="T35">
        <v>26</v>
      </c>
      <c r="U35"/>
      <c r="V35"/>
      <c r="W35" s="15">
        <f t="shared" si="2"/>
        <v>0</v>
      </c>
      <c r="X35">
        <v>26</v>
      </c>
      <c r="Y35"/>
      <c r="Z35"/>
      <c r="AA35"/>
      <c r="AB35" s="115">
        <f>dec!E35</f>
        <v>0</v>
      </c>
      <c r="AC35" s="113">
        <f>dec!F35</f>
        <v>0</v>
      </c>
      <c r="AD35" s="115">
        <f>dec!G35</f>
        <v>0</v>
      </c>
      <c r="AE35" s="113">
        <f>dec!H35</f>
        <v>0</v>
      </c>
      <c r="AF35" s="16"/>
      <c r="AG35" s="18">
        <f t="shared" si="7"/>
        <v>0</v>
      </c>
      <c r="AH35" s="85">
        <f t="shared" si="7"/>
        <v>0</v>
      </c>
      <c r="AI35" s="18">
        <f t="shared" si="8"/>
        <v>0</v>
      </c>
      <c r="AJ35" s="85">
        <f t="shared" si="8"/>
        <v>0</v>
      </c>
      <c r="AK35" s="81">
        <f t="shared" si="9"/>
        <v>-26</v>
      </c>
      <c r="AL35"/>
      <c r="AM35"/>
      <c r="AN35"/>
    </row>
    <row r="36" spans="1:40" ht="18.75">
      <c r="A36" s="19">
        <v>27</v>
      </c>
      <c r="B36" s="19" t="s">
        <v>891</v>
      </c>
      <c r="C36" s="19">
        <v>27</v>
      </c>
      <c r="D36" s="21"/>
      <c r="E36" s="34">
        <f t="shared" si="3"/>
        <v>72</v>
      </c>
      <c r="F36" s="35">
        <f t="shared" si="3"/>
        <v>368289</v>
      </c>
      <c r="G36" s="34">
        <f t="shared" si="4"/>
        <v>1</v>
      </c>
      <c r="H36" s="36">
        <f t="shared" si="4"/>
        <v>5000</v>
      </c>
      <c r="I36" s="21"/>
      <c r="J36" s="15">
        <v>0</v>
      </c>
      <c r="K36" s="15">
        <v>0</v>
      </c>
      <c r="L36" s="16"/>
      <c r="M36" s="16"/>
      <c r="N36" s="36">
        <f t="shared" si="5"/>
        <v>368289</v>
      </c>
      <c r="O36" s="36">
        <f t="shared" si="6"/>
        <v>5000</v>
      </c>
      <c r="P36" s="20"/>
      <c r="Q36" s="85">
        <f t="shared" si="0"/>
        <v>746651</v>
      </c>
      <c r="R36" s="20"/>
      <c r="S36" s="15">
        <f t="shared" si="1"/>
        <v>0</v>
      </c>
      <c r="T36">
        <v>27</v>
      </c>
      <c r="U36">
        <v>72</v>
      </c>
      <c r="V36">
        <v>368289</v>
      </c>
      <c r="W36" s="15">
        <f t="shared" si="2"/>
        <v>0</v>
      </c>
      <c r="X36">
        <v>27</v>
      </c>
      <c r="Y36">
        <v>1</v>
      </c>
      <c r="Z36">
        <v>5000</v>
      </c>
      <c r="AA36"/>
      <c r="AB36" s="115">
        <f>dec!E36</f>
        <v>108</v>
      </c>
      <c r="AC36" s="113">
        <f>dec!F36</f>
        <v>582114</v>
      </c>
      <c r="AD36" s="115">
        <f>dec!G36</f>
        <v>2</v>
      </c>
      <c r="AE36" s="113">
        <f>dec!H36</f>
        <v>10000</v>
      </c>
      <c r="AF36" s="16"/>
      <c r="AG36" s="18">
        <f t="shared" si="7"/>
        <v>-36</v>
      </c>
      <c r="AH36" s="85">
        <f t="shared" si="7"/>
        <v>-213825</v>
      </c>
      <c r="AI36" s="18">
        <f t="shared" si="8"/>
        <v>-1</v>
      </c>
      <c r="AJ36" s="85">
        <f t="shared" si="8"/>
        <v>-5000</v>
      </c>
      <c r="AK36" s="81">
        <f t="shared" si="9"/>
        <v>-27</v>
      </c>
      <c r="AL36"/>
      <c r="AM36"/>
      <c r="AN36"/>
    </row>
    <row r="37" spans="1:40" ht="18.75">
      <c r="A37" s="19">
        <v>28</v>
      </c>
      <c r="B37" s="19" t="s">
        <v>560</v>
      </c>
      <c r="C37" s="19">
        <v>28</v>
      </c>
      <c r="D37" s="21"/>
      <c r="E37" s="34">
        <f t="shared" si="3"/>
        <v>18</v>
      </c>
      <c r="F37" s="35">
        <f t="shared" si="3"/>
        <v>112681</v>
      </c>
      <c r="G37" s="34">
        <f t="shared" si="4"/>
        <v>1</v>
      </c>
      <c r="H37" s="36">
        <f t="shared" si="4"/>
        <v>5000</v>
      </c>
      <c r="I37" s="21"/>
      <c r="J37" s="15">
        <v>0</v>
      </c>
      <c r="K37" s="15">
        <v>0</v>
      </c>
      <c r="L37" s="16"/>
      <c r="M37" s="16"/>
      <c r="N37" s="36">
        <f t="shared" si="5"/>
        <v>112681</v>
      </c>
      <c r="O37" s="36">
        <f t="shared" si="6"/>
        <v>5000</v>
      </c>
      <c r="P37" s="20"/>
      <c r="Q37" s="85">
        <f t="shared" si="0"/>
        <v>235381</v>
      </c>
      <c r="R37" s="20"/>
      <c r="S37" s="15">
        <f t="shared" si="1"/>
        <v>0</v>
      </c>
      <c r="T37">
        <v>28</v>
      </c>
      <c r="U37">
        <v>18</v>
      </c>
      <c r="V37">
        <v>112681</v>
      </c>
      <c r="W37" s="15">
        <f t="shared" si="2"/>
        <v>0</v>
      </c>
      <c r="X37">
        <v>28</v>
      </c>
      <c r="Y37">
        <v>1</v>
      </c>
      <c r="Z37">
        <v>5000</v>
      </c>
      <c r="AA37"/>
      <c r="AB37" s="115">
        <f>dec!E37</f>
        <v>20</v>
      </c>
      <c r="AC37" s="113">
        <f>dec!F37</f>
        <v>149051</v>
      </c>
      <c r="AD37" s="115">
        <f>dec!G37</f>
        <v>0</v>
      </c>
      <c r="AE37" s="113">
        <f>dec!H37</f>
        <v>0</v>
      </c>
      <c r="AF37" s="16"/>
      <c r="AG37" s="18">
        <f t="shared" si="7"/>
        <v>-2</v>
      </c>
      <c r="AH37" s="85">
        <f t="shared" si="7"/>
        <v>-36370</v>
      </c>
      <c r="AI37" s="18">
        <f t="shared" si="8"/>
        <v>1</v>
      </c>
      <c r="AJ37" s="85">
        <f t="shared" si="8"/>
        <v>5000</v>
      </c>
      <c r="AK37" s="81">
        <f t="shared" si="9"/>
        <v>-28</v>
      </c>
      <c r="AL37"/>
      <c r="AM37"/>
      <c r="AN37"/>
    </row>
    <row r="38" spans="1:40" s="1" customFormat="1" ht="18.75">
      <c r="A38" s="17">
        <v>29</v>
      </c>
      <c r="B38" s="17" t="s">
        <v>1320</v>
      </c>
      <c r="C38" s="17">
        <v>29</v>
      </c>
      <c r="D38" s="21"/>
      <c r="E38" s="34">
        <f t="shared" si="3"/>
        <v>0</v>
      </c>
      <c r="F38" s="35">
        <f t="shared" si="3"/>
        <v>0</v>
      </c>
      <c r="G38" s="34">
        <f t="shared" si="4"/>
        <v>0</v>
      </c>
      <c r="H38" s="36">
        <f t="shared" si="4"/>
        <v>0</v>
      </c>
      <c r="I38" s="21"/>
      <c r="J38" s="15">
        <v>0</v>
      </c>
      <c r="K38" s="15">
        <v>0</v>
      </c>
      <c r="L38" s="16"/>
      <c r="M38" s="16"/>
      <c r="N38" s="36">
        <f t="shared" si="5"/>
        <v>0</v>
      </c>
      <c r="O38" s="36">
        <f t="shared" si="6"/>
        <v>0</v>
      </c>
      <c r="P38" s="16"/>
      <c r="Q38" s="85">
        <f t="shared" si="0"/>
        <v>0</v>
      </c>
      <c r="R38" s="16"/>
      <c r="S38" s="15">
        <f t="shared" si="1"/>
        <v>0</v>
      </c>
      <c r="T38">
        <v>29</v>
      </c>
      <c r="U38"/>
      <c r="V38"/>
      <c r="W38" s="15">
        <f t="shared" si="2"/>
        <v>0</v>
      </c>
      <c r="X38">
        <v>29</v>
      </c>
      <c r="Y38"/>
      <c r="Z38"/>
      <c r="AA38"/>
      <c r="AB38" s="115">
        <f>dec!E38</f>
        <v>0</v>
      </c>
      <c r="AC38" s="113">
        <f>dec!F38</f>
        <v>0</v>
      </c>
      <c r="AD38" s="115">
        <f>dec!G38</f>
        <v>0</v>
      </c>
      <c r="AE38" s="113">
        <f>dec!H38</f>
        <v>0</v>
      </c>
      <c r="AF38" s="16"/>
      <c r="AG38" s="18">
        <f t="shared" si="7"/>
        <v>0</v>
      </c>
      <c r="AH38" s="85">
        <f t="shared" si="7"/>
        <v>0</v>
      </c>
      <c r="AI38" s="18">
        <f t="shared" si="8"/>
        <v>0</v>
      </c>
      <c r="AJ38" s="85">
        <f t="shared" si="8"/>
        <v>0</v>
      </c>
      <c r="AK38" s="81">
        <f t="shared" si="9"/>
        <v>-29</v>
      </c>
      <c r="AL38"/>
      <c r="AM38"/>
      <c r="AN38"/>
    </row>
    <row r="39" spans="1:40" ht="18.75">
      <c r="A39" s="19">
        <v>30</v>
      </c>
      <c r="B39" s="19" t="s">
        <v>858</v>
      </c>
      <c r="C39" s="19">
        <v>30</v>
      </c>
      <c r="D39" s="21"/>
      <c r="E39" s="34">
        <f t="shared" si="3"/>
        <v>102</v>
      </c>
      <c r="F39" s="35">
        <f t="shared" si="3"/>
        <v>588572</v>
      </c>
      <c r="G39" s="34">
        <f t="shared" si="4"/>
        <v>67</v>
      </c>
      <c r="H39" s="36">
        <f t="shared" si="4"/>
        <v>379329</v>
      </c>
      <c r="I39" s="21"/>
      <c r="J39" s="15">
        <v>0</v>
      </c>
      <c r="K39" s="15">
        <v>8366</v>
      </c>
      <c r="L39" s="16"/>
      <c r="M39" s="16"/>
      <c r="N39" s="36">
        <f t="shared" si="5"/>
        <v>588572</v>
      </c>
      <c r="O39" s="36">
        <f t="shared" si="6"/>
        <v>387695</v>
      </c>
      <c r="P39" s="20"/>
      <c r="Q39" s="85">
        <f t="shared" si="0"/>
        <v>1952703</v>
      </c>
      <c r="R39" s="20"/>
      <c r="S39" s="15">
        <f t="shared" si="1"/>
        <v>0</v>
      </c>
      <c r="T39">
        <v>30</v>
      </c>
      <c r="U39">
        <v>102</v>
      </c>
      <c r="V39">
        <v>588572</v>
      </c>
      <c r="W39" s="15">
        <f t="shared" si="2"/>
        <v>0</v>
      </c>
      <c r="X39">
        <v>30</v>
      </c>
      <c r="Y39">
        <v>67</v>
      </c>
      <c r="Z39">
        <v>379329</v>
      </c>
      <c r="AA39"/>
      <c r="AB39" s="115">
        <f>dec!E39</f>
        <v>106</v>
      </c>
      <c r="AC39" s="113">
        <f>dec!F39</f>
        <v>601926</v>
      </c>
      <c r="AD39" s="115">
        <f>dec!G39</f>
        <v>60</v>
      </c>
      <c r="AE39" s="113">
        <f>dec!H39</f>
        <v>340184</v>
      </c>
      <c r="AF39" s="16"/>
      <c r="AG39" s="18">
        <f t="shared" si="7"/>
        <v>-4</v>
      </c>
      <c r="AH39" s="85">
        <f t="shared" si="7"/>
        <v>-13354</v>
      </c>
      <c r="AI39" s="18">
        <f t="shared" si="8"/>
        <v>7</v>
      </c>
      <c r="AJ39" s="85">
        <f t="shared" si="8"/>
        <v>39145</v>
      </c>
      <c r="AK39" s="81">
        <f t="shared" si="9"/>
        <v>-30</v>
      </c>
      <c r="AL39"/>
      <c r="AM39"/>
      <c r="AN39"/>
    </row>
    <row r="40" spans="1:40" ht="18.75">
      <c r="A40" s="19">
        <v>31</v>
      </c>
      <c r="B40" s="19" t="s">
        <v>912</v>
      </c>
      <c r="C40" s="19">
        <v>31</v>
      </c>
      <c r="D40" s="21"/>
      <c r="E40" s="34">
        <f t="shared" si="3"/>
        <v>0</v>
      </c>
      <c r="F40" s="35">
        <f t="shared" si="3"/>
        <v>0</v>
      </c>
      <c r="G40" s="34">
        <f t="shared" si="4"/>
        <v>20</v>
      </c>
      <c r="H40" s="36">
        <f t="shared" si="4"/>
        <v>115300</v>
      </c>
      <c r="I40" s="21"/>
      <c r="J40" s="15">
        <v>0</v>
      </c>
      <c r="K40" s="15">
        <v>0</v>
      </c>
      <c r="L40" s="16"/>
      <c r="M40" s="16"/>
      <c r="N40" s="36">
        <f t="shared" si="5"/>
        <v>0</v>
      </c>
      <c r="O40" s="36">
        <f t="shared" si="6"/>
        <v>115300</v>
      </c>
      <c r="P40" s="20"/>
      <c r="Q40" s="85">
        <f t="shared" si="0"/>
        <v>230620</v>
      </c>
      <c r="R40" s="20"/>
      <c r="S40" s="15">
        <f t="shared" si="1"/>
        <v>0</v>
      </c>
      <c r="T40">
        <v>31</v>
      </c>
      <c r="U40"/>
      <c r="V40"/>
      <c r="W40" s="15">
        <f t="shared" si="2"/>
        <v>0</v>
      </c>
      <c r="X40">
        <v>31</v>
      </c>
      <c r="Y40">
        <v>20</v>
      </c>
      <c r="Z40">
        <v>115300</v>
      </c>
      <c r="AA40"/>
      <c r="AB40" s="115">
        <f>dec!E40</f>
        <v>0</v>
      </c>
      <c r="AC40" s="113">
        <f>dec!F40</f>
        <v>0</v>
      </c>
      <c r="AD40" s="115">
        <f>dec!G40</f>
        <v>16</v>
      </c>
      <c r="AE40" s="113">
        <f>dec!H40</f>
        <v>105600</v>
      </c>
      <c r="AF40" s="16"/>
      <c r="AG40" s="18">
        <f t="shared" si="7"/>
        <v>0</v>
      </c>
      <c r="AH40" s="85">
        <f t="shared" si="7"/>
        <v>0</v>
      </c>
      <c r="AI40" s="18">
        <f t="shared" si="8"/>
        <v>4</v>
      </c>
      <c r="AJ40" s="85">
        <f t="shared" si="8"/>
        <v>9700</v>
      </c>
      <c r="AK40" s="81">
        <f t="shared" si="9"/>
        <v>-31</v>
      </c>
      <c r="AL40"/>
      <c r="AM40"/>
      <c r="AN40"/>
    </row>
    <row r="41" spans="1:40" s="1" customFormat="1" ht="18.75">
      <c r="A41" s="17">
        <v>32</v>
      </c>
      <c r="B41" s="17" t="s">
        <v>1321</v>
      </c>
      <c r="C41" s="17">
        <v>32</v>
      </c>
      <c r="D41" s="21"/>
      <c r="E41" s="34">
        <f t="shared" si="3"/>
        <v>0</v>
      </c>
      <c r="F41" s="35">
        <f t="shared" si="3"/>
        <v>0</v>
      </c>
      <c r="G41" s="34">
        <f t="shared" si="4"/>
        <v>0</v>
      </c>
      <c r="H41" s="36">
        <f t="shared" si="4"/>
        <v>0</v>
      </c>
      <c r="I41" s="21"/>
      <c r="J41" s="15">
        <v>0</v>
      </c>
      <c r="K41" s="15">
        <v>0</v>
      </c>
      <c r="L41" s="16"/>
      <c r="M41" s="16"/>
      <c r="N41" s="36">
        <f t="shared" si="5"/>
        <v>0</v>
      </c>
      <c r="O41" s="36">
        <f t="shared" si="6"/>
        <v>0</v>
      </c>
      <c r="P41" s="16"/>
      <c r="Q41" s="85">
        <f t="shared" si="0"/>
        <v>0</v>
      </c>
      <c r="R41" s="16"/>
      <c r="S41" s="15">
        <f t="shared" si="1"/>
        <v>0</v>
      </c>
      <c r="T41">
        <v>32</v>
      </c>
      <c r="U41"/>
      <c r="V41"/>
      <c r="W41" s="15">
        <f t="shared" si="2"/>
        <v>0</v>
      </c>
      <c r="X41">
        <v>32</v>
      </c>
      <c r="Y41"/>
      <c r="Z41"/>
      <c r="AA41"/>
      <c r="AB41" s="115">
        <f>dec!E41</f>
        <v>0</v>
      </c>
      <c r="AC41" s="113">
        <f>dec!F41</f>
        <v>0</v>
      </c>
      <c r="AD41" s="115">
        <f>dec!G41</f>
        <v>0</v>
      </c>
      <c r="AE41" s="113">
        <f>dec!H41</f>
        <v>0</v>
      </c>
      <c r="AF41" s="16"/>
      <c r="AG41" s="18">
        <f t="shared" si="7"/>
        <v>0</v>
      </c>
      <c r="AH41" s="85">
        <f t="shared" si="7"/>
        <v>0</v>
      </c>
      <c r="AI41" s="18">
        <f t="shared" si="8"/>
        <v>0</v>
      </c>
      <c r="AJ41" s="85">
        <f t="shared" si="8"/>
        <v>0</v>
      </c>
      <c r="AK41" s="81">
        <f t="shared" si="9"/>
        <v>-32</v>
      </c>
      <c r="AL41"/>
      <c r="AM41"/>
      <c r="AN41"/>
    </row>
    <row r="42" spans="1:40" s="1" customFormat="1" ht="18.75">
      <c r="A42" s="17">
        <v>33</v>
      </c>
      <c r="B42" s="17" t="s">
        <v>1322</v>
      </c>
      <c r="C42" s="17">
        <v>33</v>
      </c>
      <c r="D42" s="21"/>
      <c r="E42" s="34">
        <f t="shared" si="3"/>
        <v>0</v>
      </c>
      <c r="F42" s="35">
        <f t="shared" si="3"/>
        <v>0</v>
      </c>
      <c r="G42" s="34">
        <f t="shared" si="4"/>
        <v>0</v>
      </c>
      <c r="H42" s="36">
        <f t="shared" si="4"/>
        <v>0</v>
      </c>
      <c r="I42" s="21"/>
      <c r="J42" s="15">
        <v>0</v>
      </c>
      <c r="K42" s="15">
        <v>0</v>
      </c>
      <c r="L42" s="16"/>
      <c r="M42" s="16"/>
      <c r="N42" s="36">
        <f t="shared" si="5"/>
        <v>0</v>
      </c>
      <c r="O42" s="36">
        <f t="shared" si="6"/>
        <v>0</v>
      </c>
      <c r="P42" s="16"/>
      <c r="Q42" s="85">
        <f t="shared" si="0"/>
        <v>0</v>
      </c>
      <c r="R42" s="16"/>
      <c r="S42" s="15">
        <f t="shared" si="1"/>
        <v>0</v>
      </c>
      <c r="T42">
        <v>33</v>
      </c>
      <c r="U42"/>
      <c r="V42"/>
      <c r="W42" s="15">
        <f t="shared" si="2"/>
        <v>0</v>
      </c>
      <c r="X42">
        <v>33</v>
      </c>
      <c r="Y42"/>
      <c r="Z42"/>
      <c r="AA42"/>
      <c r="AB42" s="115">
        <f>dec!E42</f>
        <v>0</v>
      </c>
      <c r="AC42" s="113">
        <f>dec!F42</f>
        <v>0</v>
      </c>
      <c r="AD42" s="115">
        <f>dec!G42</f>
        <v>2</v>
      </c>
      <c r="AE42" s="113">
        <f>dec!H42</f>
        <v>12120</v>
      </c>
      <c r="AF42" s="16"/>
      <c r="AG42" s="18">
        <f t="shared" si="7"/>
        <v>0</v>
      </c>
      <c r="AH42" s="85">
        <f t="shared" si="7"/>
        <v>0</v>
      </c>
      <c r="AI42" s="18">
        <f t="shared" si="8"/>
        <v>-2</v>
      </c>
      <c r="AJ42" s="85">
        <f t="shared" si="8"/>
        <v>-12120</v>
      </c>
      <c r="AK42" s="81">
        <f t="shared" si="9"/>
        <v>-33</v>
      </c>
      <c r="AL42"/>
      <c r="AM42"/>
      <c r="AN42"/>
    </row>
    <row r="43" spans="1:40" s="1" customFormat="1" ht="18.75">
      <c r="A43" s="17">
        <v>34</v>
      </c>
      <c r="B43" s="17" t="s">
        <v>1323</v>
      </c>
      <c r="C43" s="17">
        <v>34</v>
      </c>
      <c r="D43" s="21"/>
      <c r="E43" s="34">
        <f t="shared" si="3"/>
        <v>0</v>
      </c>
      <c r="F43" s="35">
        <f t="shared" si="3"/>
        <v>0</v>
      </c>
      <c r="G43" s="34">
        <f t="shared" si="4"/>
        <v>0</v>
      </c>
      <c r="H43" s="36">
        <f t="shared" si="4"/>
        <v>0</v>
      </c>
      <c r="I43" s="21"/>
      <c r="J43" s="15">
        <v>0</v>
      </c>
      <c r="K43" s="15">
        <v>0</v>
      </c>
      <c r="L43" s="16"/>
      <c r="M43" s="16"/>
      <c r="N43" s="36">
        <f t="shared" si="5"/>
        <v>0</v>
      </c>
      <c r="O43" s="36">
        <f t="shared" si="6"/>
        <v>0</v>
      </c>
      <c r="P43" s="16"/>
      <c r="Q43" s="85">
        <f t="shared" si="0"/>
        <v>0</v>
      </c>
      <c r="R43" s="16"/>
      <c r="S43" s="15">
        <f t="shared" si="1"/>
        <v>0</v>
      </c>
      <c r="T43">
        <v>34</v>
      </c>
      <c r="U43"/>
      <c r="V43"/>
      <c r="W43" s="15">
        <f t="shared" si="2"/>
        <v>0</v>
      </c>
      <c r="X43">
        <v>34</v>
      </c>
      <c r="Y43"/>
      <c r="Z43"/>
      <c r="AA43"/>
      <c r="AB43" s="115">
        <f>dec!E43</f>
        <v>0</v>
      </c>
      <c r="AC43" s="113">
        <f>dec!F43</f>
        <v>0</v>
      </c>
      <c r="AD43" s="115">
        <f>dec!G43</f>
        <v>0</v>
      </c>
      <c r="AE43" s="113">
        <f>dec!H43</f>
        <v>0</v>
      </c>
      <c r="AF43" s="16"/>
      <c r="AG43" s="18">
        <f t="shared" si="7"/>
        <v>0</v>
      </c>
      <c r="AH43" s="85">
        <f t="shared" si="7"/>
        <v>0</v>
      </c>
      <c r="AI43" s="18">
        <f t="shared" si="8"/>
        <v>0</v>
      </c>
      <c r="AJ43" s="85">
        <f t="shared" si="8"/>
        <v>0</v>
      </c>
      <c r="AK43" s="81">
        <f t="shared" si="9"/>
        <v>-34</v>
      </c>
      <c r="AL43"/>
      <c r="AM43"/>
      <c r="AN43"/>
    </row>
    <row r="44" spans="1:40" ht="18.75">
      <c r="A44" s="19">
        <v>35</v>
      </c>
      <c r="B44" s="19" t="s">
        <v>833</v>
      </c>
      <c r="C44" s="19">
        <v>35</v>
      </c>
      <c r="D44" s="21"/>
      <c r="E44" s="34">
        <f t="shared" si="3"/>
        <v>0</v>
      </c>
      <c r="F44" s="35">
        <f t="shared" si="3"/>
        <v>0</v>
      </c>
      <c r="G44" s="34">
        <f t="shared" si="4"/>
        <v>75</v>
      </c>
      <c r="H44" s="36">
        <f t="shared" si="4"/>
        <v>508362</v>
      </c>
      <c r="I44" s="21"/>
      <c r="J44" s="15">
        <v>0</v>
      </c>
      <c r="K44" s="15">
        <v>35741</v>
      </c>
      <c r="L44" s="16"/>
      <c r="M44" s="16"/>
      <c r="N44" s="36">
        <f t="shared" si="5"/>
        <v>0</v>
      </c>
      <c r="O44" s="36">
        <f t="shared" si="6"/>
        <v>544103</v>
      </c>
      <c r="P44" s="20"/>
      <c r="Q44" s="85">
        <f t="shared" si="0"/>
        <v>1088281</v>
      </c>
      <c r="R44" s="20"/>
      <c r="S44" s="15">
        <f t="shared" si="1"/>
        <v>0</v>
      </c>
      <c r="T44">
        <v>35</v>
      </c>
      <c r="U44"/>
      <c r="V44"/>
      <c r="W44" s="15">
        <f t="shared" si="2"/>
        <v>0</v>
      </c>
      <c r="X44">
        <v>35</v>
      </c>
      <c r="Y44">
        <v>75</v>
      </c>
      <c r="Z44">
        <v>508362</v>
      </c>
      <c r="AA44"/>
      <c r="AB44" s="115">
        <f>dec!E44</f>
        <v>0</v>
      </c>
      <c r="AC44" s="113">
        <f>dec!F44</f>
        <v>0</v>
      </c>
      <c r="AD44" s="115">
        <f>dec!G44</f>
        <v>88</v>
      </c>
      <c r="AE44" s="113">
        <f>dec!H44</f>
        <v>608120</v>
      </c>
      <c r="AF44" s="16"/>
      <c r="AG44" s="18">
        <f t="shared" si="7"/>
        <v>0</v>
      </c>
      <c r="AH44" s="85">
        <f t="shared" si="7"/>
        <v>0</v>
      </c>
      <c r="AI44" s="18">
        <f t="shared" si="8"/>
        <v>-13</v>
      </c>
      <c r="AJ44" s="85">
        <f t="shared" si="8"/>
        <v>-99758</v>
      </c>
      <c r="AK44" s="81">
        <f t="shared" si="9"/>
        <v>-35</v>
      </c>
      <c r="AL44"/>
      <c r="AM44"/>
      <c r="AN44"/>
    </row>
    <row r="45" spans="1:40" ht="18.75">
      <c r="A45" s="19">
        <v>36</v>
      </c>
      <c r="B45" s="19" t="s">
        <v>902</v>
      </c>
      <c r="C45" s="19">
        <v>36</v>
      </c>
      <c r="D45" s="21"/>
      <c r="E45" s="34">
        <f t="shared" si="3"/>
        <v>117</v>
      </c>
      <c r="F45" s="35">
        <f t="shared" si="3"/>
        <v>701459</v>
      </c>
      <c r="G45" s="34">
        <f t="shared" si="4"/>
        <v>92.5</v>
      </c>
      <c r="H45" s="36">
        <f t="shared" si="4"/>
        <v>563782</v>
      </c>
      <c r="I45" s="21"/>
      <c r="J45" s="15">
        <v>0</v>
      </c>
      <c r="K45" s="15">
        <v>0</v>
      </c>
      <c r="L45" s="16"/>
      <c r="M45" s="16"/>
      <c r="N45" s="36">
        <f t="shared" si="5"/>
        <v>701459</v>
      </c>
      <c r="O45" s="36">
        <f t="shared" si="6"/>
        <v>563782</v>
      </c>
      <c r="P45" s="20"/>
      <c r="Q45" s="85">
        <f t="shared" si="0"/>
        <v>2530691.5</v>
      </c>
      <c r="R45" s="20"/>
      <c r="S45" s="15">
        <f t="shared" si="1"/>
        <v>0</v>
      </c>
      <c r="T45" s="122">
        <v>36</v>
      </c>
      <c r="U45" s="71">
        <v>117</v>
      </c>
      <c r="V45" s="71">
        <v>701459</v>
      </c>
      <c r="W45" s="15">
        <f t="shared" si="2"/>
        <v>0</v>
      </c>
      <c r="X45">
        <v>36</v>
      </c>
      <c r="Y45">
        <v>92.5</v>
      </c>
      <c r="Z45">
        <v>563782</v>
      </c>
      <c r="AA45"/>
      <c r="AB45" s="115">
        <f>dec!E45</f>
        <v>118.5</v>
      </c>
      <c r="AC45" s="113">
        <f>dec!F45</f>
        <v>696677</v>
      </c>
      <c r="AD45" s="115">
        <f>dec!G45</f>
        <v>98</v>
      </c>
      <c r="AE45" s="113">
        <f>dec!H45</f>
        <v>584253</v>
      </c>
      <c r="AF45" s="16"/>
      <c r="AG45" s="18">
        <f t="shared" si="7"/>
        <v>-1.5</v>
      </c>
      <c r="AH45" s="85">
        <f t="shared" si="7"/>
        <v>4782</v>
      </c>
      <c r="AI45" s="18">
        <f t="shared" si="8"/>
        <v>-5.5</v>
      </c>
      <c r="AJ45" s="85">
        <f t="shared" si="8"/>
        <v>-20471</v>
      </c>
      <c r="AK45" s="81">
        <f t="shared" si="9"/>
        <v>-36</v>
      </c>
      <c r="AL45"/>
      <c r="AM45"/>
      <c r="AN45"/>
    </row>
    <row r="46" spans="1:40" ht="18.75">
      <c r="A46" s="19">
        <v>37</v>
      </c>
      <c r="B46" s="19" t="s">
        <v>561</v>
      </c>
      <c r="C46" s="19">
        <v>37</v>
      </c>
      <c r="D46" s="21"/>
      <c r="E46" s="34">
        <f t="shared" si="3"/>
        <v>0</v>
      </c>
      <c r="F46" s="35">
        <f t="shared" si="3"/>
        <v>0</v>
      </c>
      <c r="G46" s="34">
        <f t="shared" si="4"/>
        <v>0</v>
      </c>
      <c r="H46" s="36">
        <f t="shared" si="4"/>
        <v>0</v>
      </c>
      <c r="I46" s="21"/>
      <c r="J46" s="15">
        <v>0</v>
      </c>
      <c r="K46" s="15">
        <v>0</v>
      </c>
      <c r="L46" s="16"/>
      <c r="M46" s="16"/>
      <c r="N46" s="36">
        <f t="shared" si="5"/>
        <v>0</v>
      </c>
      <c r="O46" s="36">
        <f t="shared" si="6"/>
        <v>0</v>
      </c>
      <c r="P46" s="20"/>
      <c r="Q46" s="85">
        <f t="shared" si="0"/>
        <v>0</v>
      </c>
      <c r="R46" s="20"/>
      <c r="S46" s="15">
        <f t="shared" si="1"/>
        <v>0</v>
      </c>
      <c r="T46">
        <v>37</v>
      </c>
      <c r="U46"/>
      <c r="V46"/>
      <c r="W46" s="15">
        <f t="shared" si="2"/>
        <v>0</v>
      </c>
      <c r="X46">
        <v>37</v>
      </c>
      <c r="Y46"/>
      <c r="Z46"/>
      <c r="AA46"/>
      <c r="AB46" s="115">
        <f>dec!E46</f>
        <v>0</v>
      </c>
      <c r="AC46" s="113">
        <f>dec!F46</f>
        <v>0</v>
      </c>
      <c r="AD46" s="115">
        <f>dec!G46</f>
        <v>0</v>
      </c>
      <c r="AE46" s="113">
        <f>dec!H46</f>
        <v>0</v>
      </c>
      <c r="AF46" s="16"/>
      <c r="AG46" s="18">
        <f t="shared" si="7"/>
        <v>0</v>
      </c>
      <c r="AH46" s="85">
        <f t="shared" si="7"/>
        <v>0</v>
      </c>
      <c r="AI46" s="18">
        <f t="shared" si="8"/>
        <v>0</v>
      </c>
      <c r="AJ46" s="85">
        <f t="shared" si="8"/>
        <v>0</v>
      </c>
      <c r="AK46" s="81">
        <f t="shared" si="9"/>
        <v>-37</v>
      </c>
      <c r="AL46"/>
      <c r="AM46"/>
      <c r="AN46"/>
    </row>
    <row r="47" spans="1:40" s="1" customFormat="1" ht="18.75">
      <c r="A47" s="17">
        <v>38</v>
      </c>
      <c r="B47" s="17" t="s">
        <v>809</v>
      </c>
      <c r="C47" s="17">
        <v>38</v>
      </c>
      <c r="D47" s="21"/>
      <c r="E47" s="34">
        <f t="shared" si="3"/>
        <v>0</v>
      </c>
      <c r="F47" s="35">
        <f t="shared" si="3"/>
        <v>0</v>
      </c>
      <c r="G47" s="34">
        <f t="shared" si="4"/>
        <v>1</v>
      </c>
      <c r="H47" s="36">
        <f t="shared" si="4"/>
        <v>6700</v>
      </c>
      <c r="I47" s="21"/>
      <c r="J47" s="15">
        <v>0</v>
      </c>
      <c r="K47" s="15">
        <v>0</v>
      </c>
      <c r="L47" s="16"/>
      <c r="M47" s="16"/>
      <c r="N47" s="36">
        <f t="shared" si="5"/>
        <v>0</v>
      </c>
      <c r="O47" s="36">
        <f t="shared" si="6"/>
        <v>6700</v>
      </c>
      <c r="P47" s="16"/>
      <c r="Q47" s="85">
        <f t="shared" si="0"/>
        <v>13401</v>
      </c>
      <c r="R47" s="16"/>
      <c r="S47" s="15">
        <f t="shared" si="1"/>
        <v>0</v>
      </c>
      <c r="T47">
        <v>38</v>
      </c>
      <c r="U47" s="71"/>
      <c r="V47" s="71"/>
      <c r="W47" s="15">
        <f t="shared" si="2"/>
        <v>0</v>
      </c>
      <c r="X47">
        <v>38</v>
      </c>
      <c r="Y47">
        <v>1</v>
      </c>
      <c r="Z47">
        <v>6700</v>
      </c>
      <c r="AA47"/>
      <c r="AB47" s="115">
        <f>dec!E47</f>
        <v>0</v>
      </c>
      <c r="AC47" s="113">
        <f>dec!F47</f>
        <v>0</v>
      </c>
      <c r="AD47" s="115">
        <f>dec!G47</f>
        <v>3</v>
      </c>
      <c r="AE47" s="113">
        <f>dec!H47</f>
        <v>16700</v>
      </c>
      <c r="AF47" s="16"/>
      <c r="AG47" s="18">
        <f t="shared" si="7"/>
        <v>0</v>
      </c>
      <c r="AH47" s="85">
        <f t="shared" si="7"/>
        <v>0</v>
      </c>
      <c r="AI47" s="18">
        <f t="shared" si="8"/>
        <v>-2</v>
      </c>
      <c r="AJ47" s="85">
        <f t="shared" si="8"/>
        <v>-10000</v>
      </c>
      <c r="AK47" s="81">
        <f t="shared" si="9"/>
        <v>-38</v>
      </c>
      <c r="AL47"/>
      <c r="AM47"/>
      <c r="AN47"/>
    </row>
    <row r="48" spans="1:40" ht="18.75">
      <c r="A48" s="19">
        <v>39</v>
      </c>
      <c r="B48" s="19" t="s">
        <v>786</v>
      </c>
      <c r="C48" s="19">
        <v>39</v>
      </c>
      <c r="D48" s="21"/>
      <c r="E48" s="34">
        <f t="shared" si="3"/>
        <v>13</v>
      </c>
      <c r="F48" s="35">
        <f t="shared" si="3"/>
        <v>68928</v>
      </c>
      <c r="G48" s="34">
        <f t="shared" si="4"/>
        <v>5</v>
      </c>
      <c r="H48" s="36">
        <f t="shared" si="4"/>
        <v>37694</v>
      </c>
      <c r="I48" s="21"/>
      <c r="J48" s="15">
        <v>0</v>
      </c>
      <c r="K48" s="15">
        <v>0</v>
      </c>
      <c r="L48" s="16"/>
      <c r="M48" s="16"/>
      <c r="N48" s="36">
        <f t="shared" si="5"/>
        <v>68928</v>
      </c>
      <c r="O48" s="36">
        <f t="shared" si="6"/>
        <v>37694</v>
      </c>
      <c r="P48" s="20"/>
      <c r="Q48" s="85">
        <f t="shared" si="0"/>
        <v>213262</v>
      </c>
      <c r="R48" s="20"/>
      <c r="S48" s="15">
        <f t="shared" si="1"/>
        <v>0</v>
      </c>
      <c r="T48">
        <v>39</v>
      </c>
      <c r="U48">
        <v>13</v>
      </c>
      <c r="V48">
        <v>68928</v>
      </c>
      <c r="W48" s="15">
        <f t="shared" si="2"/>
        <v>0</v>
      </c>
      <c r="X48">
        <v>39</v>
      </c>
      <c r="Y48">
        <v>5</v>
      </c>
      <c r="Z48">
        <v>37694</v>
      </c>
      <c r="AA48"/>
      <c r="AB48" s="115">
        <f>dec!E48</f>
        <v>17</v>
      </c>
      <c r="AC48" s="113">
        <f>dec!F48</f>
        <v>90513</v>
      </c>
      <c r="AD48" s="115">
        <f>dec!G48</f>
        <v>8</v>
      </c>
      <c r="AE48" s="113">
        <f>dec!H48</f>
        <v>91045</v>
      </c>
      <c r="AF48" s="16"/>
      <c r="AG48" s="18">
        <f t="shared" si="7"/>
        <v>-4</v>
      </c>
      <c r="AH48" s="85">
        <f t="shared" si="7"/>
        <v>-21585</v>
      </c>
      <c r="AI48" s="18">
        <f t="shared" si="8"/>
        <v>-3</v>
      </c>
      <c r="AJ48" s="85">
        <f t="shared" si="8"/>
        <v>-53351</v>
      </c>
      <c r="AK48" s="81">
        <f t="shared" si="9"/>
        <v>-39</v>
      </c>
      <c r="AL48"/>
      <c r="AM48"/>
      <c r="AN48"/>
    </row>
    <row r="49" spans="1:40" ht="18.75">
      <c r="A49" s="19">
        <v>40</v>
      </c>
      <c r="B49" s="19" t="s">
        <v>834</v>
      </c>
      <c r="C49" s="19">
        <v>40</v>
      </c>
      <c r="D49" s="21"/>
      <c r="E49" s="34">
        <f t="shared" si="3"/>
        <v>0</v>
      </c>
      <c r="F49" s="35">
        <f t="shared" si="3"/>
        <v>0</v>
      </c>
      <c r="G49" s="34">
        <f t="shared" si="4"/>
        <v>5</v>
      </c>
      <c r="H49" s="36">
        <f t="shared" si="4"/>
        <v>31800</v>
      </c>
      <c r="I49" s="21"/>
      <c r="J49" s="15">
        <v>0</v>
      </c>
      <c r="K49" s="15">
        <v>5441</v>
      </c>
      <c r="L49" s="16"/>
      <c r="M49" s="16"/>
      <c r="N49" s="36">
        <f t="shared" si="5"/>
        <v>0</v>
      </c>
      <c r="O49" s="36">
        <f t="shared" si="6"/>
        <v>37241</v>
      </c>
      <c r="P49" s="20"/>
      <c r="Q49" s="85">
        <f t="shared" si="0"/>
        <v>74487</v>
      </c>
      <c r="R49" s="20"/>
      <c r="S49" s="15">
        <f t="shared" si="1"/>
        <v>0</v>
      </c>
      <c r="T49">
        <v>40</v>
      </c>
      <c r="U49"/>
      <c r="V49"/>
      <c r="W49" s="15">
        <f t="shared" si="2"/>
        <v>0</v>
      </c>
      <c r="X49">
        <v>40</v>
      </c>
      <c r="Y49">
        <v>5</v>
      </c>
      <c r="Z49">
        <v>31800</v>
      </c>
      <c r="AA49"/>
      <c r="AB49" s="115">
        <f>dec!E49</f>
        <v>0</v>
      </c>
      <c r="AC49" s="113">
        <f>dec!F49</f>
        <v>0</v>
      </c>
      <c r="AD49" s="115">
        <f>dec!G49</f>
        <v>3</v>
      </c>
      <c r="AE49" s="113">
        <f>dec!H49</f>
        <v>18400</v>
      </c>
      <c r="AF49" s="16"/>
      <c r="AG49" s="18">
        <f t="shared" si="7"/>
        <v>0</v>
      </c>
      <c r="AH49" s="85">
        <f t="shared" si="7"/>
        <v>0</v>
      </c>
      <c r="AI49" s="18">
        <f t="shared" si="8"/>
        <v>2</v>
      </c>
      <c r="AJ49" s="85">
        <f t="shared" si="8"/>
        <v>13400</v>
      </c>
      <c r="AK49" s="81">
        <f t="shared" si="9"/>
        <v>-40</v>
      </c>
      <c r="AL49"/>
      <c r="AM49"/>
      <c r="AN49"/>
    </row>
    <row r="50" spans="1:40" ht="18.75">
      <c r="A50" s="19">
        <v>41</v>
      </c>
      <c r="B50" s="19" t="s">
        <v>777</v>
      </c>
      <c r="C50" s="19">
        <v>41</v>
      </c>
      <c r="D50" s="21"/>
      <c r="E50" s="34">
        <f t="shared" si="3"/>
        <v>0</v>
      </c>
      <c r="F50" s="35">
        <f t="shared" si="3"/>
        <v>0</v>
      </c>
      <c r="G50" s="34">
        <f t="shared" si="4"/>
        <v>24</v>
      </c>
      <c r="H50" s="36">
        <f t="shared" si="4"/>
        <v>163335</v>
      </c>
      <c r="I50" s="21"/>
      <c r="J50" s="15">
        <v>0</v>
      </c>
      <c r="K50" s="15">
        <v>0</v>
      </c>
      <c r="L50" s="16"/>
      <c r="M50" s="16"/>
      <c r="N50" s="36">
        <f t="shared" si="5"/>
        <v>0</v>
      </c>
      <c r="O50" s="36">
        <f t="shared" si="6"/>
        <v>163335</v>
      </c>
      <c r="P50" s="20"/>
      <c r="Q50" s="85">
        <f t="shared" si="0"/>
        <v>326694</v>
      </c>
      <c r="R50" s="20"/>
      <c r="S50" s="15">
        <f t="shared" si="1"/>
        <v>0</v>
      </c>
      <c r="T50">
        <v>41</v>
      </c>
      <c r="U50"/>
      <c r="V50"/>
      <c r="W50" s="15">
        <f t="shared" si="2"/>
        <v>0</v>
      </c>
      <c r="X50">
        <v>41</v>
      </c>
      <c r="Y50">
        <v>24</v>
      </c>
      <c r="Z50">
        <v>163335</v>
      </c>
      <c r="AA50"/>
      <c r="AB50" s="115">
        <f>dec!E50</f>
        <v>0</v>
      </c>
      <c r="AC50" s="113">
        <f>dec!F50</f>
        <v>0</v>
      </c>
      <c r="AD50" s="115">
        <f>dec!G50</f>
        <v>27</v>
      </c>
      <c r="AE50" s="113">
        <f>dec!H50</f>
        <v>166964</v>
      </c>
      <c r="AF50" s="16"/>
      <c r="AG50" s="18">
        <f t="shared" si="7"/>
        <v>0</v>
      </c>
      <c r="AH50" s="85">
        <f t="shared" si="7"/>
        <v>0</v>
      </c>
      <c r="AI50" s="18">
        <f t="shared" si="8"/>
        <v>-3</v>
      </c>
      <c r="AJ50" s="85">
        <f t="shared" si="8"/>
        <v>-3629</v>
      </c>
      <c r="AK50" s="81">
        <f t="shared" si="9"/>
        <v>-41</v>
      </c>
      <c r="AL50"/>
      <c r="AM50"/>
      <c r="AN50"/>
    </row>
    <row r="51" spans="1:40" s="1" customFormat="1" ht="18.75">
      <c r="A51" s="17">
        <v>42</v>
      </c>
      <c r="B51" s="17" t="s">
        <v>1324</v>
      </c>
      <c r="C51" s="17">
        <v>42</v>
      </c>
      <c r="D51" s="21"/>
      <c r="E51" s="34">
        <f t="shared" si="3"/>
        <v>0</v>
      </c>
      <c r="F51" s="35">
        <f t="shared" si="3"/>
        <v>0</v>
      </c>
      <c r="G51" s="34">
        <f t="shared" si="4"/>
        <v>0</v>
      </c>
      <c r="H51" s="36">
        <f t="shared" si="4"/>
        <v>0</v>
      </c>
      <c r="I51" s="21"/>
      <c r="J51" s="15">
        <v>0</v>
      </c>
      <c r="K51" s="15">
        <v>0</v>
      </c>
      <c r="L51" s="16"/>
      <c r="M51" s="16"/>
      <c r="N51" s="36">
        <f t="shared" si="5"/>
        <v>0</v>
      </c>
      <c r="O51" s="36">
        <f t="shared" si="6"/>
        <v>0</v>
      </c>
      <c r="P51" s="16"/>
      <c r="Q51" s="85">
        <f t="shared" si="0"/>
        <v>0</v>
      </c>
      <c r="R51" s="16"/>
      <c r="S51" s="15">
        <f t="shared" si="1"/>
        <v>0</v>
      </c>
      <c r="T51">
        <v>42</v>
      </c>
      <c r="U51"/>
      <c r="V51"/>
      <c r="W51" s="15">
        <f t="shared" si="2"/>
        <v>0</v>
      </c>
      <c r="X51">
        <v>42</v>
      </c>
      <c r="Y51"/>
      <c r="Z51"/>
      <c r="AA51"/>
      <c r="AB51" s="115">
        <f>dec!E51</f>
        <v>0</v>
      </c>
      <c r="AC51" s="113">
        <f>dec!F51</f>
        <v>0</v>
      </c>
      <c r="AD51" s="115">
        <f>dec!G51</f>
        <v>0</v>
      </c>
      <c r="AE51" s="113">
        <f>dec!H51</f>
        <v>0</v>
      </c>
      <c r="AF51" s="16"/>
      <c r="AG51" s="18">
        <f t="shared" si="7"/>
        <v>0</v>
      </c>
      <c r="AH51" s="85">
        <f t="shared" si="7"/>
        <v>0</v>
      </c>
      <c r="AI51" s="18">
        <f t="shared" si="8"/>
        <v>0</v>
      </c>
      <c r="AJ51" s="85">
        <f t="shared" si="8"/>
        <v>0</v>
      </c>
      <c r="AK51" s="81">
        <f t="shared" si="9"/>
        <v>-42</v>
      </c>
      <c r="AL51"/>
      <c r="AM51"/>
      <c r="AN51"/>
    </row>
    <row r="52" spans="1:40" s="1" customFormat="1" ht="18.75">
      <c r="A52" s="17">
        <v>43</v>
      </c>
      <c r="B52" s="17" t="s">
        <v>1325</v>
      </c>
      <c r="C52" s="17">
        <v>43</v>
      </c>
      <c r="D52" s="21"/>
      <c r="E52" s="34">
        <f t="shared" si="3"/>
        <v>0</v>
      </c>
      <c r="F52" s="35">
        <f t="shared" si="3"/>
        <v>0</v>
      </c>
      <c r="G52" s="34">
        <f t="shared" si="4"/>
        <v>7</v>
      </c>
      <c r="H52" s="36">
        <f t="shared" si="4"/>
        <v>64755</v>
      </c>
      <c r="I52" s="21"/>
      <c r="J52" s="15">
        <v>0</v>
      </c>
      <c r="K52" s="15">
        <v>0</v>
      </c>
      <c r="L52" s="16"/>
      <c r="M52" s="16"/>
      <c r="N52" s="36">
        <f t="shared" si="5"/>
        <v>0</v>
      </c>
      <c r="O52" s="36">
        <f t="shared" si="6"/>
        <v>64755</v>
      </c>
      <c r="P52" s="16"/>
      <c r="Q52" s="85">
        <f t="shared" si="0"/>
        <v>129517</v>
      </c>
      <c r="R52" s="16"/>
      <c r="S52" s="15">
        <f t="shared" si="1"/>
        <v>0</v>
      </c>
      <c r="T52">
        <v>43</v>
      </c>
      <c r="U52"/>
      <c r="V52"/>
      <c r="W52" s="15">
        <f t="shared" si="2"/>
        <v>0</v>
      </c>
      <c r="X52">
        <v>43</v>
      </c>
      <c r="Y52">
        <v>7</v>
      </c>
      <c r="Z52">
        <v>64755</v>
      </c>
      <c r="AA52"/>
      <c r="AB52" s="115">
        <f>dec!E52</f>
        <v>0</v>
      </c>
      <c r="AC52" s="113">
        <f>dec!F52</f>
        <v>0</v>
      </c>
      <c r="AD52" s="115">
        <f>dec!G52</f>
        <v>6</v>
      </c>
      <c r="AE52" s="113">
        <f>dec!H52</f>
        <v>64508</v>
      </c>
      <c r="AF52" s="16"/>
      <c r="AG52" s="18">
        <f t="shared" si="7"/>
        <v>0</v>
      </c>
      <c r="AH52" s="85">
        <f t="shared" si="7"/>
        <v>0</v>
      </c>
      <c r="AI52" s="18">
        <f t="shared" si="8"/>
        <v>1</v>
      </c>
      <c r="AJ52" s="85">
        <f t="shared" si="8"/>
        <v>247</v>
      </c>
      <c r="AK52" s="81">
        <f t="shared" si="9"/>
        <v>-43</v>
      </c>
      <c r="AL52"/>
      <c r="AM52"/>
      <c r="AN52"/>
    </row>
    <row r="53" spans="1:40" ht="18.75">
      <c r="A53" s="19">
        <v>44</v>
      </c>
      <c r="B53" s="19" t="s">
        <v>835</v>
      </c>
      <c r="C53" s="19">
        <v>44</v>
      </c>
      <c r="D53" s="21"/>
      <c r="E53" s="34">
        <f t="shared" si="3"/>
        <v>24</v>
      </c>
      <c r="F53" s="35">
        <f t="shared" si="3"/>
        <v>128000</v>
      </c>
      <c r="G53" s="34">
        <f t="shared" si="4"/>
        <v>190</v>
      </c>
      <c r="H53" s="36">
        <f t="shared" si="4"/>
        <v>1051912</v>
      </c>
      <c r="I53" s="21"/>
      <c r="J53" s="15">
        <v>0</v>
      </c>
      <c r="K53" s="15">
        <v>3139</v>
      </c>
      <c r="L53" s="16"/>
      <c r="M53" s="16"/>
      <c r="N53" s="36">
        <f t="shared" si="5"/>
        <v>128000</v>
      </c>
      <c r="O53" s="36">
        <f t="shared" si="6"/>
        <v>1055051</v>
      </c>
      <c r="P53" s="20"/>
      <c r="Q53" s="85">
        <f t="shared" si="0"/>
        <v>2366316</v>
      </c>
      <c r="R53" s="20"/>
      <c r="S53" s="15">
        <f t="shared" si="1"/>
        <v>0</v>
      </c>
      <c r="T53">
        <v>44</v>
      </c>
      <c r="U53">
        <v>24</v>
      </c>
      <c r="V53">
        <v>128000</v>
      </c>
      <c r="W53" s="15">
        <f t="shared" si="2"/>
        <v>0</v>
      </c>
      <c r="X53">
        <v>44</v>
      </c>
      <c r="Y53">
        <v>190</v>
      </c>
      <c r="Z53">
        <v>1051912</v>
      </c>
      <c r="AA53"/>
      <c r="AB53" s="115">
        <f>dec!E53</f>
        <v>25</v>
      </c>
      <c r="AC53" s="113">
        <f>dec!F53</f>
        <v>136000</v>
      </c>
      <c r="AD53" s="115">
        <f>dec!G53</f>
        <v>239</v>
      </c>
      <c r="AE53" s="113">
        <f>dec!H53</f>
        <v>1328445</v>
      </c>
      <c r="AF53" s="16"/>
      <c r="AG53" s="18">
        <f t="shared" si="7"/>
        <v>-1</v>
      </c>
      <c r="AH53" s="85">
        <f t="shared" si="7"/>
        <v>-8000</v>
      </c>
      <c r="AI53" s="18">
        <f t="shared" si="8"/>
        <v>-49</v>
      </c>
      <c r="AJ53" s="85">
        <f t="shared" si="8"/>
        <v>-276533</v>
      </c>
      <c r="AK53" s="81">
        <f t="shared" si="9"/>
        <v>-44</v>
      </c>
      <c r="AL53"/>
      <c r="AM53"/>
      <c r="AN53"/>
    </row>
    <row r="54" spans="1:40" ht="18.75">
      <c r="A54" s="19">
        <v>45</v>
      </c>
      <c r="B54" s="19" t="s">
        <v>898</v>
      </c>
      <c r="C54" s="19">
        <v>45</v>
      </c>
      <c r="D54" s="21"/>
      <c r="E54" s="34">
        <f t="shared" si="3"/>
        <v>58</v>
      </c>
      <c r="F54" s="35">
        <f t="shared" si="3"/>
        <v>375977</v>
      </c>
      <c r="G54" s="34">
        <f t="shared" si="4"/>
        <v>3</v>
      </c>
      <c r="H54" s="36">
        <f t="shared" si="4"/>
        <v>35229</v>
      </c>
      <c r="I54" s="21"/>
      <c r="J54" s="15">
        <v>0</v>
      </c>
      <c r="K54" s="15">
        <v>0</v>
      </c>
      <c r="L54" s="16"/>
      <c r="M54" s="16"/>
      <c r="N54" s="36">
        <f t="shared" si="5"/>
        <v>375977</v>
      </c>
      <c r="O54" s="36">
        <f t="shared" si="6"/>
        <v>35229</v>
      </c>
      <c r="P54" s="20"/>
      <c r="Q54" s="85">
        <f t="shared" si="0"/>
        <v>822473</v>
      </c>
      <c r="R54" s="20"/>
      <c r="S54" s="15">
        <f t="shared" si="1"/>
        <v>0</v>
      </c>
      <c r="T54">
        <v>45</v>
      </c>
      <c r="U54">
        <v>58</v>
      </c>
      <c r="V54">
        <v>375977</v>
      </c>
      <c r="W54" s="15">
        <f t="shared" si="2"/>
        <v>0</v>
      </c>
      <c r="X54">
        <v>45</v>
      </c>
      <c r="Y54">
        <v>3</v>
      </c>
      <c r="Z54">
        <v>35229</v>
      </c>
      <c r="AA54"/>
      <c r="AB54" s="115">
        <f>dec!E54</f>
        <v>57</v>
      </c>
      <c r="AC54" s="113">
        <f>dec!F54</f>
        <v>350618</v>
      </c>
      <c r="AD54" s="115">
        <f>dec!G54</f>
        <v>1</v>
      </c>
      <c r="AE54" s="113">
        <f>dec!H54</f>
        <v>5000</v>
      </c>
      <c r="AF54" s="16"/>
      <c r="AG54" s="18">
        <f t="shared" si="7"/>
        <v>1</v>
      </c>
      <c r="AH54" s="85">
        <f t="shared" si="7"/>
        <v>25359</v>
      </c>
      <c r="AI54" s="18">
        <f t="shared" si="8"/>
        <v>2</v>
      </c>
      <c r="AJ54" s="85">
        <f t="shared" si="8"/>
        <v>30229</v>
      </c>
      <c r="AK54" s="81">
        <f t="shared" si="9"/>
        <v>-45</v>
      </c>
      <c r="AL54"/>
      <c r="AM54"/>
      <c r="AN54"/>
    </row>
    <row r="55" spans="1:40" s="1" customFormat="1" ht="18.75">
      <c r="A55" s="17">
        <v>46</v>
      </c>
      <c r="B55" s="17" t="s">
        <v>1326</v>
      </c>
      <c r="C55" s="17">
        <v>46</v>
      </c>
      <c r="D55" s="21"/>
      <c r="E55" s="34">
        <f t="shared" si="3"/>
        <v>0</v>
      </c>
      <c r="F55" s="35">
        <f t="shared" si="3"/>
        <v>0</v>
      </c>
      <c r="G55" s="34">
        <f t="shared" si="4"/>
        <v>1</v>
      </c>
      <c r="H55" s="36">
        <f t="shared" si="4"/>
        <v>10700</v>
      </c>
      <c r="I55" s="21"/>
      <c r="J55" s="15">
        <v>0</v>
      </c>
      <c r="K55" s="15">
        <v>0</v>
      </c>
      <c r="L55" s="16"/>
      <c r="M55" s="16"/>
      <c r="N55" s="36">
        <f t="shared" si="5"/>
        <v>0</v>
      </c>
      <c r="O55" s="36">
        <f t="shared" si="6"/>
        <v>10700</v>
      </c>
      <c r="P55" s="16"/>
      <c r="Q55" s="85">
        <f t="shared" si="0"/>
        <v>21401</v>
      </c>
      <c r="R55" s="16"/>
      <c r="S55" s="15">
        <f t="shared" si="1"/>
        <v>0</v>
      </c>
      <c r="T55">
        <v>46</v>
      </c>
      <c r="U55" s="71"/>
      <c r="V55" s="71"/>
      <c r="W55" s="15">
        <f t="shared" si="2"/>
        <v>0</v>
      </c>
      <c r="X55">
        <v>46</v>
      </c>
      <c r="Y55">
        <v>1</v>
      </c>
      <c r="Z55">
        <v>10700</v>
      </c>
      <c r="AA55"/>
      <c r="AB55" s="115">
        <f>dec!E55</f>
        <v>0</v>
      </c>
      <c r="AC55" s="113">
        <f>dec!F55</f>
        <v>0</v>
      </c>
      <c r="AD55" s="115">
        <f>dec!G55</f>
        <v>1</v>
      </c>
      <c r="AE55" s="113">
        <f>dec!H55</f>
        <v>6700</v>
      </c>
      <c r="AF55" s="16"/>
      <c r="AG55" s="18">
        <f t="shared" si="7"/>
        <v>0</v>
      </c>
      <c r="AH55" s="85">
        <f t="shared" si="7"/>
        <v>0</v>
      </c>
      <c r="AI55" s="18">
        <f t="shared" si="8"/>
        <v>0</v>
      </c>
      <c r="AJ55" s="85">
        <f t="shared" si="8"/>
        <v>4000</v>
      </c>
      <c r="AK55" s="81">
        <f t="shared" si="9"/>
        <v>-46</v>
      </c>
      <c r="AL55"/>
      <c r="AM55"/>
      <c r="AN55"/>
    </row>
    <row r="56" spans="1:40" s="1" customFormat="1" ht="18.75">
      <c r="A56" s="17">
        <v>47</v>
      </c>
      <c r="B56" s="17" t="s">
        <v>1327</v>
      </c>
      <c r="C56" s="17">
        <v>47</v>
      </c>
      <c r="D56" s="21"/>
      <c r="E56" s="34">
        <f t="shared" si="3"/>
        <v>0</v>
      </c>
      <c r="F56" s="35">
        <f t="shared" si="3"/>
        <v>0</v>
      </c>
      <c r="G56" s="34">
        <f t="shared" si="4"/>
        <v>0</v>
      </c>
      <c r="H56" s="36">
        <f t="shared" si="4"/>
        <v>0</v>
      </c>
      <c r="I56" s="21"/>
      <c r="J56" s="15">
        <v>0</v>
      </c>
      <c r="K56" s="15">
        <v>0</v>
      </c>
      <c r="L56" s="16"/>
      <c r="M56" s="16"/>
      <c r="N56" s="36">
        <f t="shared" si="5"/>
        <v>0</v>
      </c>
      <c r="O56" s="36">
        <f t="shared" si="6"/>
        <v>0</v>
      </c>
      <c r="P56" s="16"/>
      <c r="Q56" s="85">
        <f t="shared" si="0"/>
        <v>0</v>
      </c>
      <c r="R56" s="16"/>
      <c r="S56" s="15">
        <f t="shared" si="1"/>
        <v>0</v>
      </c>
      <c r="T56">
        <v>47</v>
      </c>
      <c r="U56"/>
      <c r="V56"/>
      <c r="W56" s="15">
        <f t="shared" si="2"/>
        <v>0</v>
      </c>
      <c r="X56">
        <v>47</v>
      </c>
      <c r="Y56"/>
      <c r="Z56"/>
      <c r="AA56"/>
      <c r="AB56" s="115">
        <f>dec!E56</f>
        <v>0</v>
      </c>
      <c r="AC56" s="113">
        <f>dec!F56</f>
        <v>0</v>
      </c>
      <c r="AD56" s="115">
        <f>dec!G56</f>
        <v>0</v>
      </c>
      <c r="AE56" s="113">
        <f>dec!H56</f>
        <v>0</v>
      </c>
      <c r="AF56" s="16"/>
      <c r="AG56" s="18">
        <f t="shared" si="7"/>
        <v>0</v>
      </c>
      <c r="AH56" s="85">
        <f t="shared" si="7"/>
        <v>0</v>
      </c>
      <c r="AI56" s="18">
        <f t="shared" si="8"/>
        <v>0</v>
      </c>
      <c r="AJ56" s="85">
        <f t="shared" si="8"/>
        <v>0</v>
      </c>
      <c r="AK56" s="81">
        <f t="shared" si="9"/>
        <v>-47</v>
      </c>
      <c r="AL56"/>
      <c r="AM56"/>
      <c r="AN56"/>
    </row>
    <row r="57" spans="1:40" ht="18.75">
      <c r="A57" s="19">
        <v>48</v>
      </c>
      <c r="B57" s="19" t="s">
        <v>1328</v>
      </c>
      <c r="C57" s="19">
        <v>48</v>
      </c>
      <c r="D57" s="21"/>
      <c r="E57" s="34">
        <f t="shared" si="3"/>
        <v>26</v>
      </c>
      <c r="F57" s="35">
        <f t="shared" si="3"/>
        <v>130000</v>
      </c>
      <c r="G57" s="34">
        <f t="shared" si="4"/>
        <v>4</v>
      </c>
      <c r="H57" s="36">
        <f t="shared" si="4"/>
        <v>26800</v>
      </c>
      <c r="I57" s="21"/>
      <c r="J57" s="15">
        <v>0</v>
      </c>
      <c r="K57" s="15">
        <v>0</v>
      </c>
      <c r="L57" s="16"/>
      <c r="M57" s="16"/>
      <c r="N57" s="36">
        <f t="shared" si="5"/>
        <v>130000</v>
      </c>
      <c r="O57" s="36">
        <f t="shared" si="6"/>
        <v>26800</v>
      </c>
      <c r="P57" s="20"/>
      <c r="Q57" s="85">
        <f t="shared" si="0"/>
        <v>313630</v>
      </c>
      <c r="R57" s="20"/>
      <c r="S57" s="15">
        <f t="shared" si="1"/>
        <v>0</v>
      </c>
      <c r="T57" s="122">
        <v>48</v>
      </c>
      <c r="U57" s="71">
        <v>26</v>
      </c>
      <c r="V57" s="71">
        <v>130000</v>
      </c>
      <c r="W57" s="15">
        <f t="shared" si="2"/>
        <v>0</v>
      </c>
      <c r="X57">
        <v>48</v>
      </c>
      <c r="Y57">
        <v>4</v>
      </c>
      <c r="Z57">
        <v>26800</v>
      </c>
      <c r="AA57"/>
      <c r="AB57" s="115">
        <f>dec!E57</f>
        <v>29</v>
      </c>
      <c r="AC57" s="113">
        <f>dec!F57</f>
        <v>153000</v>
      </c>
      <c r="AD57" s="115">
        <f>dec!G57</f>
        <v>3</v>
      </c>
      <c r="AE57" s="113">
        <f>dec!H57</f>
        <v>20100</v>
      </c>
      <c r="AF57" s="16"/>
      <c r="AG57" s="18">
        <f t="shared" si="7"/>
        <v>-3</v>
      </c>
      <c r="AH57" s="85">
        <f t="shared" si="7"/>
        <v>-23000</v>
      </c>
      <c r="AI57" s="18">
        <f t="shared" si="8"/>
        <v>1</v>
      </c>
      <c r="AJ57" s="85">
        <f t="shared" si="8"/>
        <v>6700</v>
      </c>
      <c r="AK57" s="81">
        <f t="shared" si="9"/>
        <v>-48</v>
      </c>
      <c r="AL57"/>
      <c r="AM57"/>
      <c r="AN57"/>
    </row>
    <row r="58" spans="1:40" ht="18.75">
      <c r="A58" s="19">
        <v>49</v>
      </c>
      <c r="B58" s="19" t="s">
        <v>562</v>
      </c>
      <c r="C58" s="19">
        <v>49</v>
      </c>
      <c r="D58" s="21"/>
      <c r="E58" s="34">
        <f t="shared" si="3"/>
        <v>0</v>
      </c>
      <c r="F58" s="35">
        <f t="shared" si="3"/>
        <v>0</v>
      </c>
      <c r="G58" s="34">
        <f t="shared" si="4"/>
        <v>3</v>
      </c>
      <c r="H58" s="36">
        <f t="shared" si="4"/>
        <v>20100</v>
      </c>
      <c r="I58" s="21"/>
      <c r="J58" s="15">
        <v>0</v>
      </c>
      <c r="K58" s="15">
        <v>680</v>
      </c>
      <c r="L58" s="16"/>
      <c r="M58" s="16"/>
      <c r="N58" s="36">
        <f t="shared" si="5"/>
        <v>0</v>
      </c>
      <c r="O58" s="36">
        <f t="shared" si="6"/>
        <v>20780</v>
      </c>
      <c r="P58" s="20"/>
      <c r="Q58" s="85">
        <f t="shared" si="0"/>
        <v>41563</v>
      </c>
      <c r="R58" s="20"/>
      <c r="S58" s="15">
        <f t="shared" si="1"/>
        <v>0</v>
      </c>
      <c r="T58">
        <v>49</v>
      </c>
      <c r="U58"/>
      <c r="V58"/>
      <c r="W58" s="15">
        <f t="shared" si="2"/>
        <v>0</v>
      </c>
      <c r="X58">
        <v>49</v>
      </c>
      <c r="Y58">
        <v>3</v>
      </c>
      <c r="Z58">
        <v>20100</v>
      </c>
      <c r="AA58"/>
      <c r="AB58" s="115">
        <f>dec!E58</f>
        <v>0</v>
      </c>
      <c r="AC58" s="113">
        <f>dec!F58</f>
        <v>0</v>
      </c>
      <c r="AD58" s="115">
        <f>dec!G58</f>
        <v>5</v>
      </c>
      <c r="AE58" s="113">
        <f>dec!H58</f>
        <v>33500</v>
      </c>
      <c r="AF58" s="16"/>
      <c r="AG58" s="18">
        <f t="shared" si="7"/>
        <v>0</v>
      </c>
      <c r="AH58" s="85">
        <f t="shared" si="7"/>
        <v>0</v>
      </c>
      <c r="AI58" s="18">
        <f t="shared" si="8"/>
        <v>-2</v>
      </c>
      <c r="AJ58" s="85">
        <f t="shared" si="8"/>
        <v>-13400</v>
      </c>
      <c r="AK58" s="81">
        <f t="shared" si="9"/>
        <v>-49</v>
      </c>
      <c r="AL58"/>
      <c r="AM58"/>
      <c r="AN58"/>
    </row>
    <row r="59" spans="1:40" s="1" customFormat="1" ht="18.75">
      <c r="A59" s="17">
        <v>50</v>
      </c>
      <c r="B59" s="17" t="s">
        <v>871</v>
      </c>
      <c r="C59" s="17">
        <v>50</v>
      </c>
      <c r="D59" s="21"/>
      <c r="E59" s="34">
        <f t="shared" si="3"/>
        <v>0</v>
      </c>
      <c r="F59" s="35">
        <f t="shared" si="3"/>
        <v>0</v>
      </c>
      <c r="G59" s="34">
        <f t="shared" si="4"/>
        <v>1</v>
      </c>
      <c r="H59" s="36">
        <f t="shared" si="4"/>
        <v>5000</v>
      </c>
      <c r="I59" s="21"/>
      <c r="J59" s="15">
        <v>0</v>
      </c>
      <c r="K59" s="15">
        <v>0</v>
      </c>
      <c r="L59" s="16"/>
      <c r="M59" s="16"/>
      <c r="N59" s="36">
        <f t="shared" si="5"/>
        <v>0</v>
      </c>
      <c r="O59" s="36">
        <f t="shared" si="6"/>
        <v>5000</v>
      </c>
      <c r="P59" s="16"/>
      <c r="Q59" s="85">
        <f t="shared" si="0"/>
        <v>10001</v>
      </c>
      <c r="R59" s="16"/>
      <c r="S59" s="15">
        <f t="shared" si="1"/>
        <v>0</v>
      </c>
      <c r="T59">
        <v>50</v>
      </c>
      <c r="U59"/>
      <c r="V59"/>
      <c r="W59" s="15">
        <f t="shared" si="2"/>
        <v>0</v>
      </c>
      <c r="X59">
        <v>50</v>
      </c>
      <c r="Y59">
        <v>1</v>
      </c>
      <c r="Z59">
        <v>5000</v>
      </c>
      <c r="AA59"/>
      <c r="AB59" s="115">
        <f>dec!E59</f>
        <v>0</v>
      </c>
      <c r="AC59" s="113">
        <f>dec!F59</f>
        <v>0</v>
      </c>
      <c r="AD59" s="115">
        <f>dec!G59</f>
        <v>1</v>
      </c>
      <c r="AE59" s="113">
        <f>dec!H59</f>
        <v>6700</v>
      </c>
      <c r="AF59" s="16"/>
      <c r="AG59" s="18">
        <f t="shared" si="7"/>
        <v>0</v>
      </c>
      <c r="AH59" s="85">
        <f t="shared" si="7"/>
        <v>0</v>
      </c>
      <c r="AI59" s="18">
        <f t="shared" si="8"/>
        <v>0</v>
      </c>
      <c r="AJ59" s="85">
        <f t="shared" si="8"/>
        <v>-1700</v>
      </c>
      <c r="AK59" s="81">
        <f t="shared" si="9"/>
        <v>-50</v>
      </c>
      <c r="AL59"/>
      <c r="AM59"/>
      <c r="AN59"/>
    </row>
    <row r="60" spans="1:40" s="1" customFormat="1" ht="18.75">
      <c r="A60" s="17">
        <v>51</v>
      </c>
      <c r="B60" s="17" t="s">
        <v>1269</v>
      </c>
      <c r="C60" s="17">
        <v>51</v>
      </c>
      <c r="D60" s="21"/>
      <c r="E60" s="34">
        <f t="shared" si="3"/>
        <v>0</v>
      </c>
      <c r="F60" s="35">
        <f t="shared" si="3"/>
        <v>0</v>
      </c>
      <c r="G60" s="34">
        <f t="shared" si="4"/>
        <v>0</v>
      </c>
      <c r="H60" s="36">
        <f t="shared" si="4"/>
        <v>0</v>
      </c>
      <c r="I60" s="21"/>
      <c r="J60" s="15">
        <v>0</v>
      </c>
      <c r="K60" s="15">
        <v>0</v>
      </c>
      <c r="L60" s="16"/>
      <c r="M60" s="16"/>
      <c r="N60" s="36">
        <f t="shared" si="5"/>
        <v>0</v>
      </c>
      <c r="O60" s="36">
        <f t="shared" si="6"/>
        <v>0</v>
      </c>
      <c r="P60" s="16"/>
      <c r="Q60" s="85">
        <f t="shared" si="0"/>
        <v>0</v>
      </c>
      <c r="R60" s="16"/>
      <c r="S60" s="15">
        <f t="shared" si="1"/>
        <v>0</v>
      </c>
      <c r="T60">
        <v>51</v>
      </c>
      <c r="U60"/>
      <c r="V60"/>
      <c r="W60" s="15">
        <f t="shared" si="2"/>
        <v>0</v>
      </c>
      <c r="X60">
        <v>51</v>
      </c>
      <c r="Y60"/>
      <c r="Z60"/>
      <c r="AA60"/>
      <c r="AB60" s="115">
        <f>dec!E60</f>
        <v>0</v>
      </c>
      <c r="AC60" s="113">
        <f>dec!F60</f>
        <v>0</v>
      </c>
      <c r="AD60" s="115">
        <f>dec!G60</f>
        <v>0</v>
      </c>
      <c r="AE60" s="113">
        <f>dec!H60</f>
        <v>0</v>
      </c>
      <c r="AF60" s="16"/>
      <c r="AG60" s="18">
        <f t="shared" si="7"/>
        <v>0</v>
      </c>
      <c r="AH60" s="85">
        <f t="shared" si="7"/>
        <v>0</v>
      </c>
      <c r="AI60" s="18">
        <f t="shared" si="8"/>
        <v>0</v>
      </c>
      <c r="AJ60" s="85">
        <f t="shared" si="8"/>
        <v>0</v>
      </c>
      <c r="AK60" s="81">
        <f t="shared" si="9"/>
        <v>-51</v>
      </c>
      <c r="AL60"/>
      <c r="AM60"/>
      <c r="AN60"/>
    </row>
    <row r="61" spans="1:40" s="1" customFormat="1" ht="18.75">
      <c r="A61" s="17">
        <v>52</v>
      </c>
      <c r="B61" s="17" t="s">
        <v>863</v>
      </c>
      <c r="C61" s="17">
        <v>52</v>
      </c>
      <c r="D61" s="21"/>
      <c r="E61" s="34">
        <f t="shared" si="3"/>
        <v>20</v>
      </c>
      <c r="F61" s="35">
        <f t="shared" si="3"/>
        <v>109334</v>
      </c>
      <c r="G61" s="34">
        <f t="shared" si="4"/>
        <v>8</v>
      </c>
      <c r="H61" s="36">
        <f t="shared" si="4"/>
        <v>62800</v>
      </c>
      <c r="I61" s="21"/>
      <c r="J61" s="15">
        <v>0</v>
      </c>
      <c r="K61" s="15">
        <v>0</v>
      </c>
      <c r="L61" s="16"/>
      <c r="M61" s="16"/>
      <c r="N61" s="36">
        <f t="shared" si="5"/>
        <v>109334</v>
      </c>
      <c r="O61" s="36">
        <f t="shared" si="6"/>
        <v>62800</v>
      </c>
      <c r="P61" s="16"/>
      <c r="Q61" s="85">
        <f t="shared" si="0"/>
        <v>344296</v>
      </c>
      <c r="R61" s="16"/>
      <c r="S61" s="15">
        <f t="shared" si="1"/>
        <v>0</v>
      </c>
      <c r="T61">
        <v>52</v>
      </c>
      <c r="U61">
        <v>20</v>
      </c>
      <c r="V61">
        <v>109334</v>
      </c>
      <c r="W61" s="15">
        <f t="shared" si="2"/>
        <v>0</v>
      </c>
      <c r="X61">
        <v>52</v>
      </c>
      <c r="Y61">
        <v>8</v>
      </c>
      <c r="Z61">
        <v>62800</v>
      </c>
      <c r="AA61"/>
      <c r="AB61" s="115">
        <f>dec!E61</f>
        <v>23</v>
      </c>
      <c r="AC61" s="113">
        <f>dec!F61</f>
        <v>167791</v>
      </c>
      <c r="AD61" s="115">
        <f>dec!G61</f>
        <v>6</v>
      </c>
      <c r="AE61" s="113">
        <f>dec!H61</f>
        <v>40200</v>
      </c>
      <c r="AF61" s="16"/>
      <c r="AG61" s="18">
        <f t="shared" si="7"/>
        <v>-3</v>
      </c>
      <c r="AH61" s="85">
        <f t="shared" si="7"/>
        <v>-58457</v>
      </c>
      <c r="AI61" s="18">
        <f t="shared" si="8"/>
        <v>2</v>
      </c>
      <c r="AJ61" s="85">
        <f t="shared" si="8"/>
        <v>22600</v>
      </c>
      <c r="AK61" s="81">
        <f t="shared" si="9"/>
        <v>-52</v>
      </c>
      <c r="AL61"/>
      <c r="AM61"/>
      <c r="AN61"/>
    </row>
    <row r="62" spans="1:40" s="1" customFormat="1" ht="18.75">
      <c r="A62" s="17">
        <v>53</v>
      </c>
      <c r="B62" s="17" t="s">
        <v>1329</v>
      </c>
      <c r="C62" s="17">
        <v>53</v>
      </c>
      <c r="D62" s="21"/>
      <c r="E62" s="34">
        <f t="shared" si="3"/>
        <v>0</v>
      </c>
      <c r="F62" s="35">
        <f t="shared" si="3"/>
        <v>0</v>
      </c>
      <c r="G62" s="34">
        <f t="shared" si="4"/>
        <v>0</v>
      </c>
      <c r="H62" s="36">
        <f t="shared" si="4"/>
        <v>0</v>
      </c>
      <c r="I62" s="21"/>
      <c r="J62" s="15">
        <v>0</v>
      </c>
      <c r="K62" s="15">
        <v>0</v>
      </c>
      <c r="L62" s="16"/>
      <c r="M62" s="16"/>
      <c r="N62" s="36">
        <f t="shared" si="5"/>
        <v>0</v>
      </c>
      <c r="O62" s="36">
        <f t="shared" si="6"/>
        <v>0</v>
      </c>
      <c r="P62" s="16"/>
      <c r="Q62" s="85">
        <f t="shared" si="0"/>
        <v>0</v>
      </c>
      <c r="R62" s="16"/>
      <c r="S62" s="15">
        <f t="shared" si="1"/>
        <v>0</v>
      </c>
      <c r="T62">
        <v>53</v>
      </c>
      <c r="U62"/>
      <c r="V62"/>
      <c r="W62" s="15">
        <f t="shared" si="2"/>
        <v>0</v>
      </c>
      <c r="X62">
        <v>53</v>
      </c>
      <c r="Y62"/>
      <c r="Z62"/>
      <c r="AA62"/>
      <c r="AB62" s="115">
        <f>dec!E62</f>
        <v>0</v>
      </c>
      <c r="AC62" s="113">
        <f>dec!F62</f>
        <v>0</v>
      </c>
      <c r="AD62" s="115">
        <f>dec!G62</f>
        <v>0</v>
      </c>
      <c r="AE62" s="113">
        <f>dec!H62</f>
        <v>0</v>
      </c>
      <c r="AF62" s="16"/>
      <c r="AG62" s="18">
        <f t="shared" si="7"/>
        <v>0</v>
      </c>
      <c r="AH62" s="85">
        <f t="shared" si="7"/>
        <v>0</v>
      </c>
      <c r="AI62" s="18">
        <f t="shared" si="8"/>
        <v>0</v>
      </c>
      <c r="AJ62" s="85">
        <f t="shared" si="8"/>
        <v>0</v>
      </c>
      <c r="AK62" s="81">
        <f t="shared" si="9"/>
        <v>-53</v>
      </c>
      <c r="AL62"/>
      <c r="AM62"/>
      <c r="AN62"/>
    </row>
    <row r="63" spans="1:40" s="1" customFormat="1" ht="18.75">
      <c r="A63" s="17">
        <v>54</v>
      </c>
      <c r="B63" s="17" t="s">
        <v>1330</v>
      </c>
      <c r="C63" s="17">
        <v>54</v>
      </c>
      <c r="D63" s="21"/>
      <c r="E63" s="34">
        <f t="shared" si="3"/>
        <v>0</v>
      </c>
      <c r="F63" s="35">
        <f t="shared" si="3"/>
        <v>0</v>
      </c>
      <c r="G63" s="34">
        <f t="shared" si="4"/>
        <v>0</v>
      </c>
      <c r="H63" s="36">
        <f t="shared" si="4"/>
        <v>0</v>
      </c>
      <c r="I63" s="21"/>
      <c r="J63" s="15">
        <v>0</v>
      </c>
      <c r="K63" s="15">
        <v>0</v>
      </c>
      <c r="L63" s="16"/>
      <c r="M63" s="16"/>
      <c r="N63" s="36">
        <f t="shared" si="5"/>
        <v>0</v>
      </c>
      <c r="O63" s="36">
        <f t="shared" si="6"/>
        <v>0</v>
      </c>
      <c r="P63" s="16"/>
      <c r="Q63" s="85">
        <f t="shared" si="0"/>
        <v>0</v>
      </c>
      <c r="R63" s="16"/>
      <c r="S63" s="15">
        <f t="shared" si="1"/>
        <v>0</v>
      </c>
      <c r="T63">
        <v>54</v>
      </c>
      <c r="U63"/>
      <c r="V63"/>
      <c r="W63" s="15">
        <f t="shared" si="2"/>
        <v>0</v>
      </c>
      <c r="X63">
        <v>54</v>
      </c>
      <c r="Y63"/>
      <c r="Z63"/>
      <c r="AA63"/>
      <c r="AB63" s="115">
        <f>dec!E63</f>
        <v>0</v>
      </c>
      <c r="AC63" s="113">
        <f>dec!F63</f>
        <v>0</v>
      </c>
      <c r="AD63" s="115">
        <f>dec!G63</f>
        <v>0</v>
      </c>
      <c r="AE63" s="113">
        <f>dec!H63</f>
        <v>0</v>
      </c>
      <c r="AF63" s="16"/>
      <c r="AG63" s="18">
        <f t="shared" si="7"/>
        <v>0</v>
      </c>
      <c r="AH63" s="85">
        <f t="shared" si="7"/>
        <v>0</v>
      </c>
      <c r="AI63" s="18">
        <f t="shared" si="8"/>
        <v>0</v>
      </c>
      <c r="AJ63" s="85">
        <f t="shared" si="8"/>
        <v>0</v>
      </c>
      <c r="AK63" s="81">
        <f t="shared" si="9"/>
        <v>-54</v>
      </c>
      <c r="AL63"/>
      <c r="AM63"/>
      <c r="AN63"/>
    </row>
    <row r="64" spans="1:40" ht="18.75">
      <c r="A64" s="19">
        <v>55</v>
      </c>
      <c r="B64" s="19" t="s">
        <v>775</v>
      </c>
      <c r="C64" s="19">
        <v>55</v>
      </c>
      <c r="D64" s="21"/>
      <c r="E64" s="34">
        <f t="shared" si="3"/>
        <v>0</v>
      </c>
      <c r="F64" s="35">
        <f t="shared" si="3"/>
        <v>0</v>
      </c>
      <c r="G64" s="34">
        <f t="shared" si="4"/>
        <v>0</v>
      </c>
      <c r="H64" s="36">
        <f t="shared" si="4"/>
        <v>0</v>
      </c>
      <c r="I64" s="21"/>
      <c r="J64" s="15">
        <v>0</v>
      </c>
      <c r="K64" s="15">
        <v>0</v>
      </c>
      <c r="L64" s="16"/>
      <c r="M64" s="16"/>
      <c r="N64" s="36">
        <f t="shared" si="5"/>
        <v>0</v>
      </c>
      <c r="O64" s="36">
        <f t="shared" si="6"/>
        <v>0</v>
      </c>
      <c r="P64" s="20"/>
      <c r="Q64" s="85">
        <f t="shared" si="0"/>
        <v>0</v>
      </c>
      <c r="R64" s="20"/>
      <c r="S64" s="15">
        <f t="shared" si="1"/>
        <v>0</v>
      </c>
      <c r="T64">
        <v>55</v>
      </c>
      <c r="U64"/>
      <c r="V64"/>
      <c r="W64" s="15">
        <f t="shared" si="2"/>
        <v>0</v>
      </c>
      <c r="X64">
        <v>55</v>
      </c>
      <c r="Y64"/>
      <c r="Z64"/>
      <c r="AA64"/>
      <c r="AB64" s="115">
        <f>dec!E64</f>
        <v>0</v>
      </c>
      <c r="AC64" s="113">
        <f>dec!F64</f>
        <v>0</v>
      </c>
      <c r="AD64" s="115">
        <f>dec!G64</f>
        <v>0</v>
      </c>
      <c r="AE64" s="113">
        <f>dec!H64</f>
        <v>0</v>
      </c>
      <c r="AF64" s="16"/>
      <c r="AG64" s="18">
        <f t="shared" si="7"/>
        <v>0</v>
      </c>
      <c r="AH64" s="85">
        <f t="shared" si="7"/>
        <v>0</v>
      </c>
      <c r="AI64" s="18">
        <f t="shared" si="8"/>
        <v>0</v>
      </c>
      <c r="AJ64" s="85">
        <f t="shared" si="8"/>
        <v>0</v>
      </c>
      <c r="AK64" s="81">
        <f t="shared" si="9"/>
        <v>-55</v>
      </c>
      <c r="AL64"/>
      <c r="AM64"/>
      <c r="AN64"/>
    </row>
    <row r="65" spans="1:40" ht="18.75">
      <c r="A65" s="19">
        <v>56</v>
      </c>
      <c r="B65" s="19" t="s">
        <v>784</v>
      </c>
      <c r="C65" s="19">
        <v>56</v>
      </c>
      <c r="D65" s="21"/>
      <c r="E65" s="34">
        <f t="shared" si="3"/>
        <v>44</v>
      </c>
      <c r="F65" s="35">
        <f t="shared" si="3"/>
        <v>347643</v>
      </c>
      <c r="G65" s="34">
        <f t="shared" si="4"/>
        <v>29</v>
      </c>
      <c r="H65" s="36">
        <f t="shared" si="4"/>
        <v>185848</v>
      </c>
      <c r="I65" s="21"/>
      <c r="J65" s="15">
        <v>0</v>
      </c>
      <c r="K65" s="15">
        <v>5309</v>
      </c>
      <c r="L65" s="16"/>
      <c r="M65" s="16"/>
      <c r="N65" s="36">
        <f t="shared" si="5"/>
        <v>347643</v>
      </c>
      <c r="O65" s="36">
        <f t="shared" si="6"/>
        <v>191157</v>
      </c>
      <c r="P65" s="20"/>
      <c r="Q65" s="85">
        <f t="shared" si="0"/>
        <v>1077673</v>
      </c>
      <c r="R65" s="20"/>
      <c r="S65" s="15">
        <f t="shared" si="1"/>
        <v>0</v>
      </c>
      <c r="T65" s="122">
        <v>56</v>
      </c>
      <c r="U65" s="71">
        <v>44</v>
      </c>
      <c r="V65" s="71">
        <v>347643</v>
      </c>
      <c r="W65" s="15">
        <f t="shared" si="2"/>
        <v>0</v>
      </c>
      <c r="X65">
        <v>56</v>
      </c>
      <c r="Y65">
        <v>29</v>
      </c>
      <c r="Z65">
        <v>185848</v>
      </c>
      <c r="AA65"/>
      <c r="AB65" s="115">
        <f>dec!E65</f>
        <v>59</v>
      </c>
      <c r="AC65" s="113">
        <f>dec!F65</f>
        <v>375373</v>
      </c>
      <c r="AD65" s="115">
        <f>dec!G65</f>
        <v>29.5</v>
      </c>
      <c r="AE65" s="113">
        <f>dec!H65</f>
        <v>207601</v>
      </c>
      <c r="AF65" s="16"/>
      <c r="AG65" s="18">
        <f t="shared" si="7"/>
        <v>-15</v>
      </c>
      <c r="AH65" s="85">
        <f t="shared" si="7"/>
        <v>-27730</v>
      </c>
      <c r="AI65" s="18">
        <f t="shared" si="8"/>
        <v>-0.5</v>
      </c>
      <c r="AJ65" s="85">
        <f t="shared" si="8"/>
        <v>-21753</v>
      </c>
      <c r="AK65" s="81">
        <f t="shared" si="9"/>
        <v>-56</v>
      </c>
      <c r="AL65"/>
      <c r="AM65"/>
      <c r="AN65"/>
    </row>
    <row r="66" spans="1:40" s="1" customFormat="1" ht="18.75">
      <c r="A66" s="17">
        <v>57</v>
      </c>
      <c r="B66" s="17" t="s">
        <v>1331</v>
      </c>
      <c r="C66" s="17">
        <v>57</v>
      </c>
      <c r="D66" s="21"/>
      <c r="E66" s="34">
        <f t="shared" si="3"/>
        <v>0</v>
      </c>
      <c r="F66" s="35">
        <f t="shared" si="3"/>
        <v>0</v>
      </c>
      <c r="G66" s="34">
        <f t="shared" si="4"/>
        <v>7</v>
      </c>
      <c r="H66" s="36">
        <f t="shared" si="4"/>
        <v>56100</v>
      </c>
      <c r="I66" s="21"/>
      <c r="J66" s="15">
        <v>0</v>
      </c>
      <c r="K66" s="15">
        <v>0</v>
      </c>
      <c r="L66" s="16"/>
      <c r="M66" s="16"/>
      <c r="N66" s="36">
        <f t="shared" si="5"/>
        <v>0</v>
      </c>
      <c r="O66" s="36">
        <f t="shared" si="6"/>
        <v>56100</v>
      </c>
      <c r="P66" s="16"/>
      <c r="Q66" s="85">
        <f t="shared" si="0"/>
        <v>112207</v>
      </c>
      <c r="R66" s="16"/>
      <c r="S66" s="15">
        <f t="shared" si="1"/>
        <v>0</v>
      </c>
      <c r="T66">
        <v>57</v>
      </c>
      <c r="U66"/>
      <c r="V66"/>
      <c r="W66" s="15">
        <f t="shared" si="2"/>
        <v>0</v>
      </c>
      <c r="X66">
        <v>57</v>
      </c>
      <c r="Y66">
        <v>7</v>
      </c>
      <c r="Z66">
        <v>56100</v>
      </c>
      <c r="AA66"/>
      <c r="AB66" s="115">
        <f>dec!E66</f>
        <v>0</v>
      </c>
      <c r="AC66" s="113">
        <f>dec!F66</f>
        <v>0</v>
      </c>
      <c r="AD66" s="115">
        <f>dec!G66</f>
        <v>8</v>
      </c>
      <c r="AE66" s="113">
        <f>dec!H66</f>
        <v>51900</v>
      </c>
      <c r="AF66" s="16"/>
      <c r="AG66" s="18">
        <f t="shared" si="7"/>
        <v>0</v>
      </c>
      <c r="AH66" s="85">
        <f t="shared" si="7"/>
        <v>0</v>
      </c>
      <c r="AI66" s="18">
        <f t="shared" si="8"/>
        <v>-1</v>
      </c>
      <c r="AJ66" s="85">
        <f t="shared" si="8"/>
        <v>4200</v>
      </c>
      <c r="AK66" s="81">
        <f t="shared" si="9"/>
        <v>-57</v>
      </c>
      <c r="AL66"/>
      <c r="AM66"/>
      <c r="AN66"/>
    </row>
    <row r="67" spans="1:40" s="1" customFormat="1" ht="18.75">
      <c r="A67" s="17">
        <v>58</v>
      </c>
      <c r="B67" s="17" t="s">
        <v>1332</v>
      </c>
      <c r="C67" s="17">
        <v>58</v>
      </c>
      <c r="D67" s="21"/>
      <c r="E67" s="34">
        <f t="shared" si="3"/>
        <v>0</v>
      </c>
      <c r="F67" s="35">
        <f t="shared" si="3"/>
        <v>0</v>
      </c>
      <c r="G67" s="34">
        <f t="shared" si="4"/>
        <v>0</v>
      </c>
      <c r="H67" s="36">
        <f t="shared" si="4"/>
        <v>0</v>
      </c>
      <c r="I67" s="21"/>
      <c r="J67" s="15">
        <v>0</v>
      </c>
      <c r="K67" s="15">
        <v>0</v>
      </c>
      <c r="L67" s="16"/>
      <c r="M67" s="16"/>
      <c r="N67" s="36">
        <f t="shared" si="5"/>
        <v>0</v>
      </c>
      <c r="O67" s="36">
        <f t="shared" si="6"/>
        <v>0</v>
      </c>
      <c r="P67" s="16"/>
      <c r="Q67" s="85">
        <f t="shared" si="0"/>
        <v>0</v>
      </c>
      <c r="R67" s="16"/>
      <c r="S67" s="15">
        <f t="shared" si="1"/>
        <v>0</v>
      </c>
      <c r="T67">
        <v>58</v>
      </c>
      <c r="U67"/>
      <c r="V67"/>
      <c r="W67" s="15">
        <f t="shared" si="2"/>
        <v>0</v>
      </c>
      <c r="X67">
        <v>58</v>
      </c>
      <c r="Y67"/>
      <c r="Z67"/>
      <c r="AA67"/>
      <c r="AB67" s="115">
        <f>dec!E67</f>
        <v>0</v>
      </c>
      <c r="AC67" s="113">
        <f>dec!F67</f>
        <v>0</v>
      </c>
      <c r="AD67" s="115">
        <f>dec!G67</f>
        <v>0</v>
      </c>
      <c r="AE67" s="113">
        <f>dec!H67</f>
        <v>0</v>
      </c>
      <c r="AF67" s="16"/>
      <c r="AG67" s="18">
        <f t="shared" si="7"/>
        <v>0</v>
      </c>
      <c r="AH67" s="85">
        <f t="shared" si="7"/>
        <v>0</v>
      </c>
      <c r="AI67" s="18">
        <f t="shared" si="8"/>
        <v>0</v>
      </c>
      <c r="AJ67" s="85">
        <f t="shared" si="8"/>
        <v>0</v>
      </c>
      <c r="AK67" s="81">
        <f t="shared" si="9"/>
        <v>-58</v>
      </c>
      <c r="AL67"/>
      <c r="AM67"/>
      <c r="AN67"/>
    </row>
    <row r="68" spans="1:40" s="1" customFormat="1" ht="18.75">
      <c r="A68" s="17">
        <v>59</v>
      </c>
      <c r="B68" s="17" t="s">
        <v>1333</v>
      </c>
      <c r="C68" s="17">
        <v>59</v>
      </c>
      <c r="D68" s="21"/>
      <c r="E68" s="34">
        <f t="shared" si="3"/>
        <v>0</v>
      </c>
      <c r="F68" s="35">
        <f t="shared" si="3"/>
        <v>0</v>
      </c>
      <c r="G68" s="34">
        <f t="shared" si="4"/>
        <v>0</v>
      </c>
      <c r="H68" s="36">
        <f t="shared" si="4"/>
        <v>0</v>
      </c>
      <c r="I68" s="21"/>
      <c r="J68" s="15">
        <v>0</v>
      </c>
      <c r="K68" s="15">
        <v>0</v>
      </c>
      <c r="L68" s="16"/>
      <c r="M68" s="16"/>
      <c r="N68" s="36">
        <f t="shared" si="5"/>
        <v>0</v>
      </c>
      <c r="O68" s="36">
        <f t="shared" si="6"/>
        <v>0</v>
      </c>
      <c r="P68" s="16"/>
      <c r="Q68" s="85">
        <f t="shared" si="0"/>
        <v>0</v>
      </c>
      <c r="R68" s="16"/>
      <c r="S68" s="15">
        <f t="shared" si="1"/>
        <v>0</v>
      </c>
      <c r="T68">
        <v>59</v>
      </c>
      <c r="U68" s="71"/>
      <c r="V68" s="71"/>
      <c r="W68" s="15">
        <f t="shared" si="2"/>
        <v>0</v>
      </c>
      <c r="X68">
        <v>59</v>
      </c>
      <c r="Y68"/>
      <c r="Z68"/>
      <c r="AA68"/>
      <c r="AB68" s="115">
        <f>dec!E68</f>
        <v>0</v>
      </c>
      <c r="AC68" s="113">
        <f>dec!F68</f>
        <v>0</v>
      </c>
      <c r="AD68" s="115">
        <f>dec!G68</f>
        <v>0</v>
      </c>
      <c r="AE68" s="113">
        <f>dec!H68</f>
        <v>0</v>
      </c>
      <c r="AF68" s="16"/>
      <c r="AG68" s="18">
        <f t="shared" si="7"/>
        <v>0</v>
      </c>
      <c r="AH68" s="85">
        <f t="shared" si="7"/>
        <v>0</v>
      </c>
      <c r="AI68" s="18">
        <f t="shared" si="8"/>
        <v>0</v>
      </c>
      <c r="AJ68" s="85">
        <f t="shared" si="8"/>
        <v>0</v>
      </c>
      <c r="AK68" s="81">
        <f t="shared" si="9"/>
        <v>-59</v>
      </c>
      <c r="AL68"/>
      <c r="AM68"/>
      <c r="AN68"/>
    </row>
    <row r="69" spans="1:40" s="1" customFormat="1" ht="18.75">
      <c r="A69" s="17">
        <v>60</v>
      </c>
      <c r="B69" s="17" t="s">
        <v>1334</v>
      </c>
      <c r="C69" s="17">
        <v>60</v>
      </c>
      <c r="D69" s="21"/>
      <c r="E69" s="34">
        <f t="shared" si="3"/>
        <v>0</v>
      </c>
      <c r="F69" s="35">
        <f t="shared" si="3"/>
        <v>0</v>
      </c>
      <c r="G69" s="34">
        <f t="shared" si="4"/>
        <v>0</v>
      </c>
      <c r="H69" s="36">
        <f t="shared" si="4"/>
        <v>0</v>
      </c>
      <c r="I69" s="21"/>
      <c r="J69" s="15">
        <v>0</v>
      </c>
      <c r="K69" s="15">
        <v>0</v>
      </c>
      <c r="L69" s="16"/>
      <c r="M69" s="16"/>
      <c r="N69" s="36">
        <f t="shared" si="5"/>
        <v>0</v>
      </c>
      <c r="O69" s="36">
        <f t="shared" si="6"/>
        <v>0</v>
      </c>
      <c r="P69" s="16"/>
      <c r="Q69" s="85">
        <f t="shared" si="0"/>
        <v>0</v>
      </c>
      <c r="R69" s="16"/>
      <c r="S69" s="15">
        <f t="shared" si="1"/>
        <v>0</v>
      </c>
      <c r="T69">
        <v>60</v>
      </c>
      <c r="U69"/>
      <c r="V69"/>
      <c r="W69" s="15">
        <f t="shared" si="2"/>
        <v>0</v>
      </c>
      <c r="X69">
        <v>60</v>
      </c>
      <c r="Y69"/>
      <c r="Z69"/>
      <c r="AA69"/>
      <c r="AB69" s="115">
        <f>dec!E69</f>
        <v>0</v>
      </c>
      <c r="AC69" s="113">
        <f>dec!F69</f>
        <v>0</v>
      </c>
      <c r="AD69" s="115">
        <f>dec!G69</f>
        <v>0</v>
      </c>
      <c r="AE69" s="113">
        <f>dec!H69</f>
        <v>0</v>
      </c>
      <c r="AF69" s="16"/>
      <c r="AG69" s="18">
        <f t="shared" si="7"/>
        <v>0</v>
      </c>
      <c r="AH69" s="85">
        <f t="shared" si="7"/>
        <v>0</v>
      </c>
      <c r="AI69" s="18">
        <f t="shared" si="8"/>
        <v>0</v>
      </c>
      <c r="AJ69" s="85">
        <f t="shared" si="8"/>
        <v>0</v>
      </c>
      <c r="AK69" s="81">
        <f t="shared" si="9"/>
        <v>-60</v>
      </c>
      <c r="AL69"/>
      <c r="AM69"/>
      <c r="AN69"/>
    </row>
    <row r="70" spans="1:40" ht="18.75">
      <c r="A70" s="19">
        <v>61</v>
      </c>
      <c r="B70" s="19" t="s">
        <v>573</v>
      </c>
      <c r="C70" s="19">
        <v>61</v>
      </c>
      <c r="D70" s="21"/>
      <c r="E70" s="34">
        <f t="shared" si="3"/>
        <v>178</v>
      </c>
      <c r="F70" s="35">
        <f t="shared" si="3"/>
        <v>943662</v>
      </c>
      <c r="G70" s="34">
        <f t="shared" si="4"/>
        <v>125</v>
      </c>
      <c r="H70" s="36">
        <f t="shared" si="4"/>
        <v>704438</v>
      </c>
      <c r="I70" s="21"/>
      <c r="J70" s="15">
        <v>0</v>
      </c>
      <c r="K70" s="15">
        <v>0</v>
      </c>
      <c r="L70" s="16"/>
      <c r="M70" s="16"/>
      <c r="N70" s="36">
        <f t="shared" si="5"/>
        <v>943662</v>
      </c>
      <c r="O70" s="36">
        <f t="shared" si="6"/>
        <v>704438</v>
      </c>
      <c r="P70" s="20"/>
      <c r="Q70" s="85">
        <f t="shared" si="0"/>
        <v>3296503</v>
      </c>
      <c r="R70" s="20"/>
      <c r="S70" s="15">
        <f t="shared" si="1"/>
        <v>0</v>
      </c>
      <c r="T70">
        <v>61</v>
      </c>
      <c r="U70">
        <v>178</v>
      </c>
      <c r="V70">
        <v>943662</v>
      </c>
      <c r="W70" s="15">
        <f t="shared" si="2"/>
        <v>0</v>
      </c>
      <c r="X70">
        <v>61</v>
      </c>
      <c r="Y70">
        <v>125</v>
      </c>
      <c r="Z70">
        <v>704438</v>
      </c>
      <c r="AA70"/>
      <c r="AB70" s="115">
        <f>dec!E70</f>
        <v>195</v>
      </c>
      <c r="AC70" s="113">
        <f>dec!F70</f>
        <v>1009093</v>
      </c>
      <c r="AD70" s="115">
        <f>dec!G70</f>
        <v>136</v>
      </c>
      <c r="AE70" s="113">
        <f>dec!H70</f>
        <v>777720</v>
      </c>
      <c r="AF70" s="16"/>
      <c r="AG70" s="18">
        <f t="shared" si="7"/>
        <v>-17</v>
      </c>
      <c r="AH70" s="85">
        <f t="shared" si="7"/>
        <v>-65431</v>
      </c>
      <c r="AI70" s="18">
        <f t="shared" si="8"/>
        <v>-11</v>
      </c>
      <c r="AJ70" s="85">
        <f t="shared" si="8"/>
        <v>-73282</v>
      </c>
      <c r="AK70" s="81">
        <f t="shared" si="9"/>
        <v>-61</v>
      </c>
      <c r="AL70"/>
      <c r="AM70"/>
      <c r="AN70"/>
    </row>
    <row r="71" spans="1:40" s="1" customFormat="1" ht="18.75">
      <c r="A71" s="17">
        <v>62</v>
      </c>
      <c r="B71" s="17" t="s">
        <v>1335</v>
      </c>
      <c r="C71" s="17">
        <v>62</v>
      </c>
      <c r="D71" s="21"/>
      <c r="E71" s="34">
        <f t="shared" si="3"/>
        <v>0</v>
      </c>
      <c r="F71" s="35">
        <f t="shared" si="3"/>
        <v>0</v>
      </c>
      <c r="G71" s="34">
        <f t="shared" si="4"/>
        <v>0</v>
      </c>
      <c r="H71" s="36">
        <f t="shared" si="4"/>
        <v>0</v>
      </c>
      <c r="I71" s="21"/>
      <c r="J71" s="15">
        <v>0</v>
      </c>
      <c r="K71" s="15">
        <v>0</v>
      </c>
      <c r="L71" s="16"/>
      <c r="M71" s="16"/>
      <c r="N71" s="36">
        <f t="shared" si="5"/>
        <v>0</v>
      </c>
      <c r="O71" s="36">
        <f t="shared" si="6"/>
        <v>0</v>
      </c>
      <c r="P71" s="16"/>
      <c r="Q71" s="85">
        <f t="shared" si="0"/>
        <v>0</v>
      </c>
      <c r="R71" s="16"/>
      <c r="S71" s="15">
        <f t="shared" si="1"/>
        <v>0</v>
      </c>
      <c r="T71">
        <v>62</v>
      </c>
      <c r="U71"/>
      <c r="V71"/>
      <c r="W71" s="15">
        <f t="shared" si="2"/>
        <v>0</v>
      </c>
      <c r="X71">
        <v>62</v>
      </c>
      <c r="Y71"/>
      <c r="Z71"/>
      <c r="AA71"/>
      <c r="AB71" s="115">
        <f>dec!E71</f>
        <v>0</v>
      </c>
      <c r="AC71" s="113">
        <f>dec!F71</f>
        <v>0</v>
      </c>
      <c r="AD71" s="115">
        <f>dec!G71</f>
        <v>0</v>
      </c>
      <c r="AE71" s="113">
        <f>dec!H71</f>
        <v>0</v>
      </c>
      <c r="AF71" s="16"/>
      <c r="AG71" s="18">
        <f t="shared" si="7"/>
        <v>0</v>
      </c>
      <c r="AH71" s="85">
        <f t="shared" si="7"/>
        <v>0</v>
      </c>
      <c r="AI71" s="18">
        <f t="shared" si="8"/>
        <v>0</v>
      </c>
      <c r="AJ71" s="85">
        <f t="shared" si="8"/>
        <v>0</v>
      </c>
      <c r="AK71" s="81">
        <f t="shared" si="9"/>
        <v>-62</v>
      </c>
      <c r="AL71"/>
      <c r="AM71"/>
      <c r="AN71"/>
    </row>
    <row r="72" spans="1:40" ht="18.75">
      <c r="A72" s="19">
        <v>63</v>
      </c>
      <c r="B72" s="19" t="s">
        <v>911</v>
      </c>
      <c r="C72" s="19">
        <v>63</v>
      </c>
      <c r="D72" s="21"/>
      <c r="E72" s="34">
        <f t="shared" si="3"/>
        <v>27</v>
      </c>
      <c r="F72" s="35">
        <f t="shared" si="3"/>
        <v>149666</v>
      </c>
      <c r="G72" s="34">
        <f t="shared" si="4"/>
        <v>11</v>
      </c>
      <c r="H72" s="36">
        <f t="shared" si="4"/>
        <v>66000</v>
      </c>
      <c r="I72" s="21"/>
      <c r="J72" s="15">
        <v>0</v>
      </c>
      <c r="K72" s="15">
        <v>0</v>
      </c>
      <c r="L72" s="16"/>
      <c r="M72" s="16"/>
      <c r="N72" s="36">
        <f t="shared" si="5"/>
        <v>149666</v>
      </c>
      <c r="O72" s="36">
        <f t="shared" si="6"/>
        <v>66000</v>
      </c>
      <c r="P72" s="20"/>
      <c r="Q72" s="85">
        <f t="shared" si="0"/>
        <v>431370</v>
      </c>
      <c r="R72" s="20"/>
      <c r="S72" s="15">
        <f t="shared" si="1"/>
        <v>0</v>
      </c>
      <c r="T72">
        <v>63</v>
      </c>
      <c r="U72">
        <v>27</v>
      </c>
      <c r="V72">
        <v>149666</v>
      </c>
      <c r="W72" s="15">
        <f t="shared" si="2"/>
        <v>0</v>
      </c>
      <c r="X72">
        <v>63</v>
      </c>
      <c r="Y72">
        <v>11</v>
      </c>
      <c r="Z72">
        <v>66000</v>
      </c>
      <c r="AA72"/>
      <c r="AB72" s="115">
        <f>dec!E72</f>
        <v>33</v>
      </c>
      <c r="AC72" s="113">
        <f>dec!F72</f>
        <v>203974</v>
      </c>
      <c r="AD72" s="115">
        <f>dec!G72</f>
        <v>16</v>
      </c>
      <c r="AE72" s="113">
        <f>dec!H72</f>
        <v>107823</v>
      </c>
      <c r="AF72" s="16"/>
      <c r="AG72" s="18">
        <f t="shared" si="7"/>
        <v>-6</v>
      </c>
      <c r="AH72" s="85">
        <f t="shared" si="7"/>
        <v>-54308</v>
      </c>
      <c r="AI72" s="18">
        <f t="shared" si="8"/>
        <v>-5</v>
      </c>
      <c r="AJ72" s="85">
        <f t="shared" si="8"/>
        <v>-41823</v>
      </c>
      <c r="AK72" s="81">
        <f t="shared" si="9"/>
        <v>-63</v>
      </c>
      <c r="AL72"/>
      <c r="AM72"/>
      <c r="AN72"/>
    </row>
    <row r="73" spans="1:40" ht="18.75">
      <c r="A73" s="19">
        <v>64</v>
      </c>
      <c r="B73" s="19" t="s">
        <v>844</v>
      </c>
      <c r="C73" s="19">
        <v>64</v>
      </c>
      <c r="D73" s="21"/>
      <c r="E73" s="34">
        <f t="shared" si="3"/>
        <v>117</v>
      </c>
      <c r="F73" s="35">
        <f t="shared" si="3"/>
        <v>785929</v>
      </c>
      <c r="G73" s="34">
        <f t="shared" si="4"/>
        <v>122.5</v>
      </c>
      <c r="H73" s="36">
        <f t="shared" si="4"/>
        <v>711147</v>
      </c>
      <c r="I73" s="21"/>
      <c r="J73" s="15">
        <v>0</v>
      </c>
      <c r="K73" s="15">
        <v>0</v>
      </c>
      <c r="L73" s="16"/>
      <c r="M73" s="16"/>
      <c r="N73" s="36">
        <f t="shared" si="5"/>
        <v>785929</v>
      </c>
      <c r="O73" s="36">
        <f t="shared" si="6"/>
        <v>711147</v>
      </c>
      <c r="P73" s="20"/>
      <c r="Q73" s="85">
        <f t="shared" si="0"/>
        <v>2994391.5</v>
      </c>
      <c r="R73" s="20"/>
      <c r="S73" s="15">
        <f t="shared" si="1"/>
        <v>0</v>
      </c>
      <c r="T73">
        <v>64</v>
      </c>
      <c r="U73">
        <v>117</v>
      </c>
      <c r="V73">
        <v>785929</v>
      </c>
      <c r="W73" s="15">
        <f t="shared" si="2"/>
        <v>0</v>
      </c>
      <c r="X73">
        <v>64</v>
      </c>
      <c r="Y73">
        <v>122.5</v>
      </c>
      <c r="Z73">
        <v>711147</v>
      </c>
      <c r="AA73"/>
      <c r="AB73" s="115">
        <f>dec!E73</f>
        <v>79</v>
      </c>
      <c r="AC73" s="113">
        <f>dec!F73</f>
        <v>585285</v>
      </c>
      <c r="AD73" s="115">
        <f>dec!G73</f>
        <v>121.5</v>
      </c>
      <c r="AE73" s="113">
        <f>dec!H73</f>
        <v>675727</v>
      </c>
      <c r="AF73" s="16"/>
      <c r="AG73" s="18">
        <f t="shared" si="7"/>
        <v>38</v>
      </c>
      <c r="AH73" s="85">
        <f t="shared" si="7"/>
        <v>200644</v>
      </c>
      <c r="AI73" s="18">
        <f t="shared" si="8"/>
        <v>1</v>
      </c>
      <c r="AJ73" s="85">
        <f t="shared" si="8"/>
        <v>35420</v>
      </c>
      <c r="AK73" s="81">
        <f t="shared" si="9"/>
        <v>-64</v>
      </c>
      <c r="AL73"/>
      <c r="AM73"/>
      <c r="AN73"/>
    </row>
    <row r="74" spans="1:40" s="1" customFormat="1" ht="18.75">
      <c r="A74" s="17">
        <v>65</v>
      </c>
      <c r="B74" s="17" t="s">
        <v>1336</v>
      </c>
      <c r="C74" s="17">
        <v>65</v>
      </c>
      <c r="D74" s="21"/>
      <c r="E74" s="34">
        <f t="shared" si="3"/>
        <v>0</v>
      </c>
      <c r="F74" s="35">
        <f t="shared" si="3"/>
        <v>0</v>
      </c>
      <c r="G74" s="34">
        <f t="shared" si="4"/>
        <v>0</v>
      </c>
      <c r="H74" s="36">
        <f t="shared" si="4"/>
        <v>0</v>
      </c>
      <c r="I74" s="21"/>
      <c r="J74" s="15">
        <v>0</v>
      </c>
      <c r="K74" s="15">
        <v>0</v>
      </c>
      <c r="L74" s="16"/>
      <c r="M74" s="16"/>
      <c r="N74" s="36">
        <f t="shared" si="5"/>
        <v>0</v>
      </c>
      <c r="O74" s="36">
        <f t="shared" si="6"/>
        <v>0</v>
      </c>
      <c r="P74" s="16"/>
      <c r="Q74" s="85">
        <f t="shared" ref="Q74:Q137" si="10">SUM(E74:O74)</f>
        <v>0</v>
      </c>
      <c r="R74" s="16"/>
      <c r="S74" s="15">
        <f t="shared" ref="S74:S137" si="11">ABS(A74-T74)</f>
        <v>0</v>
      </c>
      <c r="T74">
        <v>65</v>
      </c>
      <c r="U74"/>
      <c r="V74"/>
      <c r="W74" s="15">
        <f t="shared" ref="W74:W137" si="12">ABS(X74-A74)</f>
        <v>0</v>
      </c>
      <c r="X74">
        <v>65</v>
      </c>
      <c r="Y74"/>
      <c r="Z74"/>
      <c r="AA74"/>
      <c r="AB74" s="115">
        <f>dec!E74</f>
        <v>0</v>
      </c>
      <c r="AC74" s="113">
        <f>dec!F74</f>
        <v>0</v>
      </c>
      <c r="AD74" s="115">
        <f>dec!G74</f>
        <v>0</v>
      </c>
      <c r="AE74" s="113">
        <f>dec!H74</f>
        <v>0</v>
      </c>
      <c r="AF74" s="16"/>
      <c r="AG74" s="18">
        <f t="shared" si="7"/>
        <v>0</v>
      </c>
      <c r="AH74" s="85">
        <f t="shared" si="7"/>
        <v>0</v>
      </c>
      <c r="AI74" s="18">
        <f t="shared" si="8"/>
        <v>0</v>
      </c>
      <c r="AJ74" s="85">
        <f t="shared" si="8"/>
        <v>0</v>
      </c>
      <c r="AK74" s="81">
        <f t="shared" si="9"/>
        <v>-65</v>
      </c>
      <c r="AL74"/>
      <c r="AM74"/>
      <c r="AN74"/>
    </row>
    <row r="75" spans="1:40" s="1" customFormat="1" ht="18.75">
      <c r="A75" s="17">
        <v>66</v>
      </c>
      <c r="B75" s="17" t="s">
        <v>1337</v>
      </c>
      <c r="C75" s="17">
        <v>66</v>
      </c>
      <c r="D75" s="21"/>
      <c r="E75" s="34">
        <f t="shared" ref="E75:F138" si="13">U75</f>
        <v>0</v>
      </c>
      <c r="F75" s="35">
        <f t="shared" si="13"/>
        <v>0</v>
      </c>
      <c r="G75" s="34">
        <f t="shared" ref="G75:H138" si="14">Y75</f>
        <v>0</v>
      </c>
      <c r="H75" s="36">
        <f t="shared" si="14"/>
        <v>0</v>
      </c>
      <c r="I75" s="21"/>
      <c r="J75" s="15">
        <v>0</v>
      </c>
      <c r="K75" s="15">
        <v>0</v>
      </c>
      <c r="L75" s="16"/>
      <c r="M75" s="16"/>
      <c r="N75" s="36">
        <f t="shared" ref="N75:N138" si="15">F75+J75</f>
        <v>0</v>
      </c>
      <c r="O75" s="36">
        <f t="shared" ref="O75:O138" si="16">H75+K75</f>
        <v>0</v>
      </c>
      <c r="P75" s="16"/>
      <c r="Q75" s="85">
        <f t="shared" si="10"/>
        <v>0</v>
      </c>
      <c r="R75" s="16"/>
      <c r="S75" s="15">
        <f t="shared" si="11"/>
        <v>0</v>
      </c>
      <c r="T75">
        <v>66</v>
      </c>
      <c r="U75"/>
      <c r="V75"/>
      <c r="W75" s="15">
        <f t="shared" si="12"/>
        <v>0</v>
      </c>
      <c r="X75">
        <v>66</v>
      </c>
      <c r="Y75"/>
      <c r="Z75"/>
      <c r="AA75"/>
      <c r="AB75" s="115">
        <f>dec!E75</f>
        <v>0</v>
      </c>
      <c r="AC75" s="113">
        <f>dec!F75</f>
        <v>0</v>
      </c>
      <c r="AD75" s="115">
        <f>dec!G75</f>
        <v>0</v>
      </c>
      <c r="AE75" s="113">
        <f>dec!H75</f>
        <v>0</v>
      </c>
      <c r="AF75" s="16"/>
      <c r="AG75" s="18">
        <f t="shared" ref="AG75:AH138" si="17">U75-AB75</f>
        <v>0</v>
      </c>
      <c r="AH75" s="85">
        <f t="shared" si="17"/>
        <v>0</v>
      </c>
      <c r="AI75" s="18">
        <f t="shared" ref="AI75:AJ138" si="18">Y75-AD75</f>
        <v>0</v>
      </c>
      <c r="AJ75" s="85">
        <f t="shared" si="18"/>
        <v>0</v>
      </c>
      <c r="AK75" s="81">
        <f t="shared" ref="AK75:AK138" si="19">AL75-A75</f>
        <v>-66</v>
      </c>
      <c r="AL75"/>
      <c r="AM75"/>
      <c r="AN75"/>
    </row>
    <row r="76" spans="1:40" ht="18.75">
      <c r="A76" s="19">
        <v>67</v>
      </c>
      <c r="B76" s="19" t="s">
        <v>845</v>
      </c>
      <c r="C76" s="19">
        <v>67</v>
      </c>
      <c r="D76" s="21"/>
      <c r="E76" s="34">
        <f t="shared" si="13"/>
        <v>0</v>
      </c>
      <c r="F76" s="35">
        <f t="shared" si="13"/>
        <v>0</v>
      </c>
      <c r="G76" s="34">
        <f t="shared" si="14"/>
        <v>1</v>
      </c>
      <c r="H76" s="36">
        <f t="shared" si="14"/>
        <v>5000</v>
      </c>
      <c r="I76" s="21"/>
      <c r="J76" s="15">
        <v>0</v>
      </c>
      <c r="K76" s="15">
        <v>0</v>
      </c>
      <c r="L76" s="16"/>
      <c r="M76" s="16"/>
      <c r="N76" s="36">
        <f t="shared" si="15"/>
        <v>0</v>
      </c>
      <c r="O76" s="36">
        <f t="shared" si="16"/>
        <v>5000</v>
      </c>
      <c r="P76" s="20"/>
      <c r="Q76" s="85">
        <f t="shared" si="10"/>
        <v>10001</v>
      </c>
      <c r="R76" s="20"/>
      <c r="S76" s="15">
        <f t="shared" si="11"/>
        <v>0</v>
      </c>
      <c r="T76">
        <v>67</v>
      </c>
      <c r="U76" s="71"/>
      <c r="V76" s="71"/>
      <c r="W76" s="15">
        <f t="shared" si="12"/>
        <v>0</v>
      </c>
      <c r="X76">
        <v>67</v>
      </c>
      <c r="Y76">
        <v>1</v>
      </c>
      <c r="Z76">
        <v>5000</v>
      </c>
      <c r="AA76"/>
      <c r="AB76" s="115">
        <f>dec!E76</f>
        <v>0</v>
      </c>
      <c r="AC76" s="113">
        <f>dec!F76</f>
        <v>0</v>
      </c>
      <c r="AD76" s="115">
        <f>dec!G76</f>
        <v>3</v>
      </c>
      <c r="AE76" s="113">
        <f>dec!H76</f>
        <v>18400</v>
      </c>
      <c r="AF76" s="16"/>
      <c r="AG76" s="18">
        <f t="shared" si="17"/>
        <v>0</v>
      </c>
      <c r="AH76" s="85">
        <f t="shared" si="17"/>
        <v>0</v>
      </c>
      <c r="AI76" s="18">
        <f t="shared" si="18"/>
        <v>-2</v>
      </c>
      <c r="AJ76" s="85">
        <f t="shared" si="18"/>
        <v>-13400</v>
      </c>
      <c r="AK76" s="81">
        <f t="shared" si="19"/>
        <v>-67</v>
      </c>
      <c r="AL76"/>
      <c r="AM76"/>
      <c r="AN76"/>
    </row>
    <row r="77" spans="1:40" s="1" customFormat="1" ht="18.75">
      <c r="A77" s="17">
        <v>68</v>
      </c>
      <c r="B77" s="17" t="s">
        <v>1338</v>
      </c>
      <c r="C77" s="17">
        <v>68</v>
      </c>
      <c r="D77" s="21"/>
      <c r="E77" s="34">
        <f t="shared" si="13"/>
        <v>20</v>
      </c>
      <c r="F77" s="35">
        <f t="shared" si="13"/>
        <v>156438</v>
      </c>
      <c r="G77" s="34">
        <f t="shared" si="14"/>
        <v>8</v>
      </c>
      <c r="H77" s="36">
        <f t="shared" si="14"/>
        <v>60298</v>
      </c>
      <c r="I77" s="21"/>
      <c r="J77" s="15">
        <v>0</v>
      </c>
      <c r="K77" s="15">
        <v>0</v>
      </c>
      <c r="L77" s="16"/>
      <c r="M77" s="16"/>
      <c r="N77" s="36">
        <f t="shared" si="15"/>
        <v>156438</v>
      </c>
      <c r="O77" s="36">
        <f t="shared" si="16"/>
        <v>60298</v>
      </c>
      <c r="P77" s="16"/>
      <c r="Q77" s="85">
        <f t="shared" si="10"/>
        <v>433500</v>
      </c>
      <c r="R77" s="16"/>
      <c r="S77" s="15">
        <f t="shared" si="11"/>
        <v>0</v>
      </c>
      <c r="T77">
        <v>68</v>
      </c>
      <c r="U77">
        <v>20</v>
      </c>
      <c r="V77">
        <v>156438</v>
      </c>
      <c r="W77" s="15">
        <f t="shared" si="12"/>
        <v>0</v>
      </c>
      <c r="X77">
        <v>68</v>
      </c>
      <c r="Y77">
        <v>8</v>
      </c>
      <c r="Z77">
        <v>60298</v>
      </c>
      <c r="AA77"/>
      <c r="AB77" s="115">
        <f>dec!E77</f>
        <v>21</v>
      </c>
      <c r="AC77" s="113">
        <f>dec!F77</f>
        <v>148737</v>
      </c>
      <c r="AD77" s="115">
        <f>dec!G77</f>
        <v>9</v>
      </c>
      <c r="AE77" s="113">
        <f>dec!H77</f>
        <v>72060</v>
      </c>
      <c r="AF77" s="16"/>
      <c r="AG77" s="18">
        <f t="shared" si="17"/>
        <v>-1</v>
      </c>
      <c r="AH77" s="85">
        <f t="shared" si="17"/>
        <v>7701</v>
      </c>
      <c r="AI77" s="18">
        <f t="shared" si="18"/>
        <v>-1</v>
      </c>
      <c r="AJ77" s="85">
        <f t="shared" si="18"/>
        <v>-11762</v>
      </c>
      <c r="AK77" s="81">
        <f t="shared" si="19"/>
        <v>-68</v>
      </c>
      <c r="AL77"/>
      <c r="AM77"/>
      <c r="AN77"/>
    </row>
    <row r="78" spans="1:40" s="1" customFormat="1" ht="18.75">
      <c r="A78" s="17">
        <v>69</v>
      </c>
      <c r="B78" s="17" t="s">
        <v>1339</v>
      </c>
      <c r="C78" s="17">
        <v>69</v>
      </c>
      <c r="D78" s="21"/>
      <c r="E78" s="34">
        <f t="shared" si="13"/>
        <v>0</v>
      </c>
      <c r="F78" s="35">
        <f t="shared" si="13"/>
        <v>0</v>
      </c>
      <c r="G78" s="34">
        <f t="shared" si="14"/>
        <v>0</v>
      </c>
      <c r="H78" s="36">
        <f t="shared" si="14"/>
        <v>0</v>
      </c>
      <c r="I78" s="21"/>
      <c r="J78" s="15">
        <v>0</v>
      </c>
      <c r="K78" s="15">
        <v>0</v>
      </c>
      <c r="L78" s="16"/>
      <c r="M78" s="16"/>
      <c r="N78" s="36">
        <f t="shared" si="15"/>
        <v>0</v>
      </c>
      <c r="O78" s="36">
        <f t="shared" si="16"/>
        <v>0</v>
      </c>
      <c r="P78" s="16"/>
      <c r="Q78" s="85">
        <f t="shared" si="10"/>
        <v>0</v>
      </c>
      <c r="R78" s="16"/>
      <c r="S78" s="15">
        <f t="shared" si="11"/>
        <v>0</v>
      </c>
      <c r="T78">
        <v>69</v>
      </c>
      <c r="U78"/>
      <c r="V78"/>
      <c r="W78" s="15">
        <f t="shared" si="12"/>
        <v>0</v>
      </c>
      <c r="X78">
        <v>69</v>
      </c>
      <c r="Y78"/>
      <c r="Z78"/>
      <c r="AA78"/>
      <c r="AB78" s="115">
        <f>dec!E78</f>
        <v>0</v>
      </c>
      <c r="AC78" s="113">
        <f>dec!F78</f>
        <v>0</v>
      </c>
      <c r="AD78" s="115">
        <f>dec!G78</f>
        <v>0</v>
      </c>
      <c r="AE78" s="113">
        <f>dec!H78</f>
        <v>0</v>
      </c>
      <c r="AF78" s="16"/>
      <c r="AG78" s="18">
        <f t="shared" si="17"/>
        <v>0</v>
      </c>
      <c r="AH78" s="85">
        <f t="shared" si="17"/>
        <v>0</v>
      </c>
      <c r="AI78" s="18">
        <f t="shared" si="18"/>
        <v>0</v>
      </c>
      <c r="AJ78" s="85">
        <f t="shared" si="18"/>
        <v>0</v>
      </c>
      <c r="AK78" s="81">
        <f t="shared" si="19"/>
        <v>-69</v>
      </c>
      <c r="AL78"/>
      <c r="AM78"/>
      <c r="AN78"/>
    </row>
    <row r="79" spans="1:40" ht="18.75">
      <c r="A79" s="19">
        <v>70</v>
      </c>
      <c r="B79" s="19" t="s">
        <v>1340</v>
      </c>
      <c r="C79" s="19">
        <v>70</v>
      </c>
      <c r="D79" s="21"/>
      <c r="E79" s="34">
        <f t="shared" si="13"/>
        <v>0</v>
      </c>
      <c r="F79" s="35">
        <f t="shared" si="13"/>
        <v>0</v>
      </c>
      <c r="G79" s="34">
        <f t="shared" si="14"/>
        <v>0</v>
      </c>
      <c r="H79" s="36">
        <f t="shared" si="14"/>
        <v>0</v>
      </c>
      <c r="I79" s="21"/>
      <c r="J79" s="15">
        <v>0</v>
      </c>
      <c r="K79" s="15">
        <v>0</v>
      </c>
      <c r="L79" s="16"/>
      <c r="M79" s="16"/>
      <c r="N79" s="36">
        <f t="shared" si="15"/>
        <v>0</v>
      </c>
      <c r="O79" s="36">
        <f t="shared" si="16"/>
        <v>0</v>
      </c>
      <c r="P79" s="20"/>
      <c r="Q79" s="85">
        <f t="shared" si="10"/>
        <v>0</v>
      </c>
      <c r="R79" s="20"/>
      <c r="S79" s="15">
        <f t="shared" si="11"/>
        <v>0</v>
      </c>
      <c r="T79">
        <v>70</v>
      </c>
      <c r="U79"/>
      <c r="V79"/>
      <c r="W79" s="15">
        <f t="shared" si="12"/>
        <v>0</v>
      </c>
      <c r="X79">
        <v>70</v>
      </c>
      <c r="Y79"/>
      <c r="Z79"/>
      <c r="AA79"/>
      <c r="AB79" s="115">
        <f>dec!E79</f>
        <v>0</v>
      </c>
      <c r="AC79" s="113">
        <f>dec!F79</f>
        <v>0</v>
      </c>
      <c r="AD79" s="115">
        <f>dec!G79</f>
        <v>0</v>
      </c>
      <c r="AE79" s="113">
        <f>dec!H79</f>
        <v>0</v>
      </c>
      <c r="AF79" s="16"/>
      <c r="AG79" s="18">
        <f t="shared" si="17"/>
        <v>0</v>
      </c>
      <c r="AH79" s="85">
        <f t="shared" si="17"/>
        <v>0</v>
      </c>
      <c r="AI79" s="18">
        <f t="shared" si="18"/>
        <v>0</v>
      </c>
      <c r="AJ79" s="85">
        <f t="shared" si="18"/>
        <v>0</v>
      </c>
      <c r="AK79" s="81">
        <f t="shared" si="19"/>
        <v>-70</v>
      </c>
      <c r="AL79"/>
      <c r="AM79"/>
      <c r="AN79"/>
    </row>
    <row r="80" spans="1:40" ht="18.75">
      <c r="A80" s="19">
        <v>71</v>
      </c>
      <c r="B80" s="19" t="s">
        <v>859</v>
      </c>
      <c r="C80" s="19">
        <v>71</v>
      </c>
      <c r="D80" s="21"/>
      <c r="E80" s="34">
        <f t="shared" si="13"/>
        <v>0</v>
      </c>
      <c r="F80" s="35">
        <f t="shared" si="13"/>
        <v>0</v>
      </c>
      <c r="G80" s="34">
        <f t="shared" si="14"/>
        <v>42.5</v>
      </c>
      <c r="H80" s="36">
        <f t="shared" si="14"/>
        <v>229600</v>
      </c>
      <c r="I80" s="21"/>
      <c r="J80" s="15">
        <v>0</v>
      </c>
      <c r="K80" s="15">
        <v>0</v>
      </c>
      <c r="L80" s="16"/>
      <c r="M80" s="16"/>
      <c r="N80" s="36">
        <f t="shared" si="15"/>
        <v>0</v>
      </c>
      <c r="O80" s="36">
        <f t="shared" si="16"/>
        <v>229600</v>
      </c>
      <c r="P80" s="20"/>
      <c r="Q80" s="85">
        <f t="shared" si="10"/>
        <v>459242.5</v>
      </c>
      <c r="R80" s="20"/>
      <c r="S80" s="15">
        <f t="shared" si="11"/>
        <v>0</v>
      </c>
      <c r="T80">
        <v>71</v>
      </c>
      <c r="U80"/>
      <c r="V80"/>
      <c r="W80" s="15">
        <f t="shared" si="12"/>
        <v>0</v>
      </c>
      <c r="X80">
        <v>71</v>
      </c>
      <c r="Y80">
        <v>42.5</v>
      </c>
      <c r="Z80">
        <v>229600</v>
      </c>
      <c r="AA80"/>
      <c r="AB80" s="115">
        <f>dec!E80</f>
        <v>0</v>
      </c>
      <c r="AC80" s="113">
        <f>dec!F80</f>
        <v>0</v>
      </c>
      <c r="AD80" s="115">
        <f>dec!G80</f>
        <v>52</v>
      </c>
      <c r="AE80" s="113">
        <f>dec!H80</f>
        <v>278474</v>
      </c>
      <c r="AF80" s="16"/>
      <c r="AG80" s="18">
        <f t="shared" si="17"/>
        <v>0</v>
      </c>
      <c r="AH80" s="85">
        <f t="shared" si="17"/>
        <v>0</v>
      </c>
      <c r="AI80" s="18">
        <f t="shared" si="18"/>
        <v>-9.5</v>
      </c>
      <c r="AJ80" s="85">
        <f t="shared" si="18"/>
        <v>-48874</v>
      </c>
      <c r="AK80" s="81">
        <f t="shared" si="19"/>
        <v>-71</v>
      </c>
      <c r="AL80"/>
      <c r="AM80"/>
      <c r="AN80"/>
    </row>
    <row r="81" spans="1:40" ht="18.75">
      <c r="A81" s="19">
        <v>72</v>
      </c>
      <c r="B81" s="19" t="s">
        <v>1341</v>
      </c>
      <c r="C81" s="19">
        <v>72</v>
      </c>
      <c r="D81" s="21"/>
      <c r="E81" s="34">
        <f t="shared" si="13"/>
        <v>0</v>
      </c>
      <c r="F81" s="35">
        <f t="shared" si="13"/>
        <v>0</v>
      </c>
      <c r="G81" s="34">
        <f t="shared" si="14"/>
        <v>4</v>
      </c>
      <c r="H81" s="36">
        <f t="shared" si="14"/>
        <v>25100</v>
      </c>
      <c r="I81" s="21"/>
      <c r="J81" s="15">
        <v>0</v>
      </c>
      <c r="K81" s="15">
        <v>0</v>
      </c>
      <c r="L81" s="16"/>
      <c r="M81" s="16"/>
      <c r="N81" s="36">
        <f t="shared" si="15"/>
        <v>0</v>
      </c>
      <c r="O81" s="36">
        <f t="shared" si="16"/>
        <v>25100</v>
      </c>
      <c r="P81" s="20"/>
      <c r="Q81" s="85">
        <f t="shared" si="10"/>
        <v>50204</v>
      </c>
      <c r="R81" s="20"/>
      <c r="S81" s="15">
        <f t="shared" si="11"/>
        <v>0</v>
      </c>
      <c r="T81">
        <v>72</v>
      </c>
      <c r="U81"/>
      <c r="V81"/>
      <c r="W81" s="15">
        <f t="shared" si="12"/>
        <v>0</v>
      </c>
      <c r="X81">
        <v>72</v>
      </c>
      <c r="Y81">
        <v>4</v>
      </c>
      <c r="Z81">
        <v>25100</v>
      </c>
      <c r="AA81"/>
      <c r="AB81" s="115">
        <f>dec!E81</f>
        <v>0</v>
      </c>
      <c r="AC81" s="113">
        <f>dec!F81</f>
        <v>0</v>
      </c>
      <c r="AD81" s="115">
        <f>dec!G81</f>
        <v>3</v>
      </c>
      <c r="AE81" s="113">
        <f>dec!H81</f>
        <v>20100</v>
      </c>
      <c r="AF81" s="16"/>
      <c r="AG81" s="18">
        <f t="shared" si="17"/>
        <v>0</v>
      </c>
      <c r="AH81" s="85">
        <f t="shared" si="17"/>
        <v>0</v>
      </c>
      <c r="AI81" s="18">
        <f t="shared" si="18"/>
        <v>1</v>
      </c>
      <c r="AJ81" s="85">
        <f t="shared" si="18"/>
        <v>5000</v>
      </c>
      <c r="AK81" s="81">
        <f t="shared" si="19"/>
        <v>-72</v>
      </c>
      <c r="AL81"/>
      <c r="AM81"/>
      <c r="AN81"/>
    </row>
    <row r="82" spans="1:40" ht="18.75">
      <c r="A82" s="19">
        <v>73</v>
      </c>
      <c r="B82" s="19" t="s">
        <v>1342</v>
      </c>
      <c r="C82" s="19">
        <v>73</v>
      </c>
      <c r="D82" s="21"/>
      <c r="E82" s="34">
        <f t="shared" si="13"/>
        <v>0</v>
      </c>
      <c r="F82" s="35">
        <f t="shared" si="13"/>
        <v>0</v>
      </c>
      <c r="G82" s="34">
        <f t="shared" si="14"/>
        <v>5</v>
      </c>
      <c r="H82" s="36">
        <f t="shared" si="14"/>
        <v>35800</v>
      </c>
      <c r="I82" s="21"/>
      <c r="J82" s="15">
        <v>0</v>
      </c>
      <c r="K82" s="15">
        <v>10220</v>
      </c>
      <c r="L82" s="16"/>
      <c r="M82" s="16"/>
      <c r="N82" s="36">
        <f t="shared" si="15"/>
        <v>0</v>
      </c>
      <c r="O82" s="36">
        <f t="shared" si="16"/>
        <v>46020</v>
      </c>
      <c r="P82" s="20"/>
      <c r="Q82" s="85">
        <f t="shared" si="10"/>
        <v>92045</v>
      </c>
      <c r="R82" s="20"/>
      <c r="S82" s="15">
        <f t="shared" si="11"/>
        <v>0</v>
      </c>
      <c r="T82">
        <v>73</v>
      </c>
      <c r="U82"/>
      <c r="V82"/>
      <c r="W82" s="15">
        <f t="shared" si="12"/>
        <v>0</v>
      </c>
      <c r="X82">
        <v>73</v>
      </c>
      <c r="Y82">
        <v>5</v>
      </c>
      <c r="Z82">
        <v>35800</v>
      </c>
      <c r="AA82"/>
      <c r="AB82" s="115">
        <f>dec!E82</f>
        <v>0</v>
      </c>
      <c r="AC82" s="113">
        <f>dec!F82</f>
        <v>0</v>
      </c>
      <c r="AD82" s="115">
        <f>dec!G82</f>
        <v>5</v>
      </c>
      <c r="AE82" s="113">
        <f>dec!H82</f>
        <v>36400</v>
      </c>
      <c r="AF82" s="16"/>
      <c r="AG82" s="18">
        <f t="shared" si="17"/>
        <v>0</v>
      </c>
      <c r="AH82" s="85">
        <f t="shared" si="17"/>
        <v>0</v>
      </c>
      <c r="AI82" s="18">
        <f t="shared" si="18"/>
        <v>0</v>
      </c>
      <c r="AJ82" s="85">
        <f t="shared" si="18"/>
        <v>-600</v>
      </c>
      <c r="AK82" s="81">
        <f t="shared" si="19"/>
        <v>-73</v>
      </c>
      <c r="AL82"/>
      <c r="AM82"/>
      <c r="AN82"/>
    </row>
    <row r="83" spans="1:40" ht="18.75">
      <c r="A83" s="19">
        <v>74</v>
      </c>
      <c r="B83" s="19" t="s">
        <v>1343</v>
      </c>
      <c r="C83" s="19">
        <v>74</v>
      </c>
      <c r="D83" s="21"/>
      <c r="E83" s="34">
        <f t="shared" si="13"/>
        <v>98</v>
      </c>
      <c r="F83" s="35">
        <f t="shared" si="13"/>
        <v>574163</v>
      </c>
      <c r="G83" s="34">
        <f t="shared" si="14"/>
        <v>15</v>
      </c>
      <c r="H83" s="36">
        <f t="shared" si="14"/>
        <v>92128</v>
      </c>
      <c r="I83" s="21"/>
      <c r="J83" s="15">
        <v>13438</v>
      </c>
      <c r="K83" s="15">
        <v>0</v>
      </c>
      <c r="L83" s="16"/>
      <c r="M83" s="16"/>
      <c r="N83" s="36">
        <f t="shared" si="15"/>
        <v>587601</v>
      </c>
      <c r="O83" s="36">
        <f t="shared" si="16"/>
        <v>92128</v>
      </c>
      <c r="P83" s="20"/>
      <c r="Q83" s="85">
        <f t="shared" si="10"/>
        <v>1359571</v>
      </c>
      <c r="R83" s="20"/>
      <c r="S83" s="15">
        <f t="shared" si="11"/>
        <v>0</v>
      </c>
      <c r="T83">
        <v>74</v>
      </c>
      <c r="U83">
        <v>98</v>
      </c>
      <c r="V83">
        <v>574163</v>
      </c>
      <c r="W83" s="15">
        <f t="shared" si="12"/>
        <v>0</v>
      </c>
      <c r="X83">
        <v>74</v>
      </c>
      <c r="Y83">
        <v>15</v>
      </c>
      <c r="Z83">
        <v>92128</v>
      </c>
      <c r="AA83"/>
      <c r="AB83" s="115">
        <f>dec!E83</f>
        <v>88</v>
      </c>
      <c r="AC83" s="113">
        <f>dec!F83</f>
        <v>572511</v>
      </c>
      <c r="AD83" s="115">
        <f>dec!G83</f>
        <v>22</v>
      </c>
      <c r="AE83" s="113">
        <f>dec!H83</f>
        <v>126100</v>
      </c>
      <c r="AF83" s="16"/>
      <c r="AG83" s="18">
        <f t="shared" si="17"/>
        <v>10</v>
      </c>
      <c r="AH83" s="85">
        <f t="shared" si="17"/>
        <v>1652</v>
      </c>
      <c r="AI83" s="18">
        <f t="shared" si="18"/>
        <v>-7</v>
      </c>
      <c r="AJ83" s="85">
        <f t="shared" si="18"/>
        <v>-33972</v>
      </c>
      <c r="AK83" s="81">
        <f t="shared" si="19"/>
        <v>-74</v>
      </c>
      <c r="AL83"/>
      <c r="AM83"/>
      <c r="AN83"/>
    </row>
    <row r="84" spans="1:40" s="1" customFormat="1" ht="18.75">
      <c r="A84" s="17">
        <v>75</v>
      </c>
      <c r="B84" s="17" t="s">
        <v>1344</v>
      </c>
      <c r="C84" s="17">
        <v>75</v>
      </c>
      <c r="D84" s="21"/>
      <c r="E84" s="34">
        <f t="shared" si="13"/>
        <v>0</v>
      </c>
      <c r="F84" s="35">
        <f t="shared" si="13"/>
        <v>0</v>
      </c>
      <c r="G84" s="34">
        <f t="shared" si="14"/>
        <v>0</v>
      </c>
      <c r="H84" s="36">
        <f t="shared" si="14"/>
        <v>0</v>
      </c>
      <c r="I84" s="21"/>
      <c r="J84" s="15">
        <v>0</v>
      </c>
      <c r="K84" s="15">
        <v>0</v>
      </c>
      <c r="L84" s="16"/>
      <c r="M84" s="16"/>
      <c r="N84" s="36">
        <f t="shared" si="15"/>
        <v>0</v>
      </c>
      <c r="O84" s="36">
        <f t="shared" si="16"/>
        <v>0</v>
      </c>
      <c r="P84" s="16"/>
      <c r="Q84" s="85">
        <f t="shared" si="10"/>
        <v>0</v>
      </c>
      <c r="R84" s="16"/>
      <c r="S84" s="15">
        <f t="shared" si="11"/>
        <v>0</v>
      </c>
      <c r="T84">
        <v>75</v>
      </c>
      <c r="U84"/>
      <c r="V84"/>
      <c r="W84" s="15">
        <f t="shared" si="12"/>
        <v>0</v>
      </c>
      <c r="X84">
        <v>75</v>
      </c>
      <c r="Y84"/>
      <c r="Z84"/>
      <c r="AA84"/>
      <c r="AB84" s="115">
        <f>dec!E84</f>
        <v>0</v>
      </c>
      <c r="AC84" s="113">
        <f>dec!F84</f>
        <v>0</v>
      </c>
      <c r="AD84" s="115">
        <f>dec!G84</f>
        <v>0</v>
      </c>
      <c r="AE84" s="113">
        <f>dec!H84</f>
        <v>0</v>
      </c>
      <c r="AF84" s="16"/>
      <c r="AG84" s="18">
        <f t="shared" si="17"/>
        <v>0</v>
      </c>
      <c r="AH84" s="85">
        <f t="shared" si="17"/>
        <v>0</v>
      </c>
      <c r="AI84" s="18">
        <f t="shared" si="18"/>
        <v>0</v>
      </c>
      <c r="AJ84" s="85">
        <f t="shared" si="18"/>
        <v>0</v>
      </c>
      <c r="AK84" s="81">
        <f t="shared" si="19"/>
        <v>-75</v>
      </c>
      <c r="AL84"/>
      <c r="AM84"/>
      <c r="AN84"/>
    </row>
    <row r="85" spans="1:40" s="1" customFormat="1" ht="18.75">
      <c r="A85" s="17">
        <v>76</v>
      </c>
      <c r="B85" s="17" t="s">
        <v>1345</v>
      </c>
      <c r="C85" s="17">
        <v>76</v>
      </c>
      <c r="D85" s="21"/>
      <c r="E85" s="34">
        <f t="shared" si="13"/>
        <v>0</v>
      </c>
      <c r="F85" s="35">
        <f t="shared" si="13"/>
        <v>0</v>
      </c>
      <c r="G85" s="34">
        <f t="shared" si="14"/>
        <v>0</v>
      </c>
      <c r="H85" s="36">
        <f t="shared" si="14"/>
        <v>0</v>
      </c>
      <c r="I85" s="21"/>
      <c r="J85" s="15">
        <v>0</v>
      </c>
      <c r="K85" s="15">
        <v>0</v>
      </c>
      <c r="L85" s="16"/>
      <c r="M85" s="16"/>
      <c r="N85" s="36">
        <f t="shared" si="15"/>
        <v>0</v>
      </c>
      <c r="O85" s="36">
        <f t="shared" si="16"/>
        <v>0</v>
      </c>
      <c r="P85" s="16"/>
      <c r="Q85" s="85">
        <f t="shared" si="10"/>
        <v>0</v>
      </c>
      <c r="R85" s="16"/>
      <c r="S85" s="15">
        <f t="shared" si="11"/>
        <v>0</v>
      </c>
      <c r="T85">
        <v>76</v>
      </c>
      <c r="U85" s="71"/>
      <c r="V85" s="71"/>
      <c r="W85" s="15">
        <f t="shared" si="12"/>
        <v>0</v>
      </c>
      <c r="X85">
        <v>76</v>
      </c>
      <c r="Y85"/>
      <c r="Z85"/>
      <c r="AA85"/>
      <c r="AB85" s="115">
        <f>dec!E85</f>
        <v>0</v>
      </c>
      <c r="AC85" s="113">
        <f>dec!F85</f>
        <v>0</v>
      </c>
      <c r="AD85" s="115">
        <f>dec!G85</f>
        <v>0</v>
      </c>
      <c r="AE85" s="113">
        <f>dec!H85</f>
        <v>0</v>
      </c>
      <c r="AF85" s="16"/>
      <c r="AG85" s="18">
        <f t="shared" si="17"/>
        <v>0</v>
      </c>
      <c r="AH85" s="85">
        <f t="shared" si="17"/>
        <v>0</v>
      </c>
      <c r="AI85" s="18">
        <f t="shared" si="18"/>
        <v>0</v>
      </c>
      <c r="AJ85" s="85">
        <f t="shared" si="18"/>
        <v>0</v>
      </c>
      <c r="AK85" s="81">
        <f t="shared" si="19"/>
        <v>-76</v>
      </c>
      <c r="AL85"/>
      <c r="AM85"/>
      <c r="AN85"/>
    </row>
    <row r="86" spans="1:40" ht="18.75">
      <c r="A86" s="19">
        <v>77</v>
      </c>
      <c r="B86" s="19" t="s">
        <v>791</v>
      </c>
      <c r="C86" s="19">
        <v>77</v>
      </c>
      <c r="D86" s="21"/>
      <c r="E86" s="34">
        <f t="shared" si="13"/>
        <v>121</v>
      </c>
      <c r="F86" s="35">
        <f t="shared" si="13"/>
        <v>678060</v>
      </c>
      <c r="G86" s="34">
        <f t="shared" si="14"/>
        <v>43</v>
      </c>
      <c r="H86" s="36">
        <f t="shared" si="14"/>
        <v>248448</v>
      </c>
      <c r="I86" s="21"/>
      <c r="J86" s="15">
        <v>0</v>
      </c>
      <c r="K86" s="15">
        <v>4779</v>
      </c>
      <c r="L86" s="16"/>
      <c r="M86" s="16"/>
      <c r="N86" s="36">
        <f t="shared" si="15"/>
        <v>678060</v>
      </c>
      <c r="O86" s="36">
        <f t="shared" si="16"/>
        <v>253227</v>
      </c>
      <c r="P86" s="20"/>
      <c r="Q86" s="85">
        <f t="shared" si="10"/>
        <v>1862738</v>
      </c>
      <c r="R86" s="20"/>
      <c r="S86" s="15">
        <f t="shared" si="11"/>
        <v>0</v>
      </c>
      <c r="T86">
        <v>77</v>
      </c>
      <c r="U86">
        <v>121</v>
      </c>
      <c r="V86">
        <v>678060</v>
      </c>
      <c r="W86" s="15">
        <f t="shared" si="12"/>
        <v>0</v>
      </c>
      <c r="X86">
        <v>77</v>
      </c>
      <c r="Y86">
        <v>43</v>
      </c>
      <c r="Z86">
        <v>248448</v>
      </c>
      <c r="AA86"/>
      <c r="AB86" s="115">
        <f>dec!E86</f>
        <v>111</v>
      </c>
      <c r="AC86" s="113">
        <f>dec!F86</f>
        <v>614852</v>
      </c>
      <c r="AD86" s="115">
        <f>dec!G86</f>
        <v>49</v>
      </c>
      <c r="AE86" s="113">
        <f>dec!H86</f>
        <v>284393</v>
      </c>
      <c r="AF86" s="16"/>
      <c r="AG86" s="18">
        <f t="shared" si="17"/>
        <v>10</v>
      </c>
      <c r="AH86" s="85">
        <f t="shared" si="17"/>
        <v>63208</v>
      </c>
      <c r="AI86" s="18">
        <f t="shared" si="18"/>
        <v>-6</v>
      </c>
      <c r="AJ86" s="85">
        <f t="shared" si="18"/>
        <v>-35945</v>
      </c>
      <c r="AK86" s="81">
        <f t="shared" si="19"/>
        <v>-77</v>
      </c>
      <c r="AL86"/>
      <c r="AM86"/>
      <c r="AN86"/>
    </row>
    <row r="87" spans="1:40" s="1" customFormat="1" ht="18.75">
      <c r="A87" s="17">
        <v>78</v>
      </c>
      <c r="B87" s="17" t="s">
        <v>1346</v>
      </c>
      <c r="C87" s="17">
        <v>78</v>
      </c>
      <c r="D87" s="21"/>
      <c r="E87" s="34">
        <f t="shared" si="13"/>
        <v>0</v>
      </c>
      <c r="F87" s="35">
        <f t="shared" si="13"/>
        <v>0</v>
      </c>
      <c r="G87" s="34">
        <f t="shared" si="14"/>
        <v>0</v>
      </c>
      <c r="H87" s="36">
        <f t="shared" si="14"/>
        <v>0</v>
      </c>
      <c r="I87" s="21"/>
      <c r="J87" s="15">
        <v>0</v>
      </c>
      <c r="K87" s="15">
        <v>0</v>
      </c>
      <c r="L87" s="16"/>
      <c r="M87" s="16"/>
      <c r="N87" s="36">
        <f t="shared" si="15"/>
        <v>0</v>
      </c>
      <c r="O87" s="36">
        <f t="shared" si="16"/>
        <v>0</v>
      </c>
      <c r="P87" s="16"/>
      <c r="Q87" s="85">
        <f t="shared" si="10"/>
        <v>0</v>
      </c>
      <c r="R87" s="16"/>
      <c r="S87" s="15">
        <f t="shared" si="11"/>
        <v>0</v>
      </c>
      <c r="T87">
        <v>78</v>
      </c>
      <c r="U87"/>
      <c r="V87"/>
      <c r="W87" s="15">
        <f t="shared" si="12"/>
        <v>0</v>
      </c>
      <c r="X87">
        <v>78</v>
      </c>
      <c r="Y87"/>
      <c r="Z87"/>
      <c r="AA87"/>
      <c r="AB87" s="115">
        <f>dec!E87</f>
        <v>0</v>
      </c>
      <c r="AC87" s="113">
        <f>dec!F87</f>
        <v>0</v>
      </c>
      <c r="AD87" s="115">
        <f>dec!G87</f>
        <v>0</v>
      </c>
      <c r="AE87" s="113">
        <f>dec!H87</f>
        <v>0</v>
      </c>
      <c r="AF87" s="16"/>
      <c r="AG87" s="18">
        <f t="shared" si="17"/>
        <v>0</v>
      </c>
      <c r="AH87" s="85">
        <f t="shared" si="17"/>
        <v>0</v>
      </c>
      <c r="AI87" s="18">
        <f t="shared" si="18"/>
        <v>0</v>
      </c>
      <c r="AJ87" s="85">
        <f t="shared" si="18"/>
        <v>0</v>
      </c>
      <c r="AK87" s="81">
        <f t="shared" si="19"/>
        <v>-78</v>
      </c>
      <c r="AL87"/>
      <c r="AM87"/>
      <c r="AN87"/>
    </row>
    <row r="88" spans="1:40" ht="18.75">
      <c r="A88" s="19">
        <v>79</v>
      </c>
      <c r="B88" s="19" t="s">
        <v>785</v>
      </c>
      <c r="C88" s="19">
        <v>79</v>
      </c>
      <c r="D88" s="21"/>
      <c r="E88" s="34">
        <f t="shared" si="13"/>
        <v>22</v>
      </c>
      <c r="F88" s="35">
        <f t="shared" si="13"/>
        <v>119132</v>
      </c>
      <c r="G88" s="34">
        <f t="shared" si="14"/>
        <v>18.5</v>
      </c>
      <c r="H88" s="36">
        <f t="shared" si="14"/>
        <v>113200</v>
      </c>
      <c r="I88" s="21"/>
      <c r="J88" s="15">
        <v>0</v>
      </c>
      <c r="K88" s="15">
        <v>0</v>
      </c>
      <c r="L88" s="16"/>
      <c r="M88" s="16"/>
      <c r="N88" s="36">
        <f t="shared" si="15"/>
        <v>119132</v>
      </c>
      <c r="O88" s="36">
        <f t="shared" si="16"/>
        <v>113200</v>
      </c>
      <c r="P88" s="20"/>
      <c r="Q88" s="85">
        <f t="shared" si="10"/>
        <v>464704.5</v>
      </c>
      <c r="R88" s="20"/>
      <c r="S88" s="15">
        <f t="shared" si="11"/>
        <v>0</v>
      </c>
      <c r="T88">
        <v>79</v>
      </c>
      <c r="U88">
        <v>22</v>
      </c>
      <c r="V88">
        <v>119132</v>
      </c>
      <c r="W88" s="15">
        <f t="shared" si="12"/>
        <v>0</v>
      </c>
      <c r="X88">
        <v>79</v>
      </c>
      <c r="Y88">
        <v>18.5</v>
      </c>
      <c r="Z88">
        <v>113200</v>
      </c>
      <c r="AA88"/>
      <c r="AB88" s="115">
        <f>dec!E88</f>
        <v>29</v>
      </c>
      <c r="AC88" s="113">
        <f>dec!F88</f>
        <v>157640</v>
      </c>
      <c r="AD88" s="115">
        <f>dec!G88</f>
        <v>26</v>
      </c>
      <c r="AE88" s="113">
        <f>dec!H88</f>
        <v>158017</v>
      </c>
      <c r="AF88" s="16"/>
      <c r="AG88" s="18">
        <f t="shared" si="17"/>
        <v>-7</v>
      </c>
      <c r="AH88" s="85">
        <f t="shared" si="17"/>
        <v>-38508</v>
      </c>
      <c r="AI88" s="18">
        <f t="shared" si="18"/>
        <v>-7.5</v>
      </c>
      <c r="AJ88" s="85">
        <f t="shared" si="18"/>
        <v>-44817</v>
      </c>
      <c r="AK88" s="81">
        <f t="shared" si="19"/>
        <v>-79</v>
      </c>
      <c r="AL88"/>
      <c r="AM88"/>
      <c r="AN88"/>
    </row>
    <row r="89" spans="1:40" s="1" customFormat="1" ht="18.75">
      <c r="A89" s="17">
        <v>80</v>
      </c>
      <c r="B89" s="17" t="s">
        <v>1347</v>
      </c>
      <c r="C89" s="17">
        <v>80</v>
      </c>
      <c r="D89" s="21"/>
      <c r="E89" s="34">
        <f t="shared" si="13"/>
        <v>0</v>
      </c>
      <c r="F89" s="35">
        <f t="shared" si="13"/>
        <v>0</v>
      </c>
      <c r="G89" s="34">
        <f t="shared" si="14"/>
        <v>0</v>
      </c>
      <c r="H89" s="36">
        <f t="shared" si="14"/>
        <v>0</v>
      </c>
      <c r="I89" s="21"/>
      <c r="J89" s="15">
        <v>0</v>
      </c>
      <c r="K89" s="15">
        <v>0</v>
      </c>
      <c r="L89" s="16"/>
      <c r="M89" s="16"/>
      <c r="N89" s="36">
        <f t="shared" si="15"/>
        <v>0</v>
      </c>
      <c r="O89" s="36">
        <f t="shared" si="16"/>
        <v>0</v>
      </c>
      <c r="P89" s="16"/>
      <c r="Q89" s="85">
        <f t="shared" si="10"/>
        <v>0</v>
      </c>
      <c r="R89" s="16"/>
      <c r="S89" s="15">
        <f t="shared" si="11"/>
        <v>0</v>
      </c>
      <c r="T89">
        <v>80</v>
      </c>
      <c r="U89"/>
      <c r="V89"/>
      <c r="W89" s="15">
        <f t="shared" si="12"/>
        <v>0</v>
      </c>
      <c r="X89">
        <v>80</v>
      </c>
      <c r="Y89"/>
      <c r="Z89"/>
      <c r="AA89"/>
      <c r="AB89" s="115">
        <f>dec!E89</f>
        <v>0</v>
      </c>
      <c r="AC89" s="113">
        <f>dec!F89</f>
        <v>0</v>
      </c>
      <c r="AD89" s="115">
        <f>dec!G89</f>
        <v>0</v>
      </c>
      <c r="AE89" s="113">
        <f>dec!H89</f>
        <v>0</v>
      </c>
      <c r="AF89" s="16"/>
      <c r="AG89" s="18">
        <f t="shared" si="17"/>
        <v>0</v>
      </c>
      <c r="AH89" s="85">
        <f t="shared" si="17"/>
        <v>0</v>
      </c>
      <c r="AI89" s="18">
        <f t="shared" si="18"/>
        <v>0</v>
      </c>
      <c r="AJ89" s="85">
        <f t="shared" si="18"/>
        <v>0</v>
      </c>
      <c r="AK89" s="81">
        <f t="shared" si="19"/>
        <v>-80</v>
      </c>
      <c r="AL89"/>
      <c r="AM89"/>
      <c r="AN89"/>
    </row>
    <row r="90" spans="1:40" s="1" customFormat="1" ht="18.75">
      <c r="A90" s="17">
        <v>81</v>
      </c>
      <c r="B90" s="17" t="s">
        <v>1348</v>
      </c>
      <c r="C90" s="17">
        <v>81</v>
      </c>
      <c r="D90" s="21"/>
      <c r="E90" s="34">
        <f t="shared" si="13"/>
        <v>0</v>
      </c>
      <c r="F90" s="35">
        <f t="shared" si="13"/>
        <v>0</v>
      </c>
      <c r="G90" s="34">
        <f t="shared" si="14"/>
        <v>0</v>
      </c>
      <c r="H90" s="36">
        <f t="shared" si="14"/>
        <v>0</v>
      </c>
      <c r="I90" s="21"/>
      <c r="J90" s="15">
        <v>0</v>
      </c>
      <c r="K90" s="15">
        <v>0</v>
      </c>
      <c r="L90" s="16"/>
      <c r="M90" s="16"/>
      <c r="N90" s="36">
        <f t="shared" si="15"/>
        <v>0</v>
      </c>
      <c r="O90" s="36">
        <f t="shared" si="16"/>
        <v>0</v>
      </c>
      <c r="P90" s="16"/>
      <c r="Q90" s="85">
        <f t="shared" si="10"/>
        <v>0</v>
      </c>
      <c r="R90" s="16"/>
      <c r="S90" s="15">
        <f t="shared" si="11"/>
        <v>0</v>
      </c>
      <c r="T90">
        <v>81</v>
      </c>
      <c r="U90"/>
      <c r="V90"/>
      <c r="W90" s="15">
        <f t="shared" si="12"/>
        <v>0</v>
      </c>
      <c r="X90">
        <v>81</v>
      </c>
      <c r="Y90"/>
      <c r="Z90"/>
      <c r="AA90"/>
      <c r="AB90" s="115">
        <f>dec!E90</f>
        <v>0</v>
      </c>
      <c r="AC90" s="113">
        <f>dec!F90</f>
        <v>0</v>
      </c>
      <c r="AD90" s="115">
        <f>dec!G90</f>
        <v>0</v>
      </c>
      <c r="AE90" s="113">
        <f>dec!H90</f>
        <v>0</v>
      </c>
      <c r="AF90" s="16"/>
      <c r="AG90" s="18">
        <f t="shared" si="17"/>
        <v>0</v>
      </c>
      <c r="AH90" s="85">
        <f t="shared" si="17"/>
        <v>0</v>
      </c>
      <c r="AI90" s="18">
        <f t="shared" si="18"/>
        <v>0</v>
      </c>
      <c r="AJ90" s="85">
        <f t="shared" si="18"/>
        <v>0</v>
      </c>
      <c r="AK90" s="81">
        <f t="shared" si="19"/>
        <v>-81</v>
      </c>
      <c r="AL90"/>
      <c r="AM90"/>
      <c r="AN90"/>
    </row>
    <row r="91" spans="1:40" s="1" customFormat="1" ht="18.75">
      <c r="A91" s="17">
        <v>82</v>
      </c>
      <c r="B91" s="17" t="s">
        <v>1349</v>
      </c>
      <c r="C91" s="17">
        <v>82</v>
      </c>
      <c r="D91" s="21"/>
      <c r="E91" s="34">
        <f t="shared" si="13"/>
        <v>0</v>
      </c>
      <c r="F91" s="35">
        <f t="shared" si="13"/>
        <v>0</v>
      </c>
      <c r="G91" s="34">
        <f t="shared" si="14"/>
        <v>0</v>
      </c>
      <c r="H91" s="36">
        <f t="shared" si="14"/>
        <v>0</v>
      </c>
      <c r="I91" s="21"/>
      <c r="J91" s="15">
        <v>0</v>
      </c>
      <c r="K91" s="15">
        <v>0</v>
      </c>
      <c r="L91" s="16"/>
      <c r="M91" s="16"/>
      <c r="N91" s="36">
        <f t="shared" si="15"/>
        <v>0</v>
      </c>
      <c r="O91" s="36">
        <f t="shared" si="16"/>
        <v>0</v>
      </c>
      <c r="P91" s="16"/>
      <c r="Q91" s="85">
        <f t="shared" si="10"/>
        <v>0</v>
      </c>
      <c r="R91" s="16"/>
      <c r="S91" s="15">
        <f t="shared" si="11"/>
        <v>0</v>
      </c>
      <c r="T91">
        <v>82</v>
      </c>
      <c r="U91"/>
      <c r="V91"/>
      <c r="W91" s="15">
        <f t="shared" si="12"/>
        <v>0</v>
      </c>
      <c r="X91">
        <v>82</v>
      </c>
      <c r="Y91"/>
      <c r="Z91"/>
      <c r="AA91"/>
      <c r="AB91" s="115">
        <f>dec!E91</f>
        <v>0</v>
      </c>
      <c r="AC91" s="113">
        <f>dec!F91</f>
        <v>0</v>
      </c>
      <c r="AD91" s="115">
        <f>dec!G91</f>
        <v>1</v>
      </c>
      <c r="AE91" s="113">
        <f>dec!H91</f>
        <v>6700</v>
      </c>
      <c r="AF91" s="16"/>
      <c r="AG91" s="18">
        <f t="shared" si="17"/>
        <v>0</v>
      </c>
      <c r="AH91" s="85">
        <f t="shared" si="17"/>
        <v>0</v>
      </c>
      <c r="AI91" s="18">
        <f t="shared" si="18"/>
        <v>-1</v>
      </c>
      <c r="AJ91" s="85">
        <f t="shared" si="18"/>
        <v>-6700</v>
      </c>
      <c r="AK91" s="81">
        <f t="shared" si="19"/>
        <v>-82</v>
      </c>
      <c r="AL91"/>
      <c r="AM91"/>
      <c r="AN91"/>
    </row>
    <row r="92" spans="1:40" s="1" customFormat="1" ht="18.75">
      <c r="A92" s="17">
        <v>83</v>
      </c>
      <c r="B92" s="17" t="s">
        <v>1350</v>
      </c>
      <c r="C92" s="17">
        <v>83</v>
      </c>
      <c r="D92" s="21"/>
      <c r="E92" s="34">
        <f t="shared" si="13"/>
        <v>16</v>
      </c>
      <c r="F92" s="35">
        <f t="shared" si="13"/>
        <v>100000</v>
      </c>
      <c r="G92" s="34">
        <f t="shared" si="14"/>
        <v>27</v>
      </c>
      <c r="H92" s="36">
        <f t="shared" si="14"/>
        <v>187542</v>
      </c>
      <c r="I92" s="21"/>
      <c r="J92" s="15">
        <v>0</v>
      </c>
      <c r="K92" s="15">
        <v>-50</v>
      </c>
      <c r="L92" s="16"/>
      <c r="M92" s="16"/>
      <c r="N92" s="36">
        <f t="shared" si="15"/>
        <v>100000</v>
      </c>
      <c r="O92" s="36">
        <f t="shared" si="16"/>
        <v>187492</v>
      </c>
      <c r="P92" s="16"/>
      <c r="Q92" s="85">
        <f t="shared" si="10"/>
        <v>575027</v>
      </c>
      <c r="R92" s="16"/>
      <c r="S92" s="15">
        <f t="shared" si="11"/>
        <v>0</v>
      </c>
      <c r="T92">
        <v>83</v>
      </c>
      <c r="U92">
        <v>16</v>
      </c>
      <c r="V92">
        <v>100000</v>
      </c>
      <c r="W92" s="15">
        <f t="shared" si="12"/>
        <v>0</v>
      </c>
      <c r="X92">
        <v>83</v>
      </c>
      <c r="Y92">
        <v>27</v>
      </c>
      <c r="Z92">
        <v>187542</v>
      </c>
      <c r="AA92"/>
      <c r="AB92" s="115">
        <f>dec!E92</f>
        <v>27</v>
      </c>
      <c r="AC92" s="113">
        <f>dec!F92</f>
        <v>201000</v>
      </c>
      <c r="AD92" s="115">
        <f>dec!G92</f>
        <v>22</v>
      </c>
      <c r="AE92" s="113">
        <f>dec!H92</f>
        <v>154021</v>
      </c>
      <c r="AF92" s="16"/>
      <c r="AG92" s="18">
        <f t="shared" si="17"/>
        <v>-11</v>
      </c>
      <c r="AH92" s="85">
        <f t="shared" si="17"/>
        <v>-101000</v>
      </c>
      <c r="AI92" s="18">
        <f t="shared" si="18"/>
        <v>5</v>
      </c>
      <c r="AJ92" s="85">
        <f t="shared" si="18"/>
        <v>33521</v>
      </c>
      <c r="AK92" s="81">
        <f t="shared" si="19"/>
        <v>-83</v>
      </c>
      <c r="AL92"/>
      <c r="AM92"/>
      <c r="AN92"/>
    </row>
    <row r="93" spans="1:40" s="1" customFormat="1" ht="18.75">
      <c r="A93" s="17">
        <v>84</v>
      </c>
      <c r="B93" s="17" t="s">
        <v>1351</v>
      </c>
      <c r="C93" s="17">
        <v>84</v>
      </c>
      <c r="D93" s="21"/>
      <c r="E93" s="34">
        <f t="shared" si="13"/>
        <v>0</v>
      </c>
      <c r="F93" s="35">
        <f t="shared" si="13"/>
        <v>0</v>
      </c>
      <c r="G93" s="34">
        <f t="shared" si="14"/>
        <v>6</v>
      </c>
      <c r="H93" s="36">
        <f t="shared" si="14"/>
        <v>30000</v>
      </c>
      <c r="I93" s="21"/>
      <c r="J93" s="15">
        <v>0</v>
      </c>
      <c r="K93" s="15">
        <v>0</v>
      </c>
      <c r="L93" s="16"/>
      <c r="M93" s="16"/>
      <c r="N93" s="36">
        <f t="shared" si="15"/>
        <v>0</v>
      </c>
      <c r="O93" s="36">
        <f t="shared" si="16"/>
        <v>30000</v>
      </c>
      <c r="P93" s="16"/>
      <c r="Q93" s="85">
        <f t="shared" si="10"/>
        <v>60006</v>
      </c>
      <c r="R93" s="16"/>
      <c r="S93" s="15">
        <f t="shared" si="11"/>
        <v>0</v>
      </c>
      <c r="T93">
        <v>84</v>
      </c>
      <c r="U93"/>
      <c r="V93"/>
      <c r="W93" s="15">
        <f t="shared" si="12"/>
        <v>0</v>
      </c>
      <c r="X93">
        <v>84</v>
      </c>
      <c r="Y93">
        <v>6</v>
      </c>
      <c r="Z93">
        <v>30000</v>
      </c>
      <c r="AA93"/>
      <c r="AB93" s="115">
        <f>dec!E93</f>
        <v>0</v>
      </c>
      <c r="AC93" s="113">
        <f>dec!F93</f>
        <v>0</v>
      </c>
      <c r="AD93" s="115">
        <f>dec!G93</f>
        <v>6</v>
      </c>
      <c r="AE93" s="113">
        <f>dec!H93</f>
        <v>30000</v>
      </c>
      <c r="AF93" s="16"/>
      <c r="AG93" s="18">
        <f t="shared" si="17"/>
        <v>0</v>
      </c>
      <c r="AH93" s="85">
        <f t="shared" si="17"/>
        <v>0</v>
      </c>
      <c r="AI93" s="18">
        <f t="shared" si="18"/>
        <v>0</v>
      </c>
      <c r="AJ93" s="85">
        <f t="shared" si="18"/>
        <v>0</v>
      </c>
      <c r="AK93" s="81">
        <f t="shared" si="19"/>
        <v>-84</v>
      </c>
      <c r="AL93"/>
      <c r="AM93"/>
      <c r="AN93"/>
    </row>
    <row r="94" spans="1:40" ht="18.75">
      <c r="A94" s="19">
        <v>85</v>
      </c>
      <c r="B94" s="19" t="s">
        <v>778</v>
      </c>
      <c r="C94" s="19">
        <v>86</v>
      </c>
      <c r="D94" s="21"/>
      <c r="E94" s="34">
        <f t="shared" si="13"/>
        <v>0</v>
      </c>
      <c r="F94" s="35">
        <f t="shared" si="13"/>
        <v>0</v>
      </c>
      <c r="G94" s="34">
        <f t="shared" si="14"/>
        <v>7</v>
      </c>
      <c r="H94" s="36">
        <f t="shared" si="14"/>
        <v>42000</v>
      </c>
      <c r="I94" s="21"/>
      <c r="J94" s="15">
        <v>0</v>
      </c>
      <c r="K94" s="15">
        <v>0</v>
      </c>
      <c r="L94" s="16"/>
      <c r="M94" s="16"/>
      <c r="N94" s="36">
        <f t="shared" si="15"/>
        <v>0</v>
      </c>
      <c r="O94" s="36">
        <f t="shared" si="16"/>
        <v>42000</v>
      </c>
      <c r="P94" s="20"/>
      <c r="Q94" s="85">
        <f t="shared" si="10"/>
        <v>84007</v>
      </c>
      <c r="R94" s="20"/>
      <c r="S94" s="15">
        <f t="shared" si="11"/>
        <v>0</v>
      </c>
      <c r="T94">
        <v>85</v>
      </c>
      <c r="U94"/>
      <c r="V94"/>
      <c r="W94" s="15">
        <f t="shared" si="12"/>
        <v>0</v>
      </c>
      <c r="X94">
        <v>85</v>
      </c>
      <c r="Y94">
        <v>7</v>
      </c>
      <c r="Z94">
        <v>42000</v>
      </c>
      <c r="AA94"/>
      <c r="AB94" s="115">
        <f>dec!E94</f>
        <v>0</v>
      </c>
      <c r="AC94" s="113">
        <f>dec!F94</f>
        <v>0</v>
      </c>
      <c r="AD94" s="115">
        <f>dec!G94</f>
        <v>7</v>
      </c>
      <c r="AE94" s="113">
        <f>dec!H94</f>
        <v>37560</v>
      </c>
      <c r="AF94" s="16"/>
      <c r="AG94" s="18">
        <f t="shared" si="17"/>
        <v>0</v>
      </c>
      <c r="AH94" s="85">
        <f t="shared" si="17"/>
        <v>0</v>
      </c>
      <c r="AI94" s="18">
        <f t="shared" si="18"/>
        <v>0</v>
      </c>
      <c r="AJ94" s="85">
        <f t="shared" si="18"/>
        <v>4440</v>
      </c>
      <c r="AK94" s="81">
        <f t="shared" si="19"/>
        <v>-85</v>
      </c>
      <c r="AL94"/>
      <c r="AM94"/>
      <c r="AN94"/>
    </row>
    <row r="95" spans="1:40" ht="18.75">
      <c r="A95" s="19">
        <v>86</v>
      </c>
      <c r="B95" s="19" t="s">
        <v>814</v>
      </c>
      <c r="C95" s="19">
        <v>87</v>
      </c>
      <c r="D95" s="21"/>
      <c r="E95" s="34">
        <f t="shared" si="13"/>
        <v>85</v>
      </c>
      <c r="F95" s="35">
        <f t="shared" si="13"/>
        <v>443691</v>
      </c>
      <c r="G95" s="34">
        <f t="shared" si="14"/>
        <v>189</v>
      </c>
      <c r="H95" s="36">
        <f t="shared" si="14"/>
        <v>1251370</v>
      </c>
      <c r="I95" s="21"/>
      <c r="J95" s="15">
        <v>0</v>
      </c>
      <c r="K95" s="15">
        <v>0</v>
      </c>
      <c r="L95" s="16"/>
      <c r="M95" s="16"/>
      <c r="N95" s="36">
        <f t="shared" si="15"/>
        <v>443691</v>
      </c>
      <c r="O95" s="36">
        <f t="shared" si="16"/>
        <v>1251370</v>
      </c>
      <c r="P95" s="20"/>
      <c r="Q95" s="85">
        <f t="shared" si="10"/>
        <v>3390396</v>
      </c>
      <c r="R95" s="20"/>
      <c r="S95" s="15">
        <f t="shared" si="11"/>
        <v>0</v>
      </c>
      <c r="T95">
        <v>86</v>
      </c>
      <c r="U95">
        <v>85</v>
      </c>
      <c r="V95">
        <v>443691</v>
      </c>
      <c r="W95" s="15">
        <f t="shared" si="12"/>
        <v>0</v>
      </c>
      <c r="X95">
        <v>86</v>
      </c>
      <c r="Y95">
        <v>189</v>
      </c>
      <c r="Z95">
        <v>1251370</v>
      </c>
      <c r="AA95"/>
      <c r="AB95" s="115">
        <f>dec!E95</f>
        <v>86</v>
      </c>
      <c r="AC95" s="113">
        <f>dec!F95</f>
        <v>467402</v>
      </c>
      <c r="AD95" s="115">
        <f>dec!G95</f>
        <v>173</v>
      </c>
      <c r="AE95" s="113">
        <f>dec!H95</f>
        <v>1154611</v>
      </c>
      <c r="AF95" s="16"/>
      <c r="AG95" s="18">
        <f t="shared" si="17"/>
        <v>-1</v>
      </c>
      <c r="AH95" s="85">
        <f t="shared" si="17"/>
        <v>-23711</v>
      </c>
      <c r="AI95" s="18">
        <f t="shared" si="18"/>
        <v>16</v>
      </c>
      <c r="AJ95" s="85">
        <f t="shared" si="18"/>
        <v>96759</v>
      </c>
      <c r="AK95" s="81">
        <f t="shared" si="19"/>
        <v>-86</v>
      </c>
      <c r="AL95"/>
      <c r="AM95"/>
      <c r="AN95"/>
    </row>
    <row r="96" spans="1:40" ht="18.75">
      <c r="A96" s="19">
        <v>87</v>
      </c>
      <c r="B96" s="19" t="s">
        <v>801</v>
      </c>
      <c r="C96" s="19">
        <v>85</v>
      </c>
      <c r="D96" s="21"/>
      <c r="E96" s="34">
        <f t="shared" si="13"/>
        <v>0</v>
      </c>
      <c r="F96" s="35">
        <f t="shared" si="13"/>
        <v>0</v>
      </c>
      <c r="G96" s="34">
        <f t="shared" si="14"/>
        <v>7</v>
      </c>
      <c r="H96" s="36">
        <f t="shared" si="14"/>
        <v>44100</v>
      </c>
      <c r="I96" s="21"/>
      <c r="J96" s="15">
        <v>0</v>
      </c>
      <c r="K96" s="15">
        <v>0</v>
      </c>
      <c r="L96" s="16"/>
      <c r="M96" s="16"/>
      <c r="N96" s="36">
        <f t="shared" si="15"/>
        <v>0</v>
      </c>
      <c r="O96" s="36">
        <f t="shared" si="16"/>
        <v>44100</v>
      </c>
      <c r="P96" s="20"/>
      <c r="Q96" s="85">
        <f t="shared" si="10"/>
        <v>88207</v>
      </c>
      <c r="R96" s="20"/>
      <c r="S96" s="15">
        <f t="shared" si="11"/>
        <v>0</v>
      </c>
      <c r="T96">
        <v>87</v>
      </c>
      <c r="U96"/>
      <c r="V96"/>
      <c r="W96" s="15">
        <f t="shared" si="12"/>
        <v>0</v>
      </c>
      <c r="X96">
        <v>87</v>
      </c>
      <c r="Y96">
        <v>7</v>
      </c>
      <c r="Z96">
        <v>44100</v>
      </c>
      <c r="AA96"/>
      <c r="AB96" s="115">
        <f>dec!E96</f>
        <v>0</v>
      </c>
      <c r="AC96" s="113">
        <f>dec!F96</f>
        <v>0</v>
      </c>
      <c r="AD96" s="115">
        <f>dec!G96</f>
        <v>9</v>
      </c>
      <c r="AE96" s="113">
        <f>dec!H96</f>
        <v>62800</v>
      </c>
      <c r="AF96" s="16"/>
      <c r="AG96" s="18">
        <f t="shared" si="17"/>
        <v>0</v>
      </c>
      <c r="AH96" s="85">
        <f t="shared" si="17"/>
        <v>0</v>
      </c>
      <c r="AI96" s="18">
        <f t="shared" si="18"/>
        <v>-2</v>
      </c>
      <c r="AJ96" s="85">
        <f t="shared" si="18"/>
        <v>-18700</v>
      </c>
      <c r="AK96" s="81">
        <f t="shared" si="19"/>
        <v>-87</v>
      </c>
      <c r="AL96"/>
      <c r="AM96"/>
      <c r="AN96"/>
    </row>
    <row r="97" spans="1:40" s="1" customFormat="1" ht="18.75">
      <c r="A97" s="17">
        <v>88</v>
      </c>
      <c r="B97" s="17" t="s">
        <v>1352</v>
      </c>
      <c r="C97" s="17">
        <v>88</v>
      </c>
      <c r="D97" s="21"/>
      <c r="E97" s="34">
        <f t="shared" si="13"/>
        <v>0</v>
      </c>
      <c r="F97" s="35">
        <f t="shared" si="13"/>
        <v>0</v>
      </c>
      <c r="G97" s="34">
        <f t="shared" si="14"/>
        <v>10</v>
      </c>
      <c r="H97" s="36">
        <f t="shared" si="14"/>
        <v>60829</v>
      </c>
      <c r="I97" s="21"/>
      <c r="J97" s="15">
        <v>0</v>
      </c>
      <c r="K97" s="15">
        <v>0</v>
      </c>
      <c r="L97" s="16"/>
      <c r="M97" s="16"/>
      <c r="N97" s="36">
        <f t="shared" si="15"/>
        <v>0</v>
      </c>
      <c r="O97" s="36">
        <f t="shared" si="16"/>
        <v>60829</v>
      </c>
      <c r="P97" s="16"/>
      <c r="Q97" s="85">
        <f t="shared" si="10"/>
        <v>121668</v>
      </c>
      <c r="R97" s="16"/>
      <c r="S97" s="15">
        <f t="shared" si="11"/>
        <v>0</v>
      </c>
      <c r="T97">
        <v>88</v>
      </c>
      <c r="U97"/>
      <c r="V97"/>
      <c r="W97" s="15">
        <f t="shared" si="12"/>
        <v>0</v>
      </c>
      <c r="X97">
        <v>88</v>
      </c>
      <c r="Y97">
        <v>10</v>
      </c>
      <c r="Z97">
        <v>60829</v>
      </c>
      <c r="AA97"/>
      <c r="AB97" s="115">
        <f>dec!E97</f>
        <v>0</v>
      </c>
      <c r="AC97" s="113">
        <f>dec!F97</f>
        <v>0</v>
      </c>
      <c r="AD97" s="115">
        <f>dec!G97</f>
        <v>9</v>
      </c>
      <c r="AE97" s="113">
        <f>dec!H97</f>
        <v>54921</v>
      </c>
      <c r="AF97" s="16"/>
      <c r="AG97" s="18">
        <f t="shared" si="17"/>
        <v>0</v>
      </c>
      <c r="AH97" s="85">
        <f t="shared" si="17"/>
        <v>0</v>
      </c>
      <c r="AI97" s="18">
        <f t="shared" si="18"/>
        <v>1</v>
      </c>
      <c r="AJ97" s="85">
        <f t="shared" si="18"/>
        <v>5908</v>
      </c>
      <c r="AK97" s="81">
        <f t="shared" si="19"/>
        <v>-88</v>
      </c>
      <c r="AL97"/>
      <c r="AM97"/>
      <c r="AN97"/>
    </row>
    <row r="98" spans="1:40" ht="18.75">
      <c r="A98" s="19">
        <v>89</v>
      </c>
      <c r="B98" s="19" t="s">
        <v>1353</v>
      </c>
      <c r="C98" s="19">
        <v>89</v>
      </c>
      <c r="D98" s="21"/>
      <c r="E98" s="34">
        <f t="shared" si="13"/>
        <v>13</v>
      </c>
      <c r="F98" s="35">
        <f t="shared" si="13"/>
        <v>83593</v>
      </c>
      <c r="G98" s="34">
        <f t="shared" si="14"/>
        <v>34</v>
      </c>
      <c r="H98" s="36">
        <f t="shared" si="14"/>
        <v>184491</v>
      </c>
      <c r="I98" s="21"/>
      <c r="J98" s="15">
        <v>0</v>
      </c>
      <c r="K98" s="15">
        <v>0</v>
      </c>
      <c r="L98" s="16"/>
      <c r="M98" s="16"/>
      <c r="N98" s="36">
        <f t="shared" si="15"/>
        <v>83593</v>
      </c>
      <c r="O98" s="36">
        <f t="shared" si="16"/>
        <v>184491</v>
      </c>
      <c r="P98" s="20"/>
      <c r="Q98" s="85">
        <f t="shared" si="10"/>
        <v>536215</v>
      </c>
      <c r="R98" s="20"/>
      <c r="S98" s="15">
        <f t="shared" si="11"/>
        <v>0</v>
      </c>
      <c r="T98">
        <v>89</v>
      </c>
      <c r="U98">
        <v>13</v>
      </c>
      <c r="V98">
        <v>83593</v>
      </c>
      <c r="W98" s="15">
        <f t="shared" si="12"/>
        <v>0</v>
      </c>
      <c r="X98">
        <v>89</v>
      </c>
      <c r="Y98">
        <v>34</v>
      </c>
      <c r="Z98">
        <v>184491</v>
      </c>
      <c r="AA98"/>
      <c r="AB98" s="115">
        <f>dec!E98</f>
        <v>8</v>
      </c>
      <c r="AC98" s="113">
        <f>dec!F98</f>
        <v>51028</v>
      </c>
      <c r="AD98" s="115">
        <f>dec!G98</f>
        <v>33</v>
      </c>
      <c r="AE98" s="113">
        <f>dec!H98</f>
        <v>189337</v>
      </c>
      <c r="AF98" s="16"/>
      <c r="AG98" s="18">
        <f t="shared" si="17"/>
        <v>5</v>
      </c>
      <c r="AH98" s="85">
        <f t="shared" si="17"/>
        <v>32565</v>
      </c>
      <c r="AI98" s="18">
        <f t="shared" si="18"/>
        <v>1</v>
      </c>
      <c r="AJ98" s="85">
        <f t="shared" si="18"/>
        <v>-4846</v>
      </c>
      <c r="AK98" s="81">
        <f t="shared" si="19"/>
        <v>-89</v>
      </c>
      <c r="AL98"/>
      <c r="AM98"/>
      <c r="AN98"/>
    </row>
    <row r="99" spans="1:40" s="1" customFormat="1" ht="18.75">
      <c r="A99" s="17">
        <v>90</v>
      </c>
      <c r="B99" s="17" t="s">
        <v>1355</v>
      </c>
      <c r="C99" s="17">
        <v>90</v>
      </c>
      <c r="D99" s="21"/>
      <c r="E99" s="34">
        <f t="shared" si="13"/>
        <v>0</v>
      </c>
      <c r="F99" s="35">
        <f t="shared" si="13"/>
        <v>0</v>
      </c>
      <c r="G99" s="34">
        <f t="shared" si="14"/>
        <v>0</v>
      </c>
      <c r="H99" s="36">
        <f t="shared" si="14"/>
        <v>0</v>
      </c>
      <c r="I99" s="21"/>
      <c r="J99" s="15">
        <v>0</v>
      </c>
      <c r="K99" s="15">
        <v>0</v>
      </c>
      <c r="L99" s="16"/>
      <c r="M99" s="16"/>
      <c r="N99" s="36">
        <f t="shared" si="15"/>
        <v>0</v>
      </c>
      <c r="O99" s="36">
        <f t="shared" si="16"/>
        <v>0</v>
      </c>
      <c r="P99" s="16"/>
      <c r="Q99" s="85">
        <f t="shared" si="10"/>
        <v>0</v>
      </c>
      <c r="R99" s="16"/>
      <c r="S99" s="15">
        <f t="shared" si="11"/>
        <v>0</v>
      </c>
      <c r="T99">
        <v>90</v>
      </c>
      <c r="U99"/>
      <c r="V99"/>
      <c r="W99" s="15">
        <f t="shared" si="12"/>
        <v>0</v>
      </c>
      <c r="X99">
        <v>90</v>
      </c>
      <c r="Y99"/>
      <c r="Z99"/>
      <c r="AA99"/>
      <c r="AB99" s="115">
        <f>dec!E99</f>
        <v>0</v>
      </c>
      <c r="AC99" s="113">
        <f>dec!F99</f>
        <v>0</v>
      </c>
      <c r="AD99" s="115">
        <f>dec!G99</f>
        <v>0</v>
      </c>
      <c r="AE99" s="113">
        <f>dec!H99</f>
        <v>0</v>
      </c>
      <c r="AF99" s="16"/>
      <c r="AG99" s="18">
        <f t="shared" si="17"/>
        <v>0</v>
      </c>
      <c r="AH99" s="85">
        <f t="shared" si="17"/>
        <v>0</v>
      </c>
      <c r="AI99" s="18">
        <f t="shared" si="18"/>
        <v>0</v>
      </c>
      <c r="AJ99" s="85">
        <f t="shared" si="18"/>
        <v>0</v>
      </c>
      <c r="AK99" s="81">
        <f t="shared" si="19"/>
        <v>-90</v>
      </c>
      <c r="AL99"/>
      <c r="AM99"/>
      <c r="AN99"/>
    </row>
    <row r="100" spans="1:40" ht="18.75">
      <c r="A100" s="19">
        <v>91</v>
      </c>
      <c r="B100" s="19" t="s">
        <v>1356</v>
      </c>
      <c r="C100" s="19">
        <v>91</v>
      </c>
      <c r="D100" s="21"/>
      <c r="E100" s="34">
        <f t="shared" si="13"/>
        <v>0</v>
      </c>
      <c r="F100" s="35">
        <f t="shared" si="13"/>
        <v>0</v>
      </c>
      <c r="G100" s="34">
        <f t="shared" si="14"/>
        <v>44</v>
      </c>
      <c r="H100" s="36">
        <f t="shared" si="14"/>
        <v>308509</v>
      </c>
      <c r="I100" s="21"/>
      <c r="J100" s="15">
        <v>0</v>
      </c>
      <c r="K100" s="15">
        <v>0</v>
      </c>
      <c r="L100" s="16"/>
      <c r="M100" s="16"/>
      <c r="N100" s="36">
        <f t="shared" si="15"/>
        <v>0</v>
      </c>
      <c r="O100" s="36">
        <f t="shared" si="16"/>
        <v>308509</v>
      </c>
      <c r="P100" s="20"/>
      <c r="Q100" s="85">
        <f t="shared" si="10"/>
        <v>617062</v>
      </c>
      <c r="R100" s="20"/>
      <c r="S100" s="15">
        <f t="shared" si="11"/>
        <v>0</v>
      </c>
      <c r="T100">
        <v>91</v>
      </c>
      <c r="U100"/>
      <c r="V100"/>
      <c r="W100" s="15">
        <f t="shared" si="12"/>
        <v>0</v>
      </c>
      <c r="X100">
        <v>91</v>
      </c>
      <c r="Y100">
        <v>44</v>
      </c>
      <c r="Z100">
        <v>308509</v>
      </c>
      <c r="AA100"/>
      <c r="AB100" s="115">
        <f>dec!E100</f>
        <v>0</v>
      </c>
      <c r="AC100" s="113">
        <f>dec!F100</f>
        <v>0</v>
      </c>
      <c r="AD100" s="115">
        <f>dec!G100</f>
        <v>34</v>
      </c>
      <c r="AE100" s="113">
        <f>dec!H100</f>
        <v>183768</v>
      </c>
      <c r="AF100" s="16"/>
      <c r="AG100" s="18">
        <f t="shared" si="17"/>
        <v>0</v>
      </c>
      <c r="AH100" s="85">
        <f t="shared" si="17"/>
        <v>0</v>
      </c>
      <c r="AI100" s="18">
        <f t="shared" si="18"/>
        <v>10</v>
      </c>
      <c r="AJ100" s="85">
        <f t="shared" si="18"/>
        <v>124741</v>
      </c>
      <c r="AK100" s="81">
        <f t="shared" si="19"/>
        <v>-91</v>
      </c>
      <c r="AL100"/>
      <c r="AM100"/>
      <c r="AN100"/>
    </row>
    <row r="101" spans="1:40" ht="18.75">
      <c r="A101" s="19">
        <v>92</v>
      </c>
      <c r="B101" s="19" t="s">
        <v>802</v>
      </c>
      <c r="C101" s="19">
        <v>92</v>
      </c>
      <c r="D101" s="21"/>
      <c r="E101" s="34">
        <f t="shared" si="13"/>
        <v>0</v>
      </c>
      <c r="F101" s="35">
        <f t="shared" si="13"/>
        <v>0</v>
      </c>
      <c r="G101" s="34">
        <f t="shared" si="14"/>
        <v>0</v>
      </c>
      <c r="H101" s="36">
        <f t="shared" si="14"/>
        <v>0</v>
      </c>
      <c r="I101" s="21"/>
      <c r="J101" s="15">
        <v>0</v>
      </c>
      <c r="K101" s="15">
        <v>0</v>
      </c>
      <c r="L101" s="16"/>
      <c r="M101" s="16"/>
      <c r="N101" s="36">
        <f t="shared" si="15"/>
        <v>0</v>
      </c>
      <c r="O101" s="36">
        <f t="shared" si="16"/>
        <v>0</v>
      </c>
      <c r="P101" s="20"/>
      <c r="Q101" s="85">
        <f t="shared" si="10"/>
        <v>0</v>
      </c>
      <c r="R101" s="20"/>
      <c r="S101" s="15">
        <f t="shared" si="11"/>
        <v>0</v>
      </c>
      <c r="T101">
        <v>92</v>
      </c>
      <c r="U101"/>
      <c r="V101"/>
      <c r="W101" s="15">
        <f t="shared" si="12"/>
        <v>0</v>
      </c>
      <c r="X101">
        <v>92</v>
      </c>
      <c r="Y101"/>
      <c r="Z101"/>
      <c r="AA101"/>
      <c r="AB101" s="115">
        <f>dec!E101</f>
        <v>0</v>
      </c>
      <c r="AC101" s="113">
        <f>dec!F101</f>
        <v>0</v>
      </c>
      <c r="AD101" s="115">
        <f>dec!G101</f>
        <v>0</v>
      </c>
      <c r="AE101" s="113">
        <f>dec!H101</f>
        <v>0</v>
      </c>
      <c r="AF101" s="16"/>
      <c r="AG101" s="18">
        <f t="shared" si="17"/>
        <v>0</v>
      </c>
      <c r="AH101" s="85">
        <f t="shared" si="17"/>
        <v>0</v>
      </c>
      <c r="AI101" s="18">
        <f t="shared" si="18"/>
        <v>0</v>
      </c>
      <c r="AJ101" s="85">
        <f t="shared" si="18"/>
        <v>0</v>
      </c>
      <c r="AK101" s="81">
        <f t="shared" si="19"/>
        <v>-92</v>
      </c>
      <c r="AL101"/>
      <c r="AM101"/>
      <c r="AN101"/>
    </row>
    <row r="102" spans="1:40" ht="18.75">
      <c r="A102" s="19">
        <v>93</v>
      </c>
      <c r="B102" s="19" t="s">
        <v>940</v>
      </c>
      <c r="C102" s="19">
        <v>93</v>
      </c>
      <c r="D102" s="21"/>
      <c r="E102" s="34">
        <f t="shared" si="13"/>
        <v>0</v>
      </c>
      <c r="F102" s="35">
        <f t="shared" si="13"/>
        <v>0</v>
      </c>
      <c r="G102" s="34">
        <f t="shared" si="14"/>
        <v>17</v>
      </c>
      <c r="H102" s="36">
        <f t="shared" si="14"/>
        <v>98287</v>
      </c>
      <c r="I102" s="21"/>
      <c r="J102" s="15">
        <v>0</v>
      </c>
      <c r="K102" s="15">
        <v>0</v>
      </c>
      <c r="L102" s="16"/>
      <c r="M102" s="16"/>
      <c r="N102" s="36">
        <f t="shared" si="15"/>
        <v>0</v>
      </c>
      <c r="O102" s="36">
        <f t="shared" si="16"/>
        <v>98287</v>
      </c>
      <c r="P102" s="20"/>
      <c r="Q102" s="85">
        <f t="shared" si="10"/>
        <v>196591</v>
      </c>
      <c r="R102" s="20"/>
      <c r="S102" s="15">
        <f t="shared" si="11"/>
        <v>0</v>
      </c>
      <c r="T102">
        <v>93</v>
      </c>
      <c r="U102"/>
      <c r="V102"/>
      <c r="W102" s="15">
        <f t="shared" si="12"/>
        <v>0</v>
      </c>
      <c r="X102">
        <v>93</v>
      </c>
      <c r="Y102">
        <v>17</v>
      </c>
      <c r="Z102">
        <v>98287</v>
      </c>
      <c r="AA102"/>
      <c r="AB102" s="115">
        <f>dec!E102</f>
        <v>0</v>
      </c>
      <c r="AC102" s="113">
        <f>dec!F102</f>
        <v>0</v>
      </c>
      <c r="AD102" s="115">
        <f>dec!G102</f>
        <v>16</v>
      </c>
      <c r="AE102" s="113">
        <f>dec!H102</f>
        <v>100274</v>
      </c>
      <c r="AF102" s="16"/>
      <c r="AG102" s="18">
        <f t="shared" si="17"/>
        <v>0</v>
      </c>
      <c r="AH102" s="85">
        <f t="shared" si="17"/>
        <v>0</v>
      </c>
      <c r="AI102" s="18">
        <f t="shared" si="18"/>
        <v>1</v>
      </c>
      <c r="AJ102" s="85">
        <f t="shared" si="18"/>
        <v>-1987</v>
      </c>
      <c r="AK102" s="81">
        <f t="shared" si="19"/>
        <v>-93</v>
      </c>
      <c r="AL102"/>
      <c r="AM102"/>
      <c r="AN102"/>
    </row>
    <row r="103" spans="1:40" s="1" customFormat="1" ht="18.75">
      <c r="A103" s="17">
        <v>94</v>
      </c>
      <c r="B103" s="17" t="s">
        <v>1357</v>
      </c>
      <c r="C103" s="17">
        <v>94</v>
      </c>
      <c r="D103" s="21"/>
      <c r="E103" s="34">
        <f t="shared" si="13"/>
        <v>0</v>
      </c>
      <c r="F103" s="35">
        <f t="shared" si="13"/>
        <v>0</v>
      </c>
      <c r="G103" s="34">
        <f t="shared" si="14"/>
        <v>12</v>
      </c>
      <c r="H103" s="36">
        <f t="shared" si="14"/>
        <v>68694</v>
      </c>
      <c r="I103" s="21"/>
      <c r="J103" s="15">
        <v>0</v>
      </c>
      <c r="K103" s="15">
        <v>0</v>
      </c>
      <c r="L103" s="16"/>
      <c r="M103" s="16"/>
      <c r="N103" s="36">
        <f t="shared" si="15"/>
        <v>0</v>
      </c>
      <c r="O103" s="36">
        <f t="shared" si="16"/>
        <v>68694</v>
      </c>
      <c r="P103" s="16"/>
      <c r="Q103" s="85">
        <f t="shared" si="10"/>
        <v>137400</v>
      </c>
      <c r="R103" s="16"/>
      <c r="S103" s="15">
        <f t="shared" si="11"/>
        <v>0</v>
      </c>
      <c r="T103">
        <v>94</v>
      </c>
      <c r="U103"/>
      <c r="V103"/>
      <c r="W103" s="15">
        <f t="shared" si="12"/>
        <v>0</v>
      </c>
      <c r="X103">
        <v>94</v>
      </c>
      <c r="Y103">
        <v>12</v>
      </c>
      <c r="Z103">
        <v>68694</v>
      </c>
      <c r="AA103"/>
      <c r="AB103" s="115">
        <f>dec!E103</f>
        <v>0</v>
      </c>
      <c r="AC103" s="113">
        <f>dec!F103</f>
        <v>0</v>
      </c>
      <c r="AD103" s="115">
        <f>dec!G103</f>
        <v>12</v>
      </c>
      <c r="AE103" s="113">
        <f>dec!H103</f>
        <v>72646</v>
      </c>
      <c r="AF103" s="16"/>
      <c r="AG103" s="18">
        <f t="shared" si="17"/>
        <v>0</v>
      </c>
      <c r="AH103" s="85">
        <f t="shared" si="17"/>
        <v>0</v>
      </c>
      <c r="AI103" s="18">
        <f t="shared" si="18"/>
        <v>0</v>
      </c>
      <c r="AJ103" s="85">
        <f t="shared" si="18"/>
        <v>-3952</v>
      </c>
      <c r="AK103" s="81">
        <f t="shared" si="19"/>
        <v>-94</v>
      </c>
      <c r="AL103"/>
      <c r="AM103"/>
      <c r="AN103"/>
    </row>
    <row r="104" spans="1:40" ht="18.75">
      <c r="A104" s="19">
        <v>95</v>
      </c>
      <c r="B104" s="19" t="s">
        <v>892</v>
      </c>
      <c r="C104" s="19">
        <v>95</v>
      </c>
      <c r="D104" s="21"/>
      <c r="E104" s="34">
        <f t="shared" si="13"/>
        <v>22</v>
      </c>
      <c r="F104" s="35">
        <f t="shared" si="13"/>
        <v>110000</v>
      </c>
      <c r="G104" s="34">
        <f t="shared" si="14"/>
        <v>78</v>
      </c>
      <c r="H104" s="36">
        <f t="shared" si="14"/>
        <v>473041</v>
      </c>
      <c r="I104" s="21"/>
      <c r="J104" s="15">
        <v>0</v>
      </c>
      <c r="K104" s="15">
        <v>23828</v>
      </c>
      <c r="L104" s="16"/>
      <c r="M104" s="16"/>
      <c r="N104" s="36">
        <f t="shared" si="15"/>
        <v>110000</v>
      </c>
      <c r="O104" s="36">
        <f t="shared" si="16"/>
        <v>496869</v>
      </c>
      <c r="P104" s="20"/>
      <c r="Q104" s="85">
        <f t="shared" si="10"/>
        <v>1213838</v>
      </c>
      <c r="R104" s="20"/>
      <c r="S104" s="15">
        <f t="shared" si="11"/>
        <v>0</v>
      </c>
      <c r="T104">
        <v>95</v>
      </c>
      <c r="U104">
        <v>22</v>
      </c>
      <c r="V104">
        <v>110000</v>
      </c>
      <c r="W104" s="15">
        <f t="shared" si="12"/>
        <v>0</v>
      </c>
      <c r="X104">
        <v>95</v>
      </c>
      <c r="Y104">
        <v>78</v>
      </c>
      <c r="Z104">
        <v>473041</v>
      </c>
      <c r="AA104"/>
      <c r="AB104" s="115">
        <f>dec!E104</f>
        <v>33</v>
      </c>
      <c r="AC104" s="113">
        <f>dec!F104</f>
        <v>213000</v>
      </c>
      <c r="AD104" s="115">
        <f>dec!G104</f>
        <v>106</v>
      </c>
      <c r="AE104" s="113">
        <f>dec!H104</f>
        <v>633074</v>
      </c>
      <c r="AF104" s="16"/>
      <c r="AG104" s="18">
        <f t="shared" si="17"/>
        <v>-11</v>
      </c>
      <c r="AH104" s="85">
        <f t="shared" si="17"/>
        <v>-103000</v>
      </c>
      <c r="AI104" s="18">
        <f t="shared" si="18"/>
        <v>-28</v>
      </c>
      <c r="AJ104" s="85">
        <f t="shared" si="18"/>
        <v>-160033</v>
      </c>
      <c r="AK104" s="81">
        <f t="shared" si="19"/>
        <v>-95</v>
      </c>
      <c r="AL104"/>
      <c r="AM104"/>
      <c r="AN104"/>
    </row>
    <row r="105" spans="1:40" ht="18.75">
      <c r="A105" s="19">
        <v>96</v>
      </c>
      <c r="B105" s="19" t="s">
        <v>865</v>
      </c>
      <c r="C105" s="19">
        <v>96</v>
      </c>
      <c r="D105" s="21"/>
      <c r="E105" s="34">
        <f t="shared" si="13"/>
        <v>97</v>
      </c>
      <c r="F105" s="35">
        <f t="shared" si="13"/>
        <v>554143</v>
      </c>
      <c r="G105" s="34">
        <f t="shared" si="14"/>
        <v>49</v>
      </c>
      <c r="H105" s="36">
        <f t="shared" si="14"/>
        <v>291413</v>
      </c>
      <c r="I105" s="21"/>
      <c r="J105" s="15">
        <v>0</v>
      </c>
      <c r="K105" s="15">
        <v>0</v>
      </c>
      <c r="L105" s="16"/>
      <c r="M105" s="16"/>
      <c r="N105" s="36">
        <f t="shared" si="15"/>
        <v>554143</v>
      </c>
      <c r="O105" s="36">
        <f t="shared" si="16"/>
        <v>291413</v>
      </c>
      <c r="P105" s="20"/>
      <c r="Q105" s="85">
        <f t="shared" si="10"/>
        <v>1691258</v>
      </c>
      <c r="R105" s="20"/>
      <c r="S105" s="15">
        <f t="shared" si="11"/>
        <v>0</v>
      </c>
      <c r="T105">
        <v>96</v>
      </c>
      <c r="U105">
        <v>97</v>
      </c>
      <c r="V105">
        <v>554143</v>
      </c>
      <c r="W105" s="15">
        <f t="shared" si="12"/>
        <v>0</v>
      </c>
      <c r="X105">
        <v>96</v>
      </c>
      <c r="Y105">
        <v>49</v>
      </c>
      <c r="Z105">
        <v>291413</v>
      </c>
      <c r="AA105"/>
      <c r="AB105" s="115">
        <f>dec!E105</f>
        <v>112</v>
      </c>
      <c r="AC105" s="113">
        <f>dec!F105</f>
        <v>696289</v>
      </c>
      <c r="AD105" s="115">
        <f>dec!G105</f>
        <v>35</v>
      </c>
      <c r="AE105" s="113">
        <f>dec!H105</f>
        <v>200977</v>
      </c>
      <c r="AF105" s="16"/>
      <c r="AG105" s="18">
        <f t="shared" si="17"/>
        <v>-15</v>
      </c>
      <c r="AH105" s="85">
        <f t="shared" si="17"/>
        <v>-142146</v>
      </c>
      <c r="AI105" s="18">
        <f t="shared" si="18"/>
        <v>14</v>
      </c>
      <c r="AJ105" s="85">
        <f t="shared" si="18"/>
        <v>90436</v>
      </c>
      <c r="AK105" s="81">
        <f t="shared" si="19"/>
        <v>-96</v>
      </c>
      <c r="AL105"/>
      <c r="AM105"/>
      <c r="AN105"/>
    </row>
    <row r="106" spans="1:40" ht="18.75">
      <c r="A106" s="19">
        <v>97</v>
      </c>
      <c r="B106" s="19" t="s">
        <v>846</v>
      </c>
      <c r="C106" s="19">
        <v>97</v>
      </c>
      <c r="D106" s="21"/>
      <c r="E106" s="34">
        <f t="shared" si="13"/>
        <v>185.5</v>
      </c>
      <c r="F106" s="35">
        <f t="shared" si="13"/>
        <v>1080242</v>
      </c>
      <c r="G106" s="34">
        <f t="shared" si="14"/>
        <v>421</v>
      </c>
      <c r="H106" s="36">
        <f t="shared" si="14"/>
        <v>2478843</v>
      </c>
      <c r="I106" s="21"/>
      <c r="J106" s="15">
        <v>0</v>
      </c>
      <c r="K106" s="15">
        <v>605</v>
      </c>
      <c r="L106" s="16"/>
      <c r="M106" s="16"/>
      <c r="N106" s="36">
        <f t="shared" si="15"/>
        <v>1080242</v>
      </c>
      <c r="O106" s="36">
        <f t="shared" si="16"/>
        <v>2479448</v>
      </c>
      <c r="P106" s="20"/>
      <c r="Q106" s="85">
        <f t="shared" si="10"/>
        <v>7119986.5</v>
      </c>
      <c r="R106" s="20"/>
      <c r="S106" s="15">
        <f t="shared" si="11"/>
        <v>0</v>
      </c>
      <c r="T106">
        <v>97</v>
      </c>
      <c r="U106">
        <v>185.5</v>
      </c>
      <c r="V106">
        <v>1080242</v>
      </c>
      <c r="W106" s="15">
        <f t="shared" si="12"/>
        <v>0</v>
      </c>
      <c r="X106">
        <v>97</v>
      </c>
      <c r="Y106">
        <v>421</v>
      </c>
      <c r="Z106">
        <v>2478843</v>
      </c>
      <c r="AA106"/>
      <c r="AB106" s="115">
        <f>dec!E106</f>
        <v>170</v>
      </c>
      <c r="AC106" s="113">
        <f>dec!F106</f>
        <v>973989</v>
      </c>
      <c r="AD106" s="115">
        <f>dec!G106</f>
        <v>426</v>
      </c>
      <c r="AE106" s="113">
        <f>dec!H106</f>
        <v>2504850</v>
      </c>
      <c r="AF106" s="16"/>
      <c r="AG106" s="18">
        <f t="shared" si="17"/>
        <v>15.5</v>
      </c>
      <c r="AH106" s="85">
        <f t="shared" si="17"/>
        <v>106253</v>
      </c>
      <c r="AI106" s="18">
        <f t="shared" si="18"/>
        <v>-5</v>
      </c>
      <c r="AJ106" s="85">
        <f t="shared" si="18"/>
        <v>-26007</v>
      </c>
      <c r="AK106" s="81">
        <f t="shared" si="19"/>
        <v>-97</v>
      </c>
      <c r="AL106"/>
      <c r="AM106"/>
      <c r="AN106"/>
    </row>
    <row r="107" spans="1:40" ht="18.75">
      <c r="A107" s="19">
        <v>98</v>
      </c>
      <c r="B107" s="19" t="s">
        <v>1358</v>
      </c>
      <c r="C107" s="19">
        <v>98</v>
      </c>
      <c r="D107" s="21"/>
      <c r="E107" s="34">
        <f t="shared" si="13"/>
        <v>1</v>
      </c>
      <c r="F107" s="35">
        <f t="shared" si="13"/>
        <v>5000</v>
      </c>
      <c r="G107" s="34">
        <f t="shared" si="14"/>
        <v>4</v>
      </c>
      <c r="H107" s="36">
        <f t="shared" si="14"/>
        <v>20000</v>
      </c>
      <c r="I107" s="21"/>
      <c r="J107" s="15">
        <v>0</v>
      </c>
      <c r="K107" s="15">
        <v>0</v>
      </c>
      <c r="L107" s="16"/>
      <c r="M107" s="16"/>
      <c r="N107" s="36">
        <f t="shared" si="15"/>
        <v>5000</v>
      </c>
      <c r="O107" s="36">
        <f t="shared" si="16"/>
        <v>20000</v>
      </c>
      <c r="P107" s="20"/>
      <c r="Q107" s="85">
        <f t="shared" si="10"/>
        <v>50005</v>
      </c>
      <c r="R107" s="20"/>
      <c r="S107" s="15">
        <f t="shared" si="11"/>
        <v>0</v>
      </c>
      <c r="T107">
        <v>98</v>
      </c>
      <c r="U107">
        <v>1</v>
      </c>
      <c r="V107">
        <v>5000</v>
      </c>
      <c r="W107" s="15">
        <f t="shared" si="12"/>
        <v>0</v>
      </c>
      <c r="X107">
        <v>98</v>
      </c>
      <c r="Y107">
        <v>4</v>
      </c>
      <c r="Z107">
        <v>20000</v>
      </c>
      <c r="AA107"/>
      <c r="AB107" s="115">
        <f>dec!E107</f>
        <v>1</v>
      </c>
      <c r="AC107" s="113">
        <f>dec!F107</f>
        <v>5000</v>
      </c>
      <c r="AD107" s="115">
        <f>dec!G107</f>
        <v>7</v>
      </c>
      <c r="AE107" s="113">
        <f>dec!H107</f>
        <v>47000</v>
      </c>
      <c r="AF107" s="16"/>
      <c r="AG107" s="18">
        <f t="shared" si="17"/>
        <v>0</v>
      </c>
      <c r="AH107" s="85">
        <f t="shared" si="17"/>
        <v>0</v>
      </c>
      <c r="AI107" s="18">
        <f t="shared" si="18"/>
        <v>-3</v>
      </c>
      <c r="AJ107" s="85">
        <f t="shared" si="18"/>
        <v>-27000</v>
      </c>
      <c r="AK107" s="81">
        <f t="shared" si="19"/>
        <v>-98</v>
      </c>
      <c r="AL107"/>
      <c r="AM107"/>
      <c r="AN107"/>
    </row>
    <row r="108" spans="1:40" s="1" customFormat="1" ht="18.75">
      <c r="A108" s="17">
        <v>99</v>
      </c>
      <c r="B108" s="17" t="s">
        <v>1359</v>
      </c>
      <c r="C108" s="17">
        <v>99</v>
      </c>
      <c r="D108" s="21"/>
      <c r="E108" s="34">
        <f t="shared" si="13"/>
        <v>0</v>
      </c>
      <c r="F108" s="35">
        <f t="shared" si="13"/>
        <v>0</v>
      </c>
      <c r="G108" s="34">
        <f t="shared" si="14"/>
        <v>1</v>
      </c>
      <c r="H108" s="36">
        <f t="shared" si="14"/>
        <v>6700</v>
      </c>
      <c r="I108" s="21"/>
      <c r="J108" s="15">
        <v>0</v>
      </c>
      <c r="K108" s="15">
        <v>0</v>
      </c>
      <c r="L108" s="16"/>
      <c r="M108" s="16"/>
      <c r="N108" s="36">
        <f t="shared" si="15"/>
        <v>0</v>
      </c>
      <c r="O108" s="36">
        <f t="shared" si="16"/>
        <v>6700</v>
      </c>
      <c r="P108" s="16"/>
      <c r="Q108" s="85">
        <f t="shared" si="10"/>
        <v>13401</v>
      </c>
      <c r="R108" s="16"/>
      <c r="S108" s="15">
        <f t="shared" si="11"/>
        <v>0</v>
      </c>
      <c r="T108">
        <v>99</v>
      </c>
      <c r="U108"/>
      <c r="V108"/>
      <c r="W108" s="15">
        <f t="shared" si="12"/>
        <v>0</v>
      </c>
      <c r="X108">
        <v>99</v>
      </c>
      <c r="Y108">
        <v>1</v>
      </c>
      <c r="Z108">
        <v>6700</v>
      </c>
      <c r="AA108"/>
      <c r="AB108" s="115">
        <f>dec!E108</f>
        <v>0</v>
      </c>
      <c r="AC108" s="113">
        <f>dec!F108</f>
        <v>0</v>
      </c>
      <c r="AD108" s="115">
        <f>dec!G108</f>
        <v>5</v>
      </c>
      <c r="AE108" s="113">
        <f>dec!H108</f>
        <v>28400</v>
      </c>
      <c r="AF108" s="16"/>
      <c r="AG108" s="18">
        <f t="shared" si="17"/>
        <v>0</v>
      </c>
      <c r="AH108" s="85">
        <f t="shared" si="17"/>
        <v>0</v>
      </c>
      <c r="AI108" s="18">
        <f t="shared" si="18"/>
        <v>-4</v>
      </c>
      <c r="AJ108" s="85">
        <f t="shared" si="18"/>
        <v>-21700</v>
      </c>
      <c r="AK108" s="81">
        <f t="shared" si="19"/>
        <v>-99</v>
      </c>
      <c r="AL108"/>
      <c r="AM108"/>
      <c r="AN108"/>
    </row>
    <row r="109" spans="1:40" ht="18.75">
      <c r="A109" s="19">
        <v>100</v>
      </c>
      <c r="B109" s="19" t="s">
        <v>826</v>
      </c>
      <c r="C109" s="19">
        <v>100</v>
      </c>
      <c r="D109" s="21"/>
      <c r="E109" s="34">
        <f t="shared" si="13"/>
        <v>0</v>
      </c>
      <c r="F109" s="35">
        <f t="shared" si="13"/>
        <v>0</v>
      </c>
      <c r="G109" s="34">
        <f t="shared" si="14"/>
        <v>42</v>
      </c>
      <c r="H109" s="36">
        <f t="shared" si="14"/>
        <v>237324</v>
      </c>
      <c r="I109" s="21"/>
      <c r="J109" s="15">
        <v>0</v>
      </c>
      <c r="K109" s="15">
        <v>0</v>
      </c>
      <c r="L109" s="16"/>
      <c r="M109" s="16"/>
      <c r="N109" s="36">
        <f t="shared" si="15"/>
        <v>0</v>
      </c>
      <c r="O109" s="36">
        <f t="shared" si="16"/>
        <v>237324</v>
      </c>
      <c r="P109" s="20"/>
      <c r="Q109" s="85">
        <f t="shared" si="10"/>
        <v>474690</v>
      </c>
      <c r="R109" s="20"/>
      <c r="S109" s="15">
        <f t="shared" si="11"/>
        <v>0</v>
      </c>
      <c r="T109">
        <v>100</v>
      </c>
      <c r="U109"/>
      <c r="V109"/>
      <c r="W109" s="15">
        <f t="shared" si="12"/>
        <v>0</v>
      </c>
      <c r="X109">
        <v>100</v>
      </c>
      <c r="Y109">
        <v>42</v>
      </c>
      <c r="Z109">
        <v>237324</v>
      </c>
      <c r="AA109"/>
      <c r="AB109" s="115">
        <f>dec!E109</f>
        <v>0</v>
      </c>
      <c r="AC109" s="113">
        <f>dec!F109</f>
        <v>0</v>
      </c>
      <c r="AD109" s="115">
        <f>dec!G109</f>
        <v>61</v>
      </c>
      <c r="AE109" s="113">
        <f>dec!H109</f>
        <v>377803</v>
      </c>
      <c r="AF109" s="16"/>
      <c r="AG109" s="18">
        <f t="shared" si="17"/>
        <v>0</v>
      </c>
      <c r="AH109" s="85">
        <f t="shared" si="17"/>
        <v>0</v>
      </c>
      <c r="AI109" s="18">
        <f t="shared" si="18"/>
        <v>-19</v>
      </c>
      <c r="AJ109" s="85">
        <f t="shared" si="18"/>
        <v>-140479</v>
      </c>
      <c r="AK109" s="81">
        <f t="shared" si="19"/>
        <v>-100</v>
      </c>
      <c r="AL109"/>
      <c r="AM109"/>
      <c r="AN109"/>
    </row>
    <row r="110" spans="1:40" ht="18.75">
      <c r="A110" s="19">
        <v>101</v>
      </c>
      <c r="B110" s="19" t="s">
        <v>1275</v>
      </c>
      <c r="C110" s="19">
        <v>101</v>
      </c>
      <c r="D110" s="21"/>
      <c r="E110" s="34">
        <f t="shared" si="13"/>
        <v>14</v>
      </c>
      <c r="F110" s="35">
        <f t="shared" si="13"/>
        <v>87852</v>
      </c>
      <c r="G110" s="34">
        <f t="shared" si="14"/>
        <v>24</v>
      </c>
      <c r="H110" s="36">
        <f t="shared" si="14"/>
        <v>143228</v>
      </c>
      <c r="I110" s="21"/>
      <c r="J110" s="15">
        <v>0</v>
      </c>
      <c r="K110" s="15">
        <v>0</v>
      </c>
      <c r="L110" s="16"/>
      <c r="M110" s="16"/>
      <c r="N110" s="36">
        <f t="shared" si="15"/>
        <v>87852</v>
      </c>
      <c r="O110" s="36">
        <f t="shared" si="16"/>
        <v>143228</v>
      </c>
      <c r="P110" s="20"/>
      <c r="Q110" s="85">
        <f t="shared" si="10"/>
        <v>462198</v>
      </c>
      <c r="R110" s="20"/>
      <c r="S110" s="15">
        <f t="shared" si="11"/>
        <v>0</v>
      </c>
      <c r="T110">
        <v>101</v>
      </c>
      <c r="U110">
        <v>14</v>
      </c>
      <c r="V110">
        <v>87852</v>
      </c>
      <c r="W110" s="15">
        <f t="shared" si="12"/>
        <v>0</v>
      </c>
      <c r="X110">
        <v>101</v>
      </c>
      <c r="Y110">
        <v>24</v>
      </c>
      <c r="Z110">
        <v>143228</v>
      </c>
      <c r="AA110"/>
      <c r="AB110" s="115">
        <f>dec!E110</f>
        <v>7</v>
      </c>
      <c r="AC110" s="113">
        <f>dec!F110</f>
        <v>39000</v>
      </c>
      <c r="AD110" s="115">
        <f>dec!G110</f>
        <v>31.5</v>
      </c>
      <c r="AE110" s="113">
        <f>dec!H110</f>
        <v>193953</v>
      </c>
      <c r="AF110" s="16"/>
      <c r="AG110" s="18">
        <f t="shared" si="17"/>
        <v>7</v>
      </c>
      <c r="AH110" s="85">
        <f t="shared" si="17"/>
        <v>48852</v>
      </c>
      <c r="AI110" s="18">
        <f t="shared" si="18"/>
        <v>-7.5</v>
      </c>
      <c r="AJ110" s="85">
        <f t="shared" si="18"/>
        <v>-50725</v>
      </c>
      <c r="AK110" s="81">
        <f t="shared" si="19"/>
        <v>-101</v>
      </c>
      <c r="AL110"/>
      <c r="AM110"/>
      <c r="AN110"/>
    </row>
    <row r="111" spans="1:40" s="1" customFormat="1" ht="18.75">
      <c r="A111" s="17">
        <v>102</v>
      </c>
      <c r="B111" s="17" t="s">
        <v>893</v>
      </c>
      <c r="C111" s="17">
        <v>102</v>
      </c>
      <c r="D111" s="21"/>
      <c r="E111" s="34">
        <f t="shared" si="13"/>
        <v>0</v>
      </c>
      <c r="F111" s="35">
        <f t="shared" si="13"/>
        <v>0</v>
      </c>
      <c r="G111" s="34">
        <f t="shared" si="14"/>
        <v>0</v>
      </c>
      <c r="H111" s="36">
        <f t="shared" si="14"/>
        <v>0</v>
      </c>
      <c r="I111" s="21"/>
      <c r="J111" s="15">
        <v>0</v>
      </c>
      <c r="K111" s="15">
        <v>0</v>
      </c>
      <c r="L111" s="16"/>
      <c r="M111" s="16"/>
      <c r="N111" s="36">
        <f t="shared" si="15"/>
        <v>0</v>
      </c>
      <c r="O111" s="36">
        <f t="shared" si="16"/>
        <v>0</v>
      </c>
      <c r="P111" s="16"/>
      <c r="Q111" s="85">
        <f t="shared" si="10"/>
        <v>0</v>
      </c>
      <c r="R111" s="16"/>
      <c r="S111" s="15">
        <f t="shared" si="11"/>
        <v>0</v>
      </c>
      <c r="T111">
        <v>102</v>
      </c>
      <c r="U111"/>
      <c r="V111"/>
      <c r="W111" s="15">
        <f t="shared" si="12"/>
        <v>0</v>
      </c>
      <c r="X111">
        <v>102</v>
      </c>
      <c r="Y111"/>
      <c r="Z111"/>
      <c r="AA111"/>
      <c r="AB111" s="115">
        <f>dec!E111</f>
        <v>0</v>
      </c>
      <c r="AC111" s="113">
        <f>dec!F111</f>
        <v>0</v>
      </c>
      <c r="AD111" s="115">
        <f>dec!G111</f>
        <v>1</v>
      </c>
      <c r="AE111" s="113">
        <f>dec!H111</f>
        <v>5000</v>
      </c>
      <c r="AF111" s="16"/>
      <c r="AG111" s="18">
        <f t="shared" si="17"/>
        <v>0</v>
      </c>
      <c r="AH111" s="85">
        <f t="shared" si="17"/>
        <v>0</v>
      </c>
      <c r="AI111" s="18">
        <f t="shared" si="18"/>
        <v>-1</v>
      </c>
      <c r="AJ111" s="85">
        <f t="shared" si="18"/>
        <v>-5000</v>
      </c>
      <c r="AK111" s="81">
        <f t="shared" si="19"/>
        <v>-102</v>
      </c>
      <c r="AL111"/>
      <c r="AM111"/>
      <c r="AN111"/>
    </row>
    <row r="112" spans="1:40" ht="18.75">
      <c r="A112" s="19">
        <v>103</v>
      </c>
      <c r="B112" s="19" t="s">
        <v>804</v>
      </c>
      <c r="C112" s="19">
        <v>103</v>
      </c>
      <c r="D112" s="21"/>
      <c r="E112" s="34">
        <f t="shared" si="13"/>
        <v>140</v>
      </c>
      <c r="F112" s="35">
        <f t="shared" si="13"/>
        <v>921429</v>
      </c>
      <c r="G112" s="34">
        <f t="shared" si="14"/>
        <v>183</v>
      </c>
      <c r="H112" s="36">
        <f t="shared" si="14"/>
        <v>1014451</v>
      </c>
      <c r="I112" s="21"/>
      <c r="J112" s="15">
        <v>0</v>
      </c>
      <c r="K112" s="15">
        <v>19181</v>
      </c>
      <c r="L112" s="16"/>
      <c r="M112" s="16"/>
      <c r="N112" s="36">
        <f t="shared" si="15"/>
        <v>921429</v>
      </c>
      <c r="O112" s="36">
        <f t="shared" si="16"/>
        <v>1033632</v>
      </c>
      <c r="P112" s="20"/>
      <c r="Q112" s="85">
        <f t="shared" si="10"/>
        <v>3910445</v>
      </c>
      <c r="R112" s="20"/>
      <c r="S112" s="15">
        <f t="shared" si="11"/>
        <v>0</v>
      </c>
      <c r="T112" s="122">
        <v>103</v>
      </c>
      <c r="U112" s="71">
        <v>140</v>
      </c>
      <c r="V112" s="71">
        <v>921429</v>
      </c>
      <c r="W112" s="15">
        <f t="shared" si="12"/>
        <v>0</v>
      </c>
      <c r="X112">
        <v>103</v>
      </c>
      <c r="Y112">
        <v>183</v>
      </c>
      <c r="Z112">
        <v>1014451</v>
      </c>
      <c r="AA112"/>
      <c r="AB112" s="115">
        <f>dec!E112</f>
        <v>116</v>
      </c>
      <c r="AC112" s="113">
        <f>dec!F112</f>
        <v>667591</v>
      </c>
      <c r="AD112" s="115">
        <f>dec!G112</f>
        <v>241</v>
      </c>
      <c r="AE112" s="113">
        <f>dec!H112</f>
        <v>1311559</v>
      </c>
      <c r="AF112" s="16"/>
      <c r="AG112" s="18">
        <f t="shared" si="17"/>
        <v>24</v>
      </c>
      <c r="AH112" s="85">
        <f t="shared" si="17"/>
        <v>253838</v>
      </c>
      <c r="AI112" s="18">
        <f t="shared" si="18"/>
        <v>-58</v>
      </c>
      <c r="AJ112" s="85">
        <f t="shared" si="18"/>
        <v>-297108</v>
      </c>
      <c r="AK112" s="81">
        <f t="shared" si="19"/>
        <v>-103</v>
      </c>
      <c r="AL112"/>
      <c r="AM112"/>
      <c r="AN112"/>
    </row>
    <row r="113" spans="1:40" s="1" customFormat="1" ht="18.75">
      <c r="A113" s="17">
        <v>104</v>
      </c>
      <c r="B113" s="17" t="s">
        <v>1360</v>
      </c>
      <c r="C113" s="17">
        <v>104</v>
      </c>
      <c r="D113" s="21"/>
      <c r="E113" s="34">
        <f t="shared" si="13"/>
        <v>0</v>
      </c>
      <c r="F113" s="35">
        <f t="shared" si="13"/>
        <v>0</v>
      </c>
      <c r="G113" s="34">
        <f t="shared" si="14"/>
        <v>0</v>
      </c>
      <c r="H113" s="36">
        <f t="shared" si="14"/>
        <v>0</v>
      </c>
      <c r="I113" s="21"/>
      <c r="J113" s="15">
        <v>0</v>
      </c>
      <c r="K113" s="15">
        <v>0</v>
      </c>
      <c r="L113" s="16"/>
      <c r="M113" s="16"/>
      <c r="N113" s="36">
        <f t="shared" si="15"/>
        <v>0</v>
      </c>
      <c r="O113" s="36">
        <f t="shared" si="16"/>
        <v>0</v>
      </c>
      <c r="P113" s="16"/>
      <c r="Q113" s="85">
        <f t="shared" si="10"/>
        <v>0</v>
      </c>
      <c r="R113" s="16"/>
      <c r="S113" s="15">
        <f t="shared" si="11"/>
        <v>0</v>
      </c>
      <c r="T113">
        <v>104</v>
      </c>
      <c r="U113" s="71"/>
      <c r="V113" s="71"/>
      <c r="W113" s="15">
        <f t="shared" si="12"/>
        <v>0</v>
      </c>
      <c r="X113">
        <v>104</v>
      </c>
      <c r="Y113"/>
      <c r="Z113"/>
      <c r="AA113"/>
      <c r="AB113" s="115">
        <f>dec!E113</f>
        <v>0</v>
      </c>
      <c r="AC113" s="113">
        <f>dec!F113</f>
        <v>0</v>
      </c>
      <c r="AD113" s="115">
        <f>dec!G113</f>
        <v>0</v>
      </c>
      <c r="AE113" s="113">
        <f>dec!H113</f>
        <v>0</v>
      </c>
      <c r="AF113" s="16"/>
      <c r="AG113" s="18">
        <f t="shared" si="17"/>
        <v>0</v>
      </c>
      <c r="AH113" s="85">
        <f t="shared" si="17"/>
        <v>0</v>
      </c>
      <c r="AI113" s="18">
        <f t="shared" si="18"/>
        <v>0</v>
      </c>
      <c r="AJ113" s="85">
        <f t="shared" si="18"/>
        <v>0</v>
      </c>
      <c r="AK113" s="81">
        <f t="shared" si="19"/>
        <v>-104</v>
      </c>
      <c r="AL113"/>
      <c r="AM113"/>
      <c r="AN113"/>
    </row>
    <row r="114" spans="1:40" ht="18.75">
      <c r="A114" s="19">
        <v>105</v>
      </c>
      <c r="B114" s="19" t="s">
        <v>579</v>
      </c>
      <c r="C114" s="19">
        <v>105</v>
      </c>
      <c r="D114" s="21"/>
      <c r="E114" s="34">
        <f t="shared" si="13"/>
        <v>37</v>
      </c>
      <c r="F114" s="35">
        <f t="shared" si="13"/>
        <v>193768</v>
      </c>
      <c r="G114" s="34">
        <f t="shared" si="14"/>
        <v>24</v>
      </c>
      <c r="H114" s="36">
        <f t="shared" si="14"/>
        <v>221445</v>
      </c>
      <c r="I114" s="21"/>
      <c r="J114" s="15">
        <v>0</v>
      </c>
      <c r="K114" s="15">
        <v>0</v>
      </c>
      <c r="L114" s="16"/>
      <c r="M114" s="16"/>
      <c r="N114" s="36">
        <f t="shared" si="15"/>
        <v>193768</v>
      </c>
      <c r="O114" s="36">
        <f t="shared" si="16"/>
        <v>221445</v>
      </c>
      <c r="P114" s="20"/>
      <c r="Q114" s="85">
        <f t="shared" si="10"/>
        <v>830487</v>
      </c>
      <c r="R114" s="20"/>
      <c r="S114" s="15">
        <f t="shared" si="11"/>
        <v>0</v>
      </c>
      <c r="T114">
        <v>105</v>
      </c>
      <c r="U114">
        <v>37</v>
      </c>
      <c r="V114">
        <v>193768</v>
      </c>
      <c r="W114" s="15">
        <f t="shared" si="12"/>
        <v>0</v>
      </c>
      <c r="X114">
        <v>105</v>
      </c>
      <c r="Y114">
        <v>24</v>
      </c>
      <c r="Z114">
        <v>221445</v>
      </c>
      <c r="AA114"/>
      <c r="AB114" s="115">
        <f>dec!E114</f>
        <v>37</v>
      </c>
      <c r="AC114" s="113">
        <f>dec!F114</f>
        <v>190439</v>
      </c>
      <c r="AD114" s="115">
        <f>dec!G114</f>
        <v>22</v>
      </c>
      <c r="AE114" s="113">
        <f>dec!H114</f>
        <v>191661</v>
      </c>
      <c r="AF114" s="16"/>
      <c r="AG114" s="18">
        <f t="shared" si="17"/>
        <v>0</v>
      </c>
      <c r="AH114" s="85">
        <f t="shared" si="17"/>
        <v>3329</v>
      </c>
      <c r="AI114" s="18">
        <f t="shared" si="18"/>
        <v>2</v>
      </c>
      <c r="AJ114" s="85">
        <f t="shared" si="18"/>
        <v>29784</v>
      </c>
      <c r="AK114" s="81">
        <f t="shared" si="19"/>
        <v>-105</v>
      </c>
      <c r="AL114"/>
      <c r="AM114"/>
      <c r="AN114"/>
    </row>
    <row r="115" spans="1:40" s="1" customFormat="1" ht="18.75">
      <c r="A115" s="17">
        <v>106</v>
      </c>
      <c r="B115" s="17" t="s">
        <v>1361</v>
      </c>
      <c r="C115" s="17">
        <v>106</v>
      </c>
      <c r="D115" s="21"/>
      <c r="E115" s="34">
        <f t="shared" si="13"/>
        <v>0</v>
      </c>
      <c r="F115" s="35">
        <f t="shared" si="13"/>
        <v>0</v>
      </c>
      <c r="G115" s="34">
        <f t="shared" si="14"/>
        <v>0</v>
      </c>
      <c r="H115" s="36">
        <f t="shared" si="14"/>
        <v>0</v>
      </c>
      <c r="I115" s="21"/>
      <c r="J115" s="15">
        <v>0</v>
      </c>
      <c r="K115" s="15">
        <v>0</v>
      </c>
      <c r="L115" s="16"/>
      <c r="M115" s="16"/>
      <c r="N115" s="36">
        <f t="shared" si="15"/>
        <v>0</v>
      </c>
      <c r="O115" s="36">
        <f t="shared" si="16"/>
        <v>0</v>
      </c>
      <c r="P115" s="16"/>
      <c r="Q115" s="85">
        <f t="shared" si="10"/>
        <v>0</v>
      </c>
      <c r="R115" s="16"/>
      <c r="S115" s="15">
        <f t="shared" si="11"/>
        <v>0</v>
      </c>
      <c r="T115">
        <v>106</v>
      </c>
      <c r="U115"/>
      <c r="V115"/>
      <c r="W115" s="15">
        <f t="shared" si="12"/>
        <v>0</v>
      </c>
      <c r="X115">
        <v>106</v>
      </c>
      <c r="Y115"/>
      <c r="Z115"/>
      <c r="AA115"/>
      <c r="AB115" s="115">
        <f>dec!E115</f>
        <v>0</v>
      </c>
      <c r="AC115" s="113">
        <f>dec!F115</f>
        <v>0</v>
      </c>
      <c r="AD115" s="115">
        <f>dec!G115</f>
        <v>0</v>
      </c>
      <c r="AE115" s="113">
        <f>dec!H115</f>
        <v>0</v>
      </c>
      <c r="AF115" s="16"/>
      <c r="AG115" s="18">
        <f t="shared" si="17"/>
        <v>0</v>
      </c>
      <c r="AH115" s="85">
        <f t="shared" si="17"/>
        <v>0</v>
      </c>
      <c r="AI115" s="18">
        <f t="shared" si="18"/>
        <v>0</v>
      </c>
      <c r="AJ115" s="85">
        <f t="shared" si="18"/>
        <v>0</v>
      </c>
      <c r="AK115" s="81">
        <f t="shared" si="19"/>
        <v>-106</v>
      </c>
      <c r="AL115"/>
      <c r="AM115"/>
      <c r="AN115"/>
    </row>
    <row r="116" spans="1:40" ht="18.75">
      <c r="A116" s="19">
        <v>107</v>
      </c>
      <c r="B116" s="19" t="s">
        <v>860</v>
      </c>
      <c r="C116" s="19">
        <v>107</v>
      </c>
      <c r="D116" s="21"/>
      <c r="E116" s="34">
        <f t="shared" si="13"/>
        <v>39</v>
      </c>
      <c r="F116" s="35">
        <f t="shared" si="13"/>
        <v>223405</v>
      </c>
      <c r="G116" s="34">
        <f t="shared" si="14"/>
        <v>302</v>
      </c>
      <c r="H116" s="36">
        <f t="shared" si="14"/>
        <v>1643777</v>
      </c>
      <c r="I116" s="21"/>
      <c r="J116" s="15">
        <v>0</v>
      </c>
      <c r="K116" s="15">
        <v>0</v>
      </c>
      <c r="L116" s="16"/>
      <c r="M116" s="16"/>
      <c r="N116" s="36">
        <f t="shared" si="15"/>
        <v>223405</v>
      </c>
      <c r="O116" s="36">
        <f t="shared" si="16"/>
        <v>1643777</v>
      </c>
      <c r="P116" s="20"/>
      <c r="Q116" s="85">
        <f t="shared" si="10"/>
        <v>3734705</v>
      </c>
      <c r="R116" s="20"/>
      <c r="S116" s="15">
        <f t="shared" si="11"/>
        <v>0</v>
      </c>
      <c r="T116">
        <v>107</v>
      </c>
      <c r="U116">
        <v>39</v>
      </c>
      <c r="V116">
        <v>223405</v>
      </c>
      <c r="W116" s="15">
        <f t="shared" si="12"/>
        <v>0</v>
      </c>
      <c r="X116">
        <v>107</v>
      </c>
      <c r="Y116">
        <v>302</v>
      </c>
      <c r="Z116">
        <v>1643777</v>
      </c>
      <c r="AA116"/>
      <c r="AB116" s="115">
        <f>dec!E116</f>
        <v>36</v>
      </c>
      <c r="AC116" s="113">
        <f>dec!F116</f>
        <v>193525</v>
      </c>
      <c r="AD116" s="115">
        <f>dec!G116</f>
        <v>303</v>
      </c>
      <c r="AE116" s="113">
        <f>dec!H116</f>
        <v>1675296</v>
      </c>
      <c r="AF116" s="16"/>
      <c r="AG116" s="18">
        <f t="shared" si="17"/>
        <v>3</v>
      </c>
      <c r="AH116" s="85">
        <f t="shared" si="17"/>
        <v>29880</v>
      </c>
      <c r="AI116" s="18">
        <f t="shared" si="18"/>
        <v>-1</v>
      </c>
      <c r="AJ116" s="85">
        <f t="shared" si="18"/>
        <v>-31519</v>
      </c>
      <c r="AK116" s="81">
        <f t="shared" si="19"/>
        <v>-107</v>
      </c>
      <c r="AL116"/>
      <c r="AM116"/>
      <c r="AN116"/>
    </row>
    <row r="117" spans="1:40" s="1" customFormat="1" ht="18.75">
      <c r="A117" s="17">
        <v>108</v>
      </c>
      <c r="B117" s="17" t="s">
        <v>1362</v>
      </c>
      <c r="C117" s="17">
        <v>108</v>
      </c>
      <c r="D117" s="21"/>
      <c r="E117" s="34">
        <f t="shared" si="13"/>
        <v>0</v>
      </c>
      <c r="F117" s="35">
        <f t="shared" si="13"/>
        <v>0</v>
      </c>
      <c r="G117" s="34">
        <f t="shared" si="14"/>
        <v>0</v>
      </c>
      <c r="H117" s="36">
        <f t="shared" si="14"/>
        <v>0</v>
      </c>
      <c r="I117" s="21"/>
      <c r="J117" s="15">
        <v>0</v>
      </c>
      <c r="K117" s="15">
        <v>0</v>
      </c>
      <c r="L117" s="16"/>
      <c r="M117" s="16"/>
      <c r="N117" s="36">
        <f t="shared" si="15"/>
        <v>0</v>
      </c>
      <c r="O117" s="36">
        <f t="shared" si="16"/>
        <v>0</v>
      </c>
      <c r="P117" s="16"/>
      <c r="Q117" s="85">
        <f t="shared" si="10"/>
        <v>0</v>
      </c>
      <c r="R117" s="16"/>
      <c r="S117" s="15">
        <f t="shared" si="11"/>
        <v>0</v>
      </c>
      <c r="T117">
        <v>108</v>
      </c>
      <c r="U117"/>
      <c r="V117"/>
      <c r="W117" s="15">
        <f t="shared" si="12"/>
        <v>0</v>
      </c>
      <c r="X117">
        <v>108</v>
      </c>
      <c r="Y117"/>
      <c r="Z117"/>
      <c r="AA117"/>
      <c r="AB117" s="115">
        <f>dec!E117</f>
        <v>0</v>
      </c>
      <c r="AC117" s="113">
        <f>dec!F117</f>
        <v>0</v>
      </c>
      <c r="AD117" s="115">
        <f>dec!G117</f>
        <v>0</v>
      </c>
      <c r="AE117" s="113">
        <f>dec!H117</f>
        <v>0</v>
      </c>
      <c r="AF117" s="16"/>
      <c r="AG117" s="18">
        <f t="shared" si="17"/>
        <v>0</v>
      </c>
      <c r="AH117" s="85">
        <f t="shared" si="17"/>
        <v>0</v>
      </c>
      <c r="AI117" s="18">
        <f t="shared" si="18"/>
        <v>0</v>
      </c>
      <c r="AJ117" s="85">
        <f t="shared" si="18"/>
        <v>0</v>
      </c>
      <c r="AK117" s="81">
        <f t="shared" si="19"/>
        <v>-108</v>
      </c>
      <c r="AL117"/>
      <c r="AM117"/>
      <c r="AN117"/>
    </row>
    <row r="118" spans="1:40" s="1" customFormat="1" ht="18.75">
      <c r="A118" s="17">
        <v>109</v>
      </c>
      <c r="B118" s="17" t="s">
        <v>1363</v>
      </c>
      <c r="C118" s="17">
        <v>109</v>
      </c>
      <c r="D118" s="21"/>
      <c r="E118" s="34">
        <f t="shared" si="13"/>
        <v>0</v>
      </c>
      <c r="F118" s="35">
        <f t="shared" si="13"/>
        <v>0</v>
      </c>
      <c r="G118" s="34">
        <f t="shared" si="14"/>
        <v>0</v>
      </c>
      <c r="H118" s="36">
        <f t="shared" si="14"/>
        <v>0</v>
      </c>
      <c r="I118" s="21"/>
      <c r="J118" s="15">
        <v>0</v>
      </c>
      <c r="K118" s="15">
        <v>0</v>
      </c>
      <c r="L118" s="16"/>
      <c r="M118" s="16"/>
      <c r="N118" s="36">
        <f t="shared" si="15"/>
        <v>0</v>
      </c>
      <c r="O118" s="36">
        <f t="shared" si="16"/>
        <v>0</v>
      </c>
      <c r="P118" s="16"/>
      <c r="Q118" s="85">
        <f t="shared" si="10"/>
        <v>0</v>
      </c>
      <c r="R118" s="16"/>
      <c r="S118" s="15">
        <f t="shared" si="11"/>
        <v>0</v>
      </c>
      <c r="T118">
        <v>109</v>
      </c>
      <c r="U118"/>
      <c r="V118"/>
      <c r="W118" s="15">
        <f t="shared" si="12"/>
        <v>0</v>
      </c>
      <c r="X118">
        <v>109</v>
      </c>
      <c r="Y118"/>
      <c r="Z118"/>
      <c r="AA118"/>
      <c r="AB118" s="115">
        <f>dec!E118</f>
        <v>0</v>
      </c>
      <c r="AC118" s="113">
        <f>dec!F118</f>
        <v>0</v>
      </c>
      <c r="AD118" s="115">
        <f>dec!G118</f>
        <v>0</v>
      </c>
      <c r="AE118" s="113">
        <f>dec!H118</f>
        <v>0</v>
      </c>
      <c r="AF118" s="16"/>
      <c r="AG118" s="18">
        <f t="shared" si="17"/>
        <v>0</v>
      </c>
      <c r="AH118" s="85">
        <f t="shared" si="17"/>
        <v>0</v>
      </c>
      <c r="AI118" s="18">
        <f t="shared" si="18"/>
        <v>0</v>
      </c>
      <c r="AJ118" s="85">
        <f t="shared" si="18"/>
        <v>0</v>
      </c>
      <c r="AK118" s="81">
        <f t="shared" si="19"/>
        <v>-109</v>
      </c>
      <c r="AL118"/>
      <c r="AM118"/>
      <c r="AN118"/>
    </row>
    <row r="119" spans="1:40" ht="18.75">
      <c r="A119" s="19">
        <v>110</v>
      </c>
      <c r="B119" s="19" t="s">
        <v>793</v>
      </c>
      <c r="C119" s="19">
        <v>110</v>
      </c>
      <c r="D119" s="21"/>
      <c r="E119" s="34">
        <f t="shared" si="13"/>
        <v>33</v>
      </c>
      <c r="F119" s="35">
        <f t="shared" si="13"/>
        <v>191869</v>
      </c>
      <c r="G119" s="34">
        <f t="shared" si="14"/>
        <v>23</v>
      </c>
      <c r="H119" s="36">
        <f t="shared" si="14"/>
        <v>149526</v>
      </c>
      <c r="I119" s="21"/>
      <c r="J119" s="15">
        <v>0</v>
      </c>
      <c r="K119" s="15">
        <v>4381</v>
      </c>
      <c r="L119" s="16"/>
      <c r="M119" s="16"/>
      <c r="N119" s="36">
        <f t="shared" si="15"/>
        <v>191869</v>
      </c>
      <c r="O119" s="36">
        <f t="shared" si="16"/>
        <v>153907</v>
      </c>
      <c r="P119" s="20"/>
      <c r="Q119" s="85">
        <f t="shared" si="10"/>
        <v>691608</v>
      </c>
      <c r="R119" s="20"/>
      <c r="S119" s="15">
        <f t="shared" si="11"/>
        <v>0</v>
      </c>
      <c r="T119">
        <v>110</v>
      </c>
      <c r="U119">
        <v>33</v>
      </c>
      <c r="V119">
        <v>191869</v>
      </c>
      <c r="W119" s="15">
        <f t="shared" si="12"/>
        <v>0</v>
      </c>
      <c r="X119">
        <v>110</v>
      </c>
      <c r="Y119">
        <v>23</v>
      </c>
      <c r="Z119">
        <v>149526</v>
      </c>
      <c r="AA119"/>
      <c r="AB119" s="115">
        <f>dec!E119</f>
        <v>42</v>
      </c>
      <c r="AC119" s="113">
        <f>dec!F119</f>
        <v>266367</v>
      </c>
      <c r="AD119" s="115">
        <f>dec!G119</f>
        <v>35</v>
      </c>
      <c r="AE119" s="113">
        <f>dec!H119</f>
        <v>202296</v>
      </c>
      <c r="AF119" s="16"/>
      <c r="AG119" s="18">
        <f t="shared" si="17"/>
        <v>-9</v>
      </c>
      <c r="AH119" s="85">
        <f t="shared" si="17"/>
        <v>-74498</v>
      </c>
      <c r="AI119" s="18">
        <f t="shared" si="18"/>
        <v>-12</v>
      </c>
      <c r="AJ119" s="85">
        <f t="shared" si="18"/>
        <v>-52770</v>
      </c>
      <c r="AK119" s="81">
        <f t="shared" si="19"/>
        <v>-110</v>
      </c>
      <c r="AL119"/>
      <c r="AM119"/>
      <c r="AN119"/>
    </row>
    <row r="120" spans="1:40" ht="18.75">
      <c r="A120" s="19">
        <v>111</v>
      </c>
      <c r="B120" s="19" t="s">
        <v>812</v>
      </c>
      <c r="C120" s="19">
        <v>111</v>
      </c>
      <c r="D120" s="21"/>
      <c r="E120" s="34">
        <f t="shared" si="13"/>
        <v>133</v>
      </c>
      <c r="F120" s="35">
        <f t="shared" si="13"/>
        <v>771227</v>
      </c>
      <c r="G120" s="34">
        <f t="shared" si="14"/>
        <v>48</v>
      </c>
      <c r="H120" s="36">
        <f t="shared" si="14"/>
        <v>310673</v>
      </c>
      <c r="I120" s="21"/>
      <c r="J120" s="15">
        <v>0</v>
      </c>
      <c r="K120" s="15">
        <v>0</v>
      </c>
      <c r="L120" s="16"/>
      <c r="M120" s="16"/>
      <c r="N120" s="36">
        <f t="shared" si="15"/>
        <v>771227</v>
      </c>
      <c r="O120" s="36">
        <f t="shared" si="16"/>
        <v>310673</v>
      </c>
      <c r="P120" s="20"/>
      <c r="Q120" s="85">
        <f t="shared" si="10"/>
        <v>2163981</v>
      </c>
      <c r="R120" s="20"/>
      <c r="S120" s="15">
        <f t="shared" si="11"/>
        <v>0</v>
      </c>
      <c r="T120">
        <v>111</v>
      </c>
      <c r="U120">
        <v>133</v>
      </c>
      <c r="V120">
        <v>771227</v>
      </c>
      <c r="W120" s="15">
        <f t="shared" si="12"/>
        <v>0</v>
      </c>
      <c r="X120">
        <v>111</v>
      </c>
      <c r="Y120">
        <v>48</v>
      </c>
      <c r="Z120">
        <v>310673</v>
      </c>
      <c r="AA120"/>
      <c r="AB120" s="115">
        <f>dec!E120</f>
        <v>116</v>
      </c>
      <c r="AC120" s="113">
        <f>dec!F120</f>
        <v>667038</v>
      </c>
      <c r="AD120" s="115">
        <f>dec!G120</f>
        <v>48</v>
      </c>
      <c r="AE120" s="113">
        <f>dec!H120</f>
        <v>303479</v>
      </c>
      <c r="AF120" s="16"/>
      <c r="AG120" s="18">
        <f t="shared" si="17"/>
        <v>17</v>
      </c>
      <c r="AH120" s="85">
        <f t="shared" si="17"/>
        <v>104189</v>
      </c>
      <c r="AI120" s="18">
        <f t="shared" si="18"/>
        <v>0</v>
      </c>
      <c r="AJ120" s="85">
        <f t="shared" si="18"/>
        <v>7194</v>
      </c>
      <c r="AK120" s="81">
        <f t="shared" si="19"/>
        <v>-111</v>
      </c>
      <c r="AL120"/>
      <c r="AM120"/>
      <c r="AN120"/>
    </row>
    <row r="121" spans="1:40" ht="18.75">
      <c r="A121" s="19">
        <v>112</v>
      </c>
      <c r="B121" s="19" t="s">
        <v>926</v>
      </c>
      <c r="C121" s="19">
        <v>112</v>
      </c>
      <c r="D121" s="21"/>
      <c r="E121" s="34">
        <f t="shared" si="13"/>
        <v>0</v>
      </c>
      <c r="F121" s="35">
        <f t="shared" si="13"/>
        <v>0</v>
      </c>
      <c r="G121" s="34">
        <f t="shared" si="14"/>
        <v>0</v>
      </c>
      <c r="H121" s="36">
        <f t="shared" si="14"/>
        <v>0</v>
      </c>
      <c r="I121" s="21"/>
      <c r="J121" s="15">
        <v>0</v>
      </c>
      <c r="K121" s="15">
        <v>0</v>
      </c>
      <c r="L121" s="16"/>
      <c r="M121" s="16"/>
      <c r="N121" s="36">
        <f t="shared" si="15"/>
        <v>0</v>
      </c>
      <c r="O121" s="36">
        <f t="shared" si="16"/>
        <v>0</v>
      </c>
      <c r="P121" s="20"/>
      <c r="Q121" s="85">
        <f t="shared" si="10"/>
        <v>0</v>
      </c>
      <c r="R121" s="20"/>
      <c r="S121" s="15">
        <f t="shared" si="11"/>
        <v>0</v>
      </c>
      <c r="T121">
        <v>112</v>
      </c>
      <c r="U121"/>
      <c r="V121"/>
      <c r="W121" s="15">
        <f t="shared" si="12"/>
        <v>0</v>
      </c>
      <c r="X121">
        <v>112</v>
      </c>
      <c r="Y121"/>
      <c r="Z121"/>
      <c r="AA121"/>
      <c r="AB121" s="115">
        <f>dec!E121</f>
        <v>0</v>
      </c>
      <c r="AC121" s="113">
        <f>dec!F121</f>
        <v>0</v>
      </c>
      <c r="AD121" s="115">
        <f>dec!G121</f>
        <v>0</v>
      </c>
      <c r="AE121" s="113">
        <f>dec!H121</f>
        <v>0</v>
      </c>
      <c r="AF121" s="16"/>
      <c r="AG121" s="18">
        <f t="shared" si="17"/>
        <v>0</v>
      </c>
      <c r="AH121" s="85">
        <f t="shared" si="17"/>
        <v>0</v>
      </c>
      <c r="AI121" s="18">
        <f t="shared" si="18"/>
        <v>0</v>
      </c>
      <c r="AJ121" s="85">
        <f t="shared" si="18"/>
        <v>0</v>
      </c>
      <c r="AK121" s="81">
        <f t="shared" si="19"/>
        <v>-112</v>
      </c>
      <c r="AL121"/>
      <c r="AM121"/>
      <c r="AN121"/>
    </row>
    <row r="122" spans="1:40" s="1" customFormat="1" ht="18.75">
      <c r="A122" s="17">
        <v>113</v>
      </c>
      <c r="B122" s="17" t="s">
        <v>1364</v>
      </c>
      <c r="C122" s="17">
        <v>113</v>
      </c>
      <c r="D122" s="21"/>
      <c r="E122" s="34">
        <f t="shared" si="13"/>
        <v>0</v>
      </c>
      <c r="F122" s="35">
        <f t="shared" si="13"/>
        <v>0</v>
      </c>
      <c r="G122" s="34">
        <f t="shared" si="14"/>
        <v>0</v>
      </c>
      <c r="H122" s="36">
        <f t="shared" si="14"/>
        <v>0</v>
      </c>
      <c r="I122" s="21"/>
      <c r="J122" s="15">
        <v>0</v>
      </c>
      <c r="K122" s="15">
        <v>0</v>
      </c>
      <c r="L122" s="16"/>
      <c r="M122" s="16"/>
      <c r="N122" s="36">
        <f t="shared" si="15"/>
        <v>0</v>
      </c>
      <c r="O122" s="36">
        <f t="shared" si="16"/>
        <v>0</v>
      </c>
      <c r="P122" s="16"/>
      <c r="Q122" s="85">
        <f t="shared" si="10"/>
        <v>0</v>
      </c>
      <c r="R122" s="16"/>
      <c r="S122" s="15">
        <f t="shared" si="11"/>
        <v>0</v>
      </c>
      <c r="T122">
        <v>113</v>
      </c>
      <c r="U122"/>
      <c r="V122"/>
      <c r="W122" s="15">
        <f t="shared" si="12"/>
        <v>0</v>
      </c>
      <c r="X122">
        <v>113</v>
      </c>
      <c r="Y122"/>
      <c r="Z122"/>
      <c r="AA122"/>
      <c r="AB122" s="115">
        <f>dec!E122</f>
        <v>0</v>
      </c>
      <c r="AC122" s="113">
        <f>dec!F122</f>
        <v>0</v>
      </c>
      <c r="AD122" s="115">
        <f>dec!G122</f>
        <v>0</v>
      </c>
      <c r="AE122" s="113">
        <f>dec!H122</f>
        <v>0</v>
      </c>
      <c r="AF122" s="16"/>
      <c r="AG122" s="18">
        <f t="shared" si="17"/>
        <v>0</v>
      </c>
      <c r="AH122" s="85">
        <f t="shared" si="17"/>
        <v>0</v>
      </c>
      <c r="AI122" s="18">
        <f t="shared" si="18"/>
        <v>0</v>
      </c>
      <c r="AJ122" s="85">
        <f t="shared" si="18"/>
        <v>0</v>
      </c>
      <c r="AK122" s="81">
        <f t="shared" si="19"/>
        <v>-113</v>
      </c>
      <c r="AL122"/>
      <c r="AM122"/>
      <c r="AN122"/>
    </row>
    <row r="123" spans="1:40" ht="18.75">
      <c r="A123" s="19">
        <v>114</v>
      </c>
      <c r="B123" s="19" t="s">
        <v>815</v>
      </c>
      <c r="C123" s="19">
        <v>114</v>
      </c>
      <c r="D123" s="21"/>
      <c r="E123" s="34">
        <f t="shared" si="13"/>
        <v>83</v>
      </c>
      <c r="F123" s="35">
        <f t="shared" si="13"/>
        <v>508768</v>
      </c>
      <c r="G123" s="34">
        <f t="shared" si="14"/>
        <v>331</v>
      </c>
      <c r="H123" s="36">
        <f t="shared" si="14"/>
        <v>2199691</v>
      </c>
      <c r="I123" s="21"/>
      <c r="J123" s="15">
        <v>0</v>
      </c>
      <c r="K123" s="15">
        <v>17102</v>
      </c>
      <c r="L123" s="16"/>
      <c r="M123" s="16"/>
      <c r="N123" s="36">
        <f t="shared" si="15"/>
        <v>508768</v>
      </c>
      <c r="O123" s="36">
        <f t="shared" si="16"/>
        <v>2216793</v>
      </c>
      <c r="P123" s="20"/>
      <c r="Q123" s="85">
        <f t="shared" si="10"/>
        <v>5451536</v>
      </c>
      <c r="R123" s="20"/>
      <c r="S123" s="15">
        <f t="shared" si="11"/>
        <v>0</v>
      </c>
      <c r="T123">
        <v>114</v>
      </c>
      <c r="U123">
        <v>83</v>
      </c>
      <c r="V123">
        <v>508768</v>
      </c>
      <c r="W123" s="15">
        <f t="shared" si="12"/>
        <v>0</v>
      </c>
      <c r="X123">
        <v>114</v>
      </c>
      <c r="Y123">
        <v>331</v>
      </c>
      <c r="Z123">
        <v>2199691</v>
      </c>
      <c r="AA123"/>
      <c r="AB123" s="115">
        <f>dec!E123</f>
        <v>109</v>
      </c>
      <c r="AC123" s="113">
        <f>dec!F123</f>
        <v>661041</v>
      </c>
      <c r="AD123" s="115">
        <f>dec!G123</f>
        <v>319.5</v>
      </c>
      <c r="AE123" s="113">
        <f>dec!H123</f>
        <v>2219044</v>
      </c>
      <c r="AF123" s="16"/>
      <c r="AG123" s="18">
        <f t="shared" si="17"/>
        <v>-26</v>
      </c>
      <c r="AH123" s="85">
        <f t="shared" si="17"/>
        <v>-152273</v>
      </c>
      <c r="AI123" s="18">
        <f t="shared" si="18"/>
        <v>11.5</v>
      </c>
      <c r="AJ123" s="85">
        <f t="shared" si="18"/>
        <v>-19353</v>
      </c>
      <c r="AK123" s="81">
        <f t="shared" si="19"/>
        <v>-114</v>
      </c>
      <c r="AL123"/>
      <c r="AM123"/>
      <c r="AN123"/>
    </row>
    <row r="124" spans="1:40" s="1" customFormat="1" ht="18.75">
      <c r="A124" s="17">
        <v>115</v>
      </c>
      <c r="B124" s="17" t="s">
        <v>1365</v>
      </c>
      <c r="C124" s="17">
        <v>115</v>
      </c>
      <c r="D124" s="21"/>
      <c r="E124" s="34">
        <f t="shared" si="13"/>
        <v>0</v>
      </c>
      <c r="F124" s="35">
        <f t="shared" si="13"/>
        <v>0</v>
      </c>
      <c r="G124" s="34">
        <f t="shared" si="14"/>
        <v>0</v>
      </c>
      <c r="H124" s="36">
        <f t="shared" si="14"/>
        <v>0</v>
      </c>
      <c r="I124" s="21"/>
      <c r="J124" s="15">
        <v>0</v>
      </c>
      <c r="K124" s="15">
        <v>0</v>
      </c>
      <c r="L124" s="16"/>
      <c r="M124" s="16"/>
      <c r="N124" s="36">
        <f t="shared" si="15"/>
        <v>0</v>
      </c>
      <c r="O124" s="36">
        <f t="shared" si="16"/>
        <v>0</v>
      </c>
      <c r="P124" s="16"/>
      <c r="Q124" s="85">
        <f t="shared" si="10"/>
        <v>0</v>
      </c>
      <c r="R124" s="16"/>
      <c r="S124" s="15">
        <f t="shared" si="11"/>
        <v>0</v>
      </c>
      <c r="T124">
        <v>115</v>
      </c>
      <c r="U124"/>
      <c r="V124"/>
      <c r="W124" s="15">
        <f t="shared" si="12"/>
        <v>0</v>
      </c>
      <c r="X124">
        <v>115</v>
      </c>
      <c r="Y124"/>
      <c r="Z124"/>
      <c r="AA124"/>
      <c r="AB124" s="115">
        <f>dec!E124</f>
        <v>0</v>
      </c>
      <c r="AC124" s="113">
        <f>dec!F124</f>
        <v>0</v>
      </c>
      <c r="AD124" s="115">
        <f>dec!G124</f>
        <v>0</v>
      </c>
      <c r="AE124" s="113">
        <f>dec!H124</f>
        <v>0</v>
      </c>
      <c r="AF124" s="16"/>
      <c r="AG124" s="18">
        <f t="shared" si="17"/>
        <v>0</v>
      </c>
      <c r="AH124" s="85">
        <f t="shared" si="17"/>
        <v>0</v>
      </c>
      <c r="AI124" s="18">
        <f t="shared" si="18"/>
        <v>0</v>
      </c>
      <c r="AJ124" s="85">
        <f t="shared" si="18"/>
        <v>0</v>
      </c>
      <c r="AK124" s="81">
        <f t="shared" si="19"/>
        <v>-115</v>
      </c>
      <c r="AL124"/>
      <c r="AM124"/>
      <c r="AN124"/>
    </row>
    <row r="125" spans="1:40" s="1" customFormat="1" ht="18.75">
      <c r="A125" s="17">
        <v>116</v>
      </c>
      <c r="B125" s="17" t="s">
        <v>1366</v>
      </c>
      <c r="C125" s="17">
        <v>116</v>
      </c>
      <c r="D125" s="21"/>
      <c r="E125" s="34">
        <f t="shared" si="13"/>
        <v>0</v>
      </c>
      <c r="F125" s="35">
        <f t="shared" si="13"/>
        <v>0</v>
      </c>
      <c r="G125" s="34">
        <f t="shared" si="14"/>
        <v>0</v>
      </c>
      <c r="H125" s="36">
        <f t="shared" si="14"/>
        <v>0</v>
      </c>
      <c r="I125" s="21"/>
      <c r="J125" s="15">
        <v>0</v>
      </c>
      <c r="K125" s="15">
        <v>0</v>
      </c>
      <c r="L125" s="16"/>
      <c r="M125" s="16"/>
      <c r="N125" s="36">
        <f t="shared" si="15"/>
        <v>0</v>
      </c>
      <c r="O125" s="36">
        <f t="shared" si="16"/>
        <v>0</v>
      </c>
      <c r="P125" s="16"/>
      <c r="Q125" s="85">
        <f t="shared" si="10"/>
        <v>0</v>
      </c>
      <c r="R125" s="16"/>
      <c r="S125" s="15">
        <f t="shared" si="11"/>
        <v>0</v>
      </c>
      <c r="T125">
        <v>116</v>
      </c>
      <c r="U125"/>
      <c r="V125"/>
      <c r="W125" s="15">
        <f t="shared" si="12"/>
        <v>0</v>
      </c>
      <c r="X125">
        <v>116</v>
      </c>
      <c r="Y125"/>
      <c r="Z125"/>
      <c r="AA125"/>
      <c r="AB125" s="115">
        <f>dec!E125</f>
        <v>0</v>
      </c>
      <c r="AC125" s="113">
        <f>dec!F125</f>
        <v>0</v>
      </c>
      <c r="AD125" s="115">
        <f>dec!G125</f>
        <v>0</v>
      </c>
      <c r="AE125" s="113">
        <f>dec!H125</f>
        <v>0</v>
      </c>
      <c r="AF125" s="16"/>
      <c r="AG125" s="18">
        <f t="shared" si="17"/>
        <v>0</v>
      </c>
      <c r="AH125" s="85">
        <f t="shared" si="17"/>
        <v>0</v>
      </c>
      <c r="AI125" s="18">
        <f t="shared" si="18"/>
        <v>0</v>
      </c>
      <c r="AJ125" s="85">
        <f t="shared" si="18"/>
        <v>0</v>
      </c>
      <c r="AK125" s="81">
        <f t="shared" si="19"/>
        <v>-116</v>
      </c>
      <c r="AL125"/>
      <c r="AM125"/>
      <c r="AN125"/>
    </row>
    <row r="126" spans="1:40" ht="18.75">
      <c r="A126" s="19">
        <v>117</v>
      </c>
      <c r="B126" s="19" t="s">
        <v>1367</v>
      </c>
      <c r="C126" s="19">
        <v>117</v>
      </c>
      <c r="D126" s="21"/>
      <c r="E126" s="34">
        <f t="shared" si="13"/>
        <v>99</v>
      </c>
      <c r="F126" s="35">
        <f t="shared" si="13"/>
        <v>551534</v>
      </c>
      <c r="G126" s="34">
        <f t="shared" si="14"/>
        <v>62</v>
      </c>
      <c r="H126" s="36">
        <f t="shared" si="14"/>
        <v>419383</v>
      </c>
      <c r="I126" s="21"/>
      <c r="J126" s="15">
        <v>0</v>
      </c>
      <c r="K126" s="15">
        <v>0</v>
      </c>
      <c r="L126" s="16"/>
      <c r="M126" s="16"/>
      <c r="N126" s="36">
        <f t="shared" si="15"/>
        <v>551534</v>
      </c>
      <c r="O126" s="36">
        <f t="shared" si="16"/>
        <v>419383</v>
      </c>
      <c r="P126" s="20"/>
      <c r="Q126" s="85">
        <f t="shared" si="10"/>
        <v>1941995</v>
      </c>
      <c r="R126" s="20"/>
      <c r="S126" s="15">
        <f t="shared" si="11"/>
        <v>0</v>
      </c>
      <c r="T126">
        <v>117</v>
      </c>
      <c r="U126">
        <v>99</v>
      </c>
      <c r="V126">
        <v>551534</v>
      </c>
      <c r="W126" s="15">
        <f t="shared" si="12"/>
        <v>0</v>
      </c>
      <c r="X126">
        <v>117</v>
      </c>
      <c r="Y126">
        <v>62</v>
      </c>
      <c r="Z126">
        <v>419383</v>
      </c>
      <c r="AA126"/>
      <c r="AB126" s="115">
        <f>dec!E126</f>
        <v>97</v>
      </c>
      <c r="AC126" s="113">
        <f>dec!F126</f>
        <v>545205</v>
      </c>
      <c r="AD126" s="115">
        <f>dec!G126</f>
        <v>48</v>
      </c>
      <c r="AE126" s="113">
        <f>dec!H126</f>
        <v>314228</v>
      </c>
      <c r="AF126" s="16"/>
      <c r="AG126" s="18">
        <f t="shared" si="17"/>
        <v>2</v>
      </c>
      <c r="AH126" s="85">
        <f t="shared" si="17"/>
        <v>6329</v>
      </c>
      <c r="AI126" s="18">
        <f t="shared" si="18"/>
        <v>14</v>
      </c>
      <c r="AJ126" s="85">
        <f t="shared" si="18"/>
        <v>105155</v>
      </c>
      <c r="AK126" s="81">
        <f t="shared" si="19"/>
        <v>-117</v>
      </c>
      <c r="AL126"/>
      <c r="AM126"/>
      <c r="AN126"/>
    </row>
    <row r="127" spans="1:40" s="1" customFormat="1" ht="18.75">
      <c r="A127" s="17">
        <v>118</v>
      </c>
      <c r="B127" s="17" t="s">
        <v>1368</v>
      </c>
      <c r="C127" s="17">
        <v>118</v>
      </c>
      <c r="D127" s="21"/>
      <c r="E127" s="34">
        <f t="shared" si="13"/>
        <v>0</v>
      </c>
      <c r="F127" s="35">
        <f t="shared" si="13"/>
        <v>0</v>
      </c>
      <c r="G127" s="34">
        <f t="shared" si="14"/>
        <v>1</v>
      </c>
      <c r="H127" s="36">
        <f t="shared" si="14"/>
        <v>5000</v>
      </c>
      <c r="I127" s="21"/>
      <c r="J127" s="15">
        <v>0</v>
      </c>
      <c r="K127" s="15">
        <v>0</v>
      </c>
      <c r="L127" s="16"/>
      <c r="M127" s="16"/>
      <c r="N127" s="36">
        <f t="shared" si="15"/>
        <v>0</v>
      </c>
      <c r="O127" s="36">
        <f t="shared" si="16"/>
        <v>5000</v>
      </c>
      <c r="P127" s="16"/>
      <c r="Q127" s="85">
        <f t="shared" si="10"/>
        <v>10001</v>
      </c>
      <c r="R127" s="16"/>
      <c r="S127" s="15">
        <f t="shared" si="11"/>
        <v>0</v>
      </c>
      <c r="T127">
        <v>118</v>
      </c>
      <c r="U127" s="71"/>
      <c r="V127" s="71"/>
      <c r="W127" s="15">
        <f t="shared" si="12"/>
        <v>0</v>
      </c>
      <c r="X127">
        <v>118</v>
      </c>
      <c r="Y127">
        <v>1</v>
      </c>
      <c r="Z127">
        <v>5000</v>
      </c>
      <c r="AA127"/>
      <c r="AB127" s="115">
        <f>dec!E127</f>
        <v>0</v>
      </c>
      <c r="AC127" s="113">
        <f>dec!F127</f>
        <v>0</v>
      </c>
      <c r="AD127" s="115">
        <f>dec!G127</f>
        <v>1</v>
      </c>
      <c r="AE127" s="113">
        <f>dec!H127</f>
        <v>5000</v>
      </c>
      <c r="AF127" s="16"/>
      <c r="AG127" s="18">
        <f t="shared" si="17"/>
        <v>0</v>
      </c>
      <c r="AH127" s="85">
        <f t="shared" si="17"/>
        <v>0</v>
      </c>
      <c r="AI127" s="18">
        <f t="shared" si="18"/>
        <v>0</v>
      </c>
      <c r="AJ127" s="85">
        <f t="shared" si="18"/>
        <v>0</v>
      </c>
      <c r="AK127" s="81">
        <f t="shared" si="19"/>
        <v>-118</v>
      </c>
      <c r="AL127"/>
      <c r="AM127"/>
      <c r="AN127"/>
    </row>
    <row r="128" spans="1:40" s="1" customFormat="1" ht="18.75">
      <c r="A128" s="17">
        <v>119</v>
      </c>
      <c r="B128" s="17" t="s">
        <v>1369</v>
      </c>
      <c r="C128" s="17">
        <v>119</v>
      </c>
      <c r="D128" s="21"/>
      <c r="E128" s="34">
        <f t="shared" si="13"/>
        <v>0</v>
      </c>
      <c r="F128" s="35">
        <f t="shared" si="13"/>
        <v>0</v>
      </c>
      <c r="G128" s="34">
        <f t="shared" si="14"/>
        <v>0</v>
      </c>
      <c r="H128" s="36">
        <f t="shared" si="14"/>
        <v>0</v>
      </c>
      <c r="I128" s="21"/>
      <c r="J128" s="15">
        <v>0</v>
      </c>
      <c r="K128" s="15">
        <v>0</v>
      </c>
      <c r="L128" s="16"/>
      <c r="M128" s="16"/>
      <c r="N128" s="36">
        <f t="shared" si="15"/>
        <v>0</v>
      </c>
      <c r="O128" s="36">
        <f t="shared" si="16"/>
        <v>0</v>
      </c>
      <c r="P128" s="16"/>
      <c r="Q128" s="85">
        <f t="shared" si="10"/>
        <v>0</v>
      </c>
      <c r="R128" s="16"/>
      <c r="S128" s="15">
        <f t="shared" si="11"/>
        <v>0</v>
      </c>
      <c r="T128">
        <v>119</v>
      </c>
      <c r="U128"/>
      <c r="V128"/>
      <c r="W128" s="15">
        <f t="shared" si="12"/>
        <v>0</v>
      </c>
      <c r="X128">
        <v>119</v>
      </c>
      <c r="Y128"/>
      <c r="Z128"/>
      <c r="AA128"/>
      <c r="AB128" s="115">
        <f>dec!E128</f>
        <v>0</v>
      </c>
      <c r="AC128" s="113">
        <f>dec!F128</f>
        <v>0</v>
      </c>
      <c r="AD128" s="115">
        <f>dec!G128</f>
        <v>0</v>
      </c>
      <c r="AE128" s="113">
        <f>dec!H128</f>
        <v>0</v>
      </c>
      <c r="AF128" s="16"/>
      <c r="AG128" s="18">
        <f t="shared" si="17"/>
        <v>0</v>
      </c>
      <c r="AH128" s="85">
        <f t="shared" si="17"/>
        <v>0</v>
      </c>
      <c r="AI128" s="18">
        <f t="shared" si="18"/>
        <v>0</v>
      </c>
      <c r="AJ128" s="85">
        <f t="shared" si="18"/>
        <v>0</v>
      </c>
      <c r="AK128" s="81">
        <f t="shared" si="19"/>
        <v>-119</v>
      </c>
      <c r="AL128"/>
      <c r="AM128"/>
      <c r="AN128"/>
    </row>
    <row r="129" spans="1:40" s="1" customFormat="1" ht="18.75">
      <c r="A129" s="17">
        <v>120</v>
      </c>
      <c r="B129" s="17" t="s">
        <v>1370</v>
      </c>
      <c r="C129" s="17">
        <v>120</v>
      </c>
      <c r="D129" s="21"/>
      <c r="E129" s="34">
        <f t="shared" si="13"/>
        <v>0</v>
      </c>
      <c r="F129" s="35">
        <f t="shared" si="13"/>
        <v>0</v>
      </c>
      <c r="G129" s="34">
        <f t="shared" si="14"/>
        <v>0</v>
      </c>
      <c r="H129" s="36">
        <f t="shared" si="14"/>
        <v>0</v>
      </c>
      <c r="I129" s="21"/>
      <c r="J129" s="15">
        <v>0</v>
      </c>
      <c r="K129" s="15">
        <v>0</v>
      </c>
      <c r="L129" s="16"/>
      <c r="M129" s="16"/>
      <c r="N129" s="36">
        <f t="shared" si="15"/>
        <v>0</v>
      </c>
      <c r="O129" s="36">
        <f t="shared" si="16"/>
        <v>0</v>
      </c>
      <c r="P129" s="16"/>
      <c r="Q129" s="85">
        <f t="shared" si="10"/>
        <v>0</v>
      </c>
      <c r="R129" s="16"/>
      <c r="S129" s="15">
        <f t="shared" si="11"/>
        <v>0</v>
      </c>
      <c r="T129">
        <v>120</v>
      </c>
      <c r="U129" s="71"/>
      <c r="V129" s="71"/>
      <c r="W129" s="15">
        <f t="shared" si="12"/>
        <v>0</v>
      </c>
      <c r="X129">
        <v>120</v>
      </c>
      <c r="Y129"/>
      <c r="Z129"/>
      <c r="AA129"/>
      <c r="AB129" s="115">
        <f>dec!E129</f>
        <v>0</v>
      </c>
      <c r="AC129" s="113">
        <f>dec!F129</f>
        <v>0</v>
      </c>
      <c r="AD129" s="115">
        <f>dec!G129</f>
        <v>0</v>
      </c>
      <c r="AE129" s="113">
        <f>dec!H129</f>
        <v>0</v>
      </c>
      <c r="AF129" s="16"/>
      <c r="AG129" s="18">
        <f t="shared" si="17"/>
        <v>0</v>
      </c>
      <c r="AH129" s="85">
        <f t="shared" si="17"/>
        <v>0</v>
      </c>
      <c r="AI129" s="18">
        <f t="shared" si="18"/>
        <v>0</v>
      </c>
      <c r="AJ129" s="85">
        <f t="shared" si="18"/>
        <v>0</v>
      </c>
      <c r="AK129" s="81">
        <f t="shared" si="19"/>
        <v>-120</v>
      </c>
      <c r="AL129"/>
      <c r="AM129"/>
      <c r="AN129"/>
    </row>
    <row r="130" spans="1:40" ht="18.75">
      <c r="A130" s="19">
        <v>121</v>
      </c>
      <c r="B130" s="19" t="s">
        <v>820</v>
      </c>
      <c r="C130" s="19">
        <v>121</v>
      </c>
      <c r="D130" s="21"/>
      <c r="E130" s="34">
        <f t="shared" si="13"/>
        <v>3</v>
      </c>
      <c r="F130" s="35">
        <f t="shared" si="13"/>
        <v>39986</v>
      </c>
      <c r="G130" s="34">
        <f t="shared" si="14"/>
        <v>9</v>
      </c>
      <c r="H130" s="36">
        <f t="shared" si="14"/>
        <v>45000</v>
      </c>
      <c r="I130" s="21"/>
      <c r="J130" s="15">
        <v>0</v>
      </c>
      <c r="K130" s="15">
        <v>0</v>
      </c>
      <c r="L130" s="16"/>
      <c r="M130" s="16"/>
      <c r="N130" s="36">
        <f t="shared" si="15"/>
        <v>39986</v>
      </c>
      <c r="O130" s="36">
        <f t="shared" si="16"/>
        <v>45000</v>
      </c>
      <c r="P130" s="20"/>
      <c r="Q130" s="85">
        <f t="shared" si="10"/>
        <v>169984</v>
      </c>
      <c r="R130" s="20"/>
      <c r="S130" s="15">
        <f t="shared" si="11"/>
        <v>0</v>
      </c>
      <c r="T130">
        <v>121</v>
      </c>
      <c r="U130">
        <v>3</v>
      </c>
      <c r="V130">
        <v>39986</v>
      </c>
      <c r="W130" s="15">
        <f t="shared" si="12"/>
        <v>0</v>
      </c>
      <c r="X130">
        <v>121</v>
      </c>
      <c r="Y130">
        <v>9</v>
      </c>
      <c r="Z130">
        <v>45000</v>
      </c>
      <c r="AA130"/>
      <c r="AB130" s="115">
        <f>dec!E130</f>
        <v>4</v>
      </c>
      <c r="AC130" s="113">
        <f>dec!F130</f>
        <v>24000</v>
      </c>
      <c r="AD130" s="115">
        <f>dec!G130</f>
        <v>5</v>
      </c>
      <c r="AE130" s="113">
        <f>dec!H130</f>
        <v>25000</v>
      </c>
      <c r="AF130" s="16"/>
      <c r="AG130" s="18">
        <f t="shared" si="17"/>
        <v>-1</v>
      </c>
      <c r="AH130" s="85">
        <f t="shared" si="17"/>
        <v>15986</v>
      </c>
      <c r="AI130" s="18">
        <f t="shared" si="18"/>
        <v>4</v>
      </c>
      <c r="AJ130" s="85">
        <f t="shared" si="18"/>
        <v>20000</v>
      </c>
      <c r="AK130" s="81">
        <f t="shared" si="19"/>
        <v>-121</v>
      </c>
      <c r="AL130"/>
      <c r="AM130"/>
      <c r="AN130"/>
    </row>
    <row r="131" spans="1:40" s="1" customFormat="1" ht="18.75">
      <c r="A131" s="17">
        <v>122</v>
      </c>
      <c r="B131" s="17" t="s">
        <v>1372</v>
      </c>
      <c r="C131" s="17">
        <v>122</v>
      </c>
      <c r="D131" s="21"/>
      <c r="E131" s="34">
        <f t="shared" si="13"/>
        <v>0</v>
      </c>
      <c r="F131" s="35">
        <f t="shared" si="13"/>
        <v>0</v>
      </c>
      <c r="G131" s="34">
        <f t="shared" si="14"/>
        <v>1</v>
      </c>
      <c r="H131" s="36">
        <f t="shared" si="14"/>
        <v>6700</v>
      </c>
      <c r="I131" s="21"/>
      <c r="J131" s="15">
        <v>0</v>
      </c>
      <c r="K131" s="15">
        <v>0</v>
      </c>
      <c r="L131" s="16"/>
      <c r="M131" s="16"/>
      <c r="N131" s="36">
        <f t="shared" si="15"/>
        <v>0</v>
      </c>
      <c r="O131" s="36">
        <f t="shared" si="16"/>
        <v>6700</v>
      </c>
      <c r="P131" s="16"/>
      <c r="Q131" s="85">
        <f t="shared" si="10"/>
        <v>13401</v>
      </c>
      <c r="R131" s="16"/>
      <c r="S131" s="15">
        <f t="shared" si="11"/>
        <v>0</v>
      </c>
      <c r="T131">
        <v>122</v>
      </c>
      <c r="U131"/>
      <c r="V131"/>
      <c r="W131" s="15">
        <f t="shared" si="12"/>
        <v>0</v>
      </c>
      <c r="X131">
        <v>122</v>
      </c>
      <c r="Y131">
        <v>1</v>
      </c>
      <c r="Z131">
        <v>6700</v>
      </c>
      <c r="AA131"/>
      <c r="AB131" s="115">
        <f>dec!E131</f>
        <v>0</v>
      </c>
      <c r="AC131" s="113">
        <f>dec!F131</f>
        <v>0</v>
      </c>
      <c r="AD131" s="115">
        <f>dec!G131</f>
        <v>2</v>
      </c>
      <c r="AE131" s="113">
        <f>dec!H131</f>
        <v>10000</v>
      </c>
      <c r="AF131" s="16"/>
      <c r="AG131" s="18">
        <f t="shared" si="17"/>
        <v>0</v>
      </c>
      <c r="AH131" s="85">
        <f t="shared" si="17"/>
        <v>0</v>
      </c>
      <c r="AI131" s="18">
        <f t="shared" si="18"/>
        <v>-1</v>
      </c>
      <c r="AJ131" s="85">
        <f t="shared" si="18"/>
        <v>-3300</v>
      </c>
      <c r="AK131" s="81">
        <f t="shared" si="19"/>
        <v>-122</v>
      </c>
      <c r="AL131"/>
      <c r="AM131"/>
      <c r="AN131"/>
    </row>
    <row r="132" spans="1:40" s="1" customFormat="1" ht="18.75">
      <c r="A132" s="17">
        <v>123</v>
      </c>
      <c r="B132" s="17" t="s">
        <v>1373</v>
      </c>
      <c r="C132" s="17">
        <v>123</v>
      </c>
      <c r="D132" s="21"/>
      <c r="E132" s="34">
        <f t="shared" si="13"/>
        <v>0</v>
      </c>
      <c r="F132" s="35">
        <f t="shared" si="13"/>
        <v>0</v>
      </c>
      <c r="G132" s="34">
        <f t="shared" si="14"/>
        <v>0</v>
      </c>
      <c r="H132" s="36">
        <f t="shared" si="14"/>
        <v>0</v>
      </c>
      <c r="I132" s="21"/>
      <c r="J132" s="15">
        <v>0</v>
      </c>
      <c r="K132" s="15">
        <v>0</v>
      </c>
      <c r="L132" s="16"/>
      <c r="M132" s="16"/>
      <c r="N132" s="36">
        <f t="shared" si="15"/>
        <v>0</v>
      </c>
      <c r="O132" s="36">
        <f t="shared" si="16"/>
        <v>0</v>
      </c>
      <c r="P132" s="16"/>
      <c r="Q132" s="85">
        <f t="shared" si="10"/>
        <v>0</v>
      </c>
      <c r="R132" s="16"/>
      <c r="S132" s="15">
        <f t="shared" si="11"/>
        <v>0</v>
      </c>
      <c r="T132">
        <v>123</v>
      </c>
      <c r="U132"/>
      <c r="V132"/>
      <c r="W132" s="15">
        <f t="shared" si="12"/>
        <v>0</v>
      </c>
      <c r="X132">
        <v>123</v>
      </c>
      <c r="Y132"/>
      <c r="Z132"/>
      <c r="AA132"/>
      <c r="AB132" s="115">
        <f>dec!E132</f>
        <v>0</v>
      </c>
      <c r="AC132" s="113">
        <f>dec!F132</f>
        <v>0</v>
      </c>
      <c r="AD132" s="115">
        <f>dec!G132</f>
        <v>0</v>
      </c>
      <c r="AE132" s="113">
        <f>dec!H132</f>
        <v>0</v>
      </c>
      <c r="AF132" s="16"/>
      <c r="AG132" s="18">
        <f t="shared" si="17"/>
        <v>0</v>
      </c>
      <c r="AH132" s="85">
        <f t="shared" si="17"/>
        <v>0</v>
      </c>
      <c r="AI132" s="18">
        <f t="shared" si="18"/>
        <v>0</v>
      </c>
      <c r="AJ132" s="85">
        <f t="shared" si="18"/>
        <v>0</v>
      </c>
      <c r="AK132" s="81">
        <f t="shared" si="19"/>
        <v>-123</v>
      </c>
      <c r="AL132"/>
      <c r="AM132"/>
      <c r="AN132"/>
    </row>
    <row r="133" spans="1:40" s="1" customFormat="1" ht="18.75">
      <c r="A133" s="17">
        <v>124</v>
      </c>
      <c r="B133" s="17" t="s">
        <v>1374</v>
      </c>
      <c r="C133" s="17">
        <v>124</v>
      </c>
      <c r="D133" s="21"/>
      <c r="E133" s="34">
        <f t="shared" si="13"/>
        <v>0</v>
      </c>
      <c r="F133" s="35">
        <f t="shared" si="13"/>
        <v>0</v>
      </c>
      <c r="G133" s="34">
        <f t="shared" si="14"/>
        <v>0</v>
      </c>
      <c r="H133" s="36">
        <f t="shared" si="14"/>
        <v>0</v>
      </c>
      <c r="I133" s="21"/>
      <c r="J133" s="15">
        <v>0</v>
      </c>
      <c r="K133" s="15">
        <v>0</v>
      </c>
      <c r="L133" s="16"/>
      <c r="M133" s="16"/>
      <c r="N133" s="36">
        <f t="shared" si="15"/>
        <v>0</v>
      </c>
      <c r="O133" s="36">
        <f t="shared" si="16"/>
        <v>0</v>
      </c>
      <c r="P133" s="16"/>
      <c r="Q133" s="85">
        <f t="shared" si="10"/>
        <v>0</v>
      </c>
      <c r="R133" s="16"/>
      <c r="S133" s="15">
        <f t="shared" si="11"/>
        <v>0</v>
      </c>
      <c r="T133">
        <v>124</v>
      </c>
      <c r="U133"/>
      <c r="V133"/>
      <c r="W133" s="15">
        <f t="shared" si="12"/>
        <v>0</v>
      </c>
      <c r="X133">
        <v>124</v>
      </c>
      <c r="Y133"/>
      <c r="Z133"/>
      <c r="AA133"/>
      <c r="AB133" s="115">
        <f>dec!E133</f>
        <v>0</v>
      </c>
      <c r="AC133" s="113">
        <f>dec!F133</f>
        <v>0</v>
      </c>
      <c r="AD133" s="115">
        <f>dec!G133</f>
        <v>0</v>
      </c>
      <c r="AE133" s="113">
        <f>dec!H133</f>
        <v>0</v>
      </c>
      <c r="AF133" s="16"/>
      <c r="AG133" s="18">
        <f t="shared" si="17"/>
        <v>0</v>
      </c>
      <c r="AH133" s="85">
        <f t="shared" si="17"/>
        <v>0</v>
      </c>
      <c r="AI133" s="18">
        <f t="shared" si="18"/>
        <v>0</v>
      </c>
      <c r="AJ133" s="85">
        <f t="shared" si="18"/>
        <v>0</v>
      </c>
      <c r="AK133" s="81">
        <f t="shared" si="19"/>
        <v>-124</v>
      </c>
      <c r="AL133"/>
      <c r="AM133"/>
      <c r="AN133"/>
    </row>
    <row r="134" spans="1:40" ht="18.75">
      <c r="A134" s="19">
        <v>125</v>
      </c>
      <c r="B134" s="19" t="s">
        <v>1268</v>
      </c>
      <c r="C134" s="19">
        <v>125</v>
      </c>
      <c r="D134" s="21"/>
      <c r="E134" s="34">
        <f t="shared" si="13"/>
        <v>70</v>
      </c>
      <c r="F134" s="35">
        <f t="shared" si="13"/>
        <v>374135</v>
      </c>
      <c r="G134" s="34">
        <f t="shared" si="14"/>
        <v>6</v>
      </c>
      <c r="H134" s="36">
        <f t="shared" si="14"/>
        <v>36515</v>
      </c>
      <c r="I134" s="21"/>
      <c r="J134" s="15">
        <v>0</v>
      </c>
      <c r="K134" s="15">
        <v>0</v>
      </c>
      <c r="L134" s="16"/>
      <c r="M134" s="16"/>
      <c r="N134" s="36">
        <f t="shared" si="15"/>
        <v>374135</v>
      </c>
      <c r="O134" s="36">
        <f t="shared" si="16"/>
        <v>36515</v>
      </c>
      <c r="P134" s="20"/>
      <c r="Q134" s="85">
        <f t="shared" si="10"/>
        <v>821376</v>
      </c>
      <c r="R134" s="20"/>
      <c r="S134" s="15">
        <f t="shared" si="11"/>
        <v>0</v>
      </c>
      <c r="T134" s="122">
        <v>125</v>
      </c>
      <c r="U134" s="71">
        <v>70</v>
      </c>
      <c r="V134" s="71">
        <v>374135</v>
      </c>
      <c r="W134" s="15">
        <f t="shared" si="12"/>
        <v>0</v>
      </c>
      <c r="X134">
        <v>125</v>
      </c>
      <c r="Y134">
        <v>6</v>
      </c>
      <c r="Z134">
        <v>36515</v>
      </c>
      <c r="AA134"/>
      <c r="AB134" s="115">
        <f>dec!E134</f>
        <v>68</v>
      </c>
      <c r="AC134" s="113">
        <f>dec!F134</f>
        <v>358354</v>
      </c>
      <c r="AD134" s="115">
        <f>dec!G134</f>
        <v>4</v>
      </c>
      <c r="AE134" s="113">
        <f>dec!H134</f>
        <v>20000</v>
      </c>
      <c r="AF134" s="16"/>
      <c r="AG134" s="18">
        <f t="shared" si="17"/>
        <v>2</v>
      </c>
      <c r="AH134" s="85">
        <f t="shared" si="17"/>
        <v>15781</v>
      </c>
      <c r="AI134" s="18">
        <f t="shared" si="18"/>
        <v>2</v>
      </c>
      <c r="AJ134" s="85">
        <f t="shared" si="18"/>
        <v>16515</v>
      </c>
      <c r="AK134" s="81">
        <f t="shared" si="19"/>
        <v>-125</v>
      </c>
      <c r="AL134"/>
      <c r="AM134"/>
      <c r="AN134"/>
    </row>
    <row r="135" spans="1:40" ht="18.75">
      <c r="A135" s="19">
        <v>126</v>
      </c>
      <c r="B135" s="19" t="s">
        <v>779</v>
      </c>
      <c r="C135" s="19">
        <v>126</v>
      </c>
      <c r="D135" s="21"/>
      <c r="E135" s="34">
        <f t="shared" si="13"/>
        <v>0</v>
      </c>
      <c r="F135" s="35">
        <f t="shared" si="13"/>
        <v>0</v>
      </c>
      <c r="G135" s="34">
        <f t="shared" si="14"/>
        <v>0</v>
      </c>
      <c r="H135" s="36">
        <f t="shared" si="14"/>
        <v>0</v>
      </c>
      <c r="I135" s="21"/>
      <c r="J135" s="15">
        <v>0</v>
      </c>
      <c r="K135" s="15">
        <v>0</v>
      </c>
      <c r="L135" s="16"/>
      <c r="M135" s="16"/>
      <c r="N135" s="36">
        <f t="shared" si="15"/>
        <v>0</v>
      </c>
      <c r="O135" s="36">
        <f t="shared" si="16"/>
        <v>0</v>
      </c>
      <c r="P135" s="20"/>
      <c r="Q135" s="85">
        <f t="shared" si="10"/>
        <v>0</v>
      </c>
      <c r="R135" s="20"/>
      <c r="S135" s="15">
        <f t="shared" si="11"/>
        <v>0</v>
      </c>
      <c r="T135">
        <v>126</v>
      </c>
      <c r="U135"/>
      <c r="V135"/>
      <c r="W135" s="15">
        <f t="shared" si="12"/>
        <v>0</v>
      </c>
      <c r="X135">
        <v>126</v>
      </c>
      <c r="Y135"/>
      <c r="Z135"/>
      <c r="AA135"/>
      <c r="AB135" s="115">
        <f>dec!E135</f>
        <v>0</v>
      </c>
      <c r="AC135" s="113">
        <f>dec!F135</f>
        <v>0</v>
      </c>
      <c r="AD135" s="115">
        <f>dec!G135</f>
        <v>0</v>
      </c>
      <c r="AE135" s="113">
        <f>dec!H135</f>
        <v>0</v>
      </c>
      <c r="AF135" s="16"/>
      <c r="AG135" s="18">
        <f t="shared" si="17"/>
        <v>0</v>
      </c>
      <c r="AH135" s="85">
        <f t="shared" si="17"/>
        <v>0</v>
      </c>
      <c r="AI135" s="18">
        <f t="shared" si="18"/>
        <v>0</v>
      </c>
      <c r="AJ135" s="85">
        <f t="shared" si="18"/>
        <v>0</v>
      </c>
      <c r="AK135" s="81">
        <f t="shared" si="19"/>
        <v>-126</v>
      </c>
      <c r="AL135"/>
      <c r="AM135"/>
      <c r="AN135"/>
    </row>
    <row r="136" spans="1:40" s="1" customFormat="1" ht="18.75">
      <c r="A136" s="17">
        <v>127</v>
      </c>
      <c r="B136" s="17" t="s">
        <v>1375</v>
      </c>
      <c r="C136" s="17">
        <v>127</v>
      </c>
      <c r="D136" s="21"/>
      <c r="E136" s="34">
        <f t="shared" si="13"/>
        <v>121</v>
      </c>
      <c r="F136" s="35">
        <f t="shared" si="13"/>
        <v>769752</v>
      </c>
      <c r="G136" s="34">
        <f t="shared" si="14"/>
        <v>33</v>
      </c>
      <c r="H136" s="36">
        <f t="shared" si="14"/>
        <v>235641</v>
      </c>
      <c r="I136" s="21"/>
      <c r="J136" s="15">
        <v>0</v>
      </c>
      <c r="K136" s="15">
        <v>0</v>
      </c>
      <c r="L136" s="16"/>
      <c r="M136" s="16"/>
      <c r="N136" s="36">
        <f t="shared" si="15"/>
        <v>769752</v>
      </c>
      <c r="O136" s="36">
        <f t="shared" si="16"/>
        <v>235641</v>
      </c>
      <c r="P136" s="16"/>
      <c r="Q136" s="85">
        <f t="shared" si="10"/>
        <v>2010940</v>
      </c>
      <c r="R136" s="16"/>
      <c r="S136" s="15">
        <f t="shared" si="11"/>
        <v>0</v>
      </c>
      <c r="T136" s="122">
        <v>127</v>
      </c>
      <c r="U136" s="71">
        <v>121</v>
      </c>
      <c r="V136" s="71">
        <v>769752</v>
      </c>
      <c r="W136" s="15">
        <f t="shared" si="12"/>
        <v>0</v>
      </c>
      <c r="X136">
        <v>127</v>
      </c>
      <c r="Y136">
        <v>33</v>
      </c>
      <c r="Z136">
        <v>235641</v>
      </c>
      <c r="AA136"/>
      <c r="AB136" s="115">
        <f>dec!E136</f>
        <v>131</v>
      </c>
      <c r="AC136" s="113">
        <f>dec!F136</f>
        <v>850119</v>
      </c>
      <c r="AD136" s="115">
        <f>dec!G136</f>
        <v>30</v>
      </c>
      <c r="AE136" s="113">
        <f>dec!H136</f>
        <v>205121</v>
      </c>
      <c r="AF136" s="16"/>
      <c r="AG136" s="18">
        <f t="shared" si="17"/>
        <v>-10</v>
      </c>
      <c r="AH136" s="85">
        <f t="shared" si="17"/>
        <v>-80367</v>
      </c>
      <c r="AI136" s="18">
        <f t="shared" si="18"/>
        <v>3</v>
      </c>
      <c r="AJ136" s="85">
        <f t="shared" si="18"/>
        <v>30520</v>
      </c>
      <c r="AK136" s="81">
        <f t="shared" si="19"/>
        <v>-127</v>
      </c>
      <c r="AL136"/>
      <c r="AM136"/>
      <c r="AN136"/>
    </row>
    <row r="137" spans="1:40" ht="18.75">
      <c r="A137" s="19">
        <v>128</v>
      </c>
      <c r="B137" s="19" t="s">
        <v>580</v>
      </c>
      <c r="C137" s="19">
        <v>128</v>
      </c>
      <c r="D137" s="21"/>
      <c r="E137" s="34">
        <f t="shared" si="13"/>
        <v>53</v>
      </c>
      <c r="F137" s="35">
        <f t="shared" si="13"/>
        <v>418989</v>
      </c>
      <c r="G137" s="34">
        <f t="shared" si="14"/>
        <v>207</v>
      </c>
      <c r="H137" s="36">
        <f t="shared" si="14"/>
        <v>1148177</v>
      </c>
      <c r="I137" s="21"/>
      <c r="J137" s="15">
        <v>0</v>
      </c>
      <c r="K137" s="15">
        <v>0</v>
      </c>
      <c r="L137" s="16"/>
      <c r="M137" s="16"/>
      <c r="N137" s="36">
        <f t="shared" si="15"/>
        <v>418989</v>
      </c>
      <c r="O137" s="36">
        <f t="shared" si="16"/>
        <v>1148177</v>
      </c>
      <c r="P137" s="20"/>
      <c r="Q137" s="85">
        <f t="shared" si="10"/>
        <v>3134592</v>
      </c>
      <c r="R137" s="20"/>
      <c r="S137" s="15">
        <f t="shared" si="11"/>
        <v>0</v>
      </c>
      <c r="T137">
        <v>128</v>
      </c>
      <c r="U137">
        <v>53</v>
      </c>
      <c r="V137">
        <v>418989</v>
      </c>
      <c r="W137" s="15">
        <f t="shared" si="12"/>
        <v>0</v>
      </c>
      <c r="X137">
        <v>128</v>
      </c>
      <c r="Y137">
        <v>207</v>
      </c>
      <c r="Z137">
        <v>1148177</v>
      </c>
      <c r="AA137"/>
      <c r="AB137" s="115">
        <f>dec!E137</f>
        <v>36</v>
      </c>
      <c r="AC137" s="113">
        <f>dec!F137</f>
        <v>191343</v>
      </c>
      <c r="AD137" s="115">
        <f>dec!G137</f>
        <v>189</v>
      </c>
      <c r="AE137" s="113">
        <f>dec!H137</f>
        <v>1095599</v>
      </c>
      <c r="AF137" s="16"/>
      <c r="AG137" s="18">
        <f t="shared" si="17"/>
        <v>17</v>
      </c>
      <c r="AH137" s="85">
        <f t="shared" si="17"/>
        <v>227646</v>
      </c>
      <c r="AI137" s="18">
        <f t="shared" si="18"/>
        <v>18</v>
      </c>
      <c r="AJ137" s="85">
        <f t="shared" si="18"/>
        <v>52578</v>
      </c>
      <c r="AK137" s="81">
        <f t="shared" si="19"/>
        <v>-128</v>
      </c>
      <c r="AL137"/>
      <c r="AM137"/>
      <c r="AN137"/>
    </row>
    <row r="138" spans="1:40" s="1" customFormat="1" ht="18.75">
      <c r="A138" s="17">
        <v>129</v>
      </c>
      <c r="B138" s="17" t="s">
        <v>1376</v>
      </c>
      <c r="C138" s="17">
        <v>129</v>
      </c>
      <c r="D138" s="21"/>
      <c r="E138" s="34">
        <f t="shared" si="13"/>
        <v>0</v>
      </c>
      <c r="F138" s="35">
        <f t="shared" si="13"/>
        <v>0</v>
      </c>
      <c r="G138" s="34">
        <f t="shared" si="14"/>
        <v>0</v>
      </c>
      <c r="H138" s="36">
        <f t="shared" si="14"/>
        <v>0</v>
      </c>
      <c r="I138" s="21"/>
      <c r="J138" s="15">
        <v>0</v>
      </c>
      <c r="K138" s="15">
        <v>0</v>
      </c>
      <c r="L138" s="16"/>
      <c r="M138" s="16"/>
      <c r="N138" s="36">
        <f t="shared" si="15"/>
        <v>0</v>
      </c>
      <c r="O138" s="36">
        <f t="shared" si="16"/>
        <v>0</v>
      </c>
      <c r="P138" s="16"/>
      <c r="Q138" s="85">
        <f t="shared" ref="Q138:Q201" si="20">SUM(E138:O138)</f>
        <v>0</v>
      </c>
      <c r="R138" s="16"/>
      <c r="S138" s="15">
        <f t="shared" ref="S138:S201" si="21">ABS(A138-T138)</f>
        <v>0</v>
      </c>
      <c r="T138">
        <v>129</v>
      </c>
      <c r="U138"/>
      <c r="V138"/>
      <c r="W138" s="15">
        <f t="shared" ref="W138:W201" si="22">ABS(X138-A138)</f>
        <v>0</v>
      </c>
      <c r="X138">
        <v>129</v>
      </c>
      <c r="Y138"/>
      <c r="Z138"/>
      <c r="AA138"/>
      <c r="AB138" s="115">
        <f>dec!E138</f>
        <v>0</v>
      </c>
      <c r="AC138" s="113">
        <f>dec!F138</f>
        <v>0</v>
      </c>
      <c r="AD138" s="115">
        <f>dec!G138</f>
        <v>0</v>
      </c>
      <c r="AE138" s="113">
        <f>dec!H138</f>
        <v>0</v>
      </c>
      <c r="AF138" s="16"/>
      <c r="AG138" s="18">
        <f t="shared" si="17"/>
        <v>0</v>
      </c>
      <c r="AH138" s="85">
        <f t="shared" si="17"/>
        <v>0</v>
      </c>
      <c r="AI138" s="18">
        <f t="shared" si="18"/>
        <v>0</v>
      </c>
      <c r="AJ138" s="85">
        <f t="shared" si="18"/>
        <v>0</v>
      </c>
      <c r="AK138" s="81">
        <f t="shared" si="19"/>
        <v>-129</v>
      </c>
      <c r="AL138"/>
      <c r="AM138"/>
      <c r="AN138"/>
    </row>
    <row r="139" spans="1:40" s="1" customFormat="1" ht="18.75">
      <c r="A139" s="17">
        <v>130</v>
      </c>
      <c r="B139" s="17" t="s">
        <v>1377</v>
      </c>
      <c r="C139" s="17">
        <v>130</v>
      </c>
      <c r="D139" s="21"/>
      <c r="E139" s="34">
        <f t="shared" ref="E139:F202" si="23">U139</f>
        <v>0</v>
      </c>
      <c r="F139" s="35">
        <f t="shared" si="23"/>
        <v>0</v>
      </c>
      <c r="G139" s="34">
        <f t="shared" ref="G139:H202" si="24">Y139</f>
        <v>0</v>
      </c>
      <c r="H139" s="36">
        <f t="shared" si="24"/>
        <v>0</v>
      </c>
      <c r="I139" s="21"/>
      <c r="J139" s="15">
        <v>0</v>
      </c>
      <c r="K139" s="15">
        <v>0</v>
      </c>
      <c r="L139" s="16"/>
      <c r="M139" s="16"/>
      <c r="N139" s="36">
        <f t="shared" ref="N139:N202" si="25">F139+J139</f>
        <v>0</v>
      </c>
      <c r="O139" s="36">
        <f t="shared" ref="O139:O202" si="26">H139+K139</f>
        <v>0</v>
      </c>
      <c r="P139" s="16"/>
      <c r="Q139" s="85">
        <f t="shared" si="20"/>
        <v>0</v>
      </c>
      <c r="R139" s="16"/>
      <c r="S139" s="15">
        <f t="shared" si="21"/>
        <v>0</v>
      </c>
      <c r="T139">
        <v>130</v>
      </c>
      <c r="U139"/>
      <c r="V139"/>
      <c r="W139" s="15">
        <f t="shared" si="22"/>
        <v>0</v>
      </c>
      <c r="X139">
        <v>130</v>
      </c>
      <c r="Y139"/>
      <c r="Z139"/>
      <c r="AA139"/>
      <c r="AB139" s="115">
        <f>dec!E139</f>
        <v>0</v>
      </c>
      <c r="AC139" s="113">
        <f>dec!F139</f>
        <v>0</v>
      </c>
      <c r="AD139" s="115">
        <f>dec!G139</f>
        <v>0</v>
      </c>
      <c r="AE139" s="113">
        <f>dec!H139</f>
        <v>0</v>
      </c>
      <c r="AF139" s="16"/>
      <c r="AG139" s="18">
        <f t="shared" ref="AG139:AH202" si="27">U139-AB139</f>
        <v>0</v>
      </c>
      <c r="AH139" s="85">
        <f t="shared" si="27"/>
        <v>0</v>
      </c>
      <c r="AI139" s="18">
        <f t="shared" ref="AI139:AJ202" si="28">Y139-AD139</f>
        <v>0</v>
      </c>
      <c r="AJ139" s="85">
        <f t="shared" si="28"/>
        <v>0</v>
      </c>
      <c r="AK139" s="81">
        <f t="shared" ref="AK139:AK202" si="29">AL139-A139</f>
        <v>-130</v>
      </c>
      <c r="AL139"/>
      <c r="AM139"/>
      <c r="AN139"/>
    </row>
    <row r="140" spans="1:40" s="1" customFormat="1" ht="18.75">
      <c r="A140" s="17">
        <v>131</v>
      </c>
      <c r="B140" s="17" t="s">
        <v>1378</v>
      </c>
      <c r="C140" s="17">
        <v>131</v>
      </c>
      <c r="D140" s="21"/>
      <c r="E140" s="34">
        <f t="shared" si="23"/>
        <v>0</v>
      </c>
      <c r="F140" s="35">
        <f t="shared" si="23"/>
        <v>0</v>
      </c>
      <c r="G140" s="34">
        <f t="shared" si="24"/>
        <v>0</v>
      </c>
      <c r="H140" s="36">
        <f t="shared" si="24"/>
        <v>0</v>
      </c>
      <c r="I140" s="21"/>
      <c r="J140" s="15">
        <v>0</v>
      </c>
      <c r="K140" s="15">
        <v>0</v>
      </c>
      <c r="L140" s="16"/>
      <c r="M140" s="16"/>
      <c r="N140" s="36">
        <f t="shared" si="25"/>
        <v>0</v>
      </c>
      <c r="O140" s="36">
        <f t="shared" si="26"/>
        <v>0</v>
      </c>
      <c r="P140" s="16"/>
      <c r="Q140" s="85">
        <f t="shared" si="20"/>
        <v>0</v>
      </c>
      <c r="R140" s="16"/>
      <c r="S140" s="15">
        <f t="shared" si="21"/>
        <v>0</v>
      </c>
      <c r="T140">
        <v>131</v>
      </c>
      <c r="U140"/>
      <c r="V140"/>
      <c r="W140" s="15">
        <f t="shared" si="22"/>
        <v>0</v>
      </c>
      <c r="X140">
        <v>131</v>
      </c>
      <c r="Y140"/>
      <c r="Z140"/>
      <c r="AA140"/>
      <c r="AB140" s="115">
        <f>dec!E140</f>
        <v>0</v>
      </c>
      <c r="AC140" s="113">
        <f>dec!F140</f>
        <v>0</v>
      </c>
      <c r="AD140" s="115">
        <f>dec!G140</f>
        <v>3</v>
      </c>
      <c r="AE140" s="113">
        <f>dec!H140</f>
        <v>28100</v>
      </c>
      <c r="AF140" s="16"/>
      <c r="AG140" s="18">
        <f t="shared" si="27"/>
        <v>0</v>
      </c>
      <c r="AH140" s="85">
        <f t="shared" si="27"/>
        <v>0</v>
      </c>
      <c r="AI140" s="18">
        <f t="shared" si="28"/>
        <v>-3</v>
      </c>
      <c r="AJ140" s="85">
        <f t="shared" si="28"/>
        <v>-28100</v>
      </c>
      <c r="AK140" s="81">
        <f t="shared" si="29"/>
        <v>-131</v>
      </c>
      <c r="AL140"/>
      <c r="AM140"/>
      <c r="AN140"/>
    </row>
    <row r="141" spans="1:40" s="1" customFormat="1" ht="18.75">
      <c r="A141" s="17">
        <v>132</v>
      </c>
      <c r="B141" s="17" t="s">
        <v>1379</v>
      </c>
      <c r="C141" s="17">
        <v>132</v>
      </c>
      <c r="D141" s="21"/>
      <c r="E141" s="34">
        <f t="shared" si="23"/>
        <v>0</v>
      </c>
      <c r="F141" s="35">
        <f t="shared" si="23"/>
        <v>0</v>
      </c>
      <c r="G141" s="34">
        <f t="shared" si="24"/>
        <v>0</v>
      </c>
      <c r="H141" s="36">
        <f t="shared" si="24"/>
        <v>0</v>
      </c>
      <c r="I141" s="21"/>
      <c r="J141" s="15">
        <v>0</v>
      </c>
      <c r="K141" s="15">
        <v>0</v>
      </c>
      <c r="L141" s="16"/>
      <c r="M141" s="16"/>
      <c r="N141" s="36">
        <f t="shared" si="25"/>
        <v>0</v>
      </c>
      <c r="O141" s="36">
        <f t="shared" si="26"/>
        <v>0</v>
      </c>
      <c r="P141" s="16"/>
      <c r="Q141" s="85">
        <f t="shared" si="20"/>
        <v>0</v>
      </c>
      <c r="R141" s="16"/>
      <c r="S141" s="15">
        <f t="shared" si="21"/>
        <v>0</v>
      </c>
      <c r="T141">
        <v>132</v>
      </c>
      <c r="U141" s="71"/>
      <c r="V141" s="71"/>
      <c r="W141" s="15">
        <f t="shared" si="22"/>
        <v>0</v>
      </c>
      <c r="X141">
        <v>132</v>
      </c>
      <c r="Y141"/>
      <c r="Z141"/>
      <c r="AA141"/>
      <c r="AB141" s="115">
        <f>dec!E141</f>
        <v>0</v>
      </c>
      <c r="AC141" s="113">
        <f>dec!F141</f>
        <v>0</v>
      </c>
      <c r="AD141" s="115">
        <f>dec!G141</f>
        <v>0</v>
      </c>
      <c r="AE141" s="113">
        <f>dec!H141</f>
        <v>0</v>
      </c>
      <c r="AF141" s="16"/>
      <c r="AG141" s="18">
        <f t="shared" si="27"/>
        <v>0</v>
      </c>
      <c r="AH141" s="85">
        <f t="shared" si="27"/>
        <v>0</v>
      </c>
      <c r="AI141" s="18">
        <f t="shared" si="28"/>
        <v>0</v>
      </c>
      <c r="AJ141" s="85">
        <f t="shared" si="28"/>
        <v>0</v>
      </c>
      <c r="AK141" s="81">
        <f t="shared" si="29"/>
        <v>-132</v>
      </c>
      <c r="AL141"/>
      <c r="AM141"/>
      <c r="AN141"/>
    </row>
    <row r="142" spans="1:40" ht="18.75">
      <c r="A142" s="19">
        <v>133</v>
      </c>
      <c r="B142" s="19" t="s">
        <v>836</v>
      </c>
      <c r="C142" s="19">
        <v>133</v>
      </c>
      <c r="D142" s="21"/>
      <c r="E142" s="34">
        <f t="shared" si="23"/>
        <v>59</v>
      </c>
      <c r="F142" s="35">
        <f t="shared" si="23"/>
        <v>328985</v>
      </c>
      <c r="G142" s="34">
        <f t="shared" si="24"/>
        <v>16.5</v>
      </c>
      <c r="H142" s="36">
        <f t="shared" si="24"/>
        <v>96700</v>
      </c>
      <c r="I142" s="21"/>
      <c r="J142" s="15">
        <v>0</v>
      </c>
      <c r="K142" s="15">
        <v>0</v>
      </c>
      <c r="L142" s="16"/>
      <c r="M142" s="16"/>
      <c r="N142" s="36">
        <f t="shared" si="25"/>
        <v>328985</v>
      </c>
      <c r="O142" s="36">
        <f t="shared" si="26"/>
        <v>96700</v>
      </c>
      <c r="P142" s="20"/>
      <c r="Q142" s="85">
        <f t="shared" si="20"/>
        <v>851445.5</v>
      </c>
      <c r="R142" s="20"/>
      <c r="S142" s="15">
        <f t="shared" si="21"/>
        <v>0</v>
      </c>
      <c r="T142">
        <v>133</v>
      </c>
      <c r="U142">
        <v>59</v>
      </c>
      <c r="V142">
        <v>328985</v>
      </c>
      <c r="W142" s="15">
        <f t="shared" si="22"/>
        <v>0</v>
      </c>
      <c r="X142">
        <v>133</v>
      </c>
      <c r="Y142">
        <v>16.5</v>
      </c>
      <c r="Z142">
        <v>96700</v>
      </c>
      <c r="AA142"/>
      <c r="AB142" s="115">
        <f>dec!E142</f>
        <v>57</v>
      </c>
      <c r="AC142" s="113">
        <f>dec!F142</f>
        <v>306291</v>
      </c>
      <c r="AD142" s="115">
        <f>dec!G142</f>
        <v>15</v>
      </c>
      <c r="AE142" s="113">
        <f>dec!H142</f>
        <v>85200</v>
      </c>
      <c r="AF142" s="16"/>
      <c r="AG142" s="18">
        <f t="shared" si="27"/>
        <v>2</v>
      </c>
      <c r="AH142" s="85">
        <f t="shared" si="27"/>
        <v>22694</v>
      </c>
      <c r="AI142" s="18">
        <f t="shared" si="28"/>
        <v>1.5</v>
      </c>
      <c r="AJ142" s="85">
        <f t="shared" si="28"/>
        <v>11500</v>
      </c>
      <c r="AK142" s="81">
        <f t="shared" si="29"/>
        <v>-133</v>
      </c>
      <c r="AL142"/>
      <c r="AM142"/>
      <c r="AN142"/>
    </row>
    <row r="143" spans="1:40" s="1" customFormat="1" ht="18.75">
      <c r="A143" s="17">
        <v>134</v>
      </c>
      <c r="B143" s="17" t="s">
        <v>1380</v>
      </c>
      <c r="C143" s="17">
        <v>134</v>
      </c>
      <c r="D143" s="21"/>
      <c r="E143" s="34">
        <f t="shared" si="23"/>
        <v>0</v>
      </c>
      <c r="F143" s="35">
        <f t="shared" si="23"/>
        <v>0</v>
      </c>
      <c r="G143" s="34">
        <f t="shared" si="24"/>
        <v>0</v>
      </c>
      <c r="H143" s="36">
        <f t="shared" si="24"/>
        <v>0</v>
      </c>
      <c r="I143" s="21"/>
      <c r="J143" s="15">
        <v>0</v>
      </c>
      <c r="K143" s="15">
        <v>0</v>
      </c>
      <c r="L143" s="16"/>
      <c r="M143" s="16"/>
      <c r="N143" s="36">
        <f t="shared" si="25"/>
        <v>0</v>
      </c>
      <c r="O143" s="36">
        <f t="shared" si="26"/>
        <v>0</v>
      </c>
      <c r="P143" s="16"/>
      <c r="Q143" s="85">
        <f t="shared" si="20"/>
        <v>0</v>
      </c>
      <c r="R143" s="16"/>
      <c r="S143" s="15">
        <f t="shared" si="21"/>
        <v>0</v>
      </c>
      <c r="T143">
        <v>134</v>
      </c>
      <c r="U143"/>
      <c r="V143"/>
      <c r="W143" s="15">
        <f t="shared" si="22"/>
        <v>0</v>
      </c>
      <c r="X143">
        <v>134</v>
      </c>
      <c r="Y143"/>
      <c r="Z143"/>
      <c r="AA143"/>
      <c r="AB143" s="115">
        <f>dec!E143</f>
        <v>0</v>
      </c>
      <c r="AC143" s="113">
        <f>dec!F143</f>
        <v>0</v>
      </c>
      <c r="AD143" s="115">
        <f>dec!G143</f>
        <v>0</v>
      </c>
      <c r="AE143" s="113">
        <f>dec!H143</f>
        <v>0</v>
      </c>
      <c r="AF143" s="16"/>
      <c r="AG143" s="18">
        <f t="shared" si="27"/>
        <v>0</v>
      </c>
      <c r="AH143" s="85">
        <f t="shared" si="27"/>
        <v>0</v>
      </c>
      <c r="AI143" s="18">
        <f t="shared" si="28"/>
        <v>0</v>
      </c>
      <c r="AJ143" s="85">
        <f t="shared" si="28"/>
        <v>0</v>
      </c>
      <c r="AK143" s="81">
        <f t="shared" si="29"/>
        <v>-134</v>
      </c>
      <c r="AL143"/>
      <c r="AM143"/>
      <c r="AN143"/>
    </row>
    <row r="144" spans="1:40" s="1" customFormat="1" ht="18.75">
      <c r="A144" s="17">
        <v>135</v>
      </c>
      <c r="B144" s="17" t="s">
        <v>1381</v>
      </c>
      <c r="C144" s="17">
        <v>135</v>
      </c>
      <c r="D144" s="21"/>
      <c r="E144" s="34">
        <f t="shared" si="23"/>
        <v>40</v>
      </c>
      <c r="F144" s="35">
        <f t="shared" si="23"/>
        <v>247160</v>
      </c>
      <c r="G144" s="34">
        <f t="shared" si="24"/>
        <v>1</v>
      </c>
      <c r="H144" s="36">
        <f t="shared" si="24"/>
        <v>5000</v>
      </c>
      <c r="I144" s="21"/>
      <c r="J144" s="15">
        <v>0</v>
      </c>
      <c r="K144" s="15">
        <v>0</v>
      </c>
      <c r="L144" s="16"/>
      <c r="M144" s="16"/>
      <c r="N144" s="36">
        <f t="shared" si="25"/>
        <v>247160</v>
      </c>
      <c r="O144" s="36">
        <f t="shared" si="26"/>
        <v>5000</v>
      </c>
      <c r="P144" s="16"/>
      <c r="Q144" s="85">
        <f t="shared" si="20"/>
        <v>504361</v>
      </c>
      <c r="R144" s="16"/>
      <c r="S144" s="15">
        <f t="shared" si="21"/>
        <v>0</v>
      </c>
      <c r="T144">
        <v>135</v>
      </c>
      <c r="U144">
        <v>40</v>
      </c>
      <c r="V144">
        <v>247160</v>
      </c>
      <c r="W144" s="15">
        <f t="shared" si="22"/>
        <v>0</v>
      </c>
      <c r="X144">
        <v>135</v>
      </c>
      <c r="Y144">
        <v>1</v>
      </c>
      <c r="Z144">
        <v>5000</v>
      </c>
      <c r="AA144"/>
      <c r="AB144" s="115">
        <f>dec!E144</f>
        <v>50</v>
      </c>
      <c r="AC144" s="113">
        <f>dec!F144</f>
        <v>275872</v>
      </c>
      <c r="AD144" s="115">
        <f>dec!G144</f>
        <v>1</v>
      </c>
      <c r="AE144" s="113">
        <f>dec!H144</f>
        <v>5000</v>
      </c>
      <c r="AF144" s="16"/>
      <c r="AG144" s="18">
        <f t="shared" si="27"/>
        <v>-10</v>
      </c>
      <c r="AH144" s="85">
        <f t="shared" si="27"/>
        <v>-28712</v>
      </c>
      <c r="AI144" s="18">
        <f t="shared" si="28"/>
        <v>0</v>
      </c>
      <c r="AJ144" s="85">
        <f t="shared" si="28"/>
        <v>0</v>
      </c>
      <c r="AK144" s="81">
        <f t="shared" si="29"/>
        <v>-135</v>
      </c>
      <c r="AL144"/>
      <c r="AM144"/>
      <c r="AN144"/>
    </row>
    <row r="145" spans="1:40" ht="18.75">
      <c r="A145" s="19">
        <v>136</v>
      </c>
      <c r="B145" s="19" t="s">
        <v>827</v>
      </c>
      <c r="C145" s="19">
        <v>136</v>
      </c>
      <c r="D145" s="21"/>
      <c r="E145" s="34">
        <f t="shared" si="23"/>
        <v>155.5</v>
      </c>
      <c r="F145" s="35">
        <f t="shared" si="23"/>
        <v>920466</v>
      </c>
      <c r="G145" s="34">
        <f t="shared" si="24"/>
        <v>5.5</v>
      </c>
      <c r="H145" s="36">
        <f t="shared" si="24"/>
        <v>41948</v>
      </c>
      <c r="I145" s="21"/>
      <c r="J145" s="15">
        <v>0</v>
      </c>
      <c r="K145" s="15">
        <v>0</v>
      </c>
      <c r="L145" s="16"/>
      <c r="M145" s="16"/>
      <c r="N145" s="36">
        <f t="shared" si="25"/>
        <v>920466</v>
      </c>
      <c r="O145" s="36">
        <f t="shared" si="26"/>
        <v>41948</v>
      </c>
      <c r="P145" s="20"/>
      <c r="Q145" s="85">
        <f t="shared" si="20"/>
        <v>1924989</v>
      </c>
      <c r="R145" s="20"/>
      <c r="S145" s="15">
        <f t="shared" si="21"/>
        <v>0</v>
      </c>
      <c r="T145">
        <v>136</v>
      </c>
      <c r="U145">
        <v>155.5</v>
      </c>
      <c r="V145">
        <v>920466</v>
      </c>
      <c r="W145" s="15">
        <f t="shared" si="22"/>
        <v>0</v>
      </c>
      <c r="X145">
        <v>136</v>
      </c>
      <c r="Y145">
        <v>5.5</v>
      </c>
      <c r="Z145">
        <v>41948</v>
      </c>
      <c r="AA145"/>
      <c r="AB145" s="115">
        <f>dec!E145</f>
        <v>163</v>
      </c>
      <c r="AC145" s="113">
        <f>dec!F145</f>
        <v>1058438</v>
      </c>
      <c r="AD145" s="115">
        <f>dec!G145</f>
        <v>14</v>
      </c>
      <c r="AE145" s="113">
        <f>dec!H145</f>
        <v>94295</v>
      </c>
      <c r="AF145" s="16"/>
      <c r="AG145" s="18">
        <f t="shared" si="27"/>
        <v>-7.5</v>
      </c>
      <c r="AH145" s="85">
        <f t="shared" si="27"/>
        <v>-137972</v>
      </c>
      <c r="AI145" s="18">
        <f t="shared" si="28"/>
        <v>-8.5</v>
      </c>
      <c r="AJ145" s="85">
        <f t="shared" si="28"/>
        <v>-52347</v>
      </c>
      <c r="AK145" s="81">
        <f t="shared" si="29"/>
        <v>-136</v>
      </c>
      <c r="AL145"/>
      <c r="AM145"/>
      <c r="AN145"/>
    </row>
    <row r="146" spans="1:40" ht="18.75">
      <c r="A146" s="19">
        <v>137</v>
      </c>
      <c r="B146" s="19" t="s">
        <v>574</v>
      </c>
      <c r="C146" s="19">
        <v>137</v>
      </c>
      <c r="D146" s="21"/>
      <c r="E146" s="34">
        <f t="shared" si="23"/>
        <v>57</v>
      </c>
      <c r="F146" s="35">
        <f t="shared" si="23"/>
        <v>355704</v>
      </c>
      <c r="G146" s="34">
        <f t="shared" si="24"/>
        <v>330</v>
      </c>
      <c r="H146" s="36">
        <f t="shared" si="24"/>
        <v>1952896</v>
      </c>
      <c r="I146" s="21"/>
      <c r="J146" s="15">
        <v>0</v>
      </c>
      <c r="K146" s="15">
        <v>5715</v>
      </c>
      <c r="L146" s="16"/>
      <c r="M146" s="16"/>
      <c r="N146" s="36">
        <f t="shared" si="25"/>
        <v>355704</v>
      </c>
      <c r="O146" s="36">
        <f t="shared" si="26"/>
        <v>1958611</v>
      </c>
      <c r="P146" s="20"/>
      <c r="Q146" s="85">
        <f t="shared" si="20"/>
        <v>4629017</v>
      </c>
      <c r="R146" s="20"/>
      <c r="S146" s="15">
        <f t="shared" si="21"/>
        <v>0</v>
      </c>
      <c r="T146">
        <v>137</v>
      </c>
      <c r="U146">
        <v>57</v>
      </c>
      <c r="V146">
        <v>355704</v>
      </c>
      <c r="W146" s="15">
        <f t="shared" si="22"/>
        <v>0</v>
      </c>
      <c r="X146">
        <v>137</v>
      </c>
      <c r="Y146">
        <v>330</v>
      </c>
      <c r="Z146">
        <v>1952896</v>
      </c>
      <c r="AA146"/>
      <c r="AB146" s="115">
        <f>dec!E146</f>
        <v>56</v>
      </c>
      <c r="AC146" s="113">
        <f>dec!F146</f>
        <v>316976</v>
      </c>
      <c r="AD146" s="115">
        <f>dec!G146</f>
        <v>339</v>
      </c>
      <c r="AE146" s="113">
        <f>dec!H146</f>
        <v>2020196</v>
      </c>
      <c r="AF146" s="16"/>
      <c r="AG146" s="18">
        <f t="shared" si="27"/>
        <v>1</v>
      </c>
      <c r="AH146" s="85">
        <f t="shared" si="27"/>
        <v>38728</v>
      </c>
      <c r="AI146" s="18">
        <f t="shared" si="28"/>
        <v>-9</v>
      </c>
      <c r="AJ146" s="85">
        <f t="shared" si="28"/>
        <v>-67300</v>
      </c>
      <c r="AK146" s="81">
        <f t="shared" si="29"/>
        <v>-137</v>
      </c>
      <c r="AL146"/>
      <c r="AM146"/>
      <c r="AN146"/>
    </row>
    <row r="147" spans="1:40" ht="18.75">
      <c r="A147" s="19">
        <v>138</v>
      </c>
      <c r="B147" s="19" t="s">
        <v>794</v>
      </c>
      <c r="C147" s="19">
        <v>138</v>
      </c>
      <c r="D147" s="21"/>
      <c r="E147" s="34">
        <f t="shared" si="23"/>
        <v>128</v>
      </c>
      <c r="F147" s="35">
        <f t="shared" si="23"/>
        <v>714636</v>
      </c>
      <c r="G147" s="34">
        <f t="shared" si="24"/>
        <v>48.5</v>
      </c>
      <c r="H147" s="36">
        <f t="shared" si="24"/>
        <v>288792</v>
      </c>
      <c r="I147" s="21"/>
      <c r="J147" s="15">
        <v>0</v>
      </c>
      <c r="K147" s="15">
        <v>0</v>
      </c>
      <c r="L147" s="16"/>
      <c r="M147" s="16"/>
      <c r="N147" s="36">
        <f t="shared" si="25"/>
        <v>714636</v>
      </c>
      <c r="O147" s="36">
        <f t="shared" si="26"/>
        <v>288792</v>
      </c>
      <c r="P147" s="20"/>
      <c r="Q147" s="85">
        <f t="shared" si="20"/>
        <v>2007032.5</v>
      </c>
      <c r="R147" s="20"/>
      <c r="S147" s="15">
        <f t="shared" si="21"/>
        <v>0</v>
      </c>
      <c r="T147">
        <v>138</v>
      </c>
      <c r="U147">
        <v>128</v>
      </c>
      <c r="V147">
        <v>714636</v>
      </c>
      <c r="W147" s="15">
        <f t="shared" si="22"/>
        <v>0</v>
      </c>
      <c r="X147">
        <v>138</v>
      </c>
      <c r="Y147">
        <v>48.5</v>
      </c>
      <c r="Z147">
        <v>288792</v>
      </c>
      <c r="AA147"/>
      <c r="AB147" s="115">
        <f>dec!E147</f>
        <v>120</v>
      </c>
      <c r="AC147" s="113">
        <f>dec!F147</f>
        <v>666244</v>
      </c>
      <c r="AD147" s="115">
        <f>dec!G147</f>
        <v>43</v>
      </c>
      <c r="AE147" s="113">
        <f>dec!H147</f>
        <v>260019</v>
      </c>
      <c r="AF147" s="16"/>
      <c r="AG147" s="18">
        <f t="shared" si="27"/>
        <v>8</v>
      </c>
      <c r="AH147" s="85">
        <f t="shared" si="27"/>
        <v>48392</v>
      </c>
      <c r="AI147" s="18">
        <f t="shared" si="28"/>
        <v>5.5</v>
      </c>
      <c r="AJ147" s="85">
        <f t="shared" si="28"/>
        <v>28773</v>
      </c>
      <c r="AK147" s="81">
        <f t="shared" si="29"/>
        <v>-138</v>
      </c>
      <c r="AL147"/>
      <c r="AM147"/>
      <c r="AN147"/>
    </row>
    <row r="148" spans="1:40" ht="18.75">
      <c r="A148" s="19">
        <v>139</v>
      </c>
      <c r="B148" s="19" t="s">
        <v>828</v>
      </c>
      <c r="C148" s="19">
        <v>139</v>
      </c>
      <c r="D148" s="21"/>
      <c r="E148" s="34">
        <f t="shared" si="23"/>
        <v>0</v>
      </c>
      <c r="F148" s="35">
        <f t="shared" si="23"/>
        <v>0</v>
      </c>
      <c r="G148" s="34">
        <f t="shared" si="24"/>
        <v>13.5</v>
      </c>
      <c r="H148" s="36">
        <f t="shared" si="24"/>
        <v>69483</v>
      </c>
      <c r="I148" s="21"/>
      <c r="J148" s="15">
        <v>0</v>
      </c>
      <c r="K148" s="15">
        <v>0</v>
      </c>
      <c r="L148" s="16"/>
      <c r="M148" s="16"/>
      <c r="N148" s="36">
        <f t="shared" si="25"/>
        <v>0</v>
      </c>
      <c r="O148" s="36">
        <f t="shared" si="26"/>
        <v>69483</v>
      </c>
      <c r="P148" s="20"/>
      <c r="Q148" s="85">
        <f t="shared" si="20"/>
        <v>138979.5</v>
      </c>
      <c r="R148" s="20"/>
      <c r="S148" s="15">
        <f t="shared" si="21"/>
        <v>0</v>
      </c>
      <c r="T148">
        <v>139</v>
      </c>
      <c r="U148"/>
      <c r="V148"/>
      <c r="W148" s="15">
        <f t="shared" si="22"/>
        <v>0</v>
      </c>
      <c r="X148">
        <v>139</v>
      </c>
      <c r="Y148">
        <v>13.5</v>
      </c>
      <c r="Z148">
        <v>69483</v>
      </c>
      <c r="AA148"/>
      <c r="AB148" s="115">
        <f>dec!E148</f>
        <v>0</v>
      </c>
      <c r="AC148" s="113">
        <f>dec!F148</f>
        <v>0</v>
      </c>
      <c r="AD148" s="115">
        <f>dec!G148</f>
        <v>18.5</v>
      </c>
      <c r="AE148" s="113">
        <f>dec!H148</f>
        <v>104415</v>
      </c>
      <c r="AF148" s="16"/>
      <c r="AG148" s="18">
        <f t="shared" si="27"/>
        <v>0</v>
      </c>
      <c r="AH148" s="85">
        <f t="shared" si="27"/>
        <v>0</v>
      </c>
      <c r="AI148" s="18">
        <f t="shared" si="28"/>
        <v>-5</v>
      </c>
      <c r="AJ148" s="85">
        <f t="shared" si="28"/>
        <v>-34932</v>
      </c>
      <c r="AK148" s="81">
        <f t="shared" si="29"/>
        <v>-139</v>
      </c>
      <c r="AL148"/>
      <c r="AM148"/>
      <c r="AN148"/>
    </row>
    <row r="149" spans="1:40" s="1" customFormat="1" ht="18.75">
      <c r="A149" s="17">
        <v>140</v>
      </c>
      <c r="B149" s="17" t="s">
        <v>1382</v>
      </c>
      <c r="C149" s="17">
        <v>140</v>
      </c>
      <c r="D149" s="21"/>
      <c r="E149" s="34">
        <f t="shared" si="23"/>
        <v>0</v>
      </c>
      <c r="F149" s="35">
        <f t="shared" si="23"/>
        <v>0</v>
      </c>
      <c r="G149" s="34">
        <f t="shared" si="24"/>
        <v>0</v>
      </c>
      <c r="H149" s="36">
        <f t="shared" si="24"/>
        <v>0</v>
      </c>
      <c r="I149" s="21"/>
      <c r="J149" s="15">
        <v>0</v>
      </c>
      <c r="K149" s="15">
        <v>0</v>
      </c>
      <c r="L149" s="16"/>
      <c r="M149" s="16"/>
      <c r="N149" s="36">
        <f t="shared" si="25"/>
        <v>0</v>
      </c>
      <c r="O149" s="36">
        <f t="shared" si="26"/>
        <v>0</v>
      </c>
      <c r="P149" s="16"/>
      <c r="Q149" s="85">
        <f t="shared" si="20"/>
        <v>0</v>
      </c>
      <c r="R149" s="16"/>
      <c r="S149" s="15">
        <f t="shared" si="21"/>
        <v>0</v>
      </c>
      <c r="T149">
        <v>140</v>
      </c>
      <c r="U149"/>
      <c r="V149"/>
      <c r="W149" s="15">
        <f t="shared" si="22"/>
        <v>0</v>
      </c>
      <c r="X149">
        <v>140</v>
      </c>
      <c r="Y149"/>
      <c r="Z149"/>
      <c r="AA149"/>
      <c r="AB149" s="115">
        <f>dec!E149</f>
        <v>0</v>
      </c>
      <c r="AC149" s="113">
        <f>dec!F149</f>
        <v>0</v>
      </c>
      <c r="AD149" s="115">
        <f>dec!G149</f>
        <v>0</v>
      </c>
      <c r="AE149" s="113">
        <f>dec!H149</f>
        <v>0</v>
      </c>
      <c r="AF149" s="16"/>
      <c r="AG149" s="18">
        <f t="shared" si="27"/>
        <v>0</v>
      </c>
      <c r="AH149" s="85">
        <f t="shared" si="27"/>
        <v>0</v>
      </c>
      <c r="AI149" s="18">
        <f t="shared" si="28"/>
        <v>0</v>
      </c>
      <c r="AJ149" s="85">
        <f t="shared" si="28"/>
        <v>0</v>
      </c>
      <c r="AK149" s="81">
        <f t="shared" si="29"/>
        <v>-140</v>
      </c>
      <c r="AL149"/>
      <c r="AM149"/>
      <c r="AN149"/>
    </row>
    <row r="150" spans="1:40" ht="18.75">
      <c r="A150" s="19">
        <v>141</v>
      </c>
      <c r="B150" s="19" t="s">
        <v>563</v>
      </c>
      <c r="C150" s="19">
        <v>141</v>
      </c>
      <c r="D150" s="21"/>
      <c r="E150" s="34">
        <f t="shared" si="23"/>
        <v>97</v>
      </c>
      <c r="F150" s="35">
        <f t="shared" si="23"/>
        <v>533666</v>
      </c>
      <c r="G150" s="34">
        <f t="shared" si="24"/>
        <v>20</v>
      </c>
      <c r="H150" s="36">
        <f t="shared" si="24"/>
        <v>108684</v>
      </c>
      <c r="I150" s="21"/>
      <c r="J150" s="15">
        <v>0</v>
      </c>
      <c r="K150" s="15">
        <v>0</v>
      </c>
      <c r="L150" s="16"/>
      <c r="M150" s="16"/>
      <c r="N150" s="36">
        <f t="shared" si="25"/>
        <v>533666</v>
      </c>
      <c r="O150" s="36">
        <f t="shared" si="26"/>
        <v>108684</v>
      </c>
      <c r="P150" s="20"/>
      <c r="Q150" s="85">
        <f t="shared" si="20"/>
        <v>1284817</v>
      </c>
      <c r="R150" s="20"/>
      <c r="S150" s="15">
        <f t="shared" si="21"/>
        <v>0</v>
      </c>
      <c r="T150" s="122">
        <v>141</v>
      </c>
      <c r="U150" s="71">
        <v>97</v>
      </c>
      <c r="V150" s="71">
        <v>533666</v>
      </c>
      <c r="W150" s="15">
        <f t="shared" si="22"/>
        <v>0</v>
      </c>
      <c r="X150">
        <v>141</v>
      </c>
      <c r="Y150">
        <v>20</v>
      </c>
      <c r="Z150">
        <v>108684</v>
      </c>
      <c r="AA150"/>
      <c r="AB150" s="115">
        <f>dec!E150</f>
        <v>92</v>
      </c>
      <c r="AC150" s="113">
        <f>dec!F150</f>
        <v>554577</v>
      </c>
      <c r="AD150" s="115">
        <f>dec!G150</f>
        <v>15</v>
      </c>
      <c r="AE150" s="113">
        <f>dec!H150</f>
        <v>104422</v>
      </c>
      <c r="AF150" s="16"/>
      <c r="AG150" s="18">
        <f t="shared" si="27"/>
        <v>5</v>
      </c>
      <c r="AH150" s="85">
        <f t="shared" si="27"/>
        <v>-20911</v>
      </c>
      <c r="AI150" s="18">
        <f t="shared" si="28"/>
        <v>5</v>
      </c>
      <c r="AJ150" s="85">
        <f t="shared" si="28"/>
        <v>4262</v>
      </c>
      <c r="AK150" s="81">
        <f t="shared" si="29"/>
        <v>-141</v>
      </c>
      <c r="AL150"/>
      <c r="AM150"/>
      <c r="AN150"/>
    </row>
    <row r="151" spans="1:40" s="1" customFormat="1" ht="18.75">
      <c r="A151" s="17">
        <v>142</v>
      </c>
      <c r="B151" s="17" t="s">
        <v>1383</v>
      </c>
      <c r="C151" s="17">
        <v>142</v>
      </c>
      <c r="D151" s="21"/>
      <c r="E151" s="34">
        <f t="shared" si="23"/>
        <v>0</v>
      </c>
      <c r="F151" s="35">
        <f t="shared" si="23"/>
        <v>0</v>
      </c>
      <c r="G151" s="34">
        <f t="shared" si="24"/>
        <v>5</v>
      </c>
      <c r="H151" s="36">
        <f t="shared" si="24"/>
        <v>37500</v>
      </c>
      <c r="I151" s="21"/>
      <c r="J151" s="15">
        <v>0</v>
      </c>
      <c r="K151" s="15">
        <v>738</v>
      </c>
      <c r="L151" s="16"/>
      <c r="M151" s="16"/>
      <c r="N151" s="36">
        <f t="shared" si="25"/>
        <v>0</v>
      </c>
      <c r="O151" s="36">
        <f t="shared" si="26"/>
        <v>38238</v>
      </c>
      <c r="P151" s="16"/>
      <c r="Q151" s="85">
        <f t="shared" si="20"/>
        <v>76481</v>
      </c>
      <c r="R151" s="16"/>
      <c r="S151" s="15">
        <f t="shared" si="21"/>
        <v>0</v>
      </c>
      <c r="T151">
        <v>142</v>
      </c>
      <c r="U151"/>
      <c r="V151"/>
      <c r="W151" s="15">
        <f t="shared" si="22"/>
        <v>0</v>
      </c>
      <c r="X151">
        <v>142</v>
      </c>
      <c r="Y151">
        <v>5</v>
      </c>
      <c r="Z151">
        <v>37500</v>
      </c>
      <c r="AA151"/>
      <c r="AB151" s="115">
        <f>dec!E151</f>
        <v>0</v>
      </c>
      <c r="AC151" s="113">
        <f>dec!F151</f>
        <v>0</v>
      </c>
      <c r="AD151" s="115">
        <f>dec!G151</f>
        <v>5</v>
      </c>
      <c r="AE151" s="113">
        <f>dec!H151</f>
        <v>38189</v>
      </c>
      <c r="AF151" s="16"/>
      <c r="AG151" s="18">
        <f t="shared" si="27"/>
        <v>0</v>
      </c>
      <c r="AH151" s="85">
        <f t="shared" si="27"/>
        <v>0</v>
      </c>
      <c r="AI151" s="18">
        <f t="shared" si="28"/>
        <v>0</v>
      </c>
      <c r="AJ151" s="85">
        <f t="shared" si="28"/>
        <v>-689</v>
      </c>
      <c r="AK151" s="81">
        <f t="shared" si="29"/>
        <v>-142</v>
      </c>
      <c r="AL151"/>
      <c r="AM151"/>
      <c r="AN151"/>
    </row>
    <row r="152" spans="1:40" s="1" customFormat="1" ht="18.75">
      <c r="A152" s="17">
        <v>143</v>
      </c>
      <c r="B152" s="17" t="s">
        <v>1384</v>
      </c>
      <c r="C152" s="17">
        <v>143</v>
      </c>
      <c r="D152" s="21"/>
      <c r="E152" s="34">
        <f t="shared" si="23"/>
        <v>0</v>
      </c>
      <c r="F152" s="35">
        <f t="shared" si="23"/>
        <v>0</v>
      </c>
      <c r="G152" s="34">
        <f t="shared" si="24"/>
        <v>0</v>
      </c>
      <c r="H152" s="36">
        <f t="shared" si="24"/>
        <v>0</v>
      </c>
      <c r="I152" s="21"/>
      <c r="J152" s="15">
        <v>0</v>
      </c>
      <c r="K152" s="15">
        <v>0</v>
      </c>
      <c r="L152" s="16"/>
      <c r="M152" s="16"/>
      <c r="N152" s="36">
        <f t="shared" si="25"/>
        <v>0</v>
      </c>
      <c r="O152" s="36">
        <f t="shared" si="26"/>
        <v>0</v>
      </c>
      <c r="P152" s="16"/>
      <c r="Q152" s="85">
        <f t="shared" si="20"/>
        <v>0</v>
      </c>
      <c r="R152" s="16"/>
      <c r="S152" s="15">
        <f t="shared" si="21"/>
        <v>0</v>
      </c>
      <c r="T152">
        <v>143</v>
      </c>
      <c r="U152"/>
      <c r="V152"/>
      <c r="W152" s="15">
        <f t="shared" si="22"/>
        <v>0</v>
      </c>
      <c r="X152">
        <v>143</v>
      </c>
      <c r="Y152"/>
      <c r="Z152"/>
      <c r="AA152"/>
      <c r="AB152" s="115">
        <f>dec!E152</f>
        <v>0</v>
      </c>
      <c r="AC152" s="113">
        <f>dec!F152</f>
        <v>0</v>
      </c>
      <c r="AD152" s="115">
        <f>dec!G152</f>
        <v>1</v>
      </c>
      <c r="AE152" s="113">
        <f>dec!H152</f>
        <v>5000</v>
      </c>
      <c r="AF152" s="16"/>
      <c r="AG152" s="18">
        <f t="shared" si="27"/>
        <v>0</v>
      </c>
      <c r="AH152" s="85">
        <f t="shared" si="27"/>
        <v>0</v>
      </c>
      <c r="AI152" s="18">
        <f t="shared" si="28"/>
        <v>-1</v>
      </c>
      <c r="AJ152" s="85">
        <f t="shared" si="28"/>
        <v>-5000</v>
      </c>
      <c r="AK152" s="81">
        <f t="shared" si="29"/>
        <v>-143</v>
      </c>
      <c r="AL152"/>
      <c r="AM152"/>
      <c r="AN152"/>
    </row>
    <row r="153" spans="1:40" ht="18.75">
      <c r="A153" s="19">
        <v>144</v>
      </c>
      <c r="B153" s="19" t="s">
        <v>861</v>
      </c>
      <c r="C153" s="19">
        <v>144</v>
      </c>
      <c r="D153" s="21"/>
      <c r="E153" s="34">
        <f t="shared" si="23"/>
        <v>70</v>
      </c>
      <c r="F153" s="35">
        <f t="shared" si="23"/>
        <v>371756</v>
      </c>
      <c r="G153" s="34">
        <f t="shared" si="24"/>
        <v>19</v>
      </c>
      <c r="H153" s="36">
        <f t="shared" si="24"/>
        <v>104411</v>
      </c>
      <c r="I153" s="21"/>
      <c r="J153" s="15">
        <v>0</v>
      </c>
      <c r="K153" s="15">
        <v>0</v>
      </c>
      <c r="L153" s="16"/>
      <c r="M153" s="16"/>
      <c r="N153" s="36">
        <f t="shared" si="25"/>
        <v>371756</v>
      </c>
      <c r="O153" s="36">
        <f t="shared" si="26"/>
        <v>104411</v>
      </c>
      <c r="P153" s="20"/>
      <c r="Q153" s="85">
        <f t="shared" si="20"/>
        <v>952423</v>
      </c>
      <c r="R153" s="20"/>
      <c r="S153" s="15">
        <f t="shared" si="21"/>
        <v>0</v>
      </c>
      <c r="T153">
        <v>144</v>
      </c>
      <c r="U153">
        <v>70</v>
      </c>
      <c r="V153">
        <v>371756</v>
      </c>
      <c r="W153" s="15">
        <f t="shared" si="22"/>
        <v>0</v>
      </c>
      <c r="X153">
        <v>144</v>
      </c>
      <c r="Y153">
        <v>19</v>
      </c>
      <c r="Z153">
        <v>104411</v>
      </c>
      <c r="AA153"/>
      <c r="AB153" s="115">
        <f>dec!E153</f>
        <v>66</v>
      </c>
      <c r="AC153" s="113">
        <f>dec!F153</f>
        <v>365038</v>
      </c>
      <c r="AD153" s="115">
        <f>dec!G153</f>
        <v>17</v>
      </c>
      <c r="AE153" s="113">
        <f>dec!H153</f>
        <v>99253</v>
      </c>
      <c r="AF153" s="16"/>
      <c r="AG153" s="18">
        <f t="shared" si="27"/>
        <v>4</v>
      </c>
      <c r="AH153" s="85">
        <f t="shared" si="27"/>
        <v>6718</v>
      </c>
      <c r="AI153" s="18">
        <f t="shared" si="28"/>
        <v>2</v>
      </c>
      <c r="AJ153" s="85">
        <f t="shared" si="28"/>
        <v>5158</v>
      </c>
      <c r="AK153" s="81">
        <f t="shared" si="29"/>
        <v>-144</v>
      </c>
      <c r="AL153"/>
      <c r="AM153"/>
      <c r="AN153"/>
    </row>
    <row r="154" spans="1:40" ht="18.75">
      <c r="A154" s="19">
        <v>145</v>
      </c>
      <c r="B154" s="19" t="s">
        <v>1385</v>
      </c>
      <c r="C154" s="19">
        <v>145</v>
      </c>
      <c r="D154" s="21"/>
      <c r="E154" s="34">
        <f t="shared" si="23"/>
        <v>0</v>
      </c>
      <c r="F154" s="35">
        <f t="shared" si="23"/>
        <v>0</v>
      </c>
      <c r="G154" s="34">
        <f t="shared" si="24"/>
        <v>0</v>
      </c>
      <c r="H154" s="36">
        <f t="shared" si="24"/>
        <v>0</v>
      </c>
      <c r="I154" s="21"/>
      <c r="J154" s="15">
        <v>0</v>
      </c>
      <c r="K154" s="15">
        <v>0</v>
      </c>
      <c r="L154" s="16"/>
      <c r="M154" s="16"/>
      <c r="N154" s="36">
        <f t="shared" si="25"/>
        <v>0</v>
      </c>
      <c r="O154" s="36">
        <f t="shared" si="26"/>
        <v>0</v>
      </c>
      <c r="P154" s="20"/>
      <c r="Q154" s="85">
        <f t="shared" si="20"/>
        <v>0</v>
      </c>
      <c r="R154" s="20"/>
      <c r="S154" s="15">
        <f t="shared" si="21"/>
        <v>0</v>
      </c>
      <c r="T154">
        <v>145</v>
      </c>
      <c r="U154"/>
      <c r="V154"/>
      <c r="W154" s="15">
        <f t="shared" si="22"/>
        <v>0</v>
      </c>
      <c r="X154">
        <v>145</v>
      </c>
      <c r="Y154"/>
      <c r="Z154"/>
      <c r="AA154"/>
      <c r="AB154" s="115">
        <f>dec!E154</f>
        <v>0</v>
      </c>
      <c r="AC154" s="113">
        <f>dec!F154</f>
        <v>0</v>
      </c>
      <c r="AD154" s="115">
        <f>dec!G154</f>
        <v>0</v>
      </c>
      <c r="AE154" s="113">
        <f>dec!H154</f>
        <v>0</v>
      </c>
      <c r="AF154" s="16"/>
      <c r="AG154" s="18">
        <f t="shared" si="27"/>
        <v>0</v>
      </c>
      <c r="AH154" s="85">
        <f t="shared" si="27"/>
        <v>0</v>
      </c>
      <c r="AI154" s="18">
        <f t="shared" si="28"/>
        <v>0</v>
      </c>
      <c r="AJ154" s="85">
        <f t="shared" si="28"/>
        <v>0</v>
      </c>
      <c r="AK154" s="81">
        <f t="shared" si="29"/>
        <v>-145</v>
      </c>
      <c r="AL154"/>
      <c r="AM154"/>
      <c r="AN154"/>
    </row>
    <row r="155" spans="1:40" ht="18.75">
      <c r="A155" s="19">
        <v>146</v>
      </c>
      <c r="B155" s="19" t="s">
        <v>894</v>
      </c>
      <c r="C155" s="19">
        <v>146</v>
      </c>
      <c r="D155" s="21"/>
      <c r="E155" s="34">
        <f t="shared" si="23"/>
        <v>0</v>
      </c>
      <c r="F155" s="35">
        <f t="shared" si="23"/>
        <v>0</v>
      </c>
      <c r="G155" s="34">
        <f t="shared" si="24"/>
        <v>0</v>
      </c>
      <c r="H155" s="36">
        <f t="shared" si="24"/>
        <v>0</v>
      </c>
      <c r="I155" s="21"/>
      <c r="J155" s="15">
        <v>0</v>
      </c>
      <c r="K155" s="15">
        <v>0</v>
      </c>
      <c r="L155" s="16"/>
      <c r="M155" s="16"/>
      <c r="N155" s="36">
        <f t="shared" si="25"/>
        <v>0</v>
      </c>
      <c r="O155" s="36">
        <f t="shared" si="26"/>
        <v>0</v>
      </c>
      <c r="P155" s="20"/>
      <c r="Q155" s="85">
        <f t="shared" si="20"/>
        <v>0</v>
      </c>
      <c r="R155" s="20"/>
      <c r="S155" s="15">
        <f t="shared" si="21"/>
        <v>0</v>
      </c>
      <c r="T155">
        <v>146</v>
      </c>
      <c r="U155" s="71"/>
      <c r="V155" s="71"/>
      <c r="W155" s="15">
        <f t="shared" si="22"/>
        <v>0</v>
      </c>
      <c r="X155">
        <v>146</v>
      </c>
      <c r="Y155"/>
      <c r="Z155"/>
      <c r="AA155"/>
      <c r="AB155" s="115">
        <f>dec!E155</f>
        <v>0</v>
      </c>
      <c r="AC155" s="113">
        <f>dec!F155</f>
        <v>0</v>
      </c>
      <c r="AD155" s="115">
        <f>dec!G155</f>
        <v>0</v>
      </c>
      <c r="AE155" s="113">
        <f>dec!H155</f>
        <v>0</v>
      </c>
      <c r="AF155" s="16"/>
      <c r="AG155" s="18">
        <f t="shared" si="27"/>
        <v>0</v>
      </c>
      <c r="AH155" s="85">
        <f t="shared" si="27"/>
        <v>0</v>
      </c>
      <c r="AI155" s="18">
        <f t="shared" si="28"/>
        <v>0</v>
      </c>
      <c r="AJ155" s="85">
        <f t="shared" si="28"/>
        <v>0</v>
      </c>
      <c r="AK155" s="81">
        <f t="shared" si="29"/>
        <v>-146</v>
      </c>
      <c r="AL155"/>
      <c r="AM155"/>
      <c r="AN155"/>
    </row>
    <row r="156" spans="1:40" s="1" customFormat="1" ht="18.75">
      <c r="A156" s="17">
        <v>147</v>
      </c>
      <c r="B156" s="17" t="s">
        <v>1386</v>
      </c>
      <c r="C156" s="17">
        <v>147</v>
      </c>
      <c r="D156" s="21"/>
      <c r="E156" s="34">
        <f t="shared" si="23"/>
        <v>0</v>
      </c>
      <c r="F156" s="35">
        <f t="shared" si="23"/>
        <v>0</v>
      </c>
      <c r="G156" s="34">
        <f t="shared" si="24"/>
        <v>0</v>
      </c>
      <c r="H156" s="36">
        <f t="shared" si="24"/>
        <v>0</v>
      </c>
      <c r="I156" s="21"/>
      <c r="J156" s="15">
        <v>0</v>
      </c>
      <c r="K156" s="15">
        <v>0</v>
      </c>
      <c r="L156" s="16"/>
      <c r="M156" s="16"/>
      <c r="N156" s="36">
        <f t="shared" si="25"/>
        <v>0</v>
      </c>
      <c r="O156" s="36">
        <f t="shared" si="26"/>
        <v>0</v>
      </c>
      <c r="P156" s="16"/>
      <c r="Q156" s="85">
        <f t="shared" si="20"/>
        <v>0</v>
      </c>
      <c r="R156" s="16"/>
      <c r="S156" s="15">
        <f t="shared" si="21"/>
        <v>0</v>
      </c>
      <c r="T156">
        <v>147</v>
      </c>
      <c r="U156"/>
      <c r="V156"/>
      <c r="W156" s="15">
        <f t="shared" si="22"/>
        <v>0</v>
      </c>
      <c r="X156">
        <v>147</v>
      </c>
      <c r="Y156"/>
      <c r="Z156"/>
      <c r="AA156"/>
      <c r="AB156" s="115">
        <f>dec!E156</f>
        <v>0</v>
      </c>
      <c r="AC156" s="113">
        <f>dec!F156</f>
        <v>0</v>
      </c>
      <c r="AD156" s="115">
        <f>dec!G156</f>
        <v>0</v>
      </c>
      <c r="AE156" s="113">
        <f>dec!H156</f>
        <v>0</v>
      </c>
      <c r="AF156" s="16"/>
      <c r="AG156" s="18">
        <f t="shared" si="27"/>
        <v>0</v>
      </c>
      <c r="AH156" s="85">
        <f t="shared" si="27"/>
        <v>0</v>
      </c>
      <c r="AI156" s="18">
        <f t="shared" si="28"/>
        <v>0</v>
      </c>
      <c r="AJ156" s="85">
        <f t="shared" si="28"/>
        <v>0</v>
      </c>
      <c r="AK156" s="81">
        <f t="shared" si="29"/>
        <v>-147</v>
      </c>
      <c r="AL156"/>
      <c r="AM156"/>
      <c r="AN156"/>
    </row>
    <row r="157" spans="1:40" ht="18.75">
      <c r="A157" s="19">
        <v>148</v>
      </c>
      <c r="B157" s="19" t="s">
        <v>1265</v>
      </c>
      <c r="C157" s="19">
        <v>148</v>
      </c>
      <c r="D157" s="21"/>
      <c r="E157" s="34">
        <f t="shared" si="23"/>
        <v>20</v>
      </c>
      <c r="F157" s="35">
        <f t="shared" si="23"/>
        <v>120334</v>
      </c>
      <c r="G157" s="34">
        <f t="shared" si="24"/>
        <v>23</v>
      </c>
      <c r="H157" s="36">
        <f t="shared" si="24"/>
        <v>120028</v>
      </c>
      <c r="I157" s="21"/>
      <c r="J157" s="15">
        <v>0</v>
      </c>
      <c r="K157" s="15">
        <v>0</v>
      </c>
      <c r="L157" s="16"/>
      <c r="M157" s="16"/>
      <c r="N157" s="36">
        <f t="shared" si="25"/>
        <v>120334</v>
      </c>
      <c r="O157" s="36">
        <f t="shared" si="26"/>
        <v>120028</v>
      </c>
      <c r="P157" s="20"/>
      <c r="Q157" s="85">
        <f t="shared" si="20"/>
        <v>480767</v>
      </c>
      <c r="R157" s="20"/>
      <c r="S157" s="15">
        <f t="shared" si="21"/>
        <v>0</v>
      </c>
      <c r="T157">
        <v>148</v>
      </c>
      <c r="U157">
        <v>20</v>
      </c>
      <c r="V157">
        <v>120334</v>
      </c>
      <c r="W157" s="15">
        <f t="shared" si="22"/>
        <v>0</v>
      </c>
      <c r="X157">
        <v>148</v>
      </c>
      <c r="Y157">
        <v>23</v>
      </c>
      <c r="Z157">
        <v>120028</v>
      </c>
      <c r="AA157"/>
      <c r="AB157" s="115">
        <f>dec!E157</f>
        <v>19</v>
      </c>
      <c r="AC157" s="113">
        <f>dec!F157</f>
        <v>115999</v>
      </c>
      <c r="AD157" s="115">
        <f>dec!G157</f>
        <v>22</v>
      </c>
      <c r="AE157" s="113">
        <f>dec!H157</f>
        <v>111635</v>
      </c>
      <c r="AF157" s="16"/>
      <c r="AG157" s="18">
        <f t="shared" si="27"/>
        <v>1</v>
      </c>
      <c r="AH157" s="85">
        <f t="shared" si="27"/>
        <v>4335</v>
      </c>
      <c r="AI157" s="18">
        <f t="shared" si="28"/>
        <v>1</v>
      </c>
      <c r="AJ157" s="85">
        <f t="shared" si="28"/>
        <v>8393</v>
      </c>
      <c r="AK157" s="81">
        <f t="shared" si="29"/>
        <v>-148</v>
      </c>
      <c r="AL157"/>
      <c r="AM157"/>
      <c r="AN157"/>
    </row>
    <row r="158" spans="1:40" ht="18.75">
      <c r="A158" s="19">
        <v>149</v>
      </c>
      <c r="B158" s="19" t="s">
        <v>581</v>
      </c>
      <c r="C158" s="19">
        <v>149</v>
      </c>
      <c r="D158" s="21"/>
      <c r="E158" s="34">
        <f t="shared" si="23"/>
        <v>0</v>
      </c>
      <c r="F158" s="35">
        <f t="shared" si="23"/>
        <v>0</v>
      </c>
      <c r="G158" s="34">
        <f t="shared" si="24"/>
        <v>56</v>
      </c>
      <c r="H158" s="36">
        <f t="shared" si="24"/>
        <v>400251</v>
      </c>
      <c r="I158" s="21"/>
      <c r="J158" s="15">
        <v>0</v>
      </c>
      <c r="K158" s="15">
        <v>12349</v>
      </c>
      <c r="L158" s="16"/>
      <c r="M158" s="16"/>
      <c r="N158" s="36">
        <f t="shared" si="25"/>
        <v>0</v>
      </c>
      <c r="O158" s="36">
        <f t="shared" si="26"/>
        <v>412600</v>
      </c>
      <c r="P158" s="20"/>
      <c r="Q158" s="85">
        <f t="shared" si="20"/>
        <v>825256</v>
      </c>
      <c r="R158" s="20"/>
      <c r="S158" s="15">
        <f t="shared" si="21"/>
        <v>0</v>
      </c>
      <c r="T158">
        <v>149</v>
      </c>
      <c r="U158"/>
      <c r="V158"/>
      <c r="W158" s="15">
        <f t="shared" si="22"/>
        <v>0</v>
      </c>
      <c r="X158">
        <v>149</v>
      </c>
      <c r="Y158">
        <v>56</v>
      </c>
      <c r="Z158">
        <v>400251</v>
      </c>
      <c r="AA158"/>
      <c r="AB158" s="115">
        <f>dec!E158</f>
        <v>0</v>
      </c>
      <c r="AC158" s="113">
        <f>dec!F158</f>
        <v>0</v>
      </c>
      <c r="AD158" s="115">
        <f>dec!G158</f>
        <v>70.5</v>
      </c>
      <c r="AE158" s="113">
        <f>dec!H158</f>
        <v>444484</v>
      </c>
      <c r="AF158" s="16"/>
      <c r="AG158" s="18">
        <f t="shared" si="27"/>
        <v>0</v>
      </c>
      <c r="AH158" s="85">
        <f t="shared" si="27"/>
        <v>0</v>
      </c>
      <c r="AI158" s="18">
        <f t="shared" si="28"/>
        <v>-14.5</v>
      </c>
      <c r="AJ158" s="85">
        <f t="shared" si="28"/>
        <v>-44233</v>
      </c>
      <c r="AK158" s="81">
        <f t="shared" si="29"/>
        <v>-149</v>
      </c>
      <c r="AL158"/>
      <c r="AM158"/>
      <c r="AN158"/>
    </row>
    <row r="159" spans="1:40" ht="18.75">
      <c r="A159" s="19">
        <v>150</v>
      </c>
      <c r="B159" s="19" t="s">
        <v>1292</v>
      </c>
      <c r="C159" s="19">
        <v>150</v>
      </c>
      <c r="D159" s="21"/>
      <c r="E159" s="34">
        <f t="shared" si="23"/>
        <v>128</v>
      </c>
      <c r="F159" s="35">
        <f t="shared" si="23"/>
        <v>714186</v>
      </c>
      <c r="G159" s="34">
        <f t="shared" si="24"/>
        <v>84</v>
      </c>
      <c r="H159" s="36">
        <f t="shared" si="24"/>
        <v>458556</v>
      </c>
      <c r="I159" s="21"/>
      <c r="J159" s="15">
        <v>0</v>
      </c>
      <c r="K159" s="15">
        <v>0</v>
      </c>
      <c r="L159" s="16"/>
      <c r="M159" s="16"/>
      <c r="N159" s="36">
        <f t="shared" si="25"/>
        <v>714186</v>
      </c>
      <c r="O159" s="36">
        <f t="shared" si="26"/>
        <v>458556</v>
      </c>
      <c r="P159" s="20"/>
      <c r="Q159" s="85">
        <f t="shared" si="20"/>
        <v>2345696</v>
      </c>
      <c r="R159" s="20"/>
      <c r="S159" s="15">
        <f t="shared" si="21"/>
        <v>0</v>
      </c>
      <c r="T159">
        <v>150</v>
      </c>
      <c r="U159">
        <v>128</v>
      </c>
      <c r="V159">
        <v>714186</v>
      </c>
      <c r="W159" s="15">
        <f t="shared" si="22"/>
        <v>0</v>
      </c>
      <c r="X159">
        <v>150</v>
      </c>
      <c r="Y159">
        <v>84</v>
      </c>
      <c r="Z159">
        <v>458556</v>
      </c>
      <c r="AA159"/>
      <c r="AB159" s="115">
        <f>dec!E159</f>
        <v>128</v>
      </c>
      <c r="AC159" s="113">
        <f>dec!F159</f>
        <v>729588</v>
      </c>
      <c r="AD159" s="115">
        <f>dec!G159</f>
        <v>100</v>
      </c>
      <c r="AE159" s="113">
        <f>dec!H159</f>
        <v>561288</v>
      </c>
      <c r="AF159" s="16"/>
      <c r="AG159" s="18">
        <f t="shared" si="27"/>
        <v>0</v>
      </c>
      <c r="AH159" s="85">
        <f t="shared" si="27"/>
        <v>-15402</v>
      </c>
      <c r="AI159" s="18">
        <f t="shared" si="28"/>
        <v>-16</v>
      </c>
      <c r="AJ159" s="85">
        <f t="shared" si="28"/>
        <v>-102732</v>
      </c>
      <c r="AK159" s="81">
        <f t="shared" si="29"/>
        <v>-150</v>
      </c>
      <c r="AL159"/>
      <c r="AM159"/>
      <c r="AN159"/>
    </row>
    <row r="160" spans="1:40" ht="18.75">
      <c r="A160" s="19">
        <v>151</v>
      </c>
      <c r="B160" s="19" t="s">
        <v>921</v>
      </c>
      <c r="C160" s="19">
        <v>151</v>
      </c>
      <c r="D160" s="21"/>
      <c r="E160" s="34">
        <f t="shared" si="23"/>
        <v>84</v>
      </c>
      <c r="F160" s="35">
        <f t="shared" si="23"/>
        <v>498433</v>
      </c>
      <c r="G160" s="34">
        <f t="shared" si="24"/>
        <v>33</v>
      </c>
      <c r="H160" s="36">
        <f t="shared" si="24"/>
        <v>170236</v>
      </c>
      <c r="I160" s="21"/>
      <c r="J160" s="15">
        <v>0</v>
      </c>
      <c r="K160" s="15">
        <v>0</v>
      </c>
      <c r="L160" s="16"/>
      <c r="M160" s="16"/>
      <c r="N160" s="36">
        <f t="shared" si="25"/>
        <v>498433</v>
      </c>
      <c r="O160" s="36">
        <f t="shared" si="26"/>
        <v>170236</v>
      </c>
      <c r="P160" s="20"/>
      <c r="Q160" s="85">
        <f t="shared" si="20"/>
        <v>1337455</v>
      </c>
      <c r="R160" s="20"/>
      <c r="S160" s="15">
        <f t="shared" si="21"/>
        <v>0</v>
      </c>
      <c r="T160">
        <v>151</v>
      </c>
      <c r="U160">
        <v>84</v>
      </c>
      <c r="V160">
        <v>498433</v>
      </c>
      <c r="W160" s="15">
        <f t="shared" si="22"/>
        <v>0</v>
      </c>
      <c r="X160">
        <v>151</v>
      </c>
      <c r="Y160">
        <v>33</v>
      </c>
      <c r="Z160">
        <v>170236</v>
      </c>
      <c r="AA160"/>
      <c r="AB160" s="115">
        <f>dec!E160</f>
        <v>97</v>
      </c>
      <c r="AC160" s="113">
        <f>dec!F160</f>
        <v>558265</v>
      </c>
      <c r="AD160" s="115">
        <f>dec!G160</f>
        <v>34.5</v>
      </c>
      <c r="AE160" s="113">
        <f>dec!H160</f>
        <v>190973</v>
      </c>
      <c r="AF160" s="16"/>
      <c r="AG160" s="18">
        <f t="shared" si="27"/>
        <v>-13</v>
      </c>
      <c r="AH160" s="85">
        <f t="shared" si="27"/>
        <v>-59832</v>
      </c>
      <c r="AI160" s="18">
        <f t="shared" si="28"/>
        <v>-1.5</v>
      </c>
      <c r="AJ160" s="85">
        <f t="shared" si="28"/>
        <v>-20737</v>
      </c>
      <c r="AK160" s="81">
        <f t="shared" si="29"/>
        <v>-151</v>
      </c>
      <c r="AL160"/>
      <c r="AM160"/>
      <c r="AN160"/>
    </row>
    <row r="161" spans="1:40" ht="18.75">
      <c r="A161" s="19">
        <v>152</v>
      </c>
      <c r="B161" s="19" t="s">
        <v>1294</v>
      </c>
      <c r="C161" s="19">
        <v>152</v>
      </c>
      <c r="D161" s="21"/>
      <c r="E161" s="34">
        <f t="shared" si="23"/>
        <v>248</v>
      </c>
      <c r="F161" s="35">
        <f t="shared" si="23"/>
        <v>1279572</v>
      </c>
      <c r="G161" s="34">
        <f t="shared" si="24"/>
        <v>48</v>
      </c>
      <c r="H161" s="36">
        <f t="shared" si="24"/>
        <v>304655</v>
      </c>
      <c r="I161" s="21"/>
      <c r="J161" s="15">
        <v>0</v>
      </c>
      <c r="K161" s="15">
        <v>0</v>
      </c>
      <c r="L161" s="16"/>
      <c r="M161" s="16"/>
      <c r="N161" s="36">
        <f t="shared" si="25"/>
        <v>1279572</v>
      </c>
      <c r="O161" s="36">
        <f t="shared" si="26"/>
        <v>304655</v>
      </c>
      <c r="P161" s="20"/>
      <c r="Q161" s="85">
        <f t="shared" si="20"/>
        <v>3168750</v>
      </c>
      <c r="R161" s="20"/>
      <c r="S161" s="15">
        <f t="shared" si="21"/>
        <v>0</v>
      </c>
      <c r="T161">
        <v>152</v>
      </c>
      <c r="U161">
        <v>248</v>
      </c>
      <c r="V161">
        <v>1279572</v>
      </c>
      <c r="W161" s="15">
        <f t="shared" si="22"/>
        <v>0</v>
      </c>
      <c r="X161">
        <v>152</v>
      </c>
      <c r="Y161">
        <v>48</v>
      </c>
      <c r="Z161">
        <v>304655</v>
      </c>
      <c r="AA161"/>
      <c r="AB161" s="115">
        <f>dec!E161</f>
        <v>255</v>
      </c>
      <c r="AC161" s="113">
        <f>dec!F161</f>
        <v>1329856</v>
      </c>
      <c r="AD161" s="115">
        <f>dec!G161</f>
        <v>50</v>
      </c>
      <c r="AE161" s="113">
        <f>dec!H161</f>
        <v>286394</v>
      </c>
      <c r="AF161" s="16"/>
      <c r="AG161" s="18">
        <f t="shared" si="27"/>
        <v>-7</v>
      </c>
      <c r="AH161" s="85">
        <f t="shared" si="27"/>
        <v>-50284</v>
      </c>
      <c r="AI161" s="18">
        <f t="shared" si="28"/>
        <v>-2</v>
      </c>
      <c r="AJ161" s="85">
        <f t="shared" si="28"/>
        <v>18261</v>
      </c>
      <c r="AK161" s="81">
        <f t="shared" si="29"/>
        <v>-152</v>
      </c>
      <c r="AL161"/>
      <c r="AM161"/>
      <c r="AN161"/>
    </row>
    <row r="162" spans="1:40" ht="18.75">
      <c r="A162" s="19">
        <v>153</v>
      </c>
      <c r="B162" s="19" t="s">
        <v>847</v>
      </c>
      <c r="C162" s="19">
        <v>153</v>
      </c>
      <c r="D162" s="21"/>
      <c r="E162" s="34">
        <f t="shared" si="23"/>
        <v>246</v>
      </c>
      <c r="F162" s="35">
        <f t="shared" si="23"/>
        <v>1441093</v>
      </c>
      <c r="G162" s="34">
        <f t="shared" si="24"/>
        <v>333</v>
      </c>
      <c r="H162" s="36">
        <f t="shared" si="24"/>
        <v>1971663</v>
      </c>
      <c r="I162" s="21"/>
      <c r="J162" s="15">
        <v>0</v>
      </c>
      <c r="K162" s="15">
        <v>0</v>
      </c>
      <c r="L162" s="16"/>
      <c r="M162" s="16"/>
      <c r="N162" s="36">
        <f t="shared" si="25"/>
        <v>1441093</v>
      </c>
      <c r="O162" s="36">
        <f t="shared" si="26"/>
        <v>1971663</v>
      </c>
      <c r="P162" s="20"/>
      <c r="Q162" s="85">
        <f t="shared" si="20"/>
        <v>6826091</v>
      </c>
      <c r="R162" s="20"/>
      <c r="S162" s="15">
        <f t="shared" si="21"/>
        <v>0</v>
      </c>
      <c r="T162">
        <v>153</v>
      </c>
      <c r="U162">
        <v>246</v>
      </c>
      <c r="V162">
        <v>1441093</v>
      </c>
      <c r="W162" s="15">
        <f t="shared" si="22"/>
        <v>0</v>
      </c>
      <c r="X162">
        <v>153</v>
      </c>
      <c r="Y162">
        <v>333</v>
      </c>
      <c r="Z162">
        <v>1971663</v>
      </c>
      <c r="AA162"/>
      <c r="AB162" s="115">
        <f>dec!E162</f>
        <v>246</v>
      </c>
      <c r="AC162" s="113">
        <f>dec!F162</f>
        <v>1367932</v>
      </c>
      <c r="AD162" s="115">
        <f>dec!G162</f>
        <v>322.5</v>
      </c>
      <c r="AE162" s="113">
        <f>dec!H162</f>
        <v>1886475</v>
      </c>
      <c r="AF162" s="16"/>
      <c r="AG162" s="18">
        <f t="shared" si="27"/>
        <v>0</v>
      </c>
      <c r="AH162" s="85">
        <f t="shared" si="27"/>
        <v>73161</v>
      </c>
      <c r="AI162" s="18">
        <f t="shared" si="28"/>
        <v>10.5</v>
      </c>
      <c r="AJ162" s="85">
        <f t="shared" si="28"/>
        <v>85188</v>
      </c>
      <c r="AK162" s="81">
        <f t="shared" si="29"/>
        <v>-153</v>
      </c>
      <c r="AL162"/>
      <c r="AM162"/>
      <c r="AN162"/>
    </row>
    <row r="163" spans="1:40" s="1" customFormat="1" ht="18.75">
      <c r="A163" s="17">
        <v>154</v>
      </c>
      <c r="B163" s="17" t="s">
        <v>1387</v>
      </c>
      <c r="C163" s="17">
        <v>154</v>
      </c>
      <c r="D163" s="21"/>
      <c r="E163" s="34">
        <f t="shared" si="23"/>
        <v>20</v>
      </c>
      <c r="F163" s="35">
        <f t="shared" si="23"/>
        <v>187743</v>
      </c>
      <c r="G163" s="34">
        <f t="shared" si="24"/>
        <v>7</v>
      </c>
      <c r="H163" s="36">
        <f t="shared" si="24"/>
        <v>35000</v>
      </c>
      <c r="I163" s="21"/>
      <c r="J163" s="15">
        <v>0</v>
      </c>
      <c r="K163" s="15">
        <v>0</v>
      </c>
      <c r="L163" s="16"/>
      <c r="M163" s="16"/>
      <c r="N163" s="36">
        <f t="shared" si="25"/>
        <v>187743</v>
      </c>
      <c r="O163" s="36">
        <f t="shared" si="26"/>
        <v>35000</v>
      </c>
      <c r="P163" s="16"/>
      <c r="Q163" s="85">
        <f t="shared" si="20"/>
        <v>445513</v>
      </c>
      <c r="R163" s="16"/>
      <c r="S163" s="15">
        <f t="shared" si="21"/>
        <v>0</v>
      </c>
      <c r="T163">
        <v>154</v>
      </c>
      <c r="U163">
        <v>20</v>
      </c>
      <c r="V163">
        <v>187743</v>
      </c>
      <c r="W163" s="15">
        <f t="shared" si="22"/>
        <v>0</v>
      </c>
      <c r="X163">
        <v>154</v>
      </c>
      <c r="Y163">
        <v>7</v>
      </c>
      <c r="Z163">
        <v>35000</v>
      </c>
      <c r="AA163"/>
      <c r="AB163" s="115">
        <f>dec!E163</f>
        <v>21</v>
      </c>
      <c r="AC163" s="113">
        <f>dec!F163</f>
        <v>139816</v>
      </c>
      <c r="AD163" s="115">
        <f>dec!G163</f>
        <v>6</v>
      </c>
      <c r="AE163" s="113">
        <f>dec!H163</f>
        <v>31700</v>
      </c>
      <c r="AF163" s="16"/>
      <c r="AG163" s="18">
        <f t="shared" si="27"/>
        <v>-1</v>
      </c>
      <c r="AH163" s="85">
        <f t="shared" si="27"/>
        <v>47927</v>
      </c>
      <c r="AI163" s="18">
        <f t="shared" si="28"/>
        <v>1</v>
      </c>
      <c r="AJ163" s="85">
        <f t="shared" si="28"/>
        <v>3300</v>
      </c>
      <c r="AK163" s="81">
        <f t="shared" si="29"/>
        <v>-154</v>
      </c>
      <c r="AL163"/>
      <c r="AM163"/>
      <c r="AN163"/>
    </row>
    <row r="164" spans="1:40" ht="18.75">
      <c r="A164" s="19">
        <v>155</v>
      </c>
      <c r="B164" s="19" t="s">
        <v>913</v>
      </c>
      <c r="C164" s="19">
        <v>155</v>
      </c>
      <c r="D164" s="21"/>
      <c r="E164" s="34">
        <f t="shared" si="23"/>
        <v>0</v>
      </c>
      <c r="F164" s="35">
        <f t="shared" si="23"/>
        <v>0</v>
      </c>
      <c r="G164" s="34">
        <f t="shared" si="24"/>
        <v>3</v>
      </c>
      <c r="H164" s="36">
        <f t="shared" si="24"/>
        <v>56700</v>
      </c>
      <c r="I164" s="21"/>
      <c r="J164" s="15">
        <v>0</v>
      </c>
      <c r="K164" s="15">
        <v>0</v>
      </c>
      <c r="L164" s="16"/>
      <c r="M164" s="16"/>
      <c r="N164" s="36">
        <f t="shared" si="25"/>
        <v>0</v>
      </c>
      <c r="O164" s="36">
        <f t="shared" si="26"/>
        <v>56700</v>
      </c>
      <c r="P164" s="20"/>
      <c r="Q164" s="85">
        <f t="shared" si="20"/>
        <v>113403</v>
      </c>
      <c r="R164" s="20"/>
      <c r="S164" s="15">
        <f t="shared" si="21"/>
        <v>0</v>
      </c>
      <c r="T164">
        <v>155</v>
      </c>
      <c r="U164"/>
      <c r="V164"/>
      <c r="W164" s="15">
        <f t="shared" si="22"/>
        <v>0</v>
      </c>
      <c r="X164">
        <v>155</v>
      </c>
      <c r="Y164">
        <v>3</v>
      </c>
      <c r="Z164">
        <v>56700</v>
      </c>
      <c r="AA164"/>
      <c r="AB164" s="115">
        <f>dec!E164</f>
        <v>0</v>
      </c>
      <c r="AC164" s="113">
        <f>dec!F164</f>
        <v>0</v>
      </c>
      <c r="AD164" s="115">
        <f>dec!G164</f>
        <v>6</v>
      </c>
      <c r="AE164" s="113">
        <f>dec!H164</f>
        <v>38500</v>
      </c>
      <c r="AF164" s="16"/>
      <c r="AG164" s="18">
        <f t="shared" si="27"/>
        <v>0</v>
      </c>
      <c r="AH164" s="85">
        <f t="shared" si="27"/>
        <v>0</v>
      </c>
      <c r="AI164" s="18">
        <f t="shared" si="28"/>
        <v>-3</v>
      </c>
      <c r="AJ164" s="85">
        <f t="shared" si="28"/>
        <v>18200</v>
      </c>
      <c r="AK164" s="81">
        <f t="shared" si="29"/>
        <v>-155</v>
      </c>
      <c r="AL164"/>
      <c r="AM164"/>
      <c r="AN164"/>
    </row>
    <row r="165" spans="1:40" s="1" customFormat="1" ht="18.75">
      <c r="A165" s="17">
        <v>156</v>
      </c>
      <c r="B165" s="17" t="s">
        <v>1388</v>
      </c>
      <c r="C165" s="17">
        <v>156</v>
      </c>
      <c r="D165" s="21"/>
      <c r="E165" s="34">
        <f t="shared" si="23"/>
        <v>0</v>
      </c>
      <c r="F165" s="35">
        <f t="shared" si="23"/>
        <v>0</v>
      </c>
      <c r="G165" s="34">
        <f t="shared" si="24"/>
        <v>0</v>
      </c>
      <c r="H165" s="36">
        <f t="shared" si="24"/>
        <v>0</v>
      </c>
      <c r="I165" s="21"/>
      <c r="J165" s="15">
        <v>0</v>
      </c>
      <c r="K165" s="15">
        <v>0</v>
      </c>
      <c r="L165" s="16"/>
      <c r="M165" s="16"/>
      <c r="N165" s="36">
        <f t="shared" si="25"/>
        <v>0</v>
      </c>
      <c r="O165" s="36">
        <f t="shared" si="26"/>
        <v>0</v>
      </c>
      <c r="P165" s="16"/>
      <c r="Q165" s="85">
        <f t="shared" si="20"/>
        <v>0</v>
      </c>
      <c r="R165" s="16"/>
      <c r="S165" s="15">
        <f t="shared" si="21"/>
        <v>0</v>
      </c>
      <c r="T165">
        <v>156</v>
      </c>
      <c r="U165"/>
      <c r="V165"/>
      <c r="W165" s="15">
        <f t="shared" si="22"/>
        <v>0</v>
      </c>
      <c r="X165">
        <v>156</v>
      </c>
      <c r="Y165"/>
      <c r="Z165"/>
      <c r="AA165"/>
      <c r="AB165" s="115">
        <f>dec!E165</f>
        <v>0</v>
      </c>
      <c r="AC165" s="113">
        <f>dec!F165</f>
        <v>0</v>
      </c>
      <c r="AD165" s="115">
        <f>dec!G165</f>
        <v>0</v>
      </c>
      <c r="AE165" s="113">
        <f>dec!H165</f>
        <v>0</v>
      </c>
      <c r="AF165" s="16"/>
      <c r="AG165" s="18">
        <f t="shared" si="27"/>
        <v>0</v>
      </c>
      <c r="AH165" s="85">
        <f t="shared" si="27"/>
        <v>0</v>
      </c>
      <c r="AI165" s="18">
        <f t="shared" si="28"/>
        <v>0</v>
      </c>
      <c r="AJ165" s="85">
        <f t="shared" si="28"/>
        <v>0</v>
      </c>
      <c r="AK165" s="81">
        <f t="shared" si="29"/>
        <v>-156</v>
      </c>
      <c r="AL165"/>
      <c r="AM165"/>
      <c r="AN165"/>
    </row>
    <row r="166" spans="1:40" s="1" customFormat="1" ht="18.75">
      <c r="A166" s="17">
        <v>157</v>
      </c>
      <c r="B166" s="17" t="s">
        <v>919</v>
      </c>
      <c r="C166" s="17">
        <v>157</v>
      </c>
      <c r="D166" s="21"/>
      <c r="E166" s="34">
        <f t="shared" si="23"/>
        <v>0</v>
      </c>
      <c r="F166" s="35">
        <f t="shared" si="23"/>
        <v>0</v>
      </c>
      <c r="G166" s="34">
        <f t="shared" si="24"/>
        <v>1</v>
      </c>
      <c r="H166" s="36">
        <f t="shared" si="24"/>
        <v>6700</v>
      </c>
      <c r="I166" s="21"/>
      <c r="J166" s="15">
        <v>0</v>
      </c>
      <c r="K166" s="15">
        <v>0</v>
      </c>
      <c r="L166" s="16"/>
      <c r="M166" s="16"/>
      <c r="N166" s="36">
        <f t="shared" si="25"/>
        <v>0</v>
      </c>
      <c r="O166" s="36">
        <f t="shared" si="26"/>
        <v>6700</v>
      </c>
      <c r="P166" s="16"/>
      <c r="Q166" s="85">
        <f t="shared" si="20"/>
        <v>13401</v>
      </c>
      <c r="R166" s="16"/>
      <c r="S166" s="15">
        <f t="shared" si="21"/>
        <v>0</v>
      </c>
      <c r="T166">
        <v>157</v>
      </c>
      <c r="U166"/>
      <c r="V166"/>
      <c r="W166" s="15">
        <f t="shared" si="22"/>
        <v>0</v>
      </c>
      <c r="X166">
        <v>157</v>
      </c>
      <c r="Y166">
        <v>1</v>
      </c>
      <c r="Z166">
        <v>6700</v>
      </c>
      <c r="AA166"/>
      <c r="AB166" s="115">
        <f>dec!E166</f>
        <v>0</v>
      </c>
      <c r="AC166" s="113">
        <f>dec!F166</f>
        <v>0</v>
      </c>
      <c r="AD166" s="115">
        <f>dec!G166</f>
        <v>3</v>
      </c>
      <c r="AE166" s="113">
        <f>dec!H166</f>
        <v>20100</v>
      </c>
      <c r="AF166" s="16"/>
      <c r="AG166" s="18">
        <f t="shared" si="27"/>
        <v>0</v>
      </c>
      <c r="AH166" s="85">
        <f t="shared" si="27"/>
        <v>0</v>
      </c>
      <c r="AI166" s="18">
        <f t="shared" si="28"/>
        <v>-2</v>
      </c>
      <c r="AJ166" s="85">
        <f t="shared" si="28"/>
        <v>-13400</v>
      </c>
      <c r="AK166" s="81">
        <f t="shared" si="29"/>
        <v>-157</v>
      </c>
      <c r="AL166"/>
      <c r="AM166"/>
      <c r="AN166"/>
    </row>
    <row r="167" spans="1:40" ht="18.75">
      <c r="A167" s="19">
        <v>158</v>
      </c>
      <c r="B167" s="19" t="s">
        <v>564</v>
      </c>
      <c r="C167" s="19">
        <v>158</v>
      </c>
      <c r="D167" s="21"/>
      <c r="E167" s="34">
        <f t="shared" si="23"/>
        <v>67.5</v>
      </c>
      <c r="F167" s="35">
        <f t="shared" si="23"/>
        <v>387790</v>
      </c>
      <c r="G167" s="34">
        <f t="shared" si="24"/>
        <v>20</v>
      </c>
      <c r="H167" s="36">
        <f t="shared" si="24"/>
        <v>111400</v>
      </c>
      <c r="I167" s="21"/>
      <c r="J167" s="15">
        <v>0</v>
      </c>
      <c r="K167" s="15">
        <v>0</v>
      </c>
      <c r="L167" s="16"/>
      <c r="M167" s="16"/>
      <c r="N167" s="36">
        <f t="shared" si="25"/>
        <v>387790</v>
      </c>
      <c r="O167" s="36">
        <f t="shared" si="26"/>
        <v>111400</v>
      </c>
      <c r="P167" s="20"/>
      <c r="Q167" s="85">
        <f t="shared" si="20"/>
        <v>998467.5</v>
      </c>
      <c r="R167" s="20"/>
      <c r="S167" s="15">
        <f t="shared" si="21"/>
        <v>0</v>
      </c>
      <c r="T167">
        <v>158</v>
      </c>
      <c r="U167">
        <v>67.5</v>
      </c>
      <c r="V167">
        <v>387790</v>
      </c>
      <c r="W167" s="15">
        <f t="shared" si="22"/>
        <v>0</v>
      </c>
      <c r="X167">
        <v>158</v>
      </c>
      <c r="Y167">
        <v>20</v>
      </c>
      <c r="Z167">
        <v>111400</v>
      </c>
      <c r="AA167"/>
      <c r="AB167" s="115">
        <f>dec!E167</f>
        <v>79.5</v>
      </c>
      <c r="AC167" s="113">
        <f>dec!F167</f>
        <v>453343</v>
      </c>
      <c r="AD167" s="115">
        <f>dec!G167</f>
        <v>22</v>
      </c>
      <c r="AE167" s="113">
        <f>dec!H167</f>
        <v>145578</v>
      </c>
      <c r="AF167" s="16"/>
      <c r="AG167" s="18">
        <f t="shared" si="27"/>
        <v>-12</v>
      </c>
      <c r="AH167" s="85">
        <f t="shared" si="27"/>
        <v>-65553</v>
      </c>
      <c r="AI167" s="18">
        <f t="shared" si="28"/>
        <v>-2</v>
      </c>
      <c r="AJ167" s="85">
        <f t="shared" si="28"/>
        <v>-34178</v>
      </c>
      <c r="AK167" s="81">
        <f t="shared" si="29"/>
        <v>-158</v>
      </c>
      <c r="AL167"/>
      <c r="AM167"/>
      <c r="AN167"/>
    </row>
    <row r="168" spans="1:40" ht="18.75">
      <c r="A168" s="19">
        <v>159</v>
      </c>
      <c r="B168" s="19" t="s">
        <v>1303</v>
      </c>
      <c r="C168" s="19">
        <v>159</v>
      </c>
      <c r="D168" s="21"/>
      <c r="E168" s="34">
        <f t="shared" si="23"/>
        <v>39</v>
      </c>
      <c r="F168" s="35">
        <f t="shared" si="23"/>
        <v>282043</v>
      </c>
      <c r="G168" s="34">
        <f t="shared" si="24"/>
        <v>2</v>
      </c>
      <c r="H168" s="36">
        <f t="shared" si="24"/>
        <v>15700</v>
      </c>
      <c r="I168" s="21"/>
      <c r="J168" s="15">
        <v>0</v>
      </c>
      <c r="K168" s="15">
        <v>0</v>
      </c>
      <c r="L168" s="16"/>
      <c r="M168" s="16"/>
      <c r="N168" s="36">
        <f t="shared" si="25"/>
        <v>282043</v>
      </c>
      <c r="O168" s="36">
        <f t="shared" si="26"/>
        <v>15700</v>
      </c>
      <c r="P168" s="20"/>
      <c r="Q168" s="85">
        <f t="shared" si="20"/>
        <v>595527</v>
      </c>
      <c r="R168" s="20"/>
      <c r="S168" s="15">
        <f t="shared" si="21"/>
        <v>0</v>
      </c>
      <c r="T168">
        <v>159</v>
      </c>
      <c r="U168">
        <v>39</v>
      </c>
      <c r="V168">
        <v>282043</v>
      </c>
      <c r="W168" s="15">
        <f t="shared" si="22"/>
        <v>0</v>
      </c>
      <c r="X168">
        <v>159</v>
      </c>
      <c r="Y168">
        <v>2</v>
      </c>
      <c r="Z168">
        <v>15700</v>
      </c>
      <c r="AA168"/>
      <c r="AB168" s="115">
        <f>dec!E168</f>
        <v>38</v>
      </c>
      <c r="AC168" s="113">
        <f>dec!F168</f>
        <v>284642</v>
      </c>
      <c r="AD168" s="115">
        <f>dec!G168</f>
        <v>1</v>
      </c>
      <c r="AE168" s="113">
        <f>dec!H168</f>
        <v>5000</v>
      </c>
      <c r="AF168" s="16"/>
      <c r="AG168" s="18">
        <f t="shared" si="27"/>
        <v>1</v>
      </c>
      <c r="AH168" s="85">
        <f t="shared" si="27"/>
        <v>-2599</v>
      </c>
      <c r="AI168" s="18">
        <f t="shared" si="28"/>
        <v>1</v>
      </c>
      <c r="AJ168" s="85">
        <f t="shared" si="28"/>
        <v>10700</v>
      </c>
      <c r="AK168" s="81">
        <f t="shared" si="29"/>
        <v>-159</v>
      </c>
      <c r="AL168"/>
      <c r="AM168"/>
      <c r="AN168"/>
    </row>
    <row r="169" spans="1:40" ht="18.75">
      <c r="A169" s="19">
        <v>160</v>
      </c>
      <c r="B169" s="19" t="s">
        <v>582</v>
      </c>
      <c r="C169" s="19">
        <v>160</v>
      </c>
      <c r="D169" s="21"/>
      <c r="E169" s="34">
        <f t="shared" si="23"/>
        <v>0</v>
      </c>
      <c r="F169" s="35">
        <f t="shared" si="23"/>
        <v>0</v>
      </c>
      <c r="G169" s="34">
        <f t="shared" si="24"/>
        <v>100.5</v>
      </c>
      <c r="H169" s="36">
        <f t="shared" si="24"/>
        <v>719918</v>
      </c>
      <c r="I169" s="21"/>
      <c r="J169" s="15">
        <v>0</v>
      </c>
      <c r="K169" s="15">
        <v>11678</v>
      </c>
      <c r="L169" s="16"/>
      <c r="M169" s="16"/>
      <c r="N169" s="36">
        <f t="shared" si="25"/>
        <v>0</v>
      </c>
      <c r="O169" s="36">
        <f t="shared" si="26"/>
        <v>731596</v>
      </c>
      <c r="P169" s="20"/>
      <c r="Q169" s="85">
        <f t="shared" si="20"/>
        <v>1463292.5</v>
      </c>
      <c r="R169" s="20"/>
      <c r="S169" s="15">
        <f t="shared" si="21"/>
        <v>0</v>
      </c>
      <c r="T169">
        <v>160</v>
      </c>
      <c r="U169"/>
      <c r="V169"/>
      <c r="W169" s="15">
        <f t="shared" si="22"/>
        <v>0</v>
      </c>
      <c r="X169">
        <v>160</v>
      </c>
      <c r="Y169">
        <v>100.5</v>
      </c>
      <c r="Z169">
        <v>719918</v>
      </c>
      <c r="AA169"/>
      <c r="AB169" s="115">
        <f>dec!E169</f>
        <v>0</v>
      </c>
      <c r="AC169" s="113">
        <f>dec!F169</f>
        <v>0</v>
      </c>
      <c r="AD169" s="115">
        <f>dec!G169</f>
        <v>140</v>
      </c>
      <c r="AE169" s="113">
        <f>dec!H169</f>
        <v>889811</v>
      </c>
      <c r="AF169" s="16"/>
      <c r="AG169" s="18">
        <f t="shared" si="27"/>
        <v>0</v>
      </c>
      <c r="AH169" s="85">
        <f t="shared" si="27"/>
        <v>0</v>
      </c>
      <c r="AI169" s="18">
        <f t="shared" si="28"/>
        <v>-39.5</v>
      </c>
      <c r="AJ169" s="85">
        <f t="shared" si="28"/>
        <v>-169893</v>
      </c>
      <c r="AK169" s="81">
        <f t="shared" si="29"/>
        <v>-160</v>
      </c>
      <c r="AL169"/>
      <c r="AM169"/>
      <c r="AN169"/>
    </row>
    <row r="170" spans="1:40" ht="18.75">
      <c r="A170" s="19">
        <v>161</v>
      </c>
      <c r="B170" s="19" t="s">
        <v>816</v>
      </c>
      <c r="C170" s="19">
        <v>161</v>
      </c>
      <c r="D170" s="21"/>
      <c r="E170" s="34">
        <f t="shared" si="23"/>
        <v>82</v>
      </c>
      <c r="F170" s="35">
        <f t="shared" si="23"/>
        <v>485208</v>
      </c>
      <c r="G170" s="34">
        <f t="shared" si="24"/>
        <v>34</v>
      </c>
      <c r="H170" s="36">
        <f t="shared" si="24"/>
        <v>195700</v>
      </c>
      <c r="I170" s="21"/>
      <c r="J170" s="15">
        <v>0</v>
      </c>
      <c r="K170" s="15">
        <v>0</v>
      </c>
      <c r="L170" s="16"/>
      <c r="M170" s="16"/>
      <c r="N170" s="36">
        <f t="shared" si="25"/>
        <v>485208</v>
      </c>
      <c r="O170" s="36">
        <f t="shared" si="26"/>
        <v>195700</v>
      </c>
      <c r="P170" s="20"/>
      <c r="Q170" s="85">
        <f t="shared" si="20"/>
        <v>1361932</v>
      </c>
      <c r="R170" s="20"/>
      <c r="S170" s="15">
        <f t="shared" si="21"/>
        <v>0</v>
      </c>
      <c r="T170">
        <v>161</v>
      </c>
      <c r="U170">
        <v>82</v>
      </c>
      <c r="V170">
        <v>485208</v>
      </c>
      <c r="W170" s="15">
        <f t="shared" si="22"/>
        <v>0</v>
      </c>
      <c r="X170">
        <v>161</v>
      </c>
      <c r="Y170">
        <v>34</v>
      </c>
      <c r="Z170">
        <v>195700</v>
      </c>
      <c r="AA170"/>
      <c r="AB170" s="115">
        <f>dec!E170</f>
        <v>96</v>
      </c>
      <c r="AC170" s="113">
        <f>dec!F170</f>
        <v>611083</v>
      </c>
      <c r="AD170" s="115">
        <f>dec!G170</f>
        <v>39</v>
      </c>
      <c r="AE170" s="113">
        <f>dec!H170</f>
        <v>212834</v>
      </c>
      <c r="AF170" s="16"/>
      <c r="AG170" s="18">
        <f t="shared" si="27"/>
        <v>-14</v>
      </c>
      <c r="AH170" s="85">
        <f t="shared" si="27"/>
        <v>-125875</v>
      </c>
      <c r="AI170" s="18">
        <f t="shared" si="28"/>
        <v>-5</v>
      </c>
      <c r="AJ170" s="85">
        <f t="shared" si="28"/>
        <v>-17134</v>
      </c>
      <c r="AK170" s="81">
        <f t="shared" si="29"/>
        <v>-161</v>
      </c>
      <c r="AL170"/>
      <c r="AM170"/>
      <c r="AN170"/>
    </row>
    <row r="171" spans="1:40" ht="18.75">
      <c r="A171" s="19">
        <v>162</v>
      </c>
      <c r="B171" s="19" t="s">
        <v>848</v>
      </c>
      <c r="C171" s="19">
        <v>162</v>
      </c>
      <c r="D171" s="21"/>
      <c r="E171" s="34">
        <f t="shared" si="23"/>
        <v>39</v>
      </c>
      <c r="F171" s="35">
        <f t="shared" si="23"/>
        <v>215790</v>
      </c>
      <c r="G171" s="34">
        <f t="shared" si="24"/>
        <v>87</v>
      </c>
      <c r="H171" s="36">
        <f t="shared" si="24"/>
        <v>530969</v>
      </c>
      <c r="I171" s="21"/>
      <c r="J171" s="15">
        <v>0</v>
      </c>
      <c r="K171" s="15">
        <v>0</v>
      </c>
      <c r="L171" s="16"/>
      <c r="M171" s="16"/>
      <c r="N171" s="36">
        <f t="shared" si="25"/>
        <v>215790</v>
      </c>
      <c r="O171" s="36">
        <f t="shared" si="26"/>
        <v>530969</v>
      </c>
      <c r="P171" s="20"/>
      <c r="Q171" s="85">
        <f t="shared" si="20"/>
        <v>1493644</v>
      </c>
      <c r="R171" s="20"/>
      <c r="S171" s="15">
        <f t="shared" si="21"/>
        <v>0</v>
      </c>
      <c r="T171">
        <v>162</v>
      </c>
      <c r="U171">
        <v>39</v>
      </c>
      <c r="V171">
        <v>215790</v>
      </c>
      <c r="W171" s="15">
        <f t="shared" si="22"/>
        <v>0</v>
      </c>
      <c r="X171">
        <v>162</v>
      </c>
      <c r="Y171">
        <v>87</v>
      </c>
      <c r="Z171">
        <v>530969</v>
      </c>
      <c r="AA171"/>
      <c r="AB171" s="115">
        <f>dec!E171</f>
        <v>53</v>
      </c>
      <c r="AC171" s="113">
        <f>dec!F171</f>
        <v>303389</v>
      </c>
      <c r="AD171" s="115">
        <f>dec!G171</f>
        <v>75</v>
      </c>
      <c r="AE171" s="113">
        <f>dec!H171</f>
        <v>439103</v>
      </c>
      <c r="AF171" s="16"/>
      <c r="AG171" s="18">
        <f t="shared" si="27"/>
        <v>-14</v>
      </c>
      <c r="AH171" s="85">
        <f t="shared" si="27"/>
        <v>-87599</v>
      </c>
      <c r="AI171" s="18">
        <f t="shared" si="28"/>
        <v>12</v>
      </c>
      <c r="AJ171" s="85">
        <f t="shared" si="28"/>
        <v>91866</v>
      </c>
      <c r="AK171" s="81">
        <f t="shared" si="29"/>
        <v>-162</v>
      </c>
      <c r="AL171"/>
      <c r="AM171"/>
      <c r="AN171"/>
    </row>
    <row r="172" spans="1:40" ht="18.75">
      <c r="A172" s="19">
        <v>163</v>
      </c>
      <c r="B172" s="19" t="s">
        <v>862</v>
      </c>
      <c r="C172" s="19">
        <v>163</v>
      </c>
      <c r="D172" s="21"/>
      <c r="E172" s="34">
        <f t="shared" si="23"/>
        <v>0</v>
      </c>
      <c r="F172" s="35">
        <f t="shared" si="23"/>
        <v>0</v>
      </c>
      <c r="G172" s="34">
        <f t="shared" si="24"/>
        <v>75</v>
      </c>
      <c r="H172" s="36">
        <f t="shared" si="24"/>
        <v>444312</v>
      </c>
      <c r="I172" s="21"/>
      <c r="J172" s="15">
        <v>0</v>
      </c>
      <c r="K172" s="15">
        <v>26818</v>
      </c>
      <c r="L172" s="16"/>
      <c r="M172" s="16"/>
      <c r="N172" s="36">
        <f t="shared" si="25"/>
        <v>0</v>
      </c>
      <c r="O172" s="36">
        <f t="shared" si="26"/>
        <v>471130</v>
      </c>
      <c r="P172" s="20"/>
      <c r="Q172" s="85">
        <f t="shared" si="20"/>
        <v>942335</v>
      </c>
      <c r="R172" s="20"/>
      <c r="S172" s="15">
        <f t="shared" si="21"/>
        <v>0</v>
      </c>
      <c r="T172">
        <v>163</v>
      </c>
      <c r="U172"/>
      <c r="V172"/>
      <c r="W172" s="15">
        <f t="shared" si="22"/>
        <v>0</v>
      </c>
      <c r="X172">
        <v>163</v>
      </c>
      <c r="Y172">
        <v>75</v>
      </c>
      <c r="Z172">
        <v>444312</v>
      </c>
      <c r="AA172"/>
      <c r="AB172" s="115">
        <f>dec!E172</f>
        <v>0</v>
      </c>
      <c r="AC172" s="113">
        <f>dec!F172</f>
        <v>0</v>
      </c>
      <c r="AD172" s="115">
        <f>dec!G172</f>
        <v>99</v>
      </c>
      <c r="AE172" s="113">
        <f>dec!H172</f>
        <v>606998</v>
      </c>
      <c r="AF172" s="16"/>
      <c r="AG172" s="18">
        <f t="shared" si="27"/>
        <v>0</v>
      </c>
      <c r="AH172" s="85">
        <f t="shared" si="27"/>
        <v>0</v>
      </c>
      <c r="AI172" s="18">
        <f t="shared" si="28"/>
        <v>-24</v>
      </c>
      <c r="AJ172" s="85">
        <f t="shared" si="28"/>
        <v>-162686</v>
      </c>
      <c r="AK172" s="81">
        <f t="shared" si="29"/>
        <v>-163</v>
      </c>
      <c r="AL172"/>
      <c r="AM172"/>
      <c r="AN172"/>
    </row>
    <row r="173" spans="1:40" ht="18.75">
      <c r="A173" s="19">
        <v>164</v>
      </c>
      <c r="B173" s="19" t="s">
        <v>1389</v>
      </c>
      <c r="C173" s="19">
        <v>164</v>
      </c>
      <c r="D173" s="21"/>
      <c r="E173" s="34">
        <f t="shared" si="23"/>
        <v>0</v>
      </c>
      <c r="F173" s="35">
        <f t="shared" si="23"/>
        <v>0</v>
      </c>
      <c r="G173" s="34">
        <f t="shared" si="24"/>
        <v>1</v>
      </c>
      <c r="H173" s="36">
        <f t="shared" si="24"/>
        <v>5000</v>
      </c>
      <c r="I173" s="21"/>
      <c r="J173" s="15">
        <v>0</v>
      </c>
      <c r="K173" s="15">
        <v>0</v>
      </c>
      <c r="L173" s="16"/>
      <c r="M173" s="16"/>
      <c r="N173" s="36">
        <f t="shared" si="25"/>
        <v>0</v>
      </c>
      <c r="O173" s="36">
        <f t="shared" si="26"/>
        <v>5000</v>
      </c>
      <c r="P173" s="20"/>
      <c r="Q173" s="85">
        <f t="shared" si="20"/>
        <v>10001</v>
      </c>
      <c r="R173" s="20"/>
      <c r="S173" s="15">
        <f t="shared" si="21"/>
        <v>0</v>
      </c>
      <c r="T173">
        <v>164</v>
      </c>
      <c r="U173"/>
      <c r="V173"/>
      <c r="W173" s="15">
        <f t="shared" si="22"/>
        <v>0</v>
      </c>
      <c r="X173">
        <v>164</v>
      </c>
      <c r="Y173">
        <v>1</v>
      </c>
      <c r="Z173">
        <v>5000</v>
      </c>
      <c r="AA173"/>
      <c r="AB173" s="115">
        <f>dec!E173</f>
        <v>0</v>
      </c>
      <c r="AC173" s="113">
        <f>dec!F173</f>
        <v>0</v>
      </c>
      <c r="AD173" s="115">
        <f>dec!G173</f>
        <v>0</v>
      </c>
      <c r="AE173" s="113">
        <f>dec!H173</f>
        <v>0</v>
      </c>
      <c r="AF173" s="16"/>
      <c r="AG173" s="18">
        <f t="shared" si="27"/>
        <v>0</v>
      </c>
      <c r="AH173" s="85">
        <f t="shared" si="27"/>
        <v>0</v>
      </c>
      <c r="AI173" s="18">
        <f t="shared" si="28"/>
        <v>1</v>
      </c>
      <c r="AJ173" s="85">
        <f t="shared" si="28"/>
        <v>5000</v>
      </c>
      <c r="AK173" s="81">
        <f t="shared" si="29"/>
        <v>-164</v>
      </c>
      <c r="AL173"/>
      <c r="AM173"/>
      <c r="AN173"/>
    </row>
    <row r="174" spans="1:40" ht="18.75">
      <c r="A174" s="19">
        <v>165</v>
      </c>
      <c r="B174" s="19" t="s">
        <v>565</v>
      </c>
      <c r="C174" s="19">
        <v>165</v>
      </c>
      <c r="D174" s="21"/>
      <c r="E174" s="34">
        <f t="shared" si="23"/>
        <v>0</v>
      </c>
      <c r="F174" s="35">
        <f t="shared" si="23"/>
        <v>0</v>
      </c>
      <c r="G174" s="34">
        <f t="shared" si="24"/>
        <v>6.5</v>
      </c>
      <c r="H174" s="36">
        <f t="shared" si="24"/>
        <v>39662</v>
      </c>
      <c r="I174" s="21"/>
      <c r="J174" s="15">
        <v>0</v>
      </c>
      <c r="K174" s="15">
        <v>738</v>
      </c>
      <c r="L174" s="16"/>
      <c r="M174" s="16"/>
      <c r="N174" s="36">
        <f t="shared" si="25"/>
        <v>0</v>
      </c>
      <c r="O174" s="36">
        <f t="shared" si="26"/>
        <v>40400</v>
      </c>
      <c r="P174" s="20"/>
      <c r="Q174" s="85">
        <f t="shared" si="20"/>
        <v>80806.5</v>
      </c>
      <c r="R174" s="20"/>
      <c r="S174" s="15">
        <f t="shared" si="21"/>
        <v>0</v>
      </c>
      <c r="T174">
        <v>165</v>
      </c>
      <c r="U174"/>
      <c r="V174"/>
      <c r="W174" s="15">
        <f t="shared" si="22"/>
        <v>0</v>
      </c>
      <c r="X174">
        <v>165</v>
      </c>
      <c r="Y174">
        <v>6.5</v>
      </c>
      <c r="Z174">
        <v>39662</v>
      </c>
      <c r="AA174"/>
      <c r="AB174" s="115">
        <f>dec!E174</f>
        <v>0</v>
      </c>
      <c r="AC174" s="113">
        <f>dec!F174</f>
        <v>0</v>
      </c>
      <c r="AD174" s="115">
        <f>dec!G174</f>
        <v>8</v>
      </c>
      <c r="AE174" s="113">
        <f>dec!H174</f>
        <v>50800</v>
      </c>
      <c r="AF174" s="16"/>
      <c r="AG174" s="18">
        <f t="shared" si="27"/>
        <v>0</v>
      </c>
      <c r="AH174" s="85">
        <f t="shared" si="27"/>
        <v>0</v>
      </c>
      <c r="AI174" s="18">
        <f t="shared" si="28"/>
        <v>-1.5</v>
      </c>
      <c r="AJ174" s="85">
        <f t="shared" si="28"/>
        <v>-11138</v>
      </c>
      <c r="AK174" s="81">
        <f t="shared" si="29"/>
        <v>-165</v>
      </c>
      <c r="AL174"/>
      <c r="AM174"/>
      <c r="AN174"/>
    </row>
    <row r="175" spans="1:40" ht="18.75">
      <c r="A175" s="19">
        <v>166</v>
      </c>
      <c r="B175" s="19" t="s">
        <v>803</v>
      </c>
      <c r="C175" s="19">
        <v>166</v>
      </c>
      <c r="D175" s="21"/>
      <c r="E175" s="34">
        <f t="shared" si="23"/>
        <v>0</v>
      </c>
      <c r="F175" s="35">
        <f t="shared" si="23"/>
        <v>0</v>
      </c>
      <c r="G175" s="34">
        <f t="shared" si="24"/>
        <v>0</v>
      </c>
      <c r="H175" s="36">
        <f t="shared" si="24"/>
        <v>0</v>
      </c>
      <c r="I175" s="21"/>
      <c r="J175" s="15">
        <v>0</v>
      </c>
      <c r="K175" s="15">
        <v>0</v>
      </c>
      <c r="L175" s="16"/>
      <c r="M175" s="16"/>
      <c r="N175" s="36">
        <f t="shared" si="25"/>
        <v>0</v>
      </c>
      <c r="O175" s="36">
        <f t="shared" si="26"/>
        <v>0</v>
      </c>
      <c r="P175" s="20"/>
      <c r="Q175" s="85">
        <f t="shared" si="20"/>
        <v>0</v>
      </c>
      <c r="R175" s="20"/>
      <c r="S175" s="15">
        <f t="shared" si="21"/>
        <v>0</v>
      </c>
      <c r="T175">
        <v>166</v>
      </c>
      <c r="U175"/>
      <c r="V175"/>
      <c r="W175" s="15">
        <f t="shared" si="22"/>
        <v>0</v>
      </c>
      <c r="X175">
        <v>166</v>
      </c>
      <c r="Y175"/>
      <c r="Z175"/>
      <c r="AA175"/>
      <c r="AB175" s="115">
        <f>dec!E175</f>
        <v>0</v>
      </c>
      <c r="AC175" s="113">
        <f>dec!F175</f>
        <v>0</v>
      </c>
      <c r="AD175" s="115">
        <f>dec!G175</f>
        <v>0</v>
      </c>
      <c r="AE175" s="113">
        <f>dec!H175</f>
        <v>0</v>
      </c>
      <c r="AF175" s="16"/>
      <c r="AG175" s="18">
        <f t="shared" si="27"/>
        <v>0</v>
      </c>
      <c r="AH175" s="85">
        <f t="shared" si="27"/>
        <v>0</v>
      </c>
      <c r="AI175" s="18">
        <f t="shared" si="28"/>
        <v>0</v>
      </c>
      <c r="AJ175" s="85">
        <f t="shared" si="28"/>
        <v>0</v>
      </c>
      <c r="AK175" s="81">
        <f t="shared" si="29"/>
        <v>-166</v>
      </c>
      <c r="AL175"/>
      <c r="AM175"/>
      <c r="AN175"/>
    </row>
    <row r="176" spans="1:40" ht="18.75">
      <c r="A176" s="19">
        <v>167</v>
      </c>
      <c r="B176" s="19" t="s">
        <v>1390</v>
      </c>
      <c r="C176" s="19">
        <v>167</v>
      </c>
      <c r="D176" s="21"/>
      <c r="E176" s="34">
        <f t="shared" si="23"/>
        <v>0</v>
      </c>
      <c r="F176" s="35">
        <f t="shared" si="23"/>
        <v>0</v>
      </c>
      <c r="G176" s="34">
        <f t="shared" si="24"/>
        <v>5</v>
      </c>
      <c r="H176" s="36">
        <f t="shared" si="24"/>
        <v>28400</v>
      </c>
      <c r="I176" s="21"/>
      <c r="J176" s="15">
        <v>0</v>
      </c>
      <c r="K176" s="15">
        <v>0</v>
      </c>
      <c r="L176" s="16"/>
      <c r="M176" s="16"/>
      <c r="N176" s="36">
        <f t="shared" si="25"/>
        <v>0</v>
      </c>
      <c r="O176" s="36">
        <f t="shared" si="26"/>
        <v>28400</v>
      </c>
      <c r="P176" s="20"/>
      <c r="Q176" s="85">
        <f t="shared" si="20"/>
        <v>56805</v>
      </c>
      <c r="R176" s="20"/>
      <c r="S176" s="15">
        <f t="shared" si="21"/>
        <v>0</v>
      </c>
      <c r="T176">
        <v>167</v>
      </c>
      <c r="U176" s="71"/>
      <c r="V176" s="71"/>
      <c r="W176" s="15">
        <f t="shared" si="22"/>
        <v>0</v>
      </c>
      <c r="X176">
        <v>167</v>
      </c>
      <c r="Y176">
        <v>5</v>
      </c>
      <c r="Z176">
        <v>28400</v>
      </c>
      <c r="AA176"/>
      <c r="AB176" s="115">
        <f>dec!E176</f>
        <v>0</v>
      </c>
      <c r="AC176" s="113">
        <f>dec!F176</f>
        <v>0</v>
      </c>
      <c r="AD176" s="115">
        <f>dec!G176</f>
        <v>6.5</v>
      </c>
      <c r="AE176" s="113">
        <f>dec!H176</f>
        <v>37600</v>
      </c>
      <c r="AF176" s="16"/>
      <c r="AG176" s="18">
        <f t="shared" si="27"/>
        <v>0</v>
      </c>
      <c r="AH176" s="85">
        <f t="shared" si="27"/>
        <v>0</v>
      </c>
      <c r="AI176" s="18">
        <f t="shared" si="28"/>
        <v>-1.5</v>
      </c>
      <c r="AJ176" s="85">
        <f t="shared" si="28"/>
        <v>-9200</v>
      </c>
      <c r="AK176" s="81">
        <f t="shared" si="29"/>
        <v>-167</v>
      </c>
      <c r="AL176"/>
      <c r="AM176"/>
      <c r="AN176"/>
    </row>
    <row r="177" spans="1:40" ht="18.75">
      <c r="A177" s="19">
        <v>168</v>
      </c>
      <c r="B177" s="19" t="s">
        <v>790</v>
      </c>
      <c r="C177" s="19">
        <v>168</v>
      </c>
      <c r="D177" s="21"/>
      <c r="E177" s="34">
        <f t="shared" si="23"/>
        <v>0</v>
      </c>
      <c r="F177" s="35">
        <f t="shared" si="23"/>
        <v>0</v>
      </c>
      <c r="G177" s="34">
        <f t="shared" si="24"/>
        <v>1</v>
      </c>
      <c r="H177" s="36">
        <f t="shared" si="24"/>
        <v>6700</v>
      </c>
      <c r="I177" s="21"/>
      <c r="J177" s="15">
        <v>0</v>
      </c>
      <c r="K177" s="15">
        <v>3984</v>
      </c>
      <c r="L177" s="16"/>
      <c r="M177" s="16"/>
      <c r="N177" s="36">
        <f t="shared" si="25"/>
        <v>0</v>
      </c>
      <c r="O177" s="36">
        <f t="shared" si="26"/>
        <v>10684</v>
      </c>
      <c r="P177" s="20"/>
      <c r="Q177" s="85">
        <f t="shared" si="20"/>
        <v>21369</v>
      </c>
      <c r="R177" s="20"/>
      <c r="S177" s="15">
        <f t="shared" si="21"/>
        <v>0</v>
      </c>
      <c r="T177">
        <v>168</v>
      </c>
      <c r="U177"/>
      <c r="V177"/>
      <c r="W177" s="15">
        <f t="shared" si="22"/>
        <v>0</v>
      </c>
      <c r="X177">
        <v>168</v>
      </c>
      <c r="Y177">
        <v>1</v>
      </c>
      <c r="Z177">
        <v>6700</v>
      </c>
      <c r="AA177"/>
      <c r="AB177" s="115">
        <f>dec!E177</f>
        <v>0</v>
      </c>
      <c r="AC177" s="113">
        <f>dec!F177</f>
        <v>0</v>
      </c>
      <c r="AD177" s="115">
        <f>dec!G177</f>
        <v>5</v>
      </c>
      <c r="AE177" s="113">
        <f>dec!H177</f>
        <v>34100</v>
      </c>
      <c r="AF177" s="16"/>
      <c r="AG177" s="18">
        <f t="shared" si="27"/>
        <v>0</v>
      </c>
      <c r="AH177" s="85">
        <f t="shared" si="27"/>
        <v>0</v>
      </c>
      <c r="AI177" s="18">
        <f t="shared" si="28"/>
        <v>-4</v>
      </c>
      <c r="AJ177" s="85">
        <f t="shared" si="28"/>
        <v>-27400</v>
      </c>
      <c r="AK177" s="81">
        <f t="shared" si="29"/>
        <v>-168</v>
      </c>
      <c r="AL177"/>
      <c r="AM177"/>
      <c r="AN177"/>
    </row>
    <row r="178" spans="1:40" s="1" customFormat="1" ht="18.75">
      <c r="A178" s="17">
        <v>169</v>
      </c>
      <c r="B178" s="17" t="s">
        <v>1391</v>
      </c>
      <c r="C178" s="17">
        <v>169</v>
      </c>
      <c r="D178" s="21"/>
      <c r="E178" s="34">
        <f t="shared" si="23"/>
        <v>0</v>
      </c>
      <c r="F178" s="35">
        <f t="shared" si="23"/>
        <v>0</v>
      </c>
      <c r="G178" s="34">
        <f t="shared" si="24"/>
        <v>1</v>
      </c>
      <c r="H178" s="36">
        <f t="shared" si="24"/>
        <v>13700</v>
      </c>
      <c r="I178" s="21"/>
      <c r="J178" s="15">
        <v>0</v>
      </c>
      <c r="K178" s="15">
        <v>0</v>
      </c>
      <c r="L178" s="16"/>
      <c r="M178" s="16"/>
      <c r="N178" s="36">
        <f t="shared" si="25"/>
        <v>0</v>
      </c>
      <c r="O178" s="36">
        <f t="shared" si="26"/>
        <v>13700</v>
      </c>
      <c r="P178" s="16"/>
      <c r="Q178" s="85">
        <f t="shared" si="20"/>
        <v>27401</v>
      </c>
      <c r="R178" s="16"/>
      <c r="S178" s="15">
        <f t="shared" si="21"/>
        <v>0</v>
      </c>
      <c r="T178">
        <v>169</v>
      </c>
      <c r="U178"/>
      <c r="V178"/>
      <c r="W178" s="15">
        <f t="shared" si="22"/>
        <v>0</v>
      </c>
      <c r="X178">
        <v>169</v>
      </c>
      <c r="Y178">
        <v>1</v>
      </c>
      <c r="Z178">
        <v>13700</v>
      </c>
      <c r="AA178"/>
      <c r="AB178" s="115">
        <f>dec!E178</f>
        <v>0</v>
      </c>
      <c r="AC178" s="113">
        <f>dec!F178</f>
        <v>0</v>
      </c>
      <c r="AD178" s="115">
        <f>dec!G178</f>
        <v>0</v>
      </c>
      <c r="AE178" s="113">
        <f>dec!H178</f>
        <v>0</v>
      </c>
      <c r="AF178" s="16"/>
      <c r="AG178" s="18">
        <f t="shared" si="27"/>
        <v>0</v>
      </c>
      <c r="AH178" s="85">
        <f t="shared" si="27"/>
        <v>0</v>
      </c>
      <c r="AI178" s="18">
        <f t="shared" si="28"/>
        <v>1</v>
      </c>
      <c r="AJ178" s="85">
        <f t="shared" si="28"/>
        <v>13700</v>
      </c>
      <c r="AK178" s="81">
        <f t="shared" si="29"/>
        <v>-169</v>
      </c>
      <c r="AL178"/>
      <c r="AM178"/>
      <c r="AN178"/>
    </row>
    <row r="179" spans="1:40" ht="18.75">
      <c r="A179" s="19">
        <v>170</v>
      </c>
      <c r="B179" s="19" t="s">
        <v>566</v>
      </c>
      <c r="C179" s="19">
        <v>170</v>
      </c>
      <c r="D179" s="21"/>
      <c r="E179" s="34">
        <f t="shared" si="23"/>
        <v>0</v>
      </c>
      <c r="F179" s="35">
        <f t="shared" si="23"/>
        <v>0</v>
      </c>
      <c r="G179" s="34">
        <f t="shared" si="24"/>
        <v>86.5</v>
      </c>
      <c r="H179" s="36">
        <f t="shared" si="24"/>
        <v>506070</v>
      </c>
      <c r="I179" s="21"/>
      <c r="J179" s="15">
        <v>0</v>
      </c>
      <c r="K179" s="15">
        <v>0</v>
      </c>
      <c r="L179" s="16"/>
      <c r="M179" s="16"/>
      <c r="N179" s="36">
        <f t="shared" si="25"/>
        <v>0</v>
      </c>
      <c r="O179" s="36">
        <f t="shared" si="26"/>
        <v>506070</v>
      </c>
      <c r="P179" s="20"/>
      <c r="Q179" s="85">
        <f t="shared" si="20"/>
        <v>1012226.5</v>
      </c>
      <c r="R179" s="20"/>
      <c r="S179" s="15">
        <f t="shared" si="21"/>
        <v>0</v>
      </c>
      <c r="T179">
        <v>170</v>
      </c>
      <c r="U179"/>
      <c r="V179"/>
      <c r="W179" s="15">
        <f t="shared" si="22"/>
        <v>0</v>
      </c>
      <c r="X179">
        <v>170</v>
      </c>
      <c r="Y179">
        <v>86.5</v>
      </c>
      <c r="Z179">
        <v>506070</v>
      </c>
      <c r="AA179"/>
      <c r="AB179" s="115">
        <f>dec!E179</f>
        <v>0</v>
      </c>
      <c r="AC179" s="113">
        <f>dec!F179</f>
        <v>0</v>
      </c>
      <c r="AD179" s="115">
        <f>dec!G179</f>
        <v>87.5</v>
      </c>
      <c r="AE179" s="113">
        <f>dec!H179</f>
        <v>526099</v>
      </c>
      <c r="AF179" s="16"/>
      <c r="AG179" s="18">
        <f t="shared" si="27"/>
        <v>0</v>
      </c>
      <c r="AH179" s="85">
        <f t="shared" si="27"/>
        <v>0</v>
      </c>
      <c r="AI179" s="18">
        <f t="shared" si="28"/>
        <v>-1</v>
      </c>
      <c r="AJ179" s="85">
        <f t="shared" si="28"/>
        <v>-20029</v>
      </c>
      <c r="AK179" s="81">
        <f t="shared" si="29"/>
        <v>-170</v>
      </c>
      <c r="AL179"/>
      <c r="AM179"/>
      <c r="AN179"/>
    </row>
    <row r="180" spans="1:40" s="1" customFormat="1" ht="18.75">
      <c r="A180" s="17">
        <v>171</v>
      </c>
      <c r="B180" s="17" t="s">
        <v>1392</v>
      </c>
      <c r="C180" s="17">
        <v>171</v>
      </c>
      <c r="D180" s="21"/>
      <c r="E180" s="34">
        <f t="shared" si="23"/>
        <v>6</v>
      </c>
      <c r="F180" s="35">
        <f t="shared" si="23"/>
        <v>41000</v>
      </c>
      <c r="G180" s="34">
        <f t="shared" si="24"/>
        <v>7</v>
      </c>
      <c r="H180" s="36">
        <f t="shared" si="24"/>
        <v>43800</v>
      </c>
      <c r="I180" s="21"/>
      <c r="J180" s="15">
        <v>0</v>
      </c>
      <c r="K180" s="15">
        <v>3123</v>
      </c>
      <c r="L180" s="16"/>
      <c r="M180" s="16"/>
      <c r="N180" s="36">
        <f t="shared" si="25"/>
        <v>41000</v>
      </c>
      <c r="O180" s="36">
        <f t="shared" si="26"/>
        <v>46923</v>
      </c>
      <c r="P180" s="16"/>
      <c r="Q180" s="85">
        <f t="shared" si="20"/>
        <v>175859</v>
      </c>
      <c r="R180" s="16"/>
      <c r="S180" s="15">
        <f t="shared" si="21"/>
        <v>0</v>
      </c>
      <c r="T180" s="122">
        <v>171</v>
      </c>
      <c r="U180" s="71">
        <v>6</v>
      </c>
      <c r="V180" s="71">
        <v>41000</v>
      </c>
      <c r="W180" s="15">
        <f t="shared" si="22"/>
        <v>0</v>
      </c>
      <c r="X180">
        <v>171</v>
      </c>
      <c r="Y180">
        <v>7</v>
      </c>
      <c r="Z180">
        <v>43800</v>
      </c>
      <c r="AA180"/>
      <c r="AB180" s="115">
        <f>dec!E180</f>
        <v>5</v>
      </c>
      <c r="AC180" s="113">
        <f>dec!F180</f>
        <v>25000</v>
      </c>
      <c r="AD180" s="115">
        <f>dec!G180</f>
        <v>5</v>
      </c>
      <c r="AE180" s="113">
        <f>dec!H180</f>
        <v>33500</v>
      </c>
      <c r="AF180" s="16"/>
      <c r="AG180" s="18">
        <f t="shared" si="27"/>
        <v>1</v>
      </c>
      <c r="AH180" s="85">
        <f t="shared" si="27"/>
        <v>16000</v>
      </c>
      <c r="AI180" s="18">
        <f t="shared" si="28"/>
        <v>2</v>
      </c>
      <c r="AJ180" s="85">
        <f t="shared" si="28"/>
        <v>10300</v>
      </c>
      <c r="AK180" s="81">
        <f t="shared" si="29"/>
        <v>-171</v>
      </c>
      <c r="AL180"/>
      <c r="AM180"/>
      <c r="AN180"/>
    </row>
    <row r="181" spans="1:40" ht="18.75">
      <c r="A181" s="19">
        <v>172</v>
      </c>
      <c r="B181" s="19" t="s">
        <v>903</v>
      </c>
      <c r="C181" s="19">
        <v>172</v>
      </c>
      <c r="D181" s="21"/>
      <c r="E181" s="34">
        <f t="shared" si="23"/>
        <v>67</v>
      </c>
      <c r="F181" s="35">
        <f t="shared" si="23"/>
        <v>383169</v>
      </c>
      <c r="G181" s="34">
        <f t="shared" si="24"/>
        <v>69</v>
      </c>
      <c r="H181" s="36">
        <f t="shared" si="24"/>
        <v>379407</v>
      </c>
      <c r="I181" s="21"/>
      <c r="J181" s="15">
        <v>0</v>
      </c>
      <c r="K181" s="15">
        <v>0</v>
      </c>
      <c r="L181" s="16"/>
      <c r="M181" s="16"/>
      <c r="N181" s="36">
        <f t="shared" si="25"/>
        <v>383169</v>
      </c>
      <c r="O181" s="36">
        <f t="shared" si="26"/>
        <v>379407</v>
      </c>
      <c r="P181" s="20"/>
      <c r="Q181" s="85">
        <f t="shared" si="20"/>
        <v>1525288</v>
      </c>
      <c r="R181" s="20"/>
      <c r="S181" s="15">
        <f t="shared" si="21"/>
        <v>0</v>
      </c>
      <c r="T181">
        <v>172</v>
      </c>
      <c r="U181">
        <v>67</v>
      </c>
      <c r="V181">
        <v>383169</v>
      </c>
      <c r="W181" s="15">
        <f t="shared" si="22"/>
        <v>0</v>
      </c>
      <c r="X181">
        <v>172</v>
      </c>
      <c r="Y181">
        <v>69</v>
      </c>
      <c r="Z181">
        <v>379407</v>
      </c>
      <c r="AA181"/>
      <c r="AB181" s="115">
        <f>dec!E181</f>
        <v>68</v>
      </c>
      <c r="AC181" s="113">
        <f>dec!F181</f>
        <v>397671</v>
      </c>
      <c r="AD181" s="115">
        <f>dec!G181</f>
        <v>82</v>
      </c>
      <c r="AE181" s="113">
        <f>dec!H181</f>
        <v>476511</v>
      </c>
      <c r="AF181" s="16"/>
      <c r="AG181" s="18">
        <f t="shared" si="27"/>
        <v>-1</v>
      </c>
      <c r="AH181" s="85">
        <f t="shared" si="27"/>
        <v>-14502</v>
      </c>
      <c r="AI181" s="18">
        <f t="shared" si="28"/>
        <v>-13</v>
      </c>
      <c r="AJ181" s="85">
        <f t="shared" si="28"/>
        <v>-97104</v>
      </c>
      <c r="AK181" s="81">
        <f t="shared" si="29"/>
        <v>-172</v>
      </c>
      <c r="AL181"/>
      <c r="AM181"/>
      <c r="AN181"/>
    </row>
    <row r="182" spans="1:40" s="1" customFormat="1" ht="18.75">
      <c r="A182" s="17">
        <v>173</v>
      </c>
      <c r="B182" s="17" t="s">
        <v>1393</v>
      </c>
      <c r="C182" s="17">
        <v>173</v>
      </c>
      <c r="D182" s="21"/>
      <c r="E182" s="34">
        <f t="shared" si="23"/>
        <v>3</v>
      </c>
      <c r="F182" s="35">
        <f t="shared" si="23"/>
        <v>19000</v>
      </c>
      <c r="G182" s="34">
        <f t="shared" si="24"/>
        <v>0</v>
      </c>
      <c r="H182" s="36">
        <f t="shared" si="24"/>
        <v>0</v>
      </c>
      <c r="I182" s="21"/>
      <c r="J182" s="15">
        <v>0</v>
      </c>
      <c r="K182" s="15">
        <v>0</v>
      </c>
      <c r="L182" s="16"/>
      <c r="M182" s="16"/>
      <c r="N182" s="36">
        <f t="shared" si="25"/>
        <v>19000</v>
      </c>
      <c r="O182" s="36">
        <f t="shared" si="26"/>
        <v>0</v>
      </c>
      <c r="P182" s="16"/>
      <c r="Q182" s="85">
        <f t="shared" si="20"/>
        <v>38003</v>
      </c>
      <c r="R182" s="16"/>
      <c r="S182" s="15">
        <f t="shared" si="21"/>
        <v>0</v>
      </c>
      <c r="T182">
        <v>173</v>
      </c>
      <c r="U182">
        <v>3</v>
      </c>
      <c r="V182">
        <v>19000</v>
      </c>
      <c r="W182" s="15">
        <f t="shared" si="22"/>
        <v>0</v>
      </c>
      <c r="X182">
        <v>173</v>
      </c>
      <c r="Y182"/>
      <c r="Z182"/>
      <c r="AA182"/>
      <c r="AB182" s="115">
        <f>dec!E182</f>
        <v>2</v>
      </c>
      <c r="AC182" s="113">
        <f>dec!F182</f>
        <v>37512</v>
      </c>
      <c r="AD182" s="115">
        <f>dec!G182</f>
        <v>2</v>
      </c>
      <c r="AE182" s="113">
        <f>dec!H182</f>
        <v>14481</v>
      </c>
      <c r="AF182" s="16"/>
      <c r="AG182" s="18">
        <f t="shared" si="27"/>
        <v>1</v>
      </c>
      <c r="AH182" s="85">
        <f t="shared" si="27"/>
        <v>-18512</v>
      </c>
      <c r="AI182" s="18">
        <f t="shared" si="28"/>
        <v>-2</v>
      </c>
      <c r="AJ182" s="85">
        <f t="shared" si="28"/>
        <v>-14481</v>
      </c>
      <c r="AK182" s="81">
        <f t="shared" si="29"/>
        <v>-173</v>
      </c>
      <c r="AL182"/>
      <c r="AM182"/>
      <c r="AN182"/>
    </row>
    <row r="183" spans="1:40" ht="18.75">
      <c r="A183" s="19">
        <v>174</v>
      </c>
      <c r="B183" s="19" t="s">
        <v>567</v>
      </c>
      <c r="C183" s="19">
        <v>174</v>
      </c>
      <c r="D183" s="21"/>
      <c r="E183" s="34">
        <f t="shared" si="23"/>
        <v>33</v>
      </c>
      <c r="F183" s="35">
        <f t="shared" si="23"/>
        <v>203091</v>
      </c>
      <c r="G183" s="34">
        <f t="shared" si="24"/>
        <v>15.5</v>
      </c>
      <c r="H183" s="36">
        <f t="shared" si="24"/>
        <v>80082</v>
      </c>
      <c r="I183" s="21"/>
      <c r="J183" s="15">
        <v>0</v>
      </c>
      <c r="K183" s="15">
        <v>0</v>
      </c>
      <c r="L183" s="16"/>
      <c r="M183" s="16"/>
      <c r="N183" s="36">
        <f t="shared" si="25"/>
        <v>203091</v>
      </c>
      <c r="O183" s="36">
        <f t="shared" si="26"/>
        <v>80082</v>
      </c>
      <c r="P183" s="20"/>
      <c r="Q183" s="85">
        <f t="shared" si="20"/>
        <v>566394.5</v>
      </c>
      <c r="R183" s="20"/>
      <c r="S183" s="15">
        <f t="shared" si="21"/>
        <v>0</v>
      </c>
      <c r="T183">
        <v>174</v>
      </c>
      <c r="U183">
        <v>33</v>
      </c>
      <c r="V183">
        <v>203091</v>
      </c>
      <c r="W183" s="15">
        <f t="shared" si="22"/>
        <v>0</v>
      </c>
      <c r="X183">
        <v>174</v>
      </c>
      <c r="Y183">
        <v>15.5</v>
      </c>
      <c r="Z183">
        <v>80082</v>
      </c>
      <c r="AA183"/>
      <c r="AB183" s="115">
        <f>dec!E183</f>
        <v>40.5</v>
      </c>
      <c r="AC183" s="113">
        <f>dec!F183</f>
        <v>335347</v>
      </c>
      <c r="AD183" s="115">
        <f>dec!G183</f>
        <v>10</v>
      </c>
      <c r="AE183" s="113">
        <f>dec!H183</f>
        <v>52445</v>
      </c>
      <c r="AF183" s="16"/>
      <c r="AG183" s="18">
        <f t="shared" si="27"/>
        <v>-7.5</v>
      </c>
      <c r="AH183" s="85">
        <f t="shared" si="27"/>
        <v>-132256</v>
      </c>
      <c r="AI183" s="18">
        <f t="shared" si="28"/>
        <v>5.5</v>
      </c>
      <c r="AJ183" s="85">
        <f t="shared" si="28"/>
        <v>27637</v>
      </c>
      <c r="AK183" s="81">
        <f t="shared" si="29"/>
        <v>-174</v>
      </c>
      <c r="AL183"/>
      <c r="AM183"/>
      <c r="AN183"/>
    </row>
    <row r="184" spans="1:40" ht="18.75">
      <c r="A184" s="19">
        <v>175</v>
      </c>
      <c r="B184" s="19" t="s">
        <v>1276</v>
      </c>
      <c r="C184" s="19">
        <v>175</v>
      </c>
      <c r="D184" s="21"/>
      <c r="E184" s="34">
        <f t="shared" si="23"/>
        <v>0</v>
      </c>
      <c r="F184" s="35">
        <f t="shared" si="23"/>
        <v>0</v>
      </c>
      <c r="G184" s="34">
        <f t="shared" si="24"/>
        <v>3</v>
      </c>
      <c r="H184" s="36">
        <f t="shared" si="24"/>
        <v>15000</v>
      </c>
      <c r="I184" s="21"/>
      <c r="J184" s="15">
        <v>0</v>
      </c>
      <c r="K184" s="15">
        <v>0</v>
      </c>
      <c r="L184" s="16"/>
      <c r="M184" s="16"/>
      <c r="N184" s="36">
        <f t="shared" si="25"/>
        <v>0</v>
      </c>
      <c r="O184" s="36">
        <f t="shared" si="26"/>
        <v>15000</v>
      </c>
      <c r="P184" s="20"/>
      <c r="Q184" s="85">
        <f t="shared" si="20"/>
        <v>30003</v>
      </c>
      <c r="R184" s="20"/>
      <c r="S184" s="15">
        <f t="shared" si="21"/>
        <v>0</v>
      </c>
      <c r="T184">
        <v>175</v>
      </c>
      <c r="U184" s="71"/>
      <c r="V184" s="71"/>
      <c r="W184" s="15">
        <f t="shared" si="22"/>
        <v>0</v>
      </c>
      <c r="X184">
        <v>175</v>
      </c>
      <c r="Y184">
        <v>3</v>
      </c>
      <c r="Z184">
        <v>15000</v>
      </c>
      <c r="AA184"/>
      <c r="AB184" s="115">
        <f>dec!E184</f>
        <v>0</v>
      </c>
      <c r="AC184" s="113">
        <f>dec!F184</f>
        <v>0</v>
      </c>
      <c r="AD184" s="115">
        <f>dec!G184</f>
        <v>5</v>
      </c>
      <c r="AE184" s="113">
        <f>dec!H184</f>
        <v>34100</v>
      </c>
      <c r="AF184" s="16"/>
      <c r="AG184" s="18">
        <f t="shared" si="27"/>
        <v>0</v>
      </c>
      <c r="AH184" s="85">
        <f t="shared" si="27"/>
        <v>0</v>
      </c>
      <c r="AI184" s="18">
        <f t="shared" si="28"/>
        <v>-2</v>
      </c>
      <c r="AJ184" s="85">
        <f t="shared" si="28"/>
        <v>-19100</v>
      </c>
      <c r="AK184" s="81">
        <f t="shared" si="29"/>
        <v>-175</v>
      </c>
      <c r="AL184"/>
      <c r="AM184"/>
      <c r="AN184"/>
    </row>
    <row r="185" spans="1:40" ht="18.75">
      <c r="A185" s="19">
        <v>176</v>
      </c>
      <c r="B185" s="19" t="s">
        <v>914</v>
      </c>
      <c r="C185" s="19">
        <v>176</v>
      </c>
      <c r="D185" s="21"/>
      <c r="E185" s="34">
        <f t="shared" si="23"/>
        <v>0</v>
      </c>
      <c r="F185" s="35">
        <f t="shared" si="23"/>
        <v>0</v>
      </c>
      <c r="G185" s="34">
        <f t="shared" si="24"/>
        <v>1.5</v>
      </c>
      <c r="H185" s="36">
        <f t="shared" si="24"/>
        <v>10088</v>
      </c>
      <c r="I185" s="21"/>
      <c r="J185" s="15">
        <v>0</v>
      </c>
      <c r="K185" s="15">
        <v>8431</v>
      </c>
      <c r="L185" s="16"/>
      <c r="M185" s="16"/>
      <c r="N185" s="36">
        <f t="shared" si="25"/>
        <v>0</v>
      </c>
      <c r="O185" s="36">
        <f t="shared" si="26"/>
        <v>18519</v>
      </c>
      <c r="P185" s="20"/>
      <c r="Q185" s="85">
        <f t="shared" si="20"/>
        <v>37039.5</v>
      </c>
      <c r="R185" s="20"/>
      <c r="S185" s="15">
        <f t="shared" si="21"/>
        <v>0</v>
      </c>
      <c r="T185">
        <v>176</v>
      </c>
      <c r="U185"/>
      <c r="V185"/>
      <c r="W185" s="15">
        <f t="shared" si="22"/>
        <v>0</v>
      </c>
      <c r="X185">
        <v>176</v>
      </c>
      <c r="Y185">
        <v>1.5</v>
      </c>
      <c r="Z185">
        <v>10088</v>
      </c>
      <c r="AA185"/>
      <c r="AB185" s="115">
        <f>dec!E185</f>
        <v>0</v>
      </c>
      <c r="AC185" s="113">
        <f>dec!F185</f>
        <v>0</v>
      </c>
      <c r="AD185" s="115">
        <f>dec!G185</f>
        <v>9</v>
      </c>
      <c r="AE185" s="113">
        <f>dec!H185</f>
        <v>62200</v>
      </c>
      <c r="AF185" s="16"/>
      <c r="AG185" s="18">
        <f t="shared" si="27"/>
        <v>0</v>
      </c>
      <c r="AH185" s="85">
        <f t="shared" si="27"/>
        <v>0</v>
      </c>
      <c r="AI185" s="18">
        <f t="shared" si="28"/>
        <v>-7.5</v>
      </c>
      <c r="AJ185" s="85">
        <f t="shared" si="28"/>
        <v>-52112</v>
      </c>
      <c r="AK185" s="81">
        <f t="shared" si="29"/>
        <v>-176</v>
      </c>
      <c r="AL185"/>
      <c r="AM185"/>
      <c r="AN185"/>
    </row>
    <row r="186" spans="1:40" ht="18.75">
      <c r="A186" s="19">
        <v>177</v>
      </c>
      <c r="B186" s="19" t="s">
        <v>1277</v>
      </c>
      <c r="C186" s="19">
        <v>177</v>
      </c>
      <c r="D186" s="21"/>
      <c r="E186" s="34">
        <f t="shared" si="23"/>
        <v>72.5</v>
      </c>
      <c r="F186" s="35">
        <f t="shared" si="23"/>
        <v>418729</v>
      </c>
      <c r="G186" s="34">
        <f t="shared" si="24"/>
        <v>40</v>
      </c>
      <c r="H186" s="36">
        <f t="shared" si="24"/>
        <v>221298</v>
      </c>
      <c r="I186" s="21"/>
      <c r="J186" s="15">
        <v>0</v>
      </c>
      <c r="K186" s="15">
        <v>0</v>
      </c>
      <c r="L186" s="16"/>
      <c r="M186" s="16"/>
      <c r="N186" s="36">
        <f t="shared" si="25"/>
        <v>418729</v>
      </c>
      <c r="O186" s="36">
        <f t="shared" si="26"/>
        <v>221298</v>
      </c>
      <c r="P186" s="20"/>
      <c r="Q186" s="85">
        <f t="shared" si="20"/>
        <v>1280166.5</v>
      </c>
      <c r="R186" s="20"/>
      <c r="S186" s="15">
        <f t="shared" si="21"/>
        <v>0</v>
      </c>
      <c r="T186" s="122">
        <v>177</v>
      </c>
      <c r="U186" s="71">
        <v>72.5</v>
      </c>
      <c r="V186" s="71">
        <v>418729</v>
      </c>
      <c r="W186" s="15">
        <f t="shared" si="22"/>
        <v>0</v>
      </c>
      <c r="X186">
        <v>177</v>
      </c>
      <c r="Y186">
        <v>40</v>
      </c>
      <c r="Z186">
        <v>221298</v>
      </c>
      <c r="AA186"/>
      <c r="AB186" s="115">
        <f>dec!E186</f>
        <v>88</v>
      </c>
      <c r="AC186" s="113">
        <f>dec!F186</f>
        <v>501540</v>
      </c>
      <c r="AD186" s="115">
        <f>dec!G186</f>
        <v>46</v>
      </c>
      <c r="AE186" s="113">
        <f>dec!H186</f>
        <v>261598</v>
      </c>
      <c r="AF186" s="16"/>
      <c r="AG186" s="18">
        <f t="shared" si="27"/>
        <v>-15.5</v>
      </c>
      <c r="AH186" s="85">
        <f t="shared" si="27"/>
        <v>-82811</v>
      </c>
      <c r="AI186" s="18">
        <f t="shared" si="28"/>
        <v>-6</v>
      </c>
      <c r="AJ186" s="85">
        <f t="shared" si="28"/>
        <v>-40300</v>
      </c>
      <c r="AK186" s="81">
        <f t="shared" si="29"/>
        <v>-177</v>
      </c>
      <c r="AL186"/>
      <c r="AM186"/>
      <c r="AN186"/>
    </row>
    <row r="187" spans="1:40" ht="18.75">
      <c r="A187" s="19">
        <v>178</v>
      </c>
      <c r="B187" s="19" t="s">
        <v>880</v>
      </c>
      <c r="C187" s="19">
        <v>178</v>
      </c>
      <c r="D187" s="21"/>
      <c r="E187" s="34">
        <f t="shared" si="23"/>
        <v>9</v>
      </c>
      <c r="F187" s="35">
        <f t="shared" si="23"/>
        <v>42633</v>
      </c>
      <c r="G187" s="34">
        <f t="shared" si="24"/>
        <v>4</v>
      </c>
      <c r="H187" s="36">
        <f t="shared" si="24"/>
        <v>36100</v>
      </c>
      <c r="I187" s="21"/>
      <c r="J187" s="15">
        <v>0</v>
      </c>
      <c r="K187" s="15">
        <v>0</v>
      </c>
      <c r="L187" s="16"/>
      <c r="M187" s="16"/>
      <c r="N187" s="36">
        <f t="shared" si="25"/>
        <v>42633</v>
      </c>
      <c r="O187" s="36">
        <f t="shared" si="26"/>
        <v>36100</v>
      </c>
      <c r="P187" s="20"/>
      <c r="Q187" s="85">
        <f t="shared" si="20"/>
        <v>157479</v>
      </c>
      <c r="R187" s="20"/>
      <c r="S187" s="15">
        <f t="shared" si="21"/>
        <v>0</v>
      </c>
      <c r="T187">
        <v>178</v>
      </c>
      <c r="U187">
        <v>9</v>
      </c>
      <c r="V187">
        <v>42633</v>
      </c>
      <c r="W187" s="15">
        <f t="shared" si="22"/>
        <v>0</v>
      </c>
      <c r="X187">
        <v>178</v>
      </c>
      <c r="Y187">
        <v>4</v>
      </c>
      <c r="Z187">
        <v>36100</v>
      </c>
      <c r="AA187"/>
      <c r="AB187" s="115">
        <f>dec!E187</f>
        <v>23</v>
      </c>
      <c r="AC187" s="113">
        <f>dec!F187</f>
        <v>130000</v>
      </c>
      <c r="AD187" s="115">
        <f>dec!G187</f>
        <v>3</v>
      </c>
      <c r="AE187" s="113">
        <f>dec!H187</f>
        <v>20103</v>
      </c>
      <c r="AF187" s="16"/>
      <c r="AG187" s="18">
        <f t="shared" si="27"/>
        <v>-14</v>
      </c>
      <c r="AH187" s="85">
        <f t="shared" si="27"/>
        <v>-87367</v>
      </c>
      <c r="AI187" s="18">
        <f t="shared" si="28"/>
        <v>1</v>
      </c>
      <c r="AJ187" s="85">
        <f t="shared" si="28"/>
        <v>15997</v>
      </c>
      <c r="AK187" s="81">
        <f t="shared" si="29"/>
        <v>-178</v>
      </c>
      <c r="AL187"/>
      <c r="AM187"/>
      <c r="AN187"/>
    </row>
    <row r="188" spans="1:40" s="1" customFormat="1" ht="18.75">
      <c r="A188" s="17">
        <v>179</v>
      </c>
      <c r="B188" s="17" t="s">
        <v>1394</v>
      </c>
      <c r="C188" s="17">
        <v>179</v>
      </c>
      <c r="D188" s="21"/>
      <c r="E188" s="34">
        <f t="shared" si="23"/>
        <v>0</v>
      </c>
      <c r="F188" s="35">
        <f t="shared" si="23"/>
        <v>0</v>
      </c>
      <c r="G188" s="34">
        <f t="shared" si="24"/>
        <v>0</v>
      </c>
      <c r="H188" s="36">
        <f t="shared" si="24"/>
        <v>0</v>
      </c>
      <c r="I188" s="21"/>
      <c r="J188" s="15">
        <v>0</v>
      </c>
      <c r="K188" s="15">
        <v>0</v>
      </c>
      <c r="L188" s="16"/>
      <c r="M188" s="16"/>
      <c r="N188" s="36">
        <f t="shared" si="25"/>
        <v>0</v>
      </c>
      <c r="O188" s="36">
        <f t="shared" si="26"/>
        <v>0</v>
      </c>
      <c r="P188" s="16"/>
      <c r="Q188" s="85">
        <f t="shared" si="20"/>
        <v>0</v>
      </c>
      <c r="R188" s="16"/>
      <c r="S188" s="15">
        <f t="shared" si="21"/>
        <v>0</v>
      </c>
      <c r="T188">
        <v>179</v>
      </c>
      <c r="U188"/>
      <c r="V188"/>
      <c r="W188" s="15">
        <f t="shared" si="22"/>
        <v>0</v>
      </c>
      <c r="X188">
        <v>179</v>
      </c>
      <c r="Y188"/>
      <c r="Z188"/>
      <c r="AA188"/>
      <c r="AB188" s="115">
        <f>dec!E188</f>
        <v>0</v>
      </c>
      <c r="AC188" s="113">
        <f>dec!F188</f>
        <v>0</v>
      </c>
      <c r="AD188" s="115">
        <f>dec!G188</f>
        <v>0</v>
      </c>
      <c r="AE188" s="113">
        <f>dec!H188</f>
        <v>0</v>
      </c>
      <c r="AF188" s="16"/>
      <c r="AG188" s="18">
        <f t="shared" si="27"/>
        <v>0</v>
      </c>
      <c r="AH188" s="85">
        <f t="shared" si="27"/>
        <v>0</v>
      </c>
      <c r="AI188" s="18">
        <f t="shared" si="28"/>
        <v>0</v>
      </c>
      <c r="AJ188" s="85">
        <f t="shared" si="28"/>
        <v>0</v>
      </c>
      <c r="AK188" s="81">
        <f t="shared" si="29"/>
        <v>-179</v>
      </c>
      <c r="AL188"/>
      <c r="AM188"/>
      <c r="AN188"/>
    </row>
    <row r="189" spans="1:40" s="1" customFormat="1" ht="18.75">
      <c r="A189" s="17">
        <v>180</v>
      </c>
      <c r="B189" s="17" t="s">
        <v>1395</v>
      </c>
      <c r="C189" s="17">
        <v>180</v>
      </c>
      <c r="D189" s="21"/>
      <c r="E189" s="34">
        <f t="shared" si="23"/>
        <v>0</v>
      </c>
      <c r="F189" s="35">
        <f t="shared" si="23"/>
        <v>0</v>
      </c>
      <c r="G189" s="34">
        <f t="shared" si="24"/>
        <v>0</v>
      </c>
      <c r="H189" s="36">
        <f t="shared" si="24"/>
        <v>0</v>
      </c>
      <c r="I189" s="21"/>
      <c r="J189" s="15">
        <v>0</v>
      </c>
      <c r="K189" s="15">
        <v>0</v>
      </c>
      <c r="L189" s="16"/>
      <c r="M189" s="16"/>
      <c r="N189" s="36">
        <f t="shared" si="25"/>
        <v>0</v>
      </c>
      <c r="O189" s="36">
        <f t="shared" si="26"/>
        <v>0</v>
      </c>
      <c r="P189" s="16"/>
      <c r="Q189" s="85">
        <f t="shared" si="20"/>
        <v>0</v>
      </c>
      <c r="R189" s="16"/>
      <c r="S189" s="15">
        <f t="shared" si="21"/>
        <v>0</v>
      </c>
      <c r="T189">
        <v>180</v>
      </c>
      <c r="U189"/>
      <c r="V189"/>
      <c r="W189" s="15">
        <f t="shared" si="22"/>
        <v>0</v>
      </c>
      <c r="X189">
        <v>180</v>
      </c>
      <c r="Y189"/>
      <c r="Z189"/>
      <c r="AA189"/>
      <c r="AB189" s="115">
        <f>dec!E189</f>
        <v>0</v>
      </c>
      <c r="AC189" s="113">
        <f>dec!F189</f>
        <v>0</v>
      </c>
      <c r="AD189" s="115">
        <f>dec!G189</f>
        <v>0</v>
      </c>
      <c r="AE189" s="113">
        <f>dec!H189</f>
        <v>0</v>
      </c>
      <c r="AF189" s="16"/>
      <c r="AG189" s="18">
        <f t="shared" si="27"/>
        <v>0</v>
      </c>
      <c r="AH189" s="85">
        <f t="shared" si="27"/>
        <v>0</v>
      </c>
      <c r="AI189" s="18">
        <f t="shared" si="28"/>
        <v>0</v>
      </c>
      <c r="AJ189" s="85">
        <f t="shared" si="28"/>
        <v>0</v>
      </c>
      <c r="AK189" s="81">
        <f t="shared" si="29"/>
        <v>-180</v>
      </c>
      <c r="AL189"/>
      <c r="AM189"/>
      <c r="AN189"/>
    </row>
    <row r="190" spans="1:40" ht="18.75">
      <c r="A190" s="19">
        <v>181</v>
      </c>
      <c r="B190" s="19" t="s">
        <v>583</v>
      </c>
      <c r="C190" s="19">
        <v>181</v>
      </c>
      <c r="D190" s="21"/>
      <c r="E190" s="34">
        <f t="shared" si="23"/>
        <v>0</v>
      </c>
      <c r="F190" s="35">
        <f t="shared" si="23"/>
        <v>0</v>
      </c>
      <c r="G190" s="34">
        <f t="shared" si="24"/>
        <v>21</v>
      </c>
      <c r="H190" s="36">
        <f t="shared" si="24"/>
        <v>133500</v>
      </c>
      <c r="I190" s="21"/>
      <c r="J190" s="15">
        <v>0</v>
      </c>
      <c r="K190" s="15">
        <v>5574</v>
      </c>
      <c r="L190" s="16"/>
      <c r="M190" s="16"/>
      <c r="N190" s="36">
        <f t="shared" si="25"/>
        <v>0</v>
      </c>
      <c r="O190" s="36">
        <f t="shared" si="26"/>
        <v>139074</v>
      </c>
      <c r="P190" s="20"/>
      <c r="Q190" s="85">
        <f t="shared" si="20"/>
        <v>278169</v>
      </c>
      <c r="R190" s="20"/>
      <c r="S190" s="15">
        <f t="shared" si="21"/>
        <v>0</v>
      </c>
      <c r="T190">
        <v>181</v>
      </c>
      <c r="U190"/>
      <c r="V190"/>
      <c r="W190" s="15">
        <f t="shared" si="22"/>
        <v>0</v>
      </c>
      <c r="X190">
        <v>181</v>
      </c>
      <c r="Y190">
        <v>21</v>
      </c>
      <c r="Z190">
        <v>133500</v>
      </c>
      <c r="AA190"/>
      <c r="AB190" s="115">
        <f>dec!E190</f>
        <v>0</v>
      </c>
      <c r="AC190" s="113">
        <f>dec!F190</f>
        <v>0</v>
      </c>
      <c r="AD190" s="115">
        <f>dec!G190</f>
        <v>24</v>
      </c>
      <c r="AE190" s="113">
        <f>dec!H190</f>
        <v>142700</v>
      </c>
      <c r="AF190" s="16"/>
      <c r="AG190" s="18">
        <f t="shared" si="27"/>
        <v>0</v>
      </c>
      <c r="AH190" s="85">
        <f t="shared" si="27"/>
        <v>0</v>
      </c>
      <c r="AI190" s="18">
        <f t="shared" si="28"/>
        <v>-3</v>
      </c>
      <c r="AJ190" s="85">
        <f t="shared" si="28"/>
        <v>-9200</v>
      </c>
      <c r="AK190" s="81">
        <f t="shared" si="29"/>
        <v>-181</v>
      </c>
      <c r="AL190"/>
      <c r="AM190"/>
      <c r="AN190"/>
    </row>
    <row r="191" spans="1:40" ht="18.75">
      <c r="A191" s="19">
        <v>182</v>
      </c>
      <c r="B191" s="19" t="s">
        <v>1306</v>
      </c>
      <c r="C191" s="19">
        <v>182</v>
      </c>
      <c r="D191" s="21"/>
      <c r="E191" s="34">
        <f t="shared" si="23"/>
        <v>3</v>
      </c>
      <c r="F191" s="35">
        <f t="shared" si="23"/>
        <v>15000</v>
      </c>
      <c r="G191" s="34">
        <f t="shared" si="24"/>
        <v>48</v>
      </c>
      <c r="H191" s="36">
        <f t="shared" si="24"/>
        <v>270252</v>
      </c>
      <c r="I191" s="21"/>
      <c r="J191" s="15">
        <v>0</v>
      </c>
      <c r="K191" s="15">
        <v>0</v>
      </c>
      <c r="L191" s="16"/>
      <c r="M191" s="16"/>
      <c r="N191" s="36">
        <f t="shared" si="25"/>
        <v>15000</v>
      </c>
      <c r="O191" s="36">
        <f t="shared" si="26"/>
        <v>270252</v>
      </c>
      <c r="P191" s="20"/>
      <c r="Q191" s="85">
        <f t="shared" si="20"/>
        <v>570555</v>
      </c>
      <c r="R191" s="20"/>
      <c r="S191" s="15">
        <f t="shared" si="21"/>
        <v>0</v>
      </c>
      <c r="T191">
        <v>182</v>
      </c>
      <c r="U191">
        <v>3</v>
      </c>
      <c r="V191">
        <v>15000</v>
      </c>
      <c r="W191" s="15">
        <f t="shared" si="22"/>
        <v>0</v>
      </c>
      <c r="X191">
        <v>182</v>
      </c>
      <c r="Y191">
        <v>48</v>
      </c>
      <c r="Z191">
        <v>270252</v>
      </c>
      <c r="AA191"/>
      <c r="AB191" s="115">
        <f>dec!E191</f>
        <v>5</v>
      </c>
      <c r="AC191" s="113">
        <f>dec!F191</f>
        <v>25000</v>
      </c>
      <c r="AD191" s="115">
        <f>dec!G191</f>
        <v>43</v>
      </c>
      <c r="AE191" s="113">
        <f>dec!H191</f>
        <v>245319</v>
      </c>
      <c r="AF191" s="16"/>
      <c r="AG191" s="18">
        <f t="shared" si="27"/>
        <v>-2</v>
      </c>
      <c r="AH191" s="85">
        <f t="shared" si="27"/>
        <v>-10000</v>
      </c>
      <c r="AI191" s="18">
        <f t="shared" si="28"/>
        <v>5</v>
      </c>
      <c r="AJ191" s="85">
        <f t="shared" si="28"/>
        <v>24933</v>
      </c>
      <c r="AK191" s="81">
        <f t="shared" si="29"/>
        <v>-182</v>
      </c>
      <c r="AL191"/>
      <c r="AM191"/>
      <c r="AN191"/>
    </row>
    <row r="192" spans="1:40" s="1" customFormat="1" ht="18.75">
      <c r="A192" s="17">
        <v>183</v>
      </c>
      <c r="B192" s="17" t="s">
        <v>1396</v>
      </c>
      <c r="C192" s="17">
        <v>183</v>
      </c>
      <c r="D192" s="21"/>
      <c r="E192" s="34">
        <f t="shared" si="23"/>
        <v>0</v>
      </c>
      <c r="F192" s="35">
        <f t="shared" si="23"/>
        <v>0</v>
      </c>
      <c r="G192" s="34">
        <f t="shared" si="24"/>
        <v>0</v>
      </c>
      <c r="H192" s="36">
        <f t="shared" si="24"/>
        <v>0</v>
      </c>
      <c r="I192" s="21"/>
      <c r="J192" s="15">
        <v>0</v>
      </c>
      <c r="K192" s="15">
        <v>0</v>
      </c>
      <c r="L192" s="16"/>
      <c r="M192" s="16"/>
      <c r="N192" s="36">
        <f t="shared" si="25"/>
        <v>0</v>
      </c>
      <c r="O192" s="36">
        <f t="shared" si="26"/>
        <v>0</v>
      </c>
      <c r="P192" s="16"/>
      <c r="Q192" s="85">
        <f t="shared" si="20"/>
        <v>0</v>
      </c>
      <c r="R192" s="16"/>
      <c r="S192" s="15">
        <f t="shared" si="21"/>
        <v>0</v>
      </c>
      <c r="T192">
        <v>183</v>
      </c>
      <c r="U192"/>
      <c r="V192"/>
      <c r="W192" s="15">
        <f t="shared" si="22"/>
        <v>0</v>
      </c>
      <c r="X192">
        <v>183</v>
      </c>
      <c r="Y192"/>
      <c r="Z192"/>
      <c r="AA192"/>
      <c r="AB192" s="115">
        <f>dec!E192</f>
        <v>0</v>
      </c>
      <c r="AC192" s="113">
        <f>dec!F192</f>
        <v>0</v>
      </c>
      <c r="AD192" s="115">
        <f>dec!G192</f>
        <v>0</v>
      </c>
      <c r="AE192" s="113">
        <f>dec!H192</f>
        <v>0</v>
      </c>
      <c r="AF192" s="16"/>
      <c r="AG192" s="18">
        <f t="shared" si="27"/>
        <v>0</v>
      </c>
      <c r="AH192" s="85">
        <f t="shared" si="27"/>
        <v>0</v>
      </c>
      <c r="AI192" s="18">
        <f t="shared" si="28"/>
        <v>0</v>
      </c>
      <c r="AJ192" s="85">
        <f t="shared" si="28"/>
        <v>0</v>
      </c>
      <c r="AK192" s="81">
        <f t="shared" si="29"/>
        <v>-183</v>
      </c>
      <c r="AL192"/>
      <c r="AM192"/>
      <c r="AN192"/>
    </row>
    <row r="193" spans="1:40" s="1" customFormat="1" ht="18.75">
      <c r="A193" s="17">
        <v>184</v>
      </c>
      <c r="B193" s="17" t="s">
        <v>1397</v>
      </c>
      <c r="C193" s="17">
        <v>184</v>
      </c>
      <c r="D193" s="21"/>
      <c r="E193" s="34">
        <f t="shared" si="23"/>
        <v>0</v>
      </c>
      <c r="F193" s="35">
        <f t="shared" si="23"/>
        <v>0</v>
      </c>
      <c r="G193" s="34">
        <f t="shared" si="24"/>
        <v>0</v>
      </c>
      <c r="H193" s="36">
        <f t="shared" si="24"/>
        <v>0</v>
      </c>
      <c r="I193" s="21"/>
      <c r="J193" s="15">
        <v>0</v>
      </c>
      <c r="K193" s="15">
        <v>0</v>
      </c>
      <c r="L193" s="16"/>
      <c r="M193" s="16"/>
      <c r="N193" s="36">
        <f t="shared" si="25"/>
        <v>0</v>
      </c>
      <c r="O193" s="36">
        <f t="shared" si="26"/>
        <v>0</v>
      </c>
      <c r="P193" s="16"/>
      <c r="Q193" s="85">
        <f t="shared" si="20"/>
        <v>0</v>
      </c>
      <c r="R193" s="16"/>
      <c r="S193" s="15">
        <f t="shared" si="21"/>
        <v>0</v>
      </c>
      <c r="T193">
        <v>184</v>
      </c>
      <c r="U193"/>
      <c r="V193"/>
      <c r="W193" s="15">
        <f t="shared" si="22"/>
        <v>0</v>
      </c>
      <c r="X193">
        <v>184</v>
      </c>
      <c r="Y193"/>
      <c r="Z193"/>
      <c r="AA193"/>
      <c r="AB193" s="115">
        <f>dec!E193</f>
        <v>0</v>
      </c>
      <c r="AC193" s="113">
        <f>dec!F193</f>
        <v>0</v>
      </c>
      <c r="AD193" s="115">
        <f>dec!G193</f>
        <v>1</v>
      </c>
      <c r="AE193" s="113">
        <f>dec!H193</f>
        <v>6700</v>
      </c>
      <c r="AF193" s="16"/>
      <c r="AG193" s="18">
        <f t="shared" si="27"/>
        <v>0</v>
      </c>
      <c r="AH193" s="85">
        <f t="shared" si="27"/>
        <v>0</v>
      </c>
      <c r="AI193" s="18">
        <f t="shared" si="28"/>
        <v>-1</v>
      </c>
      <c r="AJ193" s="85">
        <f t="shared" si="28"/>
        <v>-6700</v>
      </c>
      <c r="AK193" s="81">
        <f t="shared" si="29"/>
        <v>-184</v>
      </c>
      <c r="AL193"/>
      <c r="AM193"/>
      <c r="AN193"/>
    </row>
    <row r="194" spans="1:40" ht="18.75">
      <c r="A194" s="19">
        <v>185</v>
      </c>
      <c r="B194" s="19" t="s">
        <v>829</v>
      </c>
      <c r="C194" s="19">
        <v>185</v>
      </c>
      <c r="D194" s="21"/>
      <c r="E194" s="34">
        <f t="shared" si="23"/>
        <v>80</v>
      </c>
      <c r="F194" s="35">
        <f t="shared" si="23"/>
        <v>438321</v>
      </c>
      <c r="G194" s="34">
        <f t="shared" si="24"/>
        <v>178.5</v>
      </c>
      <c r="H194" s="36">
        <f t="shared" si="24"/>
        <v>1039597</v>
      </c>
      <c r="I194" s="21"/>
      <c r="J194" s="15">
        <v>0</v>
      </c>
      <c r="K194" s="15">
        <v>0</v>
      </c>
      <c r="L194" s="16"/>
      <c r="M194" s="16"/>
      <c r="N194" s="36">
        <f t="shared" si="25"/>
        <v>438321</v>
      </c>
      <c r="O194" s="36">
        <f t="shared" si="26"/>
        <v>1039597</v>
      </c>
      <c r="P194" s="20"/>
      <c r="Q194" s="85">
        <f t="shared" si="20"/>
        <v>2956094.5</v>
      </c>
      <c r="R194" s="20"/>
      <c r="S194" s="15">
        <f t="shared" si="21"/>
        <v>0</v>
      </c>
      <c r="T194">
        <v>185</v>
      </c>
      <c r="U194">
        <v>80</v>
      </c>
      <c r="V194">
        <v>438321</v>
      </c>
      <c r="W194" s="15">
        <f t="shared" si="22"/>
        <v>0</v>
      </c>
      <c r="X194">
        <v>185</v>
      </c>
      <c r="Y194">
        <v>178.5</v>
      </c>
      <c r="Z194">
        <v>1039597</v>
      </c>
      <c r="AA194"/>
      <c r="AB194" s="115">
        <f>dec!E194</f>
        <v>77</v>
      </c>
      <c r="AC194" s="113">
        <f>dec!F194</f>
        <v>442124</v>
      </c>
      <c r="AD194" s="115">
        <f>dec!G194</f>
        <v>198</v>
      </c>
      <c r="AE194" s="113">
        <f>dec!H194</f>
        <v>1168463</v>
      </c>
      <c r="AF194" s="16"/>
      <c r="AG194" s="18">
        <f t="shared" si="27"/>
        <v>3</v>
      </c>
      <c r="AH194" s="85">
        <f t="shared" si="27"/>
        <v>-3803</v>
      </c>
      <c r="AI194" s="18">
        <f t="shared" si="28"/>
        <v>-19.5</v>
      </c>
      <c r="AJ194" s="85">
        <f t="shared" si="28"/>
        <v>-128866</v>
      </c>
      <c r="AK194" s="81">
        <f t="shared" si="29"/>
        <v>-185</v>
      </c>
      <c r="AL194"/>
      <c r="AM194"/>
      <c r="AN194"/>
    </row>
    <row r="195" spans="1:40" ht="18.75">
      <c r="A195" s="19">
        <v>186</v>
      </c>
      <c r="B195" s="19" t="s">
        <v>873</v>
      </c>
      <c r="C195" s="19">
        <v>186</v>
      </c>
      <c r="D195" s="21"/>
      <c r="E195" s="34">
        <f t="shared" si="23"/>
        <v>0</v>
      </c>
      <c r="F195" s="35">
        <f t="shared" si="23"/>
        <v>0</v>
      </c>
      <c r="G195" s="34">
        <f t="shared" si="24"/>
        <v>20</v>
      </c>
      <c r="H195" s="36">
        <f t="shared" si="24"/>
        <v>114993</v>
      </c>
      <c r="I195" s="21"/>
      <c r="J195" s="15">
        <v>0</v>
      </c>
      <c r="K195" s="15">
        <v>0</v>
      </c>
      <c r="L195" s="16"/>
      <c r="M195" s="16"/>
      <c r="N195" s="36">
        <f t="shared" si="25"/>
        <v>0</v>
      </c>
      <c r="O195" s="36">
        <f t="shared" si="26"/>
        <v>114993</v>
      </c>
      <c r="P195" s="20"/>
      <c r="Q195" s="85">
        <f t="shared" si="20"/>
        <v>230006</v>
      </c>
      <c r="R195" s="20"/>
      <c r="S195" s="15">
        <f t="shared" si="21"/>
        <v>0</v>
      </c>
      <c r="T195">
        <v>186</v>
      </c>
      <c r="U195" s="71"/>
      <c r="V195" s="71"/>
      <c r="W195" s="15">
        <f t="shared" si="22"/>
        <v>0</v>
      </c>
      <c r="X195">
        <v>186</v>
      </c>
      <c r="Y195">
        <v>20</v>
      </c>
      <c r="Z195">
        <v>114993</v>
      </c>
      <c r="AA195"/>
      <c r="AB195" s="115">
        <f>dec!E195</f>
        <v>0</v>
      </c>
      <c r="AC195" s="113">
        <f>dec!F195</f>
        <v>0</v>
      </c>
      <c r="AD195" s="115">
        <f>dec!G195</f>
        <v>26</v>
      </c>
      <c r="AE195" s="113">
        <f>dec!H195</f>
        <v>159604</v>
      </c>
      <c r="AF195" s="16"/>
      <c r="AG195" s="18">
        <f t="shared" si="27"/>
        <v>0</v>
      </c>
      <c r="AH195" s="85">
        <f t="shared" si="27"/>
        <v>0</v>
      </c>
      <c r="AI195" s="18">
        <f t="shared" si="28"/>
        <v>-6</v>
      </c>
      <c r="AJ195" s="85">
        <f t="shared" si="28"/>
        <v>-44611</v>
      </c>
      <c r="AK195" s="81">
        <f t="shared" si="29"/>
        <v>-186</v>
      </c>
      <c r="AL195"/>
      <c r="AM195"/>
      <c r="AN195"/>
    </row>
    <row r="196" spans="1:40" ht="18.75">
      <c r="A196" s="19">
        <v>187</v>
      </c>
      <c r="B196" s="19" t="s">
        <v>1278</v>
      </c>
      <c r="C196" s="19">
        <v>187</v>
      </c>
      <c r="D196" s="21"/>
      <c r="E196" s="34">
        <f t="shared" si="23"/>
        <v>64</v>
      </c>
      <c r="F196" s="35">
        <f t="shared" si="23"/>
        <v>358571</v>
      </c>
      <c r="G196" s="34">
        <f t="shared" si="24"/>
        <v>30.5</v>
      </c>
      <c r="H196" s="36">
        <f t="shared" si="24"/>
        <v>167460</v>
      </c>
      <c r="I196" s="21"/>
      <c r="J196" s="15">
        <v>0</v>
      </c>
      <c r="K196" s="15">
        <v>0</v>
      </c>
      <c r="L196" s="16"/>
      <c r="M196" s="16"/>
      <c r="N196" s="36">
        <f t="shared" si="25"/>
        <v>358571</v>
      </c>
      <c r="O196" s="36">
        <f t="shared" si="26"/>
        <v>167460</v>
      </c>
      <c r="P196" s="20"/>
      <c r="Q196" s="85">
        <f t="shared" si="20"/>
        <v>1052156.5</v>
      </c>
      <c r="R196" s="20"/>
      <c r="S196" s="15">
        <f t="shared" si="21"/>
        <v>0</v>
      </c>
      <c r="T196">
        <v>187</v>
      </c>
      <c r="U196">
        <v>64</v>
      </c>
      <c r="V196">
        <v>358571</v>
      </c>
      <c r="W196" s="15">
        <f t="shared" si="22"/>
        <v>0</v>
      </c>
      <c r="X196">
        <v>187</v>
      </c>
      <c r="Y196">
        <v>30.5</v>
      </c>
      <c r="Z196">
        <v>167460</v>
      </c>
      <c r="AA196"/>
      <c r="AB196" s="115">
        <f>dec!E196</f>
        <v>70</v>
      </c>
      <c r="AC196" s="113">
        <f>dec!F196</f>
        <v>376474</v>
      </c>
      <c r="AD196" s="115">
        <f>dec!G196</f>
        <v>29</v>
      </c>
      <c r="AE196" s="113">
        <f>dec!H196</f>
        <v>182848</v>
      </c>
      <c r="AF196" s="16"/>
      <c r="AG196" s="18">
        <f t="shared" si="27"/>
        <v>-6</v>
      </c>
      <c r="AH196" s="85">
        <f t="shared" si="27"/>
        <v>-17903</v>
      </c>
      <c r="AI196" s="18">
        <f t="shared" si="28"/>
        <v>1.5</v>
      </c>
      <c r="AJ196" s="85">
        <f t="shared" si="28"/>
        <v>-15388</v>
      </c>
      <c r="AK196" s="81">
        <f t="shared" si="29"/>
        <v>-187</v>
      </c>
      <c r="AL196"/>
      <c r="AM196"/>
      <c r="AN196"/>
    </row>
    <row r="197" spans="1:40" s="1" customFormat="1" ht="18.75">
      <c r="A197" s="17">
        <v>188</v>
      </c>
      <c r="B197" s="17" t="s">
        <v>943</v>
      </c>
      <c r="C197" s="17">
        <v>188</v>
      </c>
      <c r="D197" s="21"/>
      <c r="E197" s="34">
        <f t="shared" si="23"/>
        <v>0</v>
      </c>
      <c r="F197" s="35">
        <f t="shared" si="23"/>
        <v>0</v>
      </c>
      <c r="G197" s="34">
        <f t="shared" si="24"/>
        <v>0</v>
      </c>
      <c r="H197" s="36">
        <f t="shared" si="24"/>
        <v>0</v>
      </c>
      <c r="I197" s="21"/>
      <c r="J197" s="15">
        <v>0</v>
      </c>
      <c r="K197" s="15">
        <v>0</v>
      </c>
      <c r="L197" s="16"/>
      <c r="M197" s="16"/>
      <c r="N197" s="36">
        <f t="shared" si="25"/>
        <v>0</v>
      </c>
      <c r="O197" s="36">
        <f t="shared" si="26"/>
        <v>0</v>
      </c>
      <c r="P197" s="16"/>
      <c r="Q197" s="85">
        <f t="shared" si="20"/>
        <v>0</v>
      </c>
      <c r="R197" s="16"/>
      <c r="S197" s="15">
        <f t="shared" si="21"/>
        <v>0</v>
      </c>
      <c r="T197">
        <v>188</v>
      </c>
      <c r="U197"/>
      <c r="V197"/>
      <c r="W197" s="15">
        <f t="shared" si="22"/>
        <v>0</v>
      </c>
      <c r="X197">
        <v>188</v>
      </c>
      <c r="Y197"/>
      <c r="Z197"/>
      <c r="AA197"/>
      <c r="AB197" s="115">
        <f>dec!E197</f>
        <v>0</v>
      </c>
      <c r="AC197" s="113">
        <f>dec!F197</f>
        <v>0</v>
      </c>
      <c r="AD197" s="115">
        <f>dec!G197</f>
        <v>0</v>
      </c>
      <c r="AE197" s="113">
        <f>dec!H197</f>
        <v>0</v>
      </c>
      <c r="AF197" s="16"/>
      <c r="AG197" s="18">
        <f t="shared" si="27"/>
        <v>0</v>
      </c>
      <c r="AH197" s="85">
        <f t="shared" si="27"/>
        <v>0</v>
      </c>
      <c r="AI197" s="18">
        <f t="shared" si="28"/>
        <v>0</v>
      </c>
      <c r="AJ197" s="85">
        <f t="shared" si="28"/>
        <v>0</v>
      </c>
      <c r="AK197" s="81">
        <f t="shared" si="29"/>
        <v>-188</v>
      </c>
      <c r="AL197"/>
      <c r="AM197"/>
      <c r="AN197"/>
    </row>
    <row r="198" spans="1:40" s="1" customFormat="1" ht="18.75">
      <c r="A198" s="17">
        <v>189</v>
      </c>
      <c r="B198" s="17" t="s">
        <v>837</v>
      </c>
      <c r="C198" s="17">
        <v>189</v>
      </c>
      <c r="D198" s="21"/>
      <c r="E198" s="34">
        <f t="shared" si="23"/>
        <v>0</v>
      </c>
      <c r="F198" s="35">
        <f t="shared" si="23"/>
        <v>0</v>
      </c>
      <c r="G198" s="34">
        <f t="shared" si="24"/>
        <v>4</v>
      </c>
      <c r="H198" s="36">
        <f t="shared" si="24"/>
        <v>26800</v>
      </c>
      <c r="I198" s="21"/>
      <c r="J198" s="15">
        <v>0</v>
      </c>
      <c r="K198" s="15">
        <v>0</v>
      </c>
      <c r="L198" s="16"/>
      <c r="M198" s="16"/>
      <c r="N198" s="36">
        <f t="shared" si="25"/>
        <v>0</v>
      </c>
      <c r="O198" s="36">
        <f t="shared" si="26"/>
        <v>26800</v>
      </c>
      <c r="P198" s="16"/>
      <c r="Q198" s="85">
        <f t="shared" si="20"/>
        <v>53604</v>
      </c>
      <c r="R198" s="16"/>
      <c r="S198" s="15">
        <f t="shared" si="21"/>
        <v>0</v>
      </c>
      <c r="T198">
        <v>189</v>
      </c>
      <c r="U198"/>
      <c r="V198"/>
      <c r="W198" s="15">
        <f t="shared" si="22"/>
        <v>0</v>
      </c>
      <c r="X198">
        <v>189</v>
      </c>
      <c r="Y198">
        <v>4</v>
      </c>
      <c r="Z198">
        <v>26800</v>
      </c>
      <c r="AA198"/>
      <c r="AB198" s="115">
        <f>dec!E198</f>
        <v>0</v>
      </c>
      <c r="AC198" s="113">
        <f>dec!F198</f>
        <v>0</v>
      </c>
      <c r="AD198" s="115">
        <f>dec!G198</f>
        <v>4</v>
      </c>
      <c r="AE198" s="113">
        <f>dec!H198</f>
        <v>26800</v>
      </c>
      <c r="AF198" s="16"/>
      <c r="AG198" s="18">
        <f t="shared" si="27"/>
        <v>0</v>
      </c>
      <c r="AH198" s="85">
        <f t="shared" si="27"/>
        <v>0</v>
      </c>
      <c r="AI198" s="18">
        <f t="shared" si="28"/>
        <v>0</v>
      </c>
      <c r="AJ198" s="85">
        <f t="shared" si="28"/>
        <v>0</v>
      </c>
      <c r="AK198" s="81">
        <f t="shared" si="29"/>
        <v>-189</v>
      </c>
      <c r="AL198"/>
      <c r="AM198"/>
      <c r="AN198"/>
    </row>
    <row r="199" spans="1:40" ht="18.75">
      <c r="A199" s="19">
        <v>190</v>
      </c>
      <c r="B199" s="19" t="s">
        <v>925</v>
      </c>
      <c r="C199" s="19">
        <v>190</v>
      </c>
      <c r="D199" s="21"/>
      <c r="E199" s="34">
        <f t="shared" si="23"/>
        <v>0</v>
      </c>
      <c r="F199" s="35">
        <f t="shared" si="23"/>
        <v>0</v>
      </c>
      <c r="G199" s="34">
        <f t="shared" si="24"/>
        <v>0</v>
      </c>
      <c r="H199" s="36">
        <f t="shared" si="24"/>
        <v>0</v>
      </c>
      <c r="I199" s="21"/>
      <c r="J199" s="15">
        <v>0</v>
      </c>
      <c r="K199" s="15">
        <v>0</v>
      </c>
      <c r="L199" s="16"/>
      <c r="M199" s="16"/>
      <c r="N199" s="36">
        <f t="shared" si="25"/>
        <v>0</v>
      </c>
      <c r="O199" s="36">
        <f t="shared" si="26"/>
        <v>0</v>
      </c>
      <c r="P199" s="20"/>
      <c r="Q199" s="85">
        <f t="shared" si="20"/>
        <v>0</v>
      </c>
      <c r="R199" s="20"/>
      <c r="S199" s="15">
        <f t="shared" si="21"/>
        <v>0</v>
      </c>
      <c r="T199">
        <v>190</v>
      </c>
      <c r="U199"/>
      <c r="V199"/>
      <c r="W199" s="15">
        <f t="shared" si="22"/>
        <v>0</v>
      </c>
      <c r="X199">
        <v>190</v>
      </c>
      <c r="Y199"/>
      <c r="Z199"/>
      <c r="AA199"/>
      <c r="AB199" s="115">
        <f>dec!E199</f>
        <v>0</v>
      </c>
      <c r="AC199" s="113">
        <f>dec!F199</f>
        <v>0</v>
      </c>
      <c r="AD199" s="115">
        <f>dec!G199</f>
        <v>1</v>
      </c>
      <c r="AE199" s="113">
        <f>dec!H199</f>
        <v>5000</v>
      </c>
      <c r="AF199" s="16"/>
      <c r="AG199" s="18">
        <f t="shared" si="27"/>
        <v>0</v>
      </c>
      <c r="AH199" s="85">
        <f t="shared" si="27"/>
        <v>0</v>
      </c>
      <c r="AI199" s="18">
        <f t="shared" si="28"/>
        <v>-1</v>
      </c>
      <c r="AJ199" s="85">
        <f t="shared" si="28"/>
        <v>-5000</v>
      </c>
      <c r="AK199" s="81">
        <f t="shared" si="29"/>
        <v>-190</v>
      </c>
      <c r="AL199"/>
      <c r="AM199"/>
      <c r="AN199"/>
    </row>
    <row r="200" spans="1:40" ht="18.75">
      <c r="A200" s="19">
        <v>191</v>
      </c>
      <c r="B200" s="19" t="s">
        <v>899</v>
      </c>
      <c r="C200" s="19">
        <v>191</v>
      </c>
      <c r="D200" s="21"/>
      <c r="E200" s="34">
        <f t="shared" si="23"/>
        <v>40</v>
      </c>
      <c r="F200" s="35">
        <f t="shared" si="23"/>
        <v>222996</v>
      </c>
      <c r="G200" s="34">
        <f t="shared" si="24"/>
        <v>41</v>
      </c>
      <c r="H200" s="36">
        <f t="shared" si="24"/>
        <v>225879</v>
      </c>
      <c r="I200" s="21"/>
      <c r="J200" s="15">
        <v>0</v>
      </c>
      <c r="K200" s="15">
        <v>0</v>
      </c>
      <c r="L200" s="16"/>
      <c r="M200" s="16"/>
      <c r="N200" s="36">
        <f t="shared" si="25"/>
        <v>222996</v>
      </c>
      <c r="O200" s="36">
        <f t="shared" si="26"/>
        <v>225879</v>
      </c>
      <c r="P200" s="20"/>
      <c r="Q200" s="85">
        <f t="shared" si="20"/>
        <v>897831</v>
      </c>
      <c r="R200" s="20"/>
      <c r="S200" s="15">
        <f t="shared" si="21"/>
        <v>0</v>
      </c>
      <c r="T200">
        <v>191</v>
      </c>
      <c r="U200">
        <v>40</v>
      </c>
      <c r="V200">
        <v>222996</v>
      </c>
      <c r="W200" s="15">
        <f t="shared" si="22"/>
        <v>0</v>
      </c>
      <c r="X200">
        <v>191</v>
      </c>
      <c r="Y200">
        <v>41</v>
      </c>
      <c r="Z200">
        <v>225879</v>
      </c>
      <c r="AA200"/>
      <c r="AB200" s="115">
        <f>dec!E200</f>
        <v>52</v>
      </c>
      <c r="AC200" s="113">
        <f>dec!F200</f>
        <v>308926</v>
      </c>
      <c r="AD200" s="115">
        <f>dec!G200</f>
        <v>37</v>
      </c>
      <c r="AE200" s="113">
        <f>dec!H200</f>
        <v>207987</v>
      </c>
      <c r="AF200" s="16"/>
      <c r="AG200" s="18">
        <f t="shared" si="27"/>
        <v>-12</v>
      </c>
      <c r="AH200" s="85">
        <f t="shared" si="27"/>
        <v>-85930</v>
      </c>
      <c r="AI200" s="18">
        <f t="shared" si="28"/>
        <v>4</v>
      </c>
      <c r="AJ200" s="85">
        <f t="shared" si="28"/>
        <v>17892</v>
      </c>
      <c r="AK200" s="81">
        <f t="shared" si="29"/>
        <v>-191</v>
      </c>
      <c r="AL200"/>
      <c r="AM200"/>
      <c r="AN200"/>
    </row>
    <row r="201" spans="1:40" s="1" customFormat="1" ht="18.75">
      <c r="A201" s="17">
        <v>192</v>
      </c>
      <c r="B201" s="17" t="s">
        <v>944</v>
      </c>
      <c r="C201" s="17">
        <v>192</v>
      </c>
      <c r="D201" s="21"/>
      <c r="E201" s="34">
        <f t="shared" si="23"/>
        <v>0</v>
      </c>
      <c r="F201" s="35">
        <f t="shared" si="23"/>
        <v>0</v>
      </c>
      <c r="G201" s="34">
        <f t="shared" si="24"/>
        <v>0</v>
      </c>
      <c r="H201" s="36">
        <f t="shared" si="24"/>
        <v>0</v>
      </c>
      <c r="I201" s="21"/>
      <c r="J201" s="15">
        <v>0</v>
      </c>
      <c r="K201" s="15">
        <v>0</v>
      </c>
      <c r="L201" s="16"/>
      <c r="M201" s="16"/>
      <c r="N201" s="36">
        <f t="shared" si="25"/>
        <v>0</v>
      </c>
      <c r="O201" s="36">
        <f t="shared" si="26"/>
        <v>0</v>
      </c>
      <c r="P201" s="16"/>
      <c r="Q201" s="85">
        <f t="shared" si="20"/>
        <v>0</v>
      </c>
      <c r="R201" s="16"/>
      <c r="S201" s="15">
        <f t="shared" si="21"/>
        <v>0</v>
      </c>
      <c r="T201">
        <v>192</v>
      </c>
      <c r="U201"/>
      <c r="V201"/>
      <c r="W201" s="15">
        <f t="shared" si="22"/>
        <v>0</v>
      </c>
      <c r="X201">
        <v>192</v>
      </c>
      <c r="Y201"/>
      <c r="Z201"/>
      <c r="AA201"/>
      <c r="AB201" s="115">
        <f>dec!E201</f>
        <v>0</v>
      </c>
      <c r="AC201" s="113">
        <f>dec!F201</f>
        <v>0</v>
      </c>
      <c r="AD201" s="115">
        <f>dec!G201</f>
        <v>0</v>
      </c>
      <c r="AE201" s="113">
        <f>dec!H201</f>
        <v>0</v>
      </c>
      <c r="AF201" s="16"/>
      <c r="AG201" s="18">
        <f t="shared" si="27"/>
        <v>0</v>
      </c>
      <c r="AH201" s="85">
        <f t="shared" si="27"/>
        <v>0</v>
      </c>
      <c r="AI201" s="18">
        <f t="shared" si="28"/>
        <v>0</v>
      </c>
      <c r="AJ201" s="85">
        <f t="shared" si="28"/>
        <v>0</v>
      </c>
      <c r="AK201" s="81">
        <f t="shared" si="29"/>
        <v>-192</v>
      </c>
      <c r="AL201"/>
      <c r="AM201"/>
      <c r="AN201"/>
    </row>
    <row r="202" spans="1:40" s="1" customFormat="1" ht="18.75">
      <c r="A202" s="17">
        <v>193</v>
      </c>
      <c r="B202" s="17" t="s">
        <v>945</v>
      </c>
      <c r="C202" s="17">
        <v>193</v>
      </c>
      <c r="D202" s="21"/>
      <c r="E202" s="34">
        <f t="shared" si="23"/>
        <v>0</v>
      </c>
      <c r="F202" s="35">
        <f t="shared" si="23"/>
        <v>0</v>
      </c>
      <c r="G202" s="34">
        <f t="shared" si="24"/>
        <v>0</v>
      </c>
      <c r="H202" s="36">
        <f t="shared" si="24"/>
        <v>0</v>
      </c>
      <c r="I202" s="21"/>
      <c r="J202" s="15">
        <v>0</v>
      </c>
      <c r="K202" s="15">
        <v>0</v>
      </c>
      <c r="L202" s="16"/>
      <c r="M202" s="16"/>
      <c r="N202" s="36">
        <f t="shared" si="25"/>
        <v>0</v>
      </c>
      <c r="O202" s="36">
        <f t="shared" si="26"/>
        <v>0</v>
      </c>
      <c r="P202" s="16"/>
      <c r="Q202" s="85">
        <f t="shared" ref="Q202:Q265" si="30">SUM(E202:O202)</f>
        <v>0</v>
      </c>
      <c r="R202" s="16"/>
      <c r="S202" s="15">
        <f t="shared" ref="S202:S265" si="31">ABS(A202-T202)</f>
        <v>0</v>
      </c>
      <c r="T202">
        <v>193</v>
      </c>
      <c r="U202"/>
      <c r="V202"/>
      <c r="W202" s="15">
        <f t="shared" ref="W202:W265" si="32">ABS(X202-A202)</f>
        <v>0</v>
      </c>
      <c r="X202">
        <v>193</v>
      </c>
      <c r="Y202"/>
      <c r="Z202"/>
      <c r="AA202"/>
      <c r="AB202" s="115">
        <f>dec!E202</f>
        <v>0</v>
      </c>
      <c r="AC202" s="113">
        <f>dec!F202</f>
        <v>0</v>
      </c>
      <c r="AD202" s="115">
        <f>dec!G202</f>
        <v>0</v>
      </c>
      <c r="AE202" s="113">
        <f>dec!H202</f>
        <v>0</v>
      </c>
      <c r="AF202" s="16"/>
      <c r="AG202" s="18">
        <f t="shared" si="27"/>
        <v>0</v>
      </c>
      <c r="AH202" s="85">
        <f t="shared" si="27"/>
        <v>0</v>
      </c>
      <c r="AI202" s="18">
        <f t="shared" si="28"/>
        <v>0</v>
      </c>
      <c r="AJ202" s="85">
        <f t="shared" si="28"/>
        <v>0</v>
      </c>
      <c r="AK202" s="81">
        <f t="shared" si="29"/>
        <v>-193</v>
      </c>
      <c r="AL202"/>
      <c r="AM202"/>
      <c r="AN202"/>
    </row>
    <row r="203" spans="1:40" s="1" customFormat="1" ht="18.75">
      <c r="A203" s="17">
        <v>194</v>
      </c>
      <c r="B203" s="17" t="s">
        <v>946</v>
      </c>
      <c r="C203" s="17">
        <v>194</v>
      </c>
      <c r="D203" s="21"/>
      <c r="E203" s="34">
        <f t="shared" ref="E203:F266" si="33">U203</f>
        <v>0</v>
      </c>
      <c r="F203" s="35">
        <f t="shared" si="33"/>
        <v>0</v>
      </c>
      <c r="G203" s="34">
        <f t="shared" ref="G203:H266" si="34">Y203</f>
        <v>0</v>
      </c>
      <c r="H203" s="36">
        <f t="shared" si="34"/>
        <v>0</v>
      </c>
      <c r="I203" s="21"/>
      <c r="J203" s="15">
        <v>0</v>
      </c>
      <c r="K203" s="15">
        <v>0</v>
      </c>
      <c r="L203" s="16"/>
      <c r="M203" s="16"/>
      <c r="N203" s="36">
        <f t="shared" ref="N203:N266" si="35">F203+J203</f>
        <v>0</v>
      </c>
      <c r="O203" s="36">
        <f t="shared" ref="O203:O266" si="36">H203+K203</f>
        <v>0</v>
      </c>
      <c r="P203" s="16"/>
      <c r="Q203" s="85">
        <f t="shared" si="30"/>
        <v>0</v>
      </c>
      <c r="R203" s="16"/>
      <c r="S203" s="15">
        <f t="shared" si="31"/>
        <v>0</v>
      </c>
      <c r="T203">
        <v>194</v>
      </c>
      <c r="U203"/>
      <c r="V203"/>
      <c r="W203" s="15">
        <f t="shared" si="32"/>
        <v>0</v>
      </c>
      <c r="X203">
        <v>194</v>
      </c>
      <c r="Y203"/>
      <c r="Z203"/>
      <c r="AA203"/>
      <c r="AB203" s="115">
        <f>dec!E203</f>
        <v>0</v>
      </c>
      <c r="AC203" s="113">
        <f>dec!F203</f>
        <v>0</v>
      </c>
      <c r="AD203" s="115">
        <f>dec!G203</f>
        <v>0</v>
      </c>
      <c r="AE203" s="113">
        <f>dec!H203</f>
        <v>0</v>
      </c>
      <c r="AF203" s="16"/>
      <c r="AG203" s="18">
        <f t="shared" ref="AG203:AH266" si="37">U203-AB203</f>
        <v>0</v>
      </c>
      <c r="AH203" s="85">
        <f t="shared" si="37"/>
        <v>0</v>
      </c>
      <c r="AI203" s="18">
        <f t="shared" ref="AI203:AJ266" si="38">Y203-AD203</f>
        <v>0</v>
      </c>
      <c r="AJ203" s="85">
        <f t="shared" si="38"/>
        <v>0</v>
      </c>
      <c r="AK203" s="81">
        <f t="shared" ref="AK203:AK266" si="39">AL203-A203</f>
        <v>-194</v>
      </c>
      <c r="AL203"/>
      <c r="AM203"/>
      <c r="AN203"/>
    </row>
    <row r="204" spans="1:40" s="1" customFormat="1" ht="18.75">
      <c r="A204" s="17">
        <v>195</v>
      </c>
      <c r="B204" s="17" t="s">
        <v>918</v>
      </c>
      <c r="C204" s="17">
        <v>195</v>
      </c>
      <c r="D204" s="21"/>
      <c r="E204" s="34">
        <f t="shared" si="33"/>
        <v>0</v>
      </c>
      <c r="F204" s="35">
        <f t="shared" si="33"/>
        <v>0</v>
      </c>
      <c r="G204" s="34">
        <f t="shared" si="34"/>
        <v>1</v>
      </c>
      <c r="H204" s="36">
        <f t="shared" si="34"/>
        <v>5000</v>
      </c>
      <c r="I204" s="21"/>
      <c r="J204" s="15">
        <v>0</v>
      </c>
      <c r="K204" s="15">
        <v>0</v>
      </c>
      <c r="L204" s="16"/>
      <c r="M204" s="16"/>
      <c r="N204" s="36">
        <f t="shared" si="35"/>
        <v>0</v>
      </c>
      <c r="O204" s="36">
        <f t="shared" si="36"/>
        <v>5000</v>
      </c>
      <c r="P204" s="16"/>
      <c r="Q204" s="85">
        <f t="shared" si="30"/>
        <v>10001</v>
      </c>
      <c r="R204" s="16"/>
      <c r="S204" s="15">
        <f t="shared" si="31"/>
        <v>0</v>
      </c>
      <c r="T204">
        <v>195</v>
      </c>
      <c r="U204"/>
      <c r="V204"/>
      <c r="W204" s="15">
        <f t="shared" si="32"/>
        <v>0</v>
      </c>
      <c r="X204">
        <v>195</v>
      </c>
      <c r="Y204">
        <v>1</v>
      </c>
      <c r="Z204">
        <v>5000</v>
      </c>
      <c r="AA204"/>
      <c r="AB204" s="115">
        <f>dec!E204</f>
        <v>0</v>
      </c>
      <c r="AC204" s="113">
        <f>dec!F204</f>
        <v>0</v>
      </c>
      <c r="AD204" s="115">
        <f>dec!G204</f>
        <v>1</v>
      </c>
      <c r="AE204" s="113">
        <f>dec!H204</f>
        <v>5000</v>
      </c>
      <c r="AF204" s="16"/>
      <c r="AG204" s="18">
        <f t="shared" si="37"/>
        <v>0</v>
      </c>
      <c r="AH204" s="85">
        <f t="shared" si="37"/>
        <v>0</v>
      </c>
      <c r="AI204" s="18">
        <f t="shared" si="38"/>
        <v>0</v>
      </c>
      <c r="AJ204" s="85">
        <f t="shared" si="38"/>
        <v>0</v>
      </c>
      <c r="AK204" s="81">
        <f t="shared" si="39"/>
        <v>-195</v>
      </c>
      <c r="AL204"/>
      <c r="AM204"/>
      <c r="AN204"/>
    </row>
    <row r="205" spans="1:40" s="1" customFormat="1" ht="18.75">
      <c r="A205" s="17">
        <v>196</v>
      </c>
      <c r="B205" s="17" t="s">
        <v>947</v>
      </c>
      <c r="C205" s="17">
        <v>196</v>
      </c>
      <c r="D205" s="21"/>
      <c r="E205" s="34">
        <f t="shared" si="33"/>
        <v>0</v>
      </c>
      <c r="F205" s="35">
        <f t="shared" si="33"/>
        <v>0</v>
      </c>
      <c r="G205" s="34">
        <f t="shared" si="34"/>
        <v>0</v>
      </c>
      <c r="H205" s="36">
        <f t="shared" si="34"/>
        <v>0</v>
      </c>
      <c r="I205" s="21"/>
      <c r="J205" s="15">
        <v>0</v>
      </c>
      <c r="K205" s="15">
        <v>0</v>
      </c>
      <c r="L205" s="16"/>
      <c r="M205" s="16"/>
      <c r="N205" s="36">
        <f t="shared" si="35"/>
        <v>0</v>
      </c>
      <c r="O205" s="36">
        <f t="shared" si="36"/>
        <v>0</v>
      </c>
      <c r="P205" s="16"/>
      <c r="Q205" s="85">
        <f t="shared" si="30"/>
        <v>0</v>
      </c>
      <c r="R205" s="16"/>
      <c r="S205" s="15">
        <f t="shared" si="31"/>
        <v>0</v>
      </c>
      <c r="T205">
        <v>196</v>
      </c>
      <c r="U205"/>
      <c r="V205"/>
      <c r="W205" s="15">
        <f t="shared" si="32"/>
        <v>0</v>
      </c>
      <c r="X205">
        <v>196</v>
      </c>
      <c r="Y205"/>
      <c r="Z205"/>
      <c r="AA205"/>
      <c r="AB205" s="115">
        <f>dec!E205</f>
        <v>0</v>
      </c>
      <c r="AC205" s="113">
        <f>dec!F205</f>
        <v>0</v>
      </c>
      <c r="AD205" s="115">
        <f>dec!G205</f>
        <v>0</v>
      </c>
      <c r="AE205" s="113">
        <f>dec!H205</f>
        <v>0</v>
      </c>
      <c r="AF205" s="16"/>
      <c r="AG205" s="18">
        <f t="shared" si="37"/>
        <v>0</v>
      </c>
      <c r="AH205" s="85">
        <f t="shared" si="37"/>
        <v>0</v>
      </c>
      <c r="AI205" s="18">
        <f t="shared" si="38"/>
        <v>0</v>
      </c>
      <c r="AJ205" s="85">
        <f t="shared" si="38"/>
        <v>0</v>
      </c>
      <c r="AK205" s="81">
        <f t="shared" si="39"/>
        <v>-196</v>
      </c>
      <c r="AL205"/>
      <c r="AM205"/>
      <c r="AN205"/>
    </row>
    <row r="206" spans="1:40" s="1" customFormat="1" ht="18.75">
      <c r="A206" s="17">
        <v>197</v>
      </c>
      <c r="B206" s="17" t="s">
        <v>948</v>
      </c>
      <c r="C206" s="17">
        <v>197</v>
      </c>
      <c r="D206" s="21"/>
      <c r="E206" s="34">
        <f t="shared" si="33"/>
        <v>0</v>
      </c>
      <c r="F206" s="35">
        <f t="shared" si="33"/>
        <v>0</v>
      </c>
      <c r="G206" s="34">
        <f t="shared" si="34"/>
        <v>0</v>
      </c>
      <c r="H206" s="36">
        <f t="shared" si="34"/>
        <v>0</v>
      </c>
      <c r="I206" s="21"/>
      <c r="J206" s="15">
        <v>0</v>
      </c>
      <c r="K206" s="15">
        <v>0</v>
      </c>
      <c r="L206" s="16"/>
      <c r="M206" s="16"/>
      <c r="N206" s="36">
        <f t="shared" si="35"/>
        <v>0</v>
      </c>
      <c r="O206" s="36">
        <f t="shared" si="36"/>
        <v>0</v>
      </c>
      <c r="P206" s="16"/>
      <c r="Q206" s="85">
        <f t="shared" si="30"/>
        <v>0</v>
      </c>
      <c r="R206" s="16"/>
      <c r="S206" s="15">
        <f t="shared" si="31"/>
        <v>0</v>
      </c>
      <c r="T206">
        <v>197</v>
      </c>
      <c r="U206" s="71"/>
      <c r="V206" s="71"/>
      <c r="W206" s="15">
        <f t="shared" si="32"/>
        <v>0</v>
      </c>
      <c r="X206">
        <v>197</v>
      </c>
      <c r="Y206"/>
      <c r="Z206"/>
      <c r="AA206"/>
      <c r="AB206" s="115">
        <f>dec!E206</f>
        <v>0</v>
      </c>
      <c r="AC206" s="113">
        <f>dec!F206</f>
        <v>0</v>
      </c>
      <c r="AD206" s="115">
        <f>dec!G206</f>
        <v>1</v>
      </c>
      <c r="AE206" s="113">
        <f>dec!H206</f>
        <v>6700</v>
      </c>
      <c r="AF206" s="16"/>
      <c r="AG206" s="18">
        <f t="shared" si="37"/>
        <v>0</v>
      </c>
      <c r="AH206" s="85">
        <f t="shared" si="37"/>
        <v>0</v>
      </c>
      <c r="AI206" s="18">
        <f t="shared" si="38"/>
        <v>-1</v>
      </c>
      <c r="AJ206" s="85">
        <f t="shared" si="38"/>
        <v>-6700</v>
      </c>
      <c r="AK206" s="81">
        <f t="shared" si="39"/>
        <v>-197</v>
      </c>
      <c r="AL206"/>
      <c r="AM206"/>
      <c r="AN206"/>
    </row>
    <row r="207" spans="1:40" ht="18.75">
      <c r="A207" s="19">
        <v>198</v>
      </c>
      <c r="B207" s="19" t="s">
        <v>830</v>
      </c>
      <c r="C207" s="19">
        <v>198</v>
      </c>
      <c r="D207" s="21"/>
      <c r="E207" s="34">
        <f t="shared" si="33"/>
        <v>37</v>
      </c>
      <c r="F207" s="35">
        <f t="shared" si="33"/>
        <v>218775</v>
      </c>
      <c r="G207" s="34">
        <f t="shared" si="34"/>
        <v>9</v>
      </c>
      <c r="H207" s="36">
        <f t="shared" si="34"/>
        <v>53500</v>
      </c>
      <c r="I207" s="21"/>
      <c r="J207" s="15">
        <v>0</v>
      </c>
      <c r="K207" s="15">
        <v>3454</v>
      </c>
      <c r="L207" s="16"/>
      <c r="M207" s="16"/>
      <c r="N207" s="36">
        <f t="shared" si="35"/>
        <v>218775</v>
      </c>
      <c r="O207" s="36">
        <f t="shared" si="36"/>
        <v>56954</v>
      </c>
      <c r="P207" s="20"/>
      <c r="Q207" s="85">
        <f t="shared" si="30"/>
        <v>551504</v>
      </c>
      <c r="R207" s="20"/>
      <c r="S207" s="15">
        <f t="shared" si="31"/>
        <v>0</v>
      </c>
      <c r="T207">
        <v>198</v>
      </c>
      <c r="U207">
        <v>37</v>
      </c>
      <c r="V207">
        <v>218775</v>
      </c>
      <c r="W207" s="15">
        <f t="shared" si="32"/>
        <v>0</v>
      </c>
      <c r="X207">
        <v>198</v>
      </c>
      <c r="Y207">
        <v>9</v>
      </c>
      <c r="Z207">
        <v>53500</v>
      </c>
      <c r="AA207"/>
      <c r="AB207" s="115">
        <f>dec!E207</f>
        <v>39</v>
      </c>
      <c r="AC207" s="113">
        <f>dec!F207</f>
        <v>261473</v>
      </c>
      <c r="AD207" s="115">
        <f>dec!G207</f>
        <v>11</v>
      </c>
      <c r="AE207" s="113">
        <f>dec!H207</f>
        <v>74094</v>
      </c>
      <c r="AF207" s="16"/>
      <c r="AG207" s="18">
        <f t="shared" si="37"/>
        <v>-2</v>
      </c>
      <c r="AH207" s="85">
        <f t="shared" si="37"/>
        <v>-42698</v>
      </c>
      <c r="AI207" s="18">
        <f t="shared" si="38"/>
        <v>-2</v>
      </c>
      <c r="AJ207" s="85">
        <f t="shared" si="38"/>
        <v>-20594</v>
      </c>
      <c r="AK207" s="81">
        <f t="shared" si="39"/>
        <v>-198</v>
      </c>
      <c r="AL207"/>
      <c r="AM207"/>
      <c r="AN207"/>
    </row>
    <row r="208" spans="1:40" s="1" customFormat="1" ht="18.75">
      <c r="A208" s="17">
        <v>199</v>
      </c>
      <c r="B208" s="17" t="s">
        <v>889</v>
      </c>
      <c r="C208" s="17">
        <v>199</v>
      </c>
      <c r="D208" s="21"/>
      <c r="E208" s="34">
        <f t="shared" si="33"/>
        <v>0</v>
      </c>
      <c r="F208" s="35">
        <f t="shared" si="33"/>
        <v>0</v>
      </c>
      <c r="G208" s="34">
        <f t="shared" si="34"/>
        <v>3</v>
      </c>
      <c r="H208" s="36">
        <f t="shared" si="34"/>
        <v>20700</v>
      </c>
      <c r="I208" s="21"/>
      <c r="J208" s="15">
        <v>0</v>
      </c>
      <c r="K208" s="15">
        <v>0</v>
      </c>
      <c r="L208" s="16"/>
      <c r="M208" s="16"/>
      <c r="N208" s="36">
        <f t="shared" si="35"/>
        <v>0</v>
      </c>
      <c r="O208" s="36">
        <f t="shared" si="36"/>
        <v>20700</v>
      </c>
      <c r="P208" s="16"/>
      <c r="Q208" s="85">
        <f t="shared" si="30"/>
        <v>41403</v>
      </c>
      <c r="R208" s="16"/>
      <c r="S208" s="15">
        <f t="shared" si="31"/>
        <v>0</v>
      </c>
      <c r="T208">
        <v>199</v>
      </c>
      <c r="U208"/>
      <c r="V208"/>
      <c r="W208" s="15">
        <f t="shared" si="32"/>
        <v>0</v>
      </c>
      <c r="X208">
        <v>199</v>
      </c>
      <c r="Y208">
        <v>3</v>
      </c>
      <c r="Z208">
        <v>20700</v>
      </c>
      <c r="AA208"/>
      <c r="AB208" s="115">
        <f>dec!E208</f>
        <v>0</v>
      </c>
      <c r="AC208" s="113">
        <f>dec!F208</f>
        <v>0</v>
      </c>
      <c r="AD208" s="115">
        <f>dec!G208</f>
        <v>6</v>
      </c>
      <c r="AE208" s="113">
        <f>dec!H208</f>
        <v>42500</v>
      </c>
      <c r="AF208" s="16"/>
      <c r="AG208" s="18">
        <f t="shared" si="37"/>
        <v>0</v>
      </c>
      <c r="AH208" s="85">
        <f t="shared" si="37"/>
        <v>0</v>
      </c>
      <c r="AI208" s="18">
        <f t="shared" si="38"/>
        <v>-3</v>
      </c>
      <c r="AJ208" s="85">
        <f t="shared" si="38"/>
        <v>-21800</v>
      </c>
      <c r="AK208" s="81">
        <f t="shared" si="39"/>
        <v>-199</v>
      </c>
      <c r="AL208"/>
      <c r="AM208"/>
      <c r="AN208"/>
    </row>
    <row r="209" spans="1:40" s="1" customFormat="1" ht="18.75">
      <c r="A209" s="17">
        <v>200</v>
      </c>
      <c r="B209" s="17" t="s">
        <v>949</v>
      </c>
      <c r="C209" s="17">
        <v>200</v>
      </c>
      <c r="D209" s="21"/>
      <c r="E209" s="34">
        <f t="shared" si="33"/>
        <v>0</v>
      </c>
      <c r="F209" s="35">
        <f t="shared" si="33"/>
        <v>0</v>
      </c>
      <c r="G209" s="34">
        <f t="shared" si="34"/>
        <v>3</v>
      </c>
      <c r="H209" s="36">
        <f t="shared" si="34"/>
        <v>43825</v>
      </c>
      <c r="I209" s="21"/>
      <c r="J209" s="15">
        <v>0</v>
      </c>
      <c r="K209" s="15">
        <v>0</v>
      </c>
      <c r="L209" s="16"/>
      <c r="M209" s="16"/>
      <c r="N209" s="36">
        <f t="shared" si="35"/>
        <v>0</v>
      </c>
      <c r="O209" s="36">
        <f t="shared" si="36"/>
        <v>43825</v>
      </c>
      <c r="P209" s="16"/>
      <c r="Q209" s="85">
        <f t="shared" si="30"/>
        <v>87653</v>
      </c>
      <c r="R209" s="16"/>
      <c r="S209" s="15">
        <f t="shared" si="31"/>
        <v>0</v>
      </c>
      <c r="T209">
        <v>200</v>
      </c>
      <c r="U209"/>
      <c r="V209"/>
      <c r="W209" s="15">
        <f t="shared" si="32"/>
        <v>0</v>
      </c>
      <c r="X209">
        <v>200</v>
      </c>
      <c r="Y209">
        <v>3</v>
      </c>
      <c r="Z209">
        <v>43825</v>
      </c>
      <c r="AA209"/>
      <c r="AB209" s="115">
        <f>dec!E209</f>
        <v>0</v>
      </c>
      <c r="AC209" s="113">
        <f>dec!F209</f>
        <v>0</v>
      </c>
      <c r="AD209" s="115">
        <f>dec!G209</f>
        <v>1</v>
      </c>
      <c r="AE209" s="113">
        <f>dec!H209</f>
        <v>5000</v>
      </c>
      <c r="AF209" s="16"/>
      <c r="AG209" s="18">
        <f t="shared" si="37"/>
        <v>0</v>
      </c>
      <c r="AH209" s="85">
        <f t="shared" si="37"/>
        <v>0</v>
      </c>
      <c r="AI209" s="18">
        <f t="shared" si="38"/>
        <v>2</v>
      </c>
      <c r="AJ209" s="85">
        <f t="shared" si="38"/>
        <v>38825</v>
      </c>
      <c r="AK209" s="81">
        <f t="shared" si="39"/>
        <v>-200</v>
      </c>
      <c r="AL209"/>
      <c r="AM209"/>
      <c r="AN209"/>
    </row>
    <row r="210" spans="1:40" ht="18.75">
      <c r="A210" s="19">
        <v>201</v>
      </c>
      <c r="B210" s="19" t="s">
        <v>950</v>
      </c>
      <c r="C210" s="19">
        <v>201</v>
      </c>
      <c r="D210" s="21"/>
      <c r="E210" s="34">
        <f t="shared" si="33"/>
        <v>0</v>
      </c>
      <c r="F210" s="35">
        <f t="shared" si="33"/>
        <v>0</v>
      </c>
      <c r="G210" s="34">
        <f t="shared" si="34"/>
        <v>54</v>
      </c>
      <c r="H210" s="36">
        <f t="shared" si="34"/>
        <v>346748</v>
      </c>
      <c r="I210" s="21"/>
      <c r="J210" s="15">
        <v>0</v>
      </c>
      <c r="K210" s="15">
        <v>10352</v>
      </c>
      <c r="L210" s="16"/>
      <c r="M210" s="16"/>
      <c r="N210" s="36">
        <f t="shared" si="35"/>
        <v>0</v>
      </c>
      <c r="O210" s="36">
        <f t="shared" si="36"/>
        <v>357100</v>
      </c>
      <c r="P210" s="20"/>
      <c r="Q210" s="85">
        <f t="shared" si="30"/>
        <v>714254</v>
      </c>
      <c r="R210" s="20"/>
      <c r="S210" s="15">
        <f t="shared" si="31"/>
        <v>0</v>
      </c>
      <c r="T210">
        <v>201</v>
      </c>
      <c r="U210"/>
      <c r="V210"/>
      <c r="W210" s="15">
        <f t="shared" si="32"/>
        <v>0</v>
      </c>
      <c r="X210">
        <v>201</v>
      </c>
      <c r="Y210">
        <v>54</v>
      </c>
      <c r="Z210">
        <v>346748</v>
      </c>
      <c r="AA210"/>
      <c r="AB210" s="115">
        <f>dec!E210</f>
        <v>0</v>
      </c>
      <c r="AC210" s="113">
        <f>dec!F210</f>
        <v>0</v>
      </c>
      <c r="AD210" s="115">
        <f>dec!G210</f>
        <v>78</v>
      </c>
      <c r="AE210" s="113">
        <f>dec!H210</f>
        <v>505748</v>
      </c>
      <c r="AF210" s="16"/>
      <c r="AG210" s="18">
        <f t="shared" si="37"/>
        <v>0</v>
      </c>
      <c r="AH210" s="85">
        <f t="shared" si="37"/>
        <v>0</v>
      </c>
      <c r="AI210" s="18">
        <f t="shared" si="38"/>
        <v>-24</v>
      </c>
      <c r="AJ210" s="85">
        <f t="shared" si="38"/>
        <v>-159000</v>
      </c>
      <c r="AK210" s="81">
        <f t="shared" si="39"/>
        <v>-201</v>
      </c>
      <c r="AL210"/>
      <c r="AM210"/>
      <c r="AN210"/>
    </row>
    <row r="211" spans="1:40" s="1" customFormat="1" ht="18.75">
      <c r="A211" s="17">
        <v>202</v>
      </c>
      <c r="B211" s="17" t="s">
        <v>951</v>
      </c>
      <c r="C211" s="17">
        <v>202</v>
      </c>
      <c r="D211" s="21"/>
      <c r="E211" s="34">
        <f t="shared" si="33"/>
        <v>0</v>
      </c>
      <c r="F211" s="35">
        <f t="shared" si="33"/>
        <v>0</v>
      </c>
      <c r="G211" s="34">
        <f t="shared" si="34"/>
        <v>0</v>
      </c>
      <c r="H211" s="36">
        <f t="shared" si="34"/>
        <v>0</v>
      </c>
      <c r="I211" s="21"/>
      <c r="J211" s="15">
        <v>0</v>
      </c>
      <c r="K211" s="15">
        <v>0</v>
      </c>
      <c r="L211" s="16"/>
      <c r="M211" s="16"/>
      <c r="N211" s="36">
        <f t="shared" si="35"/>
        <v>0</v>
      </c>
      <c r="O211" s="36">
        <f t="shared" si="36"/>
        <v>0</v>
      </c>
      <c r="P211" s="16"/>
      <c r="Q211" s="85">
        <f t="shared" si="30"/>
        <v>0</v>
      </c>
      <c r="R211" s="16"/>
      <c r="S211" s="15">
        <f t="shared" si="31"/>
        <v>0</v>
      </c>
      <c r="T211">
        <v>202</v>
      </c>
      <c r="U211"/>
      <c r="V211"/>
      <c r="W211" s="15">
        <f t="shared" si="32"/>
        <v>0</v>
      </c>
      <c r="X211">
        <v>202</v>
      </c>
      <c r="Y211"/>
      <c r="Z211"/>
      <c r="AA211"/>
      <c r="AB211" s="115">
        <f>dec!E211</f>
        <v>0</v>
      </c>
      <c r="AC211" s="113">
        <f>dec!F211</f>
        <v>0</v>
      </c>
      <c r="AD211" s="115">
        <f>dec!G211</f>
        <v>0</v>
      </c>
      <c r="AE211" s="113">
        <f>dec!H211</f>
        <v>0</v>
      </c>
      <c r="AF211" s="16"/>
      <c r="AG211" s="18">
        <f t="shared" si="37"/>
        <v>0</v>
      </c>
      <c r="AH211" s="85">
        <f t="shared" si="37"/>
        <v>0</v>
      </c>
      <c r="AI211" s="18">
        <f t="shared" si="38"/>
        <v>0</v>
      </c>
      <c r="AJ211" s="85">
        <f t="shared" si="38"/>
        <v>0</v>
      </c>
      <c r="AK211" s="81">
        <f t="shared" si="39"/>
        <v>-202</v>
      </c>
      <c r="AL211"/>
      <c r="AM211"/>
      <c r="AN211"/>
    </row>
    <row r="212" spans="1:40" s="1" customFormat="1" ht="18.75">
      <c r="A212" s="17">
        <v>203</v>
      </c>
      <c r="B212" s="17" t="s">
        <v>954</v>
      </c>
      <c r="C212" s="17">
        <v>205</v>
      </c>
      <c r="D212" s="21"/>
      <c r="E212" s="34">
        <f t="shared" si="33"/>
        <v>0</v>
      </c>
      <c r="F212" s="35">
        <f t="shared" si="33"/>
        <v>0</v>
      </c>
      <c r="G212" s="34">
        <f t="shared" si="34"/>
        <v>0</v>
      </c>
      <c r="H212" s="36">
        <f t="shared" si="34"/>
        <v>0</v>
      </c>
      <c r="I212" s="21"/>
      <c r="J212" s="15">
        <v>0</v>
      </c>
      <c r="K212" s="15">
        <v>0</v>
      </c>
      <c r="L212" s="16"/>
      <c r="M212" s="16"/>
      <c r="N212" s="36">
        <f t="shared" si="35"/>
        <v>0</v>
      </c>
      <c r="O212" s="36">
        <f t="shared" si="36"/>
        <v>0</v>
      </c>
      <c r="P212" s="16"/>
      <c r="Q212" s="85">
        <f t="shared" si="30"/>
        <v>0</v>
      </c>
      <c r="R212" s="16"/>
      <c r="S212" s="15">
        <f t="shared" si="31"/>
        <v>0</v>
      </c>
      <c r="T212">
        <v>203</v>
      </c>
      <c r="U212"/>
      <c r="V212"/>
      <c r="W212" s="15">
        <f t="shared" si="32"/>
        <v>0</v>
      </c>
      <c r="X212">
        <v>203</v>
      </c>
      <c r="Y212"/>
      <c r="Z212"/>
      <c r="AA212"/>
      <c r="AB212" s="115">
        <f>dec!E212</f>
        <v>0</v>
      </c>
      <c r="AC212" s="113">
        <f>dec!F212</f>
        <v>0</v>
      </c>
      <c r="AD212" s="115">
        <f>dec!G212</f>
        <v>0</v>
      </c>
      <c r="AE212" s="113">
        <f>dec!H212</f>
        <v>0</v>
      </c>
      <c r="AF212" s="16"/>
      <c r="AG212" s="18">
        <f t="shared" si="37"/>
        <v>0</v>
      </c>
      <c r="AH212" s="85">
        <f t="shared" si="37"/>
        <v>0</v>
      </c>
      <c r="AI212" s="18">
        <f t="shared" si="38"/>
        <v>0</v>
      </c>
      <c r="AJ212" s="85">
        <f t="shared" si="38"/>
        <v>0</v>
      </c>
      <c r="AK212" s="81">
        <f t="shared" si="39"/>
        <v>-203</v>
      </c>
      <c r="AL212"/>
      <c r="AM212"/>
      <c r="AN212"/>
    </row>
    <row r="213" spans="1:40" ht="18.75">
      <c r="A213" s="19">
        <v>204</v>
      </c>
      <c r="B213" s="19" t="s">
        <v>821</v>
      </c>
      <c r="C213" s="19">
        <v>206</v>
      </c>
      <c r="D213" s="21"/>
      <c r="E213" s="34">
        <f t="shared" si="33"/>
        <v>57</v>
      </c>
      <c r="F213" s="35">
        <f t="shared" si="33"/>
        <v>751375</v>
      </c>
      <c r="G213" s="34">
        <f t="shared" si="34"/>
        <v>52.5</v>
      </c>
      <c r="H213" s="36">
        <f t="shared" si="34"/>
        <v>330300</v>
      </c>
      <c r="I213" s="21"/>
      <c r="J213" s="15">
        <v>0</v>
      </c>
      <c r="K213" s="15">
        <v>1731</v>
      </c>
      <c r="L213" s="16"/>
      <c r="M213" s="16"/>
      <c r="N213" s="36">
        <f t="shared" si="35"/>
        <v>751375</v>
      </c>
      <c r="O213" s="36">
        <f t="shared" si="36"/>
        <v>332031</v>
      </c>
      <c r="P213" s="20"/>
      <c r="Q213" s="85">
        <f t="shared" si="30"/>
        <v>2166921.5</v>
      </c>
      <c r="R213" s="20"/>
      <c r="S213" s="15">
        <f t="shared" si="31"/>
        <v>0</v>
      </c>
      <c r="T213">
        <v>204</v>
      </c>
      <c r="U213">
        <v>57</v>
      </c>
      <c r="V213">
        <v>751375</v>
      </c>
      <c r="W213" s="15">
        <f t="shared" si="32"/>
        <v>0</v>
      </c>
      <c r="X213">
        <v>204</v>
      </c>
      <c r="Y213">
        <v>52.5</v>
      </c>
      <c r="Z213">
        <v>330300</v>
      </c>
      <c r="AA213"/>
      <c r="AB213" s="115">
        <f>dec!E213</f>
        <v>43</v>
      </c>
      <c r="AC213" s="113">
        <f>dec!F213</f>
        <v>671478</v>
      </c>
      <c r="AD213" s="115">
        <f>dec!G213</f>
        <v>44</v>
      </c>
      <c r="AE213" s="113">
        <f>dec!H213</f>
        <v>288690</v>
      </c>
      <c r="AF213" s="16"/>
      <c r="AG213" s="18">
        <f t="shared" si="37"/>
        <v>14</v>
      </c>
      <c r="AH213" s="85">
        <f t="shared" si="37"/>
        <v>79897</v>
      </c>
      <c r="AI213" s="18">
        <f t="shared" si="38"/>
        <v>8.5</v>
      </c>
      <c r="AJ213" s="85">
        <f t="shared" si="38"/>
        <v>41610</v>
      </c>
      <c r="AK213" s="81">
        <f t="shared" si="39"/>
        <v>-204</v>
      </c>
      <c r="AL213"/>
      <c r="AM213"/>
      <c r="AN213"/>
    </row>
    <row r="214" spans="1:40" s="1" customFormat="1" ht="18.75">
      <c r="A214" s="17">
        <v>205</v>
      </c>
      <c r="B214" s="17" t="s">
        <v>952</v>
      </c>
      <c r="C214" s="17">
        <v>203</v>
      </c>
      <c r="D214" s="21"/>
      <c r="E214" s="34">
        <f t="shared" si="33"/>
        <v>0</v>
      </c>
      <c r="F214" s="35">
        <f t="shared" si="33"/>
        <v>0</v>
      </c>
      <c r="G214" s="34">
        <f t="shared" si="34"/>
        <v>0</v>
      </c>
      <c r="H214" s="36">
        <f t="shared" si="34"/>
        <v>0</v>
      </c>
      <c r="I214" s="21"/>
      <c r="J214" s="15">
        <v>0</v>
      </c>
      <c r="K214" s="15">
        <v>0</v>
      </c>
      <c r="L214" s="16"/>
      <c r="M214" s="16"/>
      <c r="N214" s="36">
        <f t="shared" si="35"/>
        <v>0</v>
      </c>
      <c r="O214" s="36">
        <f t="shared" si="36"/>
        <v>0</v>
      </c>
      <c r="P214" s="16"/>
      <c r="Q214" s="85">
        <f t="shared" si="30"/>
        <v>0</v>
      </c>
      <c r="R214" s="16"/>
      <c r="S214" s="15">
        <f t="shared" si="31"/>
        <v>0</v>
      </c>
      <c r="T214">
        <v>205</v>
      </c>
      <c r="U214"/>
      <c r="V214"/>
      <c r="W214" s="15">
        <f t="shared" si="32"/>
        <v>0</v>
      </c>
      <c r="X214">
        <v>205</v>
      </c>
      <c r="Y214"/>
      <c r="Z214"/>
      <c r="AA214"/>
      <c r="AB214" s="115">
        <f>dec!E214</f>
        <v>0</v>
      </c>
      <c r="AC214" s="113">
        <f>dec!F214</f>
        <v>0</v>
      </c>
      <c r="AD214" s="115">
        <f>dec!G214</f>
        <v>0</v>
      </c>
      <c r="AE214" s="113">
        <f>dec!H214</f>
        <v>0</v>
      </c>
      <c r="AF214" s="16"/>
      <c r="AG214" s="18">
        <f t="shared" si="37"/>
        <v>0</v>
      </c>
      <c r="AH214" s="85">
        <f t="shared" si="37"/>
        <v>0</v>
      </c>
      <c r="AI214" s="18">
        <f t="shared" si="38"/>
        <v>0</v>
      </c>
      <c r="AJ214" s="85">
        <f t="shared" si="38"/>
        <v>0</v>
      </c>
      <c r="AK214" s="81">
        <f t="shared" si="39"/>
        <v>-205</v>
      </c>
      <c r="AL214"/>
      <c r="AM214"/>
      <c r="AN214"/>
    </row>
    <row r="215" spans="1:40" s="1" customFormat="1" ht="18.75">
      <c r="A215" s="17">
        <v>206</v>
      </c>
      <c r="B215" s="17" t="s">
        <v>953</v>
      </c>
      <c r="C215" s="17">
        <v>204</v>
      </c>
      <c r="D215" s="21"/>
      <c r="E215" s="34">
        <f t="shared" si="33"/>
        <v>0</v>
      </c>
      <c r="F215" s="35">
        <f t="shared" si="33"/>
        <v>0</v>
      </c>
      <c r="G215" s="34">
        <f t="shared" si="34"/>
        <v>0</v>
      </c>
      <c r="H215" s="36">
        <f t="shared" si="34"/>
        <v>0</v>
      </c>
      <c r="I215" s="21"/>
      <c r="J215" s="15">
        <v>0</v>
      </c>
      <c r="K215" s="15">
        <v>0</v>
      </c>
      <c r="L215" s="16"/>
      <c r="M215" s="16"/>
      <c r="N215" s="36">
        <f t="shared" si="35"/>
        <v>0</v>
      </c>
      <c r="O215" s="36">
        <f t="shared" si="36"/>
        <v>0</v>
      </c>
      <c r="P215" s="16"/>
      <c r="Q215" s="85">
        <f t="shared" si="30"/>
        <v>0</v>
      </c>
      <c r="R215" s="16"/>
      <c r="S215" s="15">
        <f t="shared" si="31"/>
        <v>0</v>
      </c>
      <c r="T215">
        <v>206</v>
      </c>
      <c r="U215"/>
      <c r="V215"/>
      <c r="W215" s="15">
        <f t="shared" si="32"/>
        <v>0</v>
      </c>
      <c r="X215">
        <v>206</v>
      </c>
      <c r="Y215"/>
      <c r="Z215"/>
      <c r="AA215"/>
      <c r="AB215" s="115">
        <f>dec!E215</f>
        <v>0</v>
      </c>
      <c r="AC215" s="113">
        <f>dec!F215</f>
        <v>0</v>
      </c>
      <c r="AD215" s="115">
        <f>dec!G215</f>
        <v>0</v>
      </c>
      <c r="AE215" s="113">
        <f>dec!H215</f>
        <v>0</v>
      </c>
      <c r="AF215" s="16"/>
      <c r="AG215" s="18">
        <f t="shared" si="37"/>
        <v>0</v>
      </c>
      <c r="AH215" s="85">
        <f t="shared" si="37"/>
        <v>0</v>
      </c>
      <c r="AI215" s="18">
        <f t="shared" si="38"/>
        <v>0</v>
      </c>
      <c r="AJ215" s="85">
        <f t="shared" si="38"/>
        <v>0</v>
      </c>
      <c r="AK215" s="81">
        <f t="shared" si="39"/>
        <v>-206</v>
      </c>
      <c r="AL215"/>
      <c r="AM215"/>
      <c r="AN215"/>
    </row>
    <row r="216" spans="1:40" ht="18.75">
      <c r="A216" s="19">
        <v>207</v>
      </c>
      <c r="B216" s="19" t="s">
        <v>568</v>
      </c>
      <c r="C216" s="19">
        <v>207</v>
      </c>
      <c r="D216" s="21"/>
      <c r="E216" s="34">
        <f t="shared" si="33"/>
        <v>0</v>
      </c>
      <c r="F216" s="35">
        <f t="shared" si="33"/>
        <v>0</v>
      </c>
      <c r="G216" s="34">
        <f t="shared" si="34"/>
        <v>0</v>
      </c>
      <c r="H216" s="36">
        <f t="shared" si="34"/>
        <v>0</v>
      </c>
      <c r="I216" s="21"/>
      <c r="J216" s="15">
        <v>0</v>
      </c>
      <c r="K216" s="15">
        <v>4448</v>
      </c>
      <c r="L216" s="16"/>
      <c r="M216" s="16"/>
      <c r="N216" s="36">
        <f t="shared" si="35"/>
        <v>0</v>
      </c>
      <c r="O216" s="36">
        <f t="shared" si="36"/>
        <v>4448</v>
      </c>
      <c r="P216" s="20"/>
      <c r="Q216" s="85">
        <f t="shared" si="30"/>
        <v>8896</v>
      </c>
      <c r="R216" s="20"/>
      <c r="S216" s="15">
        <f t="shared" si="31"/>
        <v>0</v>
      </c>
      <c r="T216">
        <v>207</v>
      </c>
      <c r="U216"/>
      <c r="V216"/>
      <c r="W216" s="15">
        <f t="shared" si="32"/>
        <v>0</v>
      </c>
      <c r="X216">
        <v>207</v>
      </c>
      <c r="Y216"/>
      <c r="Z216"/>
      <c r="AA216"/>
      <c r="AB216" s="115">
        <f>dec!E216</f>
        <v>0</v>
      </c>
      <c r="AC216" s="113">
        <f>dec!F216</f>
        <v>0</v>
      </c>
      <c r="AD216" s="115">
        <f>dec!G216</f>
        <v>7</v>
      </c>
      <c r="AE216" s="113">
        <f>dec!H216</f>
        <v>50900</v>
      </c>
      <c r="AF216" s="16"/>
      <c r="AG216" s="18">
        <f t="shared" si="37"/>
        <v>0</v>
      </c>
      <c r="AH216" s="85">
        <f t="shared" si="37"/>
        <v>0</v>
      </c>
      <c r="AI216" s="18">
        <f t="shared" si="38"/>
        <v>-7</v>
      </c>
      <c r="AJ216" s="85">
        <f t="shared" si="38"/>
        <v>-50900</v>
      </c>
      <c r="AK216" s="81">
        <f t="shared" si="39"/>
        <v>-207</v>
      </c>
      <c r="AL216"/>
      <c r="AM216"/>
      <c r="AN216"/>
    </row>
    <row r="217" spans="1:40" ht="18.75">
      <c r="A217" s="19">
        <v>208</v>
      </c>
      <c r="B217" s="19" t="s">
        <v>795</v>
      </c>
      <c r="C217" s="19">
        <v>208</v>
      </c>
      <c r="D217" s="21"/>
      <c r="E217" s="34">
        <f t="shared" si="33"/>
        <v>0</v>
      </c>
      <c r="F217" s="35">
        <f t="shared" si="33"/>
        <v>0</v>
      </c>
      <c r="G217" s="34">
        <f t="shared" si="34"/>
        <v>3</v>
      </c>
      <c r="H217" s="36">
        <f t="shared" si="34"/>
        <v>16700</v>
      </c>
      <c r="I217" s="21"/>
      <c r="J217" s="15">
        <v>0</v>
      </c>
      <c r="K217" s="15">
        <v>0</v>
      </c>
      <c r="L217" s="16"/>
      <c r="M217" s="16"/>
      <c r="N217" s="36">
        <f t="shared" si="35"/>
        <v>0</v>
      </c>
      <c r="O217" s="36">
        <f t="shared" si="36"/>
        <v>16700</v>
      </c>
      <c r="P217" s="20"/>
      <c r="Q217" s="85">
        <f t="shared" si="30"/>
        <v>33403</v>
      </c>
      <c r="R217" s="20"/>
      <c r="S217" s="15">
        <f t="shared" si="31"/>
        <v>0</v>
      </c>
      <c r="T217">
        <v>208</v>
      </c>
      <c r="U217"/>
      <c r="V217"/>
      <c r="W217" s="15">
        <f t="shared" si="32"/>
        <v>0</v>
      </c>
      <c r="X217">
        <v>208</v>
      </c>
      <c r="Y217">
        <v>3</v>
      </c>
      <c r="Z217">
        <v>16700</v>
      </c>
      <c r="AA217"/>
      <c r="AB217" s="115">
        <f>dec!E217</f>
        <v>0</v>
      </c>
      <c r="AC217" s="113">
        <f>dec!F217</f>
        <v>0</v>
      </c>
      <c r="AD217" s="115">
        <f>dec!G217</f>
        <v>2</v>
      </c>
      <c r="AE217" s="113">
        <f>dec!H217</f>
        <v>11700</v>
      </c>
      <c r="AF217" s="16"/>
      <c r="AG217" s="18">
        <f t="shared" si="37"/>
        <v>0</v>
      </c>
      <c r="AH217" s="85">
        <f t="shared" si="37"/>
        <v>0</v>
      </c>
      <c r="AI217" s="18">
        <f t="shared" si="38"/>
        <v>1</v>
      </c>
      <c r="AJ217" s="85">
        <f t="shared" si="38"/>
        <v>5000</v>
      </c>
      <c r="AK217" s="81">
        <f t="shared" si="39"/>
        <v>-208</v>
      </c>
      <c r="AL217"/>
      <c r="AM217"/>
      <c r="AN217"/>
    </row>
    <row r="218" spans="1:40" ht="18.75">
      <c r="A218" s="19">
        <v>209</v>
      </c>
      <c r="B218" s="19" t="s">
        <v>1266</v>
      </c>
      <c r="C218" s="19">
        <v>209</v>
      </c>
      <c r="D218" s="21"/>
      <c r="E218" s="34">
        <f t="shared" si="33"/>
        <v>31</v>
      </c>
      <c r="F218" s="35">
        <f t="shared" si="33"/>
        <v>185082</v>
      </c>
      <c r="G218" s="34">
        <f t="shared" si="34"/>
        <v>126</v>
      </c>
      <c r="H218" s="36">
        <f t="shared" si="34"/>
        <v>772400</v>
      </c>
      <c r="I218" s="21"/>
      <c r="J218" s="15">
        <v>0</v>
      </c>
      <c r="K218" s="15">
        <v>0</v>
      </c>
      <c r="L218" s="16"/>
      <c r="M218" s="16"/>
      <c r="N218" s="36">
        <f t="shared" si="35"/>
        <v>185082</v>
      </c>
      <c r="O218" s="36">
        <f t="shared" si="36"/>
        <v>772400</v>
      </c>
      <c r="P218" s="20"/>
      <c r="Q218" s="85">
        <f t="shared" si="30"/>
        <v>1915121</v>
      </c>
      <c r="R218" s="20"/>
      <c r="S218" s="15">
        <f t="shared" si="31"/>
        <v>0</v>
      </c>
      <c r="T218">
        <v>209</v>
      </c>
      <c r="U218">
        <v>31</v>
      </c>
      <c r="V218">
        <v>185082</v>
      </c>
      <c r="W218" s="15">
        <f t="shared" si="32"/>
        <v>0</v>
      </c>
      <c r="X218">
        <v>209</v>
      </c>
      <c r="Y218">
        <v>126</v>
      </c>
      <c r="Z218">
        <v>772400</v>
      </c>
      <c r="AA218"/>
      <c r="AB218" s="115">
        <f>dec!E218</f>
        <v>40</v>
      </c>
      <c r="AC218" s="113">
        <f>dec!F218</f>
        <v>283731</v>
      </c>
      <c r="AD218" s="115">
        <f>dec!G218</f>
        <v>109.5</v>
      </c>
      <c r="AE218" s="113">
        <f>dec!H218</f>
        <v>668937</v>
      </c>
      <c r="AF218" s="16"/>
      <c r="AG218" s="18">
        <f t="shared" si="37"/>
        <v>-9</v>
      </c>
      <c r="AH218" s="85">
        <f t="shared" si="37"/>
        <v>-98649</v>
      </c>
      <c r="AI218" s="18">
        <f t="shared" si="38"/>
        <v>16.5</v>
      </c>
      <c r="AJ218" s="85">
        <f t="shared" si="38"/>
        <v>103463</v>
      </c>
      <c r="AK218" s="81">
        <f t="shared" si="39"/>
        <v>-209</v>
      </c>
      <c r="AL218"/>
      <c r="AM218"/>
      <c r="AN218"/>
    </row>
    <row r="219" spans="1:40" ht="18.75">
      <c r="A219" s="19">
        <v>210</v>
      </c>
      <c r="B219" s="19" t="s">
        <v>888</v>
      </c>
      <c r="C219" s="19">
        <v>214</v>
      </c>
      <c r="D219" s="21"/>
      <c r="E219" s="34">
        <f t="shared" si="33"/>
        <v>220</v>
      </c>
      <c r="F219" s="35">
        <f t="shared" si="33"/>
        <v>1402463</v>
      </c>
      <c r="G219" s="34">
        <f t="shared" si="34"/>
        <v>68</v>
      </c>
      <c r="H219" s="36">
        <f t="shared" si="34"/>
        <v>432243</v>
      </c>
      <c r="I219" s="21"/>
      <c r="J219" s="15">
        <v>0</v>
      </c>
      <c r="K219" s="15">
        <v>6122</v>
      </c>
      <c r="L219" s="16"/>
      <c r="M219" s="16"/>
      <c r="N219" s="36">
        <f t="shared" si="35"/>
        <v>1402463</v>
      </c>
      <c r="O219" s="36">
        <f t="shared" si="36"/>
        <v>438365</v>
      </c>
      <c r="P219" s="20"/>
      <c r="Q219" s="85">
        <f t="shared" si="30"/>
        <v>3681944</v>
      </c>
      <c r="R219" s="20"/>
      <c r="S219" s="15">
        <f t="shared" si="31"/>
        <v>0</v>
      </c>
      <c r="T219" s="122">
        <v>210</v>
      </c>
      <c r="U219" s="71">
        <v>220</v>
      </c>
      <c r="V219" s="71">
        <v>1402463</v>
      </c>
      <c r="W219" s="15">
        <f t="shared" si="32"/>
        <v>0</v>
      </c>
      <c r="X219">
        <v>210</v>
      </c>
      <c r="Y219">
        <v>68</v>
      </c>
      <c r="Z219">
        <v>432243</v>
      </c>
      <c r="AA219"/>
      <c r="AB219" s="115">
        <f>dec!E219</f>
        <v>219</v>
      </c>
      <c r="AC219" s="113">
        <f>dec!F219</f>
        <v>1716289</v>
      </c>
      <c r="AD219" s="115">
        <f>dec!G219</f>
        <v>85</v>
      </c>
      <c r="AE219" s="113">
        <f>dec!H219</f>
        <v>572388</v>
      </c>
      <c r="AF219" s="16"/>
      <c r="AG219" s="18">
        <f t="shared" si="37"/>
        <v>1</v>
      </c>
      <c r="AH219" s="85">
        <f t="shared" si="37"/>
        <v>-313826</v>
      </c>
      <c r="AI219" s="18">
        <f t="shared" si="38"/>
        <v>-17</v>
      </c>
      <c r="AJ219" s="85">
        <f t="shared" si="38"/>
        <v>-140145</v>
      </c>
      <c r="AK219" s="81">
        <f t="shared" si="39"/>
        <v>-210</v>
      </c>
      <c r="AL219"/>
      <c r="AM219"/>
      <c r="AN219"/>
    </row>
    <row r="220" spans="1:40" ht="18.75">
      <c r="A220" s="19">
        <v>211</v>
      </c>
      <c r="B220" s="19" t="s">
        <v>1272</v>
      </c>
      <c r="C220" s="19">
        <v>210</v>
      </c>
      <c r="D220" s="21"/>
      <c r="E220" s="34">
        <f t="shared" si="33"/>
        <v>0</v>
      </c>
      <c r="F220" s="35">
        <f t="shared" si="33"/>
        <v>0</v>
      </c>
      <c r="G220" s="34">
        <f t="shared" si="34"/>
        <v>2</v>
      </c>
      <c r="H220" s="36">
        <f t="shared" si="34"/>
        <v>19000</v>
      </c>
      <c r="I220" s="21"/>
      <c r="J220" s="15">
        <v>0</v>
      </c>
      <c r="K220" s="15">
        <v>0</v>
      </c>
      <c r="L220" s="16"/>
      <c r="M220" s="16"/>
      <c r="N220" s="36">
        <f t="shared" si="35"/>
        <v>0</v>
      </c>
      <c r="O220" s="36">
        <f t="shared" si="36"/>
        <v>19000</v>
      </c>
      <c r="P220" s="20"/>
      <c r="Q220" s="85">
        <f t="shared" si="30"/>
        <v>38002</v>
      </c>
      <c r="R220" s="20"/>
      <c r="S220" s="15">
        <f t="shared" si="31"/>
        <v>0</v>
      </c>
      <c r="T220">
        <v>211</v>
      </c>
      <c r="U220"/>
      <c r="V220"/>
      <c r="W220" s="15">
        <f t="shared" si="32"/>
        <v>0</v>
      </c>
      <c r="X220">
        <v>211</v>
      </c>
      <c r="Y220">
        <v>2</v>
      </c>
      <c r="Z220">
        <v>19000</v>
      </c>
      <c r="AA220"/>
      <c r="AB220" s="115">
        <f>dec!E220</f>
        <v>0</v>
      </c>
      <c r="AC220" s="113">
        <f>dec!F220</f>
        <v>0</v>
      </c>
      <c r="AD220" s="115">
        <f>dec!G220</f>
        <v>0</v>
      </c>
      <c r="AE220" s="113">
        <f>dec!H220</f>
        <v>0</v>
      </c>
      <c r="AF220" s="16"/>
      <c r="AG220" s="18">
        <f t="shared" si="37"/>
        <v>0</v>
      </c>
      <c r="AH220" s="85">
        <f t="shared" si="37"/>
        <v>0</v>
      </c>
      <c r="AI220" s="18">
        <f t="shared" si="38"/>
        <v>2</v>
      </c>
      <c r="AJ220" s="85">
        <f t="shared" si="38"/>
        <v>19000</v>
      </c>
      <c r="AK220" s="81">
        <f t="shared" si="39"/>
        <v>-211</v>
      </c>
      <c r="AL220"/>
      <c r="AM220"/>
      <c r="AN220"/>
    </row>
    <row r="221" spans="1:40" s="1" customFormat="1" ht="18.75">
      <c r="A221" s="17">
        <v>212</v>
      </c>
      <c r="B221" s="17" t="s">
        <v>867</v>
      </c>
      <c r="C221" s="17">
        <v>211</v>
      </c>
      <c r="D221" s="21"/>
      <c r="E221" s="34">
        <f t="shared" si="33"/>
        <v>0</v>
      </c>
      <c r="F221" s="35">
        <f t="shared" si="33"/>
        <v>0</v>
      </c>
      <c r="G221" s="34">
        <f t="shared" si="34"/>
        <v>9.5</v>
      </c>
      <c r="H221" s="36">
        <f t="shared" si="34"/>
        <v>61100</v>
      </c>
      <c r="I221" s="21"/>
      <c r="J221" s="15">
        <v>0</v>
      </c>
      <c r="K221" s="15">
        <v>16655</v>
      </c>
      <c r="L221" s="16"/>
      <c r="M221" s="16"/>
      <c r="N221" s="36">
        <f t="shared" si="35"/>
        <v>0</v>
      </c>
      <c r="O221" s="36">
        <f t="shared" si="36"/>
        <v>77755</v>
      </c>
      <c r="P221" s="16"/>
      <c r="Q221" s="85">
        <f t="shared" si="30"/>
        <v>155519.5</v>
      </c>
      <c r="R221" s="16"/>
      <c r="S221" s="15">
        <f t="shared" si="31"/>
        <v>0</v>
      </c>
      <c r="T221">
        <v>212</v>
      </c>
      <c r="U221"/>
      <c r="V221"/>
      <c r="W221" s="15">
        <f t="shared" si="32"/>
        <v>0</v>
      </c>
      <c r="X221">
        <v>212</v>
      </c>
      <c r="Y221">
        <v>9.5</v>
      </c>
      <c r="Z221">
        <v>61100</v>
      </c>
      <c r="AA221"/>
      <c r="AB221" s="115">
        <f>dec!E221</f>
        <v>0</v>
      </c>
      <c r="AC221" s="113">
        <f>dec!F221</f>
        <v>0</v>
      </c>
      <c r="AD221" s="115">
        <f>dec!G221</f>
        <v>11</v>
      </c>
      <c r="AE221" s="113">
        <f>dec!H221</f>
        <v>70300</v>
      </c>
      <c r="AF221" s="16"/>
      <c r="AG221" s="18">
        <f t="shared" si="37"/>
        <v>0</v>
      </c>
      <c r="AH221" s="85">
        <f t="shared" si="37"/>
        <v>0</v>
      </c>
      <c r="AI221" s="18">
        <f t="shared" si="38"/>
        <v>-1.5</v>
      </c>
      <c r="AJ221" s="85">
        <f t="shared" si="38"/>
        <v>-9200</v>
      </c>
      <c r="AK221" s="81">
        <f t="shared" si="39"/>
        <v>-212</v>
      </c>
      <c r="AL221"/>
      <c r="AM221"/>
      <c r="AN221"/>
    </row>
    <row r="222" spans="1:40" ht="18.75">
      <c r="A222" s="19">
        <v>213</v>
      </c>
      <c r="B222" s="19" t="s">
        <v>868</v>
      </c>
      <c r="C222" s="19">
        <v>215</v>
      </c>
      <c r="D222" s="21"/>
      <c r="E222" s="34">
        <f t="shared" si="33"/>
        <v>0</v>
      </c>
      <c r="F222" s="35">
        <f t="shared" si="33"/>
        <v>0</v>
      </c>
      <c r="G222" s="34">
        <f t="shared" si="34"/>
        <v>7</v>
      </c>
      <c r="H222" s="36">
        <f t="shared" si="34"/>
        <v>37090</v>
      </c>
      <c r="I222" s="21"/>
      <c r="J222" s="15">
        <v>0</v>
      </c>
      <c r="K222" s="15">
        <v>3586</v>
      </c>
      <c r="L222" s="16"/>
      <c r="M222" s="16"/>
      <c r="N222" s="36">
        <f t="shared" si="35"/>
        <v>0</v>
      </c>
      <c r="O222" s="36">
        <f t="shared" si="36"/>
        <v>40676</v>
      </c>
      <c r="P222" s="20"/>
      <c r="Q222" s="85">
        <f t="shared" si="30"/>
        <v>81359</v>
      </c>
      <c r="R222" s="20"/>
      <c r="S222" s="15">
        <f t="shared" si="31"/>
        <v>0</v>
      </c>
      <c r="T222">
        <v>213</v>
      </c>
      <c r="U222"/>
      <c r="V222"/>
      <c r="W222" s="15">
        <f t="shared" si="32"/>
        <v>0</v>
      </c>
      <c r="X222">
        <v>213</v>
      </c>
      <c r="Y222">
        <v>7</v>
      </c>
      <c r="Z222">
        <v>37090</v>
      </c>
      <c r="AA222"/>
      <c r="AB222" s="115">
        <f>dec!E222</f>
        <v>0</v>
      </c>
      <c r="AC222" s="113">
        <f>dec!F222</f>
        <v>0</v>
      </c>
      <c r="AD222" s="115">
        <f>dec!G222</f>
        <v>3</v>
      </c>
      <c r="AE222" s="113">
        <f>dec!H222</f>
        <v>22400</v>
      </c>
      <c r="AF222" s="16"/>
      <c r="AG222" s="18">
        <f t="shared" si="37"/>
        <v>0</v>
      </c>
      <c r="AH222" s="85">
        <f t="shared" si="37"/>
        <v>0</v>
      </c>
      <c r="AI222" s="18">
        <f t="shared" si="38"/>
        <v>4</v>
      </c>
      <c r="AJ222" s="85">
        <f t="shared" si="38"/>
        <v>14690</v>
      </c>
      <c r="AK222" s="81">
        <f t="shared" si="39"/>
        <v>-213</v>
      </c>
      <c r="AL222"/>
      <c r="AM222"/>
      <c r="AN222"/>
    </row>
    <row r="223" spans="1:40" ht="18.75">
      <c r="A223" s="19">
        <v>214</v>
      </c>
      <c r="B223" s="19" t="s">
        <v>796</v>
      </c>
      <c r="C223" s="19">
        <v>216</v>
      </c>
      <c r="D223" s="21"/>
      <c r="E223" s="34">
        <f t="shared" si="33"/>
        <v>98</v>
      </c>
      <c r="F223" s="35">
        <f t="shared" si="33"/>
        <v>524025</v>
      </c>
      <c r="G223" s="34">
        <f t="shared" si="34"/>
        <v>107</v>
      </c>
      <c r="H223" s="36">
        <f t="shared" si="34"/>
        <v>683442</v>
      </c>
      <c r="I223" s="21"/>
      <c r="J223" s="15">
        <v>0</v>
      </c>
      <c r="K223" s="15">
        <v>1400</v>
      </c>
      <c r="L223" s="16"/>
      <c r="M223" s="16"/>
      <c r="N223" s="36">
        <f t="shared" si="35"/>
        <v>524025</v>
      </c>
      <c r="O223" s="36">
        <f t="shared" si="36"/>
        <v>684842</v>
      </c>
      <c r="P223" s="20"/>
      <c r="Q223" s="85">
        <f t="shared" si="30"/>
        <v>2417939</v>
      </c>
      <c r="R223" s="20"/>
      <c r="S223" s="15">
        <f t="shared" si="31"/>
        <v>0</v>
      </c>
      <c r="T223">
        <v>214</v>
      </c>
      <c r="U223">
        <v>98</v>
      </c>
      <c r="V223">
        <v>524025</v>
      </c>
      <c r="W223" s="15">
        <f t="shared" si="32"/>
        <v>0</v>
      </c>
      <c r="X223">
        <v>214</v>
      </c>
      <c r="Y223">
        <v>107</v>
      </c>
      <c r="Z223">
        <v>683442</v>
      </c>
      <c r="AA223"/>
      <c r="AB223" s="115">
        <f>dec!E223</f>
        <v>106.5</v>
      </c>
      <c r="AC223" s="113">
        <f>dec!F223</f>
        <v>575388</v>
      </c>
      <c r="AD223" s="115">
        <f>dec!G223</f>
        <v>121</v>
      </c>
      <c r="AE223" s="113">
        <f>dec!H223</f>
        <v>740327</v>
      </c>
      <c r="AF223" s="16"/>
      <c r="AG223" s="18">
        <f t="shared" si="37"/>
        <v>-8.5</v>
      </c>
      <c r="AH223" s="85">
        <f t="shared" si="37"/>
        <v>-51363</v>
      </c>
      <c r="AI223" s="18">
        <f t="shared" si="38"/>
        <v>-14</v>
      </c>
      <c r="AJ223" s="85">
        <f t="shared" si="38"/>
        <v>-56885</v>
      </c>
      <c r="AK223" s="81">
        <f t="shared" si="39"/>
        <v>-214</v>
      </c>
      <c r="AL223"/>
      <c r="AM223"/>
      <c r="AN223"/>
    </row>
    <row r="224" spans="1:40" ht="18.75">
      <c r="A224" s="19">
        <v>215</v>
      </c>
      <c r="B224" s="19" t="s">
        <v>874</v>
      </c>
      <c r="C224" s="19">
        <v>212</v>
      </c>
      <c r="D224" s="21"/>
      <c r="E224" s="34">
        <f t="shared" si="33"/>
        <v>62</v>
      </c>
      <c r="F224" s="35">
        <f t="shared" si="33"/>
        <v>363794</v>
      </c>
      <c r="G224" s="34">
        <f t="shared" si="34"/>
        <v>128</v>
      </c>
      <c r="H224" s="36">
        <f t="shared" si="34"/>
        <v>755133</v>
      </c>
      <c r="I224" s="21"/>
      <c r="J224" s="15">
        <v>0</v>
      </c>
      <c r="K224" s="15">
        <v>0</v>
      </c>
      <c r="L224" s="16"/>
      <c r="M224" s="16"/>
      <c r="N224" s="36">
        <f t="shared" si="35"/>
        <v>363794</v>
      </c>
      <c r="O224" s="36">
        <f t="shared" si="36"/>
        <v>755133</v>
      </c>
      <c r="P224" s="20"/>
      <c r="Q224" s="85">
        <f t="shared" si="30"/>
        <v>2238044</v>
      </c>
      <c r="R224" s="20"/>
      <c r="S224" s="15">
        <f t="shared" si="31"/>
        <v>0</v>
      </c>
      <c r="T224" s="122">
        <v>215</v>
      </c>
      <c r="U224" s="71">
        <v>62</v>
      </c>
      <c r="V224" s="71">
        <v>363794</v>
      </c>
      <c r="W224" s="15">
        <f t="shared" si="32"/>
        <v>0</v>
      </c>
      <c r="X224">
        <v>215</v>
      </c>
      <c r="Y224">
        <v>128</v>
      </c>
      <c r="Z224">
        <v>755133</v>
      </c>
      <c r="AA224"/>
      <c r="AB224" s="115">
        <f>dec!E224</f>
        <v>68</v>
      </c>
      <c r="AC224" s="113">
        <f>dec!F224</f>
        <v>373679</v>
      </c>
      <c r="AD224" s="115">
        <f>dec!G224</f>
        <v>109.5</v>
      </c>
      <c r="AE224" s="113">
        <f>dec!H224</f>
        <v>623298</v>
      </c>
      <c r="AF224" s="16"/>
      <c r="AG224" s="18">
        <f t="shared" si="37"/>
        <v>-6</v>
      </c>
      <c r="AH224" s="85">
        <f t="shared" si="37"/>
        <v>-9885</v>
      </c>
      <c r="AI224" s="18">
        <f t="shared" si="38"/>
        <v>18.5</v>
      </c>
      <c r="AJ224" s="85">
        <f t="shared" si="38"/>
        <v>131835</v>
      </c>
      <c r="AK224" s="81">
        <f t="shared" si="39"/>
        <v>-215</v>
      </c>
      <c r="AL224"/>
      <c r="AM224"/>
      <c r="AN224"/>
    </row>
    <row r="225" spans="1:40" s="1" customFormat="1" ht="18.75">
      <c r="A225" s="17">
        <v>216</v>
      </c>
      <c r="B225" s="17" t="s">
        <v>955</v>
      </c>
      <c r="C225" s="17">
        <v>217</v>
      </c>
      <c r="D225" s="21"/>
      <c r="E225" s="34">
        <f t="shared" si="33"/>
        <v>0</v>
      </c>
      <c r="F225" s="35">
        <f t="shared" si="33"/>
        <v>0</v>
      </c>
      <c r="G225" s="34">
        <f t="shared" si="34"/>
        <v>0</v>
      </c>
      <c r="H225" s="36">
        <f t="shared" si="34"/>
        <v>0</v>
      </c>
      <c r="I225" s="21"/>
      <c r="J225" s="15">
        <v>0</v>
      </c>
      <c r="K225" s="15">
        <v>0</v>
      </c>
      <c r="L225" s="16"/>
      <c r="M225" s="16"/>
      <c r="N225" s="36">
        <f t="shared" si="35"/>
        <v>0</v>
      </c>
      <c r="O225" s="36">
        <f t="shared" si="36"/>
        <v>0</v>
      </c>
      <c r="P225" s="16"/>
      <c r="Q225" s="85">
        <f t="shared" si="30"/>
        <v>0</v>
      </c>
      <c r="R225" s="16"/>
      <c r="S225" s="15">
        <f t="shared" si="31"/>
        <v>0</v>
      </c>
      <c r="T225">
        <v>216</v>
      </c>
      <c r="U225" s="71"/>
      <c r="V225" s="71"/>
      <c r="W225" s="15">
        <f t="shared" si="32"/>
        <v>0</v>
      </c>
      <c r="X225">
        <v>216</v>
      </c>
      <c r="Y225"/>
      <c r="Z225"/>
      <c r="AA225"/>
      <c r="AB225" s="115">
        <f>dec!E225</f>
        <v>0</v>
      </c>
      <c r="AC225" s="113">
        <f>dec!F225</f>
        <v>0</v>
      </c>
      <c r="AD225" s="115">
        <f>dec!G225</f>
        <v>0</v>
      </c>
      <c r="AE225" s="113">
        <f>dec!H225</f>
        <v>0</v>
      </c>
      <c r="AF225" s="16"/>
      <c r="AG225" s="18">
        <f t="shared" si="37"/>
        <v>0</v>
      </c>
      <c r="AH225" s="85">
        <f t="shared" si="37"/>
        <v>0</v>
      </c>
      <c r="AI225" s="18">
        <f t="shared" si="38"/>
        <v>0</v>
      </c>
      <c r="AJ225" s="85">
        <f t="shared" si="38"/>
        <v>0</v>
      </c>
      <c r="AK225" s="81">
        <f t="shared" si="39"/>
        <v>-216</v>
      </c>
      <c r="AL225"/>
      <c r="AM225"/>
      <c r="AN225"/>
    </row>
    <row r="226" spans="1:40" s="1" customFormat="1" ht="18.75">
      <c r="A226" s="17">
        <v>217</v>
      </c>
      <c r="B226" s="17" t="s">
        <v>923</v>
      </c>
      <c r="C226" s="17">
        <v>213</v>
      </c>
      <c r="D226" s="21"/>
      <c r="E226" s="34">
        <f t="shared" si="33"/>
        <v>0</v>
      </c>
      <c r="F226" s="35">
        <f t="shared" si="33"/>
        <v>0</v>
      </c>
      <c r="G226" s="34">
        <f t="shared" si="34"/>
        <v>2</v>
      </c>
      <c r="H226" s="36">
        <f t="shared" si="34"/>
        <v>13400</v>
      </c>
      <c r="I226" s="21"/>
      <c r="J226" s="15">
        <v>0</v>
      </c>
      <c r="K226" s="15">
        <v>0</v>
      </c>
      <c r="L226" s="16"/>
      <c r="M226" s="16"/>
      <c r="N226" s="36">
        <f t="shared" si="35"/>
        <v>0</v>
      </c>
      <c r="O226" s="36">
        <f t="shared" si="36"/>
        <v>13400</v>
      </c>
      <c r="P226" s="16"/>
      <c r="Q226" s="85">
        <f t="shared" si="30"/>
        <v>26802</v>
      </c>
      <c r="R226" s="16"/>
      <c r="S226" s="15">
        <f t="shared" si="31"/>
        <v>0</v>
      </c>
      <c r="T226">
        <v>217</v>
      </c>
      <c r="U226"/>
      <c r="V226"/>
      <c r="W226" s="15">
        <f t="shared" si="32"/>
        <v>0</v>
      </c>
      <c r="X226">
        <v>217</v>
      </c>
      <c r="Y226">
        <v>2</v>
      </c>
      <c r="Z226">
        <v>13400</v>
      </c>
      <c r="AA226"/>
      <c r="AB226" s="115">
        <f>dec!E226</f>
        <v>0</v>
      </c>
      <c r="AC226" s="113">
        <f>dec!F226</f>
        <v>0</v>
      </c>
      <c r="AD226" s="115">
        <f>dec!G226</f>
        <v>5</v>
      </c>
      <c r="AE226" s="113">
        <f>dec!H226</f>
        <v>30100</v>
      </c>
      <c r="AF226" s="16"/>
      <c r="AG226" s="18">
        <f t="shared" si="37"/>
        <v>0</v>
      </c>
      <c r="AH226" s="85">
        <f t="shared" si="37"/>
        <v>0</v>
      </c>
      <c r="AI226" s="18">
        <f t="shared" si="38"/>
        <v>-3</v>
      </c>
      <c r="AJ226" s="85">
        <f t="shared" si="38"/>
        <v>-16700</v>
      </c>
      <c r="AK226" s="81">
        <f t="shared" si="39"/>
        <v>-217</v>
      </c>
      <c r="AL226"/>
      <c r="AM226"/>
      <c r="AN226"/>
    </row>
    <row r="227" spans="1:40" ht="18.75">
      <c r="A227" s="19">
        <v>218</v>
      </c>
      <c r="B227" s="19" t="s">
        <v>1218</v>
      </c>
      <c r="C227" s="19">
        <v>218</v>
      </c>
      <c r="D227" s="21"/>
      <c r="E227" s="34">
        <f t="shared" si="33"/>
        <v>11</v>
      </c>
      <c r="F227" s="35">
        <f t="shared" si="33"/>
        <v>67000</v>
      </c>
      <c r="G227" s="34">
        <f t="shared" si="34"/>
        <v>20</v>
      </c>
      <c r="H227" s="36">
        <f t="shared" si="34"/>
        <v>139242</v>
      </c>
      <c r="I227" s="21"/>
      <c r="J227" s="15">
        <v>0</v>
      </c>
      <c r="K227" s="15">
        <v>0</v>
      </c>
      <c r="L227" s="16"/>
      <c r="M227" s="16"/>
      <c r="N227" s="36">
        <f t="shared" si="35"/>
        <v>67000</v>
      </c>
      <c r="O227" s="36">
        <f t="shared" si="36"/>
        <v>139242</v>
      </c>
      <c r="P227" s="20"/>
      <c r="Q227" s="85">
        <f t="shared" si="30"/>
        <v>412515</v>
      </c>
      <c r="R227" s="20"/>
      <c r="S227" s="15">
        <f t="shared" si="31"/>
        <v>0</v>
      </c>
      <c r="T227">
        <v>218</v>
      </c>
      <c r="U227">
        <v>11</v>
      </c>
      <c r="V227">
        <v>67000</v>
      </c>
      <c r="W227" s="15">
        <f t="shared" si="32"/>
        <v>0</v>
      </c>
      <c r="X227">
        <v>218</v>
      </c>
      <c r="Y227">
        <v>20</v>
      </c>
      <c r="Z227">
        <v>139242</v>
      </c>
      <c r="AA227"/>
      <c r="AB227" s="115">
        <f>dec!E227</f>
        <v>34.5</v>
      </c>
      <c r="AC227" s="113">
        <f>dec!F227</f>
        <v>207200</v>
      </c>
      <c r="AD227" s="115">
        <f>dec!G227</f>
        <v>19</v>
      </c>
      <c r="AE227" s="113">
        <f>dec!H227</f>
        <v>116783</v>
      </c>
      <c r="AF227" s="16"/>
      <c r="AG227" s="18">
        <f t="shared" si="37"/>
        <v>-23.5</v>
      </c>
      <c r="AH227" s="85">
        <f t="shared" si="37"/>
        <v>-140200</v>
      </c>
      <c r="AI227" s="18">
        <f t="shared" si="38"/>
        <v>1</v>
      </c>
      <c r="AJ227" s="85">
        <f t="shared" si="38"/>
        <v>22459</v>
      </c>
      <c r="AK227" s="81">
        <f t="shared" si="39"/>
        <v>-218</v>
      </c>
      <c r="AL227"/>
      <c r="AM227"/>
      <c r="AN227"/>
    </row>
    <row r="228" spans="1:40" s="1" customFormat="1" ht="18.75">
      <c r="A228" s="17">
        <v>219</v>
      </c>
      <c r="B228" s="17" t="s">
        <v>1219</v>
      </c>
      <c r="C228" s="17">
        <v>219</v>
      </c>
      <c r="D228" s="21"/>
      <c r="E228" s="34">
        <f t="shared" si="33"/>
        <v>0</v>
      </c>
      <c r="F228" s="35">
        <f t="shared" si="33"/>
        <v>0</v>
      </c>
      <c r="G228" s="34">
        <f t="shared" si="34"/>
        <v>1</v>
      </c>
      <c r="H228" s="36">
        <f t="shared" si="34"/>
        <v>9000</v>
      </c>
      <c r="I228" s="21"/>
      <c r="J228" s="15">
        <v>0</v>
      </c>
      <c r="K228" s="15">
        <v>0</v>
      </c>
      <c r="L228" s="16"/>
      <c r="M228" s="16"/>
      <c r="N228" s="36">
        <f t="shared" si="35"/>
        <v>0</v>
      </c>
      <c r="O228" s="36">
        <f t="shared" si="36"/>
        <v>9000</v>
      </c>
      <c r="P228" s="16"/>
      <c r="Q228" s="85">
        <f t="shared" si="30"/>
        <v>18001</v>
      </c>
      <c r="R228" s="16"/>
      <c r="S228" s="15">
        <f t="shared" si="31"/>
        <v>0</v>
      </c>
      <c r="T228">
        <v>219</v>
      </c>
      <c r="U228"/>
      <c r="V228"/>
      <c r="W228" s="15">
        <f t="shared" si="32"/>
        <v>0</v>
      </c>
      <c r="X228">
        <v>219</v>
      </c>
      <c r="Y228">
        <v>1</v>
      </c>
      <c r="Z228">
        <v>9000</v>
      </c>
      <c r="AA228"/>
      <c r="AB228" s="115">
        <f>dec!E228</f>
        <v>0</v>
      </c>
      <c r="AC228" s="113">
        <f>dec!F228</f>
        <v>0</v>
      </c>
      <c r="AD228" s="115">
        <f>dec!G228</f>
        <v>1</v>
      </c>
      <c r="AE228" s="113">
        <f>dec!H228</f>
        <v>10700</v>
      </c>
      <c r="AF228" s="16"/>
      <c r="AG228" s="18">
        <f t="shared" si="37"/>
        <v>0</v>
      </c>
      <c r="AH228" s="85">
        <f t="shared" si="37"/>
        <v>0</v>
      </c>
      <c r="AI228" s="18">
        <f t="shared" si="38"/>
        <v>0</v>
      </c>
      <c r="AJ228" s="85">
        <f t="shared" si="38"/>
        <v>-1700</v>
      </c>
      <c r="AK228" s="81">
        <f t="shared" si="39"/>
        <v>-219</v>
      </c>
      <c r="AL228"/>
      <c r="AM228"/>
      <c r="AN228"/>
    </row>
    <row r="229" spans="1:40" ht="18.75">
      <c r="A229" s="19">
        <v>220</v>
      </c>
      <c r="B229" s="19" t="s">
        <v>872</v>
      </c>
      <c r="C229" s="19">
        <v>220</v>
      </c>
      <c r="D229" s="21"/>
      <c r="E229" s="34">
        <f t="shared" si="33"/>
        <v>0</v>
      </c>
      <c r="F229" s="35">
        <f t="shared" si="33"/>
        <v>0</v>
      </c>
      <c r="G229" s="34">
        <f t="shared" si="34"/>
        <v>3</v>
      </c>
      <c r="H229" s="36">
        <f t="shared" si="34"/>
        <v>21526</v>
      </c>
      <c r="I229" s="21"/>
      <c r="J229" s="15">
        <v>0</v>
      </c>
      <c r="K229" s="15">
        <v>0</v>
      </c>
      <c r="L229" s="16"/>
      <c r="M229" s="16"/>
      <c r="N229" s="36">
        <f t="shared" si="35"/>
        <v>0</v>
      </c>
      <c r="O229" s="36">
        <f t="shared" si="36"/>
        <v>21526</v>
      </c>
      <c r="P229" s="20"/>
      <c r="Q229" s="85">
        <f t="shared" si="30"/>
        <v>43055</v>
      </c>
      <c r="R229" s="20"/>
      <c r="S229" s="15">
        <f t="shared" si="31"/>
        <v>0</v>
      </c>
      <c r="T229">
        <v>220</v>
      </c>
      <c r="U229"/>
      <c r="V229"/>
      <c r="W229" s="15">
        <f t="shared" si="32"/>
        <v>0</v>
      </c>
      <c r="X229">
        <v>220</v>
      </c>
      <c r="Y229">
        <v>3</v>
      </c>
      <c r="Z229">
        <v>21526</v>
      </c>
      <c r="AA229"/>
      <c r="AB229" s="115">
        <f>dec!E229</f>
        <v>0</v>
      </c>
      <c r="AC229" s="113">
        <f>dec!F229</f>
        <v>0</v>
      </c>
      <c r="AD229" s="115">
        <f>dec!G229</f>
        <v>9</v>
      </c>
      <c r="AE229" s="113">
        <f>dec!H229</f>
        <v>63910</v>
      </c>
      <c r="AF229" s="16"/>
      <c r="AG229" s="18">
        <f t="shared" si="37"/>
        <v>0</v>
      </c>
      <c r="AH229" s="85">
        <f t="shared" si="37"/>
        <v>0</v>
      </c>
      <c r="AI229" s="18">
        <f t="shared" si="38"/>
        <v>-6</v>
      </c>
      <c r="AJ229" s="85">
        <f t="shared" si="38"/>
        <v>-42384</v>
      </c>
      <c r="AK229" s="81">
        <f t="shared" si="39"/>
        <v>-220</v>
      </c>
      <c r="AL229"/>
      <c r="AM229"/>
      <c r="AN229"/>
    </row>
    <row r="230" spans="1:40" ht="18.75">
      <c r="A230" s="19">
        <v>221</v>
      </c>
      <c r="B230" s="19" t="s">
        <v>1220</v>
      </c>
      <c r="C230" s="19">
        <v>221</v>
      </c>
      <c r="D230" s="21"/>
      <c r="E230" s="34">
        <f t="shared" si="33"/>
        <v>34</v>
      </c>
      <c r="F230" s="35">
        <f t="shared" si="33"/>
        <v>207707</v>
      </c>
      <c r="G230" s="34">
        <f t="shared" si="34"/>
        <v>31</v>
      </c>
      <c r="H230" s="36">
        <f t="shared" si="34"/>
        <v>185653</v>
      </c>
      <c r="I230" s="21"/>
      <c r="J230" s="15">
        <v>0</v>
      </c>
      <c r="K230" s="15">
        <v>0</v>
      </c>
      <c r="L230" s="16"/>
      <c r="M230" s="16"/>
      <c r="N230" s="36">
        <f t="shared" si="35"/>
        <v>207707</v>
      </c>
      <c r="O230" s="36">
        <f t="shared" si="36"/>
        <v>185653</v>
      </c>
      <c r="P230" s="20"/>
      <c r="Q230" s="85">
        <f t="shared" si="30"/>
        <v>786785</v>
      </c>
      <c r="R230" s="20"/>
      <c r="S230" s="15">
        <f t="shared" si="31"/>
        <v>0</v>
      </c>
      <c r="T230">
        <v>221</v>
      </c>
      <c r="U230">
        <v>34</v>
      </c>
      <c r="V230">
        <v>207707</v>
      </c>
      <c r="W230" s="15">
        <f t="shared" si="32"/>
        <v>0</v>
      </c>
      <c r="X230">
        <v>221</v>
      </c>
      <c r="Y230">
        <v>31</v>
      </c>
      <c r="Z230">
        <v>185653</v>
      </c>
      <c r="AA230"/>
      <c r="AB230" s="115">
        <f>dec!E230</f>
        <v>36</v>
      </c>
      <c r="AC230" s="113">
        <f>dec!F230</f>
        <v>214429</v>
      </c>
      <c r="AD230" s="115">
        <f>dec!G230</f>
        <v>29</v>
      </c>
      <c r="AE230" s="113">
        <f>dec!H230</f>
        <v>189683</v>
      </c>
      <c r="AF230" s="16"/>
      <c r="AG230" s="18">
        <f t="shared" si="37"/>
        <v>-2</v>
      </c>
      <c r="AH230" s="85">
        <f t="shared" si="37"/>
        <v>-6722</v>
      </c>
      <c r="AI230" s="18">
        <f t="shared" si="38"/>
        <v>2</v>
      </c>
      <c r="AJ230" s="85">
        <f t="shared" si="38"/>
        <v>-4030</v>
      </c>
      <c r="AK230" s="81">
        <f t="shared" si="39"/>
        <v>-221</v>
      </c>
      <c r="AL230"/>
      <c r="AM230"/>
      <c r="AN230"/>
    </row>
    <row r="231" spans="1:40" s="1" customFormat="1" ht="18.75">
      <c r="A231" s="17">
        <v>222</v>
      </c>
      <c r="B231" s="17" t="s">
        <v>1221</v>
      </c>
      <c r="C231" s="17">
        <v>222</v>
      </c>
      <c r="D231" s="21"/>
      <c r="E231" s="34">
        <f t="shared" si="33"/>
        <v>0</v>
      </c>
      <c r="F231" s="35">
        <f t="shared" si="33"/>
        <v>0</v>
      </c>
      <c r="G231" s="34">
        <f t="shared" si="34"/>
        <v>0</v>
      </c>
      <c r="H231" s="36">
        <f t="shared" si="34"/>
        <v>0</v>
      </c>
      <c r="I231" s="21"/>
      <c r="J231" s="15">
        <v>0</v>
      </c>
      <c r="K231" s="15">
        <v>0</v>
      </c>
      <c r="L231" s="16"/>
      <c r="M231" s="16"/>
      <c r="N231" s="36">
        <f t="shared" si="35"/>
        <v>0</v>
      </c>
      <c r="O231" s="36">
        <f t="shared" si="36"/>
        <v>0</v>
      </c>
      <c r="P231" s="16"/>
      <c r="Q231" s="85">
        <f t="shared" si="30"/>
        <v>0</v>
      </c>
      <c r="R231" s="16"/>
      <c r="S231" s="15">
        <f t="shared" si="31"/>
        <v>0</v>
      </c>
      <c r="T231">
        <v>222</v>
      </c>
      <c r="U231" s="71"/>
      <c r="V231" s="71"/>
      <c r="W231" s="15">
        <f t="shared" si="32"/>
        <v>0</v>
      </c>
      <c r="X231">
        <v>222</v>
      </c>
      <c r="Y231"/>
      <c r="Z231"/>
      <c r="AA231"/>
      <c r="AB231" s="115">
        <f>dec!E231</f>
        <v>0</v>
      </c>
      <c r="AC231" s="113">
        <f>dec!F231</f>
        <v>0</v>
      </c>
      <c r="AD231" s="115">
        <f>dec!G231</f>
        <v>0</v>
      </c>
      <c r="AE231" s="113">
        <f>dec!H231</f>
        <v>0</v>
      </c>
      <c r="AF231" s="16"/>
      <c r="AG231" s="18">
        <f t="shared" si="37"/>
        <v>0</v>
      </c>
      <c r="AH231" s="85">
        <f t="shared" si="37"/>
        <v>0</v>
      </c>
      <c r="AI231" s="18">
        <f t="shared" si="38"/>
        <v>0</v>
      </c>
      <c r="AJ231" s="85">
        <f t="shared" si="38"/>
        <v>0</v>
      </c>
      <c r="AK231" s="81">
        <f t="shared" si="39"/>
        <v>-222</v>
      </c>
      <c r="AL231"/>
      <c r="AM231"/>
      <c r="AN231"/>
    </row>
    <row r="232" spans="1:40" ht="18.75">
      <c r="A232" s="19">
        <v>223</v>
      </c>
      <c r="B232" s="19" t="s">
        <v>1222</v>
      </c>
      <c r="C232" s="19">
        <v>223</v>
      </c>
      <c r="D232" s="21"/>
      <c r="E232" s="34">
        <f t="shared" si="33"/>
        <v>49</v>
      </c>
      <c r="F232" s="35">
        <f t="shared" si="33"/>
        <v>323386</v>
      </c>
      <c r="G232" s="34">
        <f t="shared" si="34"/>
        <v>62</v>
      </c>
      <c r="H232" s="36">
        <f t="shared" si="34"/>
        <v>377750</v>
      </c>
      <c r="I232" s="21"/>
      <c r="J232" s="15">
        <v>0</v>
      </c>
      <c r="K232" s="15">
        <v>0</v>
      </c>
      <c r="L232" s="16"/>
      <c r="M232" s="16"/>
      <c r="N232" s="36">
        <f t="shared" si="35"/>
        <v>323386</v>
      </c>
      <c r="O232" s="36">
        <f t="shared" si="36"/>
        <v>377750</v>
      </c>
      <c r="P232" s="20"/>
      <c r="Q232" s="85">
        <f t="shared" si="30"/>
        <v>1402383</v>
      </c>
      <c r="R232" s="20"/>
      <c r="S232" s="15">
        <f t="shared" si="31"/>
        <v>0</v>
      </c>
      <c r="T232">
        <v>223</v>
      </c>
      <c r="U232">
        <v>49</v>
      </c>
      <c r="V232">
        <v>323386</v>
      </c>
      <c r="W232" s="15">
        <f t="shared" si="32"/>
        <v>0</v>
      </c>
      <c r="X232">
        <v>223</v>
      </c>
      <c r="Y232">
        <v>62</v>
      </c>
      <c r="Z232">
        <v>377750</v>
      </c>
      <c r="AA232"/>
      <c r="AB232" s="115">
        <f>dec!E232</f>
        <v>56</v>
      </c>
      <c r="AC232" s="113">
        <f>dec!F232</f>
        <v>373608</v>
      </c>
      <c r="AD232" s="115">
        <f>dec!G232</f>
        <v>56</v>
      </c>
      <c r="AE232" s="113">
        <f>dec!H232</f>
        <v>323919</v>
      </c>
      <c r="AF232" s="16"/>
      <c r="AG232" s="18">
        <f t="shared" si="37"/>
        <v>-7</v>
      </c>
      <c r="AH232" s="85">
        <f t="shared" si="37"/>
        <v>-50222</v>
      </c>
      <c r="AI232" s="18">
        <f t="shared" si="38"/>
        <v>6</v>
      </c>
      <c r="AJ232" s="85">
        <f t="shared" si="38"/>
        <v>53831</v>
      </c>
      <c r="AK232" s="81">
        <f t="shared" si="39"/>
        <v>-223</v>
      </c>
      <c r="AL232"/>
      <c r="AM232"/>
      <c r="AN232"/>
    </row>
    <row r="233" spans="1:40" ht="18.75">
      <c r="A233" s="19">
        <v>224</v>
      </c>
      <c r="B233" s="19" t="s">
        <v>1223</v>
      </c>
      <c r="C233" s="19">
        <v>224</v>
      </c>
      <c r="D233" s="21"/>
      <c r="E233" s="34">
        <f t="shared" si="33"/>
        <v>1</v>
      </c>
      <c r="F233" s="35">
        <f t="shared" si="33"/>
        <v>5000</v>
      </c>
      <c r="G233" s="34">
        <f t="shared" si="34"/>
        <v>2</v>
      </c>
      <c r="H233" s="36">
        <f t="shared" si="34"/>
        <v>11700</v>
      </c>
      <c r="I233" s="21"/>
      <c r="J233" s="15">
        <v>0</v>
      </c>
      <c r="K233" s="15">
        <v>0</v>
      </c>
      <c r="L233" s="16"/>
      <c r="M233" s="16"/>
      <c r="N233" s="36">
        <f t="shared" si="35"/>
        <v>5000</v>
      </c>
      <c r="O233" s="36">
        <f t="shared" si="36"/>
        <v>11700</v>
      </c>
      <c r="P233" s="20"/>
      <c r="Q233" s="85">
        <f t="shared" si="30"/>
        <v>33403</v>
      </c>
      <c r="R233" s="20"/>
      <c r="S233" s="15">
        <f t="shared" si="31"/>
        <v>0</v>
      </c>
      <c r="T233">
        <v>224</v>
      </c>
      <c r="U233">
        <v>1</v>
      </c>
      <c r="V233">
        <v>5000</v>
      </c>
      <c r="W233" s="15">
        <f t="shared" si="32"/>
        <v>0</v>
      </c>
      <c r="X233">
        <v>224</v>
      </c>
      <c r="Y233">
        <v>2</v>
      </c>
      <c r="Z233">
        <v>11700</v>
      </c>
      <c r="AA233"/>
      <c r="AB233" s="115">
        <f>dec!E233</f>
        <v>1</v>
      </c>
      <c r="AC233" s="113">
        <f>dec!F233</f>
        <v>5000</v>
      </c>
      <c r="AD233" s="115">
        <f>dec!G233</f>
        <v>1</v>
      </c>
      <c r="AE233" s="113">
        <f>dec!H233</f>
        <v>5000</v>
      </c>
      <c r="AF233" s="16"/>
      <c r="AG233" s="18">
        <f t="shared" si="37"/>
        <v>0</v>
      </c>
      <c r="AH233" s="85">
        <f t="shared" si="37"/>
        <v>0</v>
      </c>
      <c r="AI233" s="18">
        <f t="shared" si="38"/>
        <v>1</v>
      </c>
      <c r="AJ233" s="85">
        <f t="shared" si="38"/>
        <v>6700</v>
      </c>
      <c r="AK233" s="81">
        <f t="shared" si="39"/>
        <v>-224</v>
      </c>
      <c r="AL233"/>
      <c r="AM233"/>
      <c r="AN233"/>
    </row>
    <row r="234" spans="1:40" s="1" customFormat="1" ht="18.75">
      <c r="A234" s="17">
        <v>225</v>
      </c>
      <c r="B234" s="17" t="s">
        <v>1224</v>
      </c>
      <c r="C234" s="17">
        <v>225</v>
      </c>
      <c r="D234" s="21"/>
      <c r="E234" s="34">
        <f t="shared" si="33"/>
        <v>0</v>
      </c>
      <c r="F234" s="35">
        <f t="shared" si="33"/>
        <v>0</v>
      </c>
      <c r="G234" s="34">
        <f t="shared" si="34"/>
        <v>0</v>
      </c>
      <c r="H234" s="36">
        <f t="shared" si="34"/>
        <v>0</v>
      </c>
      <c r="I234" s="21"/>
      <c r="J234" s="15">
        <v>0</v>
      </c>
      <c r="K234" s="15">
        <v>0</v>
      </c>
      <c r="L234" s="16"/>
      <c r="M234" s="16"/>
      <c r="N234" s="36">
        <f t="shared" si="35"/>
        <v>0</v>
      </c>
      <c r="O234" s="36">
        <f t="shared" si="36"/>
        <v>0</v>
      </c>
      <c r="P234" s="16"/>
      <c r="Q234" s="85">
        <f t="shared" si="30"/>
        <v>0</v>
      </c>
      <c r="R234" s="16"/>
      <c r="S234" s="15">
        <f t="shared" si="31"/>
        <v>0</v>
      </c>
      <c r="T234">
        <v>225</v>
      </c>
      <c r="U234"/>
      <c r="V234"/>
      <c r="W234" s="15">
        <f t="shared" si="32"/>
        <v>0</v>
      </c>
      <c r="X234">
        <v>225</v>
      </c>
      <c r="Y234"/>
      <c r="Z234"/>
      <c r="AA234"/>
      <c r="AB234" s="115">
        <f>dec!E234</f>
        <v>0</v>
      </c>
      <c r="AC234" s="113">
        <f>dec!F234</f>
        <v>0</v>
      </c>
      <c r="AD234" s="115">
        <f>dec!G234</f>
        <v>0</v>
      </c>
      <c r="AE234" s="113">
        <f>dec!H234</f>
        <v>0</v>
      </c>
      <c r="AF234" s="16"/>
      <c r="AG234" s="18">
        <f t="shared" si="37"/>
        <v>0</v>
      </c>
      <c r="AH234" s="85">
        <f t="shared" si="37"/>
        <v>0</v>
      </c>
      <c r="AI234" s="18">
        <f t="shared" si="38"/>
        <v>0</v>
      </c>
      <c r="AJ234" s="85">
        <f t="shared" si="38"/>
        <v>0</v>
      </c>
      <c r="AK234" s="81">
        <f t="shared" si="39"/>
        <v>-225</v>
      </c>
      <c r="AL234"/>
      <c r="AM234"/>
      <c r="AN234"/>
    </row>
    <row r="235" spans="1:40" ht="18.75">
      <c r="A235" s="19">
        <v>226</v>
      </c>
      <c r="B235" s="19" t="s">
        <v>797</v>
      </c>
      <c r="C235" s="19">
        <v>226</v>
      </c>
      <c r="D235" s="21"/>
      <c r="E235" s="34">
        <f t="shared" si="33"/>
        <v>4</v>
      </c>
      <c r="F235" s="35">
        <f t="shared" si="33"/>
        <v>25052</v>
      </c>
      <c r="G235" s="34">
        <f t="shared" si="34"/>
        <v>81</v>
      </c>
      <c r="H235" s="36">
        <f t="shared" si="34"/>
        <v>453486</v>
      </c>
      <c r="I235" s="21"/>
      <c r="J235" s="15">
        <v>0</v>
      </c>
      <c r="K235" s="15">
        <v>9103</v>
      </c>
      <c r="L235" s="16"/>
      <c r="M235" s="16"/>
      <c r="N235" s="36">
        <f t="shared" si="35"/>
        <v>25052</v>
      </c>
      <c r="O235" s="36">
        <f t="shared" si="36"/>
        <v>462589</v>
      </c>
      <c r="P235" s="20"/>
      <c r="Q235" s="85">
        <f t="shared" si="30"/>
        <v>975367</v>
      </c>
      <c r="R235" s="20"/>
      <c r="S235" s="15">
        <f t="shared" si="31"/>
        <v>0</v>
      </c>
      <c r="T235">
        <v>226</v>
      </c>
      <c r="U235">
        <v>4</v>
      </c>
      <c r="V235">
        <v>25052</v>
      </c>
      <c r="W235" s="15">
        <f t="shared" si="32"/>
        <v>0</v>
      </c>
      <c r="X235">
        <v>226</v>
      </c>
      <c r="Y235">
        <v>81</v>
      </c>
      <c r="Z235">
        <v>453486</v>
      </c>
      <c r="AA235"/>
      <c r="AB235" s="115">
        <f>dec!E235</f>
        <v>5</v>
      </c>
      <c r="AC235" s="113">
        <f>dec!F235</f>
        <v>25000</v>
      </c>
      <c r="AD235" s="115">
        <f>dec!G235</f>
        <v>83</v>
      </c>
      <c r="AE235" s="113">
        <f>dec!H235</f>
        <v>469422</v>
      </c>
      <c r="AF235" s="16"/>
      <c r="AG235" s="18">
        <f t="shared" si="37"/>
        <v>-1</v>
      </c>
      <c r="AH235" s="85">
        <f t="shared" si="37"/>
        <v>52</v>
      </c>
      <c r="AI235" s="18">
        <f t="shared" si="38"/>
        <v>-2</v>
      </c>
      <c r="AJ235" s="85">
        <f t="shared" si="38"/>
        <v>-15936</v>
      </c>
      <c r="AK235" s="81">
        <f t="shared" si="39"/>
        <v>-226</v>
      </c>
      <c r="AL235"/>
      <c r="AM235"/>
      <c r="AN235"/>
    </row>
    <row r="236" spans="1:40" ht="18.75">
      <c r="A236" s="19">
        <v>227</v>
      </c>
      <c r="B236" s="19" t="s">
        <v>900</v>
      </c>
      <c r="C236" s="19">
        <v>227</v>
      </c>
      <c r="D236" s="21"/>
      <c r="E236" s="34">
        <f t="shared" si="33"/>
        <v>21</v>
      </c>
      <c r="F236" s="35">
        <f t="shared" si="33"/>
        <v>113553</v>
      </c>
      <c r="G236" s="34">
        <f t="shared" si="34"/>
        <v>73</v>
      </c>
      <c r="H236" s="36">
        <f t="shared" si="34"/>
        <v>417143</v>
      </c>
      <c r="I236" s="21"/>
      <c r="J236" s="15">
        <v>0</v>
      </c>
      <c r="K236" s="15">
        <v>8431</v>
      </c>
      <c r="L236" s="16"/>
      <c r="M236" s="16"/>
      <c r="N236" s="36">
        <f t="shared" si="35"/>
        <v>113553</v>
      </c>
      <c r="O236" s="36">
        <f t="shared" si="36"/>
        <v>425574</v>
      </c>
      <c r="P236" s="20"/>
      <c r="Q236" s="85">
        <f t="shared" si="30"/>
        <v>1078348</v>
      </c>
      <c r="R236" s="20"/>
      <c r="S236" s="15">
        <f t="shared" si="31"/>
        <v>0</v>
      </c>
      <c r="T236">
        <v>227</v>
      </c>
      <c r="U236">
        <v>21</v>
      </c>
      <c r="V236">
        <v>113553</v>
      </c>
      <c r="W236" s="15">
        <f t="shared" si="32"/>
        <v>0</v>
      </c>
      <c r="X236">
        <v>227</v>
      </c>
      <c r="Y236">
        <v>73</v>
      </c>
      <c r="Z236">
        <v>417143</v>
      </c>
      <c r="AA236"/>
      <c r="AB236" s="115">
        <f>dec!E236</f>
        <v>21</v>
      </c>
      <c r="AC236" s="113">
        <f>dec!F236</f>
        <v>111006</v>
      </c>
      <c r="AD236" s="115">
        <f>dec!G236</f>
        <v>82</v>
      </c>
      <c r="AE236" s="113">
        <f>dec!H236</f>
        <v>484241</v>
      </c>
      <c r="AF236" s="16"/>
      <c r="AG236" s="18">
        <f t="shared" si="37"/>
        <v>0</v>
      </c>
      <c r="AH236" s="85">
        <f t="shared" si="37"/>
        <v>2547</v>
      </c>
      <c r="AI236" s="18">
        <f t="shared" si="38"/>
        <v>-9</v>
      </c>
      <c r="AJ236" s="85">
        <f t="shared" si="38"/>
        <v>-67098</v>
      </c>
      <c r="AK236" s="81">
        <f t="shared" si="39"/>
        <v>-227</v>
      </c>
      <c r="AL236"/>
      <c r="AM236"/>
      <c r="AN236"/>
    </row>
    <row r="237" spans="1:40" s="1" customFormat="1" ht="18.75">
      <c r="A237" s="17">
        <v>228</v>
      </c>
      <c r="B237" s="17" t="s">
        <v>939</v>
      </c>
      <c r="C237" s="17">
        <v>228</v>
      </c>
      <c r="D237" s="21"/>
      <c r="E237" s="34">
        <f t="shared" si="33"/>
        <v>0</v>
      </c>
      <c r="F237" s="35">
        <f t="shared" si="33"/>
        <v>0</v>
      </c>
      <c r="G237" s="34">
        <f t="shared" si="34"/>
        <v>0</v>
      </c>
      <c r="H237" s="36">
        <f t="shared" si="34"/>
        <v>0</v>
      </c>
      <c r="I237" s="21"/>
      <c r="J237" s="15">
        <v>0</v>
      </c>
      <c r="K237" s="15">
        <v>0</v>
      </c>
      <c r="L237" s="16"/>
      <c r="M237" s="16"/>
      <c r="N237" s="36">
        <f t="shared" si="35"/>
        <v>0</v>
      </c>
      <c r="O237" s="36">
        <f t="shared" si="36"/>
        <v>0</v>
      </c>
      <c r="P237" s="16"/>
      <c r="Q237" s="85">
        <f t="shared" si="30"/>
        <v>0</v>
      </c>
      <c r="R237" s="16"/>
      <c r="S237" s="15">
        <f t="shared" si="31"/>
        <v>0</v>
      </c>
      <c r="T237">
        <v>228</v>
      </c>
      <c r="U237"/>
      <c r="V237"/>
      <c r="W237" s="15">
        <f t="shared" si="32"/>
        <v>0</v>
      </c>
      <c r="X237">
        <v>228</v>
      </c>
      <c r="Y237"/>
      <c r="Z237"/>
      <c r="AA237"/>
      <c r="AB237" s="115">
        <f>dec!E237</f>
        <v>0</v>
      </c>
      <c r="AC237" s="113">
        <f>dec!F237</f>
        <v>0</v>
      </c>
      <c r="AD237" s="115">
        <f>dec!G237</f>
        <v>0</v>
      </c>
      <c r="AE237" s="113">
        <f>dec!H237</f>
        <v>0</v>
      </c>
      <c r="AF237" s="16"/>
      <c r="AG237" s="18">
        <f t="shared" si="37"/>
        <v>0</v>
      </c>
      <c r="AH237" s="85">
        <f t="shared" si="37"/>
        <v>0</v>
      </c>
      <c r="AI237" s="18">
        <f t="shared" si="38"/>
        <v>0</v>
      </c>
      <c r="AJ237" s="85">
        <f t="shared" si="38"/>
        <v>0</v>
      </c>
      <c r="AK237" s="81">
        <f t="shared" si="39"/>
        <v>-228</v>
      </c>
      <c r="AL237"/>
      <c r="AM237"/>
      <c r="AN237"/>
    </row>
    <row r="238" spans="1:40" ht="18.75">
      <c r="A238" s="19">
        <v>229</v>
      </c>
      <c r="B238" s="19" t="s">
        <v>770</v>
      </c>
      <c r="C238" s="19">
        <v>229</v>
      </c>
      <c r="D238" s="21"/>
      <c r="E238" s="34">
        <f t="shared" si="33"/>
        <v>71</v>
      </c>
      <c r="F238" s="35">
        <f t="shared" si="33"/>
        <v>376641</v>
      </c>
      <c r="G238" s="34">
        <f t="shared" si="34"/>
        <v>57</v>
      </c>
      <c r="H238" s="36">
        <f t="shared" si="34"/>
        <v>330916</v>
      </c>
      <c r="I238" s="21"/>
      <c r="J238" s="15">
        <v>0</v>
      </c>
      <c r="K238" s="15">
        <v>4116</v>
      </c>
      <c r="L238" s="16"/>
      <c r="M238" s="16"/>
      <c r="N238" s="36">
        <f t="shared" si="35"/>
        <v>376641</v>
      </c>
      <c r="O238" s="36">
        <f t="shared" si="36"/>
        <v>335032</v>
      </c>
      <c r="P238" s="20"/>
      <c r="Q238" s="85">
        <f t="shared" si="30"/>
        <v>1423474</v>
      </c>
      <c r="R238" s="20"/>
      <c r="S238" s="15">
        <f t="shared" si="31"/>
        <v>0</v>
      </c>
      <c r="T238" s="122">
        <v>229</v>
      </c>
      <c r="U238" s="71">
        <v>71</v>
      </c>
      <c r="V238" s="71">
        <v>376641</v>
      </c>
      <c r="W238" s="15">
        <f t="shared" si="32"/>
        <v>0</v>
      </c>
      <c r="X238">
        <v>229</v>
      </c>
      <c r="Y238">
        <v>57</v>
      </c>
      <c r="Z238">
        <v>330916</v>
      </c>
      <c r="AA238"/>
      <c r="AB238" s="115">
        <f>dec!E238</f>
        <v>89</v>
      </c>
      <c r="AC238" s="113">
        <f>dec!F238</f>
        <v>478459</v>
      </c>
      <c r="AD238" s="115">
        <f>dec!G238</f>
        <v>49</v>
      </c>
      <c r="AE238" s="113">
        <f>dec!H238</f>
        <v>263896</v>
      </c>
      <c r="AF238" s="16"/>
      <c r="AG238" s="18">
        <f t="shared" si="37"/>
        <v>-18</v>
      </c>
      <c r="AH238" s="85">
        <f t="shared" si="37"/>
        <v>-101818</v>
      </c>
      <c r="AI238" s="18">
        <f t="shared" si="38"/>
        <v>8</v>
      </c>
      <c r="AJ238" s="85">
        <f t="shared" si="38"/>
        <v>67020</v>
      </c>
      <c r="AK238" s="81">
        <f t="shared" si="39"/>
        <v>-229</v>
      </c>
      <c r="AL238"/>
      <c r="AM238"/>
      <c r="AN238"/>
    </row>
    <row r="239" spans="1:40" s="1" customFormat="1" ht="18.75">
      <c r="A239" s="17">
        <v>230</v>
      </c>
      <c r="B239" s="17" t="s">
        <v>1225</v>
      </c>
      <c r="C239" s="17">
        <v>230</v>
      </c>
      <c r="D239" s="21"/>
      <c r="E239" s="34">
        <f t="shared" si="33"/>
        <v>49</v>
      </c>
      <c r="F239" s="35">
        <f t="shared" si="33"/>
        <v>317163</v>
      </c>
      <c r="G239" s="34">
        <f t="shared" si="34"/>
        <v>2</v>
      </c>
      <c r="H239" s="36">
        <f t="shared" si="34"/>
        <v>14000</v>
      </c>
      <c r="I239" s="21"/>
      <c r="J239" s="15">
        <v>0</v>
      </c>
      <c r="K239" s="15">
        <v>0</v>
      </c>
      <c r="L239" s="16"/>
      <c r="M239" s="16"/>
      <c r="N239" s="36">
        <f t="shared" si="35"/>
        <v>317163</v>
      </c>
      <c r="O239" s="36">
        <f t="shared" si="36"/>
        <v>14000</v>
      </c>
      <c r="P239" s="16"/>
      <c r="Q239" s="85">
        <f t="shared" si="30"/>
        <v>662377</v>
      </c>
      <c r="R239" s="16"/>
      <c r="S239" s="15">
        <f t="shared" si="31"/>
        <v>0</v>
      </c>
      <c r="T239">
        <v>230</v>
      </c>
      <c r="U239">
        <v>49</v>
      </c>
      <c r="V239">
        <v>317163</v>
      </c>
      <c r="W239" s="15">
        <f t="shared" si="32"/>
        <v>0</v>
      </c>
      <c r="X239">
        <v>230</v>
      </c>
      <c r="Y239">
        <v>2</v>
      </c>
      <c r="Z239">
        <v>14000</v>
      </c>
      <c r="AA239"/>
      <c r="AB239" s="115">
        <f>dec!E239</f>
        <v>52</v>
      </c>
      <c r="AC239" s="113">
        <f>dec!F239</f>
        <v>373116</v>
      </c>
      <c r="AD239" s="115">
        <f>dec!G239</f>
        <v>1</v>
      </c>
      <c r="AE239" s="113">
        <f>dec!H239</f>
        <v>5000</v>
      </c>
      <c r="AF239" s="16"/>
      <c r="AG239" s="18">
        <f t="shared" si="37"/>
        <v>-3</v>
      </c>
      <c r="AH239" s="85">
        <f t="shared" si="37"/>
        <v>-55953</v>
      </c>
      <c r="AI239" s="18">
        <f t="shared" si="38"/>
        <v>1</v>
      </c>
      <c r="AJ239" s="85">
        <f t="shared" si="38"/>
        <v>9000</v>
      </c>
      <c r="AK239" s="81">
        <f t="shared" si="39"/>
        <v>-230</v>
      </c>
      <c r="AL239"/>
      <c r="AM239"/>
      <c r="AN239"/>
    </row>
    <row r="240" spans="1:40" s="1" customFormat="1" ht="18.75">
      <c r="A240" s="17">
        <v>231</v>
      </c>
      <c r="B240" s="17" t="s">
        <v>1226</v>
      </c>
      <c r="C240" s="17">
        <v>231</v>
      </c>
      <c r="D240" s="21"/>
      <c r="E240" s="34">
        <f t="shared" si="33"/>
        <v>0</v>
      </c>
      <c r="F240" s="35">
        <f t="shared" si="33"/>
        <v>0</v>
      </c>
      <c r="G240" s="34">
        <f t="shared" si="34"/>
        <v>6</v>
      </c>
      <c r="H240" s="36">
        <f t="shared" si="34"/>
        <v>40800</v>
      </c>
      <c r="I240" s="21"/>
      <c r="J240" s="15">
        <v>0</v>
      </c>
      <c r="K240" s="15">
        <v>0</v>
      </c>
      <c r="L240" s="16"/>
      <c r="M240" s="16"/>
      <c r="N240" s="36">
        <f t="shared" si="35"/>
        <v>0</v>
      </c>
      <c r="O240" s="36">
        <f t="shared" si="36"/>
        <v>40800</v>
      </c>
      <c r="P240" s="16"/>
      <c r="Q240" s="85">
        <f t="shared" si="30"/>
        <v>81606</v>
      </c>
      <c r="R240" s="16"/>
      <c r="S240" s="15">
        <f t="shared" si="31"/>
        <v>0</v>
      </c>
      <c r="T240">
        <v>231</v>
      </c>
      <c r="U240"/>
      <c r="V240"/>
      <c r="W240" s="15">
        <f t="shared" si="32"/>
        <v>0</v>
      </c>
      <c r="X240">
        <v>231</v>
      </c>
      <c r="Y240">
        <v>6</v>
      </c>
      <c r="Z240">
        <v>40800</v>
      </c>
      <c r="AA240"/>
      <c r="AB240" s="115">
        <f>dec!E240</f>
        <v>0</v>
      </c>
      <c r="AC240" s="113">
        <f>dec!F240</f>
        <v>0</v>
      </c>
      <c r="AD240" s="115">
        <f>dec!G240</f>
        <v>8</v>
      </c>
      <c r="AE240" s="113">
        <f>dec!H240</f>
        <v>46800</v>
      </c>
      <c r="AF240" s="16"/>
      <c r="AG240" s="18">
        <f t="shared" si="37"/>
        <v>0</v>
      </c>
      <c r="AH240" s="85">
        <f t="shared" si="37"/>
        <v>0</v>
      </c>
      <c r="AI240" s="18">
        <f t="shared" si="38"/>
        <v>-2</v>
      </c>
      <c r="AJ240" s="85">
        <f t="shared" si="38"/>
        <v>-6000</v>
      </c>
      <c r="AK240" s="81">
        <f t="shared" si="39"/>
        <v>-231</v>
      </c>
      <c r="AL240"/>
      <c r="AM240"/>
      <c r="AN240"/>
    </row>
    <row r="241" spans="1:40" s="1" customFormat="1" ht="18.75">
      <c r="A241" s="17">
        <v>232</v>
      </c>
      <c r="B241" s="17" t="s">
        <v>1227</v>
      </c>
      <c r="C241" s="17">
        <v>232</v>
      </c>
      <c r="D241" s="21"/>
      <c r="E241" s="34">
        <f t="shared" si="33"/>
        <v>0</v>
      </c>
      <c r="F241" s="35">
        <f t="shared" si="33"/>
        <v>0</v>
      </c>
      <c r="G241" s="34">
        <f t="shared" si="34"/>
        <v>0</v>
      </c>
      <c r="H241" s="36">
        <f t="shared" si="34"/>
        <v>0</v>
      </c>
      <c r="I241" s="21"/>
      <c r="J241" s="15">
        <v>0</v>
      </c>
      <c r="K241" s="15">
        <v>0</v>
      </c>
      <c r="L241" s="16"/>
      <c r="M241" s="16"/>
      <c r="N241" s="36">
        <f t="shared" si="35"/>
        <v>0</v>
      </c>
      <c r="O241" s="36">
        <f t="shared" si="36"/>
        <v>0</v>
      </c>
      <c r="P241" s="16"/>
      <c r="Q241" s="85">
        <f t="shared" si="30"/>
        <v>0</v>
      </c>
      <c r="R241" s="16"/>
      <c r="S241" s="15">
        <f t="shared" si="31"/>
        <v>0</v>
      </c>
      <c r="T241">
        <v>232</v>
      </c>
      <c r="U241"/>
      <c r="V241"/>
      <c r="W241" s="15">
        <f t="shared" si="32"/>
        <v>0</v>
      </c>
      <c r="X241">
        <v>232</v>
      </c>
      <c r="Y241"/>
      <c r="Z241"/>
      <c r="AA241"/>
      <c r="AB241" s="115">
        <f>dec!E241</f>
        <v>0</v>
      </c>
      <c r="AC241" s="113">
        <f>dec!F241</f>
        <v>0</v>
      </c>
      <c r="AD241" s="115">
        <f>dec!G241</f>
        <v>0</v>
      </c>
      <c r="AE241" s="113">
        <f>dec!H241</f>
        <v>0</v>
      </c>
      <c r="AF241" s="16"/>
      <c r="AG241" s="18">
        <f t="shared" si="37"/>
        <v>0</v>
      </c>
      <c r="AH241" s="85">
        <f t="shared" si="37"/>
        <v>0</v>
      </c>
      <c r="AI241" s="18">
        <f t="shared" si="38"/>
        <v>0</v>
      </c>
      <c r="AJ241" s="85">
        <f t="shared" si="38"/>
        <v>0</v>
      </c>
      <c r="AK241" s="81">
        <f t="shared" si="39"/>
        <v>-232</v>
      </c>
      <c r="AL241"/>
      <c r="AM241"/>
      <c r="AN241"/>
    </row>
    <row r="242" spans="1:40" s="1" customFormat="1" ht="18.75">
      <c r="A242" s="17">
        <v>233</v>
      </c>
      <c r="B242" s="17" t="s">
        <v>1228</v>
      </c>
      <c r="C242" s="17">
        <v>233</v>
      </c>
      <c r="D242" s="21"/>
      <c r="E242" s="34">
        <f t="shared" si="33"/>
        <v>0</v>
      </c>
      <c r="F242" s="35">
        <f t="shared" si="33"/>
        <v>0</v>
      </c>
      <c r="G242" s="34">
        <f t="shared" si="34"/>
        <v>0</v>
      </c>
      <c r="H242" s="36">
        <f t="shared" si="34"/>
        <v>0</v>
      </c>
      <c r="I242" s="21"/>
      <c r="J242" s="15">
        <v>0</v>
      </c>
      <c r="K242" s="15">
        <v>0</v>
      </c>
      <c r="L242" s="16"/>
      <c r="M242" s="16"/>
      <c r="N242" s="36">
        <f t="shared" si="35"/>
        <v>0</v>
      </c>
      <c r="O242" s="36">
        <f t="shared" si="36"/>
        <v>0</v>
      </c>
      <c r="P242" s="16"/>
      <c r="Q242" s="85">
        <f t="shared" si="30"/>
        <v>0</v>
      </c>
      <c r="R242" s="16"/>
      <c r="S242" s="15">
        <f t="shared" si="31"/>
        <v>0</v>
      </c>
      <c r="T242">
        <v>233</v>
      </c>
      <c r="U242"/>
      <c r="V242"/>
      <c r="W242" s="15">
        <f t="shared" si="32"/>
        <v>0</v>
      </c>
      <c r="X242">
        <v>233</v>
      </c>
      <c r="Y242"/>
      <c r="Z242"/>
      <c r="AA242"/>
      <c r="AB242" s="115">
        <f>dec!E242</f>
        <v>0</v>
      </c>
      <c r="AC242" s="113">
        <f>dec!F242</f>
        <v>0</v>
      </c>
      <c r="AD242" s="115">
        <f>dec!G242</f>
        <v>0</v>
      </c>
      <c r="AE242" s="113">
        <f>dec!H242</f>
        <v>0</v>
      </c>
      <c r="AF242" s="16"/>
      <c r="AG242" s="18">
        <f t="shared" si="37"/>
        <v>0</v>
      </c>
      <c r="AH242" s="85">
        <f t="shared" si="37"/>
        <v>0</v>
      </c>
      <c r="AI242" s="18">
        <f t="shared" si="38"/>
        <v>0</v>
      </c>
      <c r="AJ242" s="85">
        <f t="shared" si="38"/>
        <v>0</v>
      </c>
      <c r="AK242" s="81">
        <f t="shared" si="39"/>
        <v>-233</v>
      </c>
      <c r="AL242"/>
      <c r="AM242"/>
      <c r="AN242"/>
    </row>
    <row r="243" spans="1:40" ht="18.75">
      <c r="A243" s="19">
        <v>234</v>
      </c>
      <c r="B243" s="19" t="s">
        <v>878</v>
      </c>
      <c r="C243" s="19">
        <v>234</v>
      </c>
      <c r="D243" s="21"/>
      <c r="E243" s="34">
        <f t="shared" si="33"/>
        <v>65</v>
      </c>
      <c r="F243" s="35">
        <f t="shared" si="33"/>
        <v>365994</v>
      </c>
      <c r="G243" s="34">
        <f t="shared" si="34"/>
        <v>10</v>
      </c>
      <c r="H243" s="36">
        <f t="shared" si="34"/>
        <v>50000</v>
      </c>
      <c r="I243" s="21"/>
      <c r="J243" s="15">
        <v>0</v>
      </c>
      <c r="K243" s="15">
        <v>0</v>
      </c>
      <c r="L243" s="16"/>
      <c r="M243" s="16"/>
      <c r="N243" s="36">
        <f t="shared" si="35"/>
        <v>365994</v>
      </c>
      <c r="O243" s="36">
        <f t="shared" si="36"/>
        <v>50000</v>
      </c>
      <c r="P243" s="20"/>
      <c r="Q243" s="85">
        <f t="shared" si="30"/>
        <v>832063</v>
      </c>
      <c r="R243" s="20"/>
      <c r="S243" s="15">
        <f t="shared" si="31"/>
        <v>0</v>
      </c>
      <c r="T243">
        <v>234</v>
      </c>
      <c r="U243">
        <v>65</v>
      </c>
      <c r="V243">
        <v>365994</v>
      </c>
      <c r="W243" s="15">
        <f t="shared" si="32"/>
        <v>0</v>
      </c>
      <c r="X243">
        <v>234</v>
      </c>
      <c r="Y243">
        <v>10</v>
      </c>
      <c r="Z243">
        <v>50000</v>
      </c>
      <c r="AA243"/>
      <c r="AB243" s="115">
        <f>dec!E243</f>
        <v>65</v>
      </c>
      <c r="AC243" s="113">
        <f>dec!F243</f>
        <v>384684</v>
      </c>
      <c r="AD243" s="115">
        <f>dec!G243</f>
        <v>8</v>
      </c>
      <c r="AE243" s="113">
        <f>dec!H243</f>
        <v>40000</v>
      </c>
      <c r="AF243" s="16"/>
      <c r="AG243" s="18">
        <f t="shared" si="37"/>
        <v>0</v>
      </c>
      <c r="AH243" s="85">
        <f t="shared" si="37"/>
        <v>-18690</v>
      </c>
      <c r="AI243" s="18">
        <f t="shared" si="38"/>
        <v>2</v>
      </c>
      <c r="AJ243" s="85">
        <f t="shared" si="38"/>
        <v>10000</v>
      </c>
      <c r="AK243" s="81">
        <f t="shared" si="39"/>
        <v>-234</v>
      </c>
      <c r="AL243"/>
      <c r="AM243"/>
      <c r="AN243"/>
    </row>
    <row r="244" spans="1:40" s="1" customFormat="1" ht="18.75">
      <c r="A244" s="17">
        <v>235</v>
      </c>
      <c r="B244" s="17" t="s">
        <v>1229</v>
      </c>
      <c r="C244" s="17">
        <v>235</v>
      </c>
      <c r="D244" s="21"/>
      <c r="E244" s="34">
        <f t="shared" si="33"/>
        <v>0</v>
      </c>
      <c r="F244" s="35">
        <f t="shared" si="33"/>
        <v>0</v>
      </c>
      <c r="G244" s="34">
        <f t="shared" si="34"/>
        <v>0</v>
      </c>
      <c r="H244" s="36">
        <f t="shared" si="34"/>
        <v>0</v>
      </c>
      <c r="I244" s="21"/>
      <c r="J244" s="15">
        <v>0</v>
      </c>
      <c r="K244" s="15">
        <v>0</v>
      </c>
      <c r="L244" s="16"/>
      <c r="M244" s="16"/>
      <c r="N244" s="36">
        <f t="shared" si="35"/>
        <v>0</v>
      </c>
      <c r="O244" s="36">
        <f t="shared" si="36"/>
        <v>0</v>
      </c>
      <c r="P244" s="16"/>
      <c r="Q244" s="85">
        <f t="shared" si="30"/>
        <v>0</v>
      </c>
      <c r="R244" s="16"/>
      <c r="S244" s="15">
        <f t="shared" si="31"/>
        <v>0</v>
      </c>
      <c r="T244">
        <v>235</v>
      </c>
      <c r="U244"/>
      <c r="V244"/>
      <c r="W244" s="15">
        <f t="shared" si="32"/>
        <v>0</v>
      </c>
      <c r="X244">
        <v>235</v>
      </c>
      <c r="Y244"/>
      <c r="Z244"/>
      <c r="AA244"/>
      <c r="AB244" s="115">
        <f>dec!E244</f>
        <v>0</v>
      </c>
      <c r="AC244" s="113">
        <f>dec!F244</f>
        <v>0</v>
      </c>
      <c r="AD244" s="115">
        <f>dec!G244</f>
        <v>0</v>
      </c>
      <c r="AE244" s="113">
        <f>dec!H244</f>
        <v>0</v>
      </c>
      <c r="AF244" s="16"/>
      <c r="AG244" s="18">
        <f t="shared" si="37"/>
        <v>0</v>
      </c>
      <c r="AH244" s="85">
        <f t="shared" si="37"/>
        <v>0</v>
      </c>
      <c r="AI244" s="18">
        <f t="shared" si="38"/>
        <v>0</v>
      </c>
      <c r="AJ244" s="85">
        <f t="shared" si="38"/>
        <v>0</v>
      </c>
      <c r="AK244" s="81">
        <f t="shared" si="39"/>
        <v>-235</v>
      </c>
      <c r="AL244"/>
      <c r="AM244"/>
      <c r="AN244"/>
    </row>
    <row r="245" spans="1:40" ht="18.75">
      <c r="A245" s="19">
        <v>236</v>
      </c>
      <c r="B245" s="19" t="s">
        <v>1267</v>
      </c>
      <c r="C245" s="19">
        <v>236</v>
      </c>
      <c r="D245" s="21"/>
      <c r="E245" s="34">
        <f t="shared" si="33"/>
        <v>95</v>
      </c>
      <c r="F245" s="35">
        <f t="shared" si="33"/>
        <v>521024</v>
      </c>
      <c r="G245" s="34">
        <f t="shared" si="34"/>
        <v>431</v>
      </c>
      <c r="H245" s="36">
        <f t="shared" si="34"/>
        <v>2389331</v>
      </c>
      <c r="I245" s="21"/>
      <c r="J245" s="15">
        <v>0</v>
      </c>
      <c r="K245" s="15">
        <v>539</v>
      </c>
      <c r="L245" s="16"/>
      <c r="M245" s="16"/>
      <c r="N245" s="36">
        <f t="shared" si="35"/>
        <v>521024</v>
      </c>
      <c r="O245" s="36">
        <f t="shared" si="36"/>
        <v>2389870</v>
      </c>
      <c r="P245" s="20"/>
      <c r="Q245" s="85">
        <f t="shared" si="30"/>
        <v>5822314</v>
      </c>
      <c r="R245" s="20"/>
      <c r="S245" s="15">
        <f t="shared" si="31"/>
        <v>0</v>
      </c>
      <c r="T245">
        <v>236</v>
      </c>
      <c r="U245">
        <v>95</v>
      </c>
      <c r="V245">
        <v>521024</v>
      </c>
      <c r="W245" s="15">
        <f t="shared" si="32"/>
        <v>0</v>
      </c>
      <c r="X245">
        <v>236</v>
      </c>
      <c r="Y245">
        <v>431</v>
      </c>
      <c r="Z245">
        <v>2389331</v>
      </c>
      <c r="AA245"/>
      <c r="AB245" s="115">
        <f>dec!E245</f>
        <v>91</v>
      </c>
      <c r="AC245" s="113">
        <f>dec!F245</f>
        <v>515935</v>
      </c>
      <c r="AD245" s="115">
        <f>dec!G245</f>
        <v>466.5</v>
      </c>
      <c r="AE245" s="113">
        <f>dec!H245</f>
        <v>2654601</v>
      </c>
      <c r="AF245" s="16"/>
      <c r="AG245" s="18">
        <f t="shared" si="37"/>
        <v>4</v>
      </c>
      <c r="AH245" s="85">
        <f t="shared" si="37"/>
        <v>5089</v>
      </c>
      <c r="AI245" s="18">
        <f t="shared" si="38"/>
        <v>-35.5</v>
      </c>
      <c r="AJ245" s="85">
        <f t="shared" si="38"/>
        <v>-265270</v>
      </c>
      <c r="AK245" s="81">
        <f t="shared" si="39"/>
        <v>-236</v>
      </c>
      <c r="AL245"/>
      <c r="AM245"/>
      <c r="AN245"/>
    </row>
    <row r="246" spans="1:40" s="1" customFormat="1" ht="18.75">
      <c r="A246" s="17">
        <v>237</v>
      </c>
      <c r="B246" s="17" t="s">
        <v>1230</v>
      </c>
      <c r="C246" s="17">
        <v>237</v>
      </c>
      <c r="D246" s="21"/>
      <c r="E246" s="34">
        <f t="shared" si="33"/>
        <v>0</v>
      </c>
      <c r="F246" s="35">
        <f t="shared" si="33"/>
        <v>0</v>
      </c>
      <c r="G246" s="34">
        <f t="shared" si="34"/>
        <v>0</v>
      </c>
      <c r="H246" s="36">
        <f t="shared" si="34"/>
        <v>0</v>
      </c>
      <c r="I246" s="21"/>
      <c r="J246" s="15">
        <v>0</v>
      </c>
      <c r="K246" s="15">
        <v>0</v>
      </c>
      <c r="L246" s="16"/>
      <c r="M246" s="16"/>
      <c r="N246" s="36">
        <f t="shared" si="35"/>
        <v>0</v>
      </c>
      <c r="O246" s="36">
        <f t="shared" si="36"/>
        <v>0</v>
      </c>
      <c r="P246" s="16"/>
      <c r="Q246" s="85">
        <f t="shared" si="30"/>
        <v>0</v>
      </c>
      <c r="R246" s="16"/>
      <c r="S246" s="15">
        <f t="shared" si="31"/>
        <v>0</v>
      </c>
      <c r="T246">
        <v>237</v>
      </c>
      <c r="U246"/>
      <c r="V246"/>
      <c r="W246" s="15">
        <f t="shared" si="32"/>
        <v>0</v>
      </c>
      <c r="X246">
        <v>237</v>
      </c>
      <c r="Y246"/>
      <c r="Z246"/>
      <c r="AA246"/>
      <c r="AB246" s="115">
        <f>dec!E246</f>
        <v>0</v>
      </c>
      <c r="AC246" s="113">
        <f>dec!F246</f>
        <v>0</v>
      </c>
      <c r="AD246" s="115">
        <f>dec!G246</f>
        <v>0</v>
      </c>
      <c r="AE246" s="113">
        <f>dec!H246</f>
        <v>0</v>
      </c>
      <c r="AF246" s="16"/>
      <c r="AG246" s="18">
        <f t="shared" si="37"/>
        <v>0</v>
      </c>
      <c r="AH246" s="85">
        <f t="shared" si="37"/>
        <v>0</v>
      </c>
      <c r="AI246" s="18">
        <f t="shared" si="38"/>
        <v>0</v>
      </c>
      <c r="AJ246" s="85">
        <f t="shared" si="38"/>
        <v>0</v>
      </c>
      <c r="AK246" s="81">
        <f t="shared" si="39"/>
        <v>-237</v>
      </c>
      <c r="AL246"/>
      <c r="AM246"/>
      <c r="AN246"/>
    </row>
    <row r="247" spans="1:40" s="1" customFormat="1" ht="18.75">
      <c r="A247" s="17">
        <v>238</v>
      </c>
      <c r="B247" s="17" t="s">
        <v>1231</v>
      </c>
      <c r="C247" s="17">
        <v>238</v>
      </c>
      <c r="D247" s="21"/>
      <c r="E247" s="34">
        <f t="shared" si="33"/>
        <v>0</v>
      </c>
      <c r="F247" s="35">
        <f t="shared" si="33"/>
        <v>0</v>
      </c>
      <c r="G247" s="34">
        <f t="shared" si="34"/>
        <v>0</v>
      </c>
      <c r="H247" s="36">
        <f t="shared" si="34"/>
        <v>0</v>
      </c>
      <c r="I247" s="21"/>
      <c r="J247" s="15">
        <v>0</v>
      </c>
      <c r="K247" s="15">
        <v>0</v>
      </c>
      <c r="L247" s="16"/>
      <c r="M247" s="16"/>
      <c r="N247" s="36">
        <f t="shared" si="35"/>
        <v>0</v>
      </c>
      <c r="O247" s="36">
        <f t="shared" si="36"/>
        <v>0</v>
      </c>
      <c r="P247" s="16"/>
      <c r="Q247" s="85">
        <f t="shared" si="30"/>
        <v>0</v>
      </c>
      <c r="R247" s="16"/>
      <c r="S247" s="15">
        <f t="shared" si="31"/>
        <v>0</v>
      </c>
      <c r="T247">
        <v>238</v>
      </c>
      <c r="U247"/>
      <c r="V247"/>
      <c r="W247" s="15">
        <f t="shared" si="32"/>
        <v>0</v>
      </c>
      <c r="X247">
        <v>238</v>
      </c>
      <c r="Y247"/>
      <c r="Z247"/>
      <c r="AA247"/>
      <c r="AB247" s="115">
        <f>dec!E247</f>
        <v>0</v>
      </c>
      <c r="AC247" s="113">
        <f>dec!F247</f>
        <v>0</v>
      </c>
      <c r="AD247" s="115">
        <f>dec!G247</f>
        <v>0</v>
      </c>
      <c r="AE247" s="113">
        <f>dec!H247</f>
        <v>0</v>
      </c>
      <c r="AF247" s="16"/>
      <c r="AG247" s="18">
        <f t="shared" si="37"/>
        <v>0</v>
      </c>
      <c r="AH247" s="85">
        <f t="shared" si="37"/>
        <v>0</v>
      </c>
      <c r="AI247" s="18">
        <f t="shared" si="38"/>
        <v>0</v>
      </c>
      <c r="AJ247" s="85">
        <f t="shared" si="38"/>
        <v>0</v>
      </c>
      <c r="AK247" s="81">
        <f t="shared" si="39"/>
        <v>-238</v>
      </c>
      <c r="AL247"/>
      <c r="AM247"/>
      <c r="AN247"/>
    </row>
    <row r="248" spans="1:40" ht="18.75">
      <c r="A248" s="19">
        <v>239</v>
      </c>
      <c r="B248" s="19" t="s">
        <v>904</v>
      </c>
      <c r="C248" s="19">
        <v>239</v>
      </c>
      <c r="D248" s="21"/>
      <c r="E248" s="34">
        <f t="shared" si="33"/>
        <v>0</v>
      </c>
      <c r="F248" s="35">
        <f t="shared" si="33"/>
        <v>0</v>
      </c>
      <c r="G248" s="34">
        <f t="shared" si="34"/>
        <v>50</v>
      </c>
      <c r="H248" s="36">
        <f t="shared" si="34"/>
        <v>274591</v>
      </c>
      <c r="I248" s="21"/>
      <c r="J248" s="15">
        <v>0</v>
      </c>
      <c r="K248" s="15">
        <v>0</v>
      </c>
      <c r="L248" s="16"/>
      <c r="M248" s="16"/>
      <c r="N248" s="36">
        <f t="shared" si="35"/>
        <v>0</v>
      </c>
      <c r="O248" s="36">
        <f t="shared" si="36"/>
        <v>274591</v>
      </c>
      <c r="P248" s="20"/>
      <c r="Q248" s="85">
        <f t="shared" si="30"/>
        <v>549232</v>
      </c>
      <c r="R248" s="20"/>
      <c r="S248" s="15">
        <f t="shared" si="31"/>
        <v>0</v>
      </c>
      <c r="T248">
        <v>239</v>
      </c>
      <c r="U248"/>
      <c r="V248"/>
      <c r="W248" s="15">
        <f t="shared" si="32"/>
        <v>0</v>
      </c>
      <c r="X248">
        <v>239</v>
      </c>
      <c r="Y248">
        <v>50</v>
      </c>
      <c r="Z248">
        <v>274591</v>
      </c>
      <c r="AA248"/>
      <c r="AB248" s="115">
        <f>dec!E248</f>
        <v>0</v>
      </c>
      <c r="AC248" s="113">
        <f>dec!F248</f>
        <v>0</v>
      </c>
      <c r="AD248" s="115">
        <f>dec!G248</f>
        <v>55.5</v>
      </c>
      <c r="AE248" s="113">
        <f>dec!H248</f>
        <v>325368</v>
      </c>
      <c r="AF248" s="16"/>
      <c r="AG248" s="18">
        <f t="shared" si="37"/>
        <v>0</v>
      </c>
      <c r="AH248" s="85">
        <f t="shared" si="37"/>
        <v>0</v>
      </c>
      <c r="AI248" s="18">
        <f t="shared" si="38"/>
        <v>-5.5</v>
      </c>
      <c r="AJ248" s="85">
        <f t="shared" si="38"/>
        <v>-50777</v>
      </c>
      <c r="AK248" s="81">
        <f t="shared" si="39"/>
        <v>-239</v>
      </c>
      <c r="AL248"/>
      <c r="AM248"/>
      <c r="AN248"/>
    </row>
    <row r="249" spans="1:40" ht="18.75">
      <c r="A249" s="19">
        <v>240</v>
      </c>
      <c r="B249" s="19" t="s">
        <v>1233</v>
      </c>
      <c r="C249" s="19">
        <v>240</v>
      </c>
      <c r="D249" s="21"/>
      <c r="E249" s="34">
        <f t="shared" si="33"/>
        <v>4</v>
      </c>
      <c r="F249" s="35">
        <f t="shared" si="33"/>
        <v>20000</v>
      </c>
      <c r="G249" s="34">
        <f t="shared" si="34"/>
        <v>1</v>
      </c>
      <c r="H249" s="36">
        <f t="shared" si="34"/>
        <v>5000</v>
      </c>
      <c r="I249" s="21"/>
      <c r="J249" s="15">
        <v>0</v>
      </c>
      <c r="K249" s="15">
        <v>0</v>
      </c>
      <c r="L249" s="16"/>
      <c r="M249" s="16"/>
      <c r="N249" s="36">
        <f t="shared" si="35"/>
        <v>20000</v>
      </c>
      <c r="O249" s="36">
        <f t="shared" si="36"/>
        <v>5000</v>
      </c>
      <c r="P249" s="20"/>
      <c r="Q249" s="85">
        <f t="shared" si="30"/>
        <v>50005</v>
      </c>
      <c r="R249" s="20"/>
      <c r="S249" s="15">
        <f t="shared" si="31"/>
        <v>0</v>
      </c>
      <c r="T249">
        <v>240</v>
      </c>
      <c r="U249">
        <v>4</v>
      </c>
      <c r="V249">
        <v>20000</v>
      </c>
      <c r="W249" s="15">
        <f t="shared" si="32"/>
        <v>0</v>
      </c>
      <c r="X249">
        <v>240</v>
      </c>
      <c r="Y249">
        <v>1</v>
      </c>
      <c r="Z249">
        <v>5000</v>
      </c>
      <c r="AA249"/>
      <c r="AB249" s="115">
        <f>dec!E249</f>
        <v>5</v>
      </c>
      <c r="AC249" s="113">
        <f>dec!F249</f>
        <v>25000</v>
      </c>
      <c r="AD249" s="115">
        <f>dec!G249</f>
        <v>1</v>
      </c>
      <c r="AE249" s="113">
        <f>dec!H249</f>
        <v>5000</v>
      </c>
      <c r="AF249" s="16"/>
      <c r="AG249" s="18">
        <f t="shared" si="37"/>
        <v>-1</v>
      </c>
      <c r="AH249" s="85">
        <f t="shared" si="37"/>
        <v>-5000</v>
      </c>
      <c r="AI249" s="18">
        <f t="shared" si="38"/>
        <v>0</v>
      </c>
      <c r="AJ249" s="85">
        <f t="shared" si="38"/>
        <v>0</v>
      </c>
      <c r="AK249" s="81">
        <f t="shared" si="39"/>
        <v>-240</v>
      </c>
      <c r="AL249"/>
      <c r="AM249"/>
      <c r="AN249"/>
    </row>
    <row r="250" spans="1:40" s="1" customFormat="1" ht="18.75">
      <c r="A250" s="17">
        <v>241</v>
      </c>
      <c r="B250" s="17" t="s">
        <v>1234</v>
      </c>
      <c r="C250" s="17">
        <v>241</v>
      </c>
      <c r="D250" s="21"/>
      <c r="E250" s="34">
        <f t="shared" si="33"/>
        <v>0</v>
      </c>
      <c r="F250" s="35">
        <f t="shared" si="33"/>
        <v>0</v>
      </c>
      <c r="G250" s="34">
        <f t="shared" si="34"/>
        <v>0</v>
      </c>
      <c r="H250" s="36">
        <f t="shared" si="34"/>
        <v>0</v>
      </c>
      <c r="I250" s="21"/>
      <c r="J250" s="15">
        <v>0</v>
      </c>
      <c r="K250" s="15">
        <v>0</v>
      </c>
      <c r="L250" s="16"/>
      <c r="M250" s="16"/>
      <c r="N250" s="36">
        <f t="shared" si="35"/>
        <v>0</v>
      </c>
      <c r="O250" s="36">
        <f t="shared" si="36"/>
        <v>0</v>
      </c>
      <c r="P250" s="16"/>
      <c r="Q250" s="85">
        <f t="shared" si="30"/>
        <v>0</v>
      </c>
      <c r="R250" s="16"/>
      <c r="S250" s="15">
        <f t="shared" si="31"/>
        <v>0</v>
      </c>
      <c r="T250">
        <v>241</v>
      </c>
      <c r="U250"/>
      <c r="V250"/>
      <c r="W250" s="15">
        <f t="shared" si="32"/>
        <v>0</v>
      </c>
      <c r="X250">
        <v>241</v>
      </c>
      <c r="Y250"/>
      <c r="Z250"/>
      <c r="AA250"/>
      <c r="AB250" s="115">
        <f>dec!E250</f>
        <v>0</v>
      </c>
      <c r="AC250" s="113">
        <f>dec!F250</f>
        <v>0</v>
      </c>
      <c r="AD250" s="115">
        <f>dec!G250</f>
        <v>0</v>
      </c>
      <c r="AE250" s="113">
        <f>dec!H250</f>
        <v>0</v>
      </c>
      <c r="AF250" s="16"/>
      <c r="AG250" s="18">
        <f t="shared" si="37"/>
        <v>0</v>
      </c>
      <c r="AH250" s="85">
        <f t="shared" si="37"/>
        <v>0</v>
      </c>
      <c r="AI250" s="18">
        <f t="shared" si="38"/>
        <v>0</v>
      </c>
      <c r="AJ250" s="85">
        <f t="shared" si="38"/>
        <v>0</v>
      </c>
      <c r="AK250" s="81">
        <f t="shared" si="39"/>
        <v>-241</v>
      </c>
      <c r="AL250"/>
      <c r="AM250"/>
      <c r="AN250"/>
    </row>
    <row r="251" spans="1:40" ht="18.75">
      <c r="A251" s="19">
        <v>242</v>
      </c>
      <c r="B251" s="19" t="s">
        <v>882</v>
      </c>
      <c r="C251" s="19">
        <v>242</v>
      </c>
      <c r="D251" s="21"/>
      <c r="E251" s="34">
        <f t="shared" si="33"/>
        <v>28</v>
      </c>
      <c r="F251" s="35">
        <f t="shared" si="33"/>
        <v>245261</v>
      </c>
      <c r="G251" s="34">
        <f t="shared" si="34"/>
        <v>20</v>
      </c>
      <c r="H251" s="36">
        <f t="shared" si="34"/>
        <v>131511</v>
      </c>
      <c r="I251" s="21"/>
      <c r="J251" s="15">
        <v>0</v>
      </c>
      <c r="K251" s="15">
        <v>0</v>
      </c>
      <c r="L251" s="16"/>
      <c r="M251" s="16"/>
      <c r="N251" s="36">
        <f t="shared" si="35"/>
        <v>245261</v>
      </c>
      <c r="O251" s="36">
        <f t="shared" si="36"/>
        <v>131511</v>
      </c>
      <c r="P251" s="20"/>
      <c r="Q251" s="85">
        <f t="shared" si="30"/>
        <v>753592</v>
      </c>
      <c r="R251" s="20"/>
      <c r="S251" s="15">
        <f t="shared" si="31"/>
        <v>0</v>
      </c>
      <c r="T251">
        <v>242</v>
      </c>
      <c r="U251">
        <v>28</v>
      </c>
      <c r="V251">
        <v>245261</v>
      </c>
      <c r="W251" s="15">
        <f t="shared" si="32"/>
        <v>0</v>
      </c>
      <c r="X251">
        <v>242</v>
      </c>
      <c r="Y251">
        <v>20</v>
      </c>
      <c r="Z251">
        <v>131511</v>
      </c>
      <c r="AA251"/>
      <c r="AB251" s="115">
        <f>dec!E251</f>
        <v>37</v>
      </c>
      <c r="AC251" s="113">
        <f>dec!F251</f>
        <v>245160</v>
      </c>
      <c r="AD251" s="115">
        <f>dec!G251</f>
        <v>21</v>
      </c>
      <c r="AE251" s="113">
        <f>dec!H251</f>
        <v>129934</v>
      </c>
      <c r="AF251" s="16"/>
      <c r="AG251" s="18">
        <f t="shared" si="37"/>
        <v>-9</v>
      </c>
      <c r="AH251" s="85">
        <f t="shared" si="37"/>
        <v>101</v>
      </c>
      <c r="AI251" s="18">
        <f t="shared" si="38"/>
        <v>-1</v>
      </c>
      <c r="AJ251" s="85">
        <f t="shared" si="38"/>
        <v>1577</v>
      </c>
      <c r="AK251" s="81">
        <f t="shared" si="39"/>
        <v>-242</v>
      </c>
      <c r="AL251"/>
      <c r="AM251"/>
      <c r="AN251"/>
    </row>
    <row r="252" spans="1:40" ht="18.75">
      <c r="A252" s="19">
        <v>243</v>
      </c>
      <c r="B252" s="19" t="s">
        <v>1235</v>
      </c>
      <c r="C252" s="19">
        <v>243</v>
      </c>
      <c r="D252" s="21"/>
      <c r="E252" s="34">
        <f t="shared" si="33"/>
        <v>0</v>
      </c>
      <c r="F252" s="35">
        <f t="shared" si="33"/>
        <v>0</v>
      </c>
      <c r="G252" s="34">
        <f t="shared" si="34"/>
        <v>11</v>
      </c>
      <c r="H252" s="36">
        <f t="shared" si="34"/>
        <v>78202</v>
      </c>
      <c r="I252" s="21"/>
      <c r="J252" s="15">
        <v>0</v>
      </c>
      <c r="K252" s="15">
        <v>0</v>
      </c>
      <c r="L252" s="16"/>
      <c r="M252" s="16"/>
      <c r="N252" s="36">
        <f t="shared" si="35"/>
        <v>0</v>
      </c>
      <c r="O252" s="36">
        <f t="shared" si="36"/>
        <v>78202</v>
      </c>
      <c r="P252" s="20"/>
      <c r="Q252" s="85">
        <f t="shared" si="30"/>
        <v>156415</v>
      </c>
      <c r="R252" s="20"/>
      <c r="S252" s="15">
        <f t="shared" si="31"/>
        <v>0</v>
      </c>
      <c r="T252">
        <v>243</v>
      </c>
      <c r="U252"/>
      <c r="V252"/>
      <c r="W252" s="15">
        <f t="shared" si="32"/>
        <v>0</v>
      </c>
      <c r="X252">
        <v>243</v>
      </c>
      <c r="Y252">
        <v>11</v>
      </c>
      <c r="Z252">
        <v>78202</v>
      </c>
      <c r="AA252"/>
      <c r="AB252" s="115">
        <f>dec!E252</f>
        <v>0</v>
      </c>
      <c r="AC252" s="113">
        <f>dec!F252</f>
        <v>0</v>
      </c>
      <c r="AD252" s="115">
        <f>dec!G252</f>
        <v>10</v>
      </c>
      <c r="AE252" s="113">
        <f>dec!H252</f>
        <v>79440</v>
      </c>
      <c r="AF252" s="16"/>
      <c r="AG252" s="18">
        <f t="shared" si="37"/>
        <v>0</v>
      </c>
      <c r="AH252" s="85">
        <f t="shared" si="37"/>
        <v>0</v>
      </c>
      <c r="AI252" s="18">
        <f t="shared" si="38"/>
        <v>1</v>
      </c>
      <c r="AJ252" s="85">
        <f t="shared" si="38"/>
        <v>-1238</v>
      </c>
      <c r="AK252" s="81">
        <f t="shared" si="39"/>
        <v>-243</v>
      </c>
      <c r="AL252"/>
      <c r="AM252"/>
      <c r="AN252"/>
    </row>
    <row r="253" spans="1:40" ht="18.75">
      <c r="A253" s="19">
        <v>244</v>
      </c>
      <c r="B253" s="19" t="s">
        <v>838</v>
      </c>
      <c r="C253" s="19">
        <v>244</v>
      </c>
      <c r="D253" s="21"/>
      <c r="E253" s="34">
        <f t="shared" si="33"/>
        <v>4</v>
      </c>
      <c r="F253" s="35">
        <f t="shared" si="33"/>
        <v>22039</v>
      </c>
      <c r="G253" s="34">
        <f t="shared" si="34"/>
        <v>152.5</v>
      </c>
      <c r="H253" s="36">
        <f t="shared" si="34"/>
        <v>888638</v>
      </c>
      <c r="I253" s="21"/>
      <c r="J253" s="15">
        <v>-40012</v>
      </c>
      <c r="K253" s="15">
        <v>75</v>
      </c>
      <c r="L253" s="16"/>
      <c r="M253" s="16"/>
      <c r="N253" s="36">
        <f t="shared" si="35"/>
        <v>-17973</v>
      </c>
      <c r="O253" s="36">
        <f t="shared" si="36"/>
        <v>888713</v>
      </c>
      <c r="P253" s="20"/>
      <c r="Q253" s="85">
        <f t="shared" si="30"/>
        <v>1741636.5</v>
      </c>
      <c r="R253" s="20"/>
      <c r="S253" s="15">
        <f t="shared" si="31"/>
        <v>0</v>
      </c>
      <c r="T253">
        <v>244</v>
      </c>
      <c r="U253">
        <v>4</v>
      </c>
      <c r="V253">
        <v>22039</v>
      </c>
      <c r="W253" s="15">
        <f t="shared" si="32"/>
        <v>0</v>
      </c>
      <c r="X253">
        <v>244</v>
      </c>
      <c r="Y253">
        <v>152.5</v>
      </c>
      <c r="Z253">
        <v>888638</v>
      </c>
      <c r="AA253"/>
      <c r="AB253" s="115">
        <f>dec!E253</f>
        <v>6</v>
      </c>
      <c r="AC253" s="113">
        <f>dec!F253</f>
        <v>47950</v>
      </c>
      <c r="AD253" s="115">
        <f>dec!G253</f>
        <v>161</v>
      </c>
      <c r="AE253" s="113">
        <f>dec!H253</f>
        <v>889801</v>
      </c>
      <c r="AF253" s="16"/>
      <c r="AG253" s="18">
        <f t="shared" si="37"/>
        <v>-2</v>
      </c>
      <c r="AH253" s="85">
        <f t="shared" si="37"/>
        <v>-25911</v>
      </c>
      <c r="AI253" s="18">
        <f t="shared" si="38"/>
        <v>-8.5</v>
      </c>
      <c r="AJ253" s="85">
        <f t="shared" si="38"/>
        <v>-1163</v>
      </c>
      <c r="AK253" s="81">
        <f t="shared" si="39"/>
        <v>-244</v>
      </c>
      <c r="AL253"/>
      <c r="AM253"/>
      <c r="AN253"/>
    </row>
    <row r="254" spans="1:40" s="1" customFormat="1" ht="18.75">
      <c r="A254" s="17">
        <v>245</v>
      </c>
      <c r="B254" s="17" t="s">
        <v>1236</v>
      </c>
      <c r="C254" s="17">
        <v>245</v>
      </c>
      <c r="D254" s="21"/>
      <c r="E254" s="34">
        <f t="shared" si="33"/>
        <v>0</v>
      </c>
      <c r="F254" s="35">
        <f t="shared" si="33"/>
        <v>0</v>
      </c>
      <c r="G254" s="34">
        <f t="shared" si="34"/>
        <v>0</v>
      </c>
      <c r="H254" s="36">
        <f t="shared" si="34"/>
        <v>0</v>
      </c>
      <c r="I254" s="21"/>
      <c r="J254" s="15">
        <v>0</v>
      </c>
      <c r="K254" s="15">
        <v>0</v>
      </c>
      <c r="L254" s="16"/>
      <c r="M254" s="16"/>
      <c r="N254" s="36">
        <f t="shared" si="35"/>
        <v>0</v>
      </c>
      <c r="O254" s="36">
        <f t="shared" si="36"/>
        <v>0</v>
      </c>
      <c r="P254" s="16"/>
      <c r="Q254" s="85">
        <f t="shared" si="30"/>
        <v>0</v>
      </c>
      <c r="R254" s="16"/>
      <c r="S254" s="15">
        <f t="shared" si="31"/>
        <v>0</v>
      </c>
      <c r="T254">
        <v>245</v>
      </c>
      <c r="U254"/>
      <c r="V254"/>
      <c r="W254" s="15">
        <f t="shared" si="32"/>
        <v>0</v>
      </c>
      <c r="X254">
        <v>245</v>
      </c>
      <c r="Y254"/>
      <c r="Z254"/>
      <c r="AA254"/>
      <c r="AB254" s="115">
        <f>dec!E254</f>
        <v>0</v>
      </c>
      <c r="AC254" s="113">
        <f>dec!F254</f>
        <v>0</v>
      </c>
      <c r="AD254" s="115">
        <f>dec!G254</f>
        <v>0</v>
      </c>
      <c r="AE254" s="113">
        <f>dec!H254</f>
        <v>0</v>
      </c>
      <c r="AF254" s="16"/>
      <c r="AG254" s="18">
        <f t="shared" si="37"/>
        <v>0</v>
      </c>
      <c r="AH254" s="85">
        <f t="shared" si="37"/>
        <v>0</v>
      </c>
      <c r="AI254" s="18">
        <f t="shared" si="38"/>
        <v>0</v>
      </c>
      <c r="AJ254" s="85">
        <f t="shared" si="38"/>
        <v>0</v>
      </c>
      <c r="AK254" s="81">
        <f t="shared" si="39"/>
        <v>-245</v>
      </c>
      <c r="AL254"/>
      <c r="AM254"/>
      <c r="AN254"/>
    </row>
    <row r="255" spans="1:40" s="1" customFormat="1" ht="18.75">
      <c r="A255" s="17">
        <v>246</v>
      </c>
      <c r="B255" s="17" t="s">
        <v>1273</v>
      </c>
      <c r="C255" s="17">
        <v>246</v>
      </c>
      <c r="D255" s="21"/>
      <c r="E255" s="34">
        <f t="shared" si="33"/>
        <v>0</v>
      </c>
      <c r="F255" s="35">
        <f t="shared" si="33"/>
        <v>0</v>
      </c>
      <c r="G255" s="34">
        <f t="shared" si="34"/>
        <v>3</v>
      </c>
      <c r="H255" s="36">
        <f t="shared" si="34"/>
        <v>18400</v>
      </c>
      <c r="I255" s="21"/>
      <c r="J255" s="15">
        <v>0</v>
      </c>
      <c r="K255" s="15">
        <v>0</v>
      </c>
      <c r="L255" s="16"/>
      <c r="M255" s="16"/>
      <c r="N255" s="36">
        <f t="shared" si="35"/>
        <v>0</v>
      </c>
      <c r="O255" s="36">
        <f t="shared" si="36"/>
        <v>18400</v>
      </c>
      <c r="P255" s="16"/>
      <c r="Q255" s="85">
        <f t="shared" si="30"/>
        <v>36803</v>
      </c>
      <c r="R255" s="16"/>
      <c r="S255" s="15">
        <f t="shared" si="31"/>
        <v>0</v>
      </c>
      <c r="T255">
        <v>246</v>
      </c>
      <c r="U255"/>
      <c r="V255"/>
      <c r="W255" s="15">
        <f t="shared" si="32"/>
        <v>0</v>
      </c>
      <c r="X255">
        <v>246</v>
      </c>
      <c r="Y255">
        <v>3</v>
      </c>
      <c r="Z255">
        <v>18400</v>
      </c>
      <c r="AA255"/>
      <c r="AB255" s="115">
        <f>dec!E255</f>
        <v>0</v>
      </c>
      <c r="AC255" s="113">
        <f>dec!F255</f>
        <v>0</v>
      </c>
      <c r="AD255" s="115">
        <f>dec!G255</f>
        <v>5</v>
      </c>
      <c r="AE255" s="113">
        <f>dec!H255</f>
        <v>39800</v>
      </c>
      <c r="AF255" s="16"/>
      <c r="AG255" s="18">
        <f t="shared" si="37"/>
        <v>0</v>
      </c>
      <c r="AH255" s="85">
        <f t="shared" si="37"/>
        <v>0</v>
      </c>
      <c r="AI255" s="18">
        <f t="shared" si="38"/>
        <v>-2</v>
      </c>
      <c r="AJ255" s="85">
        <f t="shared" si="38"/>
        <v>-21400</v>
      </c>
      <c r="AK255" s="81">
        <f t="shared" si="39"/>
        <v>-246</v>
      </c>
      <c r="AL255"/>
      <c r="AM255"/>
      <c r="AN255"/>
    </row>
    <row r="256" spans="1:40" s="1" customFormat="1" ht="18.75">
      <c r="A256" s="17">
        <v>247</v>
      </c>
      <c r="B256" s="17" t="s">
        <v>1237</v>
      </c>
      <c r="C256" s="17">
        <v>247</v>
      </c>
      <c r="D256" s="21"/>
      <c r="E256" s="34">
        <f t="shared" si="33"/>
        <v>0</v>
      </c>
      <c r="F256" s="35">
        <f t="shared" si="33"/>
        <v>0</v>
      </c>
      <c r="G256" s="34">
        <f t="shared" si="34"/>
        <v>0</v>
      </c>
      <c r="H256" s="36">
        <f t="shared" si="34"/>
        <v>0</v>
      </c>
      <c r="I256" s="21"/>
      <c r="J256" s="15">
        <v>0</v>
      </c>
      <c r="K256" s="15">
        <v>0</v>
      </c>
      <c r="L256" s="16"/>
      <c r="M256" s="16"/>
      <c r="N256" s="36">
        <f t="shared" si="35"/>
        <v>0</v>
      </c>
      <c r="O256" s="36">
        <f t="shared" si="36"/>
        <v>0</v>
      </c>
      <c r="P256" s="16"/>
      <c r="Q256" s="85">
        <f t="shared" si="30"/>
        <v>0</v>
      </c>
      <c r="R256" s="16"/>
      <c r="S256" s="15">
        <f t="shared" si="31"/>
        <v>0</v>
      </c>
      <c r="T256">
        <v>247</v>
      </c>
      <c r="U256" s="71"/>
      <c r="V256" s="71"/>
      <c r="W256" s="15">
        <f t="shared" si="32"/>
        <v>0</v>
      </c>
      <c r="X256">
        <v>247</v>
      </c>
      <c r="Y256"/>
      <c r="Z256"/>
      <c r="AA256"/>
      <c r="AB256" s="115">
        <f>dec!E256</f>
        <v>0</v>
      </c>
      <c r="AC256" s="113">
        <f>dec!F256</f>
        <v>0</v>
      </c>
      <c r="AD256" s="115">
        <f>dec!G256</f>
        <v>0</v>
      </c>
      <c r="AE256" s="113">
        <f>dec!H256</f>
        <v>0</v>
      </c>
      <c r="AF256" s="16"/>
      <c r="AG256" s="18">
        <f t="shared" si="37"/>
        <v>0</v>
      </c>
      <c r="AH256" s="85">
        <f t="shared" si="37"/>
        <v>0</v>
      </c>
      <c r="AI256" s="18">
        <f t="shared" si="38"/>
        <v>0</v>
      </c>
      <c r="AJ256" s="85">
        <f t="shared" si="38"/>
        <v>0</v>
      </c>
      <c r="AK256" s="81">
        <f t="shared" si="39"/>
        <v>-247</v>
      </c>
      <c r="AL256"/>
      <c r="AM256"/>
      <c r="AN256"/>
    </row>
    <row r="257" spans="1:40" ht="18.75">
      <c r="A257" s="19">
        <v>248</v>
      </c>
      <c r="B257" s="19" t="s">
        <v>1304</v>
      </c>
      <c r="C257" s="19">
        <v>248</v>
      </c>
      <c r="D257" s="21"/>
      <c r="E257" s="34">
        <f t="shared" si="33"/>
        <v>0</v>
      </c>
      <c r="F257" s="35">
        <f t="shared" si="33"/>
        <v>0</v>
      </c>
      <c r="G257" s="34">
        <f t="shared" si="34"/>
        <v>11</v>
      </c>
      <c r="H257" s="36">
        <f t="shared" si="34"/>
        <v>63632</v>
      </c>
      <c r="I257" s="21"/>
      <c r="J257" s="15">
        <v>0</v>
      </c>
      <c r="K257" s="15">
        <v>0</v>
      </c>
      <c r="L257" s="16"/>
      <c r="M257" s="16"/>
      <c r="N257" s="36">
        <f t="shared" si="35"/>
        <v>0</v>
      </c>
      <c r="O257" s="36">
        <f t="shared" si="36"/>
        <v>63632</v>
      </c>
      <c r="P257" s="20"/>
      <c r="Q257" s="85">
        <f t="shared" si="30"/>
        <v>127275</v>
      </c>
      <c r="R257" s="20"/>
      <c r="S257" s="15">
        <f t="shared" si="31"/>
        <v>0</v>
      </c>
      <c r="T257">
        <v>248</v>
      </c>
      <c r="U257"/>
      <c r="V257"/>
      <c r="W257" s="15">
        <f t="shared" si="32"/>
        <v>0</v>
      </c>
      <c r="X257">
        <v>248</v>
      </c>
      <c r="Y257">
        <v>11</v>
      </c>
      <c r="Z257">
        <v>63632</v>
      </c>
      <c r="AA257"/>
      <c r="AB257" s="115">
        <f>dec!E257</f>
        <v>0</v>
      </c>
      <c r="AC257" s="113">
        <f>dec!F257</f>
        <v>0</v>
      </c>
      <c r="AD257" s="115">
        <f>dec!G257</f>
        <v>12</v>
      </c>
      <c r="AE257" s="113">
        <f>dec!H257</f>
        <v>70824</v>
      </c>
      <c r="AF257" s="16"/>
      <c r="AG257" s="18">
        <f t="shared" si="37"/>
        <v>0</v>
      </c>
      <c r="AH257" s="85">
        <f t="shared" si="37"/>
        <v>0</v>
      </c>
      <c r="AI257" s="18">
        <f t="shared" si="38"/>
        <v>-1</v>
      </c>
      <c r="AJ257" s="85">
        <f t="shared" si="38"/>
        <v>-7192</v>
      </c>
      <c r="AK257" s="81">
        <f t="shared" si="39"/>
        <v>-248</v>
      </c>
      <c r="AL257"/>
      <c r="AM257"/>
      <c r="AN257"/>
    </row>
    <row r="258" spans="1:40" ht="18.75">
      <c r="A258" s="19">
        <v>249</v>
      </c>
      <c r="B258" s="19" t="s">
        <v>881</v>
      </c>
      <c r="C258" s="19">
        <v>249</v>
      </c>
      <c r="D258" s="21"/>
      <c r="E258" s="34">
        <f t="shared" si="33"/>
        <v>65</v>
      </c>
      <c r="F258" s="35">
        <f t="shared" si="33"/>
        <v>329000</v>
      </c>
      <c r="G258" s="34">
        <f t="shared" si="34"/>
        <v>17</v>
      </c>
      <c r="H258" s="36">
        <f t="shared" si="34"/>
        <v>89505</v>
      </c>
      <c r="I258" s="21"/>
      <c r="J258" s="15">
        <v>0</v>
      </c>
      <c r="K258" s="15">
        <v>0</v>
      </c>
      <c r="L258" s="16"/>
      <c r="M258" s="16"/>
      <c r="N258" s="36">
        <f t="shared" si="35"/>
        <v>329000</v>
      </c>
      <c r="O258" s="36">
        <f t="shared" si="36"/>
        <v>89505</v>
      </c>
      <c r="P258" s="20"/>
      <c r="Q258" s="85">
        <f t="shared" si="30"/>
        <v>837092</v>
      </c>
      <c r="R258" s="20"/>
      <c r="S258" s="15">
        <f t="shared" si="31"/>
        <v>0</v>
      </c>
      <c r="T258">
        <v>249</v>
      </c>
      <c r="U258">
        <v>65</v>
      </c>
      <c r="V258">
        <v>329000</v>
      </c>
      <c r="W258" s="15">
        <f t="shared" si="32"/>
        <v>0</v>
      </c>
      <c r="X258">
        <v>249</v>
      </c>
      <c r="Y258">
        <v>17</v>
      </c>
      <c r="Z258">
        <v>89505</v>
      </c>
      <c r="AA258"/>
      <c r="AB258" s="115">
        <f>dec!E258</f>
        <v>80.5</v>
      </c>
      <c r="AC258" s="113">
        <f>dec!F258</f>
        <v>418500</v>
      </c>
      <c r="AD258" s="115">
        <f>dec!G258</f>
        <v>15</v>
      </c>
      <c r="AE258" s="113">
        <f>dec!H258</f>
        <v>83198</v>
      </c>
      <c r="AF258" s="16"/>
      <c r="AG258" s="18">
        <f t="shared" si="37"/>
        <v>-15.5</v>
      </c>
      <c r="AH258" s="85">
        <f t="shared" si="37"/>
        <v>-89500</v>
      </c>
      <c r="AI258" s="18">
        <f t="shared" si="38"/>
        <v>2</v>
      </c>
      <c r="AJ258" s="85">
        <f t="shared" si="38"/>
        <v>6307</v>
      </c>
      <c r="AK258" s="81">
        <f t="shared" si="39"/>
        <v>-249</v>
      </c>
      <c r="AL258"/>
      <c r="AM258"/>
      <c r="AN258"/>
    </row>
    <row r="259" spans="1:40" s="1" customFormat="1" ht="18.75">
      <c r="A259" s="17">
        <v>250</v>
      </c>
      <c r="B259" s="17" t="s">
        <v>905</v>
      </c>
      <c r="C259" s="17">
        <v>250</v>
      </c>
      <c r="D259" s="21"/>
      <c r="E259" s="34">
        <f t="shared" si="33"/>
        <v>0</v>
      </c>
      <c r="F259" s="35">
        <f t="shared" si="33"/>
        <v>0</v>
      </c>
      <c r="G259" s="34">
        <f t="shared" si="34"/>
        <v>2</v>
      </c>
      <c r="H259" s="36">
        <f t="shared" si="34"/>
        <v>10000</v>
      </c>
      <c r="I259" s="21"/>
      <c r="J259" s="15">
        <v>0</v>
      </c>
      <c r="K259" s="15">
        <v>0</v>
      </c>
      <c r="L259" s="16"/>
      <c r="M259" s="16"/>
      <c r="N259" s="36">
        <f t="shared" si="35"/>
        <v>0</v>
      </c>
      <c r="O259" s="36">
        <f t="shared" si="36"/>
        <v>10000</v>
      </c>
      <c r="P259" s="16"/>
      <c r="Q259" s="85">
        <f t="shared" si="30"/>
        <v>20002</v>
      </c>
      <c r="R259" s="16"/>
      <c r="S259" s="15">
        <f t="shared" si="31"/>
        <v>0</v>
      </c>
      <c r="T259">
        <v>250</v>
      </c>
      <c r="U259"/>
      <c r="V259"/>
      <c r="W259" s="15">
        <f t="shared" si="32"/>
        <v>0</v>
      </c>
      <c r="X259">
        <v>250</v>
      </c>
      <c r="Y259">
        <v>2</v>
      </c>
      <c r="Z259">
        <v>10000</v>
      </c>
      <c r="AA259"/>
      <c r="AB259" s="115">
        <f>dec!E259</f>
        <v>0</v>
      </c>
      <c r="AC259" s="113">
        <f>dec!F259</f>
        <v>0</v>
      </c>
      <c r="AD259" s="115">
        <f>dec!G259</f>
        <v>0</v>
      </c>
      <c r="AE259" s="113">
        <f>dec!H259</f>
        <v>0</v>
      </c>
      <c r="AF259" s="16"/>
      <c r="AG259" s="18">
        <f t="shared" si="37"/>
        <v>0</v>
      </c>
      <c r="AH259" s="85">
        <f t="shared" si="37"/>
        <v>0</v>
      </c>
      <c r="AI259" s="18">
        <f t="shared" si="38"/>
        <v>2</v>
      </c>
      <c r="AJ259" s="85">
        <f t="shared" si="38"/>
        <v>10000</v>
      </c>
      <c r="AK259" s="81">
        <f t="shared" si="39"/>
        <v>-250</v>
      </c>
      <c r="AL259"/>
      <c r="AM259"/>
      <c r="AN259"/>
    </row>
    <row r="260" spans="1:40" s="1" customFormat="1" ht="18.75">
      <c r="A260" s="17">
        <v>251</v>
      </c>
      <c r="B260" s="17" t="s">
        <v>1238</v>
      </c>
      <c r="C260" s="17">
        <v>251</v>
      </c>
      <c r="D260" s="21"/>
      <c r="E260" s="34">
        <f t="shared" si="33"/>
        <v>33</v>
      </c>
      <c r="F260" s="35">
        <f t="shared" si="33"/>
        <v>175000</v>
      </c>
      <c r="G260" s="34">
        <f t="shared" si="34"/>
        <v>15</v>
      </c>
      <c r="H260" s="36">
        <f t="shared" si="34"/>
        <v>99030</v>
      </c>
      <c r="I260" s="21"/>
      <c r="J260" s="15">
        <v>40012</v>
      </c>
      <c r="K260" s="15">
        <v>0</v>
      </c>
      <c r="L260" s="16"/>
      <c r="M260" s="16"/>
      <c r="N260" s="36">
        <f t="shared" si="35"/>
        <v>215012</v>
      </c>
      <c r="O260" s="36">
        <f t="shared" si="36"/>
        <v>99030</v>
      </c>
      <c r="P260" s="16"/>
      <c r="Q260" s="85">
        <f t="shared" si="30"/>
        <v>628132</v>
      </c>
      <c r="R260" s="16"/>
      <c r="S260" s="15">
        <f t="shared" si="31"/>
        <v>0</v>
      </c>
      <c r="T260">
        <v>251</v>
      </c>
      <c r="U260">
        <v>33</v>
      </c>
      <c r="V260">
        <v>175000</v>
      </c>
      <c r="W260" s="15">
        <f t="shared" si="32"/>
        <v>0</v>
      </c>
      <c r="X260">
        <v>251</v>
      </c>
      <c r="Y260">
        <v>15</v>
      </c>
      <c r="Z260">
        <v>99030</v>
      </c>
      <c r="AA260"/>
      <c r="AB260" s="115">
        <f>dec!E260</f>
        <v>33</v>
      </c>
      <c r="AC260" s="113">
        <f>dec!F260</f>
        <v>181877</v>
      </c>
      <c r="AD260" s="115">
        <f>dec!G260</f>
        <v>15</v>
      </c>
      <c r="AE260" s="113">
        <f>dec!H260</f>
        <v>96000</v>
      </c>
      <c r="AF260" s="16"/>
      <c r="AG260" s="18">
        <f t="shared" si="37"/>
        <v>0</v>
      </c>
      <c r="AH260" s="85">
        <f t="shared" si="37"/>
        <v>-6877</v>
      </c>
      <c r="AI260" s="18">
        <f t="shared" si="38"/>
        <v>0</v>
      </c>
      <c r="AJ260" s="85">
        <f t="shared" si="38"/>
        <v>3030</v>
      </c>
      <c r="AK260" s="81">
        <f t="shared" si="39"/>
        <v>-251</v>
      </c>
      <c r="AL260"/>
      <c r="AM260"/>
      <c r="AN260"/>
    </row>
    <row r="261" spans="1:40" ht="18.75">
      <c r="A261" s="19">
        <v>252</v>
      </c>
      <c r="B261" s="19" t="s">
        <v>811</v>
      </c>
      <c r="C261" s="19">
        <v>252</v>
      </c>
      <c r="D261" s="21"/>
      <c r="E261" s="34">
        <f t="shared" si="33"/>
        <v>222</v>
      </c>
      <c r="F261" s="35">
        <f t="shared" si="33"/>
        <v>1218900</v>
      </c>
      <c r="G261" s="34">
        <f t="shared" si="34"/>
        <v>29</v>
      </c>
      <c r="H261" s="36">
        <f t="shared" si="34"/>
        <v>162715</v>
      </c>
      <c r="I261" s="21"/>
      <c r="J261" s="15">
        <v>0</v>
      </c>
      <c r="K261" s="15">
        <v>0</v>
      </c>
      <c r="L261" s="16"/>
      <c r="M261" s="16"/>
      <c r="N261" s="36">
        <f t="shared" si="35"/>
        <v>1218900</v>
      </c>
      <c r="O261" s="36">
        <f t="shared" si="36"/>
        <v>162715</v>
      </c>
      <c r="P261" s="20"/>
      <c r="Q261" s="85">
        <f t="shared" si="30"/>
        <v>2763481</v>
      </c>
      <c r="R261" s="20"/>
      <c r="S261" s="15">
        <f t="shared" si="31"/>
        <v>0</v>
      </c>
      <c r="T261">
        <v>252</v>
      </c>
      <c r="U261">
        <v>222</v>
      </c>
      <c r="V261">
        <v>1218900</v>
      </c>
      <c r="W261" s="15">
        <f t="shared" si="32"/>
        <v>0</v>
      </c>
      <c r="X261">
        <v>252</v>
      </c>
      <c r="Y261">
        <v>29</v>
      </c>
      <c r="Z261">
        <v>162715</v>
      </c>
      <c r="AA261"/>
      <c r="AB261" s="115">
        <f>dec!E261</f>
        <v>234</v>
      </c>
      <c r="AC261" s="113">
        <f>dec!F261</f>
        <v>1312827</v>
      </c>
      <c r="AD261" s="115">
        <f>dec!G261</f>
        <v>26</v>
      </c>
      <c r="AE261" s="113">
        <f>dec!H261</f>
        <v>134446</v>
      </c>
      <c r="AF261" s="16"/>
      <c r="AG261" s="18">
        <f t="shared" si="37"/>
        <v>-12</v>
      </c>
      <c r="AH261" s="85">
        <f t="shared" si="37"/>
        <v>-93927</v>
      </c>
      <c r="AI261" s="18">
        <f t="shared" si="38"/>
        <v>3</v>
      </c>
      <c r="AJ261" s="85">
        <f t="shared" si="38"/>
        <v>28269</v>
      </c>
      <c r="AK261" s="81">
        <f t="shared" si="39"/>
        <v>-252</v>
      </c>
      <c r="AL261"/>
      <c r="AM261"/>
      <c r="AN261"/>
    </row>
    <row r="262" spans="1:40" ht="18.75">
      <c r="A262" s="19">
        <v>253</v>
      </c>
      <c r="B262" s="19" t="s">
        <v>884</v>
      </c>
      <c r="C262" s="19">
        <v>253</v>
      </c>
      <c r="D262" s="21"/>
      <c r="E262" s="34">
        <f t="shared" si="33"/>
        <v>17.5</v>
      </c>
      <c r="F262" s="35">
        <f t="shared" si="33"/>
        <v>93500</v>
      </c>
      <c r="G262" s="34">
        <f t="shared" si="34"/>
        <v>2</v>
      </c>
      <c r="H262" s="36">
        <f t="shared" si="34"/>
        <v>13378</v>
      </c>
      <c r="I262" s="21"/>
      <c r="J262" s="15">
        <v>0</v>
      </c>
      <c r="K262" s="15">
        <v>0</v>
      </c>
      <c r="L262" s="16"/>
      <c r="M262" s="16"/>
      <c r="N262" s="36">
        <f t="shared" si="35"/>
        <v>93500</v>
      </c>
      <c r="O262" s="36">
        <f t="shared" si="36"/>
        <v>13378</v>
      </c>
      <c r="P262" s="20"/>
      <c r="Q262" s="85">
        <f t="shared" si="30"/>
        <v>213775.5</v>
      </c>
      <c r="R262" s="20"/>
      <c r="S262" s="15">
        <f t="shared" si="31"/>
        <v>0</v>
      </c>
      <c r="T262">
        <v>253</v>
      </c>
      <c r="U262">
        <v>17.5</v>
      </c>
      <c r="V262">
        <v>93500</v>
      </c>
      <c r="W262" s="15">
        <f t="shared" si="32"/>
        <v>0</v>
      </c>
      <c r="X262">
        <v>253</v>
      </c>
      <c r="Y262">
        <v>2</v>
      </c>
      <c r="Z262">
        <v>13378</v>
      </c>
      <c r="AA262"/>
      <c r="AB262" s="115">
        <f>dec!E262</f>
        <v>18.5</v>
      </c>
      <c r="AC262" s="113">
        <f>dec!F262</f>
        <v>110368</v>
      </c>
      <c r="AD262" s="115">
        <f>dec!G262</f>
        <v>3</v>
      </c>
      <c r="AE262" s="113">
        <f>dec!H262</f>
        <v>21970</v>
      </c>
      <c r="AF262" s="16"/>
      <c r="AG262" s="18">
        <f t="shared" si="37"/>
        <v>-1</v>
      </c>
      <c r="AH262" s="85">
        <f t="shared" si="37"/>
        <v>-16868</v>
      </c>
      <c r="AI262" s="18">
        <f t="shared" si="38"/>
        <v>-1</v>
      </c>
      <c r="AJ262" s="85">
        <f t="shared" si="38"/>
        <v>-8592</v>
      </c>
      <c r="AK262" s="81">
        <f t="shared" si="39"/>
        <v>-253</v>
      </c>
      <c r="AL262"/>
      <c r="AM262"/>
      <c r="AN262"/>
    </row>
    <row r="263" spans="1:40" s="1" customFormat="1" ht="18.75">
      <c r="A263" s="17">
        <v>254</v>
      </c>
      <c r="B263" s="17" t="s">
        <v>1239</v>
      </c>
      <c r="C263" s="17">
        <v>254</v>
      </c>
      <c r="D263" s="21"/>
      <c r="E263" s="34">
        <f t="shared" si="33"/>
        <v>0</v>
      </c>
      <c r="F263" s="35">
        <f t="shared" si="33"/>
        <v>0</v>
      </c>
      <c r="G263" s="34">
        <f t="shared" si="34"/>
        <v>0</v>
      </c>
      <c r="H263" s="36">
        <f t="shared" si="34"/>
        <v>0</v>
      </c>
      <c r="I263" s="21"/>
      <c r="J263" s="15">
        <v>0</v>
      </c>
      <c r="K263" s="15">
        <v>0</v>
      </c>
      <c r="L263" s="16"/>
      <c r="M263" s="16"/>
      <c r="N263" s="36">
        <f t="shared" si="35"/>
        <v>0</v>
      </c>
      <c r="O263" s="36">
        <f t="shared" si="36"/>
        <v>0</v>
      </c>
      <c r="P263" s="16"/>
      <c r="Q263" s="85">
        <f t="shared" si="30"/>
        <v>0</v>
      </c>
      <c r="R263" s="16"/>
      <c r="S263" s="15">
        <f t="shared" si="31"/>
        <v>0</v>
      </c>
      <c r="T263">
        <v>254</v>
      </c>
      <c r="U263"/>
      <c r="V263"/>
      <c r="W263" s="15">
        <f t="shared" si="32"/>
        <v>0</v>
      </c>
      <c r="X263">
        <v>254</v>
      </c>
      <c r="Y263"/>
      <c r="Z263"/>
      <c r="AA263"/>
      <c r="AB263" s="115">
        <f>dec!E263</f>
        <v>0</v>
      </c>
      <c r="AC263" s="113">
        <f>dec!F263</f>
        <v>0</v>
      </c>
      <c r="AD263" s="115">
        <f>dec!G263</f>
        <v>0</v>
      </c>
      <c r="AE263" s="113">
        <f>dec!H263</f>
        <v>0</v>
      </c>
      <c r="AF263" s="16"/>
      <c r="AG263" s="18">
        <f t="shared" si="37"/>
        <v>0</v>
      </c>
      <c r="AH263" s="85">
        <f t="shared" si="37"/>
        <v>0</v>
      </c>
      <c r="AI263" s="18">
        <f t="shared" si="38"/>
        <v>0</v>
      </c>
      <c r="AJ263" s="85">
        <f t="shared" si="38"/>
        <v>0</v>
      </c>
      <c r="AK263" s="81">
        <f t="shared" si="39"/>
        <v>-254</v>
      </c>
      <c r="AL263"/>
      <c r="AM263"/>
      <c r="AN263"/>
    </row>
    <row r="264" spans="1:40" s="1" customFormat="1" ht="18.75">
      <c r="A264" s="17">
        <v>255</v>
      </c>
      <c r="B264" s="17" t="s">
        <v>1240</v>
      </c>
      <c r="C264" s="17">
        <v>255</v>
      </c>
      <c r="D264" s="21"/>
      <c r="E264" s="34">
        <f t="shared" si="33"/>
        <v>0</v>
      </c>
      <c r="F264" s="35">
        <f t="shared" si="33"/>
        <v>0</v>
      </c>
      <c r="G264" s="34">
        <f t="shared" si="34"/>
        <v>0</v>
      </c>
      <c r="H264" s="36">
        <f t="shared" si="34"/>
        <v>0</v>
      </c>
      <c r="I264" s="21"/>
      <c r="J264" s="15">
        <v>0</v>
      </c>
      <c r="K264" s="15">
        <v>0</v>
      </c>
      <c r="L264" s="16"/>
      <c r="M264" s="16"/>
      <c r="N264" s="36">
        <f t="shared" si="35"/>
        <v>0</v>
      </c>
      <c r="O264" s="36">
        <f t="shared" si="36"/>
        <v>0</v>
      </c>
      <c r="P264" s="16"/>
      <c r="Q264" s="85">
        <f t="shared" si="30"/>
        <v>0</v>
      </c>
      <c r="R264" s="16"/>
      <c r="S264" s="15">
        <f t="shared" si="31"/>
        <v>0</v>
      </c>
      <c r="T264">
        <v>255</v>
      </c>
      <c r="U264"/>
      <c r="V264"/>
      <c r="W264" s="15">
        <f t="shared" si="32"/>
        <v>0</v>
      </c>
      <c r="X264">
        <v>255</v>
      </c>
      <c r="Y264"/>
      <c r="Z264"/>
      <c r="AA264"/>
      <c r="AB264" s="115">
        <f>dec!E264</f>
        <v>0</v>
      </c>
      <c r="AC264" s="113">
        <f>dec!F264</f>
        <v>0</v>
      </c>
      <c r="AD264" s="115">
        <f>dec!G264</f>
        <v>0</v>
      </c>
      <c r="AE264" s="113">
        <f>dec!H264</f>
        <v>0</v>
      </c>
      <c r="AF264" s="16"/>
      <c r="AG264" s="18">
        <f t="shared" si="37"/>
        <v>0</v>
      </c>
      <c r="AH264" s="85">
        <f t="shared" si="37"/>
        <v>0</v>
      </c>
      <c r="AI264" s="18">
        <f t="shared" si="38"/>
        <v>0</v>
      </c>
      <c r="AJ264" s="85">
        <f t="shared" si="38"/>
        <v>0</v>
      </c>
      <c r="AK264" s="81">
        <f t="shared" si="39"/>
        <v>-255</v>
      </c>
      <c r="AL264"/>
      <c r="AM264"/>
      <c r="AN264"/>
    </row>
    <row r="265" spans="1:40" s="1" customFormat="1" ht="18.75">
      <c r="A265" s="17">
        <v>256</v>
      </c>
      <c r="B265" s="17" t="s">
        <v>1241</v>
      </c>
      <c r="C265" s="17">
        <v>256</v>
      </c>
      <c r="D265" s="21"/>
      <c r="E265" s="34">
        <f t="shared" si="33"/>
        <v>0</v>
      </c>
      <c r="F265" s="35">
        <f t="shared" si="33"/>
        <v>0</v>
      </c>
      <c r="G265" s="34">
        <f t="shared" si="34"/>
        <v>0</v>
      </c>
      <c r="H265" s="36">
        <f t="shared" si="34"/>
        <v>0</v>
      </c>
      <c r="I265" s="21"/>
      <c r="J265" s="15">
        <v>0</v>
      </c>
      <c r="K265" s="15">
        <v>0</v>
      </c>
      <c r="L265" s="16"/>
      <c r="M265" s="16"/>
      <c r="N265" s="36">
        <f t="shared" si="35"/>
        <v>0</v>
      </c>
      <c r="O265" s="36">
        <f t="shared" si="36"/>
        <v>0</v>
      </c>
      <c r="P265" s="16"/>
      <c r="Q265" s="85">
        <f t="shared" si="30"/>
        <v>0</v>
      </c>
      <c r="R265" s="16"/>
      <c r="S265" s="15">
        <f t="shared" si="31"/>
        <v>0</v>
      </c>
      <c r="T265">
        <v>256</v>
      </c>
      <c r="U265"/>
      <c r="V265"/>
      <c r="W265" s="15">
        <f t="shared" si="32"/>
        <v>0</v>
      </c>
      <c r="X265">
        <v>256</v>
      </c>
      <c r="Y265"/>
      <c r="Z265"/>
      <c r="AA265"/>
      <c r="AB265" s="115">
        <f>dec!E265</f>
        <v>0</v>
      </c>
      <c r="AC265" s="113">
        <f>dec!F265</f>
        <v>0</v>
      </c>
      <c r="AD265" s="115">
        <f>dec!G265</f>
        <v>0</v>
      </c>
      <c r="AE265" s="113">
        <f>dec!H265</f>
        <v>0</v>
      </c>
      <c r="AF265" s="16"/>
      <c r="AG265" s="18">
        <f t="shared" si="37"/>
        <v>0</v>
      </c>
      <c r="AH265" s="85">
        <f t="shared" si="37"/>
        <v>0</v>
      </c>
      <c r="AI265" s="18">
        <f t="shared" si="38"/>
        <v>0</v>
      </c>
      <c r="AJ265" s="85">
        <f t="shared" si="38"/>
        <v>0</v>
      </c>
      <c r="AK265" s="81">
        <f t="shared" si="39"/>
        <v>-256</v>
      </c>
      <c r="AL265"/>
      <c r="AM265"/>
      <c r="AN265"/>
    </row>
    <row r="266" spans="1:40" s="1" customFormat="1" ht="18.75">
      <c r="A266" s="17">
        <v>257</v>
      </c>
      <c r="B266" s="17" t="s">
        <v>1242</v>
      </c>
      <c r="C266" s="17">
        <v>257</v>
      </c>
      <c r="D266" s="21"/>
      <c r="E266" s="34">
        <f t="shared" si="33"/>
        <v>0</v>
      </c>
      <c r="F266" s="35">
        <f t="shared" si="33"/>
        <v>0</v>
      </c>
      <c r="G266" s="34">
        <f t="shared" si="34"/>
        <v>0</v>
      </c>
      <c r="H266" s="36">
        <f t="shared" si="34"/>
        <v>0</v>
      </c>
      <c r="I266" s="21"/>
      <c r="J266" s="15">
        <v>0</v>
      </c>
      <c r="K266" s="15">
        <v>0</v>
      </c>
      <c r="L266" s="16"/>
      <c r="M266" s="16"/>
      <c r="N266" s="36">
        <f t="shared" si="35"/>
        <v>0</v>
      </c>
      <c r="O266" s="36">
        <f t="shared" si="36"/>
        <v>0</v>
      </c>
      <c r="P266" s="16"/>
      <c r="Q266" s="85">
        <f t="shared" ref="Q266:Q329" si="40">SUM(E266:O266)</f>
        <v>0</v>
      </c>
      <c r="R266" s="16"/>
      <c r="S266" s="15">
        <f t="shared" ref="S266:S329" si="41">ABS(A266-T266)</f>
        <v>0</v>
      </c>
      <c r="T266">
        <v>257</v>
      </c>
      <c r="U266"/>
      <c r="V266"/>
      <c r="W266" s="15">
        <f t="shared" ref="W266:W329" si="42">ABS(X266-A266)</f>
        <v>0</v>
      </c>
      <c r="X266">
        <v>257</v>
      </c>
      <c r="Y266"/>
      <c r="Z266"/>
      <c r="AA266"/>
      <c r="AB266" s="115">
        <f>dec!E266</f>
        <v>0</v>
      </c>
      <c r="AC266" s="113">
        <f>dec!F266</f>
        <v>0</v>
      </c>
      <c r="AD266" s="115">
        <f>dec!G266</f>
        <v>0</v>
      </c>
      <c r="AE266" s="113">
        <f>dec!H266</f>
        <v>0</v>
      </c>
      <c r="AF266" s="16"/>
      <c r="AG266" s="18">
        <f t="shared" si="37"/>
        <v>0</v>
      </c>
      <c r="AH266" s="85">
        <f t="shared" si="37"/>
        <v>0</v>
      </c>
      <c r="AI266" s="18">
        <f t="shared" si="38"/>
        <v>0</v>
      </c>
      <c r="AJ266" s="85">
        <f t="shared" si="38"/>
        <v>0</v>
      </c>
      <c r="AK266" s="81">
        <f t="shared" si="39"/>
        <v>-257</v>
      </c>
      <c r="AL266"/>
      <c r="AM266"/>
      <c r="AN266"/>
    </row>
    <row r="267" spans="1:40" ht="18.75">
      <c r="A267" s="19">
        <v>258</v>
      </c>
      <c r="B267" s="19" t="s">
        <v>771</v>
      </c>
      <c r="C267" s="19">
        <v>258</v>
      </c>
      <c r="D267" s="21"/>
      <c r="E267" s="34">
        <f t="shared" ref="E267:F330" si="43">U267</f>
        <v>0</v>
      </c>
      <c r="F267" s="35">
        <f t="shared" si="43"/>
        <v>0</v>
      </c>
      <c r="G267" s="34">
        <f t="shared" ref="G267:H330" si="44">Y267</f>
        <v>77.5</v>
      </c>
      <c r="H267" s="36">
        <f t="shared" si="44"/>
        <v>463770</v>
      </c>
      <c r="I267" s="21"/>
      <c r="J267" s="15">
        <v>0</v>
      </c>
      <c r="K267" s="15">
        <v>0</v>
      </c>
      <c r="L267" s="16"/>
      <c r="M267" s="16"/>
      <c r="N267" s="36">
        <f t="shared" ref="N267:N330" si="45">F267+J267</f>
        <v>0</v>
      </c>
      <c r="O267" s="36">
        <f t="shared" ref="O267:O330" si="46">H267+K267</f>
        <v>463770</v>
      </c>
      <c r="P267" s="20"/>
      <c r="Q267" s="85">
        <f t="shared" si="40"/>
        <v>927617.5</v>
      </c>
      <c r="R267" s="20"/>
      <c r="S267" s="15">
        <f t="shared" si="41"/>
        <v>0</v>
      </c>
      <c r="T267">
        <v>258</v>
      </c>
      <c r="U267"/>
      <c r="V267"/>
      <c r="W267" s="15">
        <f t="shared" si="42"/>
        <v>0</v>
      </c>
      <c r="X267">
        <v>258</v>
      </c>
      <c r="Y267">
        <v>77.5</v>
      </c>
      <c r="Z267">
        <v>463770</v>
      </c>
      <c r="AA267"/>
      <c r="AB267" s="115">
        <f>dec!E267</f>
        <v>0</v>
      </c>
      <c r="AC267" s="113">
        <f>dec!F267</f>
        <v>0</v>
      </c>
      <c r="AD267" s="115">
        <f>dec!G267</f>
        <v>77.5</v>
      </c>
      <c r="AE267" s="113">
        <f>dec!H267</f>
        <v>445533</v>
      </c>
      <c r="AF267" s="16"/>
      <c r="AG267" s="18">
        <f t="shared" ref="AG267:AH330" si="47">U267-AB267</f>
        <v>0</v>
      </c>
      <c r="AH267" s="85">
        <f t="shared" si="47"/>
        <v>0</v>
      </c>
      <c r="AI267" s="18">
        <f t="shared" ref="AI267:AJ330" si="48">Y267-AD267</f>
        <v>0</v>
      </c>
      <c r="AJ267" s="85">
        <f t="shared" si="48"/>
        <v>18237</v>
      </c>
      <c r="AK267" s="81">
        <f t="shared" ref="AK267:AK330" si="49">AL267-A267</f>
        <v>-258</v>
      </c>
      <c r="AL267"/>
      <c r="AM267"/>
      <c r="AN267"/>
    </row>
    <row r="268" spans="1:40" s="1" customFormat="1" ht="18.75">
      <c r="A268" s="17">
        <v>259</v>
      </c>
      <c r="B268" s="17" t="s">
        <v>1243</v>
      </c>
      <c r="C268" s="17">
        <v>259</v>
      </c>
      <c r="D268" s="21"/>
      <c r="E268" s="34">
        <f t="shared" si="43"/>
        <v>0</v>
      </c>
      <c r="F268" s="35">
        <f t="shared" si="43"/>
        <v>0</v>
      </c>
      <c r="G268" s="34">
        <f t="shared" si="44"/>
        <v>0</v>
      </c>
      <c r="H268" s="36">
        <f t="shared" si="44"/>
        <v>0</v>
      </c>
      <c r="I268" s="21"/>
      <c r="J268" s="15">
        <v>0</v>
      </c>
      <c r="K268" s="15">
        <v>0</v>
      </c>
      <c r="L268" s="16"/>
      <c r="M268" s="16"/>
      <c r="N268" s="36">
        <f t="shared" si="45"/>
        <v>0</v>
      </c>
      <c r="O268" s="36">
        <f t="shared" si="46"/>
        <v>0</v>
      </c>
      <c r="P268" s="16"/>
      <c r="Q268" s="85">
        <f t="shared" si="40"/>
        <v>0</v>
      </c>
      <c r="R268" s="16"/>
      <c r="S268" s="15">
        <f t="shared" si="41"/>
        <v>0</v>
      </c>
      <c r="T268">
        <v>259</v>
      </c>
      <c r="U268" s="71"/>
      <c r="V268" s="71"/>
      <c r="W268" s="15">
        <f t="shared" si="42"/>
        <v>0</v>
      </c>
      <c r="X268">
        <v>259</v>
      </c>
      <c r="Y268"/>
      <c r="Z268"/>
      <c r="AA268"/>
      <c r="AB268" s="115">
        <f>dec!E268</f>
        <v>0</v>
      </c>
      <c r="AC268" s="113">
        <f>dec!F268</f>
        <v>0</v>
      </c>
      <c r="AD268" s="115">
        <f>dec!G268</f>
        <v>0</v>
      </c>
      <c r="AE268" s="113">
        <f>dec!H268</f>
        <v>0</v>
      </c>
      <c r="AF268" s="16"/>
      <c r="AG268" s="18">
        <f t="shared" si="47"/>
        <v>0</v>
      </c>
      <c r="AH268" s="85">
        <f t="shared" si="47"/>
        <v>0</v>
      </c>
      <c r="AI268" s="18">
        <f t="shared" si="48"/>
        <v>0</v>
      </c>
      <c r="AJ268" s="85">
        <f t="shared" si="48"/>
        <v>0</v>
      </c>
      <c r="AK268" s="81">
        <f t="shared" si="49"/>
        <v>-259</v>
      </c>
      <c r="AL268"/>
      <c r="AM268"/>
      <c r="AN268"/>
    </row>
    <row r="269" spans="1:40" s="1" customFormat="1" ht="18.75">
      <c r="A269" s="17">
        <v>260</v>
      </c>
      <c r="B269" s="17" t="s">
        <v>1244</v>
      </c>
      <c r="C269" s="17">
        <v>260</v>
      </c>
      <c r="D269" s="21"/>
      <c r="E269" s="34">
        <f t="shared" si="43"/>
        <v>0</v>
      </c>
      <c r="F269" s="35">
        <f t="shared" si="43"/>
        <v>0</v>
      </c>
      <c r="G269" s="34">
        <f t="shared" si="44"/>
        <v>0</v>
      </c>
      <c r="H269" s="36">
        <f t="shared" si="44"/>
        <v>0</v>
      </c>
      <c r="I269" s="21"/>
      <c r="J269" s="15">
        <v>0</v>
      </c>
      <c r="K269" s="15">
        <v>0</v>
      </c>
      <c r="L269" s="16"/>
      <c r="M269" s="16"/>
      <c r="N269" s="36">
        <f t="shared" si="45"/>
        <v>0</v>
      </c>
      <c r="O269" s="36">
        <f t="shared" si="46"/>
        <v>0</v>
      </c>
      <c r="P269" s="16"/>
      <c r="Q269" s="85">
        <f t="shared" si="40"/>
        <v>0</v>
      </c>
      <c r="R269" s="16"/>
      <c r="S269" s="15">
        <f t="shared" si="41"/>
        <v>0</v>
      </c>
      <c r="T269">
        <v>260</v>
      </c>
      <c r="U269"/>
      <c r="V269"/>
      <c r="W269" s="15">
        <f t="shared" si="42"/>
        <v>0</v>
      </c>
      <c r="X269">
        <v>260</v>
      </c>
      <c r="Y269"/>
      <c r="Z269"/>
      <c r="AA269"/>
      <c r="AB269" s="115">
        <f>dec!E269</f>
        <v>0</v>
      </c>
      <c r="AC269" s="113">
        <f>dec!F269</f>
        <v>0</v>
      </c>
      <c r="AD269" s="115">
        <f>dec!G269</f>
        <v>0</v>
      </c>
      <c r="AE269" s="113">
        <f>dec!H269</f>
        <v>0</v>
      </c>
      <c r="AF269" s="16"/>
      <c r="AG269" s="18">
        <f t="shared" si="47"/>
        <v>0</v>
      </c>
      <c r="AH269" s="85">
        <f t="shared" si="47"/>
        <v>0</v>
      </c>
      <c r="AI269" s="18">
        <f t="shared" si="48"/>
        <v>0</v>
      </c>
      <c r="AJ269" s="85">
        <f t="shared" si="48"/>
        <v>0</v>
      </c>
      <c r="AK269" s="81">
        <f t="shared" si="49"/>
        <v>-260</v>
      </c>
      <c r="AL269"/>
      <c r="AM269"/>
      <c r="AN269"/>
    </row>
    <row r="270" spans="1:40" ht="18.75">
      <c r="A270" s="19">
        <v>261</v>
      </c>
      <c r="B270" s="19" t="s">
        <v>780</v>
      </c>
      <c r="C270" s="19">
        <v>261</v>
      </c>
      <c r="D270" s="21"/>
      <c r="E270" s="34">
        <f t="shared" si="43"/>
        <v>81.5</v>
      </c>
      <c r="F270" s="35">
        <f t="shared" si="43"/>
        <v>442958</v>
      </c>
      <c r="G270" s="34">
        <f t="shared" si="44"/>
        <v>55.5</v>
      </c>
      <c r="H270" s="36">
        <f t="shared" si="44"/>
        <v>342202</v>
      </c>
      <c r="I270" s="21"/>
      <c r="J270" s="15">
        <v>0</v>
      </c>
      <c r="K270" s="15">
        <v>3321</v>
      </c>
      <c r="L270" s="16"/>
      <c r="M270" s="16"/>
      <c r="N270" s="36">
        <f t="shared" si="45"/>
        <v>442958</v>
      </c>
      <c r="O270" s="36">
        <f t="shared" si="46"/>
        <v>345523</v>
      </c>
      <c r="P270" s="20"/>
      <c r="Q270" s="85">
        <f t="shared" si="40"/>
        <v>1577099</v>
      </c>
      <c r="R270" s="20"/>
      <c r="S270" s="15">
        <f t="shared" si="41"/>
        <v>0</v>
      </c>
      <c r="T270">
        <v>261</v>
      </c>
      <c r="U270">
        <v>81.5</v>
      </c>
      <c r="V270">
        <v>442958</v>
      </c>
      <c r="W270" s="15">
        <f t="shared" si="42"/>
        <v>0</v>
      </c>
      <c r="X270">
        <v>261</v>
      </c>
      <c r="Y270">
        <v>55.5</v>
      </c>
      <c r="Z270">
        <v>342202</v>
      </c>
      <c r="AA270"/>
      <c r="AB270" s="115">
        <f>dec!E270</f>
        <v>81</v>
      </c>
      <c r="AC270" s="113">
        <f>dec!F270</f>
        <v>456274</v>
      </c>
      <c r="AD270" s="115">
        <f>dec!G270</f>
        <v>56</v>
      </c>
      <c r="AE270" s="113">
        <f>dec!H270</f>
        <v>333800</v>
      </c>
      <c r="AF270" s="16"/>
      <c r="AG270" s="18">
        <f t="shared" si="47"/>
        <v>0.5</v>
      </c>
      <c r="AH270" s="85">
        <f t="shared" si="47"/>
        <v>-13316</v>
      </c>
      <c r="AI270" s="18">
        <f t="shared" si="48"/>
        <v>-0.5</v>
      </c>
      <c r="AJ270" s="85">
        <f t="shared" si="48"/>
        <v>8402</v>
      </c>
      <c r="AK270" s="81">
        <f t="shared" si="49"/>
        <v>-261</v>
      </c>
      <c r="AL270"/>
      <c r="AM270"/>
      <c r="AN270"/>
    </row>
    <row r="271" spans="1:40" ht="18.75">
      <c r="A271" s="19">
        <v>262</v>
      </c>
      <c r="B271" s="19" t="s">
        <v>822</v>
      </c>
      <c r="C271" s="19">
        <v>262</v>
      </c>
      <c r="D271" s="21"/>
      <c r="E271" s="34">
        <f t="shared" si="43"/>
        <v>0</v>
      </c>
      <c r="F271" s="35">
        <f t="shared" si="43"/>
        <v>0</v>
      </c>
      <c r="G271" s="34">
        <f t="shared" si="44"/>
        <v>7</v>
      </c>
      <c r="H271" s="36">
        <f t="shared" si="44"/>
        <v>41874</v>
      </c>
      <c r="I271" s="21"/>
      <c r="J271" s="15">
        <v>0</v>
      </c>
      <c r="K271" s="15">
        <v>0</v>
      </c>
      <c r="L271" s="16"/>
      <c r="M271" s="16"/>
      <c r="N271" s="36">
        <f t="shared" si="45"/>
        <v>0</v>
      </c>
      <c r="O271" s="36">
        <f t="shared" si="46"/>
        <v>41874</v>
      </c>
      <c r="P271" s="20"/>
      <c r="Q271" s="85">
        <f t="shared" si="40"/>
        <v>83755</v>
      </c>
      <c r="R271" s="20"/>
      <c r="S271" s="15">
        <f t="shared" si="41"/>
        <v>0</v>
      </c>
      <c r="T271">
        <v>262</v>
      </c>
      <c r="U271"/>
      <c r="V271"/>
      <c r="W271" s="15">
        <f t="shared" si="42"/>
        <v>0</v>
      </c>
      <c r="X271">
        <v>262</v>
      </c>
      <c r="Y271">
        <v>7</v>
      </c>
      <c r="Z271">
        <v>41874</v>
      </c>
      <c r="AA271"/>
      <c r="AB271" s="115">
        <f>dec!E271</f>
        <v>0</v>
      </c>
      <c r="AC271" s="113">
        <f>dec!F271</f>
        <v>0</v>
      </c>
      <c r="AD271" s="115">
        <f>dec!G271</f>
        <v>14</v>
      </c>
      <c r="AE271" s="113">
        <f>dec!H271</f>
        <v>85500</v>
      </c>
      <c r="AF271" s="16"/>
      <c r="AG271" s="18">
        <f t="shared" si="47"/>
        <v>0</v>
      </c>
      <c r="AH271" s="85">
        <f t="shared" si="47"/>
        <v>0</v>
      </c>
      <c r="AI271" s="18">
        <f t="shared" si="48"/>
        <v>-7</v>
      </c>
      <c r="AJ271" s="85">
        <f t="shared" si="48"/>
        <v>-43626</v>
      </c>
      <c r="AK271" s="81">
        <f t="shared" si="49"/>
        <v>-262</v>
      </c>
      <c r="AL271"/>
      <c r="AM271"/>
      <c r="AN271"/>
    </row>
    <row r="272" spans="1:40" ht="18.75">
      <c r="A272" s="19">
        <v>263</v>
      </c>
      <c r="B272" s="19" t="s">
        <v>917</v>
      </c>
      <c r="C272" s="19">
        <v>263</v>
      </c>
      <c r="D272" s="21"/>
      <c r="E272" s="34">
        <f t="shared" si="43"/>
        <v>14</v>
      </c>
      <c r="F272" s="35">
        <f t="shared" si="43"/>
        <v>71705</v>
      </c>
      <c r="G272" s="34">
        <f t="shared" si="44"/>
        <v>23</v>
      </c>
      <c r="H272" s="36">
        <f t="shared" si="44"/>
        <v>122055</v>
      </c>
      <c r="I272" s="21"/>
      <c r="J272" s="15">
        <v>0</v>
      </c>
      <c r="K272" s="15">
        <v>0</v>
      </c>
      <c r="L272" s="16"/>
      <c r="M272" s="16"/>
      <c r="N272" s="36">
        <f t="shared" si="45"/>
        <v>71705</v>
      </c>
      <c r="O272" s="36">
        <f t="shared" si="46"/>
        <v>122055</v>
      </c>
      <c r="P272" s="20"/>
      <c r="Q272" s="85">
        <f t="shared" si="40"/>
        <v>387557</v>
      </c>
      <c r="R272" s="20"/>
      <c r="S272" s="15">
        <f t="shared" si="41"/>
        <v>0</v>
      </c>
      <c r="T272">
        <v>263</v>
      </c>
      <c r="U272">
        <v>14</v>
      </c>
      <c r="V272">
        <v>71705</v>
      </c>
      <c r="W272" s="15">
        <f t="shared" si="42"/>
        <v>0</v>
      </c>
      <c r="X272">
        <v>263</v>
      </c>
      <c r="Y272">
        <v>23</v>
      </c>
      <c r="Z272">
        <v>122055</v>
      </c>
      <c r="AA272"/>
      <c r="AB272" s="115">
        <f>dec!E272</f>
        <v>9</v>
      </c>
      <c r="AC272" s="113">
        <f>dec!F272</f>
        <v>47846</v>
      </c>
      <c r="AD272" s="115">
        <f>dec!G272</f>
        <v>21</v>
      </c>
      <c r="AE272" s="113">
        <f>dec!H272</f>
        <v>114631</v>
      </c>
      <c r="AF272" s="16"/>
      <c r="AG272" s="18">
        <f t="shared" si="47"/>
        <v>5</v>
      </c>
      <c r="AH272" s="85">
        <f t="shared" si="47"/>
        <v>23859</v>
      </c>
      <c r="AI272" s="18">
        <f t="shared" si="48"/>
        <v>2</v>
      </c>
      <c r="AJ272" s="85">
        <f t="shared" si="48"/>
        <v>7424</v>
      </c>
      <c r="AK272" s="81">
        <f t="shared" si="49"/>
        <v>-263</v>
      </c>
      <c r="AL272"/>
      <c r="AM272"/>
      <c r="AN272"/>
    </row>
    <row r="273" spans="1:40" ht="18.75">
      <c r="A273" s="19">
        <v>264</v>
      </c>
      <c r="B273" s="19" t="s">
        <v>1245</v>
      </c>
      <c r="C273" s="19">
        <v>264</v>
      </c>
      <c r="D273" s="21"/>
      <c r="E273" s="34">
        <f t="shared" si="43"/>
        <v>0</v>
      </c>
      <c r="F273" s="35">
        <f t="shared" si="43"/>
        <v>0</v>
      </c>
      <c r="G273" s="34">
        <f t="shared" si="44"/>
        <v>3</v>
      </c>
      <c r="H273" s="36">
        <f t="shared" si="44"/>
        <v>20100</v>
      </c>
      <c r="I273" s="21"/>
      <c r="J273" s="15">
        <v>0</v>
      </c>
      <c r="K273" s="15">
        <v>0</v>
      </c>
      <c r="L273" s="16"/>
      <c r="M273" s="16"/>
      <c r="N273" s="36">
        <f t="shared" si="45"/>
        <v>0</v>
      </c>
      <c r="O273" s="36">
        <f t="shared" si="46"/>
        <v>20100</v>
      </c>
      <c r="P273" s="20"/>
      <c r="Q273" s="85">
        <f t="shared" si="40"/>
        <v>40203</v>
      </c>
      <c r="R273" s="20"/>
      <c r="S273" s="15">
        <f t="shared" si="41"/>
        <v>0</v>
      </c>
      <c r="T273">
        <v>264</v>
      </c>
      <c r="U273"/>
      <c r="V273"/>
      <c r="W273" s="15">
        <f t="shared" si="42"/>
        <v>0</v>
      </c>
      <c r="X273">
        <v>264</v>
      </c>
      <c r="Y273">
        <v>3</v>
      </c>
      <c r="Z273">
        <v>20100</v>
      </c>
      <c r="AA273"/>
      <c r="AB273" s="115">
        <f>dec!E273</f>
        <v>0</v>
      </c>
      <c r="AC273" s="113">
        <f>dec!F273</f>
        <v>0</v>
      </c>
      <c r="AD273" s="115">
        <f>dec!G273</f>
        <v>0</v>
      </c>
      <c r="AE273" s="113">
        <f>dec!H273</f>
        <v>0</v>
      </c>
      <c r="AF273" s="16"/>
      <c r="AG273" s="18">
        <f t="shared" si="47"/>
        <v>0</v>
      </c>
      <c r="AH273" s="85">
        <f t="shared" si="47"/>
        <v>0</v>
      </c>
      <c r="AI273" s="18">
        <f t="shared" si="48"/>
        <v>3</v>
      </c>
      <c r="AJ273" s="85">
        <f t="shared" si="48"/>
        <v>20100</v>
      </c>
      <c r="AK273" s="81">
        <f t="shared" si="49"/>
        <v>-264</v>
      </c>
      <c r="AL273"/>
      <c r="AM273"/>
      <c r="AN273"/>
    </row>
    <row r="274" spans="1:40" s="1" customFormat="1" ht="18.75">
      <c r="A274" s="17">
        <v>265</v>
      </c>
      <c r="B274" s="17" t="s">
        <v>1246</v>
      </c>
      <c r="C274" s="17">
        <v>265</v>
      </c>
      <c r="D274" s="21"/>
      <c r="E274" s="34">
        <f t="shared" si="43"/>
        <v>0</v>
      </c>
      <c r="F274" s="35">
        <f t="shared" si="43"/>
        <v>0</v>
      </c>
      <c r="G274" s="34">
        <f t="shared" si="44"/>
        <v>2</v>
      </c>
      <c r="H274" s="36">
        <f t="shared" si="44"/>
        <v>13400</v>
      </c>
      <c r="I274" s="21"/>
      <c r="J274" s="15">
        <v>0</v>
      </c>
      <c r="K274" s="15">
        <v>0</v>
      </c>
      <c r="L274" s="16"/>
      <c r="M274" s="16"/>
      <c r="N274" s="36">
        <f t="shared" si="45"/>
        <v>0</v>
      </c>
      <c r="O274" s="36">
        <f t="shared" si="46"/>
        <v>13400</v>
      </c>
      <c r="P274" s="16"/>
      <c r="Q274" s="85">
        <f t="shared" si="40"/>
        <v>26802</v>
      </c>
      <c r="R274" s="16"/>
      <c r="S274" s="15">
        <f t="shared" si="41"/>
        <v>0</v>
      </c>
      <c r="T274">
        <v>265</v>
      </c>
      <c r="U274"/>
      <c r="V274"/>
      <c r="W274" s="15">
        <f t="shared" si="42"/>
        <v>0</v>
      </c>
      <c r="X274">
        <v>265</v>
      </c>
      <c r="Y274">
        <v>2</v>
      </c>
      <c r="Z274">
        <v>13400</v>
      </c>
      <c r="AA274"/>
      <c r="AB274" s="115">
        <f>dec!E274</f>
        <v>0</v>
      </c>
      <c r="AC274" s="113">
        <f>dec!F274</f>
        <v>0</v>
      </c>
      <c r="AD274" s="115">
        <f>dec!G274</f>
        <v>4</v>
      </c>
      <c r="AE274" s="113">
        <f>dec!H274</f>
        <v>32100</v>
      </c>
      <c r="AF274" s="16"/>
      <c r="AG274" s="18">
        <f t="shared" si="47"/>
        <v>0</v>
      </c>
      <c r="AH274" s="85">
        <f t="shared" si="47"/>
        <v>0</v>
      </c>
      <c r="AI274" s="18">
        <f t="shared" si="48"/>
        <v>-2</v>
      </c>
      <c r="AJ274" s="85">
        <f t="shared" si="48"/>
        <v>-18700</v>
      </c>
      <c r="AK274" s="81">
        <f t="shared" si="49"/>
        <v>-265</v>
      </c>
      <c r="AL274"/>
      <c r="AM274"/>
      <c r="AN274"/>
    </row>
    <row r="275" spans="1:40" s="1" customFormat="1" ht="18.75">
      <c r="A275" s="17">
        <v>266</v>
      </c>
      <c r="B275" s="17" t="s">
        <v>1247</v>
      </c>
      <c r="C275" s="17">
        <v>266</v>
      </c>
      <c r="D275" s="21"/>
      <c r="E275" s="34">
        <f t="shared" si="43"/>
        <v>0</v>
      </c>
      <c r="F275" s="35">
        <f t="shared" si="43"/>
        <v>0</v>
      </c>
      <c r="G275" s="34">
        <f t="shared" si="44"/>
        <v>1</v>
      </c>
      <c r="H275" s="36">
        <f t="shared" si="44"/>
        <v>6700</v>
      </c>
      <c r="I275" s="21"/>
      <c r="J275" s="15">
        <v>0</v>
      </c>
      <c r="K275" s="15">
        <v>1201</v>
      </c>
      <c r="L275" s="16"/>
      <c r="M275" s="16"/>
      <c r="N275" s="36">
        <f t="shared" si="45"/>
        <v>0</v>
      </c>
      <c r="O275" s="36">
        <f t="shared" si="46"/>
        <v>7901</v>
      </c>
      <c r="P275" s="16"/>
      <c r="Q275" s="85">
        <f t="shared" si="40"/>
        <v>15803</v>
      </c>
      <c r="R275" s="16"/>
      <c r="S275" s="15">
        <f t="shared" si="41"/>
        <v>0</v>
      </c>
      <c r="T275">
        <v>266</v>
      </c>
      <c r="U275"/>
      <c r="V275"/>
      <c r="W275" s="15">
        <f t="shared" si="42"/>
        <v>0</v>
      </c>
      <c r="X275">
        <v>266</v>
      </c>
      <c r="Y275">
        <v>1</v>
      </c>
      <c r="Z275">
        <v>6700</v>
      </c>
      <c r="AA275"/>
      <c r="AB275" s="115">
        <f>dec!E275</f>
        <v>0</v>
      </c>
      <c r="AC275" s="113">
        <f>dec!F275</f>
        <v>0</v>
      </c>
      <c r="AD275" s="115">
        <f>dec!G275</f>
        <v>3</v>
      </c>
      <c r="AE275" s="113">
        <f>dec!H275</f>
        <v>20700</v>
      </c>
      <c r="AF275" s="16"/>
      <c r="AG275" s="18">
        <f t="shared" si="47"/>
        <v>0</v>
      </c>
      <c r="AH275" s="85">
        <f t="shared" si="47"/>
        <v>0</v>
      </c>
      <c r="AI275" s="18">
        <f t="shared" si="48"/>
        <v>-2</v>
      </c>
      <c r="AJ275" s="85">
        <f t="shared" si="48"/>
        <v>-14000</v>
      </c>
      <c r="AK275" s="81">
        <f t="shared" si="49"/>
        <v>-266</v>
      </c>
      <c r="AL275"/>
      <c r="AM275"/>
      <c r="AN275"/>
    </row>
    <row r="276" spans="1:40" s="1" customFormat="1" ht="18.75">
      <c r="A276" s="17">
        <v>267</v>
      </c>
      <c r="B276" s="17" t="s">
        <v>1248</v>
      </c>
      <c r="C276" s="17">
        <v>267</v>
      </c>
      <c r="D276" s="21"/>
      <c r="E276" s="34">
        <f t="shared" si="43"/>
        <v>0</v>
      </c>
      <c r="F276" s="35">
        <f t="shared" si="43"/>
        <v>0</v>
      </c>
      <c r="G276" s="34">
        <f t="shared" si="44"/>
        <v>0</v>
      </c>
      <c r="H276" s="36">
        <f t="shared" si="44"/>
        <v>0</v>
      </c>
      <c r="I276" s="21"/>
      <c r="J276" s="15">
        <v>0</v>
      </c>
      <c r="K276" s="15">
        <v>0</v>
      </c>
      <c r="L276" s="16"/>
      <c r="M276" s="16"/>
      <c r="N276" s="36">
        <f t="shared" si="45"/>
        <v>0</v>
      </c>
      <c r="O276" s="36">
        <f t="shared" si="46"/>
        <v>0</v>
      </c>
      <c r="P276" s="16"/>
      <c r="Q276" s="85">
        <f t="shared" si="40"/>
        <v>0</v>
      </c>
      <c r="R276" s="16"/>
      <c r="S276" s="15">
        <f t="shared" si="41"/>
        <v>0</v>
      </c>
      <c r="T276">
        <v>267</v>
      </c>
      <c r="U276"/>
      <c r="V276"/>
      <c r="W276" s="15">
        <f t="shared" si="42"/>
        <v>0</v>
      </c>
      <c r="X276">
        <v>267</v>
      </c>
      <c r="Y276"/>
      <c r="Z276"/>
      <c r="AA276"/>
      <c r="AB276" s="115">
        <f>dec!E276</f>
        <v>0</v>
      </c>
      <c r="AC276" s="113">
        <f>dec!F276</f>
        <v>0</v>
      </c>
      <c r="AD276" s="115">
        <f>dec!G276</f>
        <v>0</v>
      </c>
      <c r="AE276" s="113">
        <f>dec!H276</f>
        <v>0</v>
      </c>
      <c r="AF276" s="16"/>
      <c r="AG276" s="18">
        <f t="shared" si="47"/>
        <v>0</v>
      </c>
      <c r="AH276" s="85">
        <f t="shared" si="47"/>
        <v>0</v>
      </c>
      <c r="AI276" s="18">
        <f t="shared" si="48"/>
        <v>0</v>
      </c>
      <c r="AJ276" s="85">
        <f t="shared" si="48"/>
        <v>0</v>
      </c>
      <c r="AK276" s="81">
        <f t="shared" si="49"/>
        <v>-267</v>
      </c>
      <c r="AL276"/>
      <c r="AM276"/>
      <c r="AN276"/>
    </row>
    <row r="277" spans="1:40" s="1" customFormat="1" ht="18.75">
      <c r="A277" s="17">
        <v>268</v>
      </c>
      <c r="B277" s="17" t="s">
        <v>1249</v>
      </c>
      <c r="C277" s="17">
        <v>268</v>
      </c>
      <c r="D277" s="21"/>
      <c r="E277" s="34">
        <f t="shared" si="43"/>
        <v>0</v>
      </c>
      <c r="F277" s="35">
        <f t="shared" si="43"/>
        <v>0</v>
      </c>
      <c r="G277" s="34">
        <f t="shared" si="44"/>
        <v>0</v>
      </c>
      <c r="H277" s="36">
        <f t="shared" si="44"/>
        <v>0</v>
      </c>
      <c r="I277" s="21"/>
      <c r="J277" s="15">
        <v>0</v>
      </c>
      <c r="K277" s="15">
        <v>0</v>
      </c>
      <c r="L277" s="16"/>
      <c r="M277" s="16"/>
      <c r="N277" s="36">
        <f t="shared" si="45"/>
        <v>0</v>
      </c>
      <c r="O277" s="36">
        <f t="shared" si="46"/>
        <v>0</v>
      </c>
      <c r="P277" s="16"/>
      <c r="Q277" s="85">
        <f t="shared" si="40"/>
        <v>0</v>
      </c>
      <c r="R277" s="16"/>
      <c r="S277" s="15">
        <f t="shared" si="41"/>
        <v>0</v>
      </c>
      <c r="T277">
        <v>268</v>
      </c>
      <c r="U277" s="71"/>
      <c r="V277" s="71"/>
      <c r="W277" s="15">
        <f t="shared" si="42"/>
        <v>0</v>
      </c>
      <c r="X277">
        <v>268</v>
      </c>
      <c r="Y277"/>
      <c r="Z277"/>
      <c r="AA277"/>
      <c r="AB277" s="115">
        <f>dec!E277</f>
        <v>0</v>
      </c>
      <c r="AC277" s="113">
        <f>dec!F277</f>
        <v>0</v>
      </c>
      <c r="AD277" s="115">
        <f>dec!G277</f>
        <v>0</v>
      </c>
      <c r="AE277" s="113">
        <f>dec!H277</f>
        <v>0</v>
      </c>
      <c r="AF277" s="16"/>
      <c r="AG277" s="18">
        <f t="shared" si="47"/>
        <v>0</v>
      </c>
      <c r="AH277" s="85">
        <f t="shared" si="47"/>
        <v>0</v>
      </c>
      <c r="AI277" s="18">
        <f t="shared" si="48"/>
        <v>0</v>
      </c>
      <c r="AJ277" s="85">
        <f t="shared" si="48"/>
        <v>0</v>
      </c>
      <c r="AK277" s="81">
        <f t="shared" si="49"/>
        <v>-268</v>
      </c>
      <c r="AL277"/>
      <c r="AM277"/>
      <c r="AN277"/>
    </row>
    <row r="278" spans="1:40" s="1" customFormat="1" ht="18.75">
      <c r="A278" s="17">
        <v>269</v>
      </c>
      <c r="B278" s="17" t="s">
        <v>1279</v>
      </c>
      <c r="C278" s="17">
        <v>269</v>
      </c>
      <c r="D278" s="21"/>
      <c r="E278" s="34">
        <f t="shared" si="43"/>
        <v>0</v>
      </c>
      <c r="F278" s="35">
        <f t="shared" si="43"/>
        <v>0</v>
      </c>
      <c r="G278" s="34">
        <f t="shared" si="44"/>
        <v>0</v>
      </c>
      <c r="H278" s="36">
        <f t="shared" si="44"/>
        <v>0</v>
      </c>
      <c r="I278" s="21"/>
      <c r="J278" s="15">
        <v>0</v>
      </c>
      <c r="K278" s="15">
        <v>0</v>
      </c>
      <c r="L278" s="16"/>
      <c r="M278" s="16"/>
      <c r="N278" s="36">
        <f t="shared" si="45"/>
        <v>0</v>
      </c>
      <c r="O278" s="36">
        <f t="shared" si="46"/>
        <v>0</v>
      </c>
      <c r="P278" s="16"/>
      <c r="Q278" s="85">
        <f t="shared" si="40"/>
        <v>0</v>
      </c>
      <c r="R278" s="16"/>
      <c r="S278" s="15">
        <f t="shared" si="41"/>
        <v>0</v>
      </c>
      <c r="T278">
        <v>269</v>
      </c>
      <c r="U278" s="71"/>
      <c r="V278" s="71"/>
      <c r="W278" s="15">
        <f t="shared" si="42"/>
        <v>0</v>
      </c>
      <c r="X278">
        <v>269</v>
      </c>
      <c r="Y278"/>
      <c r="Z278"/>
      <c r="AA278"/>
      <c r="AB278" s="115">
        <f>dec!E278</f>
        <v>0</v>
      </c>
      <c r="AC278" s="113">
        <f>dec!F278</f>
        <v>0</v>
      </c>
      <c r="AD278" s="115">
        <f>dec!G278</f>
        <v>0</v>
      </c>
      <c r="AE278" s="113">
        <f>dec!H278</f>
        <v>0</v>
      </c>
      <c r="AF278" s="16"/>
      <c r="AG278" s="18">
        <f t="shared" si="47"/>
        <v>0</v>
      </c>
      <c r="AH278" s="85">
        <f t="shared" si="47"/>
        <v>0</v>
      </c>
      <c r="AI278" s="18">
        <f t="shared" si="48"/>
        <v>0</v>
      </c>
      <c r="AJ278" s="85">
        <f t="shared" si="48"/>
        <v>0</v>
      </c>
      <c r="AK278" s="81">
        <f t="shared" si="49"/>
        <v>-269</v>
      </c>
      <c r="AL278"/>
      <c r="AM278"/>
      <c r="AN278"/>
    </row>
    <row r="279" spans="1:40" ht="18.75">
      <c r="A279" s="19">
        <v>270</v>
      </c>
      <c r="B279" s="19" t="s">
        <v>849</v>
      </c>
      <c r="C279" s="19">
        <v>270</v>
      </c>
      <c r="D279" s="21"/>
      <c r="E279" s="34">
        <f t="shared" si="43"/>
        <v>0</v>
      </c>
      <c r="F279" s="35">
        <f t="shared" si="43"/>
        <v>0</v>
      </c>
      <c r="G279" s="34">
        <f t="shared" si="44"/>
        <v>0</v>
      </c>
      <c r="H279" s="36">
        <f t="shared" si="44"/>
        <v>0</v>
      </c>
      <c r="I279" s="21"/>
      <c r="J279" s="15">
        <v>0</v>
      </c>
      <c r="K279" s="15">
        <v>0</v>
      </c>
      <c r="L279" s="16"/>
      <c r="M279" s="16"/>
      <c r="N279" s="36">
        <f t="shared" si="45"/>
        <v>0</v>
      </c>
      <c r="O279" s="36">
        <f t="shared" si="46"/>
        <v>0</v>
      </c>
      <c r="P279" s="20"/>
      <c r="Q279" s="85">
        <f t="shared" si="40"/>
        <v>0</v>
      </c>
      <c r="R279" s="20"/>
      <c r="S279" s="15">
        <f t="shared" si="41"/>
        <v>0</v>
      </c>
      <c r="T279">
        <v>270</v>
      </c>
      <c r="U279"/>
      <c r="V279"/>
      <c r="W279" s="15">
        <f t="shared" si="42"/>
        <v>0</v>
      </c>
      <c r="X279">
        <v>270</v>
      </c>
      <c r="Y279"/>
      <c r="Z279"/>
      <c r="AA279"/>
      <c r="AB279" s="115">
        <f>dec!E279</f>
        <v>0</v>
      </c>
      <c r="AC279" s="113">
        <f>dec!F279</f>
        <v>0</v>
      </c>
      <c r="AD279" s="115">
        <f>dec!G279</f>
        <v>0</v>
      </c>
      <c r="AE279" s="113">
        <f>dec!H279</f>
        <v>0</v>
      </c>
      <c r="AF279" s="16"/>
      <c r="AG279" s="18">
        <f t="shared" si="47"/>
        <v>0</v>
      </c>
      <c r="AH279" s="85">
        <f t="shared" si="47"/>
        <v>0</v>
      </c>
      <c r="AI279" s="18">
        <f t="shared" si="48"/>
        <v>0</v>
      </c>
      <c r="AJ279" s="85">
        <f t="shared" si="48"/>
        <v>0</v>
      </c>
      <c r="AK279" s="81">
        <f t="shared" si="49"/>
        <v>-270</v>
      </c>
      <c r="AL279"/>
      <c r="AM279"/>
      <c r="AN279"/>
    </row>
    <row r="280" spans="1:40" ht="18.75">
      <c r="A280" s="19">
        <v>271</v>
      </c>
      <c r="B280" s="19" t="s">
        <v>1285</v>
      </c>
      <c r="C280" s="19">
        <v>271</v>
      </c>
      <c r="D280" s="21"/>
      <c r="E280" s="34">
        <f t="shared" si="43"/>
        <v>1</v>
      </c>
      <c r="F280" s="35">
        <f t="shared" si="43"/>
        <v>7026</v>
      </c>
      <c r="G280" s="34">
        <f t="shared" si="44"/>
        <v>31</v>
      </c>
      <c r="H280" s="36">
        <f t="shared" si="44"/>
        <v>179092</v>
      </c>
      <c r="I280" s="21"/>
      <c r="J280" s="15">
        <v>0</v>
      </c>
      <c r="K280" s="15">
        <v>671</v>
      </c>
      <c r="L280" s="16"/>
      <c r="M280" s="16"/>
      <c r="N280" s="36">
        <f t="shared" si="45"/>
        <v>7026</v>
      </c>
      <c r="O280" s="36">
        <f t="shared" si="46"/>
        <v>179763</v>
      </c>
      <c r="P280" s="20"/>
      <c r="Q280" s="85">
        <f t="shared" si="40"/>
        <v>373610</v>
      </c>
      <c r="R280" s="20"/>
      <c r="S280" s="15">
        <f t="shared" si="41"/>
        <v>0</v>
      </c>
      <c r="T280">
        <v>271</v>
      </c>
      <c r="U280">
        <v>1</v>
      </c>
      <c r="V280">
        <v>7026</v>
      </c>
      <c r="W280" s="15">
        <f t="shared" si="42"/>
        <v>0</v>
      </c>
      <c r="X280">
        <v>271</v>
      </c>
      <c r="Y280">
        <v>31</v>
      </c>
      <c r="Z280">
        <v>179092</v>
      </c>
      <c r="AA280"/>
      <c r="AB280" s="115">
        <f>dec!E280</f>
        <v>0</v>
      </c>
      <c r="AC280" s="113">
        <f>dec!F280</f>
        <v>0</v>
      </c>
      <c r="AD280" s="115">
        <f>dec!G280</f>
        <v>30</v>
      </c>
      <c r="AE280" s="113">
        <f>dec!H280</f>
        <v>184243</v>
      </c>
      <c r="AF280" s="16"/>
      <c r="AG280" s="18">
        <f t="shared" si="47"/>
        <v>1</v>
      </c>
      <c r="AH280" s="85">
        <f t="shared" si="47"/>
        <v>7026</v>
      </c>
      <c r="AI280" s="18">
        <f t="shared" si="48"/>
        <v>1</v>
      </c>
      <c r="AJ280" s="85">
        <f t="shared" si="48"/>
        <v>-5151</v>
      </c>
      <c r="AK280" s="81">
        <f t="shared" si="49"/>
        <v>-271</v>
      </c>
      <c r="AL280"/>
      <c r="AM280"/>
      <c r="AN280"/>
    </row>
    <row r="281" spans="1:40" s="1" customFormat="1" ht="18.75">
      <c r="A281" s="17">
        <v>272</v>
      </c>
      <c r="B281" s="17" t="s">
        <v>1250</v>
      </c>
      <c r="C281" s="17">
        <v>272</v>
      </c>
      <c r="D281" s="21"/>
      <c r="E281" s="34">
        <f t="shared" si="43"/>
        <v>0</v>
      </c>
      <c r="F281" s="35">
        <f t="shared" si="43"/>
        <v>0</v>
      </c>
      <c r="G281" s="34">
        <f t="shared" si="44"/>
        <v>9</v>
      </c>
      <c r="H281" s="36">
        <f t="shared" si="44"/>
        <v>45000</v>
      </c>
      <c r="I281" s="21"/>
      <c r="J281" s="15">
        <v>0</v>
      </c>
      <c r="K281" s="15">
        <v>0</v>
      </c>
      <c r="L281" s="16"/>
      <c r="M281" s="16"/>
      <c r="N281" s="36">
        <f t="shared" si="45"/>
        <v>0</v>
      </c>
      <c r="O281" s="36">
        <f t="shared" si="46"/>
        <v>45000</v>
      </c>
      <c r="P281" s="16"/>
      <c r="Q281" s="85">
        <f t="shared" si="40"/>
        <v>90009</v>
      </c>
      <c r="R281" s="16"/>
      <c r="S281" s="15">
        <f t="shared" si="41"/>
        <v>0</v>
      </c>
      <c r="T281">
        <v>272</v>
      </c>
      <c r="U281"/>
      <c r="V281"/>
      <c r="W281" s="15">
        <f t="shared" si="42"/>
        <v>0</v>
      </c>
      <c r="X281">
        <v>272</v>
      </c>
      <c r="Y281">
        <v>9</v>
      </c>
      <c r="Z281">
        <v>45000</v>
      </c>
      <c r="AA281"/>
      <c r="AB281" s="115">
        <f>dec!E281</f>
        <v>0</v>
      </c>
      <c r="AC281" s="113">
        <f>dec!F281</f>
        <v>0</v>
      </c>
      <c r="AD281" s="115">
        <f>dec!G281</f>
        <v>11</v>
      </c>
      <c r="AE281" s="113">
        <f>dec!H281</f>
        <v>59000</v>
      </c>
      <c r="AF281" s="16"/>
      <c r="AG281" s="18">
        <f t="shared" si="47"/>
        <v>0</v>
      </c>
      <c r="AH281" s="85">
        <f t="shared" si="47"/>
        <v>0</v>
      </c>
      <c r="AI281" s="18">
        <f t="shared" si="48"/>
        <v>-2</v>
      </c>
      <c r="AJ281" s="85">
        <f t="shared" si="48"/>
        <v>-14000</v>
      </c>
      <c r="AK281" s="81">
        <f t="shared" si="49"/>
        <v>-272</v>
      </c>
      <c r="AL281"/>
      <c r="AM281"/>
      <c r="AN281"/>
    </row>
    <row r="282" spans="1:40" s="1" customFormat="1" ht="18.75">
      <c r="A282" s="17">
        <v>273</v>
      </c>
      <c r="B282" s="17" t="s">
        <v>895</v>
      </c>
      <c r="C282" s="17">
        <v>273</v>
      </c>
      <c r="D282" s="21"/>
      <c r="E282" s="34">
        <f t="shared" si="43"/>
        <v>0</v>
      </c>
      <c r="F282" s="35">
        <f t="shared" si="43"/>
        <v>0</v>
      </c>
      <c r="G282" s="34">
        <f t="shared" si="44"/>
        <v>7</v>
      </c>
      <c r="H282" s="36">
        <f t="shared" si="44"/>
        <v>38115</v>
      </c>
      <c r="I282" s="21"/>
      <c r="J282" s="15">
        <v>0</v>
      </c>
      <c r="K282" s="15">
        <v>0</v>
      </c>
      <c r="L282" s="16"/>
      <c r="M282" s="16"/>
      <c r="N282" s="36">
        <f t="shared" si="45"/>
        <v>0</v>
      </c>
      <c r="O282" s="36">
        <f t="shared" si="46"/>
        <v>38115</v>
      </c>
      <c r="P282" s="16"/>
      <c r="Q282" s="85">
        <f t="shared" si="40"/>
        <v>76237</v>
      </c>
      <c r="R282" s="16"/>
      <c r="S282" s="15">
        <f t="shared" si="41"/>
        <v>0</v>
      </c>
      <c r="T282">
        <v>273</v>
      </c>
      <c r="U282"/>
      <c r="V282"/>
      <c r="W282" s="15">
        <f t="shared" si="42"/>
        <v>0</v>
      </c>
      <c r="X282">
        <v>273</v>
      </c>
      <c r="Y282">
        <v>7</v>
      </c>
      <c r="Z282">
        <v>38115</v>
      </c>
      <c r="AA282"/>
      <c r="AB282" s="115">
        <f>dec!E282</f>
        <v>0</v>
      </c>
      <c r="AC282" s="113">
        <f>dec!F282</f>
        <v>0</v>
      </c>
      <c r="AD282" s="115">
        <f>dec!G282</f>
        <v>15</v>
      </c>
      <c r="AE282" s="113">
        <f>dec!H282</f>
        <v>100700</v>
      </c>
      <c r="AF282" s="16"/>
      <c r="AG282" s="18">
        <f t="shared" si="47"/>
        <v>0</v>
      </c>
      <c r="AH282" s="85">
        <f t="shared" si="47"/>
        <v>0</v>
      </c>
      <c r="AI282" s="18">
        <f t="shared" si="48"/>
        <v>-8</v>
      </c>
      <c r="AJ282" s="85">
        <f t="shared" si="48"/>
        <v>-62585</v>
      </c>
      <c r="AK282" s="81">
        <f t="shared" si="49"/>
        <v>-273</v>
      </c>
      <c r="AL282"/>
      <c r="AM282"/>
      <c r="AN282"/>
    </row>
    <row r="283" spans="1:40" ht="18.75">
      <c r="A283" s="19">
        <v>274</v>
      </c>
      <c r="B283" s="19" t="s">
        <v>932</v>
      </c>
      <c r="C283" s="19">
        <v>274</v>
      </c>
      <c r="D283" s="21"/>
      <c r="E283" s="34">
        <f t="shared" si="43"/>
        <v>0</v>
      </c>
      <c r="F283" s="35">
        <f t="shared" si="43"/>
        <v>0</v>
      </c>
      <c r="G283" s="34">
        <f t="shared" si="44"/>
        <v>2</v>
      </c>
      <c r="H283" s="36">
        <f t="shared" si="44"/>
        <v>13400</v>
      </c>
      <c r="I283" s="21"/>
      <c r="J283" s="15">
        <v>0</v>
      </c>
      <c r="K283" s="15">
        <v>0</v>
      </c>
      <c r="L283" s="16"/>
      <c r="M283" s="16"/>
      <c r="N283" s="36">
        <f t="shared" si="45"/>
        <v>0</v>
      </c>
      <c r="O283" s="36">
        <f t="shared" si="46"/>
        <v>13400</v>
      </c>
      <c r="P283" s="20"/>
      <c r="Q283" s="85">
        <f t="shared" si="40"/>
        <v>26802</v>
      </c>
      <c r="R283" s="20"/>
      <c r="S283" s="15">
        <f t="shared" si="41"/>
        <v>0</v>
      </c>
      <c r="T283">
        <v>274</v>
      </c>
      <c r="U283"/>
      <c r="V283"/>
      <c r="W283" s="15">
        <f t="shared" si="42"/>
        <v>0</v>
      </c>
      <c r="X283">
        <v>274</v>
      </c>
      <c r="Y283">
        <v>2</v>
      </c>
      <c r="Z283">
        <v>13400</v>
      </c>
      <c r="AA283"/>
      <c r="AB283" s="115">
        <f>dec!E283</f>
        <v>0</v>
      </c>
      <c r="AC283" s="113">
        <f>dec!F283</f>
        <v>0</v>
      </c>
      <c r="AD283" s="115">
        <f>dec!G283</f>
        <v>2</v>
      </c>
      <c r="AE283" s="113">
        <f>dec!H283</f>
        <v>13400</v>
      </c>
      <c r="AF283" s="16"/>
      <c r="AG283" s="18">
        <f t="shared" si="47"/>
        <v>0</v>
      </c>
      <c r="AH283" s="85">
        <f t="shared" si="47"/>
        <v>0</v>
      </c>
      <c r="AI283" s="18">
        <f t="shared" si="48"/>
        <v>0</v>
      </c>
      <c r="AJ283" s="85">
        <f t="shared" si="48"/>
        <v>0</v>
      </c>
      <c r="AK283" s="81">
        <f t="shared" si="49"/>
        <v>-274</v>
      </c>
      <c r="AL283"/>
      <c r="AM283"/>
      <c r="AN283"/>
    </row>
    <row r="284" spans="1:40" s="1" customFormat="1" ht="18.75">
      <c r="A284" s="17">
        <v>275</v>
      </c>
      <c r="B284" s="17" t="s">
        <v>1251</v>
      </c>
      <c r="C284" s="17">
        <v>276</v>
      </c>
      <c r="D284" s="21"/>
      <c r="E284" s="34">
        <f t="shared" si="43"/>
        <v>65</v>
      </c>
      <c r="F284" s="35">
        <f t="shared" si="43"/>
        <v>393793</v>
      </c>
      <c r="G284" s="34">
        <f t="shared" si="44"/>
        <v>8</v>
      </c>
      <c r="H284" s="36">
        <f t="shared" si="44"/>
        <v>54887</v>
      </c>
      <c r="I284" s="21"/>
      <c r="J284" s="15">
        <v>0</v>
      </c>
      <c r="K284" s="15">
        <v>0</v>
      </c>
      <c r="L284" s="16"/>
      <c r="M284" s="16"/>
      <c r="N284" s="36">
        <f t="shared" si="45"/>
        <v>393793</v>
      </c>
      <c r="O284" s="36">
        <f t="shared" si="46"/>
        <v>54887</v>
      </c>
      <c r="P284" s="16"/>
      <c r="Q284" s="85">
        <f t="shared" si="40"/>
        <v>897433</v>
      </c>
      <c r="R284" s="16"/>
      <c r="S284" s="15">
        <f t="shared" si="41"/>
        <v>0</v>
      </c>
      <c r="T284">
        <v>275</v>
      </c>
      <c r="U284">
        <v>65</v>
      </c>
      <c r="V284">
        <v>393793</v>
      </c>
      <c r="W284" s="15">
        <f t="shared" si="42"/>
        <v>0</v>
      </c>
      <c r="X284">
        <v>275</v>
      </c>
      <c r="Y284">
        <v>8</v>
      </c>
      <c r="Z284">
        <v>54887</v>
      </c>
      <c r="AA284"/>
      <c r="AB284" s="115">
        <f>dec!E284</f>
        <v>71</v>
      </c>
      <c r="AC284" s="113">
        <f>dec!F284</f>
        <v>416610</v>
      </c>
      <c r="AD284" s="115">
        <f>dec!G284</f>
        <v>10</v>
      </c>
      <c r="AE284" s="113">
        <f>dec!H284</f>
        <v>78109</v>
      </c>
      <c r="AF284" s="16"/>
      <c r="AG284" s="18">
        <f t="shared" si="47"/>
        <v>-6</v>
      </c>
      <c r="AH284" s="85">
        <f t="shared" si="47"/>
        <v>-22817</v>
      </c>
      <c r="AI284" s="18">
        <f t="shared" si="48"/>
        <v>-2</v>
      </c>
      <c r="AJ284" s="85">
        <f t="shared" si="48"/>
        <v>-23222</v>
      </c>
      <c r="AK284" s="81">
        <f t="shared" si="49"/>
        <v>-275</v>
      </c>
      <c r="AL284"/>
      <c r="AM284"/>
      <c r="AN284"/>
    </row>
    <row r="285" spans="1:40" ht="18.75">
      <c r="A285" s="19">
        <v>276</v>
      </c>
      <c r="B285" s="19" t="s">
        <v>831</v>
      </c>
      <c r="C285" s="19">
        <v>277</v>
      </c>
      <c r="D285" s="21"/>
      <c r="E285" s="34">
        <f t="shared" si="43"/>
        <v>0</v>
      </c>
      <c r="F285" s="35">
        <f t="shared" si="43"/>
        <v>0</v>
      </c>
      <c r="G285" s="34">
        <f t="shared" si="44"/>
        <v>3</v>
      </c>
      <c r="H285" s="36">
        <f t="shared" si="44"/>
        <v>20100</v>
      </c>
      <c r="I285" s="21"/>
      <c r="J285" s="15">
        <v>0</v>
      </c>
      <c r="K285" s="15">
        <v>0</v>
      </c>
      <c r="L285" s="16"/>
      <c r="M285" s="16"/>
      <c r="N285" s="36">
        <f t="shared" si="45"/>
        <v>0</v>
      </c>
      <c r="O285" s="36">
        <f t="shared" si="46"/>
        <v>20100</v>
      </c>
      <c r="P285" s="20"/>
      <c r="Q285" s="85">
        <f t="shared" si="40"/>
        <v>40203</v>
      </c>
      <c r="R285" s="20"/>
      <c r="S285" s="15">
        <f t="shared" si="41"/>
        <v>0</v>
      </c>
      <c r="T285">
        <v>276</v>
      </c>
      <c r="U285" s="71"/>
      <c r="V285" s="71"/>
      <c r="W285" s="15">
        <f t="shared" si="42"/>
        <v>0</v>
      </c>
      <c r="X285">
        <v>276</v>
      </c>
      <c r="Y285">
        <v>3</v>
      </c>
      <c r="Z285">
        <v>20100</v>
      </c>
      <c r="AA285"/>
      <c r="AB285" s="115">
        <f>dec!E285</f>
        <v>0</v>
      </c>
      <c r="AC285" s="113">
        <f>dec!F285</f>
        <v>0</v>
      </c>
      <c r="AD285" s="115">
        <f>dec!G285</f>
        <v>5</v>
      </c>
      <c r="AE285" s="113">
        <f>dec!H285</f>
        <v>37500</v>
      </c>
      <c r="AF285" s="16"/>
      <c r="AG285" s="18">
        <f t="shared" si="47"/>
        <v>0</v>
      </c>
      <c r="AH285" s="85">
        <f t="shared" si="47"/>
        <v>0</v>
      </c>
      <c r="AI285" s="18">
        <f t="shared" si="48"/>
        <v>-2</v>
      </c>
      <c r="AJ285" s="85">
        <f t="shared" si="48"/>
        <v>-17400</v>
      </c>
      <c r="AK285" s="81">
        <f t="shared" si="49"/>
        <v>-276</v>
      </c>
      <c r="AL285"/>
      <c r="AM285"/>
      <c r="AN285"/>
    </row>
    <row r="286" spans="1:40" ht="18.75">
      <c r="A286" s="19">
        <v>277</v>
      </c>
      <c r="B286" s="19" t="s">
        <v>869</v>
      </c>
      <c r="C286" s="19">
        <v>278</v>
      </c>
      <c r="D286" s="21"/>
      <c r="E286" s="34">
        <f t="shared" si="43"/>
        <v>7</v>
      </c>
      <c r="F286" s="35">
        <f t="shared" si="43"/>
        <v>66692</v>
      </c>
      <c r="G286" s="34">
        <f t="shared" si="44"/>
        <v>238</v>
      </c>
      <c r="H286" s="36">
        <f t="shared" si="44"/>
        <v>1356992</v>
      </c>
      <c r="I286" s="21"/>
      <c r="J286" s="15">
        <v>0</v>
      </c>
      <c r="K286" s="15">
        <v>6577</v>
      </c>
      <c r="L286" s="16"/>
      <c r="M286" s="16"/>
      <c r="N286" s="36">
        <f t="shared" si="45"/>
        <v>66692</v>
      </c>
      <c r="O286" s="36">
        <f t="shared" si="46"/>
        <v>1363569</v>
      </c>
      <c r="P286" s="20"/>
      <c r="Q286" s="85">
        <f t="shared" si="40"/>
        <v>2860767</v>
      </c>
      <c r="R286" s="20"/>
      <c r="S286" s="15">
        <f t="shared" si="41"/>
        <v>0</v>
      </c>
      <c r="T286" s="122">
        <v>277</v>
      </c>
      <c r="U286" s="71">
        <v>7</v>
      </c>
      <c r="V286" s="71">
        <v>66692</v>
      </c>
      <c r="W286" s="15">
        <f t="shared" si="42"/>
        <v>0</v>
      </c>
      <c r="X286">
        <v>277</v>
      </c>
      <c r="Y286">
        <v>238</v>
      </c>
      <c r="Z286">
        <v>1356992</v>
      </c>
      <c r="AA286"/>
      <c r="AB286" s="115">
        <f>dec!E286</f>
        <v>6</v>
      </c>
      <c r="AC286" s="113">
        <f>dec!F286</f>
        <v>48902</v>
      </c>
      <c r="AD286" s="115">
        <f>dec!G286</f>
        <v>261</v>
      </c>
      <c r="AE286" s="113">
        <f>dec!H286</f>
        <v>1492451</v>
      </c>
      <c r="AF286" s="16"/>
      <c r="AG286" s="18">
        <f t="shared" si="47"/>
        <v>1</v>
      </c>
      <c r="AH286" s="85">
        <f t="shared" si="47"/>
        <v>17790</v>
      </c>
      <c r="AI286" s="18">
        <f t="shared" si="48"/>
        <v>-23</v>
      </c>
      <c r="AJ286" s="85">
        <f t="shared" si="48"/>
        <v>-135459</v>
      </c>
      <c r="AK286" s="81">
        <f t="shared" si="49"/>
        <v>-277</v>
      </c>
      <c r="AL286"/>
      <c r="AM286"/>
      <c r="AN286"/>
    </row>
    <row r="287" spans="1:40" ht="18.75">
      <c r="A287" s="19">
        <v>278</v>
      </c>
      <c r="B287" s="19" t="s">
        <v>817</v>
      </c>
      <c r="C287" s="19">
        <v>275</v>
      </c>
      <c r="D287" s="21"/>
      <c r="E287" s="34">
        <f t="shared" si="43"/>
        <v>153</v>
      </c>
      <c r="F287" s="35">
        <f t="shared" si="43"/>
        <v>818031</v>
      </c>
      <c r="G287" s="34">
        <f t="shared" si="44"/>
        <v>115</v>
      </c>
      <c r="H287" s="36">
        <f t="shared" si="44"/>
        <v>754836</v>
      </c>
      <c r="I287" s="21"/>
      <c r="J287" s="15">
        <v>0</v>
      </c>
      <c r="K287" s="15">
        <v>8762</v>
      </c>
      <c r="L287" s="16"/>
      <c r="M287" s="16"/>
      <c r="N287" s="36">
        <f t="shared" si="45"/>
        <v>818031</v>
      </c>
      <c r="O287" s="36">
        <f t="shared" si="46"/>
        <v>763598</v>
      </c>
      <c r="P287" s="20"/>
      <c r="Q287" s="85">
        <f t="shared" si="40"/>
        <v>3163526</v>
      </c>
      <c r="R287" s="20"/>
      <c r="S287" s="15">
        <f t="shared" si="41"/>
        <v>0</v>
      </c>
      <c r="T287">
        <v>278</v>
      </c>
      <c r="U287">
        <v>153</v>
      </c>
      <c r="V287">
        <v>818031</v>
      </c>
      <c r="W287" s="15">
        <f t="shared" si="42"/>
        <v>0</v>
      </c>
      <c r="X287">
        <v>278</v>
      </c>
      <c r="Y287">
        <v>115</v>
      </c>
      <c r="Z287">
        <v>754836</v>
      </c>
      <c r="AA287"/>
      <c r="AB287" s="115">
        <f>dec!E287</f>
        <v>161.5</v>
      </c>
      <c r="AC287" s="113">
        <f>dec!F287</f>
        <v>868955</v>
      </c>
      <c r="AD287" s="115">
        <f>dec!G287</f>
        <v>116</v>
      </c>
      <c r="AE287" s="113">
        <f>dec!H287</f>
        <v>741097</v>
      </c>
      <c r="AF287" s="16"/>
      <c r="AG287" s="18">
        <f t="shared" si="47"/>
        <v>-8.5</v>
      </c>
      <c r="AH287" s="85">
        <f t="shared" si="47"/>
        <v>-50924</v>
      </c>
      <c r="AI287" s="18">
        <f t="shared" si="48"/>
        <v>-1</v>
      </c>
      <c r="AJ287" s="85">
        <f t="shared" si="48"/>
        <v>13739</v>
      </c>
      <c r="AK287" s="81">
        <f t="shared" si="49"/>
        <v>-278</v>
      </c>
      <c r="AL287"/>
      <c r="AM287"/>
      <c r="AN287"/>
    </row>
    <row r="288" spans="1:40" s="1" customFormat="1" ht="18.75">
      <c r="A288" s="17">
        <v>279</v>
      </c>
      <c r="B288" s="17" t="s">
        <v>1252</v>
      </c>
      <c r="C288" s="17">
        <v>279</v>
      </c>
      <c r="D288" s="21"/>
      <c r="E288" s="34">
        <f t="shared" si="43"/>
        <v>0</v>
      </c>
      <c r="F288" s="35">
        <f t="shared" si="43"/>
        <v>0</v>
      </c>
      <c r="G288" s="34">
        <f t="shared" si="44"/>
        <v>0</v>
      </c>
      <c r="H288" s="36">
        <f t="shared" si="44"/>
        <v>0</v>
      </c>
      <c r="I288" s="21"/>
      <c r="J288" s="15">
        <v>0</v>
      </c>
      <c r="K288" s="15">
        <v>0</v>
      </c>
      <c r="L288" s="16"/>
      <c r="M288" s="16"/>
      <c r="N288" s="36">
        <f t="shared" si="45"/>
        <v>0</v>
      </c>
      <c r="O288" s="36">
        <f t="shared" si="46"/>
        <v>0</v>
      </c>
      <c r="P288" s="16"/>
      <c r="Q288" s="85">
        <f t="shared" si="40"/>
        <v>0</v>
      </c>
      <c r="R288" s="16"/>
      <c r="S288" s="15">
        <f t="shared" si="41"/>
        <v>0</v>
      </c>
      <c r="T288">
        <v>279</v>
      </c>
      <c r="U288"/>
      <c r="V288"/>
      <c r="W288" s="15">
        <f t="shared" si="42"/>
        <v>0</v>
      </c>
      <c r="X288">
        <v>279</v>
      </c>
      <c r="Y288"/>
      <c r="Z288"/>
      <c r="AA288"/>
      <c r="AB288" s="115">
        <f>dec!E288</f>
        <v>0</v>
      </c>
      <c r="AC288" s="113">
        <f>dec!F288</f>
        <v>0</v>
      </c>
      <c r="AD288" s="115">
        <f>dec!G288</f>
        <v>0</v>
      </c>
      <c r="AE288" s="113">
        <f>dec!H288</f>
        <v>0</v>
      </c>
      <c r="AF288" s="16"/>
      <c r="AG288" s="18">
        <f t="shared" si="47"/>
        <v>0</v>
      </c>
      <c r="AH288" s="85">
        <f t="shared" si="47"/>
        <v>0</v>
      </c>
      <c r="AI288" s="18">
        <f t="shared" si="48"/>
        <v>0</v>
      </c>
      <c r="AJ288" s="85">
        <f t="shared" si="48"/>
        <v>0</v>
      </c>
      <c r="AK288" s="81">
        <f t="shared" si="49"/>
        <v>-279</v>
      </c>
      <c r="AL288"/>
      <c r="AM288"/>
      <c r="AN288"/>
    </row>
    <row r="289" spans="1:40" s="1" customFormat="1" ht="18.75">
      <c r="A289" s="17">
        <v>280</v>
      </c>
      <c r="B289" s="17" t="s">
        <v>1253</v>
      </c>
      <c r="C289" s="17">
        <v>280</v>
      </c>
      <c r="D289" s="21"/>
      <c r="E289" s="34">
        <f t="shared" si="43"/>
        <v>0</v>
      </c>
      <c r="F289" s="35">
        <f t="shared" si="43"/>
        <v>0</v>
      </c>
      <c r="G289" s="34">
        <f t="shared" si="44"/>
        <v>0</v>
      </c>
      <c r="H289" s="36">
        <f t="shared" si="44"/>
        <v>0</v>
      </c>
      <c r="I289" s="21"/>
      <c r="J289" s="15">
        <v>0</v>
      </c>
      <c r="K289" s="15">
        <v>0</v>
      </c>
      <c r="L289" s="16"/>
      <c r="M289" s="16"/>
      <c r="N289" s="36">
        <f t="shared" si="45"/>
        <v>0</v>
      </c>
      <c r="O289" s="36">
        <f t="shared" si="46"/>
        <v>0</v>
      </c>
      <c r="P289" s="16"/>
      <c r="Q289" s="85">
        <f t="shared" si="40"/>
        <v>0</v>
      </c>
      <c r="R289" s="16"/>
      <c r="S289" s="15">
        <f t="shared" si="41"/>
        <v>0</v>
      </c>
      <c r="T289">
        <v>280</v>
      </c>
      <c r="U289" s="71"/>
      <c r="V289" s="71"/>
      <c r="W289" s="15">
        <f t="shared" si="42"/>
        <v>0</v>
      </c>
      <c r="X289">
        <v>280</v>
      </c>
      <c r="Y289"/>
      <c r="Z289"/>
      <c r="AA289"/>
      <c r="AB289" s="115">
        <f>dec!E289</f>
        <v>0</v>
      </c>
      <c r="AC289" s="113">
        <f>dec!F289</f>
        <v>0</v>
      </c>
      <c r="AD289" s="115">
        <f>dec!G289</f>
        <v>0</v>
      </c>
      <c r="AE289" s="113">
        <f>dec!H289</f>
        <v>0</v>
      </c>
      <c r="AF289" s="16"/>
      <c r="AG289" s="18">
        <f t="shared" si="47"/>
        <v>0</v>
      </c>
      <c r="AH289" s="85">
        <f t="shared" si="47"/>
        <v>0</v>
      </c>
      <c r="AI289" s="18">
        <f t="shared" si="48"/>
        <v>0</v>
      </c>
      <c r="AJ289" s="85">
        <f t="shared" si="48"/>
        <v>0</v>
      </c>
      <c r="AK289" s="81">
        <f t="shared" si="49"/>
        <v>-280</v>
      </c>
      <c r="AL289"/>
      <c r="AM289"/>
      <c r="AN289"/>
    </row>
    <row r="290" spans="1:40" ht="18.75">
      <c r="A290" s="19">
        <v>281</v>
      </c>
      <c r="B290" s="19" t="s">
        <v>575</v>
      </c>
      <c r="C290" s="19">
        <v>281</v>
      </c>
      <c r="D290" s="21"/>
      <c r="E290" s="34">
        <f t="shared" si="43"/>
        <v>9</v>
      </c>
      <c r="F290" s="35">
        <f t="shared" si="43"/>
        <v>68260</v>
      </c>
      <c r="G290" s="34">
        <f t="shared" si="44"/>
        <v>763.5</v>
      </c>
      <c r="H290" s="36">
        <f t="shared" si="44"/>
        <v>4432563</v>
      </c>
      <c r="I290" s="21"/>
      <c r="J290" s="15">
        <v>0</v>
      </c>
      <c r="K290" s="15">
        <v>32645</v>
      </c>
      <c r="L290" s="16"/>
      <c r="M290" s="16"/>
      <c r="N290" s="36">
        <f t="shared" si="45"/>
        <v>68260</v>
      </c>
      <c r="O290" s="36">
        <f t="shared" si="46"/>
        <v>4465208</v>
      </c>
      <c r="P290" s="20"/>
      <c r="Q290" s="85">
        <f t="shared" si="40"/>
        <v>9067708.5</v>
      </c>
      <c r="R290" s="20"/>
      <c r="S290" s="15">
        <f t="shared" si="41"/>
        <v>0</v>
      </c>
      <c r="T290" s="122">
        <v>281</v>
      </c>
      <c r="U290" s="71">
        <v>9</v>
      </c>
      <c r="V290" s="71">
        <v>68260</v>
      </c>
      <c r="W290" s="15">
        <f t="shared" si="42"/>
        <v>0</v>
      </c>
      <c r="X290">
        <v>281</v>
      </c>
      <c r="Y290">
        <v>763.5</v>
      </c>
      <c r="Z290">
        <v>4432563</v>
      </c>
      <c r="AA290"/>
      <c r="AB290" s="115">
        <f>dec!E290</f>
        <v>6</v>
      </c>
      <c r="AC290" s="113">
        <f>dec!F290</f>
        <v>30000</v>
      </c>
      <c r="AD290" s="115">
        <f>dec!G290</f>
        <v>766</v>
      </c>
      <c r="AE290" s="113">
        <f>dec!H290</f>
        <v>4482138</v>
      </c>
      <c r="AF290" s="16"/>
      <c r="AG290" s="18">
        <f t="shared" si="47"/>
        <v>3</v>
      </c>
      <c r="AH290" s="85">
        <f t="shared" si="47"/>
        <v>38260</v>
      </c>
      <c r="AI290" s="18">
        <f t="shared" si="48"/>
        <v>-2.5</v>
      </c>
      <c r="AJ290" s="85">
        <f t="shared" si="48"/>
        <v>-49575</v>
      </c>
      <c r="AK290" s="81">
        <f t="shared" si="49"/>
        <v>-281</v>
      </c>
      <c r="AL290"/>
      <c r="AM290"/>
      <c r="AN290"/>
    </row>
    <row r="291" spans="1:40" s="1" customFormat="1" ht="18.75">
      <c r="A291" s="17">
        <v>282</v>
      </c>
      <c r="B291" s="17" t="s">
        <v>1254</v>
      </c>
      <c r="C291" s="17">
        <v>282</v>
      </c>
      <c r="D291" s="21"/>
      <c r="E291" s="34">
        <f t="shared" si="43"/>
        <v>0</v>
      </c>
      <c r="F291" s="35">
        <f t="shared" si="43"/>
        <v>0</v>
      </c>
      <c r="G291" s="34">
        <f t="shared" si="44"/>
        <v>0</v>
      </c>
      <c r="H291" s="36">
        <f t="shared" si="44"/>
        <v>0</v>
      </c>
      <c r="I291" s="21"/>
      <c r="J291" s="15">
        <v>0</v>
      </c>
      <c r="K291" s="15">
        <v>0</v>
      </c>
      <c r="L291" s="16"/>
      <c r="M291" s="16"/>
      <c r="N291" s="36">
        <f t="shared" si="45"/>
        <v>0</v>
      </c>
      <c r="O291" s="36">
        <f t="shared" si="46"/>
        <v>0</v>
      </c>
      <c r="P291" s="16"/>
      <c r="Q291" s="85">
        <f t="shared" si="40"/>
        <v>0</v>
      </c>
      <c r="R291" s="16"/>
      <c r="S291" s="15">
        <f t="shared" si="41"/>
        <v>0</v>
      </c>
      <c r="T291">
        <v>282</v>
      </c>
      <c r="U291" s="71"/>
      <c r="V291" s="71"/>
      <c r="W291" s="15">
        <f t="shared" si="42"/>
        <v>0</v>
      </c>
      <c r="X291">
        <v>282</v>
      </c>
      <c r="Y291"/>
      <c r="Z291"/>
      <c r="AA291"/>
      <c r="AB291" s="115">
        <f>dec!E291</f>
        <v>0</v>
      </c>
      <c r="AC291" s="113">
        <f>dec!F291</f>
        <v>0</v>
      </c>
      <c r="AD291" s="115">
        <f>dec!G291</f>
        <v>0</v>
      </c>
      <c r="AE291" s="113">
        <f>dec!H291</f>
        <v>0</v>
      </c>
      <c r="AF291" s="16"/>
      <c r="AG291" s="18">
        <f t="shared" si="47"/>
        <v>0</v>
      </c>
      <c r="AH291" s="85">
        <f t="shared" si="47"/>
        <v>0</v>
      </c>
      <c r="AI291" s="18">
        <f t="shared" si="48"/>
        <v>0</v>
      </c>
      <c r="AJ291" s="85">
        <f t="shared" si="48"/>
        <v>0</v>
      </c>
      <c r="AK291" s="81">
        <f t="shared" si="49"/>
        <v>-282</v>
      </c>
      <c r="AL291"/>
      <c r="AM291"/>
      <c r="AN291"/>
    </row>
    <row r="292" spans="1:40" s="1" customFormat="1" ht="18.75">
      <c r="A292" s="17">
        <v>283</v>
      </c>
      <c r="B292" s="17" t="s">
        <v>1255</v>
      </c>
      <c r="C292" s="17">
        <v>283</v>
      </c>
      <c r="D292" s="21"/>
      <c r="E292" s="34">
        <f t="shared" si="43"/>
        <v>0</v>
      </c>
      <c r="F292" s="35">
        <f t="shared" si="43"/>
        <v>0</v>
      </c>
      <c r="G292" s="34">
        <f t="shared" si="44"/>
        <v>0</v>
      </c>
      <c r="H292" s="36">
        <f t="shared" si="44"/>
        <v>0</v>
      </c>
      <c r="I292" s="21"/>
      <c r="J292" s="15">
        <v>0</v>
      </c>
      <c r="K292" s="15">
        <v>0</v>
      </c>
      <c r="L292" s="16"/>
      <c r="M292" s="16"/>
      <c r="N292" s="36">
        <f t="shared" si="45"/>
        <v>0</v>
      </c>
      <c r="O292" s="36">
        <f t="shared" si="46"/>
        <v>0</v>
      </c>
      <c r="P292" s="16"/>
      <c r="Q292" s="85">
        <f t="shared" si="40"/>
        <v>0</v>
      </c>
      <c r="R292" s="16"/>
      <c r="S292" s="15">
        <f t="shared" si="41"/>
        <v>0</v>
      </c>
      <c r="T292">
        <v>283</v>
      </c>
      <c r="U292" s="71"/>
      <c r="V292" s="71"/>
      <c r="W292" s="15">
        <f t="shared" si="42"/>
        <v>0</v>
      </c>
      <c r="X292">
        <v>283</v>
      </c>
      <c r="Y292"/>
      <c r="Z292"/>
      <c r="AA292"/>
      <c r="AB292" s="115">
        <f>dec!E292</f>
        <v>0</v>
      </c>
      <c r="AC292" s="113">
        <f>dec!F292</f>
        <v>0</v>
      </c>
      <c r="AD292" s="115">
        <f>dec!G292</f>
        <v>0</v>
      </c>
      <c r="AE292" s="113">
        <f>dec!H292</f>
        <v>0</v>
      </c>
      <c r="AF292" s="16"/>
      <c r="AG292" s="18">
        <f t="shared" si="47"/>
        <v>0</v>
      </c>
      <c r="AH292" s="85">
        <f t="shared" si="47"/>
        <v>0</v>
      </c>
      <c r="AI292" s="18">
        <f t="shared" si="48"/>
        <v>0</v>
      </c>
      <c r="AJ292" s="85">
        <f t="shared" si="48"/>
        <v>0</v>
      </c>
      <c r="AK292" s="81">
        <f t="shared" si="49"/>
        <v>-283</v>
      </c>
      <c r="AL292"/>
      <c r="AM292"/>
      <c r="AN292"/>
    </row>
    <row r="293" spans="1:40" s="1" customFormat="1" ht="18.75">
      <c r="A293" s="17">
        <v>284</v>
      </c>
      <c r="B293" s="17" t="s">
        <v>772</v>
      </c>
      <c r="C293" s="17">
        <v>284</v>
      </c>
      <c r="D293" s="21"/>
      <c r="E293" s="34">
        <f t="shared" si="43"/>
        <v>0</v>
      </c>
      <c r="F293" s="35">
        <f t="shared" si="43"/>
        <v>0</v>
      </c>
      <c r="G293" s="34">
        <f t="shared" si="44"/>
        <v>2</v>
      </c>
      <c r="H293" s="36">
        <f t="shared" si="44"/>
        <v>23103</v>
      </c>
      <c r="I293" s="21"/>
      <c r="J293" s="15">
        <v>0</v>
      </c>
      <c r="K293" s="15">
        <v>0</v>
      </c>
      <c r="L293" s="16"/>
      <c r="M293" s="16"/>
      <c r="N293" s="36">
        <f t="shared" si="45"/>
        <v>0</v>
      </c>
      <c r="O293" s="36">
        <f t="shared" si="46"/>
        <v>23103</v>
      </c>
      <c r="P293" s="16"/>
      <c r="Q293" s="85">
        <f t="shared" si="40"/>
        <v>46208</v>
      </c>
      <c r="R293" s="16"/>
      <c r="S293" s="15">
        <f t="shared" si="41"/>
        <v>0</v>
      </c>
      <c r="T293">
        <v>284</v>
      </c>
      <c r="U293"/>
      <c r="V293"/>
      <c r="W293" s="15">
        <f t="shared" si="42"/>
        <v>0</v>
      </c>
      <c r="X293">
        <v>284</v>
      </c>
      <c r="Y293">
        <v>2</v>
      </c>
      <c r="Z293">
        <v>23103</v>
      </c>
      <c r="AA293"/>
      <c r="AB293" s="115">
        <f>dec!E293</f>
        <v>0</v>
      </c>
      <c r="AC293" s="113">
        <f>dec!F293</f>
        <v>0</v>
      </c>
      <c r="AD293" s="115">
        <f>dec!G293</f>
        <v>5</v>
      </c>
      <c r="AE293" s="113">
        <f>dec!H293</f>
        <v>38274</v>
      </c>
      <c r="AF293" s="16"/>
      <c r="AG293" s="18">
        <f t="shared" si="47"/>
        <v>0</v>
      </c>
      <c r="AH293" s="85">
        <f t="shared" si="47"/>
        <v>0</v>
      </c>
      <c r="AI293" s="18">
        <f t="shared" si="48"/>
        <v>-3</v>
      </c>
      <c r="AJ293" s="85">
        <f t="shared" si="48"/>
        <v>-15171</v>
      </c>
      <c r="AK293" s="81">
        <f t="shared" si="49"/>
        <v>-284</v>
      </c>
      <c r="AL293"/>
      <c r="AM293"/>
      <c r="AN293"/>
    </row>
    <row r="294" spans="1:40" ht="18.75">
      <c r="A294" s="19">
        <v>285</v>
      </c>
      <c r="B294" s="19" t="s">
        <v>839</v>
      </c>
      <c r="C294" s="19">
        <v>285</v>
      </c>
      <c r="D294" s="21"/>
      <c r="E294" s="34">
        <f t="shared" si="43"/>
        <v>0</v>
      </c>
      <c r="F294" s="35">
        <f t="shared" si="43"/>
        <v>0</v>
      </c>
      <c r="G294" s="34">
        <f t="shared" si="44"/>
        <v>15</v>
      </c>
      <c r="H294" s="36">
        <f t="shared" si="44"/>
        <v>93200</v>
      </c>
      <c r="I294" s="21"/>
      <c r="J294" s="15">
        <v>0</v>
      </c>
      <c r="K294" s="15">
        <v>3554</v>
      </c>
      <c r="L294" s="16"/>
      <c r="M294" s="16"/>
      <c r="N294" s="36">
        <f t="shared" si="45"/>
        <v>0</v>
      </c>
      <c r="O294" s="36">
        <f t="shared" si="46"/>
        <v>96754</v>
      </c>
      <c r="P294" s="20"/>
      <c r="Q294" s="85">
        <f t="shared" si="40"/>
        <v>193523</v>
      </c>
      <c r="R294" s="20"/>
      <c r="S294" s="15">
        <f t="shared" si="41"/>
        <v>0</v>
      </c>
      <c r="T294">
        <v>285</v>
      </c>
      <c r="U294" s="71"/>
      <c r="V294" s="71"/>
      <c r="W294" s="15">
        <f t="shared" si="42"/>
        <v>0</v>
      </c>
      <c r="X294">
        <v>285</v>
      </c>
      <c r="Y294">
        <v>15</v>
      </c>
      <c r="Z294">
        <v>93200</v>
      </c>
      <c r="AA294"/>
      <c r="AB294" s="115">
        <f>dec!E294</f>
        <v>0</v>
      </c>
      <c r="AC294" s="113">
        <f>dec!F294</f>
        <v>0</v>
      </c>
      <c r="AD294" s="115">
        <f>dec!G294</f>
        <v>17</v>
      </c>
      <c r="AE294" s="113">
        <f>dec!H294</f>
        <v>119452</v>
      </c>
      <c r="AF294" s="16"/>
      <c r="AG294" s="18">
        <f t="shared" si="47"/>
        <v>0</v>
      </c>
      <c r="AH294" s="85">
        <f t="shared" si="47"/>
        <v>0</v>
      </c>
      <c r="AI294" s="18">
        <f t="shared" si="48"/>
        <v>-2</v>
      </c>
      <c r="AJ294" s="85">
        <f t="shared" si="48"/>
        <v>-26252</v>
      </c>
      <c r="AK294" s="81">
        <f t="shared" si="49"/>
        <v>-285</v>
      </c>
      <c r="AL294"/>
      <c r="AM294"/>
      <c r="AN294"/>
    </row>
    <row r="295" spans="1:40" s="1" customFormat="1" ht="18.75">
      <c r="A295" s="17">
        <v>286</v>
      </c>
      <c r="B295" s="17" t="s">
        <v>1256</v>
      </c>
      <c r="C295" s="17">
        <v>286</v>
      </c>
      <c r="D295" s="21"/>
      <c r="E295" s="34">
        <f t="shared" si="43"/>
        <v>0</v>
      </c>
      <c r="F295" s="35">
        <f t="shared" si="43"/>
        <v>0</v>
      </c>
      <c r="G295" s="34">
        <f t="shared" si="44"/>
        <v>0</v>
      </c>
      <c r="H295" s="36">
        <f t="shared" si="44"/>
        <v>0</v>
      </c>
      <c r="I295" s="21"/>
      <c r="J295" s="15">
        <v>0</v>
      </c>
      <c r="K295" s="15">
        <v>0</v>
      </c>
      <c r="L295" s="16"/>
      <c r="M295" s="16"/>
      <c r="N295" s="36">
        <f t="shared" si="45"/>
        <v>0</v>
      </c>
      <c r="O295" s="36">
        <f t="shared" si="46"/>
        <v>0</v>
      </c>
      <c r="P295" s="16"/>
      <c r="Q295" s="85">
        <f t="shared" si="40"/>
        <v>0</v>
      </c>
      <c r="R295" s="16"/>
      <c r="S295" s="15">
        <f t="shared" si="41"/>
        <v>0</v>
      </c>
      <c r="T295">
        <v>286</v>
      </c>
      <c r="U295"/>
      <c r="V295"/>
      <c r="W295" s="15">
        <f t="shared" si="42"/>
        <v>0</v>
      </c>
      <c r="X295">
        <v>286</v>
      </c>
      <c r="Y295"/>
      <c r="Z295"/>
      <c r="AA295"/>
      <c r="AB295" s="115">
        <f>dec!E295</f>
        <v>0</v>
      </c>
      <c r="AC295" s="113">
        <f>dec!F295</f>
        <v>0</v>
      </c>
      <c r="AD295" s="115">
        <f>dec!G295</f>
        <v>0</v>
      </c>
      <c r="AE295" s="113">
        <f>dec!H295</f>
        <v>0</v>
      </c>
      <c r="AF295" s="16"/>
      <c r="AG295" s="18">
        <f t="shared" si="47"/>
        <v>0</v>
      </c>
      <c r="AH295" s="85">
        <f t="shared" si="47"/>
        <v>0</v>
      </c>
      <c r="AI295" s="18">
        <f t="shared" si="48"/>
        <v>0</v>
      </c>
      <c r="AJ295" s="85">
        <f t="shared" si="48"/>
        <v>0</v>
      </c>
      <c r="AK295" s="81">
        <f t="shared" si="49"/>
        <v>-286</v>
      </c>
      <c r="AL295"/>
      <c r="AM295"/>
      <c r="AN295"/>
    </row>
    <row r="296" spans="1:40" s="1" customFormat="1" ht="18.75">
      <c r="A296" s="17">
        <v>287</v>
      </c>
      <c r="B296" s="17" t="s">
        <v>1257</v>
      </c>
      <c r="C296" s="17">
        <v>287</v>
      </c>
      <c r="D296" s="21"/>
      <c r="E296" s="34">
        <f t="shared" si="43"/>
        <v>0</v>
      </c>
      <c r="F296" s="35">
        <f t="shared" si="43"/>
        <v>0</v>
      </c>
      <c r="G296" s="34">
        <f t="shared" si="44"/>
        <v>5</v>
      </c>
      <c r="H296" s="36">
        <f t="shared" si="44"/>
        <v>26700</v>
      </c>
      <c r="I296" s="21"/>
      <c r="J296" s="15">
        <v>0</v>
      </c>
      <c r="K296" s="15">
        <v>406</v>
      </c>
      <c r="L296" s="16"/>
      <c r="M296" s="16"/>
      <c r="N296" s="36">
        <f t="shared" si="45"/>
        <v>0</v>
      </c>
      <c r="O296" s="36">
        <f t="shared" si="46"/>
        <v>27106</v>
      </c>
      <c r="P296" s="16"/>
      <c r="Q296" s="85">
        <f t="shared" si="40"/>
        <v>54217</v>
      </c>
      <c r="R296" s="16"/>
      <c r="S296" s="15">
        <f t="shared" si="41"/>
        <v>0</v>
      </c>
      <c r="T296">
        <v>287</v>
      </c>
      <c r="U296"/>
      <c r="V296"/>
      <c r="W296" s="15">
        <f t="shared" si="42"/>
        <v>0</v>
      </c>
      <c r="X296">
        <v>287</v>
      </c>
      <c r="Y296">
        <v>5</v>
      </c>
      <c r="Z296">
        <v>26700</v>
      </c>
      <c r="AA296"/>
      <c r="AB296" s="115">
        <f>dec!E296</f>
        <v>0</v>
      </c>
      <c r="AC296" s="113">
        <f>dec!F296</f>
        <v>0</v>
      </c>
      <c r="AD296" s="115">
        <f>dec!G296</f>
        <v>7.5</v>
      </c>
      <c r="AE296" s="113">
        <f>dec!H296</f>
        <v>46200</v>
      </c>
      <c r="AF296" s="16"/>
      <c r="AG296" s="18">
        <f t="shared" si="47"/>
        <v>0</v>
      </c>
      <c r="AH296" s="85">
        <f t="shared" si="47"/>
        <v>0</v>
      </c>
      <c r="AI296" s="18">
        <f t="shared" si="48"/>
        <v>-2.5</v>
      </c>
      <c r="AJ296" s="85">
        <f t="shared" si="48"/>
        <v>-19500</v>
      </c>
      <c r="AK296" s="81">
        <f t="shared" si="49"/>
        <v>-287</v>
      </c>
      <c r="AL296"/>
      <c r="AM296"/>
      <c r="AN296"/>
    </row>
    <row r="297" spans="1:40" s="1" customFormat="1" ht="18.75">
      <c r="A297" s="17">
        <v>288</v>
      </c>
      <c r="B297" s="17" t="s">
        <v>1258</v>
      </c>
      <c r="C297" s="17">
        <v>288</v>
      </c>
      <c r="D297" s="21"/>
      <c r="E297" s="34">
        <f t="shared" si="43"/>
        <v>0</v>
      </c>
      <c r="F297" s="35">
        <f t="shared" si="43"/>
        <v>0</v>
      </c>
      <c r="G297" s="34">
        <f t="shared" si="44"/>
        <v>3</v>
      </c>
      <c r="H297" s="36">
        <f t="shared" si="44"/>
        <v>26000</v>
      </c>
      <c r="I297" s="21"/>
      <c r="J297" s="15">
        <v>0</v>
      </c>
      <c r="K297" s="15">
        <v>0</v>
      </c>
      <c r="L297" s="16"/>
      <c r="M297" s="16"/>
      <c r="N297" s="36">
        <f t="shared" si="45"/>
        <v>0</v>
      </c>
      <c r="O297" s="36">
        <f t="shared" si="46"/>
        <v>26000</v>
      </c>
      <c r="P297" s="16"/>
      <c r="Q297" s="85">
        <f t="shared" si="40"/>
        <v>52003</v>
      </c>
      <c r="R297" s="16"/>
      <c r="S297" s="15">
        <f t="shared" si="41"/>
        <v>0</v>
      </c>
      <c r="T297">
        <v>288</v>
      </c>
      <c r="U297"/>
      <c r="V297"/>
      <c r="W297" s="15">
        <f t="shared" si="42"/>
        <v>0</v>
      </c>
      <c r="X297">
        <v>288</v>
      </c>
      <c r="Y297">
        <v>3</v>
      </c>
      <c r="Z297">
        <v>26000</v>
      </c>
      <c r="AA297"/>
      <c r="AB297" s="115">
        <f>dec!E297</f>
        <v>0</v>
      </c>
      <c r="AC297" s="113">
        <f>dec!F297</f>
        <v>0</v>
      </c>
      <c r="AD297" s="115">
        <f>dec!G297</f>
        <v>3</v>
      </c>
      <c r="AE297" s="113">
        <f>dec!H297</f>
        <v>29230</v>
      </c>
      <c r="AF297" s="16"/>
      <c r="AG297" s="18">
        <f t="shared" si="47"/>
        <v>0</v>
      </c>
      <c r="AH297" s="85">
        <f t="shared" si="47"/>
        <v>0</v>
      </c>
      <c r="AI297" s="18">
        <f t="shared" si="48"/>
        <v>0</v>
      </c>
      <c r="AJ297" s="85">
        <f t="shared" si="48"/>
        <v>-3230</v>
      </c>
      <c r="AK297" s="81">
        <f t="shared" si="49"/>
        <v>-288</v>
      </c>
      <c r="AL297"/>
      <c r="AM297"/>
      <c r="AN297"/>
    </row>
    <row r="298" spans="1:40" ht="18.75">
      <c r="A298" s="19">
        <v>289</v>
      </c>
      <c r="B298" s="19" t="s">
        <v>1259</v>
      </c>
      <c r="C298" s="19">
        <v>289</v>
      </c>
      <c r="D298" s="21"/>
      <c r="E298" s="34">
        <f t="shared" si="43"/>
        <v>37</v>
      </c>
      <c r="F298" s="35">
        <f t="shared" si="43"/>
        <v>291752</v>
      </c>
      <c r="G298" s="34">
        <f t="shared" si="44"/>
        <v>18</v>
      </c>
      <c r="H298" s="36">
        <f t="shared" si="44"/>
        <v>90000</v>
      </c>
      <c r="I298" s="21"/>
      <c r="J298" s="15">
        <v>0</v>
      </c>
      <c r="K298" s="15">
        <v>0</v>
      </c>
      <c r="L298" s="16"/>
      <c r="M298" s="16"/>
      <c r="N298" s="36">
        <f t="shared" si="45"/>
        <v>291752</v>
      </c>
      <c r="O298" s="36">
        <f t="shared" si="46"/>
        <v>90000</v>
      </c>
      <c r="P298" s="20"/>
      <c r="Q298" s="85">
        <f t="shared" si="40"/>
        <v>763559</v>
      </c>
      <c r="R298" s="20"/>
      <c r="S298" s="15">
        <f t="shared" si="41"/>
        <v>0</v>
      </c>
      <c r="T298">
        <v>289</v>
      </c>
      <c r="U298">
        <v>37</v>
      </c>
      <c r="V298">
        <v>291752</v>
      </c>
      <c r="W298" s="15">
        <f t="shared" si="42"/>
        <v>0</v>
      </c>
      <c r="X298">
        <v>289</v>
      </c>
      <c r="Y298">
        <v>18</v>
      </c>
      <c r="Z298">
        <v>90000</v>
      </c>
      <c r="AA298"/>
      <c r="AB298" s="115">
        <f>dec!E298</f>
        <v>43</v>
      </c>
      <c r="AC298" s="113">
        <f>dec!F298</f>
        <v>320512</v>
      </c>
      <c r="AD298" s="115">
        <f>dec!G298</f>
        <v>8</v>
      </c>
      <c r="AE298" s="113">
        <f>dec!H298</f>
        <v>40000</v>
      </c>
      <c r="AF298" s="16"/>
      <c r="AG298" s="18">
        <f t="shared" si="47"/>
        <v>-6</v>
      </c>
      <c r="AH298" s="85">
        <f t="shared" si="47"/>
        <v>-28760</v>
      </c>
      <c r="AI298" s="18">
        <f t="shared" si="48"/>
        <v>10</v>
      </c>
      <c r="AJ298" s="85">
        <f t="shared" si="48"/>
        <v>50000</v>
      </c>
      <c r="AK298" s="81">
        <f t="shared" si="49"/>
        <v>-289</v>
      </c>
      <c r="AL298"/>
      <c r="AM298"/>
      <c r="AN298"/>
    </row>
    <row r="299" spans="1:40" ht="18.75">
      <c r="A299" s="19">
        <v>290</v>
      </c>
      <c r="B299" s="19" t="s">
        <v>798</v>
      </c>
      <c r="C299" s="19">
        <v>290</v>
      </c>
      <c r="D299" s="21"/>
      <c r="E299" s="34">
        <f t="shared" si="43"/>
        <v>50</v>
      </c>
      <c r="F299" s="35">
        <f t="shared" si="43"/>
        <v>276793</v>
      </c>
      <c r="G299" s="34">
        <f t="shared" si="44"/>
        <v>18</v>
      </c>
      <c r="H299" s="36">
        <f t="shared" si="44"/>
        <v>100332</v>
      </c>
      <c r="I299" s="21"/>
      <c r="J299" s="15">
        <v>0</v>
      </c>
      <c r="K299" s="15">
        <v>5110</v>
      </c>
      <c r="L299" s="16"/>
      <c r="M299" s="16"/>
      <c r="N299" s="36">
        <f t="shared" si="45"/>
        <v>276793</v>
      </c>
      <c r="O299" s="36">
        <f t="shared" si="46"/>
        <v>105442</v>
      </c>
      <c r="P299" s="20"/>
      <c r="Q299" s="85">
        <f t="shared" si="40"/>
        <v>764538</v>
      </c>
      <c r="R299" s="20"/>
      <c r="S299" s="15">
        <f t="shared" si="41"/>
        <v>0</v>
      </c>
      <c r="T299">
        <v>290</v>
      </c>
      <c r="U299">
        <v>50</v>
      </c>
      <c r="V299">
        <v>276793</v>
      </c>
      <c r="W299" s="15">
        <f t="shared" si="42"/>
        <v>0</v>
      </c>
      <c r="X299">
        <v>290</v>
      </c>
      <c r="Y299">
        <v>18</v>
      </c>
      <c r="Z299">
        <v>100332</v>
      </c>
      <c r="AA299"/>
      <c r="AB299" s="115">
        <f>dec!E299</f>
        <v>44</v>
      </c>
      <c r="AC299" s="113">
        <f>dec!F299</f>
        <v>244538</v>
      </c>
      <c r="AD299" s="115">
        <f>dec!G299</f>
        <v>19</v>
      </c>
      <c r="AE299" s="113">
        <f>dec!H299</f>
        <v>112031</v>
      </c>
      <c r="AF299" s="16"/>
      <c r="AG299" s="18">
        <f t="shared" si="47"/>
        <v>6</v>
      </c>
      <c r="AH299" s="85">
        <f t="shared" si="47"/>
        <v>32255</v>
      </c>
      <c r="AI299" s="18">
        <f t="shared" si="48"/>
        <v>-1</v>
      </c>
      <c r="AJ299" s="85">
        <f t="shared" si="48"/>
        <v>-11699</v>
      </c>
      <c r="AK299" s="81">
        <f t="shared" si="49"/>
        <v>-290</v>
      </c>
      <c r="AL299"/>
      <c r="AM299"/>
      <c r="AN299"/>
    </row>
    <row r="300" spans="1:40" ht="18.75">
      <c r="A300" s="19">
        <v>291</v>
      </c>
      <c r="B300" s="19" t="s">
        <v>773</v>
      </c>
      <c r="C300" s="19">
        <v>291</v>
      </c>
      <c r="D300" s="21"/>
      <c r="E300" s="34">
        <f t="shared" si="43"/>
        <v>0</v>
      </c>
      <c r="F300" s="35">
        <f t="shared" si="43"/>
        <v>0</v>
      </c>
      <c r="G300" s="34">
        <f t="shared" si="44"/>
        <v>1</v>
      </c>
      <c r="H300" s="36">
        <f t="shared" si="44"/>
        <v>5000</v>
      </c>
      <c r="I300" s="21"/>
      <c r="J300" s="15">
        <v>0</v>
      </c>
      <c r="K300" s="15">
        <v>0</v>
      </c>
      <c r="L300" s="16"/>
      <c r="M300" s="16"/>
      <c r="N300" s="36">
        <f t="shared" si="45"/>
        <v>0</v>
      </c>
      <c r="O300" s="36">
        <f t="shared" si="46"/>
        <v>5000</v>
      </c>
      <c r="P300" s="20"/>
      <c r="Q300" s="85">
        <f t="shared" si="40"/>
        <v>10001</v>
      </c>
      <c r="R300" s="20"/>
      <c r="S300" s="15">
        <f t="shared" si="41"/>
        <v>0</v>
      </c>
      <c r="T300">
        <v>291</v>
      </c>
      <c r="U300"/>
      <c r="V300"/>
      <c r="W300" s="15">
        <f t="shared" si="42"/>
        <v>0</v>
      </c>
      <c r="X300">
        <v>291</v>
      </c>
      <c r="Y300">
        <v>1</v>
      </c>
      <c r="Z300">
        <v>5000</v>
      </c>
      <c r="AA300"/>
      <c r="AB300" s="115">
        <f>dec!E300</f>
        <v>0</v>
      </c>
      <c r="AC300" s="113">
        <f>dec!F300</f>
        <v>0</v>
      </c>
      <c r="AD300" s="115">
        <f>dec!G300</f>
        <v>4</v>
      </c>
      <c r="AE300" s="113">
        <f>dec!H300</f>
        <v>25100</v>
      </c>
      <c r="AF300" s="16"/>
      <c r="AG300" s="18">
        <f t="shared" si="47"/>
        <v>0</v>
      </c>
      <c r="AH300" s="85">
        <f t="shared" si="47"/>
        <v>0</v>
      </c>
      <c r="AI300" s="18">
        <f t="shared" si="48"/>
        <v>-3</v>
      </c>
      <c r="AJ300" s="85">
        <f t="shared" si="48"/>
        <v>-20100</v>
      </c>
      <c r="AK300" s="81">
        <f t="shared" si="49"/>
        <v>-291</v>
      </c>
      <c r="AL300"/>
      <c r="AM300"/>
      <c r="AN300"/>
    </row>
    <row r="301" spans="1:40" s="1" customFormat="1" ht="18.75">
      <c r="A301" s="17">
        <v>292</v>
      </c>
      <c r="B301" s="17" t="s">
        <v>1260</v>
      </c>
      <c r="C301" s="17">
        <v>292</v>
      </c>
      <c r="D301" s="21"/>
      <c r="E301" s="34">
        <f t="shared" si="43"/>
        <v>0</v>
      </c>
      <c r="F301" s="35">
        <f t="shared" si="43"/>
        <v>0</v>
      </c>
      <c r="G301" s="34">
        <f t="shared" si="44"/>
        <v>12</v>
      </c>
      <c r="H301" s="36">
        <f t="shared" si="44"/>
        <v>60000</v>
      </c>
      <c r="I301" s="21"/>
      <c r="J301" s="15">
        <v>0</v>
      </c>
      <c r="K301" s="15">
        <v>0</v>
      </c>
      <c r="L301" s="16"/>
      <c r="M301" s="16"/>
      <c r="N301" s="36">
        <f t="shared" si="45"/>
        <v>0</v>
      </c>
      <c r="O301" s="36">
        <f t="shared" si="46"/>
        <v>60000</v>
      </c>
      <c r="P301" s="16"/>
      <c r="Q301" s="85">
        <f t="shared" si="40"/>
        <v>120012</v>
      </c>
      <c r="R301" s="16"/>
      <c r="S301" s="15">
        <f t="shared" si="41"/>
        <v>0</v>
      </c>
      <c r="T301">
        <v>292</v>
      </c>
      <c r="U301" s="71"/>
      <c r="V301" s="71"/>
      <c r="W301" s="15">
        <f t="shared" si="42"/>
        <v>0</v>
      </c>
      <c r="X301">
        <v>292</v>
      </c>
      <c r="Y301">
        <v>12</v>
      </c>
      <c r="Z301">
        <v>60000</v>
      </c>
      <c r="AA301"/>
      <c r="AB301" s="115">
        <f>dec!E301</f>
        <v>0</v>
      </c>
      <c r="AC301" s="113">
        <f>dec!F301</f>
        <v>0</v>
      </c>
      <c r="AD301" s="115">
        <f>dec!G301</f>
        <v>16</v>
      </c>
      <c r="AE301" s="113">
        <f>dec!H301</f>
        <v>95400</v>
      </c>
      <c r="AF301" s="16"/>
      <c r="AG301" s="18">
        <f t="shared" si="47"/>
        <v>0</v>
      </c>
      <c r="AH301" s="85">
        <f t="shared" si="47"/>
        <v>0</v>
      </c>
      <c r="AI301" s="18">
        <f t="shared" si="48"/>
        <v>-4</v>
      </c>
      <c r="AJ301" s="85">
        <f t="shared" si="48"/>
        <v>-35400</v>
      </c>
      <c r="AK301" s="81">
        <f t="shared" si="49"/>
        <v>-292</v>
      </c>
      <c r="AL301"/>
      <c r="AM301"/>
      <c r="AN301"/>
    </row>
    <row r="302" spans="1:40" ht="18.75">
      <c r="A302" s="19">
        <v>293</v>
      </c>
      <c r="B302" s="19" t="s">
        <v>840</v>
      </c>
      <c r="C302" s="19">
        <v>293</v>
      </c>
      <c r="D302" s="21"/>
      <c r="E302" s="34">
        <f t="shared" si="43"/>
        <v>77</v>
      </c>
      <c r="F302" s="35">
        <f t="shared" si="43"/>
        <v>406921</v>
      </c>
      <c r="G302" s="34">
        <f t="shared" si="44"/>
        <v>70</v>
      </c>
      <c r="H302" s="36">
        <f t="shared" si="44"/>
        <v>413739</v>
      </c>
      <c r="I302" s="21"/>
      <c r="J302" s="15">
        <v>0</v>
      </c>
      <c r="K302" s="15">
        <v>4059</v>
      </c>
      <c r="L302" s="16"/>
      <c r="M302" s="16"/>
      <c r="N302" s="36">
        <f t="shared" si="45"/>
        <v>406921</v>
      </c>
      <c r="O302" s="36">
        <f t="shared" si="46"/>
        <v>417798</v>
      </c>
      <c r="P302" s="20"/>
      <c r="Q302" s="85">
        <f t="shared" si="40"/>
        <v>1649585</v>
      </c>
      <c r="R302" s="20"/>
      <c r="S302" s="15">
        <f t="shared" si="41"/>
        <v>0</v>
      </c>
      <c r="T302">
        <v>293</v>
      </c>
      <c r="U302">
        <v>77</v>
      </c>
      <c r="V302">
        <v>406921</v>
      </c>
      <c r="W302" s="15">
        <f t="shared" si="42"/>
        <v>0</v>
      </c>
      <c r="X302">
        <v>293</v>
      </c>
      <c r="Y302">
        <v>70</v>
      </c>
      <c r="Z302">
        <v>413739</v>
      </c>
      <c r="AA302"/>
      <c r="AB302" s="115">
        <f>dec!E302</f>
        <v>81</v>
      </c>
      <c r="AC302" s="113">
        <f>dec!F302</f>
        <v>422939</v>
      </c>
      <c r="AD302" s="115">
        <f>dec!G302</f>
        <v>110</v>
      </c>
      <c r="AE302" s="113">
        <f>dec!H302</f>
        <v>660353</v>
      </c>
      <c r="AF302" s="16"/>
      <c r="AG302" s="18">
        <f t="shared" si="47"/>
        <v>-4</v>
      </c>
      <c r="AH302" s="85">
        <f t="shared" si="47"/>
        <v>-16018</v>
      </c>
      <c r="AI302" s="18">
        <f t="shared" si="48"/>
        <v>-40</v>
      </c>
      <c r="AJ302" s="85">
        <f t="shared" si="48"/>
        <v>-246614</v>
      </c>
      <c r="AK302" s="81">
        <f t="shared" si="49"/>
        <v>-293</v>
      </c>
      <c r="AL302"/>
      <c r="AM302"/>
      <c r="AN302"/>
    </row>
    <row r="303" spans="1:40" s="1" customFormat="1" ht="18.75">
      <c r="A303" s="17">
        <v>294</v>
      </c>
      <c r="B303" s="17" t="s">
        <v>1261</v>
      </c>
      <c r="C303" s="17">
        <v>294</v>
      </c>
      <c r="D303" s="21"/>
      <c r="E303" s="34">
        <f t="shared" si="43"/>
        <v>0</v>
      </c>
      <c r="F303" s="35">
        <f t="shared" si="43"/>
        <v>0</v>
      </c>
      <c r="G303" s="34">
        <f t="shared" si="44"/>
        <v>0</v>
      </c>
      <c r="H303" s="36">
        <f t="shared" si="44"/>
        <v>0</v>
      </c>
      <c r="I303" s="21"/>
      <c r="J303" s="15">
        <v>0</v>
      </c>
      <c r="K303" s="15">
        <v>0</v>
      </c>
      <c r="L303" s="16"/>
      <c r="M303" s="16"/>
      <c r="N303" s="36">
        <f t="shared" si="45"/>
        <v>0</v>
      </c>
      <c r="O303" s="36">
        <f t="shared" si="46"/>
        <v>0</v>
      </c>
      <c r="P303" s="16"/>
      <c r="Q303" s="85">
        <f t="shared" si="40"/>
        <v>0</v>
      </c>
      <c r="R303" s="16"/>
      <c r="S303" s="15">
        <f t="shared" si="41"/>
        <v>0</v>
      </c>
      <c r="T303">
        <v>294</v>
      </c>
      <c r="U303"/>
      <c r="V303"/>
      <c r="W303" s="15">
        <f t="shared" si="42"/>
        <v>0</v>
      </c>
      <c r="X303">
        <v>294</v>
      </c>
      <c r="Y303"/>
      <c r="Z303"/>
      <c r="AA303"/>
      <c r="AB303" s="115">
        <f>dec!E303</f>
        <v>0</v>
      </c>
      <c r="AC303" s="113">
        <f>dec!F303</f>
        <v>0</v>
      </c>
      <c r="AD303" s="115">
        <f>dec!G303</f>
        <v>0</v>
      </c>
      <c r="AE303" s="113">
        <f>dec!H303</f>
        <v>0</v>
      </c>
      <c r="AF303" s="16"/>
      <c r="AG303" s="18">
        <f t="shared" si="47"/>
        <v>0</v>
      </c>
      <c r="AH303" s="85">
        <f t="shared" si="47"/>
        <v>0</v>
      </c>
      <c r="AI303" s="18">
        <f t="shared" si="48"/>
        <v>0</v>
      </c>
      <c r="AJ303" s="85">
        <f t="shared" si="48"/>
        <v>0</v>
      </c>
      <c r="AK303" s="81">
        <f t="shared" si="49"/>
        <v>-294</v>
      </c>
      <c r="AL303"/>
      <c r="AM303"/>
      <c r="AN303"/>
    </row>
    <row r="304" spans="1:40" ht="18.75">
      <c r="A304" s="19">
        <v>295</v>
      </c>
      <c r="B304" s="19" t="s">
        <v>1280</v>
      </c>
      <c r="C304" s="19">
        <v>295</v>
      </c>
      <c r="D304" s="21"/>
      <c r="E304" s="34">
        <f t="shared" si="43"/>
        <v>0</v>
      </c>
      <c r="F304" s="35">
        <f t="shared" si="43"/>
        <v>0</v>
      </c>
      <c r="G304" s="34">
        <f t="shared" si="44"/>
        <v>4</v>
      </c>
      <c r="H304" s="36">
        <f t="shared" si="44"/>
        <v>27400</v>
      </c>
      <c r="I304" s="21"/>
      <c r="J304" s="15">
        <v>0</v>
      </c>
      <c r="K304" s="15">
        <v>0</v>
      </c>
      <c r="L304" s="16"/>
      <c r="M304" s="16"/>
      <c r="N304" s="36">
        <f t="shared" si="45"/>
        <v>0</v>
      </c>
      <c r="O304" s="36">
        <f t="shared" si="46"/>
        <v>27400</v>
      </c>
      <c r="P304" s="20"/>
      <c r="Q304" s="85">
        <f t="shared" si="40"/>
        <v>54804</v>
      </c>
      <c r="R304" s="20"/>
      <c r="S304" s="15">
        <f t="shared" si="41"/>
        <v>0</v>
      </c>
      <c r="T304">
        <v>295</v>
      </c>
      <c r="U304"/>
      <c r="V304"/>
      <c r="W304" s="15">
        <f t="shared" si="42"/>
        <v>0</v>
      </c>
      <c r="X304">
        <v>295</v>
      </c>
      <c r="Y304">
        <v>4</v>
      </c>
      <c r="Z304">
        <v>27400</v>
      </c>
      <c r="AA304"/>
      <c r="AB304" s="115">
        <f>dec!E304</f>
        <v>0</v>
      </c>
      <c r="AC304" s="113">
        <f>dec!F304</f>
        <v>0</v>
      </c>
      <c r="AD304" s="115">
        <f>dec!G304</f>
        <v>7</v>
      </c>
      <c r="AE304" s="113">
        <f>dec!H304</f>
        <v>49200</v>
      </c>
      <c r="AF304" s="16"/>
      <c r="AG304" s="18">
        <f t="shared" si="47"/>
        <v>0</v>
      </c>
      <c r="AH304" s="85">
        <f t="shared" si="47"/>
        <v>0</v>
      </c>
      <c r="AI304" s="18">
        <f t="shared" si="48"/>
        <v>-3</v>
      </c>
      <c r="AJ304" s="85">
        <f t="shared" si="48"/>
        <v>-21800</v>
      </c>
      <c r="AK304" s="81">
        <f t="shared" si="49"/>
        <v>-295</v>
      </c>
      <c r="AL304"/>
      <c r="AM304"/>
      <c r="AN304"/>
    </row>
    <row r="305" spans="1:40" ht="18.75">
      <c r="A305" s="19">
        <v>296</v>
      </c>
      <c r="B305" s="19" t="s">
        <v>1262</v>
      </c>
      <c r="C305" s="19">
        <v>296</v>
      </c>
      <c r="D305" s="21"/>
      <c r="E305" s="34">
        <f t="shared" si="43"/>
        <v>22</v>
      </c>
      <c r="F305" s="35">
        <f t="shared" si="43"/>
        <v>121092</v>
      </c>
      <c r="G305" s="34">
        <f t="shared" si="44"/>
        <v>37</v>
      </c>
      <c r="H305" s="36">
        <f t="shared" si="44"/>
        <v>225951</v>
      </c>
      <c r="I305" s="21"/>
      <c r="J305" s="15">
        <v>0</v>
      </c>
      <c r="K305" s="15">
        <v>0</v>
      </c>
      <c r="L305" s="16"/>
      <c r="M305" s="16"/>
      <c r="N305" s="36">
        <f t="shared" si="45"/>
        <v>121092</v>
      </c>
      <c r="O305" s="36">
        <f t="shared" si="46"/>
        <v>225951</v>
      </c>
      <c r="P305" s="20"/>
      <c r="Q305" s="85">
        <f t="shared" si="40"/>
        <v>694145</v>
      </c>
      <c r="R305" s="20"/>
      <c r="S305" s="15">
        <f t="shared" si="41"/>
        <v>0</v>
      </c>
      <c r="T305" s="122">
        <v>296</v>
      </c>
      <c r="U305" s="71">
        <v>22</v>
      </c>
      <c r="V305" s="71">
        <v>121092</v>
      </c>
      <c r="W305" s="15">
        <f t="shared" si="42"/>
        <v>0</v>
      </c>
      <c r="X305">
        <v>296</v>
      </c>
      <c r="Y305">
        <v>37</v>
      </c>
      <c r="Z305">
        <v>225951</v>
      </c>
      <c r="AA305"/>
      <c r="AB305" s="115">
        <f>dec!E305</f>
        <v>18</v>
      </c>
      <c r="AC305" s="113">
        <f>dec!F305</f>
        <v>95144</v>
      </c>
      <c r="AD305" s="115">
        <f>dec!G305</f>
        <v>43</v>
      </c>
      <c r="AE305" s="113">
        <f>dec!H305</f>
        <v>260852</v>
      </c>
      <c r="AF305" s="16"/>
      <c r="AG305" s="18">
        <f t="shared" si="47"/>
        <v>4</v>
      </c>
      <c r="AH305" s="85">
        <f t="shared" si="47"/>
        <v>25948</v>
      </c>
      <c r="AI305" s="18">
        <f t="shared" si="48"/>
        <v>-6</v>
      </c>
      <c r="AJ305" s="85">
        <f t="shared" si="48"/>
        <v>-34901</v>
      </c>
      <c r="AK305" s="81">
        <f t="shared" si="49"/>
        <v>-296</v>
      </c>
      <c r="AL305"/>
      <c r="AM305"/>
      <c r="AN305"/>
    </row>
    <row r="306" spans="1:40" s="1" customFormat="1" ht="18.75">
      <c r="A306" s="17">
        <v>297</v>
      </c>
      <c r="B306" s="17" t="s">
        <v>1263</v>
      </c>
      <c r="C306" s="17">
        <v>297</v>
      </c>
      <c r="D306" s="21"/>
      <c r="E306" s="34">
        <f t="shared" si="43"/>
        <v>0</v>
      </c>
      <c r="F306" s="35">
        <f t="shared" si="43"/>
        <v>0</v>
      </c>
      <c r="G306" s="34">
        <f t="shared" si="44"/>
        <v>0</v>
      </c>
      <c r="H306" s="36">
        <f t="shared" si="44"/>
        <v>0</v>
      </c>
      <c r="I306" s="21"/>
      <c r="J306" s="15">
        <v>0</v>
      </c>
      <c r="K306" s="15">
        <v>0</v>
      </c>
      <c r="L306" s="16"/>
      <c r="M306" s="16"/>
      <c r="N306" s="36">
        <f t="shared" si="45"/>
        <v>0</v>
      </c>
      <c r="O306" s="36">
        <f t="shared" si="46"/>
        <v>0</v>
      </c>
      <c r="P306" s="16"/>
      <c r="Q306" s="85">
        <f t="shared" si="40"/>
        <v>0</v>
      </c>
      <c r="R306" s="16"/>
      <c r="S306" s="15">
        <f t="shared" si="41"/>
        <v>0</v>
      </c>
      <c r="T306">
        <v>297</v>
      </c>
      <c r="U306" s="71"/>
      <c r="V306" s="71"/>
      <c r="W306" s="15">
        <f t="shared" si="42"/>
        <v>0</v>
      </c>
      <c r="X306">
        <v>297</v>
      </c>
      <c r="Y306"/>
      <c r="Z306"/>
      <c r="AA306"/>
      <c r="AB306" s="115">
        <f>dec!E306</f>
        <v>0</v>
      </c>
      <c r="AC306" s="113">
        <f>dec!F306</f>
        <v>0</v>
      </c>
      <c r="AD306" s="115">
        <f>dec!G306</f>
        <v>0</v>
      </c>
      <c r="AE306" s="113">
        <f>dec!H306</f>
        <v>0</v>
      </c>
      <c r="AF306" s="16"/>
      <c r="AG306" s="18">
        <f t="shared" si="47"/>
        <v>0</v>
      </c>
      <c r="AH306" s="85">
        <f t="shared" si="47"/>
        <v>0</v>
      </c>
      <c r="AI306" s="18">
        <f t="shared" si="48"/>
        <v>0</v>
      </c>
      <c r="AJ306" s="85">
        <f t="shared" si="48"/>
        <v>0</v>
      </c>
      <c r="AK306" s="81">
        <f t="shared" si="49"/>
        <v>-297</v>
      </c>
      <c r="AL306"/>
      <c r="AM306"/>
      <c r="AN306"/>
    </row>
    <row r="307" spans="1:40" s="1" customFormat="1" ht="18.75">
      <c r="A307" s="17">
        <v>298</v>
      </c>
      <c r="B307" s="17" t="s">
        <v>927</v>
      </c>
      <c r="C307" s="17">
        <v>298</v>
      </c>
      <c r="D307" s="21"/>
      <c r="E307" s="34">
        <f t="shared" si="43"/>
        <v>0</v>
      </c>
      <c r="F307" s="35">
        <f t="shared" si="43"/>
        <v>0</v>
      </c>
      <c r="G307" s="34">
        <f t="shared" si="44"/>
        <v>0</v>
      </c>
      <c r="H307" s="36">
        <f t="shared" si="44"/>
        <v>0</v>
      </c>
      <c r="I307" s="21"/>
      <c r="J307" s="15">
        <v>0</v>
      </c>
      <c r="K307" s="15">
        <v>0</v>
      </c>
      <c r="L307" s="16"/>
      <c r="M307" s="16"/>
      <c r="N307" s="36">
        <f t="shared" si="45"/>
        <v>0</v>
      </c>
      <c r="O307" s="36">
        <f t="shared" si="46"/>
        <v>0</v>
      </c>
      <c r="P307" s="16"/>
      <c r="Q307" s="85">
        <f t="shared" si="40"/>
        <v>0</v>
      </c>
      <c r="R307" s="16"/>
      <c r="S307" s="15">
        <f t="shared" si="41"/>
        <v>0</v>
      </c>
      <c r="T307">
        <v>298</v>
      </c>
      <c r="U307"/>
      <c r="V307"/>
      <c r="W307" s="15">
        <f t="shared" si="42"/>
        <v>0</v>
      </c>
      <c r="X307">
        <v>298</v>
      </c>
      <c r="Y307"/>
      <c r="Z307"/>
      <c r="AA307"/>
      <c r="AB307" s="115">
        <f>dec!E307</f>
        <v>0</v>
      </c>
      <c r="AC307" s="113">
        <f>dec!F307</f>
        <v>0</v>
      </c>
      <c r="AD307" s="115">
        <f>dec!G307</f>
        <v>0</v>
      </c>
      <c r="AE307" s="113">
        <f>dec!H307</f>
        <v>0</v>
      </c>
      <c r="AF307" s="16"/>
      <c r="AG307" s="18">
        <f t="shared" si="47"/>
        <v>0</v>
      </c>
      <c r="AH307" s="85">
        <f t="shared" si="47"/>
        <v>0</v>
      </c>
      <c r="AI307" s="18">
        <f t="shared" si="48"/>
        <v>0</v>
      </c>
      <c r="AJ307" s="85">
        <f t="shared" si="48"/>
        <v>0</v>
      </c>
      <c r="AK307" s="81">
        <f t="shared" si="49"/>
        <v>-298</v>
      </c>
      <c r="AL307"/>
      <c r="AM307"/>
      <c r="AN307"/>
    </row>
    <row r="308" spans="1:40" s="1" customFormat="1" ht="18.75">
      <c r="A308" s="17">
        <v>299</v>
      </c>
      <c r="B308" s="17" t="s">
        <v>1264</v>
      </c>
      <c r="C308" s="17">
        <v>299</v>
      </c>
      <c r="D308" s="21"/>
      <c r="E308" s="34">
        <f t="shared" si="43"/>
        <v>0</v>
      </c>
      <c r="F308" s="35">
        <f t="shared" si="43"/>
        <v>0</v>
      </c>
      <c r="G308" s="34">
        <f t="shared" si="44"/>
        <v>0</v>
      </c>
      <c r="H308" s="36">
        <f t="shared" si="44"/>
        <v>0</v>
      </c>
      <c r="I308" s="21"/>
      <c r="J308" s="15">
        <v>0</v>
      </c>
      <c r="K308" s="15">
        <v>0</v>
      </c>
      <c r="L308" s="16"/>
      <c r="M308" s="16"/>
      <c r="N308" s="36">
        <f t="shared" si="45"/>
        <v>0</v>
      </c>
      <c r="O308" s="36">
        <f t="shared" si="46"/>
        <v>0</v>
      </c>
      <c r="P308" s="16"/>
      <c r="Q308" s="85">
        <f t="shared" si="40"/>
        <v>0</v>
      </c>
      <c r="R308" s="16"/>
      <c r="S308" s="15">
        <f t="shared" si="41"/>
        <v>0</v>
      </c>
      <c r="T308">
        <v>299</v>
      </c>
      <c r="U308"/>
      <c r="V308"/>
      <c r="W308" s="15">
        <f t="shared" si="42"/>
        <v>0</v>
      </c>
      <c r="X308">
        <v>299</v>
      </c>
      <c r="Y308"/>
      <c r="Z308"/>
      <c r="AA308"/>
      <c r="AB308" s="115">
        <f>dec!E308</f>
        <v>0</v>
      </c>
      <c r="AC308" s="113">
        <f>dec!F308</f>
        <v>0</v>
      </c>
      <c r="AD308" s="115">
        <f>dec!G308</f>
        <v>0</v>
      </c>
      <c r="AE308" s="113">
        <f>dec!H308</f>
        <v>0</v>
      </c>
      <c r="AF308" s="16"/>
      <c r="AG308" s="18">
        <f t="shared" si="47"/>
        <v>0</v>
      </c>
      <c r="AH308" s="85">
        <f t="shared" si="47"/>
        <v>0</v>
      </c>
      <c r="AI308" s="18">
        <f t="shared" si="48"/>
        <v>0</v>
      </c>
      <c r="AJ308" s="85">
        <f t="shared" si="48"/>
        <v>0</v>
      </c>
      <c r="AK308" s="81">
        <f t="shared" si="49"/>
        <v>-299</v>
      </c>
      <c r="AL308"/>
      <c r="AM308"/>
      <c r="AN308"/>
    </row>
    <row r="309" spans="1:40" ht="18.75">
      <c r="A309" s="19">
        <v>300</v>
      </c>
      <c r="B309" s="19" t="s">
        <v>781</v>
      </c>
      <c r="C309" s="19">
        <v>300</v>
      </c>
      <c r="D309" s="21"/>
      <c r="E309" s="34">
        <f t="shared" si="43"/>
        <v>19</v>
      </c>
      <c r="F309" s="35">
        <f t="shared" si="43"/>
        <v>122511</v>
      </c>
      <c r="G309" s="34">
        <f t="shared" si="44"/>
        <v>16</v>
      </c>
      <c r="H309" s="36">
        <f t="shared" si="44"/>
        <v>93941</v>
      </c>
      <c r="I309" s="21"/>
      <c r="J309" s="15">
        <v>0</v>
      </c>
      <c r="K309" s="15">
        <v>0</v>
      </c>
      <c r="L309" s="16"/>
      <c r="M309" s="16"/>
      <c r="N309" s="36">
        <f t="shared" si="45"/>
        <v>122511</v>
      </c>
      <c r="O309" s="36">
        <f t="shared" si="46"/>
        <v>93941</v>
      </c>
      <c r="P309" s="20"/>
      <c r="Q309" s="85">
        <f t="shared" si="40"/>
        <v>432939</v>
      </c>
      <c r="R309" s="20"/>
      <c r="S309" s="15">
        <f t="shared" si="41"/>
        <v>0</v>
      </c>
      <c r="T309">
        <v>300</v>
      </c>
      <c r="U309">
        <v>19</v>
      </c>
      <c r="V309">
        <v>122511</v>
      </c>
      <c r="W309" s="15">
        <f t="shared" si="42"/>
        <v>0</v>
      </c>
      <c r="X309">
        <v>300</v>
      </c>
      <c r="Y309">
        <v>16</v>
      </c>
      <c r="Z309">
        <v>93941</v>
      </c>
      <c r="AA309"/>
      <c r="AB309" s="115">
        <f>dec!E309</f>
        <v>16</v>
      </c>
      <c r="AC309" s="113">
        <f>dec!F309</f>
        <v>98389</v>
      </c>
      <c r="AD309" s="115">
        <f>dec!G309</f>
        <v>20</v>
      </c>
      <c r="AE309" s="113">
        <f>dec!H309</f>
        <v>145606</v>
      </c>
      <c r="AF309" s="16"/>
      <c r="AG309" s="18">
        <f t="shared" si="47"/>
        <v>3</v>
      </c>
      <c r="AH309" s="85">
        <f t="shared" si="47"/>
        <v>24122</v>
      </c>
      <c r="AI309" s="18">
        <f t="shared" si="48"/>
        <v>-4</v>
      </c>
      <c r="AJ309" s="85">
        <f t="shared" si="48"/>
        <v>-51665</v>
      </c>
      <c r="AK309" s="81">
        <f t="shared" si="49"/>
        <v>-300</v>
      </c>
      <c r="AL309"/>
      <c r="AM309"/>
      <c r="AN309"/>
    </row>
    <row r="310" spans="1:40" ht="18.75">
      <c r="A310" s="19">
        <v>301</v>
      </c>
      <c r="B310" s="19" t="s">
        <v>569</v>
      </c>
      <c r="C310" s="19">
        <v>301</v>
      </c>
      <c r="D310" s="21"/>
      <c r="E310" s="34">
        <f t="shared" si="43"/>
        <v>42</v>
      </c>
      <c r="F310" s="35">
        <f t="shared" si="43"/>
        <v>261328</v>
      </c>
      <c r="G310" s="34">
        <f t="shared" si="44"/>
        <v>26</v>
      </c>
      <c r="H310" s="36">
        <f t="shared" si="44"/>
        <v>142651</v>
      </c>
      <c r="I310" s="21"/>
      <c r="J310" s="15">
        <v>0</v>
      </c>
      <c r="K310" s="15">
        <v>0</v>
      </c>
      <c r="L310" s="16"/>
      <c r="M310" s="16"/>
      <c r="N310" s="36">
        <f t="shared" si="45"/>
        <v>261328</v>
      </c>
      <c r="O310" s="36">
        <f t="shared" si="46"/>
        <v>142651</v>
      </c>
      <c r="P310" s="20"/>
      <c r="Q310" s="85">
        <f t="shared" si="40"/>
        <v>808026</v>
      </c>
      <c r="R310" s="20"/>
      <c r="S310" s="15">
        <f t="shared" si="41"/>
        <v>0</v>
      </c>
      <c r="T310">
        <v>301</v>
      </c>
      <c r="U310">
        <v>42</v>
      </c>
      <c r="V310">
        <v>261328</v>
      </c>
      <c r="W310" s="15">
        <f t="shared" si="42"/>
        <v>0</v>
      </c>
      <c r="X310">
        <v>301</v>
      </c>
      <c r="Y310">
        <v>26</v>
      </c>
      <c r="Z310">
        <v>142651</v>
      </c>
      <c r="AA310"/>
      <c r="AB310" s="115">
        <f>dec!E310</f>
        <v>40.5</v>
      </c>
      <c r="AC310" s="113">
        <f>dec!F310</f>
        <v>223196</v>
      </c>
      <c r="AD310" s="115">
        <f>dec!G310</f>
        <v>24</v>
      </c>
      <c r="AE310" s="113">
        <f>dec!H310</f>
        <v>127400</v>
      </c>
      <c r="AF310" s="16"/>
      <c r="AG310" s="18">
        <f t="shared" si="47"/>
        <v>1.5</v>
      </c>
      <c r="AH310" s="85">
        <f t="shared" si="47"/>
        <v>38132</v>
      </c>
      <c r="AI310" s="18">
        <f t="shared" si="48"/>
        <v>2</v>
      </c>
      <c r="AJ310" s="85">
        <f t="shared" si="48"/>
        <v>15251</v>
      </c>
      <c r="AK310" s="81">
        <f t="shared" si="49"/>
        <v>-301</v>
      </c>
      <c r="AL310"/>
      <c r="AM310"/>
      <c r="AN310"/>
    </row>
    <row r="311" spans="1:40" ht="18.75">
      <c r="A311" s="19">
        <v>302</v>
      </c>
      <c r="B311" s="19" t="s">
        <v>1300</v>
      </c>
      <c r="C311" s="19">
        <v>302</v>
      </c>
      <c r="D311" s="21"/>
      <c r="E311" s="34">
        <f t="shared" si="43"/>
        <v>0</v>
      </c>
      <c r="F311" s="35">
        <f t="shared" si="43"/>
        <v>0</v>
      </c>
      <c r="G311" s="34">
        <f t="shared" si="44"/>
        <v>13</v>
      </c>
      <c r="H311" s="36">
        <f t="shared" si="44"/>
        <v>67788</v>
      </c>
      <c r="I311" s="21"/>
      <c r="J311" s="15">
        <v>0</v>
      </c>
      <c r="K311" s="15">
        <v>0</v>
      </c>
      <c r="L311" s="16"/>
      <c r="M311" s="16"/>
      <c r="N311" s="36">
        <f t="shared" si="45"/>
        <v>0</v>
      </c>
      <c r="O311" s="36">
        <f t="shared" si="46"/>
        <v>67788</v>
      </c>
      <c r="P311" s="20"/>
      <c r="Q311" s="85">
        <f t="shared" si="40"/>
        <v>135589</v>
      </c>
      <c r="R311" s="20"/>
      <c r="S311" s="15">
        <f t="shared" si="41"/>
        <v>0</v>
      </c>
      <c r="T311">
        <v>302</v>
      </c>
      <c r="U311"/>
      <c r="V311"/>
      <c r="W311" s="15">
        <f t="shared" si="42"/>
        <v>0</v>
      </c>
      <c r="X311">
        <v>302</v>
      </c>
      <c r="Y311">
        <v>13</v>
      </c>
      <c r="Z311">
        <v>67788</v>
      </c>
      <c r="AA311"/>
      <c r="AB311" s="115">
        <f>dec!E311</f>
        <v>0</v>
      </c>
      <c r="AC311" s="113">
        <f>dec!F311</f>
        <v>0</v>
      </c>
      <c r="AD311" s="115">
        <f>dec!G311</f>
        <v>12</v>
      </c>
      <c r="AE311" s="113">
        <f>dec!H311</f>
        <v>60000</v>
      </c>
      <c r="AF311" s="16"/>
      <c r="AG311" s="18">
        <f t="shared" si="47"/>
        <v>0</v>
      </c>
      <c r="AH311" s="85">
        <f t="shared" si="47"/>
        <v>0</v>
      </c>
      <c r="AI311" s="18">
        <f t="shared" si="48"/>
        <v>1</v>
      </c>
      <c r="AJ311" s="85">
        <f t="shared" si="48"/>
        <v>7788</v>
      </c>
      <c r="AK311" s="81">
        <f t="shared" si="49"/>
        <v>-302</v>
      </c>
      <c r="AL311"/>
      <c r="AM311"/>
      <c r="AN311"/>
    </row>
    <row r="312" spans="1:40" s="1" customFormat="1" ht="18.75">
      <c r="A312" s="17">
        <v>303</v>
      </c>
      <c r="B312" s="17" t="s">
        <v>1398</v>
      </c>
      <c r="C312" s="17">
        <v>303</v>
      </c>
      <c r="D312" s="21"/>
      <c r="E312" s="34">
        <f t="shared" si="43"/>
        <v>0</v>
      </c>
      <c r="F312" s="35">
        <f t="shared" si="43"/>
        <v>0</v>
      </c>
      <c r="G312" s="34">
        <f t="shared" si="44"/>
        <v>0</v>
      </c>
      <c r="H312" s="36">
        <f t="shared" si="44"/>
        <v>0</v>
      </c>
      <c r="I312" s="21"/>
      <c r="J312" s="15">
        <v>0</v>
      </c>
      <c r="K312" s="15">
        <v>0</v>
      </c>
      <c r="L312" s="16"/>
      <c r="M312" s="16"/>
      <c r="N312" s="36">
        <f t="shared" si="45"/>
        <v>0</v>
      </c>
      <c r="O312" s="36">
        <f t="shared" si="46"/>
        <v>0</v>
      </c>
      <c r="P312" s="16"/>
      <c r="Q312" s="85">
        <f t="shared" si="40"/>
        <v>0</v>
      </c>
      <c r="R312" s="16"/>
      <c r="S312" s="15">
        <f t="shared" si="41"/>
        <v>0</v>
      </c>
      <c r="T312">
        <v>303</v>
      </c>
      <c r="U312" s="71"/>
      <c r="V312" s="71"/>
      <c r="W312" s="15">
        <f t="shared" si="42"/>
        <v>0</v>
      </c>
      <c r="X312">
        <v>303</v>
      </c>
      <c r="Y312"/>
      <c r="Z312"/>
      <c r="AA312"/>
      <c r="AB312" s="115">
        <f>dec!E312</f>
        <v>0</v>
      </c>
      <c r="AC312" s="113">
        <f>dec!F312</f>
        <v>0</v>
      </c>
      <c r="AD312" s="115">
        <f>dec!G312</f>
        <v>0</v>
      </c>
      <c r="AE312" s="113">
        <f>dec!H312</f>
        <v>0</v>
      </c>
      <c r="AF312" s="16"/>
      <c r="AG312" s="18">
        <f t="shared" si="47"/>
        <v>0</v>
      </c>
      <c r="AH312" s="85">
        <f t="shared" si="47"/>
        <v>0</v>
      </c>
      <c r="AI312" s="18">
        <f t="shared" si="48"/>
        <v>0</v>
      </c>
      <c r="AJ312" s="85">
        <f t="shared" si="48"/>
        <v>0</v>
      </c>
      <c r="AK312" s="81">
        <f t="shared" si="49"/>
        <v>-303</v>
      </c>
      <c r="AL312"/>
      <c r="AM312"/>
      <c r="AN312"/>
    </row>
    <row r="313" spans="1:40" ht="18.75">
      <c r="A313" s="19">
        <v>304</v>
      </c>
      <c r="B313" s="19" t="s">
        <v>799</v>
      </c>
      <c r="C313" s="19">
        <v>304</v>
      </c>
      <c r="D313" s="21"/>
      <c r="E313" s="34">
        <f t="shared" si="43"/>
        <v>82</v>
      </c>
      <c r="F313" s="35">
        <f t="shared" si="43"/>
        <v>535400</v>
      </c>
      <c r="G313" s="34">
        <f t="shared" si="44"/>
        <v>190.5</v>
      </c>
      <c r="H313" s="36">
        <f t="shared" si="44"/>
        <v>1086357</v>
      </c>
      <c r="I313" s="21"/>
      <c r="J313" s="15">
        <v>0</v>
      </c>
      <c r="K313" s="15">
        <v>0</v>
      </c>
      <c r="L313" s="16"/>
      <c r="M313" s="16"/>
      <c r="N313" s="36">
        <f t="shared" si="45"/>
        <v>535400</v>
      </c>
      <c r="O313" s="36">
        <f t="shared" si="46"/>
        <v>1086357</v>
      </c>
      <c r="P313" s="20"/>
      <c r="Q313" s="85">
        <f t="shared" si="40"/>
        <v>3243786.5</v>
      </c>
      <c r="R313" s="20"/>
      <c r="S313" s="15">
        <f t="shared" si="41"/>
        <v>0</v>
      </c>
      <c r="T313">
        <v>304</v>
      </c>
      <c r="U313">
        <v>82</v>
      </c>
      <c r="V313">
        <v>535400</v>
      </c>
      <c r="W313" s="15">
        <f t="shared" si="42"/>
        <v>0</v>
      </c>
      <c r="X313">
        <v>304</v>
      </c>
      <c r="Y313">
        <v>190.5</v>
      </c>
      <c r="Z313">
        <v>1086357</v>
      </c>
      <c r="AA313"/>
      <c r="AB313" s="115">
        <f>dec!E313</f>
        <v>145</v>
      </c>
      <c r="AC313" s="113">
        <f>dec!F313</f>
        <v>851098</v>
      </c>
      <c r="AD313" s="115">
        <f>dec!G313</f>
        <v>192.5</v>
      </c>
      <c r="AE313" s="113">
        <f>dec!H313</f>
        <v>1086333</v>
      </c>
      <c r="AF313" s="16"/>
      <c r="AG313" s="18">
        <f t="shared" si="47"/>
        <v>-63</v>
      </c>
      <c r="AH313" s="85">
        <f t="shared" si="47"/>
        <v>-315698</v>
      </c>
      <c r="AI313" s="18">
        <f t="shared" si="48"/>
        <v>-2</v>
      </c>
      <c r="AJ313" s="85">
        <f t="shared" si="48"/>
        <v>24</v>
      </c>
      <c r="AK313" s="81">
        <f t="shared" si="49"/>
        <v>-304</v>
      </c>
      <c r="AL313"/>
      <c r="AM313"/>
      <c r="AN313"/>
    </row>
    <row r="314" spans="1:40" s="1" customFormat="1" ht="18.75">
      <c r="A314" s="17">
        <v>305</v>
      </c>
      <c r="B314" s="17" t="s">
        <v>924</v>
      </c>
      <c r="C314" s="17">
        <v>305</v>
      </c>
      <c r="D314" s="21"/>
      <c r="E314" s="34">
        <f t="shared" si="43"/>
        <v>0</v>
      </c>
      <c r="F314" s="35">
        <f t="shared" si="43"/>
        <v>0</v>
      </c>
      <c r="G314" s="34">
        <f t="shared" si="44"/>
        <v>1</v>
      </c>
      <c r="H314" s="36">
        <f t="shared" si="44"/>
        <v>5000</v>
      </c>
      <c r="I314" s="21"/>
      <c r="J314" s="15">
        <v>0</v>
      </c>
      <c r="K314" s="15">
        <v>0</v>
      </c>
      <c r="L314" s="16"/>
      <c r="M314" s="16"/>
      <c r="N314" s="36">
        <f t="shared" si="45"/>
        <v>0</v>
      </c>
      <c r="O314" s="36">
        <f t="shared" si="46"/>
        <v>5000</v>
      </c>
      <c r="P314" s="16"/>
      <c r="Q314" s="85">
        <f t="shared" si="40"/>
        <v>10001</v>
      </c>
      <c r="R314" s="16"/>
      <c r="S314" s="15">
        <f t="shared" si="41"/>
        <v>0</v>
      </c>
      <c r="T314">
        <v>305</v>
      </c>
      <c r="U314"/>
      <c r="V314"/>
      <c r="W314" s="15">
        <f t="shared" si="42"/>
        <v>0</v>
      </c>
      <c r="X314">
        <v>305</v>
      </c>
      <c r="Y314">
        <v>1</v>
      </c>
      <c r="Z314">
        <v>5000</v>
      </c>
      <c r="AA314"/>
      <c r="AB314" s="115">
        <f>dec!E314</f>
        <v>0</v>
      </c>
      <c r="AC314" s="113">
        <f>dec!F314</f>
        <v>0</v>
      </c>
      <c r="AD314" s="115">
        <f>dec!G314</f>
        <v>8</v>
      </c>
      <c r="AE314" s="113">
        <f>dec!H314</f>
        <v>50800</v>
      </c>
      <c r="AF314" s="16"/>
      <c r="AG314" s="18">
        <f t="shared" si="47"/>
        <v>0</v>
      </c>
      <c r="AH314" s="85">
        <f t="shared" si="47"/>
        <v>0</v>
      </c>
      <c r="AI314" s="18">
        <f t="shared" si="48"/>
        <v>-7</v>
      </c>
      <c r="AJ314" s="85">
        <f t="shared" si="48"/>
        <v>-45800</v>
      </c>
      <c r="AK314" s="81">
        <f t="shared" si="49"/>
        <v>-305</v>
      </c>
      <c r="AL314"/>
      <c r="AM314"/>
      <c r="AN314"/>
    </row>
    <row r="315" spans="1:40" ht="18.75">
      <c r="A315" s="19">
        <v>306</v>
      </c>
      <c r="B315" s="19" t="s">
        <v>897</v>
      </c>
      <c r="C315" s="19">
        <v>306</v>
      </c>
      <c r="D315" s="21"/>
      <c r="E315" s="34">
        <f t="shared" si="43"/>
        <v>10</v>
      </c>
      <c r="F315" s="35">
        <f t="shared" si="43"/>
        <v>54836</v>
      </c>
      <c r="G315" s="34">
        <f t="shared" si="44"/>
        <v>13</v>
      </c>
      <c r="H315" s="36">
        <f t="shared" si="44"/>
        <v>74569</v>
      </c>
      <c r="I315" s="21"/>
      <c r="J315" s="15">
        <v>0</v>
      </c>
      <c r="K315" s="15">
        <v>0</v>
      </c>
      <c r="L315" s="16"/>
      <c r="M315" s="16"/>
      <c r="N315" s="36">
        <f t="shared" si="45"/>
        <v>54836</v>
      </c>
      <c r="O315" s="36">
        <f t="shared" si="46"/>
        <v>74569</v>
      </c>
      <c r="P315" s="20"/>
      <c r="Q315" s="85">
        <f t="shared" si="40"/>
        <v>258833</v>
      </c>
      <c r="R315" s="20"/>
      <c r="S315" s="15">
        <f t="shared" si="41"/>
        <v>0</v>
      </c>
      <c r="T315">
        <v>306</v>
      </c>
      <c r="U315">
        <v>10</v>
      </c>
      <c r="V315">
        <v>54836</v>
      </c>
      <c r="W315" s="15">
        <f t="shared" si="42"/>
        <v>0</v>
      </c>
      <c r="X315">
        <v>306</v>
      </c>
      <c r="Y315">
        <v>13</v>
      </c>
      <c r="Z315">
        <v>74569</v>
      </c>
      <c r="AA315"/>
      <c r="AB315" s="115">
        <f>dec!E315</f>
        <v>7</v>
      </c>
      <c r="AC315" s="113">
        <f>dec!F315</f>
        <v>35000</v>
      </c>
      <c r="AD315" s="115">
        <f>dec!G315</f>
        <v>14</v>
      </c>
      <c r="AE315" s="113">
        <f>dec!H315</f>
        <v>73880</v>
      </c>
      <c r="AF315" s="16"/>
      <c r="AG315" s="18">
        <f t="shared" si="47"/>
        <v>3</v>
      </c>
      <c r="AH315" s="85">
        <f t="shared" si="47"/>
        <v>19836</v>
      </c>
      <c r="AI315" s="18">
        <f t="shared" si="48"/>
        <v>-1</v>
      </c>
      <c r="AJ315" s="85">
        <f t="shared" si="48"/>
        <v>689</v>
      </c>
      <c r="AK315" s="81">
        <f t="shared" si="49"/>
        <v>-306</v>
      </c>
      <c r="AL315"/>
      <c r="AM315"/>
      <c r="AN315"/>
    </row>
    <row r="316" spans="1:40" s="1" customFormat="1" ht="18.75">
      <c r="A316" s="17">
        <v>307</v>
      </c>
      <c r="B316" s="17" t="s">
        <v>495</v>
      </c>
      <c r="C316" s="17">
        <v>307</v>
      </c>
      <c r="D316" s="21"/>
      <c r="E316" s="34">
        <f t="shared" si="43"/>
        <v>0</v>
      </c>
      <c r="F316" s="35">
        <f t="shared" si="43"/>
        <v>0</v>
      </c>
      <c r="G316" s="34">
        <f t="shared" si="44"/>
        <v>7</v>
      </c>
      <c r="H316" s="36">
        <f t="shared" si="44"/>
        <v>42808</v>
      </c>
      <c r="I316" s="21"/>
      <c r="J316" s="15">
        <v>0</v>
      </c>
      <c r="K316" s="15">
        <v>0</v>
      </c>
      <c r="L316" s="16"/>
      <c r="M316" s="16"/>
      <c r="N316" s="36">
        <f t="shared" si="45"/>
        <v>0</v>
      </c>
      <c r="O316" s="36">
        <f t="shared" si="46"/>
        <v>42808</v>
      </c>
      <c r="P316" s="16"/>
      <c r="Q316" s="85">
        <f t="shared" si="40"/>
        <v>85623</v>
      </c>
      <c r="R316" s="16"/>
      <c r="S316" s="15">
        <f t="shared" si="41"/>
        <v>0</v>
      </c>
      <c r="T316">
        <v>307</v>
      </c>
      <c r="U316" s="71"/>
      <c r="V316" s="71"/>
      <c r="W316" s="15">
        <f t="shared" si="42"/>
        <v>0</v>
      </c>
      <c r="X316">
        <v>307</v>
      </c>
      <c r="Y316">
        <v>7</v>
      </c>
      <c r="Z316">
        <v>42808</v>
      </c>
      <c r="AA316"/>
      <c r="AB316" s="115">
        <f>dec!E316</f>
        <v>0</v>
      </c>
      <c r="AC316" s="113">
        <f>dec!F316</f>
        <v>0</v>
      </c>
      <c r="AD316" s="115">
        <f>dec!G316</f>
        <v>9.5</v>
      </c>
      <c r="AE316" s="113">
        <f>dec!H316</f>
        <v>63973</v>
      </c>
      <c r="AF316" s="16"/>
      <c r="AG316" s="18">
        <f t="shared" si="47"/>
        <v>0</v>
      </c>
      <c r="AH316" s="85">
        <f t="shared" si="47"/>
        <v>0</v>
      </c>
      <c r="AI316" s="18">
        <f t="shared" si="48"/>
        <v>-2.5</v>
      </c>
      <c r="AJ316" s="85">
        <f t="shared" si="48"/>
        <v>-21165</v>
      </c>
      <c r="AK316" s="81">
        <f t="shared" si="49"/>
        <v>-307</v>
      </c>
      <c r="AL316"/>
      <c r="AM316"/>
      <c r="AN316"/>
    </row>
    <row r="317" spans="1:40" ht="18.75">
      <c r="A317" s="19">
        <v>308</v>
      </c>
      <c r="B317" s="19" t="s">
        <v>1302</v>
      </c>
      <c r="C317" s="19">
        <v>308</v>
      </c>
      <c r="D317" s="21"/>
      <c r="E317" s="34">
        <f t="shared" si="43"/>
        <v>0</v>
      </c>
      <c r="F317" s="35">
        <f t="shared" si="43"/>
        <v>0</v>
      </c>
      <c r="G317" s="34">
        <f t="shared" si="44"/>
        <v>4</v>
      </c>
      <c r="H317" s="36">
        <f t="shared" si="44"/>
        <v>25100</v>
      </c>
      <c r="I317" s="21"/>
      <c r="J317" s="15">
        <v>0</v>
      </c>
      <c r="K317" s="15">
        <v>0</v>
      </c>
      <c r="L317" s="16"/>
      <c r="M317" s="16"/>
      <c r="N317" s="36">
        <f t="shared" si="45"/>
        <v>0</v>
      </c>
      <c r="O317" s="36">
        <f t="shared" si="46"/>
        <v>25100</v>
      </c>
      <c r="P317" s="20"/>
      <c r="Q317" s="85">
        <f t="shared" si="40"/>
        <v>50204</v>
      </c>
      <c r="R317" s="20"/>
      <c r="S317" s="15">
        <f t="shared" si="41"/>
        <v>0</v>
      </c>
      <c r="T317">
        <v>308</v>
      </c>
      <c r="U317"/>
      <c r="V317"/>
      <c r="W317" s="15">
        <f t="shared" si="42"/>
        <v>0</v>
      </c>
      <c r="X317">
        <v>308</v>
      </c>
      <c r="Y317">
        <v>4</v>
      </c>
      <c r="Z317">
        <v>25100</v>
      </c>
      <c r="AA317"/>
      <c r="AB317" s="115">
        <f>dec!E317</f>
        <v>0</v>
      </c>
      <c r="AC317" s="113">
        <f>dec!F317</f>
        <v>0</v>
      </c>
      <c r="AD317" s="115">
        <f>dec!G317</f>
        <v>9</v>
      </c>
      <c r="AE317" s="113">
        <f>dec!H317</f>
        <v>60900</v>
      </c>
      <c r="AF317" s="16"/>
      <c r="AG317" s="18">
        <f t="shared" si="47"/>
        <v>0</v>
      </c>
      <c r="AH317" s="85">
        <f t="shared" si="47"/>
        <v>0</v>
      </c>
      <c r="AI317" s="18">
        <f t="shared" si="48"/>
        <v>-5</v>
      </c>
      <c r="AJ317" s="85">
        <f t="shared" si="48"/>
        <v>-35800</v>
      </c>
      <c r="AK317" s="81">
        <f t="shared" si="49"/>
        <v>-308</v>
      </c>
      <c r="AL317"/>
      <c r="AM317"/>
      <c r="AN317"/>
    </row>
    <row r="318" spans="1:40" ht="18.75">
      <c r="A318" s="19">
        <v>309</v>
      </c>
      <c r="B318" s="19" t="s">
        <v>818</v>
      </c>
      <c r="C318" s="19">
        <v>309</v>
      </c>
      <c r="D318" s="21"/>
      <c r="E318" s="34">
        <f t="shared" si="43"/>
        <v>32</v>
      </c>
      <c r="F318" s="35">
        <f t="shared" si="43"/>
        <v>200144</v>
      </c>
      <c r="G318" s="34">
        <f t="shared" si="44"/>
        <v>181</v>
      </c>
      <c r="H318" s="36">
        <f t="shared" si="44"/>
        <v>1044834</v>
      </c>
      <c r="I318" s="21"/>
      <c r="J318" s="15">
        <v>0</v>
      </c>
      <c r="K318" s="15">
        <v>0</v>
      </c>
      <c r="L318" s="16"/>
      <c r="M318" s="16"/>
      <c r="N318" s="36">
        <f t="shared" si="45"/>
        <v>200144</v>
      </c>
      <c r="O318" s="36">
        <f t="shared" si="46"/>
        <v>1044834</v>
      </c>
      <c r="P318" s="20"/>
      <c r="Q318" s="85">
        <f t="shared" si="40"/>
        <v>2490169</v>
      </c>
      <c r="R318" s="20"/>
      <c r="S318" s="15">
        <f t="shared" si="41"/>
        <v>0</v>
      </c>
      <c r="T318">
        <v>309</v>
      </c>
      <c r="U318">
        <v>32</v>
      </c>
      <c r="V318">
        <v>200144</v>
      </c>
      <c r="W318" s="15">
        <f t="shared" si="42"/>
        <v>0</v>
      </c>
      <c r="X318">
        <v>309</v>
      </c>
      <c r="Y318">
        <v>181</v>
      </c>
      <c r="Z318">
        <v>1044834</v>
      </c>
      <c r="AA318"/>
      <c r="AB318" s="115">
        <f>dec!E318</f>
        <v>49</v>
      </c>
      <c r="AC318" s="113">
        <f>dec!F318</f>
        <v>309186</v>
      </c>
      <c r="AD318" s="115">
        <f>dec!G318</f>
        <v>187</v>
      </c>
      <c r="AE318" s="113">
        <f>dec!H318</f>
        <v>1065949</v>
      </c>
      <c r="AF318" s="16"/>
      <c r="AG318" s="18">
        <f t="shared" si="47"/>
        <v>-17</v>
      </c>
      <c r="AH318" s="85">
        <f t="shared" si="47"/>
        <v>-109042</v>
      </c>
      <c r="AI318" s="18">
        <f t="shared" si="48"/>
        <v>-6</v>
      </c>
      <c r="AJ318" s="85">
        <f t="shared" si="48"/>
        <v>-21115</v>
      </c>
      <c r="AK318" s="81">
        <f t="shared" si="49"/>
        <v>-309</v>
      </c>
      <c r="AL318"/>
      <c r="AM318"/>
      <c r="AN318"/>
    </row>
    <row r="319" spans="1:40" ht="18.75">
      <c r="A319" s="19">
        <v>310</v>
      </c>
      <c r="B319" s="19" t="s">
        <v>901</v>
      </c>
      <c r="C319" s="19">
        <v>310</v>
      </c>
      <c r="D319" s="21"/>
      <c r="E319" s="34">
        <f t="shared" si="43"/>
        <v>25</v>
      </c>
      <c r="F319" s="35">
        <f t="shared" si="43"/>
        <v>134440</v>
      </c>
      <c r="G319" s="34">
        <f t="shared" si="44"/>
        <v>155.5</v>
      </c>
      <c r="H319" s="36">
        <f t="shared" si="44"/>
        <v>919200</v>
      </c>
      <c r="I319" s="21"/>
      <c r="J319" s="15">
        <v>0</v>
      </c>
      <c r="K319" s="15">
        <v>5176</v>
      </c>
      <c r="L319" s="16"/>
      <c r="M319" s="16"/>
      <c r="N319" s="36">
        <f t="shared" si="45"/>
        <v>134440</v>
      </c>
      <c r="O319" s="36">
        <f t="shared" si="46"/>
        <v>924376</v>
      </c>
      <c r="P319" s="20"/>
      <c r="Q319" s="85">
        <f t="shared" si="40"/>
        <v>2117812.5</v>
      </c>
      <c r="R319" s="20"/>
      <c r="S319" s="15">
        <f t="shared" si="41"/>
        <v>0</v>
      </c>
      <c r="T319">
        <v>310</v>
      </c>
      <c r="U319">
        <v>25</v>
      </c>
      <c r="V319">
        <v>134440</v>
      </c>
      <c r="W319" s="15">
        <f t="shared" si="42"/>
        <v>0</v>
      </c>
      <c r="X319">
        <v>310</v>
      </c>
      <c r="Y319">
        <v>155.5</v>
      </c>
      <c r="Z319">
        <v>919200</v>
      </c>
      <c r="AA319"/>
      <c r="AB319" s="115">
        <f>dec!E319</f>
        <v>20</v>
      </c>
      <c r="AC319" s="113">
        <f>dec!F319</f>
        <v>104000</v>
      </c>
      <c r="AD319" s="115">
        <f>dec!G319</f>
        <v>163</v>
      </c>
      <c r="AE319" s="113">
        <f>dec!H319</f>
        <v>1058430</v>
      </c>
      <c r="AF319" s="16"/>
      <c r="AG319" s="18">
        <f t="shared" si="47"/>
        <v>5</v>
      </c>
      <c r="AH319" s="85">
        <f t="shared" si="47"/>
        <v>30440</v>
      </c>
      <c r="AI319" s="18">
        <f t="shared" si="48"/>
        <v>-7.5</v>
      </c>
      <c r="AJ319" s="85">
        <f t="shared" si="48"/>
        <v>-139230</v>
      </c>
      <c r="AK319" s="81">
        <f t="shared" si="49"/>
        <v>-310</v>
      </c>
      <c r="AL319"/>
      <c r="AM319"/>
      <c r="AN319"/>
    </row>
    <row r="320" spans="1:40" s="1" customFormat="1" ht="18.75">
      <c r="A320" s="17">
        <v>311</v>
      </c>
      <c r="B320" s="17" t="s">
        <v>496</v>
      </c>
      <c r="C320" s="17">
        <v>311</v>
      </c>
      <c r="D320" s="21"/>
      <c r="E320" s="34">
        <f t="shared" si="43"/>
        <v>0</v>
      </c>
      <c r="F320" s="35">
        <f t="shared" si="43"/>
        <v>0</v>
      </c>
      <c r="G320" s="34">
        <f t="shared" si="44"/>
        <v>0</v>
      </c>
      <c r="H320" s="36">
        <f t="shared" si="44"/>
        <v>0</v>
      </c>
      <c r="I320" s="21"/>
      <c r="J320" s="15">
        <v>0</v>
      </c>
      <c r="K320" s="15">
        <v>0</v>
      </c>
      <c r="L320" s="16"/>
      <c r="M320" s="16"/>
      <c r="N320" s="36">
        <f t="shared" si="45"/>
        <v>0</v>
      </c>
      <c r="O320" s="36">
        <f t="shared" si="46"/>
        <v>0</v>
      </c>
      <c r="P320" s="16"/>
      <c r="Q320" s="85">
        <f t="shared" si="40"/>
        <v>0</v>
      </c>
      <c r="R320" s="16"/>
      <c r="S320" s="15">
        <f t="shared" si="41"/>
        <v>0</v>
      </c>
      <c r="T320">
        <v>311</v>
      </c>
      <c r="U320"/>
      <c r="V320"/>
      <c r="W320" s="15">
        <f t="shared" si="42"/>
        <v>0</v>
      </c>
      <c r="X320">
        <v>311</v>
      </c>
      <c r="Y320"/>
      <c r="Z320"/>
      <c r="AA320"/>
      <c r="AB320" s="115">
        <f>dec!E320</f>
        <v>0</v>
      </c>
      <c r="AC320" s="113">
        <f>dec!F320</f>
        <v>0</v>
      </c>
      <c r="AD320" s="115">
        <f>dec!G320</f>
        <v>0</v>
      </c>
      <c r="AE320" s="113">
        <f>dec!H320</f>
        <v>0</v>
      </c>
      <c r="AF320" s="16"/>
      <c r="AG320" s="18">
        <f t="shared" si="47"/>
        <v>0</v>
      </c>
      <c r="AH320" s="85">
        <f t="shared" si="47"/>
        <v>0</v>
      </c>
      <c r="AI320" s="18">
        <f t="shared" si="48"/>
        <v>0</v>
      </c>
      <c r="AJ320" s="85">
        <f t="shared" si="48"/>
        <v>0</v>
      </c>
      <c r="AK320" s="81">
        <f t="shared" si="49"/>
        <v>-311</v>
      </c>
      <c r="AL320"/>
      <c r="AM320"/>
      <c r="AN320"/>
    </row>
    <row r="321" spans="1:40" s="1" customFormat="1" ht="18.75">
      <c r="A321" s="17">
        <v>312</v>
      </c>
      <c r="B321" s="17" t="s">
        <v>497</v>
      </c>
      <c r="C321" s="17">
        <v>312</v>
      </c>
      <c r="D321" s="21"/>
      <c r="E321" s="34">
        <f t="shared" si="43"/>
        <v>0</v>
      </c>
      <c r="F321" s="35">
        <f t="shared" si="43"/>
        <v>0</v>
      </c>
      <c r="G321" s="34">
        <f t="shared" si="44"/>
        <v>0</v>
      </c>
      <c r="H321" s="36">
        <f t="shared" si="44"/>
        <v>0</v>
      </c>
      <c r="I321" s="21"/>
      <c r="J321" s="15">
        <v>0</v>
      </c>
      <c r="K321" s="15">
        <v>0</v>
      </c>
      <c r="L321" s="16"/>
      <c r="M321" s="16"/>
      <c r="N321" s="36">
        <f t="shared" si="45"/>
        <v>0</v>
      </c>
      <c r="O321" s="36">
        <f t="shared" si="46"/>
        <v>0</v>
      </c>
      <c r="P321" s="16"/>
      <c r="Q321" s="85">
        <f t="shared" si="40"/>
        <v>0</v>
      </c>
      <c r="R321" s="16"/>
      <c r="S321" s="15">
        <f t="shared" si="41"/>
        <v>0</v>
      </c>
      <c r="T321">
        <v>312</v>
      </c>
      <c r="U321" s="71"/>
      <c r="V321" s="71"/>
      <c r="W321" s="15">
        <f t="shared" si="42"/>
        <v>0</v>
      </c>
      <c r="X321">
        <v>312</v>
      </c>
      <c r="Y321"/>
      <c r="Z321"/>
      <c r="AA321"/>
      <c r="AB321" s="115">
        <f>dec!E321</f>
        <v>0</v>
      </c>
      <c r="AC321" s="113">
        <f>dec!F321</f>
        <v>0</v>
      </c>
      <c r="AD321" s="115">
        <f>dec!G321</f>
        <v>0</v>
      </c>
      <c r="AE321" s="113">
        <f>dec!H321</f>
        <v>0</v>
      </c>
      <c r="AF321" s="16"/>
      <c r="AG321" s="18">
        <f t="shared" si="47"/>
        <v>0</v>
      </c>
      <c r="AH321" s="85">
        <f t="shared" si="47"/>
        <v>0</v>
      </c>
      <c r="AI321" s="18">
        <f t="shared" si="48"/>
        <v>0</v>
      </c>
      <c r="AJ321" s="85">
        <f t="shared" si="48"/>
        <v>0</v>
      </c>
      <c r="AK321" s="81">
        <f t="shared" si="49"/>
        <v>-312</v>
      </c>
      <c r="AL321"/>
      <c r="AM321"/>
      <c r="AN321"/>
    </row>
    <row r="322" spans="1:40" s="1" customFormat="1" ht="18.75">
      <c r="A322" s="17">
        <v>313</v>
      </c>
      <c r="B322" s="17" t="s">
        <v>498</v>
      </c>
      <c r="C322" s="17">
        <v>313</v>
      </c>
      <c r="D322" s="21"/>
      <c r="E322" s="34">
        <f t="shared" si="43"/>
        <v>0</v>
      </c>
      <c r="F322" s="35">
        <f t="shared" si="43"/>
        <v>0</v>
      </c>
      <c r="G322" s="34">
        <f t="shared" si="44"/>
        <v>0</v>
      </c>
      <c r="H322" s="36">
        <f t="shared" si="44"/>
        <v>0</v>
      </c>
      <c r="I322" s="21"/>
      <c r="J322" s="15">
        <v>0</v>
      </c>
      <c r="K322" s="15">
        <v>0</v>
      </c>
      <c r="L322" s="16"/>
      <c r="M322" s="16"/>
      <c r="N322" s="36">
        <f t="shared" si="45"/>
        <v>0</v>
      </c>
      <c r="O322" s="36">
        <f t="shared" si="46"/>
        <v>0</v>
      </c>
      <c r="P322" s="16"/>
      <c r="Q322" s="85">
        <f t="shared" si="40"/>
        <v>0</v>
      </c>
      <c r="R322" s="16"/>
      <c r="S322" s="15">
        <f t="shared" si="41"/>
        <v>0</v>
      </c>
      <c r="T322">
        <v>313</v>
      </c>
      <c r="U322"/>
      <c r="V322"/>
      <c r="W322" s="15">
        <f t="shared" si="42"/>
        <v>0</v>
      </c>
      <c r="X322">
        <v>313</v>
      </c>
      <c r="Y322"/>
      <c r="Z322"/>
      <c r="AA322"/>
      <c r="AB322" s="115">
        <f>dec!E322</f>
        <v>0</v>
      </c>
      <c r="AC322" s="113">
        <f>dec!F322</f>
        <v>0</v>
      </c>
      <c r="AD322" s="115">
        <f>dec!G322</f>
        <v>0</v>
      </c>
      <c r="AE322" s="113">
        <f>dec!H322</f>
        <v>0</v>
      </c>
      <c r="AF322" s="16"/>
      <c r="AG322" s="18">
        <f t="shared" si="47"/>
        <v>0</v>
      </c>
      <c r="AH322" s="85">
        <f t="shared" si="47"/>
        <v>0</v>
      </c>
      <c r="AI322" s="18">
        <f t="shared" si="48"/>
        <v>0</v>
      </c>
      <c r="AJ322" s="85">
        <f t="shared" si="48"/>
        <v>0</v>
      </c>
      <c r="AK322" s="81">
        <f t="shared" si="49"/>
        <v>-313</v>
      </c>
      <c r="AL322"/>
      <c r="AM322"/>
      <c r="AN322"/>
    </row>
    <row r="323" spans="1:40" s="1" customFormat="1" ht="18.75">
      <c r="A323" s="17">
        <v>314</v>
      </c>
      <c r="B323" s="17" t="s">
        <v>1287</v>
      </c>
      <c r="C323" s="17">
        <v>314</v>
      </c>
      <c r="D323" s="21"/>
      <c r="E323" s="34">
        <f t="shared" si="43"/>
        <v>0</v>
      </c>
      <c r="F323" s="35">
        <f t="shared" si="43"/>
        <v>0</v>
      </c>
      <c r="G323" s="34">
        <f t="shared" si="44"/>
        <v>3</v>
      </c>
      <c r="H323" s="36">
        <f t="shared" si="44"/>
        <v>20100</v>
      </c>
      <c r="I323" s="21"/>
      <c r="J323" s="15">
        <v>0</v>
      </c>
      <c r="K323" s="15">
        <v>5110</v>
      </c>
      <c r="L323" s="16"/>
      <c r="M323" s="16"/>
      <c r="N323" s="36">
        <f t="shared" si="45"/>
        <v>0</v>
      </c>
      <c r="O323" s="36">
        <f t="shared" si="46"/>
        <v>25210</v>
      </c>
      <c r="P323" s="16"/>
      <c r="Q323" s="85">
        <f t="shared" si="40"/>
        <v>50423</v>
      </c>
      <c r="R323" s="16"/>
      <c r="S323" s="15">
        <f t="shared" si="41"/>
        <v>0</v>
      </c>
      <c r="T323">
        <v>314</v>
      </c>
      <c r="U323"/>
      <c r="V323"/>
      <c r="W323" s="15">
        <f t="shared" si="42"/>
        <v>0</v>
      </c>
      <c r="X323">
        <v>314</v>
      </c>
      <c r="Y323">
        <v>3</v>
      </c>
      <c r="Z323">
        <v>20100</v>
      </c>
      <c r="AA323"/>
      <c r="AB323" s="115">
        <f>dec!E323</f>
        <v>0</v>
      </c>
      <c r="AC323" s="113">
        <f>dec!F323</f>
        <v>0</v>
      </c>
      <c r="AD323" s="115">
        <f>dec!G323</f>
        <v>8</v>
      </c>
      <c r="AE323" s="113">
        <f>dec!H323</f>
        <v>51900</v>
      </c>
      <c r="AF323" s="16"/>
      <c r="AG323" s="18">
        <f t="shared" si="47"/>
        <v>0</v>
      </c>
      <c r="AH323" s="85">
        <f t="shared" si="47"/>
        <v>0</v>
      </c>
      <c r="AI323" s="18">
        <f t="shared" si="48"/>
        <v>-5</v>
      </c>
      <c r="AJ323" s="85">
        <f t="shared" si="48"/>
        <v>-31800</v>
      </c>
      <c r="AK323" s="81">
        <f t="shared" si="49"/>
        <v>-314</v>
      </c>
      <c r="AL323"/>
      <c r="AM323"/>
      <c r="AN323"/>
    </row>
    <row r="324" spans="1:40" ht="18.75">
      <c r="A324" s="19">
        <v>315</v>
      </c>
      <c r="B324" s="19" t="s">
        <v>915</v>
      </c>
      <c r="C324" s="19">
        <v>315</v>
      </c>
      <c r="D324" s="21"/>
      <c r="E324" s="34">
        <f t="shared" si="43"/>
        <v>0</v>
      </c>
      <c r="F324" s="35">
        <f t="shared" si="43"/>
        <v>0</v>
      </c>
      <c r="G324" s="34">
        <f t="shared" si="44"/>
        <v>1</v>
      </c>
      <c r="H324" s="36">
        <f t="shared" si="44"/>
        <v>5000</v>
      </c>
      <c r="I324" s="21"/>
      <c r="J324" s="15">
        <v>0</v>
      </c>
      <c r="K324" s="15">
        <v>0</v>
      </c>
      <c r="L324" s="16"/>
      <c r="M324" s="16"/>
      <c r="N324" s="36">
        <f t="shared" si="45"/>
        <v>0</v>
      </c>
      <c r="O324" s="36">
        <f t="shared" si="46"/>
        <v>5000</v>
      </c>
      <c r="P324" s="20"/>
      <c r="Q324" s="85">
        <f t="shared" si="40"/>
        <v>10001</v>
      </c>
      <c r="R324" s="20"/>
      <c r="S324" s="15">
        <f t="shared" si="41"/>
        <v>0</v>
      </c>
      <c r="T324">
        <v>315</v>
      </c>
      <c r="U324" s="71"/>
      <c r="V324" s="71"/>
      <c r="W324" s="15">
        <f t="shared" si="42"/>
        <v>0</v>
      </c>
      <c r="X324">
        <v>315</v>
      </c>
      <c r="Y324">
        <v>1</v>
      </c>
      <c r="Z324">
        <v>5000</v>
      </c>
      <c r="AA324"/>
      <c r="AB324" s="115">
        <f>dec!E324</f>
        <v>0</v>
      </c>
      <c r="AC324" s="113">
        <f>dec!F324</f>
        <v>0</v>
      </c>
      <c r="AD324" s="115">
        <f>dec!G324</f>
        <v>3</v>
      </c>
      <c r="AE324" s="113">
        <f>dec!H324</f>
        <v>20700</v>
      </c>
      <c r="AF324" s="16"/>
      <c r="AG324" s="18">
        <f t="shared" si="47"/>
        <v>0</v>
      </c>
      <c r="AH324" s="85">
        <f t="shared" si="47"/>
        <v>0</v>
      </c>
      <c r="AI324" s="18">
        <f t="shared" si="48"/>
        <v>-2</v>
      </c>
      <c r="AJ324" s="85">
        <f t="shared" si="48"/>
        <v>-15700</v>
      </c>
      <c r="AK324" s="81">
        <f t="shared" si="49"/>
        <v>-315</v>
      </c>
      <c r="AL324"/>
      <c r="AM324"/>
      <c r="AN324"/>
    </row>
    <row r="325" spans="1:40" ht="18.75">
      <c r="A325" s="19">
        <v>316</v>
      </c>
      <c r="B325" s="19" t="s">
        <v>870</v>
      </c>
      <c r="C325" s="19">
        <v>316</v>
      </c>
      <c r="D325" s="21"/>
      <c r="E325" s="34">
        <f t="shared" si="43"/>
        <v>32</v>
      </c>
      <c r="F325" s="35">
        <f t="shared" si="43"/>
        <v>196000</v>
      </c>
      <c r="G325" s="34">
        <f t="shared" si="44"/>
        <v>123</v>
      </c>
      <c r="H325" s="36">
        <f t="shared" si="44"/>
        <v>745194</v>
      </c>
      <c r="I325" s="21"/>
      <c r="J325" s="15">
        <v>0</v>
      </c>
      <c r="K325" s="15">
        <v>0</v>
      </c>
      <c r="L325" s="16"/>
      <c r="M325" s="16"/>
      <c r="N325" s="36">
        <f t="shared" si="45"/>
        <v>196000</v>
      </c>
      <c r="O325" s="36">
        <f t="shared" si="46"/>
        <v>745194</v>
      </c>
      <c r="P325" s="20"/>
      <c r="Q325" s="85">
        <f t="shared" si="40"/>
        <v>1882543</v>
      </c>
      <c r="R325" s="20"/>
      <c r="S325" s="15">
        <f t="shared" si="41"/>
        <v>0</v>
      </c>
      <c r="T325">
        <v>316</v>
      </c>
      <c r="U325">
        <v>32</v>
      </c>
      <c r="V325">
        <v>196000</v>
      </c>
      <c r="W325" s="15">
        <f t="shared" si="42"/>
        <v>0</v>
      </c>
      <c r="X325">
        <v>316</v>
      </c>
      <c r="Y325">
        <v>123</v>
      </c>
      <c r="Z325">
        <v>745194</v>
      </c>
      <c r="AA325"/>
      <c r="AB325" s="115">
        <f>dec!E325</f>
        <v>31</v>
      </c>
      <c r="AC325" s="113">
        <f>dec!F325</f>
        <v>161248</v>
      </c>
      <c r="AD325" s="115">
        <f>dec!G325</f>
        <v>113</v>
      </c>
      <c r="AE325" s="113">
        <f>dec!H325</f>
        <v>642176</v>
      </c>
      <c r="AF325" s="16"/>
      <c r="AG325" s="18">
        <f t="shared" si="47"/>
        <v>1</v>
      </c>
      <c r="AH325" s="85">
        <f t="shared" si="47"/>
        <v>34752</v>
      </c>
      <c r="AI325" s="18">
        <f t="shared" si="48"/>
        <v>10</v>
      </c>
      <c r="AJ325" s="85">
        <f t="shared" si="48"/>
        <v>103018</v>
      </c>
      <c r="AK325" s="81">
        <f t="shared" si="49"/>
        <v>-316</v>
      </c>
      <c r="AL325"/>
      <c r="AM325"/>
      <c r="AN325"/>
    </row>
    <row r="326" spans="1:40" s="1" customFormat="1" ht="18.75">
      <c r="A326" s="17">
        <v>317</v>
      </c>
      <c r="B326" s="17" t="s">
        <v>499</v>
      </c>
      <c r="C326" s="17">
        <v>317</v>
      </c>
      <c r="D326" s="21"/>
      <c r="E326" s="34">
        <f t="shared" si="43"/>
        <v>0</v>
      </c>
      <c r="F326" s="35">
        <f t="shared" si="43"/>
        <v>0</v>
      </c>
      <c r="G326" s="34">
        <f t="shared" si="44"/>
        <v>1</v>
      </c>
      <c r="H326" s="36">
        <f t="shared" si="44"/>
        <v>5000</v>
      </c>
      <c r="I326" s="21"/>
      <c r="J326" s="15">
        <v>0</v>
      </c>
      <c r="K326" s="15">
        <v>0</v>
      </c>
      <c r="L326" s="16"/>
      <c r="M326" s="16"/>
      <c r="N326" s="36">
        <f t="shared" si="45"/>
        <v>0</v>
      </c>
      <c r="O326" s="36">
        <f t="shared" si="46"/>
        <v>5000</v>
      </c>
      <c r="P326" s="16"/>
      <c r="Q326" s="85">
        <f t="shared" si="40"/>
        <v>10001</v>
      </c>
      <c r="R326" s="16"/>
      <c r="S326" s="15">
        <f t="shared" si="41"/>
        <v>0</v>
      </c>
      <c r="T326">
        <v>317</v>
      </c>
      <c r="U326" s="71"/>
      <c r="V326" s="71"/>
      <c r="W326" s="15">
        <f t="shared" si="42"/>
        <v>0</v>
      </c>
      <c r="X326">
        <v>317</v>
      </c>
      <c r="Y326">
        <v>1</v>
      </c>
      <c r="Z326">
        <v>5000</v>
      </c>
      <c r="AA326"/>
      <c r="AB326" s="115">
        <f>dec!E326</f>
        <v>0</v>
      </c>
      <c r="AC326" s="113">
        <f>dec!F326</f>
        <v>0</v>
      </c>
      <c r="AD326" s="115">
        <f>dec!G326</f>
        <v>1</v>
      </c>
      <c r="AE326" s="113">
        <f>dec!H326</f>
        <v>5000</v>
      </c>
      <c r="AF326" s="16"/>
      <c r="AG326" s="18">
        <f t="shared" si="47"/>
        <v>0</v>
      </c>
      <c r="AH326" s="85">
        <f t="shared" si="47"/>
        <v>0</v>
      </c>
      <c r="AI326" s="18">
        <f t="shared" si="48"/>
        <v>0</v>
      </c>
      <c r="AJ326" s="85">
        <f t="shared" si="48"/>
        <v>0</v>
      </c>
      <c r="AK326" s="81">
        <f t="shared" si="49"/>
        <v>-317</v>
      </c>
      <c r="AL326"/>
      <c r="AM326"/>
      <c r="AN326"/>
    </row>
    <row r="327" spans="1:40" ht="18.75">
      <c r="A327" s="19">
        <v>318</v>
      </c>
      <c r="B327" s="19" t="s">
        <v>883</v>
      </c>
      <c r="C327" s="19">
        <v>318</v>
      </c>
      <c r="D327" s="21"/>
      <c r="E327" s="34">
        <f t="shared" si="43"/>
        <v>0</v>
      </c>
      <c r="F327" s="35">
        <f t="shared" si="43"/>
        <v>0</v>
      </c>
      <c r="G327" s="34">
        <f t="shared" si="44"/>
        <v>12</v>
      </c>
      <c r="H327" s="36">
        <f t="shared" si="44"/>
        <v>142747</v>
      </c>
      <c r="I327" s="21"/>
      <c r="J327" s="15">
        <v>0</v>
      </c>
      <c r="K327" s="15">
        <v>0</v>
      </c>
      <c r="L327" s="16"/>
      <c r="M327" s="16"/>
      <c r="N327" s="36">
        <f t="shared" si="45"/>
        <v>0</v>
      </c>
      <c r="O327" s="36">
        <f t="shared" si="46"/>
        <v>142747</v>
      </c>
      <c r="P327" s="20"/>
      <c r="Q327" s="85">
        <f t="shared" si="40"/>
        <v>285506</v>
      </c>
      <c r="R327" s="20"/>
      <c r="S327" s="15">
        <f t="shared" si="41"/>
        <v>0</v>
      </c>
      <c r="T327">
        <v>318</v>
      </c>
      <c r="U327" s="71"/>
      <c r="V327" s="71"/>
      <c r="W327" s="15">
        <f t="shared" si="42"/>
        <v>0</v>
      </c>
      <c r="X327">
        <v>318</v>
      </c>
      <c r="Y327">
        <v>12</v>
      </c>
      <c r="Z327">
        <v>142747</v>
      </c>
      <c r="AA327"/>
      <c r="AB327" s="115">
        <f>dec!E327</f>
        <v>0</v>
      </c>
      <c r="AC327" s="113">
        <f>dec!F327</f>
        <v>0</v>
      </c>
      <c r="AD327" s="115">
        <f>dec!G327</f>
        <v>8</v>
      </c>
      <c r="AE327" s="113">
        <f>dec!H327</f>
        <v>40000</v>
      </c>
      <c r="AF327" s="16"/>
      <c r="AG327" s="18">
        <f t="shared" si="47"/>
        <v>0</v>
      </c>
      <c r="AH327" s="85">
        <f t="shared" si="47"/>
        <v>0</v>
      </c>
      <c r="AI327" s="18">
        <f t="shared" si="48"/>
        <v>4</v>
      </c>
      <c r="AJ327" s="85">
        <f t="shared" si="48"/>
        <v>102747</v>
      </c>
      <c r="AK327" s="81">
        <f t="shared" si="49"/>
        <v>-318</v>
      </c>
      <c r="AL327"/>
      <c r="AM327"/>
      <c r="AN327"/>
    </row>
    <row r="328" spans="1:40" s="1" customFormat="1" ht="18.75">
      <c r="A328" s="17">
        <v>319</v>
      </c>
      <c r="B328" s="17" t="s">
        <v>500</v>
      </c>
      <c r="C328" s="17">
        <v>319</v>
      </c>
      <c r="D328" s="21"/>
      <c r="E328" s="34">
        <f t="shared" si="43"/>
        <v>0</v>
      </c>
      <c r="F328" s="35">
        <f t="shared" si="43"/>
        <v>0</v>
      </c>
      <c r="G328" s="34">
        <f t="shared" si="44"/>
        <v>0</v>
      </c>
      <c r="H328" s="36">
        <f t="shared" si="44"/>
        <v>0</v>
      </c>
      <c r="I328" s="21"/>
      <c r="J328" s="15">
        <v>0</v>
      </c>
      <c r="K328" s="15">
        <v>0</v>
      </c>
      <c r="L328" s="16"/>
      <c r="M328" s="16"/>
      <c r="N328" s="36">
        <f t="shared" si="45"/>
        <v>0</v>
      </c>
      <c r="O328" s="36">
        <f t="shared" si="46"/>
        <v>0</v>
      </c>
      <c r="P328" s="16"/>
      <c r="Q328" s="85">
        <f t="shared" si="40"/>
        <v>0</v>
      </c>
      <c r="R328" s="16"/>
      <c r="S328" s="15">
        <f t="shared" si="41"/>
        <v>0</v>
      </c>
      <c r="T328">
        <v>319</v>
      </c>
      <c r="U328"/>
      <c r="V328"/>
      <c r="W328" s="15">
        <f t="shared" si="42"/>
        <v>0</v>
      </c>
      <c r="X328">
        <v>319</v>
      </c>
      <c r="Y328"/>
      <c r="Z328"/>
      <c r="AA328"/>
      <c r="AB328" s="115">
        <f>dec!E328</f>
        <v>0</v>
      </c>
      <c r="AC328" s="113">
        <f>dec!F328</f>
        <v>0</v>
      </c>
      <c r="AD328" s="115">
        <f>dec!G328</f>
        <v>0</v>
      </c>
      <c r="AE328" s="113">
        <f>dec!H328</f>
        <v>0</v>
      </c>
      <c r="AF328" s="16"/>
      <c r="AG328" s="18">
        <f t="shared" si="47"/>
        <v>0</v>
      </c>
      <c r="AH328" s="85">
        <f t="shared" si="47"/>
        <v>0</v>
      </c>
      <c r="AI328" s="18">
        <f t="shared" si="48"/>
        <v>0</v>
      </c>
      <c r="AJ328" s="85">
        <f t="shared" si="48"/>
        <v>0</v>
      </c>
      <c r="AK328" s="81">
        <f t="shared" si="49"/>
        <v>-319</v>
      </c>
      <c r="AL328"/>
      <c r="AM328"/>
      <c r="AN328"/>
    </row>
    <row r="329" spans="1:40" s="1" customFormat="1" ht="18.75">
      <c r="A329" s="17">
        <v>320</v>
      </c>
      <c r="B329" s="17" t="s">
        <v>501</v>
      </c>
      <c r="C329" s="17">
        <v>320</v>
      </c>
      <c r="D329" s="21"/>
      <c r="E329" s="34">
        <f t="shared" si="43"/>
        <v>0</v>
      </c>
      <c r="F329" s="35">
        <f t="shared" si="43"/>
        <v>0</v>
      </c>
      <c r="G329" s="34">
        <f t="shared" si="44"/>
        <v>0</v>
      </c>
      <c r="H329" s="36">
        <f t="shared" si="44"/>
        <v>0</v>
      </c>
      <c r="I329" s="21"/>
      <c r="J329" s="15">
        <v>0</v>
      </c>
      <c r="K329" s="15">
        <v>0</v>
      </c>
      <c r="L329" s="16"/>
      <c r="M329" s="16"/>
      <c r="N329" s="36">
        <f t="shared" si="45"/>
        <v>0</v>
      </c>
      <c r="O329" s="36">
        <f t="shared" si="46"/>
        <v>0</v>
      </c>
      <c r="P329" s="16"/>
      <c r="Q329" s="85">
        <f t="shared" si="40"/>
        <v>0</v>
      </c>
      <c r="R329" s="16"/>
      <c r="S329" s="15">
        <f t="shared" si="41"/>
        <v>0</v>
      </c>
      <c r="T329">
        <v>320</v>
      </c>
      <c r="U329"/>
      <c r="V329"/>
      <c r="W329" s="15">
        <f t="shared" si="42"/>
        <v>0</v>
      </c>
      <c r="X329">
        <v>320</v>
      </c>
      <c r="Y329"/>
      <c r="Z329"/>
      <c r="AA329"/>
      <c r="AB329" s="115">
        <f>dec!E329</f>
        <v>0</v>
      </c>
      <c r="AC329" s="113">
        <f>dec!F329</f>
        <v>0</v>
      </c>
      <c r="AD329" s="115">
        <f>dec!G329</f>
        <v>0</v>
      </c>
      <c r="AE329" s="113">
        <f>dec!H329</f>
        <v>0</v>
      </c>
      <c r="AF329" s="16"/>
      <c r="AG329" s="18">
        <f t="shared" si="47"/>
        <v>0</v>
      </c>
      <c r="AH329" s="85">
        <f t="shared" si="47"/>
        <v>0</v>
      </c>
      <c r="AI329" s="18">
        <f t="shared" si="48"/>
        <v>0</v>
      </c>
      <c r="AJ329" s="85">
        <f t="shared" si="48"/>
        <v>0</v>
      </c>
      <c r="AK329" s="81">
        <f t="shared" si="49"/>
        <v>-320</v>
      </c>
      <c r="AL329"/>
      <c r="AM329"/>
      <c r="AN329"/>
    </row>
    <row r="330" spans="1:40" ht="18.75">
      <c r="A330" s="19">
        <v>321</v>
      </c>
      <c r="B330" s="19" t="s">
        <v>850</v>
      </c>
      <c r="C330" s="19">
        <v>328</v>
      </c>
      <c r="D330" s="21"/>
      <c r="E330" s="34">
        <f t="shared" si="43"/>
        <v>0</v>
      </c>
      <c r="F330" s="35">
        <f t="shared" si="43"/>
        <v>0</v>
      </c>
      <c r="G330" s="34">
        <f t="shared" si="44"/>
        <v>14</v>
      </c>
      <c r="H330" s="36">
        <f t="shared" si="44"/>
        <v>83670</v>
      </c>
      <c r="I330" s="21"/>
      <c r="J330" s="15">
        <v>0</v>
      </c>
      <c r="K330" s="15">
        <v>0</v>
      </c>
      <c r="L330" s="16"/>
      <c r="M330" s="16"/>
      <c r="N330" s="36">
        <f t="shared" si="45"/>
        <v>0</v>
      </c>
      <c r="O330" s="36">
        <f t="shared" si="46"/>
        <v>83670</v>
      </c>
      <c r="P330" s="20"/>
      <c r="Q330" s="85">
        <f t="shared" ref="Q330:Q393" si="50">SUM(E330:O330)</f>
        <v>167354</v>
      </c>
      <c r="R330" s="20"/>
      <c r="S330" s="15">
        <f t="shared" ref="S330:S393" si="51">ABS(A330-T330)</f>
        <v>0</v>
      </c>
      <c r="T330">
        <v>321</v>
      </c>
      <c r="U330"/>
      <c r="V330"/>
      <c r="W330" s="15">
        <f t="shared" ref="W330:W393" si="52">ABS(X330-A330)</f>
        <v>0</v>
      </c>
      <c r="X330">
        <v>321</v>
      </c>
      <c r="Y330">
        <v>14</v>
      </c>
      <c r="Z330">
        <v>83670</v>
      </c>
      <c r="AA330"/>
      <c r="AB330" s="115">
        <f>dec!E330</f>
        <v>0</v>
      </c>
      <c r="AC330" s="113">
        <f>dec!F330</f>
        <v>0</v>
      </c>
      <c r="AD330" s="115">
        <f>dec!G330</f>
        <v>6</v>
      </c>
      <c r="AE330" s="113">
        <f>dec!H330</f>
        <v>43700</v>
      </c>
      <c r="AF330" s="16"/>
      <c r="AG330" s="18">
        <f t="shared" si="47"/>
        <v>0</v>
      </c>
      <c r="AH330" s="85">
        <f t="shared" si="47"/>
        <v>0</v>
      </c>
      <c r="AI330" s="18">
        <f t="shared" si="48"/>
        <v>8</v>
      </c>
      <c r="AJ330" s="85">
        <f t="shared" si="48"/>
        <v>39970</v>
      </c>
      <c r="AK330" s="81">
        <f t="shared" si="49"/>
        <v>-321</v>
      </c>
      <c r="AL330"/>
      <c r="AM330"/>
      <c r="AN330"/>
    </row>
    <row r="331" spans="1:40" ht="18.75">
      <c r="A331" s="19">
        <v>322</v>
      </c>
      <c r="B331" s="19" t="s">
        <v>787</v>
      </c>
      <c r="C331" s="19">
        <v>321</v>
      </c>
      <c r="D331" s="21"/>
      <c r="E331" s="34">
        <f t="shared" ref="E331:F394" si="53">U331</f>
        <v>153</v>
      </c>
      <c r="F331" s="35">
        <f t="shared" si="53"/>
        <v>855798</v>
      </c>
      <c r="G331" s="34">
        <f t="shared" ref="G331:H394" si="54">Y331</f>
        <v>36</v>
      </c>
      <c r="H331" s="36">
        <f t="shared" si="54"/>
        <v>228299</v>
      </c>
      <c r="I331" s="21"/>
      <c r="J331" s="15">
        <v>0</v>
      </c>
      <c r="K331" s="15">
        <v>0</v>
      </c>
      <c r="L331" s="16"/>
      <c r="M331" s="16"/>
      <c r="N331" s="36">
        <f t="shared" ref="N331:N394" si="55">F331+J331</f>
        <v>855798</v>
      </c>
      <c r="O331" s="36">
        <f t="shared" ref="O331:O394" si="56">H331+K331</f>
        <v>228299</v>
      </c>
      <c r="P331" s="20"/>
      <c r="Q331" s="85">
        <f t="shared" si="50"/>
        <v>2168383</v>
      </c>
      <c r="R331" s="20"/>
      <c r="S331" s="15">
        <f t="shared" si="51"/>
        <v>0</v>
      </c>
      <c r="T331">
        <v>322</v>
      </c>
      <c r="U331">
        <v>153</v>
      </c>
      <c r="V331">
        <v>855798</v>
      </c>
      <c r="W331" s="15">
        <f t="shared" si="52"/>
        <v>0</v>
      </c>
      <c r="X331">
        <v>322</v>
      </c>
      <c r="Y331">
        <v>36</v>
      </c>
      <c r="Z331">
        <v>228299</v>
      </c>
      <c r="AA331"/>
      <c r="AB331" s="115">
        <f>dec!E331</f>
        <v>162</v>
      </c>
      <c r="AC331" s="113">
        <f>dec!F331</f>
        <v>880072</v>
      </c>
      <c r="AD331" s="115">
        <f>dec!G331</f>
        <v>32</v>
      </c>
      <c r="AE331" s="113">
        <f>dec!H331</f>
        <v>201058</v>
      </c>
      <c r="AF331" s="16"/>
      <c r="AG331" s="18">
        <f t="shared" ref="AG331:AH394" si="57">U331-AB331</f>
        <v>-9</v>
      </c>
      <c r="AH331" s="85">
        <f t="shared" si="57"/>
        <v>-24274</v>
      </c>
      <c r="AI331" s="18">
        <f t="shared" ref="AI331:AJ394" si="58">Y331-AD331</f>
        <v>4</v>
      </c>
      <c r="AJ331" s="85">
        <f t="shared" si="58"/>
        <v>27241</v>
      </c>
      <c r="AK331" s="81">
        <f t="shared" ref="AK331:AK394" si="59">AL331-A331</f>
        <v>-322</v>
      </c>
      <c r="AL331"/>
      <c r="AM331"/>
      <c r="AN331"/>
    </row>
    <row r="332" spans="1:40" s="1" customFormat="1" ht="18.75">
      <c r="A332" s="17">
        <v>323</v>
      </c>
      <c r="B332" s="17" t="s">
        <v>502</v>
      </c>
      <c r="C332" s="17">
        <v>322</v>
      </c>
      <c r="D332" s="21"/>
      <c r="E332" s="34">
        <f t="shared" si="53"/>
        <v>225.5</v>
      </c>
      <c r="F332" s="35">
        <f t="shared" si="53"/>
        <v>1232926</v>
      </c>
      <c r="G332" s="34">
        <f t="shared" si="54"/>
        <v>5</v>
      </c>
      <c r="H332" s="36">
        <f t="shared" si="54"/>
        <v>30100</v>
      </c>
      <c r="I332" s="21"/>
      <c r="J332" s="15">
        <v>0</v>
      </c>
      <c r="K332" s="15">
        <v>0</v>
      </c>
      <c r="L332" s="16"/>
      <c r="M332" s="16"/>
      <c r="N332" s="36">
        <f t="shared" si="55"/>
        <v>1232926</v>
      </c>
      <c r="O332" s="36">
        <f t="shared" si="56"/>
        <v>30100</v>
      </c>
      <c r="P332" s="16"/>
      <c r="Q332" s="85">
        <f t="shared" si="50"/>
        <v>2526282.5</v>
      </c>
      <c r="R332" s="16"/>
      <c r="S332" s="15">
        <f t="shared" si="51"/>
        <v>0</v>
      </c>
      <c r="T332">
        <v>323</v>
      </c>
      <c r="U332">
        <v>225.5</v>
      </c>
      <c r="V332">
        <v>1232926</v>
      </c>
      <c r="W332" s="15">
        <f t="shared" si="52"/>
        <v>0</v>
      </c>
      <c r="X332">
        <v>323</v>
      </c>
      <c r="Y332">
        <v>5</v>
      </c>
      <c r="Z332">
        <v>30100</v>
      </c>
      <c r="AA332"/>
      <c r="AB332" s="115">
        <f>dec!E332</f>
        <v>248</v>
      </c>
      <c r="AC332" s="113">
        <f>dec!F332</f>
        <v>1339979</v>
      </c>
      <c r="AD332" s="115">
        <f>dec!G332</f>
        <v>5</v>
      </c>
      <c r="AE332" s="113">
        <f>dec!H332</f>
        <v>48400</v>
      </c>
      <c r="AF332" s="16"/>
      <c r="AG332" s="18">
        <f t="shared" si="57"/>
        <v>-22.5</v>
      </c>
      <c r="AH332" s="85">
        <f t="shared" si="57"/>
        <v>-107053</v>
      </c>
      <c r="AI332" s="18">
        <f t="shared" si="58"/>
        <v>0</v>
      </c>
      <c r="AJ332" s="85">
        <f t="shared" si="58"/>
        <v>-18300</v>
      </c>
      <c r="AK332" s="81">
        <f t="shared" si="59"/>
        <v>-323</v>
      </c>
      <c r="AL332"/>
      <c r="AM332"/>
      <c r="AN332"/>
    </row>
    <row r="333" spans="1:40" s="1" customFormat="1" ht="18.75">
      <c r="A333" s="17">
        <v>324</v>
      </c>
      <c r="B333" s="17" t="s">
        <v>503</v>
      </c>
      <c r="C333" s="17">
        <v>323</v>
      </c>
      <c r="D333" s="21"/>
      <c r="E333" s="34">
        <f t="shared" si="53"/>
        <v>0</v>
      </c>
      <c r="F333" s="35">
        <f t="shared" si="53"/>
        <v>0</v>
      </c>
      <c r="G333" s="34">
        <f t="shared" si="54"/>
        <v>8</v>
      </c>
      <c r="H333" s="36">
        <f t="shared" si="54"/>
        <v>49299</v>
      </c>
      <c r="I333" s="21"/>
      <c r="J333" s="15">
        <v>0</v>
      </c>
      <c r="K333" s="15">
        <v>0</v>
      </c>
      <c r="L333" s="16"/>
      <c r="M333" s="16"/>
      <c r="N333" s="36">
        <f t="shared" si="55"/>
        <v>0</v>
      </c>
      <c r="O333" s="36">
        <f t="shared" si="56"/>
        <v>49299</v>
      </c>
      <c r="P333" s="16"/>
      <c r="Q333" s="85">
        <f t="shared" si="50"/>
        <v>98606</v>
      </c>
      <c r="R333" s="16"/>
      <c r="S333" s="15">
        <f t="shared" si="51"/>
        <v>0</v>
      </c>
      <c r="T333">
        <v>324</v>
      </c>
      <c r="U333" s="71"/>
      <c r="V333" s="71"/>
      <c r="W333" s="15">
        <f t="shared" si="52"/>
        <v>0</v>
      </c>
      <c r="X333">
        <v>324</v>
      </c>
      <c r="Y333">
        <v>8</v>
      </c>
      <c r="Z333">
        <v>49299</v>
      </c>
      <c r="AA333"/>
      <c r="AB333" s="115">
        <f>dec!E333</f>
        <v>0</v>
      </c>
      <c r="AC333" s="113">
        <f>dec!F333</f>
        <v>0</v>
      </c>
      <c r="AD333" s="115">
        <f>dec!G333</f>
        <v>10</v>
      </c>
      <c r="AE333" s="113">
        <f>dec!H333</f>
        <v>57246</v>
      </c>
      <c r="AF333" s="16"/>
      <c r="AG333" s="18">
        <f t="shared" si="57"/>
        <v>0</v>
      </c>
      <c r="AH333" s="85">
        <f t="shared" si="57"/>
        <v>0</v>
      </c>
      <c r="AI333" s="18">
        <f t="shared" si="58"/>
        <v>-2</v>
      </c>
      <c r="AJ333" s="85">
        <f t="shared" si="58"/>
        <v>-7947</v>
      </c>
      <c r="AK333" s="81">
        <f t="shared" si="59"/>
        <v>-324</v>
      </c>
      <c r="AL333"/>
      <c r="AM333"/>
      <c r="AN333"/>
    </row>
    <row r="334" spans="1:40" ht="18.75">
      <c r="A334" s="19">
        <v>325</v>
      </c>
      <c r="B334" s="19" t="s">
        <v>576</v>
      </c>
      <c r="C334" s="19">
        <v>329</v>
      </c>
      <c r="D334" s="21"/>
      <c r="E334" s="34">
        <f t="shared" si="53"/>
        <v>137</v>
      </c>
      <c r="F334" s="35">
        <f t="shared" si="53"/>
        <v>770221</v>
      </c>
      <c r="G334" s="34">
        <f t="shared" si="54"/>
        <v>106</v>
      </c>
      <c r="H334" s="36">
        <f t="shared" si="54"/>
        <v>600921</v>
      </c>
      <c r="I334" s="21"/>
      <c r="J334" s="15">
        <v>0</v>
      </c>
      <c r="K334" s="15">
        <v>0</v>
      </c>
      <c r="L334" s="16"/>
      <c r="M334" s="16"/>
      <c r="N334" s="36">
        <f t="shared" si="55"/>
        <v>770221</v>
      </c>
      <c r="O334" s="36">
        <f t="shared" si="56"/>
        <v>600921</v>
      </c>
      <c r="P334" s="20"/>
      <c r="Q334" s="85">
        <f t="shared" si="50"/>
        <v>2742527</v>
      </c>
      <c r="R334" s="20"/>
      <c r="S334" s="15">
        <f t="shared" si="51"/>
        <v>0</v>
      </c>
      <c r="T334">
        <v>325</v>
      </c>
      <c r="U334">
        <v>137</v>
      </c>
      <c r="V334">
        <v>770221</v>
      </c>
      <c r="W334" s="15">
        <f t="shared" si="52"/>
        <v>0</v>
      </c>
      <c r="X334">
        <v>325</v>
      </c>
      <c r="Y334">
        <v>106</v>
      </c>
      <c r="Z334">
        <v>600921</v>
      </c>
      <c r="AA334"/>
      <c r="AB334" s="115">
        <f>dec!E334</f>
        <v>118</v>
      </c>
      <c r="AC334" s="113">
        <f>dec!F334</f>
        <v>645980</v>
      </c>
      <c r="AD334" s="115">
        <f>dec!G334</f>
        <v>125</v>
      </c>
      <c r="AE334" s="113">
        <f>dec!H334</f>
        <v>703620</v>
      </c>
      <c r="AF334" s="16"/>
      <c r="AG334" s="18">
        <f t="shared" si="57"/>
        <v>19</v>
      </c>
      <c r="AH334" s="85">
        <f t="shared" si="57"/>
        <v>124241</v>
      </c>
      <c r="AI334" s="18">
        <f t="shared" si="58"/>
        <v>-19</v>
      </c>
      <c r="AJ334" s="85">
        <f t="shared" si="58"/>
        <v>-102699</v>
      </c>
      <c r="AK334" s="81">
        <f t="shared" si="59"/>
        <v>-325</v>
      </c>
      <c r="AL334"/>
      <c r="AM334"/>
      <c r="AN334"/>
    </row>
    <row r="335" spans="1:40" ht="18.75">
      <c r="A335" s="19">
        <v>326</v>
      </c>
      <c r="B335" s="19" t="s">
        <v>570</v>
      </c>
      <c r="C335" s="19">
        <v>330</v>
      </c>
      <c r="D335" s="21"/>
      <c r="E335" s="34">
        <f t="shared" si="53"/>
        <v>65</v>
      </c>
      <c r="F335" s="35">
        <f t="shared" si="53"/>
        <v>358756</v>
      </c>
      <c r="G335" s="34">
        <f t="shared" si="54"/>
        <v>3</v>
      </c>
      <c r="H335" s="36">
        <f t="shared" si="54"/>
        <v>16700</v>
      </c>
      <c r="I335" s="21"/>
      <c r="J335" s="15">
        <v>0</v>
      </c>
      <c r="K335" s="15">
        <v>0</v>
      </c>
      <c r="L335" s="16"/>
      <c r="M335" s="16"/>
      <c r="N335" s="36">
        <f t="shared" si="55"/>
        <v>358756</v>
      </c>
      <c r="O335" s="36">
        <f t="shared" si="56"/>
        <v>16700</v>
      </c>
      <c r="P335" s="20"/>
      <c r="Q335" s="85">
        <f t="shared" si="50"/>
        <v>750980</v>
      </c>
      <c r="R335" s="20"/>
      <c r="S335" s="15">
        <f t="shared" si="51"/>
        <v>0</v>
      </c>
      <c r="T335">
        <v>326</v>
      </c>
      <c r="U335">
        <v>65</v>
      </c>
      <c r="V335">
        <v>358756</v>
      </c>
      <c r="W335" s="15">
        <f t="shared" si="52"/>
        <v>0</v>
      </c>
      <c r="X335">
        <v>326</v>
      </c>
      <c r="Y335">
        <v>3</v>
      </c>
      <c r="Z335">
        <v>16700</v>
      </c>
      <c r="AA335"/>
      <c r="AB335" s="115">
        <f>dec!E335</f>
        <v>70</v>
      </c>
      <c r="AC335" s="113">
        <f>dec!F335</f>
        <v>416298</v>
      </c>
      <c r="AD335" s="115">
        <f>dec!G335</f>
        <v>10</v>
      </c>
      <c r="AE335" s="113">
        <f>dec!H335</f>
        <v>67612</v>
      </c>
      <c r="AF335" s="16"/>
      <c r="AG335" s="18">
        <f t="shared" si="57"/>
        <v>-5</v>
      </c>
      <c r="AH335" s="85">
        <f t="shared" si="57"/>
        <v>-57542</v>
      </c>
      <c r="AI335" s="18">
        <f t="shared" si="58"/>
        <v>-7</v>
      </c>
      <c r="AJ335" s="85">
        <f t="shared" si="58"/>
        <v>-50912</v>
      </c>
      <c r="AK335" s="81">
        <f t="shared" si="59"/>
        <v>-326</v>
      </c>
      <c r="AL335"/>
      <c r="AM335"/>
      <c r="AN335"/>
    </row>
    <row r="336" spans="1:40" s="1" customFormat="1" ht="18.75">
      <c r="A336" s="17">
        <v>327</v>
      </c>
      <c r="B336" s="17" t="s">
        <v>920</v>
      </c>
      <c r="C336" s="17">
        <v>331</v>
      </c>
      <c r="D336" s="21"/>
      <c r="E336" s="34">
        <f t="shared" si="53"/>
        <v>16</v>
      </c>
      <c r="F336" s="35">
        <f t="shared" si="53"/>
        <v>122336</v>
      </c>
      <c r="G336" s="34">
        <f t="shared" si="54"/>
        <v>4</v>
      </c>
      <c r="H336" s="36">
        <f t="shared" si="54"/>
        <v>35588</v>
      </c>
      <c r="I336" s="21"/>
      <c r="J336" s="15">
        <v>0</v>
      </c>
      <c r="K336" s="15">
        <v>0</v>
      </c>
      <c r="L336" s="16"/>
      <c r="M336" s="16"/>
      <c r="N336" s="36">
        <f t="shared" si="55"/>
        <v>122336</v>
      </c>
      <c r="O336" s="36">
        <f t="shared" si="56"/>
        <v>35588</v>
      </c>
      <c r="P336" s="16"/>
      <c r="Q336" s="85">
        <f t="shared" si="50"/>
        <v>315868</v>
      </c>
      <c r="R336" s="16"/>
      <c r="S336" s="15">
        <f t="shared" si="51"/>
        <v>0</v>
      </c>
      <c r="T336">
        <v>327</v>
      </c>
      <c r="U336">
        <v>16</v>
      </c>
      <c r="V336">
        <v>122336</v>
      </c>
      <c r="W336" s="15">
        <f t="shared" si="52"/>
        <v>0</v>
      </c>
      <c r="X336">
        <v>327</v>
      </c>
      <c r="Y336">
        <v>4</v>
      </c>
      <c r="Z336">
        <v>35588</v>
      </c>
      <c r="AA336"/>
      <c r="AB336" s="115">
        <f>dec!E336</f>
        <v>19</v>
      </c>
      <c r="AC336" s="113">
        <f>dec!F336</f>
        <v>129181</v>
      </c>
      <c r="AD336" s="115">
        <f>dec!G336</f>
        <v>5</v>
      </c>
      <c r="AE336" s="113">
        <f>dec!H336</f>
        <v>38649</v>
      </c>
      <c r="AF336" s="16"/>
      <c r="AG336" s="18">
        <f t="shared" si="57"/>
        <v>-3</v>
      </c>
      <c r="AH336" s="85">
        <f t="shared" si="57"/>
        <v>-6845</v>
      </c>
      <c r="AI336" s="18">
        <f t="shared" si="58"/>
        <v>-1</v>
      </c>
      <c r="AJ336" s="85">
        <f t="shared" si="58"/>
        <v>-3061</v>
      </c>
      <c r="AK336" s="81">
        <f t="shared" si="59"/>
        <v>-327</v>
      </c>
      <c r="AL336"/>
      <c r="AM336"/>
      <c r="AN336"/>
    </row>
    <row r="337" spans="1:40" s="1" customFormat="1" ht="18.75">
      <c r="A337" s="17">
        <v>328</v>
      </c>
      <c r="B337" s="17" t="s">
        <v>507</v>
      </c>
      <c r="C337" s="17">
        <v>332</v>
      </c>
      <c r="D337" s="21"/>
      <c r="E337" s="34">
        <f t="shared" si="53"/>
        <v>0</v>
      </c>
      <c r="F337" s="35">
        <f t="shared" si="53"/>
        <v>0</v>
      </c>
      <c r="G337" s="34">
        <f t="shared" si="54"/>
        <v>0</v>
      </c>
      <c r="H337" s="36">
        <f t="shared" si="54"/>
        <v>0</v>
      </c>
      <c r="I337" s="21"/>
      <c r="J337" s="15">
        <v>0</v>
      </c>
      <c r="K337" s="15">
        <v>0</v>
      </c>
      <c r="L337" s="16"/>
      <c r="M337" s="16"/>
      <c r="N337" s="36">
        <f t="shared" si="55"/>
        <v>0</v>
      </c>
      <c r="O337" s="36">
        <f t="shared" si="56"/>
        <v>0</v>
      </c>
      <c r="P337" s="16"/>
      <c r="Q337" s="85">
        <f t="shared" si="50"/>
        <v>0</v>
      </c>
      <c r="R337" s="16"/>
      <c r="S337" s="15">
        <f t="shared" si="51"/>
        <v>0</v>
      </c>
      <c r="T337">
        <v>328</v>
      </c>
      <c r="U337"/>
      <c r="V337"/>
      <c r="W337" s="15">
        <f t="shared" si="52"/>
        <v>0</v>
      </c>
      <c r="X337">
        <v>328</v>
      </c>
      <c r="Y337"/>
      <c r="Z337"/>
      <c r="AA337"/>
      <c r="AB337" s="115">
        <f>dec!E337</f>
        <v>0</v>
      </c>
      <c r="AC337" s="113">
        <f>dec!F337</f>
        <v>0</v>
      </c>
      <c r="AD337" s="115">
        <f>dec!G337</f>
        <v>0</v>
      </c>
      <c r="AE337" s="113">
        <f>dec!H337</f>
        <v>0</v>
      </c>
      <c r="AF337" s="16"/>
      <c r="AG337" s="18">
        <f t="shared" si="57"/>
        <v>0</v>
      </c>
      <c r="AH337" s="85">
        <f t="shared" si="57"/>
        <v>0</v>
      </c>
      <c r="AI337" s="18">
        <f t="shared" si="58"/>
        <v>0</v>
      </c>
      <c r="AJ337" s="85">
        <f t="shared" si="58"/>
        <v>0</v>
      </c>
      <c r="AK337" s="81">
        <f t="shared" si="59"/>
        <v>-328</v>
      </c>
      <c r="AL337"/>
      <c r="AM337"/>
      <c r="AN337"/>
    </row>
    <row r="338" spans="1:40" s="1" customFormat="1" ht="18.75">
      <c r="A338" s="17">
        <v>329</v>
      </c>
      <c r="B338" s="17" t="s">
        <v>504</v>
      </c>
      <c r="C338" s="17">
        <v>324</v>
      </c>
      <c r="D338" s="21"/>
      <c r="E338" s="34">
        <f t="shared" si="53"/>
        <v>0</v>
      </c>
      <c r="F338" s="35">
        <f t="shared" si="53"/>
        <v>0</v>
      </c>
      <c r="G338" s="34">
        <f t="shared" si="54"/>
        <v>0</v>
      </c>
      <c r="H338" s="36">
        <f t="shared" si="54"/>
        <v>0</v>
      </c>
      <c r="I338" s="21"/>
      <c r="J338" s="15">
        <v>0</v>
      </c>
      <c r="K338" s="15">
        <v>0</v>
      </c>
      <c r="L338" s="16"/>
      <c r="M338" s="16"/>
      <c r="N338" s="36">
        <f t="shared" si="55"/>
        <v>0</v>
      </c>
      <c r="O338" s="36">
        <f t="shared" si="56"/>
        <v>0</v>
      </c>
      <c r="P338" s="16"/>
      <c r="Q338" s="85">
        <f t="shared" si="50"/>
        <v>0</v>
      </c>
      <c r="R338" s="16"/>
      <c r="S338" s="15">
        <f t="shared" si="51"/>
        <v>0</v>
      </c>
      <c r="T338">
        <v>329</v>
      </c>
      <c r="U338" s="71"/>
      <c r="V338" s="71"/>
      <c r="W338" s="15">
        <f t="shared" si="52"/>
        <v>0</v>
      </c>
      <c r="X338">
        <v>329</v>
      </c>
      <c r="Y338"/>
      <c r="Z338"/>
      <c r="AA338"/>
      <c r="AB338" s="115">
        <f>dec!E338</f>
        <v>0</v>
      </c>
      <c r="AC338" s="113">
        <f>dec!F338</f>
        <v>0</v>
      </c>
      <c r="AD338" s="115">
        <f>dec!G338</f>
        <v>0</v>
      </c>
      <c r="AE338" s="113">
        <f>dec!H338</f>
        <v>0</v>
      </c>
      <c r="AF338" s="16"/>
      <c r="AG338" s="18">
        <f t="shared" si="57"/>
        <v>0</v>
      </c>
      <c r="AH338" s="85">
        <f t="shared" si="57"/>
        <v>0</v>
      </c>
      <c r="AI338" s="18">
        <f t="shared" si="58"/>
        <v>0</v>
      </c>
      <c r="AJ338" s="85">
        <f t="shared" si="58"/>
        <v>0</v>
      </c>
      <c r="AK338" s="81">
        <f t="shared" si="59"/>
        <v>-329</v>
      </c>
      <c r="AL338"/>
      <c r="AM338"/>
      <c r="AN338"/>
    </row>
    <row r="339" spans="1:40" s="1" customFormat="1" ht="18.75">
      <c r="A339" s="17">
        <v>330</v>
      </c>
      <c r="B339" s="17" t="s">
        <v>508</v>
      </c>
      <c r="C339" s="17">
        <v>333</v>
      </c>
      <c r="D339" s="21"/>
      <c r="E339" s="34">
        <f t="shared" si="53"/>
        <v>0</v>
      </c>
      <c r="F339" s="35">
        <f t="shared" si="53"/>
        <v>0</v>
      </c>
      <c r="G339" s="34">
        <f t="shared" si="54"/>
        <v>0</v>
      </c>
      <c r="H339" s="36">
        <f t="shared" si="54"/>
        <v>0</v>
      </c>
      <c r="I339" s="21"/>
      <c r="J339" s="15">
        <v>0</v>
      </c>
      <c r="K339" s="15">
        <v>0</v>
      </c>
      <c r="L339" s="16"/>
      <c r="M339" s="16"/>
      <c r="N339" s="36">
        <f t="shared" si="55"/>
        <v>0</v>
      </c>
      <c r="O339" s="36">
        <f t="shared" si="56"/>
        <v>0</v>
      </c>
      <c r="P339" s="16"/>
      <c r="Q339" s="85">
        <f t="shared" si="50"/>
        <v>0</v>
      </c>
      <c r="R339" s="16"/>
      <c r="S339" s="15">
        <f t="shared" si="51"/>
        <v>0</v>
      </c>
      <c r="T339">
        <v>330</v>
      </c>
      <c r="U339"/>
      <c r="V339"/>
      <c r="W339" s="15">
        <f t="shared" si="52"/>
        <v>0</v>
      </c>
      <c r="X339">
        <v>330</v>
      </c>
      <c r="Y339"/>
      <c r="Z339"/>
      <c r="AA339"/>
      <c r="AB339" s="115">
        <f>dec!E339</f>
        <v>0</v>
      </c>
      <c r="AC339" s="113">
        <f>dec!F339</f>
        <v>0</v>
      </c>
      <c r="AD339" s="115">
        <f>dec!G339</f>
        <v>3</v>
      </c>
      <c r="AE339" s="113">
        <f>dec!H339</f>
        <v>20700</v>
      </c>
      <c r="AF339" s="16"/>
      <c r="AG339" s="18">
        <f t="shared" si="57"/>
        <v>0</v>
      </c>
      <c r="AH339" s="85">
        <f t="shared" si="57"/>
        <v>0</v>
      </c>
      <c r="AI339" s="18">
        <f t="shared" si="58"/>
        <v>-3</v>
      </c>
      <c r="AJ339" s="85">
        <f t="shared" si="58"/>
        <v>-20700</v>
      </c>
      <c r="AK339" s="81">
        <f t="shared" si="59"/>
        <v>-330</v>
      </c>
      <c r="AL339"/>
      <c r="AM339"/>
      <c r="AN339"/>
    </row>
    <row r="340" spans="1:40" ht="18.75">
      <c r="A340" s="19">
        <v>331</v>
      </c>
      <c r="B340" s="19" t="s">
        <v>509</v>
      </c>
      <c r="C340" s="19">
        <v>334</v>
      </c>
      <c r="D340" s="21"/>
      <c r="E340" s="34">
        <f t="shared" si="53"/>
        <v>0</v>
      </c>
      <c r="F340" s="35">
        <f t="shared" si="53"/>
        <v>0</v>
      </c>
      <c r="G340" s="34">
        <f t="shared" si="54"/>
        <v>9</v>
      </c>
      <c r="H340" s="36">
        <f t="shared" si="54"/>
        <v>49883</v>
      </c>
      <c r="I340" s="21"/>
      <c r="J340" s="15">
        <v>0</v>
      </c>
      <c r="K340" s="15">
        <v>0</v>
      </c>
      <c r="L340" s="16"/>
      <c r="M340" s="16"/>
      <c r="N340" s="36">
        <f t="shared" si="55"/>
        <v>0</v>
      </c>
      <c r="O340" s="36">
        <f t="shared" si="56"/>
        <v>49883</v>
      </c>
      <c r="P340" s="20"/>
      <c r="Q340" s="85">
        <f t="shared" si="50"/>
        <v>99775</v>
      </c>
      <c r="R340" s="20"/>
      <c r="S340" s="15">
        <f t="shared" si="51"/>
        <v>0</v>
      </c>
      <c r="T340">
        <v>331</v>
      </c>
      <c r="U340" s="71"/>
      <c r="V340" s="71"/>
      <c r="W340" s="15">
        <f t="shared" si="52"/>
        <v>0</v>
      </c>
      <c r="X340">
        <v>331</v>
      </c>
      <c r="Y340">
        <v>9</v>
      </c>
      <c r="Z340">
        <v>49883</v>
      </c>
      <c r="AA340"/>
      <c r="AB340" s="115">
        <f>dec!E340</f>
        <v>0</v>
      </c>
      <c r="AC340" s="113">
        <f>dec!F340</f>
        <v>0</v>
      </c>
      <c r="AD340" s="115">
        <f>dec!G340</f>
        <v>14</v>
      </c>
      <c r="AE340" s="113">
        <f>dec!H340</f>
        <v>83175</v>
      </c>
      <c r="AF340" s="16"/>
      <c r="AG340" s="18">
        <f t="shared" si="57"/>
        <v>0</v>
      </c>
      <c r="AH340" s="85">
        <f t="shared" si="57"/>
        <v>0</v>
      </c>
      <c r="AI340" s="18">
        <f t="shared" si="58"/>
        <v>-5</v>
      </c>
      <c r="AJ340" s="85">
        <f t="shared" si="58"/>
        <v>-33292</v>
      </c>
      <c r="AK340" s="81">
        <f t="shared" si="59"/>
        <v>-331</v>
      </c>
      <c r="AL340"/>
      <c r="AM340"/>
      <c r="AN340"/>
    </row>
    <row r="341" spans="1:40" ht="18.75">
      <c r="A341" s="19">
        <v>332</v>
      </c>
      <c r="B341" s="19" t="s">
        <v>577</v>
      </c>
      <c r="C341" s="19">
        <v>325</v>
      </c>
      <c r="D341" s="21"/>
      <c r="E341" s="34">
        <f t="shared" si="53"/>
        <v>119.5</v>
      </c>
      <c r="F341" s="35">
        <f t="shared" si="53"/>
        <v>720693</v>
      </c>
      <c r="G341" s="34">
        <f t="shared" si="54"/>
        <v>39</v>
      </c>
      <c r="H341" s="36">
        <f t="shared" si="54"/>
        <v>246271</v>
      </c>
      <c r="I341" s="21"/>
      <c r="J341" s="15">
        <v>0</v>
      </c>
      <c r="K341" s="15">
        <v>2659</v>
      </c>
      <c r="L341" s="16"/>
      <c r="M341" s="16"/>
      <c r="N341" s="36">
        <f t="shared" si="55"/>
        <v>720693</v>
      </c>
      <c r="O341" s="36">
        <f t="shared" si="56"/>
        <v>248930</v>
      </c>
      <c r="P341" s="20"/>
      <c r="Q341" s="85">
        <f t="shared" si="50"/>
        <v>1939404.5</v>
      </c>
      <c r="R341" s="20"/>
      <c r="S341" s="15">
        <f t="shared" si="51"/>
        <v>0</v>
      </c>
      <c r="T341">
        <v>332</v>
      </c>
      <c r="U341">
        <v>119.5</v>
      </c>
      <c r="V341">
        <v>720693</v>
      </c>
      <c r="W341" s="15">
        <f t="shared" si="52"/>
        <v>0</v>
      </c>
      <c r="X341">
        <v>332</v>
      </c>
      <c r="Y341">
        <v>39</v>
      </c>
      <c r="Z341">
        <v>246271</v>
      </c>
      <c r="AA341"/>
      <c r="AB341" s="115">
        <f>dec!E341</f>
        <v>114</v>
      </c>
      <c r="AC341" s="113">
        <f>dec!F341</f>
        <v>684643</v>
      </c>
      <c r="AD341" s="115">
        <f>dec!G341</f>
        <v>38</v>
      </c>
      <c r="AE341" s="113">
        <f>dec!H341</f>
        <v>260688</v>
      </c>
      <c r="AF341" s="16"/>
      <c r="AG341" s="18">
        <f t="shared" si="57"/>
        <v>5.5</v>
      </c>
      <c r="AH341" s="85">
        <f t="shared" si="57"/>
        <v>36050</v>
      </c>
      <c r="AI341" s="18">
        <f t="shared" si="58"/>
        <v>1</v>
      </c>
      <c r="AJ341" s="85">
        <f t="shared" si="58"/>
        <v>-14417</v>
      </c>
      <c r="AK341" s="81">
        <f t="shared" si="59"/>
        <v>-332</v>
      </c>
      <c r="AL341"/>
      <c r="AM341"/>
      <c r="AN341"/>
    </row>
    <row r="342" spans="1:40" s="1" customFormat="1" ht="18.75">
      <c r="A342" s="17">
        <v>333</v>
      </c>
      <c r="B342" s="17" t="s">
        <v>505</v>
      </c>
      <c r="C342" s="17">
        <v>326</v>
      </c>
      <c r="D342" s="21"/>
      <c r="E342" s="34">
        <f t="shared" si="53"/>
        <v>0</v>
      </c>
      <c r="F342" s="35">
        <f t="shared" si="53"/>
        <v>0</v>
      </c>
      <c r="G342" s="34">
        <f t="shared" si="54"/>
        <v>0</v>
      </c>
      <c r="H342" s="36">
        <f t="shared" si="54"/>
        <v>0</v>
      </c>
      <c r="I342" s="21"/>
      <c r="J342" s="15">
        <v>0</v>
      </c>
      <c r="K342" s="15">
        <v>0</v>
      </c>
      <c r="L342" s="16"/>
      <c r="M342" s="16"/>
      <c r="N342" s="36">
        <f t="shared" si="55"/>
        <v>0</v>
      </c>
      <c r="O342" s="36">
        <f t="shared" si="56"/>
        <v>0</v>
      </c>
      <c r="P342" s="16"/>
      <c r="Q342" s="85">
        <f t="shared" si="50"/>
        <v>0</v>
      </c>
      <c r="R342" s="16"/>
      <c r="S342" s="15">
        <f t="shared" si="51"/>
        <v>0</v>
      </c>
      <c r="T342">
        <v>333</v>
      </c>
      <c r="U342" s="71"/>
      <c r="V342" s="71"/>
      <c r="W342" s="15">
        <f t="shared" si="52"/>
        <v>0</v>
      </c>
      <c r="X342">
        <v>333</v>
      </c>
      <c r="Y342"/>
      <c r="Z342"/>
      <c r="AA342"/>
      <c r="AB342" s="115">
        <f>dec!E342</f>
        <v>0</v>
      </c>
      <c r="AC342" s="113">
        <f>dec!F342</f>
        <v>0</v>
      </c>
      <c r="AD342" s="115">
        <f>dec!G342</f>
        <v>0</v>
      </c>
      <c r="AE342" s="113">
        <f>dec!H342</f>
        <v>0</v>
      </c>
      <c r="AF342" s="16"/>
      <c r="AG342" s="18">
        <f t="shared" si="57"/>
        <v>0</v>
      </c>
      <c r="AH342" s="85">
        <f t="shared" si="57"/>
        <v>0</v>
      </c>
      <c r="AI342" s="18">
        <f t="shared" si="58"/>
        <v>0</v>
      </c>
      <c r="AJ342" s="85">
        <f t="shared" si="58"/>
        <v>0</v>
      </c>
      <c r="AK342" s="81">
        <f t="shared" si="59"/>
        <v>-333</v>
      </c>
      <c r="AL342"/>
      <c r="AM342"/>
      <c r="AN342"/>
    </row>
    <row r="343" spans="1:40" s="1" customFormat="1" ht="18.75">
      <c r="A343" s="17">
        <v>334</v>
      </c>
      <c r="B343" s="17" t="s">
        <v>506</v>
      </c>
      <c r="C343" s="17">
        <v>327</v>
      </c>
      <c r="D343" s="21"/>
      <c r="E343" s="34">
        <f t="shared" si="53"/>
        <v>0</v>
      </c>
      <c r="F343" s="35">
        <f t="shared" si="53"/>
        <v>0</v>
      </c>
      <c r="G343" s="34">
        <f t="shared" si="54"/>
        <v>0</v>
      </c>
      <c r="H343" s="36">
        <f t="shared" si="54"/>
        <v>0</v>
      </c>
      <c r="I343" s="21"/>
      <c r="J343" s="15">
        <v>0</v>
      </c>
      <c r="K343" s="15">
        <v>0</v>
      </c>
      <c r="L343" s="16"/>
      <c r="M343" s="16"/>
      <c r="N343" s="36">
        <f t="shared" si="55"/>
        <v>0</v>
      </c>
      <c r="O343" s="36">
        <f t="shared" si="56"/>
        <v>0</v>
      </c>
      <c r="P343" s="16"/>
      <c r="Q343" s="85">
        <f t="shared" si="50"/>
        <v>0</v>
      </c>
      <c r="R343" s="16"/>
      <c r="S343" s="15">
        <f t="shared" si="51"/>
        <v>0</v>
      </c>
      <c r="T343">
        <v>334</v>
      </c>
      <c r="U343"/>
      <c r="V343"/>
      <c r="W343" s="15">
        <f t="shared" si="52"/>
        <v>0</v>
      </c>
      <c r="X343">
        <v>334</v>
      </c>
      <c r="Y343"/>
      <c r="Z343"/>
      <c r="AA343"/>
      <c r="AB343" s="115">
        <f>dec!E343</f>
        <v>0</v>
      </c>
      <c r="AC343" s="113">
        <f>dec!F343</f>
        <v>0</v>
      </c>
      <c r="AD343" s="115">
        <f>dec!G343</f>
        <v>0</v>
      </c>
      <c r="AE343" s="113">
        <f>dec!H343</f>
        <v>0</v>
      </c>
      <c r="AF343" s="16"/>
      <c r="AG343" s="18">
        <f t="shared" si="57"/>
        <v>0</v>
      </c>
      <c r="AH343" s="85">
        <f t="shared" si="57"/>
        <v>0</v>
      </c>
      <c r="AI343" s="18">
        <f t="shared" si="58"/>
        <v>0</v>
      </c>
      <c r="AJ343" s="85">
        <f t="shared" si="58"/>
        <v>0</v>
      </c>
      <c r="AK343" s="81">
        <f t="shared" si="59"/>
        <v>-334</v>
      </c>
      <c r="AL343"/>
      <c r="AM343"/>
      <c r="AN343"/>
    </row>
    <row r="344" spans="1:40" s="1" customFormat="1" ht="18.75">
      <c r="A344" s="17">
        <v>335</v>
      </c>
      <c r="B344" s="17" t="s">
        <v>510</v>
      </c>
      <c r="C344" s="17">
        <v>335</v>
      </c>
      <c r="D344" s="21"/>
      <c r="E344" s="34">
        <f t="shared" si="53"/>
        <v>0</v>
      </c>
      <c r="F344" s="35">
        <f t="shared" si="53"/>
        <v>0</v>
      </c>
      <c r="G344" s="34">
        <f t="shared" si="54"/>
        <v>1</v>
      </c>
      <c r="H344" s="36">
        <f t="shared" si="54"/>
        <v>6700</v>
      </c>
      <c r="I344" s="21"/>
      <c r="J344" s="15">
        <v>0</v>
      </c>
      <c r="K344" s="15">
        <v>0</v>
      </c>
      <c r="L344" s="16"/>
      <c r="M344" s="16"/>
      <c r="N344" s="36">
        <f t="shared" si="55"/>
        <v>0</v>
      </c>
      <c r="O344" s="36">
        <f t="shared" si="56"/>
        <v>6700</v>
      </c>
      <c r="P344" s="16"/>
      <c r="Q344" s="85">
        <f t="shared" si="50"/>
        <v>13401</v>
      </c>
      <c r="R344" s="16"/>
      <c r="S344" s="15">
        <f t="shared" si="51"/>
        <v>0</v>
      </c>
      <c r="T344">
        <v>335</v>
      </c>
      <c r="U344"/>
      <c r="V344"/>
      <c r="W344" s="15">
        <f t="shared" si="52"/>
        <v>0</v>
      </c>
      <c r="X344">
        <v>335</v>
      </c>
      <c r="Y344">
        <v>1</v>
      </c>
      <c r="Z344">
        <v>6700</v>
      </c>
      <c r="AA344"/>
      <c r="AB344" s="115">
        <f>dec!E344</f>
        <v>0</v>
      </c>
      <c r="AC344" s="113">
        <f>dec!F344</f>
        <v>0</v>
      </c>
      <c r="AD344" s="115">
        <f>dec!G344</f>
        <v>0</v>
      </c>
      <c r="AE344" s="113">
        <f>dec!H344</f>
        <v>0</v>
      </c>
      <c r="AF344" s="16"/>
      <c r="AG344" s="18">
        <f t="shared" si="57"/>
        <v>0</v>
      </c>
      <c r="AH344" s="85">
        <f t="shared" si="57"/>
        <v>0</v>
      </c>
      <c r="AI344" s="18">
        <f t="shared" si="58"/>
        <v>1</v>
      </c>
      <c r="AJ344" s="85">
        <f t="shared" si="58"/>
        <v>6700</v>
      </c>
      <c r="AK344" s="81">
        <f t="shared" si="59"/>
        <v>-335</v>
      </c>
      <c r="AL344"/>
      <c r="AM344"/>
      <c r="AN344"/>
    </row>
    <row r="345" spans="1:40" ht="18.75">
      <c r="A345" s="19">
        <v>336</v>
      </c>
      <c r="B345" s="19" t="s">
        <v>841</v>
      </c>
      <c r="C345" s="19">
        <v>336</v>
      </c>
      <c r="D345" s="21"/>
      <c r="E345" s="34">
        <f t="shared" si="53"/>
        <v>0</v>
      </c>
      <c r="F345" s="35">
        <f t="shared" si="53"/>
        <v>0</v>
      </c>
      <c r="G345" s="34">
        <f t="shared" si="54"/>
        <v>14.5</v>
      </c>
      <c r="H345" s="36">
        <f t="shared" si="54"/>
        <v>88688</v>
      </c>
      <c r="I345" s="21"/>
      <c r="J345" s="15">
        <v>0</v>
      </c>
      <c r="K345" s="15">
        <v>0</v>
      </c>
      <c r="L345" s="16"/>
      <c r="M345" s="16"/>
      <c r="N345" s="36">
        <f t="shared" si="55"/>
        <v>0</v>
      </c>
      <c r="O345" s="36">
        <f t="shared" si="56"/>
        <v>88688</v>
      </c>
      <c r="P345" s="20"/>
      <c r="Q345" s="85">
        <f t="shared" si="50"/>
        <v>177390.5</v>
      </c>
      <c r="R345" s="20"/>
      <c r="S345" s="15">
        <f t="shared" si="51"/>
        <v>0</v>
      </c>
      <c r="T345">
        <v>336</v>
      </c>
      <c r="U345"/>
      <c r="V345"/>
      <c r="W345" s="15">
        <f t="shared" si="52"/>
        <v>0</v>
      </c>
      <c r="X345">
        <v>336</v>
      </c>
      <c r="Y345">
        <v>14.5</v>
      </c>
      <c r="Z345">
        <v>88688</v>
      </c>
      <c r="AA345"/>
      <c r="AB345" s="115">
        <f>dec!E345</f>
        <v>0</v>
      </c>
      <c r="AC345" s="113">
        <f>dec!F345</f>
        <v>0</v>
      </c>
      <c r="AD345" s="115">
        <f>dec!G345</f>
        <v>20</v>
      </c>
      <c r="AE345" s="113">
        <f>dec!H345</f>
        <v>127800</v>
      </c>
      <c r="AF345" s="16"/>
      <c r="AG345" s="18">
        <f t="shared" si="57"/>
        <v>0</v>
      </c>
      <c r="AH345" s="85">
        <f t="shared" si="57"/>
        <v>0</v>
      </c>
      <c r="AI345" s="18">
        <f t="shared" si="58"/>
        <v>-5.5</v>
      </c>
      <c r="AJ345" s="85">
        <f t="shared" si="58"/>
        <v>-39112</v>
      </c>
      <c r="AK345" s="81">
        <f t="shared" si="59"/>
        <v>-336</v>
      </c>
      <c r="AL345"/>
      <c r="AM345"/>
      <c r="AN345"/>
    </row>
    <row r="346" spans="1:40" s="1" customFormat="1" ht="18.75">
      <c r="A346" s="17">
        <v>337</v>
      </c>
      <c r="B346" s="17" t="s">
        <v>511</v>
      </c>
      <c r="C346" s="17">
        <v>337</v>
      </c>
      <c r="D346" s="21"/>
      <c r="E346" s="34">
        <f t="shared" si="53"/>
        <v>51</v>
      </c>
      <c r="F346" s="35">
        <f t="shared" si="53"/>
        <v>281066</v>
      </c>
      <c r="G346" s="34">
        <f t="shared" si="54"/>
        <v>12</v>
      </c>
      <c r="H346" s="36">
        <f t="shared" si="54"/>
        <v>115210</v>
      </c>
      <c r="I346" s="21"/>
      <c r="J346" s="15">
        <v>0</v>
      </c>
      <c r="K346" s="15">
        <v>13438</v>
      </c>
      <c r="L346" s="16"/>
      <c r="M346" s="16"/>
      <c r="N346" s="36">
        <f t="shared" si="55"/>
        <v>281066</v>
      </c>
      <c r="O346" s="36">
        <f t="shared" si="56"/>
        <v>128648</v>
      </c>
      <c r="P346" s="16"/>
      <c r="Q346" s="85">
        <f t="shared" si="50"/>
        <v>819491</v>
      </c>
      <c r="R346" s="16"/>
      <c r="S346" s="15">
        <f t="shared" si="51"/>
        <v>0</v>
      </c>
      <c r="T346" s="122">
        <v>337</v>
      </c>
      <c r="U346" s="71">
        <v>51</v>
      </c>
      <c r="V346" s="71">
        <v>281066</v>
      </c>
      <c r="W346" s="15">
        <f t="shared" si="52"/>
        <v>0</v>
      </c>
      <c r="X346">
        <v>337</v>
      </c>
      <c r="Y346">
        <v>12</v>
      </c>
      <c r="Z346">
        <v>115210</v>
      </c>
      <c r="AA346"/>
      <c r="AB346" s="115">
        <f>dec!E346</f>
        <v>46</v>
      </c>
      <c r="AC346" s="113">
        <f>dec!F346</f>
        <v>249559</v>
      </c>
      <c r="AD346" s="115">
        <f>dec!G346</f>
        <v>5</v>
      </c>
      <c r="AE346" s="113">
        <f>dec!H346</f>
        <v>61392</v>
      </c>
      <c r="AF346" s="16"/>
      <c r="AG346" s="18">
        <f t="shared" si="57"/>
        <v>5</v>
      </c>
      <c r="AH346" s="85">
        <f t="shared" si="57"/>
        <v>31507</v>
      </c>
      <c r="AI346" s="18">
        <f t="shared" si="58"/>
        <v>7</v>
      </c>
      <c r="AJ346" s="85">
        <f t="shared" si="58"/>
        <v>53818</v>
      </c>
      <c r="AK346" s="81">
        <f t="shared" si="59"/>
        <v>-337</v>
      </c>
      <c r="AL346"/>
      <c r="AM346"/>
      <c r="AN346"/>
    </row>
    <row r="347" spans="1:40" s="1" customFormat="1" ht="18.75">
      <c r="A347" s="17">
        <v>338</v>
      </c>
      <c r="B347" s="17" t="s">
        <v>512</v>
      </c>
      <c r="C347" s="17">
        <v>338</v>
      </c>
      <c r="D347" s="21"/>
      <c r="E347" s="34">
        <f t="shared" si="53"/>
        <v>0</v>
      </c>
      <c r="F347" s="35">
        <f t="shared" si="53"/>
        <v>0</v>
      </c>
      <c r="G347" s="34">
        <f t="shared" si="54"/>
        <v>0</v>
      </c>
      <c r="H347" s="36">
        <f t="shared" si="54"/>
        <v>0</v>
      </c>
      <c r="I347" s="21"/>
      <c r="J347" s="15">
        <v>0</v>
      </c>
      <c r="K347" s="15">
        <v>0</v>
      </c>
      <c r="L347" s="16"/>
      <c r="M347" s="16"/>
      <c r="N347" s="36">
        <f t="shared" si="55"/>
        <v>0</v>
      </c>
      <c r="O347" s="36">
        <f t="shared" si="56"/>
        <v>0</v>
      </c>
      <c r="P347" s="16"/>
      <c r="Q347" s="85">
        <f t="shared" si="50"/>
        <v>0</v>
      </c>
      <c r="R347" s="16"/>
      <c r="S347" s="15">
        <f t="shared" si="51"/>
        <v>0</v>
      </c>
      <c r="T347">
        <v>338</v>
      </c>
      <c r="U347"/>
      <c r="V347"/>
      <c r="W347" s="15">
        <f t="shared" si="52"/>
        <v>0</v>
      </c>
      <c r="X347">
        <v>338</v>
      </c>
      <c r="Y347"/>
      <c r="Z347"/>
      <c r="AA347"/>
      <c r="AB347" s="115">
        <f>dec!E347</f>
        <v>0</v>
      </c>
      <c r="AC347" s="113">
        <f>dec!F347</f>
        <v>0</v>
      </c>
      <c r="AD347" s="115">
        <f>dec!G347</f>
        <v>0</v>
      </c>
      <c r="AE347" s="113">
        <f>dec!H347</f>
        <v>0</v>
      </c>
      <c r="AF347" s="16"/>
      <c r="AG347" s="18">
        <f t="shared" si="57"/>
        <v>0</v>
      </c>
      <c r="AH347" s="85">
        <f t="shared" si="57"/>
        <v>0</v>
      </c>
      <c r="AI347" s="18">
        <f t="shared" si="58"/>
        <v>0</v>
      </c>
      <c r="AJ347" s="85">
        <f t="shared" si="58"/>
        <v>0</v>
      </c>
      <c r="AK347" s="81">
        <f t="shared" si="59"/>
        <v>-338</v>
      </c>
      <c r="AL347"/>
      <c r="AM347"/>
      <c r="AN347"/>
    </row>
    <row r="348" spans="1:40" s="1" customFormat="1" ht="18.75">
      <c r="A348" s="17">
        <v>339</v>
      </c>
      <c r="B348" s="17" t="s">
        <v>513</v>
      </c>
      <c r="C348" s="17">
        <v>339</v>
      </c>
      <c r="D348" s="21"/>
      <c r="E348" s="34">
        <f t="shared" si="53"/>
        <v>0</v>
      </c>
      <c r="F348" s="35">
        <f t="shared" si="53"/>
        <v>0</v>
      </c>
      <c r="G348" s="34">
        <f t="shared" si="54"/>
        <v>0</v>
      </c>
      <c r="H348" s="36">
        <f t="shared" si="54"/>
        <v>0</v>
      </c>
      <c r="I348" s="21"/>
      <c r="J348" s="15">
        <v>0</v>
      </c>
      <c r="K348" s="15">
        <v>0</v>
      </c>
      <c r="L348" s="16"/>
      <c r="M348" s="16"/>
      <c r="N348" s="36">
        <f t="shared" si="55"/>
        <v>0</v>
      </c>
      <c r="O348" s="36">
        <f t="shared" si="56"/>
        <v>0</v>
      </c>
      <c r="P348" s="16"/>
      <c r="Q348" s="85">
        <f t="shared" si="50"/>
        <v>0</v>
      </c>
      <c r="R348" s="16"/>
      <c r="S348" s="15">
        <f t="shared" si="51"/>
        <v>0</v>
      </c>
      <c r="T348">
        <v>339</v>
      </c>
      <c r="U348"/>
      <c r="V348"/>
      <c r="W348" s="15">
        <f t="shared" si="52"/>
        <v>0</v>
      </c>
      <c r="X348">
        <v>339</v>
      </c>
      <c r="Y348"/>
      <c r="Z348"/>
      <c r="AA348"/>
      <c r="AB348" s="115">
        <f>dec!E348</f>
        <v>0</v>
      </c>
      <c r="AC348" s="113">
        <f>dec!F348</f>
        <v>0</v>
      </c>
      <c r="AD348" s="115">
        <f>dec!G348</f>
        <v>0</v>
      </c>
      <c r="AE348" s="113">
        <f>dec!H348</f>
        <v>0</v>
      </c>
      <c r="AF348" s="16"/>
      <c r="AG348" s="18">
        <f t="shared" si="57"/>
        <v>0</v>
      </c>
      <c r="AH348" s="85">
        <f t="shared" si="57"/>
        <v>0</v>
      </c>
      <c r="AI348" s="18">
        <f t="shared" si="58"/>
        <v>0</v>
      </c>
      <c r="AJ348" s="85">
        <f t="shared" si="58"/>
        <v>0</v>
      </c>
      <c r="AK348" s="81">
        <f t="shared" si="59"/>
        <v>-339</v>
      </c>
      <c r="AL348"/>
      <c r="AM348"/>
      <c r="AN348"/>
    </row>
    <row r="349" spans="1:40" ht="18.75">
      <c r="A349" s="19">
        <v>340</v>
      </c>
      <c r="B349" s="19" t="s">
        <v>909</v>
      </c>
      <c r="C349" s="19">
        <v>340</v>
      </c>
      <c r="D349" s="21"/>
      <c r="E349" s="34">
        <f t="shared" si="53"/>
        <v>11</v>
      </c>
      <c r="F349" s="35">
        <f t="shared" si="53"/>
        <v>55000</v>
      </c>
      <c r="G349" s="34">
        <f t="shared" si="54"/>
        <v>22</v>
      </c>
      <c r="H349" s="36">
        <f t="shared" si="54"/>
        <v>146475</v>
      </c>
      <c r="I349" s="21"/>
      <c r="J349" s="15">
        <v>0</v>
      </c>
      <c r="K349" s="15">
        <v>0</v>
      </c>
      <c r="L349" s="16"/>
      <c r="M349" s="16"/>
      <c r="N349" s="36">
        <f t="shared" si="55"/>
        <v>55000</v>
      </c>
      <c r="O349" s="36">
        <f t="shared" si="56"/>
        <v>146475</v>
      </c>
      <c r="P349" s="20"/>
      <c r="Q349" s="85">
        <f t="shared" si="50"/>
        <v>402983</v>
      </c>
      <c r="R349" s="20"/>
      <c r="S349" s="15">
        <f t="shared" si="51"/>
        <v>0</v>
      </c>
      <c r="T349">
        <v>340</v>
      </c>
      <c r="U349">
        <v>11</v>
      </c>
      <c r="V349">
        <v>55000</v>
      </c>
      <c r="W349" s="15">
        <f t="shared" si="52"/>
        <v>0</v>
      </c>
      <c r="X349">
        <v>340</v>
      </c>
      <c r="Y349">
        <v>22</v>
      </c>
      <c r="Z349">
        <v>146475</v>
      </c>
      <c r="AA349"/>
      <c r="AB349" s="115">
        <f>dec!E349</f>
        <v>18</v>
      </c>
      <c r="AC349" s="113">
        <f>dec!F349</f>
        <v>98000</v>
      </c>
      <c r="AD349" s="115">
        <f>dec!G349</f>
        <v>17</v>
      </c>
      <c r="AE349" s="113">
        <f>dec!H349</f>
        <v>99181</v>
      </c>
      <c r="AF349" s="16"/>
      <c r="AG349" s="18">
        <f t="shared" si="57"/>
        <v>-7</v>
      </c>
      <c r="AH349" s="85">
        <f t="shared" si="57"/>
        <v>-43000</v>
      </c>
      <c r="AI349" s="18">
        <f t="shared" si="58"/>
        <v>5</v>
      </c>
      <c r="AJ349" s="85">
        <f t="shared" si="58"/>
        <v>47294</v>
      </c>
      <c r="AK349" s="81">
        <f t="shared" si="59"/>
        <v>-340</v>
      </c>
      <c r="AL349"/>
      <c r="AM349"/>
      <c r="AN349"/>
    </row>
    <row r="350" spans="1:40" ht="18.75">
      <c r="A350" s="19">
        <v>341</v>
      </c>
      <c r="B350" s="19" t="s">
        <v>910</v>
      </c>
      <c r="C350" s="19">
        <v>341</v>
      </c>
      <c r="D350" s="21"/>
      <c r="E350" s="34">
        <f t="shared" si="53"/>
        <v>43</v>
      </c>
      <c r="F350" s="35">
        <f t="shared" si="53"/>
        <v>248862</v>
      </c>
      <c r="G350" s="34">
        <f t="shared" si="54"/>
        <v>4</v>
      </c>
      <c r="H350" s="36">
        <f t="shared" si="54"/>
        <v>20000</v>
      </c>
      <c r="I350" s="21"/>
      <c r="J350" s="15">
        <v>0</v>
      </c>
      <c r="K350" s="15">
        <v>0</v>
      </c>
      <c r="L350" s="16"/>
      <c r="M350" s="16"/>
      <c r="N350" s="36">
        <f t="shared" si="55"/>
        <v>248862</v>
      </c>
      <c r="O350" s="36">
        <f t="shared" si="56"/>
        <v>20000</v>
      </c>
      <c r="P350" s="20"/>
      <c r="Q350" s="85">
        <f t="shared" si="50"/>
        <v>537771</v>
      </c>
      <c r="R350" s="20"/>
      <c r="S350" s="15">
        <f t="shared" si="51"/>
        <v>0</v>
      </c>
      <c r="T350">
        <v>341</v>
      </c>
      <c r="U350">
        <v>43</v>
      </c>
      <c r="V350">
        <v>248862</v>
      </c>
      <c r="W350" s="15">
        <f t="shared" si="52"/>
        <v>0</v>
      </c>
      <c r="X350">
        <v>341</v>
      </c>
      <c r="Y350">
        <v>4</v>
      </c>
      <c r="Z350">
        <v>20000</v>
      </c>
      <c r="AA350"/>
      <c r="AB350" s="115">
        <f>dec!E350</f>
        <v>32</v>
      </c>
      <c r="AC350" s="113">
        <f>dec!F350</f>
        <v>169190</v>
      </c>
      <c r="AD350" s="115">
        <f>dec!G350</f>
        <v>2</v>
      </c>
      <c r="AE350" s="113">
        <f>dec!H350</f>
        <v>10000</v>
      </c>
      <c r="AF350" s="16"/>
      <c r="AG350" s="18">
        <f t="shared" si="57"/>
        <v>11</v>
      </c>
      <c r="AH350" s="85">
        <f t="shared" si="57"/>
        <v>79672</v>
      </c>
      <c r="AI350" s="18">
        <f t="shared" si="58"/>
        <v>2</v>
      </c>
      <c r="AJ350" s="85">
        <f t="shared" si="58"/>
        <v>10000</v>
      </c>
      <c r="AK350" s="81">
        <f t="shared" si="59"/>
        <v>-341</v>
      </c>
      <c r="AL350"/>
      <c r="AM350"/>
      <c r="AN350"/>
    </row>
    <row r="351" spans="1:40" s="1" customFormat="1" ht="18.75">
      <c r="A351" s="17">
        <v>342</v>
      </c>
      <c r="B351" s="17" t="s">
        <v>514</v>
      </c>
      <c r="C351" s="17">
        <v>342</v>
      </c>
      <c r="D351" s="21"/>
      <c r="E351" s="34">
        <f t="shared" si="53"/>
        <v>0</v>
      </c>
      <c r="F351" s="35">
        <f t="shared" si="53"/>
        <v>0</v>
      </c>
      <c r="G351" s="34">
        <f t="shared" si="54"/>
        <v>2</v>
      </c>
      <c r="H351" s="36">
        <f t="shared" si="54"/>
        <v>11700</v>
      </c>
      <c r="I351" s="21"/>
      <c r="J351" s="15">
        <v>0</v>
      </c>
      <c r="K351" s="15">
        <v>0</v>
      </c>
      <c r="L351" s="16"/>
      <c r="M351" s="16"/>
      <c r="N351" s="36">
        <f t="shared" si="55"/>
        <v>0</v>
      </c>
      <c r="O351" s="36">
        <f t="shared" si="56"/>
        <v>11700</v>
      </c>
      <c r="P351" s="16"/>
      <c r="Q351" s="85">
        <f t="shared" si="50"/>
        <v>23402</v>
      </c>
      <c r="R351" s="16"/>
      <c r="S351" s="15">
        <f t="shared" si="51"/>
        <v>0</v>
      </c>
      <c r="T351">
        <v>342</v>
      </c>
      <c r="U351"/>
      <c r="V351"/>
      <c r="W351" s="15">
        <f t="shared" si="52"/>
        <v>0</v>
      </c>
      <c r="X351">
        <v>342</v>
      </c>
      <c r="Y351">
        <v>2</v>
      </c>
      <c r="Z351">
        <v>11700</v>
      </c>
      <c r="AA351"/>
      <c r="AB351" s="115">
        <f>dec!E351</f>
        <v>0</v>
      </c>
      <c r="AC351" s="113">
        <f>dec!F351</f>
        <v>0</v>
      </c>
      <c r="AD351" s="115">
        <f>dec!G351</f>
        <v>1</v>
      </c>
      <c r="AE351" s="113">
        <f>dec!H351</f>
        <v>10700</v>
      </c>
      <c r="AF351" s="16"/>
      <c r="AG351" s="18">
        <f t="shared" si="57"/>
        <v>0</v>
      </c>
      <c r="AH351" s="85">
        <f t="shared" si="57"/>
        <v>0</v>
      </c>
      <c r="AI351" s="18">
        <f t="shared" si="58"/>
        <v>1</v>
      </c>
      <c r="AJ351" s="85">
        <f t="shared" si="58"/>
        <v>1000</v>
      </c>
      <c r="AK351" s="81">
        <f t="shared" si="59"/>
        <v>-342</v>
      </c>
      <c r="AL351"/>
      <c r="AM351"/>
      <c r="AN351"/>
    </row>
    <row r="352" spans="1:40" ht="18.75">
      <c r="A352" s="19">
        <v>343</v>
      </c>
      <c r="B352" s="19" t="s">
        <v>788</v>
      </c>
      <c r="C352" s="19">
        <v>343</v>
      </c>
      <c r="D352" s="21"/>
      <c r="E352" s="34">
        <f t="shared" si="53"/>
        <v>36</v>
      </c>
      <c r="F352" s="35">
        <f t="shared" si="53"/>
        <v>239470</v>
      </c>
      <c r="G352" s="34">
        <f t="shared" si="54"/>
        <v>131</v>
      </c>
      <c r="H352" s="36">
        <f t="shared" si="54"/>
        <v>737260</v>
      </c>
      <c r="I352" s="21"/>
      <c r="J352" s="15">
        <v>0</v>
      </c>
      <c r="K352" s="15">
        <v>0</v>
      </c>
      <c r="L352" s="16"/>
      <c r="M352" s="16"/>
      <c r="N352" s="36">
        <f t="shared" si="55"/>
        <v>239470</v>
      </c>
      <c r="O352" s="36">
        <f t="shared" si="56"/>
        <v>737260</v>
      </c>
      <c r="P352" s="20"/>
      <c r="Q352" s="85">
        <f t="shared" si="50"/>
        <v>1953627</v>
      </c>
      <c r="R352" s="20"/>
      <c r="S352" s="15">
        <f t="shared" si="51"/>
        <v>0</v>
      </c>
      <c r="T352">
        <v>343</v>
      </c>
      <c r="U352">
        <v>36</v>
      </c>
      <c r="V352">
        <v>239470</v>
      </c>
      <c r="W352" s="15">
        <f t="shared" si="52"/>
        <v>0</v>
      </c>
      <c r="X352">
        <v>343</v>
      </c>
      <c r="Y352">
        <v>131</v>
      </c>
      <c r="Z352">
        <v>737260</v>
      </c>
      <c r="AA352"/>
      <c r="AB352" s="115">
        <f>dec!E352</f>
        <v>30</v>
      </c>
      <c r="AC352" s="113">
        <f>dec!F352</f>
        <v>216487</v>
      </c>
      <c r="AD352" s="115">
        <f>dec!G352</f>
        <v>140</v>
      </c>
      <c r="AE352" s="113">
        <f>dec!H352</f>
        <v>785601</v>
      </c>
      <c r="AF352" s="16"/>
      <c r="AG352" s="18">
        <f t="shared" si="57"/>
        <v>6</v>
      </c>
      <c r="AH352" s="85">
        <f t="shared" si="57"/>
        <v>22983</v>
      </c>
      <c r="AI352" s="18">
        <f t="shared" si="58"/>
        <v>-9</v>
      </c>
      <c r="AJ352" s="85">
        <f t="shared" si="58"/>
        <v>-48341</v>
      </c>
      <c r="AK352" s="81">
        <f t="shared" si="59"/>
        <v>-343</v>
      </c>
      <c r="AL352"/>
      <c r="AM352"/>
      <c r="AN352"/>
    </row>
    <row r="353" spans="1:40" s="1" customFormat="1" ht="18.75">
      <c r="A353" s="17">
        <v>344</v>
      </c>
      <c r="B353" s="17" t="s">
        <v>515</v>
      </c>
      <c r="C353" s="17">
        <v>344</v>
      </c>
      <c r="D353" s="21"/>
      <c r="E353" s="34">
        <f t="shared" si="53"/>
        <v>0</v>
      </c>
      <c r="F353" s="35">
        <f t="shared" si="53"/>
        <v>0</v>
      </c>
      <c r="G353" s="34">
        <f t="shared" si="54"/>
        <v>3</v>
      </c>
      <c r="H353" s="36">
        <f t="shared" si="54"/>
        <v>20100</v>
      </c>
      <c r="I353" s="21"/>
      <c r="J353" s="15">
        <v>0</v>
      </c>
      <c r="K353" s="15">
        <v>0</v>
      </c>
      <c r="L353" s="16"/>
      <c r="M353" s="16"/>
      <c r="N353" s="36">
        <f t="shared" si="55"/>
        <v>0</v>
      </c>
      <c r="O353" s="36">
        <f t="shared" si="56"/>
        <v>20100</v>
      </c>
      <c r="P353" s="16"/>
      <c r="Q353" s="85">
        <f t="shared" si="50"/>
        <v>40203</v>
      </c>
      <c r="R353" s="16"/>
      <c r="S353" s="15">
        <f t="shared" si="51"/>
        <v>0</v>
      </c>
      <c r="T353">
        <v>344</v>
      </c>
      <c r="U353"/>
      <c r="V353"/>
      <c r="W353" s="15">
        <f t="shared" si="52"/>
        <v>0</v>
      </c>
      <c r="X353">
        <v>344</v>
      </c>
      <c r="Y353">
        <v>3</v>
      </c>
      <c r="Z353">
        <v>20100</v>
      </c>
      <c r="AA353"/>
      <c r="AB353" s="115">
        <f>dec!E353</f>
        <v>0</v>
      </c>
      <c r="AC353" s="113">
        <f>dec!F353</f>
        <v>0</v>
      </c>
      <c r="AD353" s="115">
        <f>dec!G353</f>
        <v>4</v>
      </c>
      <c r="AE353" s="113">
        <f>dec!H353</f>
        <v>30800</v>
      </c>
      <c r="AF353" s="16"/>
      <c r="AG353" s="18">
        <f t="shared" si="57"/>
        <v>0</v>
      </c>
      <c r="AH353" s="85">
        <f t="shared" si="57"/>
        <v>0</v>
      </c>
      <c r="AI353" s="18">
        <f t="shared" si="58"/>
        <v>-1</v>
      </c>
      <c r="AJ353" s="85">
        <f t="shared" si="58"/>
        <v>-10700</v>
      </c>
      <c r="AK353" s="81">
        <f t="shared" si="59"/>
        <v>-344</v>
      </c>
      <c r="AL353"/>
      <c r="AM353"/>
      <c r="AN353"/>
    </row>
    <row r="354" spans="1:40" s="1" customFormat="1" ht="18.75">
      <c r="A354" s="17">
        <v>345</v>
      </c>
      <c r="B354" s="17" t="s">
        <v>516</v>
      </c>
      <c r="C354" s="17">
        <v>345</v>
      </c>
      <c r="D354" s="21"/>
      <c r="E354" s="34">
        <f t="shared" si="53"/>
        <v>0</v>
      </c>
      <c r="F354" s="35">
        <f t="shared" si="53"/>
        <v>0</v>
      </c>
      <c r="G354" s="34">
        <f t="shared" si="54"/>
        <v>0</v>
      </c>
      <c r="H354" s="36">
        <f t="shared" si="54"/>
        <v>0</v>
      </c>
      <c r="I354" s="21"/>
      <c r="J354" s="15">
        <v>0</v>
      </c>
      <c r="K354" s="15">
        <v>0</v>
      </c>
      <c r="L354" s="16"/>
      <c r="M354" s="16"/>
      <c r="N354" s="36">
        <f t="shared" si="55"/>
        <v>0</v>
      </c>
      <c r="O354" s="36">
        <f t="shared" si="56"/>
        <v>0</v>
      </c>
      <c r="P354" s="16"/>
      <c r="Q354" s="85">
        <f t="shared" si="50"/>
        <v>0</v>
      </c>
      <c r="R354" s="16"/>
      <c r="S354" s="15">
        <f t="shared" si="51"/>
        <v>0</v>
      </c>
      <c r="T354">
        <v>345</v>
      </c>
      <c r="U354"/>
      <c r="V354"/>
      <c r="W354" s="15">
        <f t="shared" si="52"/>
        <v>0</v>
      </c>
      <c r="X354">
        <v>345</v>
      </c>
      <c r="Y354"/>
      <c r="Z354"/>
      <c r="AA354"/>
      <c r="AB354" s="115">
        <f>dec!E354</f>
        <v>0</v>
      </c>
      <c r="AC354" s="113">
        <f>dec!F354</f>
        <v>0</v>
      </c>
      <c r="AD354" s="115">
        <f>dec!G354</f>
        <v>0</v>
      </c>
      <c r="AE354" s="113">
        <f>dec!H354</f>
        <v>0</v>
      </c>
      <c r="AF354" s="16"/>
      <c r="AG354" s="18">
        <f t="shared" si="57"/>
        <v>0</v>
      </c>
      <c r="AH354" s="85">
        <f t="shared" si="57"/>
        <v>0</v>
      </c>
      <c r="AI354" s="18">
        <f t="shared" si="58"/>
        <v>0</v>
      </c>
      <c r="AJ354" s="85">
        <f t="shared" si="58"/>
        <v>0</v>
      </c>
      <c r="AK354" s="81">
        <f t="shared" si="59"/>
        <v>-345</v>
      </c>
      <c r="AL354"/>
      <c r="AM354"/>
      <c r="AN354"/>
    </row>
    <row r="355" spans="1:40" s="1" customFormat="1" ht="18.75">
      <c r="A355" s="17">
        <v>346</v>
      </c>
      <c r="B355" s="17" t="s">
        <v>517</v>
      </c>
      <c r="C355" s="17">
        <v>346</v>
      </c>
      <c r="D355" s="21"/>
      <c r="E355" s="34">
        <f t="shared" si="53"/>
        <v>13</v>
      </c>
      <c r="F355" s="35">
        <f t="shared" si="53"/>
        <v>65000</v>
      </c>
      <c r="G355" s="34">
        <f t="shared" si="54"/>
        <v>4</v>
      </c>
      <c r="H355" s="36">
        <f t="shared" si="54"/>
        <v>26800</v>
      </c>
      <c r="I355" s="21"/>
      <c r="J355" s="15">
        <v>0</v>
      </c>
      <c r="K355" s="15">
        <v>8564</v>
      </c>
      <c r="L355" s="16"/>
      <c r="M355" s="16"/>
      <c r="N355" s="36">
        <f t="shared" si="55"/>
        <v>65000</v>
      </c>
      <c r="O355" s="36">
        <f t="shared" si="56"/>
        <v>35364</v>
      </c>
      <c r="P355" s="16"/>
      <c r="Q355" s="85">
        <f t="shared" si="50"/>
        <v>200745</v>
      </c>
      <c r="R355" s="16"/>
      <c r="S355" s="15">
        <f t="shared" si="51"/>
        <v>0</v>
      </c>
      <c r="T355" s="122">
        <v>346</v>
      </c>
      <c r="U355" s="71">
        <v>13</v>
      </c>
      <c r="V355" s="71">
        <v>65000</v>
      </c>
      <c r="W355" s="15">
        <f t="shared" si="52"/>
        <v>0</v>
      </c>
      <c r="X355">
        <v>346</v>
      </c>
      <c r="Y355">
        <v>4</v>
      </c>
      <c r="Z355">
        <v>26800</v>
      </c>
      <c r="AA355"/>
      <c r="AB355" s="115">
        <f>dec!E355</f>
        <v>11</v>
      </c>
      <c r="AC355" s="113">
        <f>dec!F355</f>
        <v>62000</v>
      </c>
      <c r="AD355" s="115">
        <f>dec!G355</f>
        <v>2</v>
      </c>
      <c r="AE355" s="113">
        <f>dec!H355</f>
        <v>13400</v>
      </c>
      <c r="AF355" s="16"/>
      <c r="AG355" s="18">
        <f t="shared" si="57"/>
        <v>2</v>
      </c>
      <c r="AH355" s="85">
        <f t="shared" si="57"/>
        <v>3000</v>
      </c>
      <c r="AI355" s="18">
        <f t="shared" si="58"/>
        <v>2</v>
      </c>
      <c r="AJ355" s="85">
        <f t="shared" si="58"/>
        <v>13400</v>
      </c>
      <c r="AK355" s="81">
        <f t="shared" si="59"/>
        <v>-346</v>
      </c>
      <c r="AL355"/>
      <c r="AM355"/>
      <c r="AN355"/>
    </row>
    <row r="356" spans="1:40" ht="18.75">
      <c r="A356" s="19">
        <v>347</v>
      </c>
      <c r="B356" s="19" t="s">
        <v>1270</v>
      </c>
      <c r="C356" s="19">
        <v>347</v>
      </c>
      <c r="D356" s="21"/>
      <c r="E356" s="34">
        <f t="shared" si="53"/>
        <v>0</v>
      </c>
      <c r="F356" s="35">
        <f t="shared" si="53"/>
        <v>0</v>
      </c>
      <c r="G356" s="34">
        <f t="shared" si="54"/>
        <v>12</v>
      </c>
      <c r="H356" s="36">
        <f t="shared" si="54"/>
        <v>60000</v>
      </c>
      <c r="I356" s="21"/>
      <c r="J356" s="15">
        <v>0</v>
      </c>
      <c r="K356" s="15">
        <v>804</v>
      </c>
      <c r="L356" s="16"/>
      <c r="M356" s="16"/>
      <c r="N356" s="36">
        <f t="shared" si="55"/>
        <v>0</v>
      </c>
      <c r="O356" s="36">
        <f t="shared" si="56"/>
        <v>60804</v>
      </c>
      <c r="P356" s="20"/>
      <c r="Q356" s="85">
        <f t="shared" si="50"/>
        <v>121620</v>
      </c>
      <c r="R356" s="20"/>
      <c r="S356" s="15">
        <f t="shared" si="51"/>
        <v>0</v>
      </c>
      <c r="T356">
        <v>347</v>
      </c>
      <c r="U356"/>
      <c r="V356"/>
      <c r="W356" s="15">
        <f t="shared" si="52"/>
        <v>0</v>
      </c>
      <c r="X356">
        <v>347</v>
      </c>
      <c r="Y356">
        <v>12</v>
      </c>
      <c r="Z356">
        <v>60000</v>
      </c>
      <c r="AA356"/>
      <c r="AB356" s="115">
        <f>dec!E356</f>
        <v>0</v>
      </c>
      <c r="AC356" s="113">
        <f>dec!F356</f>
        <v>0</v>
      </c>
      <c r="AD356" s="115">
        <f>dec!G356</f>
        <v>13</v>
      </c>
      <c r="AE356" s="113">
        <f>dec!H356</f>
        <v>66700</v>
      </c>
      <c r="AF356" s="16"/>
      <c r="AG356" s="18">
        <f t="shared" si="57"/>
        <v>0</v>
      </c>
      <c r="AH356" s="85">
        <f t="shared" si="57"/>
        <v>0</v>
      </c>
      <c r="AI356" s="18">
        <f t="shared" si="58"/>
        <v>-1</v>
      </c>
      <c r="AJ356" s="85">
        <f t="shared" si="58"/>
        <v>-6700</v>
      </c>
      <c r="AK356" s="81">
        <f t="shared" si="59"/>
        <v>-347</v>
      </c>
      <c r="AL356"/>
      <c r="AM356"/>
      <c r="AN356"/>
    </row>
    <row r="357" spans="1:40" ht="18.75">
      <c r="A357" s="19">
        <v>348</v>
      </c>
      <c r="B357" s="19" t="s">
        <v>857</v>
      </c>
      <c r="C357" s="19">
        <v>348</v>
      </c>
      <c r="D357" s="21"/>
      <c r="E357" s="34">
        <f t="shared" si="53"/>
        <v>69</v>
      </c>
      <c r="F357" s="35">
        <f t="shared" si="53"/>
        <v>374533</v>
      </c>
      <c r="G357" s="34">
        <f t="shared" si="54"/>
        <v>466</v>
      </c>
      <c r="H357" s="36">
        <f t="shared" si="54"/>
        <v>2641818</v>
      </c>
      <c r="I357" s="21"/>
      <c r="J357" s="15">
        <v>0</v>
      </c>
      <c r="K357" s="15">
        <v>23182</v>
      </c>
      <c r="L357" s="16"/>
      <c r="M357" s="16"/>
      <c r="N357" s="36">
        <f t="shared" si="55"/>
        <v>374533</v>
      </c>
      <c r="O357" s="36">
        <f t="shared" si="56"/>
        <v>2665000</v>
      </c>
      <c r="P357" s="20"/>
      <c r="Q357" s="85">
        <f t="shared" si="50"/>
        <v>6079601</v>
      </c>
      <c r="R357" s="20"/>
      <c r="S357" s="15">
        <f t="shared" si="51"/>
        <v>0</v>
      </c>
      <c r="T357">
        <v>348</v>
      </c>
      <c r="U357">
        <v>69</v>
      </c>
      <c r="V357">
        <v>374533</v>
      </c>
      <c r="W357" s="15">
        <f t="shared" si="52"/>
        <v>0</v>
      </c>
      <c r="X357">
        <v>348</v>
      </c>
      <c r="Y357">
        <v>466</v>
      </c>
      <c r="Z357">
        <v>2641818</v>
      </c>
      <c r="AA357"/>
      <c r="AB357" s="115">
        <f>dec!E357</f>
        <v>73</v>
      </c>
      <c r="AC357" s="113">
        <f>dec!F357</f>
        <v>423431</v>
      </c>
      <c r="AD357" s="115">
        <f>dec!G357</f>
        <v>471.5</v>
      </c>
      <c r="AE357" s="113">
        <f>dec!H357</f>
        <v>2686481</v>
      </c>
      <c r="AF357" s="16"/>
      <c r="AG357" s="18">
        <f t="shared" si="57"/>
        <v>-4</v>
      </c>
      <c r="AH357" s="85">
        <f t="shared" si="57"/>
        <v>-48898</v>
      </c>
      <c r="AI357" s="18">
        <f t="shared" si="58"/>
        <v>-5.5</v>
      </c>
      <c r="AJ357" s="85">
        <f t="shared" si="58"/>
        <v>-44663</v>
      </c>
      <c r="AK357" s="81">
        <f t="shared" si="59"/>
        <v>-348</v>
      </c>
      <c r="AL357"/>
      <c r="AM357"/>
      <c r="AN357"/>
    </row>
    <row r="358" spans="1:40" s="1" customFormat="1" ht="18.75">
      <c r="A358" s="17">
        <v>349</v>
      </c>
      <c r="B358" s="17" t="s">
        <v>518</v>
      </c>
      <c r="C358" s="17">
        <v>349</v>
      </c>
      <c r="D358" s="21"/>
      <c r="E358" s="34">
        <f t="shared" si="53"/>
        <v>0</v>
      </c>
      <c r="F358" s="35">
        <f t="shared" si="53"/>
        <v>0</v>
      </c>
      <c r="G358" s="34">
        <f t="shared" si="54"/>
        <v>0</v>
      </c>
      <c r="H358" s="36">
        <f t="shared" si="54"/>
        <v>0</v>
      </c>
      <c r="I358" s="21"/>
      <c r="J358" s="15">
        <v>0</v>
      </c>
      <c r="K358" s="15">
        <v>0</v>
      </c>
      <c r="L358" s="16"/>
      <c r="M358" s="16"/>
      <c r="N358" s="36">
        <f t="shared" si="55"/>
        <v>0</v>
      </c>
      <c r="O358" s="36">
        <f t="shared" si="56"/>
        <v>0</v>
      </c>
      <c r="P358" s="16"/>
      <c r="Q358" s="85">
        <f t="shared" si="50"/>
        <v>0</v>
      </c>
      <c r="R358" s="16"/>
      <c r="S358" s="15">
        <f t="shared" si="51"/>
        <v>0</v>
      </c>
      <c r="T358">
        <v>349</v>
      </c>
      <c r="U358"/>
      <c r="V358"/>
      <c r="W358" s="15">
        <f t="shared" si="52"/>
        <v>0</v>
      </c>
      <c r="X358">
        <v>349</v>
      </c>
      <c r="Y358"/>
      <c r="Z358"/>
      <c r="AA358"/>
      <c r="AB358" s="115">
        <f>dec!E358</f>
        <v>5</v>
      </c>
      <c r="AC358" s="113">
        <f>dec!F358</f>
        <v>25000</v>
      </c>
      <c r="AD358" s="115">
        <f>dec!G358</f>
        <v>57</v>
      </c>
      <c r="AE358" s="113">
        <f>dec!H358</f>
        <v>428885</v>
      </c>
      <c r="AF358" s="16"/>
      <c r="AG358" s="18">
        <f t="shared" si="57"/>
        <v>-5</v>
      </c>
      <c r="AH358" s="85">
        <f t="shared" si="57"/>
        <v>-25000</v>
      </c>
      <c r="AI358" s="18">
        <f t="shared" si="58"/>
        <v>-57</v>
      </c>
      <c r="AJ358" s="85">
        <f t="shared" si="58"/>
        <v>-428885</v>
      </c>
      <c r="AK358" s="81">
        <f t="shared" si="59"/>
        <v>-349</v>
      </c>
      <c r="AL358"/>
      <c r="AM358"/>
      <c r="AN358"/>
    </row>
    <row r="359" spans="1:40" ht="18.75">
      <c r="A359" s="19">
        <v>350</v>
      </c>
      <c r="B359" s="19" t="s">
        <v>1281</v>
      </c>
      <c r="C359" s="19">
        <v>350</v>
      </c>
      <c r="D359" s="21"/>
      <c r="E359" s="34">
        <f t="shared" si="53"/>
        <v>0</v>
      </c>
      <c r="F359" s="35">
        <f t="shared" si="53"/>
        <v>0</v>
      </c>
      <c r="G359" s="34">
        <f t="shared" si="54"/>
        <v>4</v>
      </c>
      <c r="H359" s="36">
        <f t="shared" si="54"/>
        <v>20000</v>
      </c>
      <c r="I359" s="21"/>
      <c r="J359" s="15">
        <v>0</v>
      </c>
      <c r="K359" s="15">
        <v>0</v>
      </c>
      <c r="L359" s="16"/>
      <c r="M359" s="16"/>
      <c r="N359" s="36">
        <f t="shared" si="55"/>
        <v>0</v>
      </c>
      <c r="O359" s="36">
        <f t="shared" si="56"/>
        <v>20000</v>
      </c>
      <c r="P359" s="20"/>
      <c r="Q359" s="85">
        <f t="shared" si="50"/>
        <v>40004</v>
      </c>
      <c r="R359" s="20"/>
      <c r="S359" s="15">
        <f t="shared" si="51"/>
        <v>0</v>
      </c>
      <c r="T359">
        <v>350</v>
      </c>
      <c r="U359" s="71"/>
      <c r="V359" s="71"/>
      <c r="W359" s="15">
        <f t="shared" si="52"/>
        <v>0</v>
      </c>
      <c r="X359">
        <v>350</v>
      </c>
      <c r="Y359">
        <v>4</v>
      </c>
      <c r="Z359">
        <v>20000</v>
      </c>
      <c r="AA359"/>
      <c r="AB359" s="115">
        <f>dec!E359</f>
        <v>0</v>
      </c>
      <c r="AC359" s="113">
        <f>dec!F359</f>
        <v>0</v>
      </c>
      <c r="AD359" s="115">
        <f>dec!G359</f>
        <v>3.5</v>
      </c>
      <c r="AE359" s="113">
        <f>dec!H359</f>
        <v>17500</v>
      </c>
      <c r="AF359" s="16"/>
      <c r="AG359" s="18">
        <f t="shared" si="57"/>
        <v>0</v>
      </c>
      <c r="AH359" s="85">
        <f t="shared" si="57"/>
        <v>0</v>
      </c>
      <c r="AI359" s="18">
        <f t="shared" si="58"/>
        <v>0.5</v>
      </c>
      <c r="AJ359" s="85">
        <f t="shared" si="58"/>
        <v>2500</v>
      </c>
      <c r="AK359" s="81">
        <f t="shared" si="59"/>
        <v>-350</v>
      </c>
      <c r="AL359"/>
      <c r="AM359"/>
      <c r="AN359"/>
    </row>
    <row r="360" spans="1:40" s="1" customFormat="1" ht="18.75">
      <c r="A360" s="17">
        <v>351</v>
      </c>
      <c r="B360" s="17" t="s">
        <v>519</v>
      </c>
      <c r="C360" s="17">
        <v>351</v>
      </c>
      <c r="D360" s="21"/>
      <c r="E360" s="34">
        <f t="shared" si="53"/>
        <v>0</v>
      </c>
      <c r="F360" s="35">
        <f t="shared" si="53"/>
        <v>0</v>
      </c>
      <c r="G360" s="34">
        <f t="shared" si="54"/>
        <v>0</v>
      </c>
      <c r="H360" s="36">
        <f t="shared" si="54"/>
        <v>0</v>
      </c>
      <c r="I360" s="21"/>
      <c r="J360" s="15">
        <v>0</v>
      </c>
      <c r="K360" s="15">
        <v>0</v>
      </c>
      <c r="L360" s="16"/>
      <c r="M360" s="16"/>
      <c r="N360" s="36">
        <f t="shared" si="55"/>
        <v>0</v>
      </c>
      <c r="O360" s="36">
        <f t="shared" si="56"/>
        <v>0</v>
      </c>
      <c r="P360" s="16"/>
      <c r="Q360" s="85">
        <f t="shared" si="50"/>
        <v>0</v>
      </c>
      <c r="R360" s="16"/>
      <c r="S360" s="15">
        <f t="shared" si="51"/>
        <v>0</v>
      </c>
      <c r="T360">
        <v>351</v>
      </c>
      <c r="U360" s="71"/>
      <c r="V360" s="71"/>
      <c r="W360" s="15">
        <f t="shared" si="52"/>
        <v>0</v>
      </c>
      <c r="X360">
        <v>351</v>
      </c>
      <c r="Y360"/>
      <c r="Z360"/>
      <c r="AA360"/>
      <c r="AB360" s="115">
        <f>dec!E360</f>
        <v>0</v>
      </c>
      <c r="AC360" s="113">
        <f>dec!F360</f>
        <v>0</v>
      </c>
      <c r="AD360" s="115">
        <f>dec!G360</f>
        <v>0</v>
      </c>
      <c r="AE360" s="113">
        <f>dec!H360</f>
        <v>0</v>
      </c>
      <c r="AF360" s="16"/>
      <c r="AG360" s="18">
        <f t="shared" si="57"/>
        <v>0</v>
      </c>
      <c r="AH360" s="85">
        <f t="shared" si="57"/>
        <v>0</v>
      </c>
      <c r="AI360" s="18">
        <f t="shared" si="58"/>
        <v>0</v>
      </c>
      <c r="AJ360" s="85">
        <f t="shared" si="58"/>
        <v>0</v>
      </c>
      <c r="AK360" s="81">
        <f t="shared" si="59"/>
        <v>-351</v>
      </c>
      <c r="AL360"/>
      <c r="AM360"/>
      <c r="AN360"/>
    </row>
    <row r="361" spans="1:40" s="1" customFormat="1" ht="18.75">
      <c r="A361" s="17">
        <v>352</v>
      </c>
      <c r="B361" s="17" t="s">
        <v>557</v>
      </c>
      <c r="C361" s="17">
        <v>352</v>
      </c>
      <c r="D361" s="21"/>
      <c r="E361" s="34">
        <f t="shared" si="53"/>
        <v>0</v>
      </c>
      <c r="F361" s="35">
        <f t="shared" si="53"/>
        <v>0</v>
      </c>
      <c r="G361" s="34">
        <f t="shared" si="54"/>
        <v>5</v>
      </c>
      <c r="H361" s="36">
        <f t="shared" si="54"/>
        <v>27087</v>
      </c>
      <c r="I361" s="21"/>
      <c r="J361" s="15">
        <v>0</v>
      </c>
      <c r="K361" s="15">
        <v>-4850</v>
      </c>
      <c r="L361" s="16"/>
      <c r="M361" s="16"/>
      <c r="N361" s="36">
        <f t="shared" si="55"/>
        <v>0</v>
      </c>
      <c r="O361" s="36">
        <f t="shared" si="56"/>
        <v>22237</v>
      </c>
      <c r="P361" s="16"/>
      <c r="Q361" s="85">
        <f t="shared" si="50"/>
        <v>44479</v>
      </c>
      <c r="R361" s="16"/>
      <c r="S361" s="15">
        <f t="shared" si="51"/>
        <v>0</v>
      </c>
      <c r="T361">
        <v>352</v>
      </c>
      <c r="U361"/>
      <c r="V361"/>
      <c r="W361" s="15">
        <f t="shared" si="52"/>
        <v>0</v>
      </c>
      <c r="X361">
        <v>352</v>
      </c>
      <c r="Y361">
        <v>5</v>
      </c>
      <c r="Z361">
        <v>27087</v>
      </c>
      <c r="AA361"/>
      <c r="AB361" s="115">
        <f>dec!E361</f>
        <v>0</v>
      </c>
      <c r="AC361" s="113">
        <f>dec!F361</f>
        <v>0</v>
      </c>
      <c r="AD361" s="115">
        <f>dec!G361</f>
        <v>6</v>
      </c>
      <c r="AE361" s="113">
        <f>dec!H361</f>
        <v>33408</v>
      </c>
      <c r="AF361" s="16"/>
      <c r="AG361" s="18">
        <f t="shared" si="57"/>
        <v>0</v>
      </c>
      <c r="AH361" s="85">
        <f t="shared" si="57"/>
        <v>0</v>
      </c>
      <c r="AI361" s="18">
        <f t="shared" si="58"/>
        <v>-1</v>
      </c>
      <c r="AJ361" s="85">
        <f t="shared" si="58"/>
        <v>-6321</v>
      </c>
      <c r="AK361" s="81">
        <f t="shared" si="59"/>
        <v>-352</v>
      </c>
      <c r="AL361"/>
      <c r="AM361"/>
      <c r="AN361"/>
    </row>
    <row r="362" spans="1:40" s="1" customFormat="1" ht="18.75">
      <c r="A362" s="17">
        <v>406</v>
      </c>
      <c r="B362" s="17" t="s">
        <v>520</v>
      </c>
      <c r="C362" s="17">
        <v>406</v>
      </c>
      <c r="D362" s="21"/>
      <c r="E362" s="34">
        <f t="shared" si="53"/>
        <v>0</v>
      </c>
      <c r="F362" s="35">
        <f t="shared" si="53"/>
        <v>0</v>
      </c>
      <c r="G362" s="34">
        <f t="shared" si="54"/>
        <v>0</v>
      </c>
      <c r="H362" s="36">
        <f t="shared" si="54"/>
        <v>0</v>
      </c>
      <c r="I362" s="21"/>
      <c r="J362" s="15">
        <v>0</v>
      </c>
      <c r="K362" s="15">
        <v>0</v>
      </c>
      <c r="L362" s="16"/>
      <c r="M362" s="16"/>
      <c r="N362" s="36">
        <f t="shared" si="55"/>
        <v>0</v>
      </c>
      <c r="O362" s="36">
        <f t="shared" si="56"/>
        <v>0</v>
      </c>
      <c r="P362" s="16"/>
      <c r="Q362" s="85">
        <f t="shared" si="50"/>
        <v>0</v>
      </c>
      <c r="R362" s="16"/>
      <c r="S362" s="15">
        <f t="shared" si="51"/>
        <v>0</v>
      </c>
      <c r="T362">
        <v>406</v>
      </c>
      <c r="U362"/>
      <c r="V362"/>
      <c r="W362" s="15">
        <f t="shared" si="52"/>
        <v>0</v>
      </c>
      <c r="X362">
        <v>406</v>
      </c>
      <c r="Y362"/>
      <c r="Z362"/>
      <c r="AA362"/>
      <c r="AB362" s="115">
        <f>dec!E362</f>
        <v>0</v>
      </c>
      <c r="AC362" s="113">
        <f>dec!F362</f>
        <v>0</v>
      </c>
      <c r="AD362" s="115">
        <f>dec!G362</f>
        <v>0</v>
      </c>
      <c r="AE362" s="113">
        <f>dec!H362</f>
        <v>0</v>
      </c>
      <c r="AF362" s="16"/>
      <c r="AG362" s="18">
        <f t="shared" si="57"/>
        <v>0</v>
      </c>
      <c r="AH362" s="85">
        <f t="shared" si="57"/>
        <v>0</v>
      </c>
      <c r="AI362" s="18">
        <f t="shared" si="58"/>
        <v>0</v>
      </c>
      <c r="AJ362" s="85">
        <f t="shared" si="58"/>
        <v>0</v>
      </c>
      <c r="AK362" s="81">
        <f t="shared" si="59"/>
        <v>-406</v>
      </c>
      <c r="AL362"/>
      <c r="AM362"/>
      <c r="AN362"/>
    </row>
    <row r="363" spans="1:40" ht="18.75">
      <c r="A363" s="19">
        <v>600</v>
      </c>
      <c r="B363" s="19" t="s">
        <v>851</v>
      </c>
      <c r="C363" s="19">
        <v>701</v>
      </c>
      <c r="D363" s="21"/>
      <c r="E363" s="34">
        <f t="shared" si="53"/>
        <v>42.5</v>
      </c>
      <c r="F363" s="35">
        <f t="shared" si="53"/>
        <v>256488</v>
      </c>
      <c r="G363" s="34">
        <f t="shared" si="54"/>
        <v>14.5</v>
      </c>
      <c r="H363" s="36">
        <f t="shared" si="54"/>
        <v>103099</v>
      </c>
      <c r="I363" s="21"/>
      <c r="J363" s="15">
        <v>0</v>
      </c>
      <c r="K363" s="15">
        <v>0</v>
      </c>
      <c r="L363" s="16"/>
      <c r="M363" s="16"/>
      <c r="N363" s="36">
        <f t="shared" si="55"/>
        <v>256488</v>
      </c>
      <c r="O363" s="36">
        <f t="shared" si="56"/>
        <v>103099</v>
      </c>
      <c r="P363" s="20"/>
      <c r="Q363" s="85">
        <f t="shared" si="50"/>
        <v>719231</v>
      </c>
      <c r="R363" s="20"/>
      <c r="S363" s="15">
        <f t="shared" si="51"/>
        <v>0</v>
      </c>
      <c r="T363">
        <v>600</v>
      </c>
      <c r="U363">
        <v>42.5</v>
      </c>
      <c r="V363">
        <v>256488</v>
      </c>
      <c r="W363" s="15">
        <f t="shared" si="52"/>
        <v>0</v>
      </c>
      <c r="X363">
        <v>600</v>
      </c>
      <c r="Y363">
        <v>14.5</v>
      </c>
      <c r="Z363">
        <v>103099</v>
      </c>
      <c r="AA363"/>
      <c r="AB363" s="115">
        <f>dec!E363</f>
        <v>39</v>
      </c>
      <c r="AC363" s="113">
        <f>dec!F363</f>
        <v>241662</v>
      </c>
      <c r="AD363" s="115">
        <f>dec!G363</f>
        <v>12</v>
      </c>
      <c r="AE363" s="113">
        <f>dec!H363</f>
        <v>110698</v>
      </c>
      <c r="AF363" s="16"/>
      <c r="AG363" s="18">
        <f t="shared" si="57"/>
        <v>3.5</v>
      </c>
      <c r="AH363" s="85">
        <f t="shared" si="57"/>
        <v>14826</v>
      </c>
      <c r="AI363" s="18">
        <f t="shared" si="58"/>
        <v>2.5</v>
      </c>
      <c r="AJ363" s="85">
        <f t="shared" si="58"/>
        <v>-7599</v>
      </c>
      <c r="AK363" s="81">
        <f t="shared" si="59"/>
        <v>-600</v>
      </c>
      <c r="AL363"/>
      <c r="AM363"/>
      <c r="AN363"/>
    </row>
    <row r="364" spans="1:40" ht="18.75">
      <c r="A364" s="19">
        <v>603</v>
      </c>
      <c r="B364" s="19" t="s">
        <v>1290</v>
      </c>
      <c r="C364" s="19">
        <v>702</v>
      </c>
      <c r="D364" s="21"/>
      <c r="E364" s="34">
        <f t="shared" si="53"/>
        <v>59</v>
      </c>
      <c r="F364" s="35">
        <f t="shared" si="53"/>
        <v>378546</v>
      </c>
      <c r="G364" s="34">
        <f t="shared" si="54"/>
        <v>69</v>
      </c>
      <c r="H364" s="36">
        <f t="shared" si="54"/>
        <v>413977</v>
      </c>
      <c r="I364" s="21"/>
      <c r="J364" s="15">
        <v>0</v>
      </c>
      <c r="K364" s="15">
        <v>0</v>
      </c>
      <c r="L364" s="16"/>
      <c r="M364" s="16"/>
      <c r="N364" s="36">
        <f t="shared" si="55"/>
        <v>378546</v>
      </c>
      <c r="O364" s="36">
        <f t="shared" si="56"/>
        <v>413977</v>
      </c>
      <c r="P364" s="20"/>
      <c r="Q364" s="85">
        <f t="shared" si="50"/>
        <v>1585174</v>
      </c>
      <c r="R364" s="20"/>
      <c r="S364" s="15">
        <f t="shared" si="51"/>
        <v>0</v>
      </c>
      <c r="T364">
        <v>603</v>
      </c>
      <c r="U364">
        <v>59</v>
      </c>
      <c r="V364">
        <v>378546</v>
      </c>
      <c r="W364" s="15">
        <f t="shared" si="52"/>
        <v>0</v>
      </c>
      <c r="X364">
        <v>603</v>
      </c>
      <c r="Y364">
        <v>69</v>
      </c>
      <c r="Z364">
        <v>413977</v>
      </c>
      <c r="AA364"/>
      <c r="AB364" s="115">
        <f>dec!E364</f>
        <v>50</v>
      </c>
      <c r="AC364" s="113">
        <f>dec!F364</f>
        <v>297454</v>
      </c>
      <c r="AD364" s="115">
        <f>dec!G364</f>
        <v>70.5</v>
      </c>
      <c r="AE364" s="113">
        <f>dec!H364</f>
        <v>451780</v>
      </c>
      <c r="AF364" s="16"/>
      <c r="AG364" s="18">
        <f t="shared" si="57"/>
        <v>9</v>
      </c>
      <c r="AH364" s="85">
        <f t="shared" si="57"/>
        <v>81092</v>
      </c>
      <c r="AI364" s="18">
        <f t="shared" si="58"/>
        <v>-1.5</v>
      </c>
      <c r="AJ364" s="85">
        <f t="shared" si="58"/>
        <v>-37803</v>
      </c>
      <c r="AK364" s="81">
        <f t="shared" si="59"/>
        <v>-603</v>
      </c>
      <c r="AL364"/>
      <c r="AM364"/>
      <c r="AN364"/>
    </row>
    <row r="365" spans="1:40" ht="18.75">
      <c r="A365" s="19">
        <v>605</v>
      </c>
      <c r="B365" s="19" t="s">
        <v>521</v>
      </c>
      <c r="C365" s="19">
        <v>703</v>
      </c>
      <c r="D365" s="21"/>
      <c r="E365" s="34">
        <f t="shared" si="53"/>
        <v>89</v>
      </c>
      <c r="F365" s="35">
        <f t="shared" si="53"/>
        <v>614793</v>
      </c>
      <c r="G365" s="34">
        <f t="shared" si="54"/>
        <v>31</v>
      </c>
      <c r="H365" s="36">
        <f t="shared" si="54"/>
        <v>224666</v>
      </c>
      <c r="I365" s="21"/>
      <c r="J365" s="15">
        <v>0</v>
      </c>
      <c r="K365" s="15">
        <v>0</v>
      </c>
      <c r="L365" s="16"/>
      <c r="M365" s="16"/>
      <c r="N365" s="36">
        <f t="shared" si="55"/>
        <v>614793</v>
      </c>
      <c r="O365" s="36">
        <f t="shared" si="56"/>
        <v>224666</v>
      </c>
      <c r="P365" s="20"/>
      <c r="Q365" s="85">
        <f t="shared" si="50"/>
        <v>1679038</v>
      </c>
      <c r="R365" s="20"/>
      <c r="S365" s="15">
        <f t="shared" si="51"/>
        <v>0</v>
      </c>
      <c r="T365">
        <v>605</v>
      </c>
      <c r="U365">
        <v>89</v>
      </c>
      <c r="V365">
        <v>614793</v>
      </c>
      <c r="W365" s="15">
        <f t="shared" si="52"/>
        <v>0</v>
      </c>
      <c r="X365">
        <v>605</v>
      </c>
      <c r="Y365">
        <v>31</v>
      </c>
      <c r="Z365">
        <v>224666</v>
      </c>
      <c r="AA365"/>
      <c r="AB365" s="115">
        <f>dec!E365</f>
        <v>73</v>
      </c>
      <c r="AC365" s="113">
        <f>dec!F365</f>
        <v>482749</v>
      </c>
      <c r="AD365" s="115">
        <f>dec!G365</f>
        <v>31</v>
      </c>
      <c r="AE365" s="113">
        <f>dec!H365</f>
        <v>241845</v>
      </c>
      <c r="AF365" s="16"/>
      <c r="AG365" s="18">
        <f t="shared" si="57"/>
        <v>16</v>
      </c>
      <c r="AH365" s="85">
        <f t="shared" si="57"/>
        <v>132044</v>
      </c>
      <c r="AI365" s="18">
        <f t="shared" si="58"/>
        <v>0</v>
      </c>
      <c r="AJ365" s="85">
        <f t="shared" si="58"/>
        <v>-17179</v>
      </c>
      <c r="AK365" s="81">
        <f t="shared" si="59"/>
        <v>-605</v>
      </c>
      <c r="AL365"/>
      <c r="AM365"/>
      <c r="AN365"/>
    </row>
    <row r="366" spans="1:40" ht="18.75">
      <c r="A366" s="19">
        <v>610</v>
      </c>
      <c r="B366" s="19" t="s">
        <v>852</v>
      </c>
      <c r="C366" s="19">
        <v>704</v>
      </c>
      <c r="D366" s="21"/>
      <c r="E366" s="34">
        <f t="shared" si="53"/>
        <v>150</v>
      </c>
      <c r="F366" s="35">
        <f t="shared" si="53"/>
        <v>829230</v>
      </c>
      <c r="G366" s="34">
        <f t="shared" si="54"/>
        <v>54.5</v>
      </c>
      <c r="H366" s="36">
        <f t="shared" si="54"/>
        <v>305100</v>
      </c>
      <c r="I366" s="21"/>
      <c r="J366" s="15">
        <v>0</v>
      </c>
      <c r="K366" s="15">
        <v>3189</v>
      </c>
      <c r="L366" s="16"/>
      <c r="M366" s="16"/>
      <c r="N366" s="36">
        <f t="shared" si="55"/>
        <v>829230</v>
      </c>
      <c r="O366" s="36">
        <f t="shared" si="56"/>
        <v>308289</v>
      </c>
      <c r="P366" s="20"/>
      <c r="Q366" s="85">
        <f t="shared" si="50"/>
        <v>2275242.5</v>
      </c>
      <c r="R366" s="20"/>
      <c r="S366" s="15">
        <f t="shared" si="51"/>
        <v>0</v>
      </c>
      <c r="T366">
        <v>610</v>
      </c>
      <c r="U366">
        <v>150</v>
      </c>
      <c r="V366">
        <v>829230</v>
      </c>
      <c r="W366" s="15">
        <f t="shared" si="52"/>
        <v>0</v>
      </c>
      <c r="X366">
        <v>610</v>
      </c>
      <c r="Y366">
        <v>54.5</v>
      </c>
      <c r="Z366">
        <v>305100</v>
      </c>
      <c r="AA366"/>
      <c r="AB366" s="115">
        <f>dec!E366</f>
        <v>197</v>
      </c>
      <c r="AC366" s="113">
        <f>dec!F366</f>
        <v>1042442</v>
      </c>
      <c r="AD366" s="115">
        <f>dec!G366</f>
        <v>61</v>
      </c>
      <c r="AE366" s="113">
        <f>dec!H366</f>
        <v>338615</v>
      </c>
      <c r="AF366" s="16"/>
      <c r="AG366" s="18">
        <f t="shared" si="57"/>
        <v>-47</v>
      </c>
      <c r="AH366" s="85">
        <f t="shared" si="57"/>
        <v>-213212</v>
      </c>
      <c r="AI366" s="18">
        <f t="shared" si="58"/>
        <v>-6.5</v>
      </c>
      <c r="AJ366" s="85">
        <f t="shared" si="58"/>
        <v>-33515</v>
      </c>
      <c r="AK366" s="81">
        <f t="shared" si="59"/>
        <v>-610</v>
      </c>
      <c r="AL366"/>
      <c r="AM366"/>
      <c r="AN366"/>
    </row>
    <row r="367" spans="1:40" ht="18.75">
      <c r="A367" s="19">
        <v>615</v>
      </c>
      <c r="B367" s="19" t="s">
        <v>805</v>
      </c>
      <c r="C367" s="19">
        <v>705</v>
      </c>
      <c r="D367" s="21"/>
      <c r="E367" s="34">
        <f t="shared" si="53"/>
        <v>57</v>
      </c>
      <c r="F367" s="35">
        <f t="shared" si="53"/>
        <v>330215</v>
      </c>
      <c r="G367" s="34">
        <f t="shared" si="54"/>
        <v>367</v>
      </c>
      <c r="H367" s="36">
        <f t="shared" si="54"/>
        <v>2214962</v>
      </c>
      <c r="I367" s="21"/>
      <c r="J367" s="15">
        <v>0</v>
      </c>
      <c r="K367" s="15">
        <v>2990</v>
      </c>
      <c r="L367" s="16"/>
      <c r="M367" s="16"/>
      <c r="N367" s="36">
        <f t="shared" si="55"/>
        <v>330215</v>
      </c>
      <c r="O367" s="36">
        <f t="shared" si="56"/>
        <v>2217952</v>
      </c>
      <c r="P367" s="20"/>
      <c r="Q367" s="85">
        <f t="shared" si="50"/>
        <v>5096758</v>
      </c>
      <c r="R367" s="20"/>
      <c r="S367" s="15">
        <f t="shared" si="51"/>
        <v>0</v>
      </c>
      <c r="T367">
        <v>615</v>
      </c>
      <c r="U367">
        <v>57</v>
      </c>
      <c r="V367">
        <v>330215</v>
      </c>
      <c r="W367" s="15">
        <f t="shared" si="52"/>
        <v>0</v>
      </c>
      <c r="X367">
        <v>615</v>
      </c>
      <c r="Y367">
        <v>367</v>
      </c>
      <c r="Z367">
        <v>2214962</v>
      </c>
      <c r="AA367"/>
      <c r="AB367" s="115">
        <f>dec!E367</f>
        <v>52</v>
      </c>
      <c r="AC367" s="113">
        <f>dec!F367</f>
        <v>335741</v>
      </c>
      <c r="AD367" s="115">
        <f>dec!G367</f>
        <v>355</v>
      </c>
      <c r="AE367" s="113">
        <f>dec!H367</f>
        <v>2145696</v>
      </c>
      <c r="AF367" s="16"/>
      <c r="AG367" s="18">
        <f t="shared" si="57"/>
        <v>5</v>
      </c>
      <c r="AH367" s="85">
        <f t="shared" si="57"/>
        <v>-5526</v>
      </c>
      <c r="AI367" s="18">
        <f t="shared" si="58"/>
        <v>12</v>
      </c>
      <c r="AJ367" s="85">
        <f t="shared" si="58"/>
        <v>69266</v>
      </c>
      <c r="AK367" s="81">
        <f t="shared" si="59"/>
        <v>-615</v>
      </c>
      <c r="AL367"/>
      <c r="AM367"/>
      <c r="AN367"/>
    </row>
    <row r="368" spans="1:40" ht="18.75">
      <c r="A368" s="19">
        <v>616</v>
      </c>
      <c r="B368" s="19" t="s">
        <v>1513</v>
      </c>
      <c r="C368" s="19">
        <v>616</v>
      </c>
      <c r="D368" s="21"/>
      <c r="E368" s="34">
        <f t="shared" si="53"/>
        <v>120</v>
      </c>
      <c r="F368" s="35">
        <f t="shared" si="53"/>
        <v>794895</v>
      </c>
      <c r="G368" s="34">
        <f t="shared" si="54"/>
        <v>123</v>
      </c>
      <c r="H368" s="36">
        <f t="shared" si="54"/>
        <v>737982</v>
      </c>
      <c r="I368" s="21"/>
      <c r="J368" s="15">
        <v>0</v>
      </c>
      <c r="K368" s="15">
        <v>3189</v>
      </c>
      <c r="L368" s="16"/>
      <c r="M368" s="16"/>
      <c r="N368" s="36">
        <f t="shared" si="55"/>
        <v>794895</v>
      </c>
      <c r="O368" s="36">
        <f t="shared" si="56"/>
        <v>741171</v>
      </c>
      <c r="P368" s="20"/>
      <c r="Q368" s="85">
        <f t="shared" si="50"/>
        <v>3072375</v>
      </c>
      <c r="R368" s="20"/>
      <c r="S368" s="15">
        <f t="shared" si="51"/>
        <v>0</v>
      </c>
      <c r="T368">
        <v>616</v>
      </c>
      <c r="U368">
        <v>120</v>
      </c>
      <c r="V368">
        <v>794895</v>
      </c>
      <c r="W368" s="15">
        <f t="shared" si="52"/>
        <v>0</v>
      </c>
      <c r="X368">
        <v>616</v>
      </c>
      <c r="Y368">
        <v>123</v>
      </c>
      <c r="Z368">
        <v>737982</v>
      </c>
      <c r="AA368"/>
      <c r="AB368" s="115">
        <f>dec!E368</f>
        <v>134</v>
      </c>
      <c r="AC368" s="113">
        <f>dec!F368</f>
        <v>819792</v>
      </c>
      <c r="AD368" s="115">
        <f>dec!G368</f>
        <v>126.5</v>
      </c>
      <c r="AE368" s="113">
        <f>dec!H368</f>
        <v>727004</v>
      </c>
      <c r="AF368" s="16"/>
      <c r="AG368" s="18">
        <f t="shared" si="57"/>
        <v>-14</v>
      </c>
      <c r="AH368" s="85">
        <f t="shared" si="57"/>
        <v>-24897</v>
      </c>
      <c r="AI368" s="18">
        <f t="shared" si="58"/>
        <v>-3.5</v>
      </c>
      <c r="AJ368" s="85">
        <f t="shared" si="58"/>
        <v>10978</v>
      </c>
      <c r="AK368" s="81">
        <f t="shared" si="59"/>
        <v>-616</v>
      </c>
      <c r="AL368"/>
      <c r="AM368"/>
      <c r="AN368"/>
    </row>
    <row r="369" spans="1:40" ht="18.75">
      <c r="A369" s="19">
        <v>618</v>
      </c>
      <c r="B369" s="19" t="s">
        <v>1295</v>
      </c>
      <c r="C369" s="19">
        <v>706</v>
      </c>
      <c r="D369" s="21"/>
      <c r="E369" s="34">
        <f t="shared" si="53"/>
        <v>241</v>
      </c>
      <c r="F369" s="35">
        <f t="shared" si="53"/>
        <v>1307314</v>
      </c>
      <c r="G369" s="34">
        <f t="shared" si="54"/>
        <v>106</v>
      </c>
      <c r="H369" s="36">
        <f t="shared" si="54"/>
        <v>621157</v>
      </c>
      <c r="I369" s="21"/>
      <c r="J369" s="15">
        <v>0</v>
      </c>
      <c r="K369" s="15">
        <v>0</v>
      </c>
      <c r="L369" s="16"/>
      <c r="M369" s="16"/>
      <c r="N369" s="36">
        <f t="shared" si="55"/>
        <v>1307314</v>
      </c>
      <c r="O369" s="36">
        <f t="shared" si="56"/>
        <v>621157</v>
      </c>
      <c r="P369" s="20"/>
      <c r="Q369" s="85">
        <f t="shared" si="50"/>
        <v>3857289</v>
      </c>
      <c r="R369" s="20"/>
      <c r="S369" s="15">
        <f t="shared" si="51"/>
        <v>0</v>
      </c>
      <c r="T369" s="122">
        <v>618</v>
      </c>
      <c r="U369" s="71">
        <v>241</v>
      </c>
      <c r="V369" s="71">
        <v>1307314</v>
      </c>
      <c r="W369" s="15">
        <f t="shared" si="52"/>
        <v>0</v>
      </c>
      <c r="X369">
        <v>618</v>
      </c>
      <c r="Y369">
        <v>106</v>
      </c>
      <c r="Z369">
        <v>621157</v>
      </c>
      <c r="AA369"/>
      <c r="AB369" s="115">
        <f>dec!E369</f>
        <v>226</v>
      </c>
      <c r="AC369" s="113">
        <f>dec!F369</f>
        <v>1270730</v>
      </c>
      <c r="AD369" s="115">
        <f>dec!G369</f>
        <v>96.5</v>
      </c>
      <c r="AE369" s="113">
        <f>dec!H369</f>
        <v>558660</v>
      </c>
      <c r="AF369" s="16"/>
      <c r="AG369" s="18">
        <f t="shared" si="57"/>
        <v>15</v>
      </c>
      <c r="AH369" s="85">
        <f t="shared" si="57"/>
        <v>36584</v>
      </c>
      <c r="AI369" s="18">
        <f t="shared" si="58"/>
        <v>9.5</v>
      </c>
      <c r="AJ369" s="85">
        <f t="shared" si="58"/>
        <v>62497</v>
      </c>
      <c r="AK369" s="81">
        <f t="shared" si="59"/>
        <v>-618</v>
      </c>
      <c r="AL369"/>
      <c r="AM369"/>
      <c r="AN369"/>
    </row>
    <row r="370" spans="1:40" ht="18.75">
      <c r="A370" s="19">
        <v>620</v>
      </c>
      <c r="B370" s="19" t="s">
        <v>1271</v>
      </c>
      <c r="C370" s="19">
        <v>707</v>
      </c>
      <c r="D370" s="21"/>
      <c r="E370" s="34">
        <f t="shared" si="53"/>
        <v>93</v>
      </c>
      <c r="F370" s="35">
        <f t="shared" si="53"/>
        <v>520315</v>
      </c>
      <c r="G370" s="34">
        <f t="shared" si="54"/>
        <v>32</v>
      </c>
      <c r="H370" s="36">
        <f t="shared" si="54"/>
        <v>171333</v>
      </c>
      <c r="I370" s="21"/>
      <c r="J370" s="15">
        <v>0</v>
      </c>
      <c r="K370" s="15">
        <v>0</v>
      </c>
      <c r="L370" s="16"/>
      <c r="M370" s="16"/>
      <c r="N370" s="36">
        <f t="shared" si="55"/>
        <v>520315</v>
      </c>
      <c r="O370" s="36">
        <f t="shared" si="56"/>
        <v>171333</v>
      </c>
      <c r="P370" s="20"/>
      <c r="Q370" s="85">
        <f t="shared" si="50"/>
        <v>1383421</v>
      </c>
      <c r="R370" s="20"/>
      <c r="S370" s="15">
        <f t="shared" si="51"/>
        <v>0</v>
      </c>
      <c r="T370">
        <v>620</v>
      </c>
      <c r="U370">
        <v>93</v>
      </c>
      <c r="V370">
        <v>520315</v>
      </c>
      <c r="W370" s="15">
        <f t="shared" si="52"/>
        <v>0</v>
      </c>
      <c r="X370">
        <v>620</v>
      </c>
      <c r="Y370">
        <v>32</v>
      </c>
      <c r="Z370">
        <v>171333</v>
      </c>
      <c r="AA370"/>
      <c r="AB370" s="115">
        <f>dec!E370</f>
        <v>90</v>
      </c>
      <c r="AC370" s="113">
        <f>dec!F370</f>
        <v>514387</v>
      </c>
      <c r="AD370" s="115">
        <f>dec!G370</f>
        <v>28</v>
      </c>
      <c r="AE370" s="113">
        <f>dec!H370</f>
        <v>158266</v>
      </c>
      <c r="AF370" s="16"/>
      <c r="AG370" s="18">
        <f t="shared" si="57"/>
        <v>3</v>
      </c>
      <c r="AH370" s="85">
        <f t="shared" si="57"/>
        <v>5928</v>
      </c>
      <c r="AI370" s="18">
        <f t="shared" si="58"/>
        <v>4</v>
      </c>
      <c r="AJ370" s="85">
        <f t="shared" si="58"/>
        <v>13067</v>
      </c>
      <c r="AK370" s="81">
        <f t="shared" si="59"/>
        <v>-620</v>
      </c>
      <c r="AL370"/>
      <c r="AM370"/>
      <c r="AN370"/>
    </row>
    <row r="371" spans="1:40" ht="18.75">
      <c r="A371" s="19">
        <v>622</v>
      </c>
      <c r="B371" s="19" t="s">
        <v>800</v>
      </c>
      <c r="C371" s="19">
        <v>765</v>
      </c>
      <c r="D371" s="21"/>
      <c r="E371" s="34">
        <f t="shared" si="53"/>
        <v>41</v>
      </c>
      <c r="F371" s="35">
        <f t="shared" si="53"/>
        <v>205000</v>
      </c>
      <c r="G371" s="34">
        <f t="shared" si="54"/>
        <v>74.5</v>
      </c>
      <c r="H371" s="36">
        <f t="shared" si="54"/>
        <v>433005</v>
      </c>
      <c r="I371" s="21"/>
      <c r="J371" s="15">
        <v>0</v>
      </c>
      <c r="K371" s="15">
        <v>0</v>
      </c>
      <c r="L371" s="16"/>
      <c r="M371" s="16"/>
      <c r="N371" s="36">
        <f t="shared" si="55"/>
        <v>205000</v>
      </c>
      <c r="O371" s="36">
        <f t="shared" si="56"/>
        <v>433005</v>
      </c>
      <c r="P371" s="20"/>
      <c r="Q371" s="85">
        <f t="shared" si="50"/>
        <v>1276125.5</v>
      </c>
      <c r="R371" s="20"/>
      <c r="S371" s="15">
        <f t="shared" si="51"/>
        <v>0</v>
      </c>
      <c r="T371">
        <v>622</v>
      </c>
      <c r="U371">
        <v>41</v>
      </c>
      <c r="V371">
        <v>205000</v>
      </c>
      <c r="W371" s="15">
        <f t="shared" si="52"/>
        <v>0</v>
      </c>
      <c r="X371">
        <v>622</v>
      </c>
      <c r="Y371">
        <v>74.5</v>
      </c>
      <c r="Z371">
        <v>433005</v>
      </c>
      <c r="AA371"/>
      <c r="AB371" s="115">
        <f>dec!E371</f>
        <v>43</v>
      </c>
      <c r="AC371" s="113">
        <f>dec!F371</f>
        <v>226000</v>
      </c>
      <c r="AD371" s="115">
        <f>dec!G371</f>
        <v>81.5</v>
      </c>
      <c r="AE371" s="113">
        <f>dec!H371</f>
        <v>471917</v>
      </c>
      <c r="AF371" s="16"/>
      <c r="AG371" s="18">
        <f t="shared" si="57"/>
        <v>-2</v>
      </c>
      <c r="AH371" s="85">
        <f t="shared" si="57"/>
        <v>-21000</v>
      </c>
      <c r="AI371" s="18">
        <f t="shared" si="58"/>
        <v>-7</v>
      </c>
      <c r="AJ371" s="85">
        <f t="shared" si="58"/>
        <v>-38912</v>
      </c>
      <c r="AK371" s="81">
        <f t="shared" si="59"/>
        <v>-622</v>
      </c>
      <c r="AL371"/>
      <c r="AM371"/>
      <c r="AN371"/>
    </row>
    <row r="372" spans="1:40" ht="18.75">
      <c r="A372" s="19">
        <v>625</v>
      </c>
      <c r="B372" s="19" t="s">
        <v>842</v>
      </c>
      <c r="C372" s="19">
        <v>710</v>
      </c>
      <c r="D372" s="21"/>
      <c r="E372" s="34">
        <f t="shared" si="53"/>
        <v>30</v>
      </c>
      <c r="F372" s="35">
        <f t="shared" si="53"/>
        <v>170248</v>
      </c>
      <c r="G372" s="34">
        <f t="shared" si="54"/>
        <v>152</v>
      </c>
      <c r="H372" s="36">
        <f t="shared" si="54"/>
        <v>799823</v>
      </c>
      <c r="I372" s="21"/>
      <c r="J372" s="15">
        <v>0</v>
      </c>
      <c r="K372" s="15">
        <v>0</v>
      </c>
      <c r="L372" s="16"/>
      <c r="M372" s="16"/>
      <c r="N372" s="36">
        <f t="shared" si="55"/>
        <v>170248</v>
      </c>
      <c r="O372" s="36">
        <f t="shared" si="56"/>
        <v>799823</v>
      </c>
      <c r="P372" s="20"/>
      <c r="Q372" s="85">
        <f t="shared" si="50"/>
        <v>1940324</v>
      </c>
      <c r="R372" s="20"/>
      <c r="S372" s="15">
        <f t="shared" si="51"/>
        <v>0</v>
      </c>
      <c r="T372">
        <v>625</v>
      </c>
      <c r="U372">
        <v>30</v>
      </c>
      <c r="V372">
        <v>170248</v>
      </c>
      <c r="W372" s="15">
        <f t="shared" si="52"/>
        <v>0</v>
      </c>
      <c r="X372">
        <v>625</v>
      </c>
      <c r="Y372">
        <v>152</v>
      </c>
      <c r="Z372">
        <v>799823</v>
      </c>
      <c r="AA372"/>
      <c r="AB372" s="115">
        <f>dec!E372</f>
        <v>29</v>
      </c>
      <c r="AC372" s="113">
        <f>dec!F372</f>
        <v>172000</v>
      </c>
      <c r="AD372" s="115">
        <f>dec!G372</f>
        <v>151</v>
      </c>
      <c r="AE372" s="113">
        <f>dec!H372</f>
        <v>780499</v>
      </c>
      <c r="AF372" s="16"/>
      <c r="AG372" s="18">
        <f t="shared" si="57"/>
        <v>1</v>
      </c>
      <c r="AH372" s="85">
        <f t="shared" si="57"/>
        <v>-1752</v>
      </c>
      <c r="AI372" s="18">
        <f t="shared" si="58"/>
        <v>1</v>
      </c>
      <c r="AJ372" s="85">
        <f t="shared" si="58"/>
        <v>19324</v>
      </c>
      <c r="AK372" s="81">
        <f t="shared" si="59"/>
        <v>-625</v>
      </c>
      <c r="AL372"/>
      <c r="AM372"/>
      <c r="AN372"/>
    </row>
    <row r="373" spans="1:40" ht="18.75">
      <c r="A373" s="19">
        <v>632</v>
      </c>
      <c r="B373" s="19" t="s">
        <v>819</v>
      </c>
      <c r="C373" s="19">
        <v>632</v>
      </c>
      <c r="D373" s="21"/>
      <c r="E373" s="34">
        <f t="shared" si="53"/>
        <v>19</v>
      </c>
      <c r="F373" s="35">
        <f t="shared" si="53"/>
        <v>98525</v>
      </c>
      <c r="G373" s="34">
        <f t="shared" si="54"/>
        <v>10</v>
      </c>
      <c r="H373" s="36">
        <f t="shared" si="54"/>
        <v>50000</v>
      </c>
      <c r="I373" s="21"/>
      <c r="J373" s="15">
        <v>0</v>
      </c>
      <c r="K373" s="15">
        <v>0</v>
      </c>
      <c r="L373" s="16"/>
      <c r="M373" s="16"/>
      <c r="N373" s="36">
        <f t="shared" si="55"/>
        <v>98525</v>
      </c>
      <c r="O373" s="36">
        <f t="shared" si="56"/>
        <v>50000</v>
      </c>
      <c r="P373" s="20"/>
      <c r="Q373" s="85">
        <f t="shared" si="50"/>
        <v>297079</v>
      </c>
      <c r="R373" s="20"/>
      <c r="S373" s="15">
        <f t="shared" si="51"/>
        <v>0</v>
      </c>
      <c r="T373">
        <v>632</v>
      </c>
      <c r="U373">
        <v>19</v>
      </c>
      <c r="V373">
        <v>98525</v>
      </c>
      <c r="W373" s="15">
        <f t="shared" si="52"/>
        <v>0</v>
      </c>
      <c r="X373">
        <v>632</v>
      </c>
      <c r="Y373">
        <v>10</v>
      </c>
      <c r="Z373">
        <v>50000</v>
      </c>
      <c r="AA373"/>
      <c r="AB373" s="115">
        <f>dec!E373</f>
        <v>26</v>
      </c>
      <c r="AC373" s="113">
        <f>dec!F373</f>
        <v>145189</v>
      </c>
      <c r="AD373" s="115">
        <f>dec!G373</f>
        <v>11</v>
      </c>
      <c r="AE373" s="113">
        <f>dec!H373</f>
        <v>59000</v>
      </c>
      <c r="AF373" s="16"/>
      <c r="AG373" s="18">
        <f t="shared" si="57"/>
        <v>-7</v>
      </c>
      <c r="AH373" s="85">
        <f t="shared" si="57"/>
        <v>-46664</v>
      </c>
      <c r="AI373" s="18">
        <f t="shared" si="58"/>
        <v>-1</v>
      </c>
      <c r="AJ373" s="85">
        <f t="shared" si="58"/>
        <v>-9000</v>
      </c>
      <c r="AK373" s="81">
        <f t="shared" si="59"/>
        <v>-632</v>
      </c>
      <c r="AL373"/>
      <c r="AM373"/>
      <c r="AN373"/>
    </row>
    <row r="374" spans="1:40" ht="18.75">
      <c r="A374" s="19">
        <v>635</v>
      </c>
      <c r="B374" s="19" t="s">
        <v>1291</v>
      </c>
      <c r="C374" s="19">
        <v>712</v>
      </c>
      <c r="D374" s="21"/>
      <c r="E374" s="34">
        <f t="shared" si="53"/>
        <v>148</v>
      </c>
      <c r="F374" s="35">
        <f t="shared" si="53"/>
        <v>868465</v>
      </c>
      <c r="G374" s="34">
        <f t="shared" si="54"/>
        <v>143</v>
      </c>
      <c r="H374" s="36">
        <f t="shared" si="54"/>
        <v>783177</v>
      </c>
      <c r="I374" s="21"/>
      <c r="J374" s="15">
        <v>0</v>
      </c>
      <c r="K374" s="15">
        <v>0</v>
      </c>
      <c r="L374" s="16"/>
      <c r="M374" s="16"/>
      <c r="N374" s="36">
        <f t="shared" si="55"/>
        <v>868465</v>
      </c>
      <c r="O374" s="36">
        <f t="shared" si="56"/>
        <v>783177</v>
      </c>
      <c r="P374" s="20"/>
      <c r="Q374" s="85">
        <f t="shared" si="50"/>
        <v>3303575</v>
      </c>
      <c r="R374" s="20"/>
      <c r="S374" s="15">
        <f t="shared" si="51"/>
        <v>0</v>
      </c>
      <c r="T374" s="122">
        <v>635</v>
      </c>
      <c r="U374" s="71">
        <v>148</v>
      </c>
      <c r="V374" s="71">
        <v>868465</v>
      </c>
      <c r="W374" s="15">
        <f t="shared" si="52"/>
        <v>0</v>
      </c>
      <c r="X374">
        <v>635</v>
      </c>
      <c r="Y374">
        <v>143</v>
      </c>
      <c r="Z374">
        <v>783177</v>
      </c>
      <c r="AA374"/>
      <c r="AB374" s="115">
        <f>dec!E374</f>
        <v>161</v>
      </c>
      <c r="AC374" s="113">
        <f>dec!F374</f>
        <v>1022486</v>
      </c>
      <c r="AD374" s="115">
        <f>dec!G374</f>
        <v>158</v>
      </c>
      <c r="AE374" s="113">
        <f>dec!H374</f>
        <v>882971</v>
      </c>
      <c r="AF374" s="16"/>
      <c r="AG374" s="18">
        <f t="shared" si="57"/>
        <v>-13</v>
      </c>
      <c r="AH374" s="85">
        <f t="shared" si="57"/>
        <v>-154021</v>
      </c>
      <c r="AI374" s="18">
        <f t="shared" si="58"/>
        <v>-15</v>
      </c>
      <c r="AJ374" s="85">
        <f t="shared" si="58"/>
        <v>-99794</v>
      </c>
      <c r="AK374" s="81">
        <f t="shared" si="59"/>
        <v>-635</v>
      </c>
      <c r="AL374"/>
      <c r="AM374"/>
      <c r="AN374"/>
    </row>
    <row r="375" spans="1:40" ht="18.75">
      <c r="A375" s="19">
        <v>640</v>
      </c>
      <c r="B375" s="19" t="s">
        <v>916</v>
      </c>
      <c r="C375" s="19">
        <v>713</v>
      </c>
      <c r="D375" s="21"/>
      <c r="E375" s="34">
        <f t="shared" si="53"/>
        <v>0</v>
      </c>
      <c r="F375" s="35">
        <f t="shared" si="53"/>
        <v>0</v>
      </c>
      <c r="G375" s="34">
        <f t="shared" si="54"/>
        <v>0</v>
      </c>
      <c r="H375" s="36">
        <f t="shared" si="54"/>
        <v>0</v>
      </c>
      <c r="I375" s="21"/>
      <c r="J375" s="15">
        <v>0</v>
      </c>
      <c r="K375" s="15">
        <v>0</v>
      </c>
      <c r="L375" s="16"/>
      <c r="M375" s="16"/>
      <c r="N375" s="36">
        <f t="shared" si="55"/>
        <v>0</v>
      </c>
      <c r="O375" s="36">
        <f t="shared" si="56"/>
        <v>0</v>
      </c>
      <c r="P375" s="20"/>
      <c r="Q375" s="85">
        <f t="shared" si="50"/>
        <v>0</v>
      </c>
      <c r="R375" s="20"/>
      <c r="S375" s="15">
        <f t="shared" si="51"/>
        <v>0</v>
      </c>
      <c r="T375">
        <v>640</v>
      </c>
      <c r="U375"/>
      <c r="V375"/>
      <c r="W375" s="15">
        <f t="shared" si="52"/>
        <v>0</v>
      </c>
      <c r="X375">
        <v>640</v>
      </c>
      <c r="Y375"/>
      <c r="Z375"/>
      <c r="AA375"/>
      <c r="AB375" s="115">
        <f>dec!E375</f>
        <v>0</v>
      </c>
      <c r="AC375" s="113">
        <f>dec!F375</f>
        <v>0</v>
      </c>
      <c r="AD375" s="115">
        <f>dec!G375</f>
        <v>1</v>
      </c>
      <c r="AE375" s="113">
        <f>dec!H375</f>
        <v>6700</v>
      </c>
      <c r="AF375" s="16"/>
      <c r="AG375" s="18">
        <f t="shared" si="57"/>
        <v>0</v>
      </c>
      <c r="AH375" s="85">
        <f t="shared" si="57"/>
        <v>0</v>
      </c>
      <c r="AI375" s="18">
        <f t="shared" si="58"/>
        <v>-1</v>
      </c>
      <c r="AJ375" s="85">
        <f t="shared" si="58"/>
        <v>-6700</v>
      </c>
      <c r="AK375" s="81">
        <f t="shared" si="59"/>
        <v>-640</v>
      </c>
      <c r="AL375"/>
      <c r="AM375"/>
      <c r="AN375"/>
    </row>
    <row r="376" spans="1:40" ht="18.75">
      <c r="A376" s="19">
        <v>645</v>
      </c>
      <c r="B376" s="19" t="s">
        <v>782</v>
      </c>
      <c r="C376" s="19">
        <v>714</v>
      </c>
      <c r="D376" s="21"/>
      <c r="E376" s="34">
        <f t="shared" si="53"/>
        <v>97</v>
      </c>
      <c r="F376" s="35">
        <f t="shared" si="53"/>
        <v>674906</v>
      </c>
      <c r="G376" s="34">
        <f t="shared" si="54"/>
        <v>352.5</v>
      </c>
      <c r="H376" s="36">
        <f t="shared" si="54"/>
        <v>2225619</v>
      </c>
      <c r="I376" s="21"/>
      <c r="J376" s="15">
        <v>0</v>
      </c>
      <c r="K376" s="15">
        <v>0</v>
      </c>
      <c r="L376" s="16"/>
      <c r="M376" s="16"/>
      <c r="N376" s="36">
        <f t="shared" si="55"/>
        <v>674906</v>
      </c>
      <c r="O376" s="36">
        <f t="shared" si="56"/>
        <v>2225619</v>
      </c>
      <c r="P376" s="20"/>
      <c r="Q376" s="85">
        <f t="shared" si="50"/>
        <v>5801499.5</v>
      </c>
      <c r="R376" s="20"/>
      <c r="S376" s="15">
        <f t="shared" si="51"/>
        <v>0</v>
      </c>
      <c r="T376">
        <v>645</v>
      </c>
      <c r="U376">
        <v>97</v>
      </c>
      <c r="V376">
        <v>674906</v>
      </c>
      <c r="W376" s="15">
        <f t="shared" si="52"/>
        <v>0</v>
      </c>
      <c r="X376">
        <v>645</v>
      </c>
      <c r="Y376">
        <v>352.5</v>
      </c>
      <c r="Z376">
        <v>2225619</v>
      </c>
      <c r="AA376"/>
      <c r="AB376" s="115">
        <f>dec!E376</f>
        <v>107</v>
      </c>
      <c r="AC376" s="113">
        <f>dec!F376</f>
        <v>709268</v>
      </c>
      <c r="AD376" s="115">
        <f>dec!G376</f>
        <v>358</v>
      </c>
      <c r="AE376" s="113">
        <f>dec!H376</f>
        <v>2119758</v>
      </c>
      <c r="AF376" s="16"/>
      <c r="AG376" s="18">
        <f t="shared" si="57"/>
        <v>-10</v>
      </c>
      <c r="AH376" s="85">
        <f t="shared" si="57"/>
        <v>-34362</v>
      </c>
      <c r="AI376" s="18">
        <f t="shared" si="58"/>
        <v>-5.5</v>
      </c>
      <c r="AJ376" s="85">
        <f t="shared" si="58"/>
        <v>105861</v>
      </c>
      <c r="AK376" s="81">
        <f t="shared" si="59"/>
        <v>-645</v>
      </c>
      <c r="AL376"/>
      <c r="AM376"/>
      <c r="AN376"/>
    </row>
    <row r="377" spans="1:40" ht="18.75">
      <c r="A377" s="19">
        <v>650</v>
      </c>
      <c r="B377" s="19" t="s">
        <v>896</v>
      </c>
      <c r="C377" s="19">
        <v>715</v>
      </c>
      <c r="D377" s="21"/>
      <c r="E377" s="34">
        <f t="shared" si="53"/>
        <v>0</v>
      </c>
      <c r="F377" s="35">
        <f t="shared" si="53"/>
        <v>0</v>
      </c>
      <c r="G377" s="34">
        <f t="shared" si="54"/>
        <v>16</v>
      </c>
      <c r="H377" s="36">
        <f t="shared" si="54"/>
        <v>94873</v>
      </c>
      <c r="I377" s="21"/>
      <c r="J377" s="15">
        <v>0</v>
      </c>
      <c r="K377" s="15">
        <v>0</v>
      </c>
      <c r="L377" s="16"/>
      <c r="M377" s="16"/>
      <c r="N377" s="36">
        <f t="shared" si="55"/>
        <v>0</v>
      </c>
      <c r="O377" s="36">
        <f t="shared" si="56"/>
        <v>94873</v>
      </c>
      <c r="P377" s="20"/>
      <c r="Q377" s="85">
        <f t="shared" si="50"/>
        <v>189762</v>
      </c>
      <c r="R377" s="20"/>
      <c r="S377" s="15">
        <f t="shared" si="51"/>
        <v>0</v>
      </c>
      <c r="T377">
        <v>650</v>
      </c>
      <c r="U377"/>
      <c r="V377"/>
      <c r="W377" s="15">
        <f t="shared" si="52"/>
        <v>0</v>
      </c>
      <c r="X377">
        <v>650</v>
      </c>
      <c r="Y377">
        <v>16</v>
      </c>
      <c r="Z377">
        <v>94873</v>
      </c>
      <c r="AA377"/>
      <c r="AB377" s="115">
        <f>dec!E377</f>
        <v>12</v>
      </c>
      <c r="AC377" s="113">
        <f>dec!F377</f>
        <v>64000</v>
      </c>
      <c r="AD377" s="115">
        <f>dec!G377</f>
        <v>23.5</v>
      </c>
      <c r="AE377" s="113">
        <f>dec!H377</f>
        <v>140935</v>
      </c>
      <c r="AF377" s="16"/>
      <c r="AG377" s="18">
        <f t="shared" si="57"/>
        <v>-12</v>
      </c>
      <c r="AH377" s="85">
        <f t="shared" si="57"/>
        <v>-64000</v>
      </c>
      <c r="AI377" s="18">
        <f t="shared" si="58"/>
        <v>-7.5</v>
      </c>
      <c r="AJ377" s="85">
        <f t="shared" si="58"/>
        <v>-46062</v>
      </c>
      <c r="AK377" s="81">
        <f t="shared" si="59"/>
        <v>-650</v>
      </c>
      <c r="AL377"/>
      <c r="AM377"/>
      <c r="AN377"/>
    </row>
    <row r="378" spans="1:40" ht="18.75">
      <c r="A378" s="19">
        <v>655</v>
      </c>
      <c r="B378" s="19" t="s">
        <v>1282</v>
      </c>
      <c r="C378" s="19">
        <v>716</v>
      </c>
      <c r="D378" s="21"/>
      <c r="E378" s="34">
        <f t="shared" si="53"/>
        <v>0</v>
      </c>
      <c r="F378" s="35">
        <f t="shared" si="53"/>
        <v>0</v>
      </c>
      <c r="G378" s="34">
        <f t="shared" si="54"/>
        <v>4</v>
      </c>
      <c r="H378" s="36">
        <f t="shared" si="54"/>
        <v>26800</v>
      </c>
      <c r="I378" s="21"/>
      <c r="J378" s="15">
        <v>0</v>
      </c>
      <c r="K378" s="15">
        <v>0</v>
      </c>
      <c r="L378" s="16"/>
      <c r="M378" s="16"/>
      <c r="N378" s="36">
        <f t="shared" si="55"/>
        <v>0</v>
      </c>
      <c r="O378" s="36">
        <f t="shared" si="56"/>
        <v>26800</v>
      </c>
      <c r="P378" s="20"/>
      <c r="Q378" s="85">
        <f t="shared" si="50"/>
        <v>53604</v>
      </c>
      <c r="R378" s="20"/>
      <c r="S378" s="15">
        <f t="shared" si="51"/>
        <v>0</v>
      </c>
      <c r="T378">
        <v>655</v>
      </c>
      <c r="U378"/>
      <c r="V378"/>
      <c r="W378" s="15">
        <f t="shared" si="52"/>
        <v>0</v>
      </c>
      <c r="X378">
        <v>655</v>
      </c>
      <c r="Y378">
        <v>4</v>
      </c>
      <c r="Z378">
        <v>26800</v>
      </c>
      <c r="AA378"/>
      <c r="AB378" s="115">
        <f>dec!E378</f>
        <v>0</v>
      </c>
      <c r="AC378" s="113">
        <f>dec!F378</f>
        <v>0</v>
      </c>
      <c r="AD378" s="115">
        <f>dec!G378</f>
        <v>3</v>
      </c>
      <c r="AE378" s="113">
        <f>dec!H378</f>
        <v>18400</v>
      </c>
      <c r="AF378" s="16"/>
      <c r="AG378" s="18">
        <f t="shared" si="57"/>
        <v>0</v>
      </c>
      <c r="AH378" s="85">
        <f t="shared" si="57"/>
        <v>0</v>
      </c>
      <c r="AI378" s="18">
        <f t="shared" si="58"/>
        <v>1</v>
      </c>
      <c r="AJ378" s="85">
        <f t="shared" si="58"/>
        <v>8400</v>
      </c>
      <c r="AK378" s="81">
        <f t="shared" si="59"/>
        <v>-655</v>
      </c>
      <c r="AL378"/>
      <c r="AM378"/>
      <c r="AN378"/>
    </row>
    <row r="379" spans="1:40" ht="18.75">
      <c r="A379" s="19">
        <v>658</v>
      </c>
      <c r="B379" s="19" t="s">
        <v>875</v>
      </c>
      <c r="C379" s="19">
        <v>780</v>
      </c>
      <c r="D379" s="21"/>
      <c r="E379" s="34">
        <f t="shared" si="53"/>
        <v>140</v>
      </c>
      <c r="F379" s="35">
        <f t="shared" si="53"/>
        <v>805317</v>
      </c>
      <c r="G379" s="34">
        <f t="shared" si="54"/>
        <v>39</v>
      </c>
      <c r="H379" s="36">
        <f t="shared" si="54"/>
        <v>231626</v>
      </c>
      <c r="I379" s="21"/>
      <c r="J379" s="15">
        <v>0</v>
      </c>
      <c r="K379" s="15">
        <v>0</v>
      </c>
      <c r="L379" s="16"/>
      <c r="M379" s="16"/>
      <c r="N379" s="36">
        <f t="shared" si="55"/>
        <v>805317</v>
      </c>
      <c r="O379" s="36">
        <f t="shared" si="56"/>
        <v>231626</v>
      </c>
      <c r="P379" s="20"/>
      <c r="Q379" s="85">
        <f t="shared" si="50"/>
        <v>2074065</v>
      </c>
      <c r="R379" s="20"/>
      <c r="S379" s="15">
        <f t="shared" si="51"/>
        <v>0</v>
      </c>
      <c r="T379">
        <v>658</v>
      </c>
      <c r="U379">
        <v>140</v>
      </c>
      <c r="V379">
        <v>805317</v>
      </c>
      <c r="W379" s="15">
        <f t="shared" si="52"/>
        <v>0</v>
      </c>
      <c r="X379">
        <v>658</v>
      </c>
      <c r="Y379">
        <v>39</v>
      </c>
      <c r="Z379">
        <v>231626</v>
      </c>
      <c r="AA379"/>
      <c r="AB379" s="115">
        <f>dec!E379</f>
        <v>148</v>
      </c>
      <c r="AC379" s="113">
        <f>dec!F379</f>
        <v>827821</v>
      </c>
      <c r="AD379" s="115">
        <f>dec!G379</f>
        <v>55.5</v>
      </c>
      <c r="AE379" s="113">
        <f>dec!H379</f>
        <v>333517</v>
      </c>
      <c r="AF379" s="16"/>
      <c r="AG379" s="18">
        <f t="shared" si="57"/>
        <v>-8</v>
      </c>
      <c r="AH379" s="85">
        <f t="shared" si="57"/>
        <v>-22504</v>
      </c>
      <c r="AI379" s="18">
        <f t="shared" si="58"/>
        <v>-16.5</v>
      </c>
      <c r="AJ379" s="85">
        <f t="shared" si="58"/>
        <v>-101891</v>
      </c>
      <c r="AK379" s="81">
        <f t="shared" si="59"/>
        <v>-658</v>
      </c>
      <c r="AL379"/>
      <c r="AM379"/>
      <c r="AN379"/>
    </row>
    <row r="380" spans="1:40" ht="18.75">
      <c r="A380" s="19">
        <v>660</v>
      </c>
      <c r="B380" s="19" t="s">
        <v>783</v>
      </c>
      <c r="C380" s="19">
        <v>776</v>
      </c>
      <c r="D380" s="21"/>
      <c r="E380" s="34">
        <f t="shared" si="53"/>
        <v>263</v>
      </c>
      <c r="F380" s="35">
        <f t="shared" si="53"/>
        <v>1600484</v>
      </c>
      <c r="G380" s="34">
        <f t="shared" si="54"/>
        <v>37</v>
      </c>
      <c r="H380" s="36">
        <f t="shared" si="54"/>
        <v>292635</v>
      </c>
      <c r="I380" s="21"/>
      <c r="J380" s="15">
        <v>0</v>
      </c>
      <c r="K380" s="15">
        <v>0</v>
      </c>
      <c r="L380" s="16"/>
      <c r="M380" s="16"/>
      <c r="N380" s="36">
        <f t="shared" si="55"/>
        <v>1600484</v>
      </c>
      <c r="O380" s="36">
        <f t="shared" si="56"/>
        <v>292635</v>
      </c>
      <c r="P380" s="20"/>
      <c r="Q380" s="85">
        <f t="shared" si="50"/>
        <v>3786538</v>
      </c>
      <c r="R380" s="20"/>
      <c r="S380" s="15">
        <f t="shared" si="51"/>
        <v>0</v>
      </c>
      <c r="T380">
        <v>660</v>
      </c>
      <c r="U380">
        <v>263</v>
      </c>
      <c r="V380">
        <v>1600484</v>
      </c>
      <c r="W380" s="15">
        <f t="shared" si="52"/>
        <v>0</v>
      </c>
      <c r="X380">
        <v>660</v>
      </c>
      <c r="Y380">
        <v>37</v>
      </c>
      <c r="Z380">
        <v>292635</v>
      </c>
      <c r="AA380"/>
      <c r="AB380" s="115">
        <f>dec!E380</f>
        <v>279</v>
      </c>
      <c r="AC380" s="113">
        <f>dec!F380</f>
        <v>1642868</v>
      </c>
      <c r="AD380" s="115">
        <f>dec!G380</f>
        <v>34</v>
      </c>
      <c r="AE380" s="113">
        <f>dec!H380</f>
        <v>266949</v>
      </c>
      <c r="AF380" s="16"/>
      <c r="AG380" s="18">
        <f t="shared" si="57"/>
        <v>-16</v>
      </c>
      <c r="AH380" s="85">
        <f t="shared" si="57"/>
        <v>-42384</v>
      </c>
      <c r="AI380" s="18">
        <f t="shared" si="58"/>
        <v>3</v>
      </c>
      <c r="AJ380" s="85">
        <f t="shared" si="58"/>
        <v>25686</v>
      </c>
      <c r="AK380" s="81">
        <f t="shared" si="59"/>
        <v>-660</v>
      </c>
      <c r="AL380"/>
      <c r="AM380"/>
      <c r="AN380"/>
    </row>
    <row r="381" spans="1:40" ht="18.75">
      <c r="A381" s="19">
        <v>662</v>
      </c>
      <c r="B381" s="19" t="s">
        <v>1296</v>
      </c>
      <c r="C381" s="19">
        <v>788</v>
      </c>
      <c r="D381" s="21"/>
      <c r="E381" s="34">
        <f t="shared" si="53"/>
        <v>16</v>
      </c>
      <c r="F381" s="35">
        <f t="shared" si="53"/>
        <v>89001</v>
      </c>
      <c r="G381" s="34">
        <f t="shared" si="54"/>
        <v>52</v>
      </c>
      <c r="H381" s="36">
        <f t="shared" si="54"/>
        <v>286165</v>
      </c>
      <c r="I381" s="21"/>
      <c r="J381" s="15">
        <v>0</v>
      </c>
      <c r="K381" s="15">
        <v>0</v>
      </c>
      <c r="L381" s="16"/>
      <c r="M381" s="16"/>
      <c r="N381" s="36">
        <f t="shared" si="55"/>
        <v>89001</v>
      </c>
      <c r="O381" s="36">
        <f t="shared" si="56"/>
        <v>286165</v>
      </c>
      <c r="P381" s="20"/>
      <c r="Q381" s="85">
        <f t="shared" si="50"/>
        <v>750400</v>
      </c>
      <c r="R381" s="20"/>
      <c r="S381" s="15">
        <f t="shared" si="51"/>
        <v>0</v>
      </c>
      <c r="T381">
        <v>662</v>
      </c>
      <c r="U381">
        <v>16</v>
      </c>
      <c r="V381">
        <v>89001</v>
      </c>
      <c r="W381" s="15">
        <f t="shared" si="52"/>
        <v>0</v>
      </c>
      <c r="X381">
        <v>662</v>
      </c>
      <c r="Y381">
        <v>52</v>
      </c>
      <c r="Z381">
        <v>286165</v>
      </c>
      <c r="AA381"/>
      <c r="AB381" s="115">
        <f>dec!E381</f>
        <v>15</v>
      </c>
      <c r="AC381" s="113">
        <f>dec!F381</f>
        <v>85719</v>
      </c>
      <c r="AD381" s="115">
        <f>dec!G381</f>
        <v>48</v>
      </c>
      <c r="AE381" s="113">
        <f>dec!H381</f>
        <v>257451</v>
      </c>
      <c r="AF381" s="16"/>
      <c r="AG381" s="18">
        <f t="shared" si="57"/>
        <v>1</v>
      </c>
      <c r="AH381" s="85">
        <f t="shared" si="57"/>
        <v>3282</v>
      </c>
      <c r="AI381" s="18">
        <f t="shared" si="58"/>
        <v>4</v>
      </c>
      <c r="AJ381" s="85">
        <f t="shared" si="58"/>
        <v>28714</v>
      </c>
      <c r="AK381" s="81">
        <f t="shared" si="59"/>
        <v>-662</v>
      </c>
      <c r="AL381"/>
      <c r="AM381"/>
      <c r="AN381"/>
    </row>
    <row r="382" spans="1:40" ht="18.75">
      <c r="A382" s="19">
        <v>665</v>
      </c>
      <c r="B382" s="19" t="s">
        <v>866</v>
      </c>
      <c r="C382" s="19">
        <v>718</v>
      </c>
      <c r="D382" s="21"/>
      <c r="E382" s="34">
        <f t="shared" si="53"/>
        <v>22</v>
      </c>
      <c r="F382" s="35">
        <f t="shared" si="53"/>
        <v>129204</v>
      </c>
      <c r="G382" s="34">
        <f t="shared" si="54"/>
        <v>27</v>
      </c>
      <c r="H382" s="36">
        <f t="shared" si="54"/>
        <v>167000</v>
      </c>
      <c r="I382" s="21"/>
      <c r="J382" s="15">
        <v>0</v>
      </c>
      <c r="K382" s="15">
        <v>0</v>
      </c>
      <c r="L382" s="16"/>
      <c r="M382" s="16"/>
      <c r="N382" s="36">
        <f t="shared" si="55"/>
        <v>129204</v>
      </c>
      <c r="O382" s="36">
        <f t="shared" si="56"/>
        <v>167000</v>
      </c>
      <c r="P382" s="20"/>
      <c r="Q382" s="85">
        <f t="shared" si="50"/>
        <v>592457</v>
      </c>
      <c r="R382" s="20"/>
      <c r="S382" s="15">
        <f t="shared" si="51"/>
        <v>0</v>
      </c>
      <c r="T382">
        <v>665</v>
      </c>
      <c r="U382">
        <v>22</v>
      </c>
      <c r="V382">
        <v>129204</v>
      </c>
      <c r="W382" s="15">
        <f t="shared" si="52"/>
        <v>0</v>
      </c>
      <c r="X382">
        <v>665</v>
      </c>
      <c r="Y382">
        <v>27</v>
      </c>
      <c r="Z382">
        <v>167000</v>
      </c>
      <c r="AA382"/>
      <c r="AB382" s="115">
        <f>dec!E382</f>
        <v>33</v>
      </c>
      <c r="AC382" s="113">
        <f>dec!F382</f>
        <v>165000</v>
      </c>
      <c r="AD382" s="115">
        <f>dec!G382</f>
        <v>28</v>
      </c>
      <c r="AE382" s="113">
        <f>dec!H382</f>
        <v>152500</v>
      </c>
      <c r="AF382" s="16"/>
      <c r="AG382" s="18">
        <f t="shared" si="57"/>
        <v>-11</v>
      </c>
      <c r="AH382" s="85">
        <f t="shared" si="57"/>
        <v>-35796</v>
      </c>
      <c r="AI382" s="18">
        <f t="shared" si="58"/>
        <v>-1</v>
      </c>
      <c r="AJ382" s="85">
        <f t="shared" si="58"/>
        <v>14500</v>
      </c>
      <c r="AK382" s="81">
        <f t="shared" si="59"/>
        <v>-665</v>
      </c>
      <c r="AL382"/>
      <c r="AM382"/>
      <c r="AN382"/>
    </row>
    <row r="383" spans="1:40" ht="18.75">
      <c r="A383" s="19">
        <v>670</v>
      </c>
      <c r="B383" s="19" t="s">
        <v>524</v>
      </c>
      <c r="C383" s="19">
        <v>720</v>
      </c>
      <c r="D383" s="21"/>
      <c r="E383" s="34">
        <f t="shared" si="53"/>
        <v>127</v>
      </c>
      <c r="F383" s="35">
        <f t="shared" si="53"/>
        <v>935795</v>
      </c>
      <c r="G383" s="34">
        <f t="shared" si="54"/>
        <v>50</v>
      </c>
      <c r="H383" s="36">
        <f t="shared" si="54"/>
        <v>327431</v>
      </c>
      <c r="I383" s="21"/>
      <c r="J383" s="15">
        <v>0</v>
      </c>
      <c r="K383" s="15">
        <v>0</v>
      </c>
      <c r="L383" s="16"/>
      <c r="M383" s="16"/>
      <c r="N383" s="36">
        <f t="shared" si="55"/>
        <v>935795</v>
      </c>
      <c r="O383" s="36">
        <f t="shared" si="56"/>
        <v>327431</v>
      </c>
      <c r="P383" s="20"/>
      <c r="Q383" s="85">
        <f t="shared" si="50"/>
        <v>2526629</v>
      </c>
      <c r="R383" s="20"/>
      <c r="S383" s="15">
        <f t="shared" si="51"/>
        <v>0</v>
      </c>
      <c r="T383">
        <v>670</v>
      </c>
      <c r="U383">
        <v>127</v>
      </c>
      <c r="V383">
        <v>935795</v>
      </c>
      <c r="W383" s="15">
        <f t="shared" si="52"/>
        <v>0</v>
      </c>
      <c r="X383">
        <v>670</v>
      </c>
      <c r="Y383">
        <v>50</v>
      </c>
      <c r="Z383">
        <v>327431</v>
      </c>
      <c r="AA383"/>
      <c r="AB383" s="115">
        <f>dec!E383</f>
        <v>126</v>
      </c>
      <c r="AC383" s="113">
        <f>dec!F383</f>
        <v>878160</v>
      </c>
      <c r="AD383" s="115">
        <f>dec!G383</f>
        <v>52</v>
      </c>
      <c r="AE383" s="113">
        <f>dec!H383</f>
        <v>323204</v>
      </c>
      <c r="AF383" s="16"/>
      <c r="AG383" s="18">
        <f t="shared" si="57"/>
        <v>1</v>
      </c>
      <c r="AH383" s="85">
        <f t="shared" si="57"/>
        <v>57635</v>
      </c>
      <c r="AI383" s="18">
        <f t="shared" si="58"/>
        <v>-2</v>
      </c>
      <c r="AJ383" s="85">
        <f t="shared" si="58"/>
        <v>4227</v>
      </c>
      <c r="AK383" s="81">
        <f t="shared" si="59"/>
        <v>-670</v>
      </c>
      <c r="AL383"/>
      <c r="AM383"/>
      <c r="AN383"/>
    </row>
    <row r="384" spans="1:40" ht="18.75">
      <c r="A384" s="19">
        <v>672</v>
      </c>
      <c r="B384" s="19" t="s">
        <v>1297</v>
      </c>
      <c r="C384" s="19">
        <v>721</v>
      </c>
      <c r="D384" s="21"/>
      <c r="E384" s="34">
        <f t="shared" si="53"/>
        <v>26</v>
      </c>
      <c r="F384" s="35">
        <f t="shared" si="53"/>
        <v>150440</v>
      </c>
      <c r="G384" s="34">
        <f t="shared" si="54"/>
        <v>124</v>
      </c>
      <c r="H384" s="36">
        <f t="shared" si="54"/>
        <v>698758</v>
      </c>
      <c r="I384" s="21"/>
      <c r="J384" s="15">
        <v>0</v>
      </c>
      <c r="K384" s="15">
        <v>0</v>
      </c>
      <c r="L384" s="16"/>
      <c r="M384" s="16"/>
      <c r="N384" s="36">
        <f t="shared" si="55"/>
        <v>150440</v>
      </c>
      <c r="O384" s="36">
        <f t="shared" si="56"/>
        <v>698758</v>
      </c>
      <c r="P384" s="20"/>
      <c r="Q384" s="85">
        <f t="shared" si="50"/>
        <v>1698546</v>
      </c>
      <c r="R384" s="20"/>
      <c r="S384" s="15">
        <f t="shared" si="51"/>
        <v>0</v>
      </c>
      <c r="T384">
        <v>672</v>
      </c>
      <c r="U384">
        <v>26</v>
      </c>
      <c r="V384">
        <v>150440</v>
      </c>
      <c r="W384" s="15">
        <f t="shared" si="52"/>
        <v>0</v>
      </c>
      <c r="X384">
        <v>672</v>
      </c>
      <c r="Y384">
        <v>124</v>
      </c>
      <c r="Z384">
        <v>698758</v>
      </c>
      <c r="AA384"/>
      <c r="AB384" s="115">
        <f>dec!E384</f>
        <v>43</v>
      </c>
      <c r="AC384" s="113">
        <f>dec!F384</f>
        <v>249799</v>
      </c>
      <c r="AD384" s="115">
        <f>dec!G384</f>
        <v>69</v>
      </c>
      <c r="AE384" s="113">
        <f>dec!H384</f>
        <v>385422</v>
      </c>
      <c r="AF384" s="16"/>
      <c r="AG384" s="18">
        <f t="shared" si="57"/>
        <v>-17</v>
      </c>
      <c r="AH384" s="85">
        <f t="shared" si="57"/>
        <v>-99359</v>
      </c>
      <c r="AI384" s="18">
        <f t="shared" si="58"/>
        <v>55</v>
      </c>
      <c r="AJ384" s="85">
        <f t="shared" si="58"/>
        <v>313336</v>
      </c>
      <c r="AK384" s="81">
        <f t="shared" si="59"/>
        <v>-672</v>
      </c>
      <c r="AL384"/>
      <c r="AM384"/>
      <c r="AN384"/>
    </row>
    <row r="385" spans="1:40" ht="18.75">
      <c r="A385" s="19">
        <v>673</v>
      </c>
      <c r="B385" s="19" t="s">
        <v>853</v>
      </c>
      <c r="C385" s="19">
        <v>772</v>
      </c>
      <c r="D385" s="21"/>
      <c r="E385" s="34">
        <f t="shared" si="53"/>
        <v>55</v>
      </c>
      <c r="F385" s="35">
        <f t="shared" si="53"/>
        <v>293838</v>
      </c>
      <c r="G385" s="34">
        <f t="shared" si="54"/>
        <v>16</v>
      </c>
      <c r="H385" s="36">
        <f t="shared" si="54"/>
        <v>107534</v>
      </c>
      <c r="I385" s="21"/>
      <c r="J385" s="15">
        <v>0</v>
      </c>
      <c r="K385" s="15">
        <v>0</v>
      </c>
      <c r="L385" s="16"/>
      <c r="M385" s="16"/>
      <c r="N385" s="36">
        <f t="shared" si="55"/>
        <v>293838</v>
      </c>
      <c r="O385" s="36">
        <f t="shared" si="56"/>
        <v>107534</v>
      </c>
      <c r="P385" s="20"/>
      <c r="Q385" s="85">
        <f t="shared" si="50"/>
        <v>802815</v>
      </c>
      <c r="R385" s="20"/>
      <c r="S385" s="15">
        <f t="shared" si="51"/>
        <v>0</v>
      </c>
      <c r="T385">
        <v>673</v>
      </c>
      <c r="U385">
        <v>55</v>
      </c>
      <c r="V385">
        <v>293838</v>
      </c>
      <c r="W385" s="15">
        <f t="shared" si="52"/>
        <v>0</v>
      </c>
      <c r="X385">
        <v>673</v>
      </c>
      <c r="Y385">
        <v>16</v>
      </c>
      <c r="Z385">
        <v>107534</v>
      </c>
      <c r="AA385"/>
      <c r="AB385" s="115">
        <f>dec!E385</f>
        <v>46</v>
      </c>
      <c r="AC385" s="113">
        <f>dec!F385</f>
        <v>239169</v>
      </c>
      <c r="AD385" s="115">
        <f>dec!G385</f>
        <v>22.5</v>
      </c>
      <c r="AE385" s="113">
        <f>dec!H385</f>
        <v>139576</v>
      </c>
      <c r="AF385" s="16"/>
      <c r="AG385" s="18">
        <f t="shared" si="57"/>
        <v>9</v>
      </c>
      <c r="AH385" s="85">
        <f t="shared" si="57"/>
        <v>54669</v>
      </c>
      <c r="AI385" s="18">
        <f t="shared" si="58"/>
        <v>-6.5</v>
      </c>
      <c r="AJ385" s="85">
        <f t="shared" si="58"/>
        <v>-32042</v>
      </c>
      <c r="AK385" s="81">
        <f t="shared" si="59"/>
        <v>-673</v>
      </c>
      <c r="AL385"/>
      <c r="AM385"/>
      <c r="AN385"/>
    </row>
    <row r="386" spans="1:40" ht="18.75">
      <c r="A386" s="19">
        <v>674</v>
      </c>
      <c r="B386" s="19" t="s">
        <v>806</v>
      </c>
      <c r="C386" s="19">
        <v>764</v>
      </c>
      <c r="D386" s="21"/>
      <c r="E386" s="34">
        <f t="shared" si="53"/>
        <v>107</v>
      </c>
      <c r="F386" s="35">
        <f t="shared" si="53"/>
        <v>732335</v>
      </c>
      <c r="G386" s="34">
        <f t="shared" si="54"/>
        <v>223</v>
      </c>
      <c r="H386" s="36">
        <f t="shared" si="54"/>
        <v>1398346</v>
      </c>
      <c r="I386" s="21"/>
      <c r="J386" s="15">
        <v>22785</v>
      </c>
      <c r="K386" s="15">
        <v>-18140</v>
      </c>
      <c r="L386" s="16"/>
      <c r="M386" s="16"/>
      <c r="N386" s="36">
        <f t="shared" si="55"/>
        <v>755120</v>
      </c>
      <c r="O386" s="36">
        <f t="shared" si="56"/>
        <v>1380206</v>
      </c>
      <c r="P386" s="20"/>
      <c r="Q386" s="85">
        <f t="shared" si="50"/>
        <v>4270982</v>
      </c>
      <c r="R386" s="20"/>
      <c r="S386" s="15">
        <f t="shared" si="51"/>
        <v>0</v>
      </c>
      <c r="T386">
        <v>674</v>
      </c>
      <c r="U386">
        <v>107</v>
      </c>
      <c r="V386">
        <v>732335</v>
      </c>
      <c r="W386" s="15">
        <f t="shared" si="52"/>
        <v>0</v>
      </c>
      <c r="X386">
        <v>674</v>
      </c>
      <c r="Y386">
        <v>223</v>
      </c>
      <c r="Z386">
        <v>1398346</v>
      </c>
      <c r="AA386"/>
      <c r="AB386" s="115">
        <f>dec!E386</f>
        <v>85</v>
      </c>
      <c r="AC386" s="113">
        <f>dec!F386</f>
        <v>657010</v>
      </c>
      <c r="AD386" s="115">
        <f>dec!G386</f>
        <v>240</v>
      </c>
      <c r="AE386" s="113">
        <f>dec!H386</f>
        <v>1472954</v>
      </c>
      <c r="AF386" s="16"/>
      <c r="AG386" s="18">
        <f t="shared" si="57"/>
        <v>22</v>
      </c>
      <c r="AH386" s="85">
        <f t="shared" si="57"/>
        <v>75325</v>
      </c>
      <c r="AI386" s="18">
        <f t="shared" si="58"/>
        <v>-17</v>
      </c>
      <c r="AJ386" s="85">
        <f t="shared" si="58"/>
        <v>-74608</v>
      </c>
      <c r="AK386" s="81">
        <f t="shared" si="59"/>
        <v>-674</v>
      </c>
      <c r="AL386"/>
      <c r="AM386"/>
      <c r="AN386"/>
    </row>
    <row r="387" spans="1:40" ht="18.75">
      <c r="A387" s="19">
        <v>675</v>
      </c>
      <c r="B387" s="19" t="s">
        <v>774</v>
      </c>
      <c r="C387" s="19">
        <v>724</v>
      </c>
      <c r="D387" s="21"/>
      <c r="E387" s="34">
        <f t="shared" si="53"/>
        <v>98</v>
      </c>
      <c r="F387" s="35">
        <f t="shared" si="53"/>
        <v>520887</v>
      </c>
      <c r="G387" s="34">
        <f t="shared" si="54"/>
        <v>5</v>
      </c>
      <c r="H387" s="36">
        <f t="shared" si="54"/>
        <v>30100</v>
      </c>
      <c r="I387" s="21"/>
      <c r="J387" s="15">
        <v>0</v>
      </c>
      <c r="K387" s="15">
        <v>0</v>
      </c>
      <c r="L387" s="16"/>
      <c r="M387" s="16"/>
      <c r="N387" s="36">
        <f t="shared" si="55"/>
        <v>520887</v>
      </c>
      <c r="O387" s="36">
        <f t="shared" si="56"/>
        <v>30100</v>
      </c>
      <c r="P387" s="20"/>
      <c r="Q387" s="85">
        <f t="shared" si="50"/>
        <v>1102077</v>
      </c>
      <c r="R387" s="20"/>
      <c r="S387" s="15">
        <f t="shared" si="51"/>
        <v>0</v>
      </c>
      <c r="T387">
        <v>675</v>
      </c>
      <c r="U387">
        <v>98</v>
      </c>
      <c r="V387">
        <v>520887</v>
      </c>
      <c r="W387" s="15">
        <f t="shared" si="52"/>
        <v>0</v>
      </c>
      <c r="X387">
        <v>675</v>
      </c>
      <c r="Y387">
        <v>5</v>
      </c>
      <c r="Z387">
        <v>30100</v>
      </c>
      <c r="AA387"/>
      <c r="AB387" s="115">
        <f>dec!E387</f>
        <v>90</v>
      </c>
      <c r="AC387" s="113">
        <f>dec!F387</f>
        <v>471098</v>
      </c>
      <c r="AD387" s="115">
        <f>dec!G387</f>
        <v>8</v>
      </c>
      <c r="AE387" s="113">
        <f>dec!H387</f>
        <v>49100</v>
      </c>
      <c r="AF387" s="16"/>
      <c r="AG387" s="18">
        <f t="shared" si="57"/>
        <v>8</v>
      </c>
      <c r="AH387" s="85">
        <f t="shared" si="57"/>
        <v>49789</v>
      </c>
      <c r="AI387" s="18">
        <f t="shared" si="58"/>
        <v>-3</v>
      </c>
      <c r="AJ387" s="85">
        <f t="shared" si="58"/>
        <v>-19000</v>
      </c>
      <c r="AK387" s="81">
        <f t="shared" si="59"/>
        <v>-675</v>
      </c>
      <c r="AL387"/>
      <c r="AM387"/>
      <c r="AN387"/>
    </row>
    <row r="388" spans="1:40" ht="18.75">
      <c r="A388" s="19">
        <v>680</v>
      </c>
      <c r="B388" s="19" t="s">
        <v>922</v>
      </c>
      <c r="C388" s="19">
        <v>725</v>
      </c>
      <c r="D388" s="21"/>
      <c r="E388" s="34">
        <f t="shared" si="53"/>
        <v>121</v>
      </c>
      <c r="F388" s="35">
        <f t="shared" si="53"/>
        <v>670636</v>
      </c>
      <c r="G388" s="34">
        <f t="shared" si="54"/>
        <v>8</v>
      </c>
      <c r="H388" s="36">
        <f t="shared" si="54"/>
        <v>46800</v>
      </c>
      <c r="I388" s="21"/>
      <c r="J388" s="15">
        <v>0</v>
      </c>
      <c r="K388" s="15">
        <v>11148</v>
      </c>
      <c r="L388" s="16"/>
      <c r="M388" s="16"/>
      <c r="N388" s="36">
        <f t="shared" si="55"/>
        <v>670636</v>
      </c>
      <c r="O388" s="36">
        <f t="shared" si="56"/>
        <v>57948</v>
      </c>
      <c r="P388" s="20"/>
      <c r="Q388" s="85">
        <f t="shared" si="50"/>
        <v>1457297</v>
      </c>
      <c r="R388" s="20"/>
      <c r="S388" s="15">
        <f t="shared" si="51"/>
        <v>0</v>
      </c>
      <c r="T388">
        <v>680</v>
      </c>
      <c r="U388">
        <v>121</v>
      </c>
      <c r="V388">
        <v>670636</v>
      </c>
      <c r="W388" s="15">
        <f t="shared" si="52"/>
        <v>0</v>
      </c>
      <c r="X388">
        <v>680</v>
      </c>
      <c r="Y388">
        <v>8</v>
      </c>
      <c r="Z388">
        <v>46800</v>
      </c>
      <c r="AA388"/>
      <c r="AB388" s="115">
        <f>dec!E388</f>
        <v>113</v>
      </c>
      <c r="AC388" s="113">
        <f>dec!F388</f>
        <v>639375</v>
      </c>
      <c r="AD388" s="115">
        <f>dec!G388</f>
        <v>10</v>
      </c>
      <c r="AE388" s="113">
        <f>dec!H388</f>
        <v>63100</v>
      </c>
      <c r="AF388" s="16"/>
      <c r="AG388" s="18">
        <f t="shared" si="57"/>
        <v>8</v>
      </c>
      <c r="AH388" s="85">
        <f t="shared" si="57"/>
        <v>31261</v>
      </c>
      <c r="AI388" s="18">
        <f t="shared" si="58"/>
        <v>-2</v>
      </c>
      <c r="AJ388" s="85">
        <f t="shared" si="58"/>
        <v>-16300</v>
      </c>
      <c r="AK388" s="81">
        <f t="shared" si="59"/>
        <v>-680</v>
      </c>
      <c r="AL388"/>
      <c r="AM388"/>
      <c r="AN388"/>
    </row>
    <row r="389" spans="1:40" ht="18.75">
      <c r="A389" s="19">
        <v>683</v>
      </c>
      <c r="B389" s="19" t="s">
        <v>907</v>
      </c>
      <c r="C389" s="19">
        <v>726</v>
      </c>
      <c r="D389" s="21"/>
      <c r="E389" s="34">
        <f t="shared" si="53"/>
        <v>112</v>
      </c>
      <c r="F389" s="35">
        <f t="shared" si="53"/>
        <v>764131</v>
      </c>
      <c r="G389" s="34">
        <f t="shared" si="54"/>
        <v>65</v>
      </c>
      <c r="H389" s="36">
        <f t="shared" si="54"/>
        <v>357580</v>
      </c>
      <c r="I389" s="21"/>
      <c r="J389" s="15">
        <v>0</v>
      </c>
      <c r="K389" s="15">
        <v>3388</v>
      </c>
      <c r="L389" s="16"/>
      <c r="M389" s="16"/>
      <c r="N389" s="36">
        <f t="shared" si="55"/>
        <v>764131</v>
      </c>
      <c r="O389" s="36">
        <f t="shared" si="56"/>
        <v>360968</v>
      </c>
      <c r="P389" s="20"/>
      <c r="Q389" s="85">
        <f t="shared" si="50"/>
        <v>2250375</v>
      </c>
      <c r="R389" s="20"/>
      <c r="S389" s="15">
        <f t="shared" si="51"/>
        <v>0</v>
      </c>
      <c r="T389" s="122">
        <v>683</v>
      </c>
      <c r="U389" s="71">
        <v>112</v>
      </c>
      <c r="V389" s="71">
        <v>764131</v>
      </c>
      <c r="W389" s="15">
        <f t="shared" si="52"/>
        <v>0</v>
      </c>
      <c r="X389">
        <v>683</v>
      </c>
      <c r="Y389">
        <v>65</v>
      </c>
      <c r="Z389">
        <v>357580</v>
      </c>
      <c r="AA389"/>
      <c r="AB389" s="115">
        <f>dec!E389</f>
        <v>96</v>
      </c>
      <c r="AC389" s="113">
        <f>dec!F389</f>
        <v>660492</v>
      </c>
      <c r="AD389" s="115">
        <f>dec!G389</f>
        <v>64</v>
      </c>
      <c r="AE389" s="113">
        <f>dec!H389</f>
        <v>361171</v>
      </c>
      <c r="AF389" s="16"/>
      <c r="AG389" s="18">
        <f t="shared" si="57"/>
        <v>16</v>
      </c>
      <c r="AH389" s="85">
        <f t="shared" si="57"/>
        <v>103639</v>
      </c>
      <c r="AI389" s="18">
        <f t="shared" si="58"/>
        <v>1</v>
      </c>
      <c r="AJ389" s="85">
        <f t="shared" si="58"/>
        <v>-3591</v>
      </c>
      <c r="AK389" s="81">
        <f t="shared" si="59"/>
        <v>-683</v>
      </c>
      <c r="AL389"/>
      <c r="AM389"/>
      <c r="AN389"/>
    </row>
    <row r="390" spans="1:40" ht="18.75">
      <c r="A390" s="19">
        <v>685</v>
      </c>
      <c r="B390" s="19" t="s">
        <v>885</v>
      </c>
      <c r="C390" s="19">
        <v>727</v>
      </c>
      <c r="D390" s="21"/>
      <c r="E390" s="34">
        <f t="shared" si="53"/>
        <v>13</v>
      </c>
      <c r="F390" s="35">
        <f t="shared" si="53"/>
        <v>83195</v>
      </c>
      <c r="G390" s="34">
        <f t="shared" si="54"/>
        <v>12</v>
      </c>
      <c r="H390" s="36">
        <f t="shared" si="54"/>
        <v>79120</v>
      </c>
      <c r="I390" s="21"/>
      <c r="J390" s="15">
        <v>0</v>
      </c>
      <c r="K390" s="15">
        <v>0</v>
      </c>
      <c r="L390" s="16"/>
      <c r="M390" s="16"/>
      <c r="N390" s="36">
        <f t="shared" si="55"/>
        <v>83195</v>
      </c>
      <c r="O390" s="36">
        <f t="shared" si="56"/>
        <v>79120</v>
      </c>
      <c r="P390" s="20"/>
      <c r="Q390" s="85">
        <f t="shared" si="50"/>
        <v>324655</v>
      </c>
      <c r="R390" s="20"/>
      <c r="S390" s="15">
        <f t="shared" si="51"/>
        <v>0</v>
      </c>
      <c r="T390">
        <v>685</v>
      </c>
      <c r="U390">
        <v>13</v>
      </c>
      <c r="V390">
        <v>83195</v>
      </c>
      <c r="W390" s="15">
        <f t="shared" si="52"/>
        <v>0</v>
      </c>
      <c r="X390">
        <v>685</v>
      </c>
      <c r="Y390">
        <v>12</v>
      </c>
      <c r="Z390">
        <v>79120</v>
      </c>
      <c r="AA390"/>
      <c r="AB390" s="115">
        <f>dec!E390</f>
        <v>15</v>
      </c>
      <c r="AC390" s="113">
        <f>dec!F390</f>
        <v>96596</v>
      </c>
      <c r="AD390" s="115">
        <f>dec!G390</f>
        <v>12</v>
      </c>
      <c r="AE390" s="113">
        <f>dec!H390</f>
        <v>76860</v>
      </c>
      <c r="AF390" s="16"/>
      <c r="AG390" s="18">
        <f t="shared" si="57"/>
        <v>-2</v>
      </c>
      <c r="AH390" s="85">
        <f t="shared" si="57"/>
        <v>-13401</v>
      </c>
      <c r="AI390" s="18">
        <f t="shared" si="58"/>
        <v>0</v>
      </c>
      <c r="AJ390" s="85">
        <f t="shared" si="58"/>
        <v>2260</v>
      </c>
      <c r="AK390" s="81">
        <f t="shared" si="59"/>
        <v>-685</v>
      </c>
      <c r="AL390"/>
      <c r="AM390"/>
      <c r="AN390"/>
    </row>
    <row r="391" spans="1:40" ht="18.75">
      <c r="A391" s="19">
        <v>690</v>
      </c>
      <c r="B391" s="19" t="s">
        <v>1283</v>
      </c>
      <c r="C391" s="19">
        <v>728</v>
      </c>
      <c r="D391" s="21"/>
      <c r="E391" s="34">
        <f t="shared" si="53"/>
        <v>0</v>
      </c>
      <c r="F391" s="35">
        <f t="shared" si="53"/>
        <v>0</v>
      </c>
      <c r="G391" s="34">
        <f t="shared" si="54"/>
        <v>12</v>
      </c>
      <c r="H391" s="36">
        <f t="shared" si="54"/>
        <v>82319</v>
      </c>
      <c r="I391" s="21"/>
      <c r="J391" s="15">
        <v>0</v>
      </c>
      <c r="K391" s="15">
        <v>0</v>
      </c>
      <c r="L391" s="16"/>
      <c r="M391" s="16"/>
      <c r="N391" s="36">
        <f t="shared" si="55"/>
        <v>0</v>
      </c>
      <c r="O391" s="36">
        <f t="shared" si="56"/>
        <v>82319</v>
      </c>
      <c r="P391" s="20"/>
      <c r="Q391" s="85">
        <f t="shared" si="50"/>
        <v>164650</v>
      </c>
      <c r="R391" s="20"/>
      <c r="S391" s="15">
        <f t="shared" si="51"/>
        <v>0</v>
      </c>
      <c r="T391">
        <v>690</v>
      </c>
      <c r="U391"/>
      <c r="V391"/>
      <c r="W391" s="15">
        <f t="shared" si="52"/>
        <v>0</v>
      </c>
      <c r="X391">
        <v>690</v>
      </c>
      <c r="Y391">
        <v>12</v>
      </c>
      <c r="Z391">
        <v>82319</v>
      </c>
      <c r="AA391"/>
      <c r="AB391" s="115">
        <f>dec!E391</f>
        <v>0</v>
      </c>
      <c r="AC391" s="113">
        <f>dec!F391</f>
        <v>0</v>
      </c>
      <c r="AD391" s="115">
        <f>dec!G391</f>
        <v>16</v>
      </c>
      <c r="AE391" s="113">
        <f>dec!H391</f>
        <v>123508</v>
      </c>
      <c r="AF391" s="16"/>
      <c r="AG391" s="18">
        <f t="shared" si="57"/>
        <v>0</v>
      </c>
      <c r="AH391" s="85">
        <f t="shared" si="57"/>
        <v>0</v>
      </c>
      <c r="AI391" s="18">
        <f t="shared" si="58"/>
        <v>-4</v>
      </c>
      <c r="AJ391" s="85">
        <f t="shared" si="58"/>
        <v>-41189</v>
      </c>
      <c r="AK391" s="81">
        <f t="shared" si="59"/>
        <v>-690</v>
      </c>
      <c r="AL391"/>
      <c r="AM391"/>
      <c r="AN391"/>
    </row>
    <row r="392" spans="1:40" ht="18.75">
      <c r="A392" s="19">
        <v>695</v>
      </c>
      <c r="B392" s="19" t="s">
        <v>1288</v>
      </c>
      <c r="C392" s="19">
        <v>729</v>
      </c>
      <c r="D392" s="21"/>
      <c r="E392" s="34">
        <f t="shared" si="53"/>
        <v>0</v>
      </c>
      <c r="F392" s="35">
        <f t="shared" si="53"/>
        <v>0</v>
      </c>
      <c r="G392" s="34">
        <f t="shared" si="54"/>
        <v>0</v>
      </c>
      <c r="H392" s="36">
        <f t="shared" si="54"/>
        <v>0</v>
      </c>
      <c r="I392" s="21"/>
      <c r="J392" s="15">
        <v>0</v>
      </c>
      <c r="K392" s="15">
        <v>0</v>
      </c>
      <c r="L392" s="16"/>
      <c r="M392" s="16"/>
      <c r="N392" s="36">
        <f t="shared" si="55"/>
        <v>0</v>
      </c>
      <c r="O392" s="36">
        <f t="shared" si="56"/>
        <v>0</v>
      </c>
      <c r="P392" s="20"/>
      <c r="Q392" s="85">
        <f t="shared" si="50"/>
        <v>0</v>
      </c>
      <c r="R392" s="20"/>
      <c r="S392" s="15">
        <f t="shared" si="51"/>
        <v>0</v>
      </c>
      <c r="T392">
        <v>695</v>
      </c>
      <c r="U392"/>
      <c r="V392"/>
      <c r="W392" s="15">
        <f t="shared" si="52"/>
        <v>0</v>
      </c>
      <c r="X392">
        <v>695</v>
      </c>
      <c r="Y392"/>
      <c r="Z392"/>
      <c r="AA392"/>
      <c r="AB392" s="115">
        <f>dec!E392</f>
        <v>0</v>
      </c>
      <c r="AC392" s="113">
        <f>dec!F392</f>
        <v>0</v>
      </c>
      <c r="AD392" s="115">
        <f>dec!G392</f>
        <v>3</v>
      </c>
      <c r="AE392" s="113">
        <f>dec!H392</f>
        <v>17854</v>
      </c>
      <c r="AF392" s="16"/>
      <c r="AG392" s="18">
        <f t="shared" si="57"/>
        <v>0</v>
      </c>
      <c r="AH392" s="85">
        <f t="shared" si="57"/>
        <v>0</v>
      </c>
      <c r="AI392" s="18">
        <f t="shared" si="58"/>
        <v>-3</v>
      </c>
      <c r="AJ392" s="85">
        <f t="shared" si="58"/>
        <v>-17854</v>
      </c>
      <c r="AK392" s="81">
        <f t="shared" si="59"/>
        <v>-695</v>
      </c>
      <c r="AL392"/>
      <c r="AM392"/>
      <c r="AN392"/>
    </row>
    <row r="393" spans="1:40" ht="18.75">
      <c r="A393" s="19">
        <v>698</v>
      </c>
      <c r="B393" s="19" t="s">
        <v>551</v>
      </c>
      <c r="C393" s="19">
        <v>698</v>
      </c>
      <c r="D393" s="21"/>
      <c r="E393" s="34">
        <f t="shared" si="53"/>
        <v>74</v>
      </c>
      <c r="F393" s="35">
        <f t="shared" si="53"/>
        <v>389858</v>
      </c>
      <c r="G393" s="34">
        <f t="shared" si="54"/>
        <v>11</v>
      </c>
      <c r="H393" s="36">
        <f t="shared" si="54"/>
        <v>67700</v>
      </c>
      <c r="I393" s="21"/>
      <c r="J393" s="15">
        <v>0</v>
      </c>
      <c r="K393" s="15">
        <v>0</v>
      </c>
      <c r="L393" s="16"/>
      <c r="M393" s="16"/>
      <c r="N393" s="36">
        <f t="shared" si="55"/>
        <v>389858</v>
      </c>
      <c r="O393" s="36">
        <f t="shared" si="56"/>
        <v>67700</v>
      </c>
      <c r="P393" s="20"/>
      <c r="Q393" s="85">
        <f t="shared" si="50"/>
        <v>915201</v>
      </c>
      <c r="R393" s="20"/>
      <c r="S393" s="15">
        <f t="shared" si="51"/>
        <v>0</v>
      </c>
      <c r="T393">
        <v>698</v>
      </c>
      <c r="U393">
        <v>74</v>
      </c>
      <c r="V393">
        <v>389858</v>
      </c>
      <c r="W393" s="15">
        <f t="shared" si="52"/>
        <v>0</v>
      </c>
      <c r="X393">
        <v>698</v>
      </c>
      <c r="Y393">
        <v>11</v>
      </c>
      <c r="Z393">
        <v>67700</v>
      </c>
      <c r="AA393"/>
      <c r="AB393" s="115">
        <f>dec!E393</f>
        <v>70</v>
      </c>
      <c r="AC393" s="113">
        <f>dec!F393</f>
        <v>358097</v>
      </c>
      <c r="AD393" s="115">
        <f>dec!G393</f>
        <v>7</v>
      </c>
      <c r="AE393" s="113">
        <f>dec!H393</f>
        <v>35855</v>
      </c>
      <c r="AF393" s="16"/>
      <c r="AG393" s="18">
        <f t="shared" si="57"/>
        <v>4</v>
      </c>
      <c r="AH393" s="85">
        <f t="shared" si="57"/>
        <v>31761</v>
      </c>
      <c r="AI393" s="18">
        <f t="shared" si="58"/>
        <v>4</v>
      </c>
      <c r="AJ393" s="85">
        <f t="shared" si="58"/>
        <v>31845</v>
      </c>
      <c r="AK393" s="81">
        <f t="shared" si="59"/>
        <v>-698</v>
      </c>
      <c r="AL393"/>
      <c r="AM393"/>
      <c r="AN393"/>
    </row>
    <row r="394" spans="1:40" s="1" customFormat="1" ht="18.75">
      <c r="A394" s="17">
        <v>700</v>
      </c>
      <c r="B394" s="17" t="s">
        <v>526</v>
      </c>
      <c r="C394" s="17">
        <v>731</v>
      </c>
      <c r="D394" s="21"/>
      <c r="E394" s="34">
        <f t="shared" si="53"/>
        <v>0</v>
      </c>
      <c r="F394" s="35">
        <f t="shared" si="53"/>
        <v>0</v>
      </c>
      <c r="G394" s="34">
        <f t="shared" si="54"/>
        <v>0</v>
      </c>
      <c r="H394" s="36">
        <f t="shared" si="54"/>
        <v>0</v>
      </c>
      <c r="I394" s="21"/>
      <c r="J394" s="15">
        <v>0</v>
      </c>
      <c r="K394" s="15">
        <v>0</v>
      </c>
      <c r="L394" s="16"/>
      <c r="M394" s="16"/>
      <c r="N394" s="36">
        <f t="shared" si="55"/>
        <v>0</v>
      </c>
      <c r="O394" s="36">
        <f t="shared" si="56"/>
        <v>0</v>
      </c>
      <c r="P394" s="16"/>
      <c r="Q394" s="85">
        <f t="shared" ref="Q394:Q451" si="60">SUM(E394:O394)</f>
        <v>0</v>
      </c>
      <c r="R394" s="16"/>
      <c r="S394" s="15">
        <f t="shared" ref="S394:S450" si="61">ABS(A394-T394)</f>
        <v>0</v>
      </c>
      <c r="T394">
        <v>700</v>
      </c>
      <c r="U394"/>
      <c r="V394"/>
      <c r="W394" s="15">
        <f t="shared" ref="W394:W449" si="62">ABS(X394-A394)</f>
        <v>0</v>
      </c>
      <c r="X394">
        <v>700</v>
      </c>
      <c r="Y394"/>
      <c r="Z394"/>
      <c r="AA394"/>
      <c r="AB394" s="115">
        <f>dec!E394</f>
        <v>0</v>
      </c>
      <c r="AC394" s="113">
        <f>dec!F394</f>
        <v>0</v>
      </c>
      <c r="AD394" s="115">
        <f>dec!G394</f>
        <v>2</v>
      </c>
      <c r="AE394" s="113">
        <f>dec!H394</f>
        <v>17400</v>
      </c>
      <c r="AF394" s="16"/>
      <c r="AG394" s="18">
        <f t="shared" si="57"/>
        <v>0</v>
      </c>
      <c r="AH394" s="85">
        <f t="shared" si="57"/>
        <v>0</v>
      </c>
      <c r="AI394" s="18">
        <f t="shared" si="58"/>
        <v>-2</v>
      </c>
      <c r="AJ394" s="85">
        <f t="shared" si="58"/>
        <v>-17400</v>
      </c>
      <c r="AK394" s="81">
        <f t="shared" si="59"/>
        <v>-700</v>
      </c>
      <c r="AL394"/>
      <c r="AM394"/>
      <c r="AN394"/>
    </row>
    <row r="395" spans="1:40" ht="18.75">
      <c r="A395" s="19">
        <v>705</v>
      </c>
      <c r="B395" s="19" t="s">
        <v>810</v>
      </c>
      <c r="C395" s="19">
        <v>732</v>
      </c>
      <c r="D395" s="21"/>
      <c r="E395" s="34">
        <f t="shared" ref="E395:F450" si="63">U395</f>
        <v>0</v>
      </c>
      <c r="F395" s="35">
        <f t="shared" si="63"/>
        <v>0</v>
      </c>
      <c r="G395" s="34">
        <f t="shared" ref="G395:H450" si="64">Y395</f>
        <v>0</v>
      </c>
      <c r="H395" s="36">
        <f t="shared" si="64"/>
        <v>0</v>
      </c>
      <c r="I395" s="21"/>
      <c r="J395" s="15">
        <v>0</v>
      </c>
      <c r="K395" s="15">
        <v>0</v>
      </c>
      <c r="L395" s="16"/>
      <c r="M395" s="16"/>
      <c r="N395" s="36">
        <f t="shared" ref="N395:N450" si="65">F395+J395</f>
        <v>0</v>
      </c>
      <c r="O395" s="36">
        <f t="shared" ref="O395:O450" si="66">H395+K395</f>
        <v>0</v>
      </c>
      <c r="P395" s="20"/>
      <c r="Q395" s="85">
        <f t="shared" si="60"/>
        <v>0</v>
      </c>
      <c r="R395" s="20"/>
      <c r="S395" s="15">
        <f t="shared" si="61"/>
        <v>0</v>
      </c>
      <c r="T395">
        <v>705</v>
      </c>
      <c r="U395"/>
      <c r="V395"/>
      <c r="W395" s="15">
        <f t="shared" si="62"/>
        <v>0</v>
      </c>
      <c r="X395">
        <v>705</v>
      </c>
      <c r="Y395"/>
      <c r="Z395"/>
      <c r="AA395"/>
      <c r="AB395" s="115">
        <f>dec!E395</f>
        <v>0</v>
      </c>
      <c r="AC395" s="113">
        <f>dec!F395</f>
        <v>0</v>
      </c>
      <c r="AD395" s="115">
        <f>dec!G395</f>
        <v>3</v>
      </c>
      <c r="AE395" s="113">
        <f>dec!H395</f>
        <v>16700</v>
      </c>
      <c r="AF395" s="16"/>
      <c r="AG395" s="18">
        <f t="shared" ref="AG395:AH450" si="67">U395-AB395</f>
        <v>0</v>
      </c>
      <c r="AH395" s="85">
        <f t="shared" si="67"/>
        <v>0</v>
      </c>
      <c r="AI395" s="18">
        <f t="shared" ref="AI395:AJ450" si="68">Y395-AD395</f>
        <v>-3</v>
      </c>
      <c r="AJ395" s="85">
        <f t="shared" si="68"/>
        <v>-16700</v>
      </c>
      <c r="AK395" s="81">
        <f t="shared" ref="AK395:AK450" si="69">AL395-A395</f>
        <v>-705</v>
      </c>
      <c r="AL395"/>
      <c r="AM395"/>
      <c r="AN395"/>
    </row>
    <row r="396" spans="1:40" ht="18.75">
      <c r="A396" s="19">
        <v>710</v>
      </c>
      <c r="B396" s="19" t="s">
        <v>1284</v>
      </c>
      <c r="C396" s="19">
        <v>733</v>
      </c>
      <c r="D396" s="21"/>
      <c r="E396" s="34">
        <f t="shared" si="63"/>
        <v>139</v>
      </c>
      <c r="F396" s="35">
        <f t="shared" si="63"/>
        <v>855262</v>
      </c>
      <c r="G396" s="34">
        <f t="shared" si="64"/>
        <v>58</v>
      </c>
      <c r="H396" s="36">
        <f t="shared" si="64"/>
        <v>339069</v>
      </c>
      <c r="I396" s="21"/>
      <c r="J396" s="15">
        <v>1400</v>
      </c>
      <c r="K396" s="15">
        <v>10026</v>
      </c>
      <c r="L396" s="16"/>
      <c r="M396" s="16"/>
      <c r="N396" s="36">
        <f t="shared" si="65"/>
        <v>856662</v>
      </c>
      <c r="O396" s="36">
        <f t="shared" si="66"/>
        <v>349095</v>
      </c>
      <c r="P396" s="20"/>
      <c r="Q396" s="85">
        <f t="shared" si="60"/>
        <v>2411711</v>
      </c>
      <c r="R396" s="20"/>
      <c r="S396" s="15">
        <f t="shared" si="61"/>
        <v>0</v>
      </c>
      <c r="T396">
        <v>710</v>
      </c>
      <c r="U396">
        <v>139</v>
      </c>
      <c r="V396">
        <v>855262</v>
      </c>
      <c r="W396" s="15">
        <f t="shared" si="62"/>
        <v>0</v>
      </c>
      <c r="X396">
        <v>710</v>
      </c>
      <c r="Y396">
        <v>58</v>
      </c>
      <c r="Z396">
        <v>339069</v>
      </c>
      <c r="AA396"/>
      <c r="AB396" s="115">
        <f>dec!E396</f>
        <v>150</v>
      </c>
      <c r="AC396" s="113">
        <f>dec!F396</f>
        <v>875255</v>
      </c>
      <c r="AD396" s="115">
        <f>dec!G396</f>
        <v>51</v>
      </c>
      <c r="AE396" s="113">
        <f>dec!H396</f>
        <v>313564</v>
      </c>
      <c r="AF396" s="16"/>
      <c r="AG396" s="18">
        <f t="shared" si="67"/>
        <v>-11</v>
      </c>
      <c r="AH396" s="85">
        <f t="shared" si="67"/>
        <v>-19993</v>
      </c>
      <c r="AI396" s="18">
        <f t="shared" si="68"/>
        <v>7</v>
      </c>
      <c r="AJ396" s="85">
        <f t="shared" si="68"/>
        <v>25505</v>
      </c>
      <c r="AK396" s="81">
        <f t="shared" si="69"/>
        <v>-710</v>
      </c>
      <c r="AL396"/>
      <c r="AM396"/>
      <c r="AN396"/>
    </row>
    <row r="397" spans="1:40" ht="18.75">
      <c r="A397" s="19">
        <v>712</v>
      </c>
      <c r="B397" s="19" t="s">
        <v>1601</v>
      </c>
      <c r="C397" s="19">
        <v>811</v>
      </c>
      <c r="D397" s="21"/>
      <c r="E397" s="34">
        <f t="shared" si="63"/>
        <v>271</v>
      </c>
      <c r="F397" s="35">
        <f t="shared" si="63"/>
        <v>1662336</v>
      </c>
      <c r="G397" s="34">
        <f t="shared" si="64"/>
        <v>171</v>
      </c>
      <c r="H397" s="36">
        <f t="shared" si="64"/>
        <v>982311</v>
      </c>
      <c r="I397" s="21"/>
      <c r="J397" s="15">
        <v>0</v>
      </c>
      <c r="K397" s="15">
        <v>0</v>
      </c>
      <c r="L397" s="16"/>
      <c r="M397" s="16"/>
      <c r="N397" s="36">
        <f t="shared" si="65"/>
        <v>1662336</v>
      </c>
      <c r="O397" s="36">
        <f t="shared" si="66"/>
        <v>982311</v>
      </c>
      <c r="P397" s="20"/>
      <c r="Q397" s="85">
        <f t="shared" si="60"/>
        <v>5289736</v>
      </c>
      <c r="R397" s="20"/>
      <c r="S397" s="15">
        <f t="shared" si="61"/>
        <v>0</v>
      </c>
      <c r="T397">
        <v>712</v>
      </c>
      <c r="U397">
        <v>271</v>
      </c>
      <c r="V397">
        <v>1662336</v>
      </c>
      <c r="W397" s="15">
        <f t="shared" si="62"/>
        <v>0</v>
      </c>
      <c r="X397">
        <v>712</v>
      </c>
      <c r="Y397">
        <v>171</v>
      </c>
      <c r="Z397">
        <v>982311</v>
      </c>
      <c r="AA397"/>
      <c r="AB397" s="115">
        <f>dec!E397</f>
        <v>258</v>
      </c>
      <c r="AC397" s="113">
        <f>dec!F397</f>
        <v>1467354</v>
      </c>
      <c r="AD397" s="115">
        <f>dec!G397</f>
        <v>185</v>
      </c>
      <c r="AE397" s="113">
        <f>dec!H397</f>
        <v>1111009</v>
      </c>
      <c r="AF397" s="16"/>
      <c r="AG397" s="18">
        <f t="shared" si="67"/>
        <v>13</v>
      </c>
      <c r="AH397" s="85">
        <f t="shared" si="67"/>
        <v>194982</v>
      </c>
      <c r="AI397" s="18">
        <f t="shared" si="68"/>
        <v>-14</v>
      </c>
      <c r="AJ397" s="85">
        <f t="shared" si="68"/>
        <v>-128698</v>
      </c>
      <c r="AK397" s="81">
        <f t="shared" si="69"/>
        <v>-712</v>
      </c>
      <c r="AL397"/>
      <c r="AM397"/>
      <c r="AN397"/>
    </row>
    <row r="398" spans="1:40" ht="18.75">
      <c r="A398" s="19">
        <v>715</v>
      </c>
      <c r="B398" s="19" t="s">
        <v>1298</v>
      </c>
      <c r="C398" s="19">
        <v>736</v>
      </c>
      <c r="D398" s="21"/>
      <c r="E398" s="34">
        <f t="shared" si="63"/>
        <v>63</v>
      </c>
      <c r="F398" s="35">
        <f t="shared" si="63"/>
        <v>366761</v>
      </c>
      <c r="G398" s="34">
        <f t="shared" si="64"/>
        <v>16</v>
      </c>
      <c r="H398" s="36">
        <f t="shared" si="64"/>
        <v>87034</v>
      </c>
      <c r="I398" s="21"/>
      <c r="J398" s="15">
        <v>0</v>
      </c>
      <c r="K398" s="15">
        <v>0</v>
      </c>
      <c r="L398" s="16"/>
      <c r="M398" s="16"/>
      <c r="N398" s="36">
        <f t="shared" si="65"/>
        <v>366761</v>
      </c>
      <c r="O398" s="36">
        <f t="shared" si="66"/>
        <v>87034</v>
      </c>
      <c r="P398" s="20"/>
      <c r="Q398" s="85">
        <f t="shared" si="60"/>
        <v>907669</v>
      </c>
      <c r="R398" s="20"/>
      <c r="S398" s="15">
        <f t="shared" si="61"/>
        <v>0</v>
      </c>
      <c r="T398">
        <v>715</v>
      </c>
      <c r="U398">
        <v>63</v>
      </c>
      <c r="V398">
        <v>366761</v>
      </c>
      <c r="W398" s="15">
        <f t="shared" si="62"/>
        <v>0</v>
      </c>
      <c r="X398">
        <v>715</v>
      </c>
      <c r="Y398">
        <v>16</v>
      </c>
      <c r="Z398">
        <v>87034</v>
      </c>
      <c r="AA398"/>
      <c r="AB398" s="115">
        <f>dec!E398</f>
        <v>64</v>
      </c>
      <c r="AC398" s="113">
        <f>dec!F398</f>
        <v>356522</v>
      </c>
      <c r="AD398" s="115">
        <f>dec!G398</f>
        <v>25</v>
      </c>
      <c r="AE398" s="113">
        <f>dec!H398</f>
        <v>140152</v>
      </c>
      <c r="AF398" s="16"/>
      <c r="AG398" s="18">
        <f t="shared" si="67"/>
        <v>-1</v>
      </c>
      <c r="AH398" s="85">
        <f t="shared" si="67"/>
        <v>10239</v>
      </c>
      <c r="AI398" s="18">
        <f t="shared" si="68"/>
        <v>-9</v>
      </c>
      <c r="AJ398" s="85">
        <f t="shared" si="68"/>
        <v>-53118</v>
      </c>
      <c r="AK398" s="81">
        <f t="shared" si="69"/>
        <v>-715</v>
      </c>
      <c r="AL398"/>
      <c r="AM398"/>
      <c r="AN398"/>
    </row>
    <row r="399" spans="1:40" ht="18.75">
      <c r="A399" s="19">
        <v>717</v>
      </c>
      <c r="B399" s="19" t="s">
        <v>886</v>
      </c>
      <c r="C399" s="19">
        <v>734</v>
      </c>
      <c r="D399" s="21"/>
      <c r="E399" s="34">
        <f t="shared" si="63"/>
        <v>71</v>
      </c>
      <c r="F399" s="35">
        <f t="shared" si="63"/>
        <v>454103</v>
      </c>
      <c r="G399" s="34">
        <f t="shared" si="64"/>
        <v>70.5</v>
      </c>
      <c r="H399" s="36">
        <f t="shared" si="64"/>
        <v>432491</v>
      </c>
      <c r="I399" s="21"/>
      <c r="J399" s="15">
        <v>0</v>
      </c>
      <c r="K399" s="15">
        <v>0</v>
      </c>
      <c r="L399" s="16"/>
      <c r="M399" s="16"/>
      <c r="N399" s="36">
        <f t="shared" si="65"/>
        <v>454103</v>
      </c>
      <c r="O399" s="36">
        <f t="shared" si="66"/>
        <v>432491</v>
      </c>
      <c r="P399" s="20"/>
      <c r="Q399" s="85">
        <f t="shared" si="60"/>
        <v>1773329.5</v>
      </c>
      <c r="R399" s="20"/>
      <c r="S399" s="15">
        <f t="shared" si="61"/>
        <v>0</v>
      </c>
      <c r="T399">
        <v>717</v>
      </c>
      <c r="U399">
        <v>71</v>
      </c>
      <c r="V399">
        <v>454103</v>
      </c>
      <c r="W399" s="15">
        <f t="shared" si="62"/>
        <v>0</v>
      </c>
      <c r="X399">
        <v>717</v>
      </c>
      <c r="Y399">
        <v>70.5</v>
      </c>
      <c r="Z399">
        <v>432491</v>
      </c>
      <c r="AA399"/>
      <c r="AB399" s="115">
        <f>dec!E399</f>
        <v>71</v>
      </c>
      <c r="AC399" s="113">
        <f>dec!F399</f>
        <v>443381</v>
      </c>
      <c r="AD399" s="115">
        <f>dec!G399</f>
        <v>80</v>
      </c>
      <c r="AE399" s="113">
        <f>dec!H399</f>
        <v>684405</v>
      </c>
      <c r="AF399" s="16"/>
      <c r="AG399" s="18">
        <f t="shared" si="67"/>
        <v>0</v>
      </c>
      <c r="AH399" s="85">
        <f t="shared" si="67"/>
        <v>10722</v>
      </c>
      <c r="AI399" s="18">
        <f t="shared" si="68"/>
        <v>-9.5</v>
      </c>
      <c r="AJ399" s="85">
        <f t="shared" si="68"/>
        <v>-251914</v>
      </c>
      <c r="AK399" s="81">
        <f t="shared" si="69"/>
        <v>-717</v>
      </c>
      <c r="AL399"/>
      <c r="AM399"/>
      <c r="AN399"/>
    </row>
    <row r="400" spans="1:40" ht="18.75">
      <c r="A400" s="19">
        <v>720</v>
      </c>
      <c r="B400" s="19" t="s">
        <v>854</v>
      </c>
      <c r="C400" s="19">
        <v>737</v>
      </c>
      <c r="D400" s="21"/>
      <c r="E400" s="34">
        <f t="shared" si="63"/>
        <v>157</v>
      </c>
      <c r="F400" s="35">
        <f t="shared" si="63"/>
        <v>886150</v>
      </c>
      <c r="G400" s="34">
        <f t="shared" si="64"/>
        <v>135</v>
      </c>
      <c r="H400" s="36">
        <f t="shared" si="64"/>
        <v>902380</v>
      </c>
      <c r="I400" s="21"/>
      <c r="J400" s="15">
        <v>0</v>
      </c>
      <c r="K400" s="15">
        <v>0</v>
      </c>
      <c r="L400" s="16"/>
      <c r="M400" s="16"/>
      <c r="N400" s="36">
        <f t="shared" si="65"/>
        <v>886150</v>
      </c>
      <c r="O400" s="36">
        <f t="shared" si="66"/>
        <v>902380</v>
      </c>
      <c r="P400" s="20"/>
      <c r="Q400" s="85">
        <f t="shared" si="60"/>
        <v>3577352</v>
      </c>
      <c r="R400" s="20"/>
      <c r="S400" s="15">
        <f t="shared" si="61"/>
        <v>0</v>
      </c>
      <c r="T400">
        <v>720</v>
      </c>
      <c r="U400">
        <v>157</v>
      </c>
      <c r="V400">
        <v>886150</v>
      </c>
      <c r="W400" s="15">
        <f t="shared" si="62"/>
        <v>0</v>
      </c>
      <c r="X400">
        <v>720</v>
      </c>
      <c r="Y400">
        <v>135</v>
      </c>
      <c r="Z400">
        <v>902380</v>
      </c>
      <c r="AA400"/>
      <c r="AB400" s="115">
        <f>dec!E400</f>
        <v>184</v>
      </c>
      <c r="AC400" s="113">
        <f>dec!F400</f>
        <v>1033420</v>
      </c>
      <c r="AD400" s="115">
        <f>dec!G400</f>
        <v>137</v>
      </c>
      <c r="AE400" s="113">
        <f>dec!H400</f>
        <v>776163</v>
      </c>
      <c r="AF400" s="16"/>
      <c r="AG400" s="18">
        <f t="shared" si="67"/>
        <v>-27</v>
      </c>
      <c r="AH400" s="85">
        <f t="shared" si="67"/>
        <v>-147270</v>
      </c>
      <c r="AI400" s="18">
        <f t="shared" si="68"/>
        <v>-2</v>
      </c>
      <c r="AJ400" s="85">
        <f t="shared" si="68"/>
        <v>126217</v>
      </c>
      <c r="AK400" s="81">
        <f t="shared" si="69"/>
        <v>-720</v>
      </c>
      <c r="AL400"/>
      <c r="AM400"/>
      <c r="AN400"/>
    </row>
    <row r="401" spans="1:40" ht="18.75">
      <c r="A401" s="19">
        <v>725</v>
      </c>
      <c r="B401" s="19" t="s">
        <v>571</v>
      </c>
      <c r="C401" s="19">
        <v>738</v>
      </c>
      <c r="D401" s="21"/>
      <c r="E401" s="34">
        <f t="shared" si="63"/>
        <v>169</v>
      </c>
      <c r="F401" s="35">
        <f t="shared" si="63"/>
        <v>885949</v>
      </c>
      <c r="G401" s="34">
        <f t="shared" si="64"/>
        <v>77</v>
      </c>
      <c r="H401" s="36">
        <f t="shared" si="64"/>
        <v>454156</v>
      </c>
      <c r="I401" s="21"/>
      <c r="J401" s="15">
        <v>0</v>
      </c>
      <c r="K401" s="15">
        <v>0</v>
      </c>
      <c r="L401" s="16"/>
      <c r="M401" s="16"/>
      <c r="N401" s="36">
        <f t="shared" si="65"/>
        <v>885949</v>
      </c>
      <c r="O401" s="36">
        <f t="shared" si="66"/>
        <v>454156</v>
      </c>
      <c r="P401" s="20"/>
      <c r="Q401" s="85">
        <f t="shared" si="60"/>
        <v>2680456</v>
      </c>
      <c r="R401" s="20"/>
      <c r="S401" s="15">
        <f t="shared" si="61"/>
        <v>0</v>
      </c>
      <c r="T401" s="122">
        <v>725</v>
      </c>
      <c r="U401" s="71">
        <v>169</v>
      </c>
      <c r="V401" s="71">
        <v>885949</v>
      </c>
      <c r="W401" s="15">
        <f t="shared" si="62"/>
        <v>0</v>
      </c>
      <c r="X401">
        <v>725</v>
      </c>
      <c r="Y401">
        <v>77</v>
      </c>
      <c r="Z401">
        <v>454156</v>
      </c>
      <c r="AA401"/>
      <c r="AB401" s="115">
        <f>dec!E401</f>
        <v>136</v>
      </c>
      <c r="AC401" s="113">
        <f>dec!F401</f>
        <v>720937</v>
      </c>
      <c r="AD401" s="115">
        <f>dec!G401</f>
        <v>63</v>
      </c>
      <c r="AE401" s="113">
        <f>dec!H401</f>
        <v>400345</v>
      </c>
      <c r="AF401" s="16"/>
      <c r="AG401" s="18">
        <f t="shared" si="67"/>
        <v>33</v>
      </c>
      <c r="AH401" s="85">
        <f t="shared" si="67"/>
        <v>165012</v>
      </c>
      <c r="AI401" s="18">
        <f t="shared" si="68"/>
        <v>14</v>
      </c>
      <c r="AJ401" s="85">
        <f t="shared" si="68"/>
        <v>53811</v>
      </c>
      <c r="AK401" s="81">
        <f t="shared" si="69"/>
        <v>-725</v>
      </c>
      <c r="AL401"/>
      <c r="AM401"/>
      <c r="AN401"/>
    </row>
    <row r="402" spans="1:40" ht="18.75">
      <c r="A402" s="19">
        <v>728</v>
      </c>
      <c r="B402" s="19" t="s">
        <v>879</v>
      </c>
      <c r="C402" s="19">
        <v>787</v>
      </c>
      <c r="D402" s="21"/>
      <c r="E402" s="34">
        <f t="shared" si="63"/>
        <v>27</v>
      </c>
      <c r="F402" s="35">
        <f t="shared" si="63"/>
        <v>151531</v>
      </c>
      <c r="G402" s="34">
        <f t="shared" si="64"/>
        <v>8</v>
      </c>
      <c r="H402" s="36">
        <f t="shared" si="64"/>
        <v>44000</v>
      </c>
      <c r="I402" s="21"/>
      <c r="J402" s="15">
        <v>0</v>
      </c>
      <c r="K402" s="15">
        <v>0</v>
      </c>
      <c r="L402" s="16"/>
      <c r="M402" s="16"/>
      <c r="N402" s="36">
        <f t="shared" si="65"/>
        <v>151531</v>
      </c>
      <c r="O402" s="36">
        <f t="shared" si="66"/>
        <v>44000</v>
      </c>
      <c r="P402" s="20"/>
      <c r="Q402" s="85">
        <f t="shared" si="60"/>
        <v>391097</v>
      </c>
      <c r="R402" s="20"/>
      <c r="S402" s="15">
        <f t="shared" si="61"/>
        <v>0</v>
      </c>
      <c r="T402">
        <v>728</v>
      </c>
      <c r="U402">
        <v>27</v>
      </c>
      <c r="V402">
        <v>151531</v>
      </c>
      <c r="W402" s="15">
        <f t="shared" si="62"/>
        <v>0</v>
      </c>
      <c r="X402">
        <v>728</v>
      </c>
      <c r="Y402">
        <v>8</v>
      </c>
      <c r="Z402">
        <v>44000</v>
      </c>
      <c r="AA402"/>
      <c r="AB402" s="115">
        <f>dec!E402</f>
        <v>23</v>
      </c>
      <c r="AC402" s="113">
        <f>dec!F402</f>
        <v>116803</v>
      </c>
      <c r="AD402" s="115">
        <f>dec!G402</f>
        <v>12</v>
      </c>
      <c r="AE402" s="113">
        <f>dec!H402</f>
        <v>72000</v>
      </c>
      <c r="AF402" s="16"/>
      <c r="AG402" s="18">
        <f t="shared" si="67"/>
        <v>4</v>
      </c>
      <c r="AH402" s="85">
        <f t="shared" si="67"/>
        <v>34728</v>
      </c>
      <c r="AI402" s="18">
        <f t="shared" si="68"/>
        <v>-4</v>
      </c>
      <c r="AJ402" s="85">
        <f t="shared" si="68"/>
        <v>-28000</v>
      </c>
      <c r="AK402" s="81">
        <f t="shared" si="69"/>
        <v>-728</v>
      </c>
      <c r="AL402"/>
      <c r="AM402"/>
      <c r="AN402"/>
    </row>
    <row r="403" spans="1:40" ht="18.75">
      <c r="A403" s="19">
        <v>730</v>
      </c>
      <c r="B403" s="19" t="s">
        <v>1289</v>
      </c>
      <c r="C403" s="19">
        <v>741</v>
      </c>
      <c r="D403" s="21"/>
      <c r="E403" s="34">
        <f t="shared" si="63"/>
        <v>0</v>
      </c>
      <c r="F403" s="35">
        <f t="shared" si="63"/>
        <v>0</v>
      </c>
      <c r="G403" s="34">
        <f t="shared" si="64"/>
        <v>5</v>
      </c>
      <c r="H403" s="36">
        <f t="shared" si="64"/>
        <v>25938</v>
      </c>
      <c r="I403" s="21"/>
      <c r="J403" s="15">
        <v>0</v>
      </c>
      <c r="K403" s="15">
        <v>0</v>
      </c>
      <c r="L403" s="16"/>
      <c r="M403" s="16"/>
      <c r="N403" s="36">
        <f t="shared" si="65"/>
        <v>0</v>
      </c>
      <c r="O403" s="36">
        <f t="shared" si="66"/>
        <v>25938</v>
      </c>
      <c r="P403" s="20"/>
      <c r="Q403" s="85">
        <f t="shared" si="60"/>
        <v>51881</v>
      </c>
      <c r="R403" s="20"/>
      <c r="S403" s="15">
        <f t="shared" si="61"/>
        <v>0</v>
      </c>
      <c r="T403">
        <v>730</v>
      </c>
      <c r="U403" s="71"/>
      <c r="V403" s="71"/>
      <c r="W403" s="15">
        <f t="shared" si="62"/>
        <v>0</v>
      </c>
      <c r="X403">
        <v>730</v>
      </c>
      <c r="Y403">
        <v>5</v>
      </c>
      <c r="Z403">
        <v>25938</v>
      </c>
      <c r="AA403"/>
      <c r="AB403" s="115">
        <f>dec!E403</f>
        <v>0</v>
      </c>
      <c r="AC403" s="113">
        <f>dec!F403</f>
        <v>0</v>
      </c>
      <c r="AD403" s="115">
        <f>dec!G403</f>
        <v>5</v>
      </c>
      <c r="AE403" s="113">
        <f>dec!H403</f>
        <v>66700</v>
      </c>
      <c r="AF403" s="16"/>
      <c r="AG403" s="18">
        <f t="shared" si="67"/>
        <v>0</v>
      </c>
      <c r="AH403" s="85">
        <f t="shared" si="67"/>
        <v>0</v>
      </c>
      <c r="AI403" s="18">
        <f t="shared" si="68"/>
        <v>0</v>
      </c>
      <c r="AJ403" s="85">
        <f t="shared" si="68"/>
        <v>-40762</v>
      </c>
      <c r="AK403" s="81">
        <f t="shared" si="69"/>
        <v>-730</v>
      </c>
      <c r="AL403"/>
      <c r="AM403"/>
      <c r="AN403"/>
    </row>
    <row r="404" spans="1:40" ht="18.75">
      <c r="A404" s="19">
        <v>735</v>
      </c>
      <c r="B404" s="19" t="s">
        <v>855</v>
      </c>
      <c r="C404" s="19">
        <v>740</v>
      </c>
      <c r="D404" s="21"/>
      <c r="E404" s="34">
        <f t="shared" si="63"/>
        <v>73</v>
      </c>
      <c r="F404" s="35">
        <f t="shared" si="63"/>
        <v>469568</v>
      </c>
      <c r="G404" s="34">
        <f t="shared" si="64"/>
        <v>91.5</v>
      </c>
      <c r="H404" s="36">
        <f t="shared" si="64"/>
        <v>497902</v>
      </c>
      <c r="I404" s="21"/>
      <c r="J404" s="15">
        <v>0</v>
      </c>
      <c r="K404" s="15">
        <v>2195</v>
      </c>
      <c r="L404" s="16"/>
      <c r="M404" s="16"/>
      <c r="N404" s="36">
        <f t="shared" si="65"/>
        <v>469568</v>
      </c>
      <c r="O404" s="36">
        <f t="shared" si="66"/>
        <v>500097</v>
      </c>
      <c r="P404" s="20"/>
      <c r="Q404" s="85">
        <f t="shared" si="60"/>
        <v>1939494.5</v>
      </c>
      <c r="R404" s="20"/>
      <c r="S404" s="15">
        <f t="shared" si="61"/>
        <v>0</v>
      </c>
      <c r="T404">
        <v>735</v>
      </c>
      <c r="U404">
        <v>73</v>
      </c>
      <c r="V404">
        <v>469568</v>
      </c>
      <c r="W404" s="15">
        <f t="shared" si="62"/>
        <v>0</v>
      </c>
      <c r="X404">
        <v>735</v>
      </c>
      <c r="Y404">
        <v>91.5</v>
      </c>
      <c r="Z404">
        <v>497902</v>
      </c>
      <c r="AA404"/>
      <c r="AB404" s="115">
        <f>dec!E404</f>
        <v>83</v>
      </c>
      <c r="AC404" s="113">
        <f>dec!F404</f>
        <v>467037</v>
      </c>
      <c r="AD404" s="115">
        <f>dec!G404</f>
        <v>94.5</v>
      </c>
      <c r="AE404" s="113">
        <f>dec!H404</f>
        <v>514481</v>
      </c>
      <c r="AF404" s="16"/>
      <c r="AG404" s="18">
        <f t="shared" si="67"/>
        <v>-10</v>
      </c>
      <c r="AH404" s="85">
        <f t="shared" si="67"/>
        <v>2531</v>
      </c>
      <c r="AI404" s="18">
        <f t="shared" si="68"/>
        <v>-3</v>
      </c>
      <c r="AJ404" s="85">
        <f t="shared" si="68"/>
        <v>-16579</v>
      </c>
      <c r="AK404" s="81">
        <f t="shared" si="69"/>
        <v>-735</v>
      </c>
      <c r="AL404"/>
      <c r="AM404"/>
      <c r="AN404"/>
    </row>
    <row r="405" spans="1:40" ht="18.75">
      <c r="A405" s="19">
        <v>740</v>
      </c>
      <c r="B405" s="19" t="s">
        <v>906</v>
      </c>
      <c r="C405" s="19">
        <v>745</v>
      </c>
      <c r="D405" s="21"/>
      <c r="E405" s="34">
        <f t="shared" si="63"/>
        <v>84</v>
      </c>
      <c r="F405" s="35">
        <f t="shared" si="63"/>
        <v>439207</v>
      </c>
      <c r="G405" s="34">
        <f t="shared" si="64"/>
        <v>5</v>
      </c>
      <c r="H405" s="36">
        <f t="shared" si="64"/>
        <v>26700</v>
      </c>
      <c r="I405" s="21"/>
      <c r="J405" s="15">
        <v>0</v>
      </c>
      <c r="K405" s="15">
        <v>0</v>
      </c>
      <c r="L405" s="16"/>
      <c r="M405" s="16"/>
      <c r="N405" s="36">
        <f t="shared" si="65"/>
        <v>439207</v>
      </c>
      <c r="O405" s="36">
        <f t="shared" si="66"/>
        <v>26700</v>
      </c>
      <c r="P405" s="20"/>
      <c r="Q405" s="85">
        <f t="shared" si="60"/>
        <v>931903</v>
      </c>
      <c r="R405" s="20"/>
      <c r="S405" s="15">
        <f t="shared" si="61"/>
        <v>0</v>
      </c>
      <c r="T405" s="122">
        <v>740</v>
      </c>
      <c r="U405" s="71">
        <v>84</v>
      </c>
      <c r="V405" s="71">
        <v>439207</v>
      </c>
      <c r="W405" s="15">
        <f t="shared" si="62"/>
        <v>0</v>
      </c>
      <c r="X405">
        <v>740</v>
      </c>
      <c r="Y405">
        <v>5</v>
      </c>
      <c r="Z405">
        <v>26700</v>
      </c>
      <c r="AA405"/>
      <c r="AB405" s="115">
        <f>dec!E405</f>
        <v>70</v>
      </c>
      <c r="AC405" s="113">
        <f>dec!F405</f>
        <v>376398</v>
      </c>
      <c r="AD405" s="115">
        <f>dec!G405</f>
        <v>8</v>
      </c>
      <c r="AE405" s="113">
        <f>dec!H405</f>
        <v>53170</v>
      </c>
      <c r="AF405" s="16"/>
      <c r="AG405" s="18">
        <f t="shared" si="67"/>
        <v>14</v>
      </c>
      <c r="AH405" s="85">
        <f t="shared" si="67"/>
        <v>62809</v>
      </c>
      <c r="AI405" s="18">
        <f t="shared" si="68"/>
        <v>-3</v>
      </c>
      <c r="AJ405" s="85">
        <f t="shared" si="68"/>
        <v>-26470</v>
      </c>
      <c r="AK405" s="81">
        <f t="shared" si="69"/>
        <v>-740</v>
      </c>
      <c r="AL405"/>
      <c r="AM405"/>
      <c r="AN405"/>
    </row>
    <row r="406" spans="1:40" ht="18.75">
      <c r="A406" s="19">
        <v>745</v>
      </c>
      <c r="B406" s="19" t="s">
        <v>823</v>
      </c>
      <c r="C406" s="19">
        <v>746</v>
      </c>
      <c r="D406" s="21"/>
      <c r="E406" s="34">
        <f t="shared" si="63"/>
        <v>130.5</v>
      </c>
      <c r="F406" s="35">
        <f t="shared" si="63"/>
        <v>751286</v>
      </c>
      <c r="G406" s="34">
        <f t="shared" si="64"/>
        <v>38</v>
      </c>
      <c r="H406" s="36">
        <f t="shared" si="64"/>
        <v>245393</v>
      </c>
      <c r="I406" s="21"/>
      <c r="J406" s="15">
        <v>0</v>
      </c>
      <c r="K406" s="15">
        <v>0</v>
      </c>
      <c r="L406" s="16"/>
      <c r="M406" s="16"/>
      <c r="N406" s="36">
        <f t="shared" si="65"/>
        <v>751286</v>
      </c>
      <c r="O406" s="36">
        <f t="shared" si="66"/>
        <v>245393</v>
      </c>
      <c r="P406" s="20"/>
      <c r="Q406" s="85">
        <f t="shared" si="60"/>
        <v>1993526.5</v>
      </c>
      <c r="R406" s="20"/>
      <c r="S406" s="15">
        <f t="shared" si="61"/>
        <v>0</v>
      </c>
      <c r="T406" s="122">
        <v>745</v>
      </c>
      <c r="U406" s="71">
        <v>130.5</v>
      </c>
      <c r="V406" s="71">
        <v>751286</v>
      </c>
      <c r="W406" s="15">
        <f t="shared" si="62"/>
        <v>0</v>
      </c>
      <c r="X406">
        <v>745</v>
      </c>
      <c r="Y406">
        <v>38</v>
      </c>
      <c r="Z406">
        <v>245393</v>
      </c>
      <c r="AA406"/>
      <c r="AB406" s="115">
        <f>dec!E406</f>
        <v>110.5</v>
      </c>
      <c r="AC406" s="113">
        <f>dec!F406</f>
        <v>598369</v>
      </c>
      <c r="AD406" s="115">
        <f>dec!G406</f>
        <v>32</v>
      </c>
      <c r="AE406" s="113">
        <f>dec!H406</f>
        <v>195715</v>
      </c>
      <c r="AF406" s="16"/>
      <c r="AG406" s="18">
        <f t="shared" si="67"/>
        <v>20</v>
      </c>
      <c r="AH406" s="85">
        <f t="shared" si="67"/>
        <v>152917</v>
      </c>
      <c r="AI406" s="18">
        <f t="shared" si="68"/>
        <v>6</v>
      </c>
      <c r="AJ406" s="85">
        <f t="shared" si="68"/>
        <v>49678</v>
      </c>
      <c r="AK406" s="81">
        <f t="shared" si="69"/>
        <v>-745</v>
      </c>
      <c r="AL406"/>
      <c r="AM406"/>
      <c r="AN406"/>
    </row>
    <row r="407" spans="1:40" ht="18.75">
      <c r="A407" s="19">
        <v>750</v>
      </c>
      <c r="B407" s="19" t="s">
        <v>529</v>
      </c>
      <c r="C407" s="19">
        <v>747</v>
      </c>
      <c r="D407" s="21"/>
      <c r="E407" s="34">
        <f t="shared" si="63"/>
        <v>170</v>
      </c>
      <c r="F407" s="35">
        <f t="shared" si="63"/>
        <v>1025415</v>
      </c>
      <c r="G407" s="34">
        <f t="shared" si="64"/>
        <v>46</v>
      </c>
      <c r="H407" s="36">
        <f t="shared" si="64"/>
        <v>346567</v>
      </c>
      <c r="I407" s="21"/>
      <c r="J407" s="15">
        <v>-13140</v>
      </c>
      <c r="K407" s="15">
        <v>22785</v>
      </c>
      <c r="L407" s="16"/>
      <c r="M407" s="16"/>
      <c r="N407" s="36">
        <f t="shared" si="65"/>
        <v>1012275</v>
      </c>
      <c r="O407" s="36">
        <f t="shared" si="66"/>
        <v>369352</v>
      </c>
      <c r="P407" s="20"/>
      <c r="Q407" s="85">
        <f t="shared" si="60"/>
        <v>2763470</v>
      </c>
      <c r="R407" s="20"/>
      <c r="S407" s="15">
        <f t="shared" si="61"/>
        <v>0</v>
      </c>
      <c r="T407">
        <v>750</v>
      </c>
      <c r="U407">
        <v>170</v>
      </c>
      <c r="V407">
        <v>1025415</v>
      </c>
      <c r="W407" s="15">
        <f t="shared" si="62"/>
        <v>0</v>
      </c>
      <c r="X407">
        <v>750</v>
      </c>
      <c r="Y407">
        <v>46</v>
      </c>
      <c r="Z407">
        <v>346567</v>
      </c>
      <c r="AA407"/>
      <c r="AB407" s="115">
        <f>dec!E407</f>
        <v>154</v>
      </c>
      <c r="AC407" s="113">
        <f>dec!F407</f>
        <v>886731</v>
      </c>
      <c r="AD407" s="115">
        <f>dec!G407</f>
        <v>44</v>
      </c>
      <c r="AE407" s="113">
        <f>dec!H407</f>
        <v>335670</v>
      </c>
      <c r="AF407" s="16"/>
      <c r="AG407" s="18">
        <f t="shared" si="67"/>
        <v>16</v>
      </c>
      <c r="AH407" s="85">
        <f t="shared" si="67"/>
        <v>138684</v>
      </c>
      <c r="AI407" s="18">
        <f t="shared" si="68"/>
        <v>2</v>
      </c>
      <c r="AJ407" s="85">
        <f t="shared" si="68"/>
        <v>10897</v>
      </c>
      <c r="AK407" s="81">
        <f t="shared" si="69"/>
        <v>-750</v>
      </c>
      <c r="AL407"/>
      <c r="AM407"/>
      <c r="AN407"/>
    </row>
    <row r="408" spans="1:40" ht="18.75">
      <c r="A408" s="19">
        <v>753</v>
      </c>
      <c r="B408" s="19" t="s">
        <v>789</v>
      </c>
      <c r="C408" s="19">
        <v>749</v>
      </c>
      <c r="D408" s="21"/>
      <c r="E408" s="34">
        <f t="shared" si="63"/>
        <v>348</v>
      </c>
      <c r="F408" s="35">
        <f t="shared" si="63"/>
        <v>1938360</v>
      </c>
      <c r="G408" s="34">
        <f t="shared" si="64"/>
        <v>87</v>
      </c>
      <c r="H408" s="36">
        <f t="shared" si="64"/>
        <v>549965</v>
      </c>
      <c r="I408" s="21"/>
      <c r="J408" s="15">
        <v>0</v>
      </c>
      <c r="K408" s="15">
        <v>0</v>
      </c>
      <c r="L408" s="16"/>
      <c r="M408" s="16"/>
      <c r="N408" s="36">
        <f t="shared" si="65"/>
        <v>1938360</v>
      </c>
      <c r="O408" s="36">
        <f t="shared" si="66"/>
        <v>549965</v>
      </c>
      <c r="P408" s="20"/>
      <c r="Q408" s="85">
        <f t="shared" si="60"/>
        <v>4977085</v>
      </c>
      <c r="R408" s="20"/>
      <c r="S408" s="15">
        <f t="shared" si="61"/>
        <v>0</v>
      </c>
      <c r="T408">
        <v>753</v>
      </c>
      <c r="U408">
        <v>348</v>
      </c>
      <c r="V408">
        <v>1938360</v>
      </c>
      <c r="W408" s="15">
        <f t="shared" si="62"/>
        <v>0</v>
      </c>
      <c r="X408">
        <v>753</v>
      </c>
      <c r="Y408">
        <v>87</v>
      </c>
      <c r="Z408">
        <v>549965</v>
      </c>
      <c r="AA408"/>
      <c r="AB408" s="115">
        <f>dec!E408</f>
        <v>331</v>
      </c>
      <c r="AC408" s="113">
        <f>dec!F408</f>
        <v>1832098</v>
      </c>
      <c r="AD408" s="115">
        <f>dec!G408</f>
        <v>107</v>
      </c>
      <c r="AE408" s="113">
        <f>dec!H408</f>
        <v>638983</v>
      </c>
      <c r="AF408" s="16"/>
      <c r="AG408" s="18">
        <f t="shared" si="67"/>
        <v>17</v>
      </c>
      <c r="AH408" s="85">
        <f t="shared" si="67"/>
        <v>106262</v>
      </c>
      <c r="AI408" s="18">
        <f t="shared" si="68"/>
        <v>-20</v>
      </c>
      <c r="AJ408" s="85">
        <f t="shared" si="68"/>
        <v>-89018</v>
      </c>
      <c r="AK408" s="81">
        <f t="shared" si="69"/>
        <v>-753</v>
      </c>
      <c r="AL408"/>
      <c r="AM408"/>
      <c r="AN408"/>
    </row>
    <row r="409" spans="1:40" ht="18.75">
      <c r="A409" s="19">
        <v>755</v>
      </c>
      <c r="B409" s="19" t="s">
        <v>807</v>
      </c>
      <c r="C409" s="19">
        <v>730</v>
      </c>
      <c r="D409" s="21"/>
      <c r="E409" s="34">
        <f t="shared" si="63"/>
        <v>223</v>
      </c>
      <c r="F409" s="35">
        <f t="shared" si="63"/>
        <v>1345022</v>
      </c>
      <c r="G409" s="34">
        <f t="shared" si="64"/>
        <v>62</v>
      </c>
      <c r="H409" s="36">
        <f t="shared" si="64"/>
        <v>364498</v>
      </c>
      <c r="I409" s="21"/>
      <c r="J409" s="15">
        <v>0</v>
      </c>
      <c r="K409" s="15">
        <v>0</v>
      </c>
      <c r="L409" s="16"/>
      <c r="M409" s="16"/>
      <c r="N409" s="36">
        <f t="shared" si="65"/>
        <v>1345022</v>
      </c>
      <c r="O409" s="36">
        <f t="shared" si="66"/>
        <v>364498</v>
      </c>
      <c r="P409" s="20"/>
      <c r="Q409" s="85">
        <f t="shared" si="60"/>
        <v>3419325</v>
      </c>
      <c r="R409" s="20"/>
      <c r="S409" s="15">
        <f t="shared" si="61"/>
        <v>0</v>
      </c>
      <c r="T409">
        <v>755</v>
      </c>
      <c r="U409">
        <v>223</v>
      </c>
      <c r="V409">
        <v>1345022</v>
      </c>
      <c r="W409" s="15">
        <f t="shared" si="62"/>
        <v>0</v>
      </c>
      <c r="X409">
        <v>755</v>
      </c>
      <c r="Y409">
        <v>62</v>
      </c>
      <c r="Z409">
        <v>364498</v>
      </c>
      <c r="AA409"/>
      <c r="AB409" s="115">
        <f>dec!E409</f>
        <v>234</v>
      </c>
      <c r="AC409" s="113">
        <f>dec!F409</f>
        <v>1321657</v>
      </c>
      <c r="AD409" s="115">
        <f>dec!G409</f>
        <v>50</v>
      </c>
      <c r="AE409" s="113">
        <f>dec!H409</f>
        <v>287184</v>
      </c>
      <c r="AF409" s="16"/>
      <c r="AG409" s="18">
        <f t="shared" si="67"/>
        <v>-11</v>
      </c>
      <c r="AH409" s="85">
        <f t="shared" si="67"/>
        <v>23365</v>
      </c>
      <c r="AI409" s="18">
        <f t="shared" si="68"/>
        <v>12</v>
      </c>
      <c r="AJ409" s="85">
        <f t="shared" si="68"/>
        <v>77314</v>
      </c>
      <c r="AK409" s="81">
        <f t="shared" si="69"/>
        <v>-755</v>
      </c>
      <c r="AL409"/>
      <c r="AM409"/>
      <c r="AN409"/>
    </row>
    <row r="410" spans="1:40" s="1" customFormat="1" ht="18.75">
      <c r="A410" s="17">
        <v>760</v>
      </c>
      <c r="B410" s="17" t="s">
        <v>530</v>
      </c>
      <c r="C410" s="17">
        <v>752</v>
      </c>
      <c r="D410" s="21"/>
      <c r="E410" s="34">
        <f t="shared" si="63"/>
        <v>0</v>
      </c>
      <c r="F410" s="35">
        <f t="shared" si="63"/>
        <v>0</v>
      </c>
      <c r="G410" s="34">
        <f t="shared" si="64"/>
        <v>3</v>
      </c>
      <c r="H410" s="36">
        <f t="shared" si="64"/>
        <v>16700</v>
      </c>
      <c r="I410" s="21"/>
      <c r="J410" s="15">
        <v>0</v>
      </c>
      <c r="K410" s="15">
        <v>0</v>
      </c>
      <c r="L410" s="16"/>
      <c r="M410" s="16"/>
      <c r="N410" s="36">
        <f t="shared" si="65"/>
        <v>0</v>
      </c>
      <c r="O410" s="36">
        <f t="shared" si="66"/>
        <v>16700</v>
      </c>
      <c r="P410" s="16"/>
      <c r="Q410" s="85">
        <f t="shared" si="60"/>
        <v>33403</v>
      </c>
      <c r="R410" s="16"/>
      <c r="S410" s="15">
        <f t="shared" si="61"/>
        <v>0</v>
      </c>
      <c r="T410">
        <v>760</v>
      </c>
      <c r="U410"/>
      <c r="V410"/>
      <c r="W410" s="15">
        <f t="shared" si="62"/>
        <v>0</v>
      </c>
      <c r="X410">
        <v>760</v>
      </c>
      <c r="Y410">
        <v>3</v>
      </c>
      <c r="Z410">
        <v>16700</v>
      </c>
      <c r="AA410"/>
      <c r="AB410" s="115">
        <f>dec!E410</f>
        <v>0</v>
      </c>
      <c r="AC410" s="113">
        <f>dec!F410</f>
        <v>0</v>
      </c>
      <c r="AD410" s="115">
        <f>dec!G410</f>
        <v>7</v>
      </c>
      <c r="AE410" s="113">
        <f>dec!H410</f>
        <v>40100</v>
      </c>
      <c r="AF410" s="16"/>
      <c r="AG410" s="18">
        <f t="shared" si="67"/>
        <v>0</v>
      </c>
      <c r="AH410" s="85">
        <f t="shared" si="67"/>
        <v>0</v>
      </c>
      <c r="AI410" s="18">
        <f t="shared" si="68"/>
        <v>-4</v>
      </c>
      <c r="AJ410" s="85">
        <f t="shared" si="68"/>
        <v>-23400</v>
      </c>
      <c r="AK410" s="81">
        <f t="shared" si="69"/>
        <v>-760</v>
      </c>
      <c r="AL410"/>
      <c r="AM410"/>
      <c r="AN410"/>
    </row>
    <row r="411" spans="1:40" s="1" customFormat="1" ht="18.75">
      <c r="A411" s="17">
        <v>763</v>
      </c>
      <c r="B411" s="17" t="s">
        <v>1514</v>
      </c>
      <c r="C411" s="17">
        <v>790</v>
      </c>
      <c r="D411" s="21"/>
      <c r="E411" s="34">
        <f t="shared" si="63"/>
        <v>25</v>
      </c>
      <c r="F411" s="35">
        <f t="shared" si="63"/>
        <v>159000</v>
      </c>
      <c r="G411" s="34">
        <f t="shared" si="64"/>
        <v>7</v>
      </c>
      <c r="H411" s="36">
        <f t="shared" si="64"/>
        <v>36700</v>
      </c>
      <c r="I411" s="21"/>
      <c r="J411" s="15">
        <v>0</v>
      </c>
      <c r="K411" s="15">
        <v>0</v>
      </c>
      <c r="L411" s="16"/>
      <c r="M411" s="16"/>
      <c r="N411" s="36">
        <f t="shared" si="65"/>
        <v>159000</v>
      </c>
      <c r="O411" s="36">
        <f t="shared" si="66"/>
        <v>36700</v>
      </c>
      <c r="P411" s="16"/>
      <c r="Q411" s="85">
        <f t="shared" si="60"/>
        <v>391432</v>
      </c>
      <c r="R411" s="16"/>
      <c r="S411" s="15">
        <f t="shared" si="61"/>
        <v>0</v>
      </c>
      <c r="T411">
        <v>763</v>
      </c>
      <c r="U411">
        <v>25</v>
      </c>
      <c r="V411">
        <v>159000</v>
      </c>
      <c r="W411" s="15">
        <f t="shared" si="62"/>
        <v>0</v>
      </c>
      <c r="X411">
        <v>763</v>
      </c>
      <c r="Y411">
        <v>7</v>
      </c>
      <c r="Z411">
        <v>36700</v>
      </c>
      <c r="AA411"/>
      <c r="AB411" s="115">
        <f>dec!E411</f>
        <v>53</v>
      </c>
      <c r="AC411" s="113">
        <f>dec!F411</f>
        <v>299197</v>
      </c>
      <c r="AD411" s="115">
        <f>dec!G411</f>
        <v>7</v>
      </c>
      <c r="AE411" s="113">
        <f>dec!H411</f>
        <v>36700</v>
      </c>
      <c r="AF411" s="16"/>
      <c r="AG411" s="18">
        <f t="shared" si="67"/>
        <v>-28</v>
      </c>
      <c r="AH411" s="85">
        <f t="shared" si="67"/>
        <v>-140197</v>
      </c>
      <c r="AI411" s="18">
        <f t="shared" si="68"/>
        <v>0</v>
      </c>
      <c r="AJ411" s="85">
        <f t="shared" si="68"/>
        <v>0</v>
      </c>
      <c r="AK411" s="81">
        <f t="shared" si="69"/>
        <v>-763</v>
      </c>
      <c r="AL411"/>
      <c r="AM411"/>
      <c r="AN411"/>
    </row>
    <row r="412" spans="1:40" ht="18.75">
      <c r="A412" s="19">
        <v>765</v>
      </c>
      <c r="B412" s="19" t="s">
        <v>1299</v>
      </c>
      <c r="C412" s="19">
        <v>755</v>
      </c>
      <c r="D412" s="21"/>
      <c r="E412" s="34">
        <f t="shared" si="63"/>
        <v>122</v>
      </c>
      <c r="F412" s="35">
        <f t="shared" si="63"/>
        <v>709145</v>
      </c>
      <c r="G412" s="34">
        <f t="shared" si="64"/>
        <v>135</v>
      </c>
      <c r="H412" s="36">
        <f t="shared" si="64"/>
        <v>705211</v>
      </c>
      <c r="I412" s="21"/>
      <c r="J412" s="15">
        <v>0</v>
      </c>
      <c r="K412" s="15">
        <v>5375</v>
      </c>
      <c r="L412" s="16"/>
      <c r="M412" s="16"/>
      <c r="N412" s="36">
        <f t="shared" si="65"/>
        <v>709145</v>
      </c>
      <c r="O412" s="36">
        <f t="shared" si="66"/>
        <v>710586</v>
      </c>
      <c r="P412" s="20"/>
      <c r="Q412" s="85">
        <f t="shared" si="60"/>
        <v>2839719</v>
      </c>
      <c r="R412" s="20"/>
      <c r="S412" s="15">
        <f t="shared" si="61"/>
        <v>0</v>
      </c>
      <c r="T412">
        <v>765</v>
      </c>
      <c r="U412">
        <v>122</v>
      </c>
      <c r="V412">
        <v>709145</v>
      </c>
      <c r="W412" s="15">
        <f t="shared" si="62"/>
        <v>0</v>
      </c>
      <c r="X412">
        <v>765</v>
      </c>
      <c r="Y412">
        <v>135</v>
      </c>
      <c r="Z412">
        <v>705211</v>
      </c>
      <c r="AA412"/>
      <c r="AB412" s="115">
        <f>dec!E412</f>
        <v>118</v>
      </c>
      <c r="AC412" s="113">
        <f>dec!F412</f>
        <v>673764</v>
      </c>
      <c r="AD412" s="115">
        <f>dec!G412</f>
        <v>111</v>
      </c>
      <c r="AE412" s="113">
        <f>dec!H412</f>
        <v>592028</v>
      </c>
      <c r="AF412" s="16"/>
      <c r="AG412" s="18">
        <f t="shared" si="67"/>
        <v>4</v>
      </c>
      <c r="AH412" s="85">
        <f t="shared" si="67"/>
        <v>35381</v>
      </c>
      <c r="AI412" s="18">
        <f t="shared" si="68"/>
        <v>24</v>
      </c>
      <c r="AJ412" s="85">
        <f t="shared" si="68"/>
        <v>113183</v>
      </c>
      <c r="AK412" s="81">
        <f t="shared" si="69"/>
        <v>-765</v>
      </c>
      <c r="AL412"/>
      <c r="AM412"/>
      <c r="AN412"/>
    </row>
    <row r="413" spans="1:40" ht="18.75">
      <c r="A413" s="19">
        <v>766</v>
      </c>
      <c r="B413" s="19" t="s">
        <v>1604</v>
      </c>
      <c r="C413" s="19">
        <v>766</v>
      </c>
      <c r="D413" s="21"/>
      <c r="E413" s="34">
        <f t="shared" si="63"/>
        <v>105</v>
      </c>
      <c r="F413" s="35">
        <f t="shared" si="63"/>
        <v>574454</v>
      </c>
      <c r="G413" s="34">
        <f t="shared" si="64"/>
        <v>51</v>
      </c>
      <c r="H413" s="36">
        <f t="shared" si="64"/>
        <v>265646</v>
      </c>
      <c r="I413" s="21"/>
      <c r="J413" s="15">
        <v>0</v>
      </c>
      <c r="K413" s="15">
        <v>0</v>
      </c>
      <c r="L413" s="16"/>
      <c r="M413" s="16"/>
      <c r="N413" s="36">
        <f t="shared" si="65"/>
        <v>574454</v>
      </c>
      <c r="O413" s="36">
        <f t="shared" si="66"/>
        <v>265646</v>
      </c>
      <c r="P413" s="20"/>
      <c r="Q413" s="85">
        <f t="shared" si="60"/>
        <v>1680356</v>
      </c>
      <c r="R413" s="20"/>
      <c r="S413" s="15">
        <f t="shared" si="61"/>
        <v>0</v>
      </c>
      <c r="T413">
        <v>766</v>
      </c>
      <c r="U413">
        <v>105</v>
      </c>
      <c r="V413">
        <v>574454</v>
      </c>
      <c r="W413" s="15">
        <f t="shared" si="62"/>
        <v>0</v>
      </c>
      <c r="X413">
        <v>766</v>
      </c>
      <c r="Y413">
        <v>51</v>
      </c>
      <c r="Z413">
        <v>265646</v>
      </c>
      <c r="AA413"/>
      <c r="AB413" s="115">
        <f>dec!E413</f>
        <v>124</v>
      </c>
      <c r="AC413" s="113">
        <f>dec!F413</f>
        <v>683195</v>
      </c>
      <c r="AD413" s="115">
        <f>dec!G413</f>
        <v>48</v>
      </c>
      <c r="AE413" s="113">
        <f>dec!H413</f>
        <v>264532</v>
      </c>
      <c r="AF413" s="16"/>
      <c r="AG413" s="18">
        <f t="shared" si="67"/>
        <v>-19</v>
      </c>
      <c r="AH413" s="85">
        <f t="shared" si="67"/>
        <v>-108741</v>
      </c>
      <c r="AI413" s="18">
        <f t="shared" si="68"/>
        <v>3</v>
      </c>
      <c r="AJ413" s="85">
        <f t="shared" si="68"/>
        <v>1114</v>
      </c>
      <c r="AK413" s="81">
        <f t="shared" si="69"/>
        <v>-766</v>
      </c>
      <c r="AL413"/>
      <c r="AM413"/>
      <c r="AN413"/>
    </row>
    <row r="414" spans="1:40" ht="18.75">
      <c r="A414" s="19">
        <v>767</v>
      </c>
      <c r="B414" s="19" t="s">
        <v>876</v>
      </c>
      <c r="C414" s="19">
        <v>756</v>
      </c>
      <c r="D414" s="21"/>
      <c r="E414" s="34">
        <f t="shared" si="63"/>
        <v>59</v>
      </c>
      <c r="F414" s="35">
        <f t="shared" si="63"/>
        <v>376645</v>
      </c>
      <c r="G414" s="34">
        <f t="shared" si="64"/>
        <v>192</v>
      </c>
      <c r="H414" s="36">
        <f t="shared" si="64"/>
        <v>1105553</v>
      </c>
      <c r="I414" s="21"/>
      <c r="J414" s="15">
        <v>0</v>
      </c>
      <c r="K414" s="15">
        <v>0</v>
      </c>
      <c r="L414" s="16"/>
      <c r="M414" s="16"/>
      <c r="N414" s="36">
        <f t="shared" si="65"/>
        <v>376645</v>
      </c>
      <c r="O414" s="36">
        <f t="shared" si="66"/>
        <v>1105553</v>
      </c>
      <c r="P414" s="20"/>
      <c r="Q414" s="85">
        <f t="shared" si="60"/>
        <v>2964647</v>
      </c>
      <c r="R414" s="20"/>
      <c r="S414" s="15">
        <f t="shared" si="61"/>
        <v>0</v>
      </c>
      <c r="T414">
        <v>767</v>
      </c>
      <c r="U414">
        <v>59</v>
      </c>
      <c r="V414">
        <v>376645</v>
      </c>
      <c r="W414" s="15">
        <f t="shared" si="62"/>
        <v>0</v>
      </c>
      <c r="X414">
        <v>767</v>
      </c>
      <c r="Y414">
        <v>192</v>
      </c>
      <c r="Z414">
        <v>1105553</v>
      </c>
      <c r="AA414"/>
      <c r="AB414" s="115">
        <f>dec!E414</f>
        <v>42.5</v>
      </c>
      <c r="AC414" s="113">
        <f>dec!F414</f>
        <v>271187</v>
      </c>
      <c r="AD414" s="115">
        <f>dec!G414</f>
        <v>212</v>
      </c>
      <c r="AE414" s="113">
        <f>dec!H414</f>
        <v>1212400</v>
      </c>
      <c r="AF414" s="16"/>
      <c r="AG414" s="18">
        <f t="shared" si="67"/>
        <v>16.5</v>
      </c>
      <c r="AH414" s="85">
        <f t="shared" si="67"/>
        <v>105458</v>
      </c>
      <c r="AI414" s="18">
        <f t="shared" si="68"/>
        <v>-20</v>
      </c>
      <c r="AJ414" s="85">
        <f t="shared" si="68"/>
        <v>-106847</v>
      </c>
      <c r="AK414" s="81">
        <f t="shared" si="69"/>
        <v>-767</v>
      </c>
      <c r="AL414"/>
      <c r="AM414"/>
      <c r="AN414"/>
    </row>
    <row r="415" spans="1:40" ht="18.75">
      <c r="A415" s="19">
        <v>770</v>
      </c>
      <c r="B415" s="19" t="s">
        <v>877</v>
      </c>
      <c r="C415" s="19">
        <v>757</v>
      </c>
      <c r="D415" s="21"/>
      <c r="E415" s="34">
        <f t="shared" si="63"/>
        <v>160</v>
      </c>
      <c r="F415" s="35">
        <f t="shared" si="63"/>
        <v>901111</v>
      </c>
      <c r="G415" s="34">
        <f t="shared" si="64"/>
        <v>23</v>
      </c>
      <c r="H415" s="36">
        <f t="shared" si="64"/>
        <v>137990</v>
      </c>
      <c r="I415" s="21"/>
      <c r="J415" s="15">
        <v>0</v>
      </c>
      <c r="K415" s="15">
        <v>0</v>
      </c>
      <c r="L415" s="16"/>
      <c r="M415" s="16"/>
      <c r="N415" s="36">
        <f t="shared" si="65"/>
        <v>901111</v>
      </c>
      <c r="O415" s="36">
        <f t="shared" si="66"/>
        <v>137990</v>
      </c>
      <c r="P415" s="20"/>
      <c r="Q415" s="85">
        <f t="shared" si="60"/>
        <v>2078385</v>
      </c>
      <c r="R415" s="20"/>
      <c r="S415" s="15">
        <f t="shared" si="61"/>
        <v>0</v>
      </c>
      <c r="T415">
        <v>770</v>
      </c>
      <c r="U415">
        <v>160</v>
      </c>
      <c r="V415">
        <v>901111</v>
      </c>
      <c r="W415" s="15">
        <f t="shared" si="62"/>
        <v>0</v>
      </c>
      <c r="X415">
        <v>770</v>
      </c>
      <c r="Y415">
        <v>23</v>
      </c>
      <c r="Z415">
        <v>137990</v>
      </c>
      <c r="AA415"/>
      <c r="AB415" s="115">
        <f>dec!E415</f>
        <v>155</v>
      </c>
      <c r="AC415" s="113">
        <f>dec!F415</f>
        <v>902593</v>
      </c>
      <c r="AD415" s="115">
        <f>dec!G415</f>
        <v>25</v>
      </c>
      <c r="AE415" s="113">
        <f>dec!H415</f>
        <v>160653</v>
      </c>
      <c r="AF415" s="16"/>
      <c r="AG415" s="18">
        <f t="shared" si="67"/>
        <v>5</v>
      </c>
      <c r="AH415" s="85">
        <f t="shared" si="67"/>
        <v>-1482</v>
      </c>
      <c r="AI415" s="18">
        <f t="shared" si="68"/>
        <v>-2</v>
      </c>
      <c r="AJ415" s="85">
        <f t="shared" si="68"/>
        <v>-22663</v>
      </c>
      <c r="AK415" s="81">
        <f t="shared" si="69"/>
        <v>-770</v>
      </c>
      <c r="AL415"/>
      <c r="AM415"/>
      <c r="AN415"/>
    </row>
    <row r="416" spans="1:40" ht="18.75">
      <c r="A416" s="19">
        <v>773</v>
      </c>
      <c r="B416" s="19" t="s">
        <v>824</v>
      </c>
      <c r="C416" s="19">
        <v>763</v>
      </c>
      <c r="D416" s="21"/>
      <c r="E416" s="34">
        <f t="shared" si="63"/>
        <v>175.5</v>
      </c>
      <c r="F416" s="35">
        <f t="shared" si="63"/>
        <v>1075745</v>
      </c>
      <c r="G416" s="34">
        <f t="shared" si="64"/>
        <v>100</v>
      </c>
      <c r="H416" s="36">
        <f t="shared" si="64"/>
        <v>996518</v>
      </c>
      <c r="I416" s="21"/>
      <c r="J416" s="15">
        <v>0</v>
      </c>
      <c r="K416" s="15">
        <v>1135</v>
      </c>
      <c r="L416" s="16"/>
      <c r="M416" s="16"/>
      <c r="N416" s="36">
        <f t="shared" si="65"/>
        <v>1075745</v>
      </c>
      <c r="O416" s="36">
        <f t="shared" si="66"/>
        <v>997653</v>
      </c>
      <c r="P416" s="20"/>
      <c r="Q416" s="85">
        <f t="shared" si="60"/>
        <v>4147071.5</v>
      </c>
      <c r="R416" s="20"/>
      <c r="S416" s="15">
        <f t="shared" si="61"/>
        <v>0</v>
      </c>
      <c r="T416">
        <v>773</v>
      </c>
      <c r="U416">
        <v>175.5</v>
      </c>
      <c r="V416">
        <v>1075745</v>
      </c>
      <c r="W416" s="15">
        <f t="shared" si="62"/>
        <v>0</v>
      </c>
      <c r="X416">
        <v>773</v>
      </c>
      <c r="Y416">
        <v>100</v>
      </c>
      <c r="Z416">
        <v>996518</v>
      </c>
      <c r="AA416"/>
      <c r="AB416" s="115">
        <f>dec!E416</f>
        <v>163.5</v>
      </c>
      <c r="AC416" s="113">
        <f>dec!F416</f>
        <v>1035310</v>
      </c>
      <c r="AD416" s="115">
        <f>dec!G416</f>
        <v>83</v>
      </c>
      <c r="AE416" s="113">
        <f>dec!H416</f>
        <v>866809</v>
      </c>
      <c r="AF416" s="16"/>
      <c r="AG416" s="18">
        <f t="shared" si="67"/>
        <v>12</v>
      </c>
      <c r="AH416" s="85">
        <f t="shared" si="67"/>
        <v>40435</v>
      </c>
      <c r="AI416" s="18">
        <f t="shared" si="68"/>
        <v>17</v>
      </c>
      <c r="AJ416" s="85">
        <f t="shared" si="68"/>
        <v>129709</v>
      </c>
      <c r="AK416" s="81">
        <f t="shared" si="69"/>
        <v>-773</v>
      </c>
      <c r="AL416"/>
      <c r="AM416"/>
      <c r="AN416"/>
    </row>
    <row r="417" spans="1:40" ht="18.75">
      <c r="A417" s="19">
        <v>774</v>
      </c>
      <c r="B417" s="19" t="s">
        <v>540</v>
      </c>
      <c r="C417" s="19">
        <v>789</v>
      </c>
      <c r="D417" s="21"/>
      <c r="E417" s="34">
        <f t="shared" si="63"/>
        <v>50</v>
      </c>
      <c r="F417" s="35">
        <f t="shared" si="63"/>
        <v>286634</v>
      </c>
      <c r="G417" s="34">
        <f t="shared" si="64"/>
        <v>17</v>
      </c>
      <c r="H417" s="36">
        <f t="shared" si="64"/>
        <v>102931</v>
      </c>
      <c r="I417" s="21"/>
      <c r="J417" s="15">
        <v>0</v>
      </c>
      <c r="K417" s="15">
        <v>0</v>
      </c>
      <c r="L417" s="16"/>
      <c r="M417" s="16"/>
      <c r="N417" s="36">
        <f t="shared" si="65"/>
        <v>286634</v>
      </c>
      <c r="O417" s="36">
        <f t="shared" si="66"/>
        <v>102931</v>
      </c>
      <c r="P417" s="20"/>
      <c r="Q417" s="85">
        <f t="shared" si="60"/>
        <v>779197</v>
      </c>
      <c r="R417" s="20"/>
      <c r="S417" s="15">
        <f t="shared" si="61"/>
        <v>0</v>
      </c>
      <c r="T417">
        <v>774</v>
      </c>
      <c r="U417">
        <v>50</v>
      </c>
      <c r="V417">
        <v>286634</v>
      </c>
      <c r="W417" s="15">
        <f t="shared" si="62"/>
        <v>0</v>
      </c>
      <c r="X417">
        <v>774</v>
      </c>
      <c r="Y417">
        <v>17</v>
      </c>
      <c r="Z417">
        <v>102931</v>
      </c>
      <c r="AA417"/>
      <c r="AB417" s="115">
        <f>dec!E417</f>
        <v>57</v>
      </c>
      <c r="AC417" s="113">
        <f>dec!F417</f>
        <v>360039</v>
      </c>
      <c r="AD417" s="115">
        <f>dec!G417</f>
        <v>14</v>
      </c>
      <c r="AE417" s="113">
        <f>dec!H417</f>
        <v>80768</v>
      </c>
      <c r="AF417" s="16"/>
      <c r="AG417" s="18">
        <f t="shared" si="67"/>
        <v>-7</v>
      </c>
      <c r="AH417" s="85">
        <f t="shared" si="67"/>
        <v>-73405</v>
      </c>
      <c r="AI417" s="18">
        <f t="shared" si="68"/>
        <v>3</v>
      </c>
      <c r="AJ417" s="85">
        <f t="shared" si="68"/>
        <v>22163</v>
      </c>
      <c r="AK417" s="81">
        <f t="shared" si="69"/>
        <v>-774</v>
      </c>
      <c r="AL417"/>
      <c r="AM417"/>
      <c r="AN417"/>
    </row>
    <row r="418" spans="1:40" ht="18.75">
      <c r="A418" s="19">
        <v>775</v>
      </c>
      <c r="B418" s="19" t="s">
        <v>856</v>
      </c>
      <c r="C418" s="19">
        <v>759</v>
      </c>
      <c r="D418" s="21"/>
      <c r="E418" s="34">
        <f t="shared" si="63"/>
        <v>208</v>
      </c>
      <c r="F418" s="35">
        <f t="shared" si="63"/>
        <v>1098992</v>
      </c>
      <c r="G418" s="34">
        <f t="shared" si="64"/>
        <v>99</v>
      </c>
      <c r="H418" s="36">
        <f t="shared" si="64"/>
        <v>590215</v>
      </c>
      <c r="I418" s="21"/>
      <c r="J418" s="15">
        <v>0</v>
      </c>
      <c r="K418" s="15">
        <v>0</v>
      </c>
      <c r="L418" s="16"/>
      <c r="M418" s="16"/>
      <c r="N418" s="36">
        <f t="shared" si="65"/>
        <v>1098992</v>
      </c>
      <c r="O418" s="36">
        <f t="shared" si="66"/>
        <v>590215</v>
      </c>
      <c r="P418" s="20"/>
      <c r="Q418" s="85">
        <f t="shared" si="60"/>
        <v>3378721</v>
      </c>
      <c r="R418" s="20"/>
      <c r="S418" s="15">
        <f t="shared" si="61"/>
        <v>0</v>
      </c>
      <c r="T418">
        <v>775</v>
      </c>
      <c r="U418">
        <v>208</v>
      </c>
      <c r="V418">
        <v>1098992</v>
      </c>
      <c r="W418" s="15">
        <f t="shared" si="62"/>
        <v>0</v>
      </c>
      <c r="X418">
        <v>775</v>
      </c>
      <c r="Y418">
        <v>99</v>
      </c>
      <c r="Z418">
        <v>590215</v>
      </c>
      <c r="AA418"/>
      <c r="AB418" s="115">
        <f>dec!E418</f>
        <v>176</v>
      </c>
      <c r="AC418" s="113">
        <f>dec!F418</f>
        <v>955202</v>
      </c>
      <c r="AD418" s="115">
        <f>dec!G418</f>
        <v>109</v>
      </c>
      <c r="AE418" s="113">
        <f>dec!H418</f>
        <v>637551</v>
      </c>
      <c r="AF418" s="16"/>
      <c r="AG418" s="18">
        <f t="shared" si="67"/>
        <v>32</v>
      </c>
      <c r="AH418" s="85">
        <f t="shared" si="67"/>
        <v>143790</v>
      </c>
      <c r="AI418" s="18">
        <f t="shared" si="68"/>
        <v>-10</v>
      </c>
      <c r="AJ418" s="85">
        <f t="shared" si="68"/>
        <v>-47336</v>
      </c>
      <c r="AK418" s="81">
        <f t="shared" si="69"/>
        <v>-775</v>
      </c>
      <c r="AL418"/>
      <c r="AM418"/>
      <c r="AN418"/>
    </row>
    <row r="419" spans="1:40" ht="18.75">
      <c r="A419" s="19">
        <v>778</v>
      </c>
      <c r="B419" s="19" t="s">
        <v>1286</v>
      </c>
      <c r="C419" s="19">
        <v>750</v>
      </c>
      <c r="D419" s="21"/>
      <c r="E419" s="34">
        <f t="shared" si="63"/>
        <v>189</v>
      </c>
      <c r="F419" s="35">
        <f t="shared" si="63"/>
        <v>1042919</v>
      </c>
      <c r="G419" s="34">
        <f t="shared" si="64"/>
        <v>89</v>
      </c>
      <c r="H419" s="36">
        <f t="shared" si="64"/>
        <v>568801</v>
      </c>
      <c r="I419" s="21"/>
      <c r="J419" s="15">
        <v>0</v>
      </c>
      <c r="K419" s="15">
        <v>0</v>
      </c>
      <c r="L419" s="16"/>
      <c r="M419" s="16"/>
      <c r="N419" s="36">
        <f t="shared" si="65"/>
        <v>1042919</v>
      </c>
      <c r="O419" s="36">
        <f t="shared" si="66"/>
        <v>568801</v>
      </c>
      <c r="P419" s="20"/>
      <c r="Q419" s="85">
        <f t="shared" si="60"/>
        <v>3223718</v>
      </c>
      <c r="R419" s="20"/>
      <c r="S419" s="15">
        <f t="shared" si="61"/>
        <v>0</v>
      </c>
      <c r="T419" s="122">
        <v>778</v>
      </c>
      <c r="U419" s="71">
        <v>189</v>
      </c>
      <c r="V419" s="71">
        <v>1042919</v>
      </c>
      <c r="W419" s="15">
        <f t="shared" si="62"/>
        <v>0</v>
      </c>
      <c r="X419">
        <v>778</v>
      </c>
      <c r="Y419">
        <v>89</v>
      </c>
      <c r="Z419">
        <v>568801</v>
      </c>
      <c r="AA419"/>
      <c r="AB419" s="115">
        <f>dec!E419</f>
        <v>189</v>
      </c>
      <c r="AC419" s="113">
        <f>dec!F419</f>
        <v>1047949</v>
      </c>
      <c r="AD419" s="115">
        <f>dec!G419</f>
        <v>90.5</v>
      </c>
      <c r="AE419" s="113">
        <f>dec!H419</f>
        <v>557343</v>
      </c>
      <c r="AF419" s="16"/>
      <c r="AG419" s="18">
        <f t="shared" si="67"/>
        <v>0</v>
      </c>
      <c r="AH419" s="85">
        <f t="shared" si="67"/>
        <v>-5030</v>
      </c>
      <c r="AI419" s="18">
        <f t="shared" si="68"/>
        <v>-1.5</v>
      </c>
      <c r="AJ419" s="85">
        <f t="shared" si="68"/>
        <v>11458</v>
      </c>
      <c r="AK419" s="81">
        <f t="shared" si="69"/>
        <v>-778</v>
      </c>
      <c r="AL419"/>
      <c r="AM419"/>
      <c r="AN419"/>
    </row>
    <row r="420" spans="1:40" s="1" customFormat="1" ht="18.75">
      <c r="A420" s="17">
        <v>780</v>
      </c>
      <c r="B420" s="17" t="s">
        <v>534</v>
      </c>
      <c r="C420" s="17">
        <v>761</v>
      </c>
      <c r="D420" s="21"/>
      <c r="E420" s="34">
        <f t="shared" si="63"/>
        <v>17</v>
      </c>
      <c r="F420" s="35">
        <f t="shared" si="63"/>
        <v>90124</v>
      </c>
      <c r="G420" s="34">
        <f t="shared" si="64"/>
        <v>15</v>
      </c>
      <c r="H420" s="36">
        <f t="shared" si="64"/>
        <v>95500</v>
      </c>
      <c r="I420" s="21"/>
      <c r="J420" s="15">
        <v>0</v>
      </c>
      <c r="K420" s="15">
        <v>0</v>
      </c>
      <c r="L420" s="16"/>
      <c r="M420" s="16"/>
      <c r="N420" s="36">
        <f t="shared" si="65"/>
        <v>90124</v>
      </c>
      <c r="O420" s="36">
        <f t="shared" si="66"/>
        <v>95500</v>
      </c>
      <c r="P420" s="16"/>
      <c r="Q420" s="85">
        <f t="shared" si="60"/>
        <v>371280</v>
      </c>
      <c r="R420" s="16"/>
      <c r="S420" s="15">
        <f t="shared" si="61"/>
        <v>0</v>
      </c>
      <c r="T420">
        <v>780</v>
      </c>
      <c r="U420">
        <v>17</v>
      </c>
      <c r="V420">
        <v>90124</v>
      </c>
      <c r="W420" s="15">
        <f t="shared" si="62"/>
        <v>0</v>
      </c>
      <c r="X420">
        <v>780</v>
      </c>
      <c r="Y420">
        <v>15</v>
      </c>
      <c r="Z420">
        <v>95500</v>
      </c>
      <c r="AA420"/>
      <c r="AB420" s="115">
        <f>dec!E420</f>
        <v>31</v>
      </c>
      <c r="AC420" s="113">
        <f>dec!F420</f>
        <v>179000</v>
      </c>
      <c r="AD420" s="115">
        <f>dec!G420</f>
        <v>18</v>
      </c>
      <c r="AE420" s="113">
        <f>dec!H420</f>
        <v>120920</v>
      </c>
      <c r="AF420" s="16"/>
      <c r="AG420" s="18">
        <f t="shared" si="67"/>
        <v>-14</v>
      </c>
      <c r="AH420" s="85">
        <f t="shared" si="67"/>
        <v>-88876</v>
      </c>
      <c r="AI420" s="18">
        <f t="shared" si="68"/>
        <v>-3</v>
      </c>
      <c r="AJ420" s="85">
        <f t="shared" si="68"/>
        <v>-25420</v>
      </c>
      <c r="AK420" s="81">
        <f t="shared" si="69"/>
        <v>-780</v>
      </c>
      <c r="AL420"/>
      <c r="AM420"/>
      <c r="AN420"/>
    </row>
    <row r="421" spans="1:40" s="1" customFormat="1" ht="18.75">
      <c r="A421" s="17">
        <v>801</v>
      </c>
      <c r="B421" s="17" t="s">
        <v>933</v>
      </c>
      <c r="C421" s="17">
        <v>770</v>
      </c>
      <c r="D421" s="21"/>
      <c r="E421" s="34">
        <f t="shared" si="63"/>
        <v>0</v>
      </c>
      <c r="F421" s="35">
        <f t="shared" si="63"/>
        <v>0</v>
      </c>
      <c r="G421" s="34">
        <f t="shared" si="64"/>
        <v>2</v>
      </c>
      <c r="H421" s="36">
        <f t="shared" si="64"/>
        <v>10000</v>
      </c>
      <c r="I421" s="21"/>
      <c r="J421" s="15">
        <v>0</v>
      </c>
      <c r="K421" s="15">
        <v>0</v>
      </c>
      <c r="L421" s="16"/>
      <c r="M421" s="16"/>
      <c r="N421" s="36">
        <f t="shared" si="65"/>
        <v>0</v>
      </c>
      <c r="O421" s="36">
        <f t="shared" si="66"/>
        <v>10000</v>
      </c>
      <c r="P421" s="16"/>
      <c r="Q421" s="85">
        <f t="shared" si="60"/>
        <v>20002</v>
      </c>
      <c r="R421" s="16"/>
      <c r="S421" s="15">
        <f t="shared" si="61"/>
        <v>0</v>
      </c>
      <c r="T421">
        <v>801</v>
      </c>
      <c r="U421"/>
      <c r="V421"/>
      <c r="W421" s="15">
        <f t="shared" si="62"/>
        <v>0</v>
      </c>
      <c r="X421">
        <v>801</v>
      </c>
      <c r="Y421">
        <v>2</v>
      </c>
      <c r="Z421">
        <v>10000</v>
      </c>
      <c r="AA421"/>
      <c r="AB421" s="115">
        <f>dec!E421</f>
        <v>0</v>
      </c>
      <c r="AC421" s="113">
        <f>dec!F421</f>
        <v>0</v>
      </c>
      <c r="AD421" s="115">
        <f>dec!G421</f>
        <v>0</v>
      </c>
      <c r="AE421" s="113">
        <f>dec!H421</f>
        <v>0</v>
      </c>
      <c r="AF421" s="16"/>
      <c r="AG421" s="18">
        <f t="shared" si="67"/>
        <v>0</v>
      </c>
      <c r="AH421" s="85">
        <f t="shared" si="67"/>
        <v>0</v>
      </c>
      <c r="AI421" s="18">
        <f t="shared" si="68"/>
        <v>2</v>
      </c>
      <c r="AJ421" s="85">
        <f t="shared" si="68"/>
        <v>10000</v>
      </c>
      <c r="AK421" s="81">
        <f t="shared" si="69"/>
        <v>-801</v>
      </c>
      <c r="AL421"/>
      <c r="AM421"/>
      <c r="AN421"/>
    </row>
    <row r="422" spans="1:40" s="1" customFormat="1" ht="18.75">
      <c r="A422" s="17">
        <v>805</v>
      </c>
      <c r="B422" s="17" t="s">
        <v>522</v>
      </c>
      <c r="C422" s="17">
        <v>708</v>
      </c>
      <c r="D422" s="21"/>
      <c r="E422" s="34">
        <f t="shared" si="63"/>
        <v>0</v>
      </c>
      <c r="F422" s="35">
        <f t="shared" si="63"/>
        <v>0</v>
      </c>
      <c r="G422" s="34">
        <f t="shared" si="64"/>
        <v>0</v>
      </c>
      <c r="H422" s="36">
        <f t="shared" si="64"/>
        <v>0</v>
      </c>
      <c r="I422" s="21"/>
      <c r="J422" s="15">
        <v>0</v>
      </c>
      <c r="K422" s="15">
        <v>0</v>
      </c>
      <c r="L422" s="16"/>
      <c r="M422" s="16"/>
      <c r="N422" s="36">
        <f t="shared" si="65"/>
        <v>0</v>
      </c>
      <c r="O422" s="36">
        <f t="shared" si="66"/>
        <v>0</v>
      </c>
      <c r="P422" s="16"/>
      <c r="Q422" s="85">
        <f t="shared" si="60"/>
        <v>0</v>
      </c>
      <c r="R422" s="16"/>
      <c r="S422" s="15">
        <f t="shared" si="61"/>
        <v>0</v>
      </c>
      <c r="T422">
        <v>805</v>
      </c>
      <c r="U422"/>
      <c r="V422"/>
      <c r="W422" s="15">
        <f t="shared" si="62"/>
        <v>0</v>
      </c>
      <c r="X422">
        <v>805</v>
      </c>
      <c r="Y422"/>
      <c r="Z422"/>
      <c r="AA422"/>
      <c r="AB422" s="115">
        <f>dec!E422</f>
        <v>0</v>
      </c>
      <c r="AC422" s="113">
        <f>dec!F422</f>
        <v>0</v>
      </c>
      <c r="AD422" s="115">
        <f>dec!G422</f>
        <v>0</v>
      </c>
      <c r="AE422" s="113">
        <f>dec!H422</f>
        <v>0</v>
      </c>
      <c r="AF422" s="16"/>
      <c r="AG422" s="18">
        <f t="shared" si="67"/>
        <v>0</v>
      </c>
      <c r="AH422" s="85">
        <f t="shared" si="67"/>
        <v>0</v>
      </c>
      <c r="AI422" s="18">
        <f t="shared" si="68"/>
        <v>0</v>
      </c>
      <c r="AJ422" s="85">
        <f t="shared" si="68"/>
        <v>0</v>
      </c>
      <c r="AK422" s="81">
        <f t="shared" si="69"/>
        <v>-805</v>
      </c>
      <c r="AL422"/>
      <c r="AM422"/>
      <c r="AN422"/>
    </row>
    <row r="423" spans="1:40" s="1" customFormat="1" ht="18.75">
      <c r="A423" s="17">
        <v>806</v>
      </c>
      <c r="B423" s="17" t="s">
        <v>523</v>
      </c>
      <c r="C423" s="17">
        <v>709</v>
      </c>
      <c r="D423" s="21"/>
      <c r="E423" s="34">
        <f t="shared" si="63"/>
        <v>0</v>
      </c>
      <c r="F423" s="35">
        <f t="shared" si="63"/>
        <v>0</v>
      </c>
      <c r="G423" s="34">
        <f t="shared" si="64"/>
        <v>1</v>
      </c>
      <c r="H423" s="36">
        <f t="shared" si="64"/>
        <v>5000</v>
      </c>
      <c r="I423" s="21"/>
      <c r="J423" s="15">
        <v>0</v>
      </c>
      <c r="K423" s="15">
        <v>0</v>
      </c>
      <c r="L423" s="16"/>
      <c r="M423" s="16"/>
      <c r="N423" s="36">
        <f t="shared" si="65"/>
        <v>0</v>
      </c>
      <c r="O423" s="36">
        <f t="shared" si="66"/>
        <v>5000</v>
      </c>
      <c r="P423" s="16"/>
      <c r="Q423" s="85">
        <f t="shared" si="60"/>
        <v>10001</v>
      </c>
      <c r="R423" s="16"/>
      <c r="S423" s="15">
        <f t="shared" si="61"/>
        <v>0</v>
      </c>
      <c r="T423">
        <v>806</v>
      </c>
      <c r="U423"/>
      <c r="V423"/>
      <c r="W423" s="15">
        <f t="shared" si="62"/>
        <v>0</v>
      </c>
      <c r="X423">
        <v>806</v>
      </c>
      <c r="Y423">
        <v>1</v>
      </c>
      <c r="Z423">
        <v>5000</v>
      </c>
      <c r="AA423"/>
      <c r="AB423" s="115">
        <f>dec!E423</f>
        <v>0</v>
      </c>
      <c r="AC423" s="113">
        <f>dec!F423</f>
        <v>0</v>
      </c>
      <c r="AD423" s="115">
        <f>dec!G423</f>
        <v>0</v>
      </c>
      <c r="AE423" s="113">
        <f>dec!H423</f>
        <v>0</v>
      </c>
      <c r="AF423" s="16"/>
      <c r="AG423" s="18">
        <f t="shared" si="67"/>
        <v>0</v>
      </c>
      <c r="AH423" s="85">
        <f t="shared" si="67"/>
        <v>0</v>
      </c>
      <c r="AI423" s="18">
        <f t="shared" si="68"/>
        <v>1</v>
      </c>
      <c r="AJ423" s="85">
        <f t="shared" si="68"/>
        <v>5000</v>
      </c>
      <c r="AK423" s="81">
        <f t="shared" si="69"/>
        <v>-806</v>
      </c>
      <c r="AL423"/>
      <c r="AM423"/>
      <c r="AN423"/>
    </row>
    <row r="424" spans="1:40" s="1" customFormat="1" ht="18.75">
      <c r="A424" s="17">
        <v>810</v>
      </c>
      <c r="B424" s="17" t="s">
        <v>536</v>
      </c>
      <c r="C424" s="17">
        <v>771</v>
      </c>
      <c r="D424" s="21"/>
      <c r="E424" s="34">
        <f t="shared" si="63"/>
        <v>0</v>
      </c>
      <c r="F424" s="35">
        <f t="shared" si="63"/>
        <v>0</v>
      </c>
      <c r="G424" s="34">
        <f t="shared" si="64"/>
        <v>4</v>
      </c>
      <c r="H424" s="36">
        <f t="shared" si="64"/>
        <v>20000</v>
      </c>
      <c r="I424" s="21"/>
      <c r="J424" s="15">
        <v>0</v>
      </c>
      <c r="K424" s="15">
        <v>0</v>
      </c>
      <c r="L424" s="16"/>
      <c r="M424" s="16"/>
      <c r="N424" s="36">
        <f t="shared" si="65"/>
        <v>0</v>
      </c>
      <c r="O424" s="36">
        <f t="shared" si="66"/>
        <v>20000</v>
      </c>
      <c r="P424" s="16"/>
      <c r="Q424" s="85">
        <f t="shared" si="60"/>
        <v>40004</v>
      </c>
      <c r="R424" s="16"/>
      <c r="S424" s="15">
        <f t="shared" si="61"/>
        <v>0</v>
      </c>
      <c r="T424">
        <v>810</v>
      </c>
      <c r="U424"/>
      <c r="V424"/>
      <c r="W424" s="15">
        <f t="shared" si="62"/>
        <v>0</v>
      </c>
      <c r="X424">
        <v>810</v>
      </c>
      <c r="Y424">
        <v>4</v>
      </c>
      <c r="Z424">
        <v>20000</v>
      </c>
      <c r="AA424"/>
      <c r="AB424" s="115">
        <f>dec!E424</f>
        <v>0</v>
      </c>
      <c r="AC424" s="113">
        <f>dec!F424</f>
        <v>0</v>
      </c>
      <c r="AD424" s="115">
        <f>dec!G424</f>
        <v>9</v>
      </c>
      <c r="AE424" s="113">
        <f>dec!H424</f>
        <v>49000</v>
      </c>
      <c r="AF424" s="16"/>
      <c r="AG424" s="18">
        <f t="shared" si="67"/>
        <v>0</v>
      </c>
      <c r="AH424" s="85">
        <f t="shared" si="67"/>
        <v>0</v>
      </c>
      <c r="AI424" s="18">
        <f t="shared" si="68"/>
        <v>-5</v>
      </c>
      <c r="AJ424" s="85">
        <f t="shared" si="68"/>
        <v>-29000</v>
      </c>
      <c r="AK424" s="81">
        <f t="shared" si="69"/>
        <v>-810</v>
      </c>
      <c r="AL424"/>
      <c r="AM424"/>
      <c r="AN424"/>
    </row>
    <row r="425" spans="1:40" s="1" customFormat="1" ht="18.75">
      <c r="A425" s="17">
        <v>815</v>
      </c>
      <c r="B425" s="17" t="s">
        <v>537</v>
      </c>
      <c r="C425" s="17">
        <v>779</v>
      </c>
      <c r="D425" s="21"/>
      <c r="E425" s="34">
        <f t="shared" si="63"/>
        <v>0</v>
      </c>
      <c r="F425" s="35">
        <f t="shared" si="63"/>
        <v>0</v>
      </c>
      <c r="G425" s="34">
        <f t="shared" si="64"/>
        <v>2</v>
      </c>
      <c r="H425" s="36">
        <f t="shared" si="64"/>
        <v>10000</v>
      </c>
      <c r="I425" s="21"/>
      <c r="J425" s="15">
        <v>0</v>
      </c>
      <c r="K425" s="15">
        <v>0</v>
      </c>
      <c r="L425" s="16"/>
      <c r="M425" s="16"/>
      <c r="N425" s="36">
        <f t="shared" si="65"/>
        <v>0</v>
      </c>
      <c r="O425" s="36">
        <f t="shared" si="66"/>
        <v>10000</v>
      </c>
      <c r="P425" s="16"/>
      <c r="Q425" s="85">
        <f t="shared" si="60"/>
        <v>20002</v>
      </c>
      <c r="R425" s="16"/>
      <c r="S425" s="15">
        <f t="shared" si="61"/>
        <v>0</v>
      </c>
      <c r="T425">
        <v>815</v>
      </c>
      <c r="U425"/>
      <c r="V425"/>
      <c r="W425" s="15">
        <f t="shared" si="62"/>
        <v>0</v>
      </c>
      <c r="X425">
        <v>815</v>
      </c>
      <c r="Y425">
        <v>2</v>
      </c>
      <c r="Z425">
        <v>10000</v>
      </c>
      <c r="AA425"/>
      <c r="AB425" s="115">
        <f>dec!E425</f>
        <v>0</v>
      </c>
      <c r="AC425" s="113">
        <f>dec!F425</f>
        <v>0</v>
      </c>
      <c r="AD425" s="115">
        <f>dec!G425</f>
        <v>3</v>
      </c>
      <c r="AE425" s="113">
        <f>dec!H425</f>
        <v>29000</v>
      </c>
      <c r="AF425" s="16"/>
      <c r="AG425" s="18">
        <f t="shared" si="67"/>
        <v>0</v>
      </c>
      <c r="AH425" s="85">
        <f t="shared" si="67"/>
        <v>0</v>
      </c>
      <c r="AI425" s="18">
        <f t="shared" si="68"/>
        <v>-1</v>
      </c>
      <c r="AJ425" s="85">
        <f t="shared" si="68"/>
        <v>-19000</v>
      </c>
      <c r="AK425" s="81">
        <f t="shared" si="69"/>
        <v>-815</v>
      </c>
      <c r="AL425"/>
      <c r="AM425"/>
      <c r="AN425"/>
    </row>
    <row r="426" spans="1:40" ht="18.75">
      <c r="A426" s="19">
        <v>817</v>
      </c>
      <c r="B426" s="19" t="s">
        <v>941</v>
      </c>
      <c r="C426" s="19">
        <v>783</v>
      </c>
      <c r="D426" s="21"/>
      <c r="E426" s="34">
        <f t="shared" si="63"/>
        <v>2</v>
      </c>
      <c r="F426" s="35">
        <f t="shared" si="63"/>
        <v>10000</v>
      </c>
      <c r="G426" s="34">
        <f t="shared" si="64"/>
        <v>15</v>
      </c>
      <c r="H426" s="36">
        <f t="shared" si="64"/>
        <v>89241</v>
      </c>
      <c r="I426" s="21"/>
      <c r="J426" s="15">
        <v>0</v>
      </c>
      <c r="K426" s="15">
        <v>0</v>
      </c>
      <c r="L426" s="16"/>
      <c r="M426" s="16"/>
      <c r="N426" s="36">
        <f t="shared" si="65"/>
        <v>10000</v>
      </c>
      <c r="O426" s="36">
        <f t="shared" si="66"/>
        <v>89241</v>
      </c>
      <c r="P426" s="20"/>
      <c r="Q426" s="85">
        <f t="shared" si="60"/>
        <v>198499</v>
      </c>
      <c r="R426" s="20"/>
      <c r="S426" s="15">
        <f t="shared" si="61"/>
        <v>0</v>
      </c>
      <c r="T426">
        <v>817</v>
      </c>
      <c r="U426">
        <v>2</v>
      </c>
      <c r="V426">
        <v>10000</v>
      </c>
      <c r="W426" s="15">
        <f t="shared" si="62"/>
        <v>0</v>
      </c>
      <c r="X426">
        <v>817</v>
      </c>
      <c r="Y426">
        <v>15</v>
      </c>
      <c r="Z426">
        <v>89241</v>
      </c>
      <c r="AA426"/>
      <c r="AB426" s="115">
        <f>dec!E426</f>
        <v>1</v>
      </c>
      <c r="AC426" s="113">
        <f>dec!F426</f>
        <v>5000</v>
      </c>
      <c r="AD426" s="115">
        <f>dec!G426</f>
        <v>20</v>
      </c>
      <c r="AE426" s="113">
        <f>dec!H426</f>
        <v>117224</v>
      </c>
      <c r="AF426" s="16"/>
      <c r="AG426" s="18">
        <f t="shared" si="67"/>
        <v>1</v>
      </c>
      <c r="AH426" s="85">
        <f t="shared" si="67"/>
        <v>5000</v>
      </c>
      <c r="AI426" s="18">
        <f t="shared" si="68"/>
        <v>-5</v>
      </c>
      <c r="AJ426" s="85">
        <f t="shared" si="68"/>
        <v>-27983</v>
      </c>
      <c r="AK426" s="81">
        <f t="shared" si="69"/>
        <v>-817</v>
      </c>
      <c r="AL426"/>
      <c r="AM426"/>
      <c r="AN426"/>
    </row>
    <row r="427" spans="1:40" ht="18.75">
      <c r="A427" s="19">
        <v>818</v>
      </c>
      <c r="B427" s="19" t="s">
        <v>938</v>
      </c>
      <c r="C427" s="19">
        <v>782</v>
      </c>
      <c r="D427" s="21"/>
      <c r="E427" s="34">
        <f t="shared" si="63"/>
        <v>0</v>
      </c>
      <c r="F427" s="35">
        <f t="shared" si="63"/>
        <v>0</v>
      </c>
      <c r="G427" s="34">
        <f t="shared" si="64"/>
        <v>2</v>
      </c>
      <c r="H427" s="36">
        <f t="shared" si="64"/>
        <v>10000</v>
      </c>
      <c r="I427" s="21"/>
      <c r="J427" s="15">
        <v>0</v>
      </c>
      <c r="K427" s="15">
        <v>0</v>
      </c>
      <c r="L427" s="16"/>
      <c r="M427" s="16"/>
      <c r="N427" s="36">
        <f t="shared" si="65"/>
        <v>0</v>
      </c>
      <c r="O427" s="36">
        <f t="shared" si="66"/>
        <v>10000</v>
      </c>
      <c r="P427" s="20"/>
      <c r="Q427" s="85">
        <f t="shared" si="60"/>
        <v>20002</v>
      </c>
      <c r="R427" s="20"/>
      <c r="S427" s="15">
        <f t="shared" si="61"/>
        <v>0</v>
      </c>
      <c r="T427">
        <v>818</v>
      </c>
      <c r="U427" s="71"/>
      <c r="V427" s="71"/>
      <c r="W427" s="15">
        <f t="shared" si="62"/>
        <v>0</v>
      </c>
      <c r="X427">
        <v>818</v>
      </c>
      <c r="Y427">
        <v>2</v>
      </c>
      <c r="Z427">
        <v>10000</v>
      </c>
      <c r="AA427"/>
      <c r="AB427" s="115">
        <f>dec!E427</f>
        <v>0</v>
      </c>
      <c r="AC427" s="113">
        <f>dec!F427</f>
        <v>0</v>
      </c>
      <c r="AD427" s="115">
        <f>dec!G427</f>
        <v>2</v>
      </c>
      <c r="AE427" s="113">
        <f>dec!H427</f>
        <v>10000</v>
      </c>
      <c r="AF427" s="16"/>
      <c r="AG427" s="18">
        <f t="shared" si="67"/>
        <v>0</v>
      </c>
      <c r="AH427" s="85">
        <f t="shared" si="67"/>
        <v>0</v>
      </c>
      <c r="AI427" s="18">
        <f t="shared" si="68"/>
        <v>0</v>
      </c>
      <c r="AJ427" s="85">
        <f t="shared" si="68"/>
        <v>0</v>
      </c>
      <c r="AK427" s="81">
        <f t="shared" si="69"/>
        <v>-818</v>
      </c>
      <c r="AL427"/>
      <c r="AM427"/>
      <c r="AN427"/>
    </row>
    <row r="428" spans="1:40" s="1" customFormat="1" ht="18.75">
      <c r="A428" s="17">
        <v>821</v>
      </c>
      <c r="B428" s="17" t="s">
        <v>525</v>
      </c>
      <c r="C428" s="17">
        <v>722</v>
      </c>
      <c r="D428" s="21"/>
      <c r="E428" s="34">
        <f t="shared" si="63"/>
        <v>0</v>
      </c>
      <c r="F428" s="35">
        <f t="shared" si="63"/>
        <v>0</v>
      </c>
      <c r="G428" s="34">
        <f t="shared" si="64"/>
        <v>1</v>
      </c>
      <c r="H428" s="36">
        <f t="shared" si="64"/>
        <v>5000</v>
      </c>
      <c r="I428" s="21"/>
      <c r="J428" s="15">
        <v>0</v>
      </c>
      <c r="K428" s="15">
        <v>0</v>
      </c>
      <c r="L428" s="16"/>
      <c r="M428" s="16"/>
      <c r="N428" s="36">
        <f t="shared" si="65"/>
        <v>0</v>
      </c>
      <c r="O428" s="36">
        <f t="shared" si="66"/>
        <v>5000</v>
      </c>
      <c r="P428" s="16"/>
      <c r="Q428" s="85">
        <f t="shared" si="60"/>
        <v>10001</v>
      </c>
      <c r="R428" s="16"/>
      <c r="S428" s="15">
        <f t="shared" si="61"/>
        <v>0</v>
      </c>
      <c r="T428">
        <v>821</v>
      </c>
      <c r="U428"/>
      <c r="V428"/>
      <c r="W428" s="15">
        <f t="shared" si="62"/>
        <v>0</v>
      </c>
      <c r="X428">
        <v>821</v>
      </c>
      <c r="Y428">
        <v>1</v>
      </c>
      <c r="Z428">
        <v>5000</v>
      </c>
      <c r="AA428"/>
      <c r="AB428" s="115">
        <f>dec!E428</f>
        <v>0</v>
      </c>
      <c r="AC428" s="113">
        <f>dec!F428</f>
        <v>0</v>
      </c>
      <c r="AD428" s="115">
        <f>dec!G428</f>
        <v>8</v>
      </c>
      <c r="AE428" s="113">
        <f>dec!H428</f>
        <v>44000</v>
      </c>
      <c r="AF428" s="16"/>
      <c r="AG428" s="18">
        <f t="shared" si="67"/>
        <v>0</v>
      </c>
      <c r="AH428" s="85">
        <f t="shared" si="67"/>
        <v>0</v>
      </c>
      <c r="AI428" s="18">
        <f t="shared" si="68"/>
        <v>-7</v>
      </c>
      <c r="AJ428" s="85">
        <f t="shared" si="68"/>
        <v>-39000</v>
      </c>
      <c r="AK428" s="81">
        <f t="shared" si="69"/>
        <v>-821</v>
      </c>
      <c r="AL428"/>
      <c r="AM428"/>
      <c r="AN428"/>
    </row>
    <row r="429" spans="1:40" ht="18.75">
      <c r="A429" s="19">
        <v>823</v>
      </c>
      <c r="B429" s="19" t="s">
        <v>928</v>
      </c>
      <c r="C429" s="19">
        <v>723</v>
      </c>
      <c r="D429" s="21"/>
      <c r="E429" s="34">
        <f t="shared" si="63"/>
        <v>5</v>
      </c>
      <c r="F429" s="35">
        <f t="shared" si="63"/>
        <v>29000</v>
      </c>
      <c r="G429" s="34">
        <f t="shared" si="64"/>
        <v>142</v>
      </c>
      <c r="H429" s="36">
        <f t="shared" si="64"/>
        <v>773150</v>
      </c>
      <c r="I429" s="21"/>
      <c r="J429" s="15">
        <v>0</v>
      </c>
      <c r="K429" s="15">
        <v>0</v>
      </c>
      <c r="L429" s="16"/>
      <c r="M429" s="16"/>
      <c r="N429" s="36">
        <f t="shared" si="65"/>
        <v>29000</v>
      </c>
      <c r="O429" s="36">
        <f t="shared" si="66"/>
        <v>773150</v>
      </c>
      <c r="P429" s="20"/>
      <c r="Q429" s="85">
        <f t="shared" si="60"/>
        <v>1604447</v>
      </c>
      <c r="R429" s="20"/>
      <c r="S429" s="15">
        <f t="shared" si="61"/>
        <v>0</v>
      </c>
      <c r="T429">
        <v>823</v>
      </c>
      <c r="U429">
        <v>5</v>
      </c>
      <c r="V429">
        <v>29000</v>
      </c>
      <c r="W429" s="15">
        <f t="shared" si="62"/>
        <v>0</v>
      </c>
      <c r="X429">
        <v>823</v>
      </c>
      <c r="Y429">
        <v>142</v>
      </c>
      <c r="Z429">
        <v>773150</v>
      </c>
      <c r="AA429"/>
      <c r="AB429" s="115">
        <f>dec!E429</f>
        <v>5</v>
      </c>
      <c r="AC429" s="113">
        <f>dec!F429</f>
        <v>29000</v>
      </c>
      <c r="AD429" s="115">
        <f>dec!G429</f>
        <v>117</v>
      </c>
      <c r="AE429" s="113">
        <f>dec!H429</f>
        <v>642141</v>
      </c>
      <c r="AF429" s="16"/>
      <c r="AG429" s="18">
        <f t="shared" si="67"/>
        <v>0</v>
      </c>
      <c r="AH429" s="85">
        <f t="shared" si="67"/>
        <v>0</v>
      </c>
      <c r="AI429" s="18">
        <f t="shared" si="68"/>
        <v>25</v>
      </c>
      <c r="AJ429" s="85">
        <f t="shared" si="68"/>
        <v>131009</v>
      </c>
      <c r="AK429" s="81">
        <f t="shared" si="69"/>
        <v>-823</v>
      </c>
      <c r="AL429"/>
      <c r="AM429"/>
      <c r="AN429"/>
    </row>
    <row r="430" spans="1:40" s="1" customFormat="1" ht="18.75">
      <c r="A430" s="17">
        <v>825</v>
      </c>
      <c r="B430" s="17" t="s">
        <v>539</v>
      </c>
      <c r="C430" s="17">
        <v>786</v>
      </c>
      <c r="D430" s="21"/>
      <c r="E430" s="34">
        <f t="shared" si="63"/>
        <v>0</v>
      </c>
      <c r="F430" s="35">
        <f t="shared" si="63"/>
        <v>0</v>
      </c>
      <c r="G430" s="34">
        <f t="shared" si="64"/>
        <v>2</v>
      </c>
      <c r="H430" s="36">
        <f t="shared" si="64"/>
        <v>10000</v>
      </c>
      <c r="I430" s="21"/>
      <c r="J430" s="15">
        <v>0</v>
      </c>
      <c r="K430" s="15">
        <v>0</v>
      </c>
      <c r="L430" s="16"/>
      <c r="M430" s="16"/>
      <c r="N430" s="36">
        <f t="shared" si="65"/>
        <v>0</v>
      </c>
      <c r="O430" s="36">
        <f t="shared" si="66"/>
        <v>10000</v>
      </c>
      <c r="P430" s="16"/>
      <c r="Q430" s="85">
        <f t="shared" si="60"/>
        <v>20002</v>
      </c>
      <c r="R430" s="16"/>
      <c r="S430" s="15">
        <f t="shared" si="61"/>
        <v>0</v>
      </c>
      <c r="T430">
        <v>825</v>
      </c>
      <c r="U430"/>
      <c r="V430"/>
      <c r="W430" s="15">
        <f t="shared" si="62"/>
        <v>0</v>
      </c>
      <c r="X430">
        <v>825</v>
      </c>
      <c r="Y430">
        <v>2</v>
      </c>
      <c r="Z430">
        <v>10000</v>
      </c>
      <c r="AA430"/>
      <c r="AB430" s="115">
        <f>dec!E430</f>
        <v>0</v>
      </c>
      <c r="AC430" s="113">
        <f>dec!F430</f>
        <v>0</v>
      </c>
      <c r="AD430" s="115">
        <f>dec!G430</f>
        <v>5</v>
      </c>
      <c r="AE430" s="113">
        <f>dec!H430</f>
        <v>25000</v>
      </c>
      <c r="AF430" s="16"/>
      <c r="AG430" s="18">
        <f t="shared" si="67"/>
        <v>0</v>
      </c>
      <c r="AH430" s="85">
        <f t="shared" si="67"/>
        <v>0</v>
      </c>
      <c r="AI430" s="18">
        <f t="shared" si="68"/>
        <v>-3</v>
      </c>
      <c r="AJ430" s="85">
        <f t="shared" si="68"/>
        <v>-15000</v>
      </c>
      <c r="AK430" s="81">
        <f t="shared" si="69"/>
        <v>-825</v>
      </c>
      <c r="AL430"/>
      <c r="AM430"/>
      <c r="AN430"/>
    </row>
    <row r="431" spans="1:40" ht="18.75">
      <c r="A431" s="19">
        <v>828</v>
      </c>
      <c r="B431" s="19" t="s">
        <v>929</v>
      </c>
      <c r="C431" s="19">
        <v>767</v>
      </c>
      <c r="D431" s="21"/>
      <c r="E431" s="34">
        <f t="shared" si="63"/>
        <v>4</v>
      </c>
      <c r="F431" s="35">
        <f t="shared" si="63"/>
        <v>31284</v>
      </c>
      <c r="G431" s="34">
        <f t="shared" si="64"/>
        <v>27</v>
      </c>
      <c r="H431" s="36">
        <f t="shared" si="64"/>
        <v>149246</v>
      </c>
      <c r="I431" s="21"/>
      <c r="J431" s="15">
        <v>0</v>
      </c>
      <c r="K431" s="15">
        <v>0</v>
      </c>
      <c r="L431" s="16"/>
      <c r="M431" s="16"/>
      <c r="N431" s="36">
        <f t="shared" si="65"/>
        <v>31284</v>
      </c>
      <c r="O431" s="36">
        <f t="shared" si="66"/>
        <v>149246</v>
      </c>
      <c r="P431" s="20"/>
      <c r="Q431" s="85">
        <f t="shared" si="60"/>
        <v>361091</v>
      </c>
      <c r="R431" s="20"/>
      <c r="S431" s="15">
        <f t="shared" si="61"/>
        <v>0</v>
      </c>
      <c r="T431">
        <v>828</v>
      </c>
      <c r="U431">
        <v>4</v>
      </c>
      <c r="V431">
        <v>31284</v>
      </c>
      <c r="W431" s="15">
        <f t="shared" si="62"/>
        <v>0</v>
      </c>
      <c r="X431">
        <v>828</v>
      </c>
      <c r="Y431">
        <v>27</v>
      </c>
      <c r="Z431">
        <v>149246</v>
      </c>
      <c r="AA431"/>
      <c r="AB431" s="115">
        <f>dec!E431</f>
        <v>2</v>
      </c>
      <c r="AC431" s="113">
        <f>dec!F431</f>
        <v>14232</v>
      </c>
      <c r="AD431" s="115">
        <f>dec!G431</f>
        <v>26</v>
      </c>
      <c r="AE431" s="113">
        <f>dec!H431</f>
        <v>139425</v>
      </c>
      <c r="AF431" s="16"/>
      <c r="AG431" s="18">
        <f t="shared" si="67"/>
        <v>2</v>
      </c>
      <c r="AH431" s="85">
        <f t="shared" si="67"/>
        <v>17052</v>
      </c>
      <c r="AI431" s="18">
        <f t="shared" si="68"/>
        <v>1</v>
      </c>
      <c r="AJ431" s="85">
        <f t="shared" si="68"/>
        <v>9821</v>
      </c>
      <c r="AK431" s="81">
        <f t="shared" si="69"/>
        <v>-828</v>
      </c>
      <c r="AL431"/>
      <c r="AM431"/>
      <c r="AN431"/>
    </row>
    <row r="432" spans="1:40" s="1" customFormat="1" ht="18.75">
      <c r="A432" s="17">
        <v>829</v>
      </c>
      <c r="B432" s="17" t="s">
        <v>934</v>
      </c>
      <c r="C432" s="17">
        <v>778</v>
      </c>
      <c r="D432" s="21"/>
      <c r="E432" s="34">
        <f t="shared" si="63"/>
        <v>0</v>
      </c>
      <c r="F432" s="35">
        <f t="shared" si="63"/>
        <v>0</v>
      </c>
      <c r="G432" s="34">
        <f t="shared" si="64"/>
        <v>0</v>
      </c>
      <c r="H432" s="36">
        <f t="shared" si="64"/>
        <v>0</v>
      </c>
      <c r="I432" s="21"/>
      <c r="J432" s="15">
        <v>0</v>
      </c>
      <c r="K432" s="15">
        <v>0</v>
      </c>
      <c r="L432" s="16"/>
      <c r="M432" s="16"/>
      <c r="N432" s="36">
        <f t="shared" si="65"/>
        <v>0</v>
      </c>
      <c r="O432" s="36">
        <f t="shared" si="66"/>
        <v>0</v>
      </c>
      <c r="P432" s="16"/>
      <c r="Q432" s="85">
        <f t="shared" si="60"/>
        <v>0</v>
      </c>
      <c r="R432" s="16"/>
      <c r="S432" s="15">
        <f t="shared" si="61"/>
        <v>0</v>
      </c>
      <c r="T432">
        <v>829</v>
      </c>
      <c r="U432"/>
      <c r="V432"/>
      <c r="W432" s="15">
        <f t="shared" si="62"/>
        <v>0</v>
      </c>
      <c r="X432">
        <v>829</v>
      </c>
      <c r="Y432"/>
      <c r="Z432"/>
      <c r="AA432"/>
      <c r="AB432" s="115">
        <f>dec!E432</f>
        <v>0</v>
      </c>
      <c r="AC432" s="113">
        <f>dec!F432</f>
        <v>0</v>
      </c>
      <c r="AD432" s="115">
        <f>dec!G432</f>
        <v>0</v>
      </c>
      <c r="AE432" s="113">
        <f>dec!H432</f>
        <v>0</v>
      </c>
      <c r="AF432" s="16"/>
      <c r="AG432" s="18">
        <f t="shared" si="67"/>
        <v>0</v>
      </c>
      <c r="AH432" s="85">
        <f t="shared" si="67"/>
        <v>0</v>
      </c>
      <c r="AI432" s="18">
        <f t="shared" si="68"/>
        <v>0</v>
      </c>
      <c r="AJ432" s="85">
        <f t="shared" si="68"/>
        <v>0</v>
      </c>
      <c r="AK432" s="81">
        <f t="shared" si="69"/>
        <v>-829</v>
      </c>
      <c r="AL432"/>
      <c r="AM432"/>
      <c r="AN432"/>
    </row>
    <row r="433" spans="1:40" ht="18.75">
      <c r="A433" s="19">
        <v>830</v>
      </c>
      <c r="B433" s="19" t="s">
        <v>931</v>
      </c>
      <c r="C433" s="19">
        <v>781</v>
      </c>
      <c r="D433" s="21"/>
      <c r="E433" s="34">
        <f t="shared" si="63"/>
        <v>0</v>
      </c>
      <c r="F433" s="35">
        <f t="shared" si="63"/>
        <v>0</v>
      </c>
      <c r="G433" s="34">
        <f t="shared" si="64"/>
        <v>2</v>
      </c>
      <c r="H433" s="36">
        <f t="shared" si="64"/>
        <v>10000</v>
      </c>
      <c r="I433" s="21"/>
      <c r="J433" s="15">
        <v>0</v>
      </c>
      <c r="K433" s="15">
        <v>0</v>
      </c>
      <c r="L433" s="16"/>
      <c r="M433" s="16"/>
      <c r="N433" s="36">
        <f t="shared" si="65"/>
        <v>0</v>
      </c>
      <c r="O433" s="36">
        <f t="shared" si="66"/>
        <v>10000</v>
      </c>
      <c r="P433" s="20"/>
      <c r="Q433" s="85">
        <f t="shared" si="60"/>
        <v>20002</v>
      </c>
      <c r="R433" s="20"/>
      <c r="S433" s="15">
        <f t="shared" si="61"/>
        <v>0</v>
      </c>
      <c r="T433">
        <v>830</v>
      </c>
      <c r="U433"/>
      <c r="V433"/>
      <c r="W433" s="15">
        <f t="shared" si="62"/>
        <v>0</v>
      </c>
      <c r="X433">
        <v>830</v>
      </c>
      <c r="Y433">
        <v>2</v>
      </c>
      <c r="Z433">
        <v>10000</v>
      </c>
      <c r="AA433"/>
      <c r="AB433" s="115">
        <f>dec!E433</f>
        <v>0</v>
      </c>
      <c r="AC433" s="113">
        <f>dec!F433</f>
        <v>0</v>
      </c>
      <c r="AD433" s="115">
        <f>dec!G433</f>
        <v>1</v>
      </c>
      <c r="AE433" s="113">
        <f>dec!H433</f>
        <v>5000</v>
      </c>
      <c r="AF433" s="16"/>
      <c r="AG433" s="18">
        <f t="shared" si="67"/>
        <v>0</v>
      </c>
      <c r="AH433" s="85">
        <f t="shared" si="67"/>
        <v>0</v>
      </c>
      <c r="AI433" s="18">
        <f t="shared" si="68"/>
        <v>1</v>
      </c>
      <c r="AJ433" s="85">
        <f t="shared" si="68"/>
        <v>5000</v>
      </c>
      <c r="AK433" s="81">
        <f t="shared" si="69"/>
        <v>-830</v>
      </c>
      <c r="AL433"/>
      <c r="AM433"/>
      <c r="AN433"/>
    </row>
    <row r="434" spans="1:40" ht="18.75">
      <c r="A434" s="19">
        <v>832</v>
      </c>
      <c r="B434" s="19" t="s">
        <v>1301</v>
      </c>
      <c r="C434" s="19">
        <v>735</v>
      </c>
      <c r="D434" s="21"/>
      <c r="E434" s="34">
        <f t="shared" si="63"/>
        <v>26</v>
      </c>
      <c r="F434" s="35">
        <f t="shared" si="63"/>
        <v>137729</v>
      </c>
      <c r="G434" s="34">
        <f t="shared" si="64"/>
        <v>46</v>
      </c>
      <c r="H434" s="36">
        <f t="shared" si="64"/>
        <v>277464</v>
      </c>
      <c r="I434" s="21"/>
      <c r="J434" s="15">
        <v>0</v>
      </c>
      <c r="K434" s="15">
        <v>0</v>
      </c>
      <c r="L434" s="16"/>
      <c r="M434" s="16"/>
      <c r="N434" s="36">
        <f t="shared" si="65"/>
        <v>137729</v>
      </c>
      <c r="O434" s="36">
        <f t="shared" si="66"/>
        <v>277464</v>
      </c>
      <c r="P434" s="20"/>
      <c r="Q434" s="85">
        <f t="shared" si="60"/>
        <v>830458</v>
      </c>
      <c r="R434" s="20"/>
      <c r="S434" s="15">
        <f t="shared" si="61"/>
        <v>0</v>
      </c>
      <c r="T434">
        <v>832</v>
      </c>
      <c r="U434">
        <v>26</v>
      </c>
      <c r="V434">
        <v>137729</v>
      </c>
      <c r="W434" s="15">
        <f t="shared" si="62"/>
        <v>0</v>
      </c>
      <c r="X434">
        <v>832</v>
      </c>
      <c r="Y434">
        <v>46</v>
      </c>
      <c r="Z434">
        <v>277464</v>
      </c>
      <c r="AA434"/>
      <c r="AB434" s="115">
        <f>dec!E434</f>
        <v>20</v>
      </c>
      <c r="AC434" s="113">
        <f>dec!F434</f>
        <v>107121</v>
      </c>
      <c r="AD434" s="115">
        <f>dec!G434</f>
        <v>62</v>
      </c>
      <c r="AE434" s="113">
        <f>dec!H434</f>
        <v>359000</v>
      </c>
      <c r="AF434" s="16"/>
      <c r="AG434" s="18">
        <f t="shared" si="67"/>
        <v>6</v>
      </c>
      <c r="AH434" s="85">
        <f t="shared" si="67"/>
        <v>30608</v>
      </c>
      <c r="AI434" s="18">
        <f t="shared" si="68"/>
        <v>-16</v>
      </c>
      <c r="AJ434" s="85">
        <f t="shared" si="68"/>
        <v>-81536</v>
      </c>
      <c r="AK434" s="81">
        <f t="shared" si="69"/>
        <v>-832</v>
      </c>
      <c r="AL434"/>
      <c r="AM434"/>
      <c r="AN434"/>
    </row>
    <row r="435" spans="1:40" s="1" customFormat="1" ht="18.75">
      <c r="A435" s="17">
        <v>851</v>
      </c>
      <c r="B435" s="17" t="s">
        <v>528</v>
      </c>
      <c r="C435" s="17">
        <v>743</v>
      </c>
      <c r="D435" s="21"/>
      <c r="E435" s="34">
        <f t="shared" si="63"/>
        <v>0</v>
      </c>
      <c r="F435" s="35">
        <f t="shared" si="63"/>
        <v>0</v>
      </c>
      <c r="G435" s="34">
        <f t="shared" si="64"/>
        <v>4</v>
      </c>
      <c r="H435" s="36">
        <f t="shared" si="64"/>
        <v>20000</v>
      </c>
      <c r="I435" s="21"/>
      <c r="J435" s="15">
        <v>0</v>
      </c>
      <c r="K435" s="15">
        <v>0</v>
      </c>
      <c r="L435" s="16"/>
      <c r="M435" s="16"/>
      <c r="N435" s="36">
        <f t="shared" si="65"/>
        <v>0</v>
      </c>
      <c r="O435" s="36">
        <f t="shared" si="66"/>
        <v>20000</v>
      </c>
      <c r="P435" s="16"/>
      <c r="Q435" s="85">
        <f t="shared" si="60"/>
        <v>40004</v>
      </c>
      <c r="R435" s="16"/>
      <c r="S435" s="15">
        <f t="shared" si="61"/>
        <v>0</v>
      </c>
      <c r="T435">
        <v>851</v>
      </c>
      <c r="U435"/>
      <c r="V435"/>
      <c r="W435" s="15">
        <f t="shared" si="62"/>
        <v>0</v>
      </c>
      <c r="X435">
        <v>851</v>
      </c>
      <c r="Y435">
        <v>4</v>
      </c>
      <c r="Z435">
        <v>20000</v>
      </c>
      <c r="AA435"/>
      <c r="AB435" s="115">
        <f>dec!E435</f>
        <v>0</v>
      </c>
      <c r="AC435" s="113">
        <f>dec!F435</f>
        <v>0</v>
      </c>
      <c r="AD435" s="115">
        <f>dec!G435</f>
        <v>1</v>
      </c>
      <c r="AE435" s="113">
        <f>dec!H435</f>
        <v>5000</v>
      </c>
      <c r="AF435" s="16"/>
      <c r="AG435" s="18">
        <f t="shared" si="67"/>
        <v>0</v>
      </c>
      <c r="AH435" s="85">
        <f t="shared" si="67"/>
        <v>0</v>
      </c>
      <c r="AI435" s="18">
        <f t="shared" si="68"/>
        <v>3</v>
      </c>
      <c r="AJ435" s="85">
        <f t="shared" si="68"/>
        <v>15000</v>
      </c>
      <c r="AK435" s="81">
        <f t="shared" si="69"/>
        <v>-851</v>
      </c>
      <c r="AL435"/>
      <c r="AM435"/>
      <c r="AN435"/>
    </row>
    <row r="436" spans="1:40" ht="18.75">
      <c r="A436" s="19">
        <v>852</v>
      </c>
      <c r="B436" s="19" t="s">
        <v>930</v>
      </c>
      <c r="C436" s="19">
        <v>739</v>
      </c>
      <c r="D436" s="21"/>
      <c r="E436" s="34">
        <f t="shared" si="63"/>
        <v>65</v>
      </c>
      <c r="F436" s="35">
        <f t="shared" si="63"/>
        <v>362076</v>
      </c>
      <c r="G436" s="34">
        <f t="shared" si="64"/>
        <v>7</v>
      </c>
      <c r="H436" s="36">
        <f t="shared" si="64"/>
        <v>55237</v>
      </c>
      <c r="I436" s="21"/>
      <c r="J436" s="15">
        <v>0</v>
      </c>
      <c r="K436" s="15">
        <v>0</v>
      </c>
      <c r="L436" s="16"/>
      <c r="M436" s="16"/>
      <c r="N436" s="36">
        <f t="shared" si="65"/>
        <v>362076</v>
      </c>
      <c r="O436" s="36">
        <f t="shared" si="66"/>
        <v>55237</v>
      </c>
      <c r="P436" s="20"/>
      <c r="Q436" s="85">
        <f t="shared" si="60"/>
        <v>834698</v>
      </c>
      <c r="R436" s="20"/>
      <c r="S436" s="15">
        <f t="shared" si="61"/>
        <v>0</v>
      </c>
      <c r="T436">
        <v>852</v>
      </c>
      <c r="U436">
        <v>65</v>
      </c>
      <c r="V436">
        <v>362076</v>
      </c>
      <c r="W436" s="15">
        <f t="shared" si="62"/>
        <v>0</v>
      </c>
      <c r="X436">
        <v>852</v>
      </c>
      <c r="Y436">
        <v>7</v>
      </c>
      <c r="Z436">
        <v>55237</v>
      </c>
      <c r="AA436"/>
      <c r="AB436" s="115">
        <f>dec!E436</f>
        <v>60</v>
      </c>
      <c r="AC436" s="113">
        <f>dec!F436</f>
        <v>335948</v>
      </c>
      <c r="AD436" s="115">
        <f>dec!G436</f>
        <v>5</v>
      </c>
      <c r="AE436" s="113">
        <f>dec!H436</f>
        <v>39584</v>
      </c>
      <c r="AF436" s="16"/>
      <c r="AG436" s="18">
        <f t="shared" si="67"/>
        <v>5</v>
      </c>
      <c r="AH436" s="85">
        <f t="shared" si="67"/>
        <v>26128</v>
      </c>
      <c r="AI436" s="18">
        <f t="shared" si="68"/>
        <v>2</v>
      </c>
      <c r="AJ436" s="85">
        <f t="shared" si="68"/>
        <v>15653</v>
      </c>
      <c r="AK436" s="81">
        <f t="shared" si="69"/>
        <v>-852</v>
      </c>
      <c r="AL436"/>
      <c r="AM436"/>
      <c r="AN436"/>
    </row>
    <row r="437" spans="1:40" ht="18.75">
      <c r="A437" s="19">
        <v>853</v>
      </c>
      <c r="B437" s="19" t="s">
        <v>935</v>
      </c>
      <c r="C437" s="19">
        <v>742</v>
      </c>
      <c r="D437" s="21"/>
      <c r="E437" s="34">
        <f t="shared" si="63"/>
        <v>34</v>
      </c>
      <c r="F437" s="35">
        <f t="shared" si="63"/>
        <v>194041</v>
      </c>
      <c r="G437" s="34">
        <f t="shared" si="64"/>
        <v>0</v>
      </c>
      <c r="H437" s="36">
        <f t="shared" si="64"/>
        <v>0</v>
      </c>
      <c r="I437" s="21"/>
      <c r="J437" s="15">
        <v>0</v>
      </c>
      <c r="K437" s="15">
        <v>0</v>
      </c>
      <c r="L437" s="16"/>
      <c r="M437" s="16"/>
      <c r="N437" s="36">
        <f t="shared" si="65"/>
        <v>194041</v>
      </c>
      <c r="O437" s="36">
        <f t="shared" si="66"/>
        <v>0</v>
      </c>
      <c r="P437" s="20"/>
      <c r="Q437" s="85">
        <f t="shared" si="60"/>
        <v>388116</v>
      </c>
      <c r="R437" s="20"/>
      <c r="S437" s="15">
        <f t="shared" si="61"/>
        <v>0</v>
      </c>
      <c r="T437">
        <v>853</v>
      </c>
      <c r="U437">
        <v>34</v>
      </c>
      <c r="V437">
        <v>194041</v>
      </c>
      <c r="W437" s="15">
        <f t="shared" si="62"/>
        <v>0</v>
      </c>
      <c r="X437">
        <v>853</v>
      </c>
      <c r="Y437"/>
      <c r="Z437"/>
      <c r="AA437"/>
      <c r="AB437" s="115">
        <f>dec!E437</f>
        <v>30</v>
      </c>
      <c r="AC437" s="113">
        <f>dec!F437</f>
        <v>188361</v>
      </c>
      <c r="AD437" s="115">
        <f>dec!G437</f>
        <v>2</v>
      </c>
      <c r="AE437" s="113">
        <f>dec!H437</f>
        <v>14000</v>
      </c>
      <c r="AF437" s="16"/>
      <c r="AG437" s="18">
        <f t="shared" si="67"/>
        <v>4</v>
      </c>
      <c r="AH437" s="85">
        <f t="shared" si="67"/>
        <v>5680</v>
      </c>
      <c r="AI437" s="18">
        <f t="shared" si="68"/>
        <v>-2</v>
      </c>
      <c r="AJ437" s="85">
        <f t="shared" si="68"/>
        <v>-14000</v>
      </c>
      <c r="AK437" s="81">
        <f t="shared" si="69"/>
        <v>-853</v>
      </c>
      <c r="AL437"/>
      <c r="AM437"/>
      <c r="AN437"/>
    </row>
    <row r="438" spans="1:40" s="1" customFormat="1" ht="18.75">
      <c r="A438" s="17">
        <v>855</v>
      </c>
      <c r="B438" s="17" t="s">
        <v>538</v>
      </c>
      <c r="C438" s="17">
        <v>784</v>
      </c>
      <c r="D438" s="21"/>
      <c r="E438" s="34">
        <f t="shared" si="63"/>
        <v>0</v>
      </c>
      <c r="F438" s="35">
        <f t="shared" si="63"/>
        <v>0</v>
      </c>
      <c r="G438" s="34">
        <f t="shared" si="64"/>
        <v>0</v>
      </c>
      <c r="H438" s="36">
        <f t="shared" si="64"/>
        <v>0</v>
      </c>
      <c r="I438" s="21"/>
      <c r="J438" s="15">
        <v>0</v>
      </c>
      <c r="K438" s="15">
        <v>0</v>
      </c>
      <c r="L438" s="16"/>
      <c r="M438" s="16"/>
      <c r="N438" s="36">
        <f t="shared" si="65"/>
        <v>0</v>
      </c>
      <c r="O438" s="36">
        <f t="shared" si="66"/>
        <v>0</v>
      </c>
      <c r="P438" s="16"/>
      <c r="Q438" s="85">
        <f t="shared" si="60"/>
        <v>0</v>
      </c>
      <c r="R438" s="16"/>
      <c r="S438" s="15">
        <f t="shared" si="61"/>
        <v>0</v>
      </c>
      <c r="T438">
        <v>855</v>
      </c>
      <c r="U438"/>
      <c r="V438"/>
      <c r="W438" s="15">
        <f t="shared" si="62"/>
        <v>0</v>
      </c>
      <c r="X438">
        <v>855</v>
      </c>
      <c r="Y438"/>
      <c r="Z438"/>
      <c r="AA438"/>
      <c r="AB438" s="115">
        <f>dec!E438</f>
        <v>0</v>
      </c>
      <c r="AC438" s="113">
        <f>dec!F438</f>
        <v>0</v>
      </c>
      <c r="AD438" s="115">
        <f>dec!G438</f>
        <v>2</v>
      </c>
      <c r="AE438" s="113">
        <f>dec!H438</f>
        <v>10000</v>
      </c>
      <c r="AF438" s="16"/>
      <c r="AG438" s="18">
        <f t="shared" si="67"/>
        <v>0</v>
      </c>
      <c r="AH438" s="85">
        <f t="shared" si="67"/>
        <v>0</v>
      </c>
      <c r="AI438" s="18">
        <f t="shared" si="68"/>
        <v>-2</v>
      </c>
      <c r="AJ438" s="85">
        <f t="shared" si="68"/>
        <v>-10000</v>
      </c>
      <c r="AK438" s="81">
        <f t="shared" si="69"/>
        <v>-855</v>
      </c>
      <c r="AL438"/>
      <c r="AM438"/>
      <c r="AN438"/>
    </row>
    <row r="439" spans="1:40" ht="18.75">
      <c r="A439" s="19">
        <v>860</v>
      </c>
      <c r="B439" s="19" t="s">
        <v>1307</v>
      </c>
      <c r="C439" s="19">
        <v>773</v>
      </c>
      <c r="D439" s="21"/>
      <c r="E439" s="34">
        <f t="shared" si="63"/>
        <v>21</v>
      </c>
      <c r="F439" s="35">
        <f t="shared" si="63"/>
        <v>122826</v>
      </c>
      <c r="G439" s="34">
        <f t="shared" si="64"/>
        <v>12</v>
      </c>
      <c r="H439" s="36">
        <f t="shared" si="64"/>
        <v>86100</v>
      </c>
      <c r="I439" s="21"/>
      <c r="J439" s="15">
        <v>0</v>
      </c>
      <c r="K439" s="15">
        <v>0</v>
      </c>
      <c r="L439" s="16"/>
      <c r="M439" s="16"/>
      <c r="N439" s="36">
        <f t="shared" si="65"/>
        <v>122826</v>
      </c>
      <c r="O439" s="36">
        <f t="shared" si="66"/>
        <v>86100</v>
      </c>
      <c r="P439" s="20"/>
      <c r="Q439" s="85">
        <f t="shared" si="60"/>
        <v>417885</v>
      </c>
      <c r="R439" s="20"/>
      <c r="S439" s="15">
        <f t="shared" si="61"/>
        <v>0</v>
      </c>
      <c r="T439">
        <v>860</v>
      </c>
      <c r="U439">
        <v>21</v>
      </c>
      <c r="V439">
        <v>122826</v>
      </c>
      <c r="W439" s="15">
        <f t="shared" si="62"/>
        <v>0</v>
      </c>
      <c r="X439">
        <v>860</v>
      </c>
      <c r="Y439">
        <v>12</v>
      </c>
      <c r="Z439">
        <v>86100</v>
      </c>
      <c r="AA439"/>
      <c r="AB439" s="115">
        <f>dec!E439</f>
        <v>34</v>
      </c>
      <c r="AC439" s="113">
        <f>dec!F439</f>
        <v>194801</v>
      </c>
      <c r="AD439" s="115">
        <f>dec!G439</f>
        <v>12</v>
      </c>
      <c r="AE439" s="113">
        <f>dec!H439</f>
        <v>67235</v>
      </c>
      <c r="AF439" s="16"/>
      <c r="AG439" s="18">
        <f t="shared" si="67"/>
        <v>-13</v>
      </c>
      <c r="AH439" s="85">
        <f t="shared" si="67"/>
        <v>-71975</v>
      </c>
      <c r="AI439" s="18">
        <f t="shared" si="68"/>
        <v>0</v>
      </c>
      <c r="AJ439" s="85">
        <f t="shared" si="68"/>
        <v>18865</v>
      </c>
      <c r="AK439" s="81">
        <f t="shared" si="69"/>
        <v>-860</v>
      </c>
      <c r="AL439"/>
      <c r="AM439"/>
      <c r="AN439"/>
    </row>
    <row r="440" spans="1:40" ht="18.75">
      <c r="A440" s="19">
        <v>871</v>
      </c>
      <c r="B440" s="19" t="s">
        <v>936</v>
      </c>
      <c r="C440" s="19">
        <v>751</v>
      </c>
      <c r="D440" s="21"/>
      <c r="E440" s="34">
        <f t="shared" si="63"/>
        <v>0</v>
      </c>
      <c r="F440" s="35">
        <f t="shared" si="63"/>
        <v>0</v>
      </c>
      <c r="G440" s="34">
        <f t="shared" si="64"/>
        <v>21</v>
      </c>
      <c r="H440" s="36">
        <f t="shared" si="64"/>
        <v>114377</v>
      </c>
      <c r="I440" s="21"/>
      <c r="J440" s="15">
        <v>0</v>
      </c>
      <c r="K440" s="15">
        <v>0</v>
      </c>
      <c r="L440" s="16"/>
      <c r="M440" s="16"/>
      <c r="N440" s="36">
        <f t="shared" si="65"/>
        <v>0</v>
      </c>
      <c r="O440" s="36">
        <f t="shared" si="66"/>
        <v>114377</v>
      </c>
      <c r="P440" s="20"/>
      <c r="Q440" s="85">
        <f t="shared" si="60"/>
        <v>228775</v>
      </c>
      <c r="R440" s="20"/>
      <c r="S440" s="15">
        <f t="shared" si="61"/>
        <v>0</v>
      </c>
      <c r="T440">
        <v>871</v>
      </c>
      <c r="U440"/>
      <c r="V440"/>
      <c r="W440" s="15">
        <f t="shared" si="62"/>
        <v>0</v>
      </c>
      <c r="X440">
        <v>871</v>
      </c>
      <c r="Y440">
        <v>21</v>
      </c>
      <c r="Z440">
        <v>114377</v>
      </c>
      <c r="AA440"/>
      <c r="AB440" s="115">
        <f>dec!E440</f>
        <v>0</v>
      </c>
      <c r="AC440" s="113">
        <f>dec!F440</f>
        <v>0</v>
      </c>
      <c r="AD440" s="115">
        <f>dec!G440</f>
        <v>18</v>
      </c>
      <c r="AE440" s="113">
        <f>dec!H440</f>
        <v>104477</v>
      </c>
      <c r="AF440" s="16"/>
      <c r="AG440" s="18">
        <f t="shared" si="67"/>
        <v>0</v>
      </c>
      <c r="AH440" s="85">
        <f t="shared" si="67"/>
        <v>0</v>
      </c>
      <c r="AI440" s="18">
        <f t="shared" si="68"/>
        <v>3</v>
      </c>
      <c r="AJ440" s="85">
        <f t="shared" si="68"/>
        <v>9900</v>
      </c>
      <c r="AK440" s="81">
        <f t="shared" si="69"/>
        <v>-871</v>
      </c>
      <c r="AL440"/>
      <c r="AM440"/>
      <c r="AN440"/>
    </row>
    <row r="441" spans="1:40" s="1" customFormat="1" ht="18.75">
      <c r="A441" s="17">
        <v>872</v>
      </c>
      <c r="B441" s="17" t="s">
        <v>532</v>
      </c>
      <c r="C441" s="17">
        <v>754</v>
      </c>
      <c r="D441" s="21"/>
      <c r="E441" s="34">
        <f t="shared" si="63"/>
        <v>0</v>
      </c>
      <c r="F441" s="35">
        <f t="shared" si="63"/>
        <v>0</v>
      </c>
      <c r="G441" s="34">
        <f t="shared" si="64"/>
        <v>4</v>
      </c>
      <c r="H441" s="36">
        <f t="shared" si="64"/>
        <v>27554</v>
      </c>
      <c r="I441" s="21"/>
      <c r="J441" s="15">
        <v>0</v>
      </c>
      <c r="K441" s="15">
        <v>0</v>
      </c>
      <c r="L441" s="16"/>
      <c r="M441" s="16"/>
      <c r="N441" s="36">
        <f t="shared" si="65"/>
        <v>0</v>
      </c>
      <c r="O441" s="36">
        <f t="shared" si="66"/>
        <v>27554</v>
      </c>
      <c r="P441" s="16"/>
      <c r="Q441" s="85">
        <f t="shared" si="60"/>
        <v>55112</v>
      </c>
      <c r="R441" s="16"/>
      <c r="S441" s="15">
        <f t="shared" si="61"/>
        <v>0</v>
      </c>
      <c r="T441">
        <v>872</v>
      </c>
      <c r="U441"/>
      <c r="V441"/>
      <c r="W441" s="15">
        <f t="shared" si="62"/>
        <v>0</v>
      </c>
      <c r="X441">
        <v>872</v>
      </c>
      <c r="Y441">
        <v>4</v>
      </c>
      <c r="Z441">
        <v>27554</v>
      </c>
      <c r="AA441"/>
      <c r="AB441" s="115">
        <f>dec!E441</f>
        <v>0</v>
      </c>
      <c r="AC441" s="113">
        <f>dec!F441</f>
        <v>0</v>
      </c>
      <c r="AD441" s="115">
        <f>dec!G441</f>
        <v>3</v>
      </c>
      <c r="AE441" s="113">
        <f>dec!H441</f>
        <v>15000</v>
      </c>
      <c r="AF441" s="16"/>
      <c r="AG441" s="18">
        <f t="shared" si="67"/>
        <v>0</v>
      </c>
      <c r="AH441" s="85">
        <f t="shared" si="67"/>
        <v>0</v>
      </c>
      <c r="AI441" s="18">
        <f t="shared" si="68"/>
        <v>1</v>
      </c>
      <c r="AJ441" s="85">
        <f t="shared" si="68"/>
        <v>12554</v>
      </c>
      <c r="AK441" s="81">
        <f t="shared" si="69"/>
        <v>-872</v>
      </c>
      <c r="AL441"/>
      <c r="AM441"/>
      <c r="AN441"/>
    </row>
    <row r="442" spans="1:40" s="1" customFormat="1" ht="18.75">
      <c r="A442" s="17">
        <v>873</v>
      </c>
      <c r="B442" s="17" t="s">
        <v>531</v>
      </c>
      <c r="C442" s="17">
        <v>753</v>
      </c>
      <c r="D442" s="21"/>
      <c r="E442" s="34">
        <f t="shared" si="63"/>
        <v>0</v>
      </c>
      <c r="F442" s="35">
        <f t="shared" si="63"/>
        <v>0</v>
      </c>
      <c r="G442" s="34">
        <f t="shared" si="64"/>
        <v>1</v>
      </c>
      <c r="H442" s="36">
        <f t="shared" si="64"/>
        <v>5000</v>
      </c>
      <c r="I442" s="21"/>
      <c r="J442" s="15">
        <v>0</v>
      </c>
      <c r="K442" s="15">
        <v>0</v>
      </c>
      <c r="L442" s="16"/>
      <c r="M442" s="16"/>
      <c r="N442" s="36">
        <f t="shared" si="65"/>
        <v>0</v>
      </c>
      <c r="O442" s="36">
        <f t="shared" si="66"/>
        <v>5000</v>
      </c>
      <c r="P442" s="16"/>
      <c r="Q442" s="85">
        <f t="shared" si="60"/>
        <v>10001</v>
      </c>
      <c r="R442" s="16"/>
      <c r="S442" s="15">
        <f t="shared" si="61"/>
        <v>0</v>
      </c>
      <c r="T442">
        <v>873</v>
      </c>
      <c r="U442"/>
      <c r="V442"/>
      <c r="W442" s="15">
        <f t="shared" si="62"/>
        <v>0</v>
      </c>
      <c r="X442">
        <v>873</v>
      </c>
      <c r="Y442">
        <v>1</v>
      </c>
      <c r="Z442">
        <v>5000</v>
      </c>
      <c r="AA442"/>
      <c r="AB442" s="115">
        <f>dec!E442</f>
        <v>0</v>
      </c>
      <c r="AC442" s="113">
        <f>dec!F442</f>
        <v>0</v>
      </c>
      <c r="AD442" s="115">
        <f>dec!G442</f>
        <v>1</v>
      </c>
      <c r="AE442" s="113">
        <f>dec!H442</f>
        <v>5000</v>
      </c>
      <c r="AF442" s="16"/>
      <c r="AG442" s="18">
        <f t="shared" si="67"/>
        <v>0</v>
      </c>
      <c r="AH442" s="85">
        <f t="shared" si="67"/>
        <v>0</v>
      </c>
      <c r="AI442" s="18">
        <f t="shared" si="68"/>
        <v>0</v>
      </c>
      <c r="AJ442" s="85">
        <f t="shared" si="68"/>
        <v>0</v>
      </c>
      <c r="AK442" s="81">
        <f t="shared" si="69"/>
        <v>-873</v>
      </c>
      <c r="AL442"/>
      <c r="AM442"/>
      <c r="AN442"/>
    </row>
    <row r="443" spans="1:40" s="1" customFormat="1" ht="18.75">
      <c r="A443" s="17">
        <v>876</v>
      </c>
      <c r="B443" s="17" t="s">
        <v>535</v>
      </c>
      <c r="C443" s="17">
        <v>762</v>
      </c>
      <c r="D443" s="21"/>
      <c r="E443" s="34">
        <f t="shared" si="63"/>
        <v>0</v>
      </c>
      <c r="F443" s="35">
        <f t="shared" si="63"/>
        <v>0</v>
      </c>
      <c r="G443" s="34">
        <f t="shared" si="64"/>
        <v>31</v>
      </c>
      <c r="H443" s="36">
        <f t="shared" si="64"/>
        <v>176878</v>
      </c>
      <c r="I443" s="21"/>
      <c r="J443" s="15">
        <v>0</v>
      </c>
      <c r="K443" s="15">
        <v>0</v>
      </c>
      <c r="L443" s="16"/>
      <c r="M443" s="16"/>
      <c r="N443" s="36">
        <f t="shared" si="65"/>
        <v>0</v>
      </c>
      <c r="O443" s="36">
        <f t="shared" si="66"/>
        <v>176878</v>
      </c>
      <c r="P443" s="16"/>
      <c r="Q443" s="85">
        <f t="shared" si="60"/>
        <v>353787</v>
      </c>
      <c r="R443" s="16"/>
      <c r="S443" s="15">
        <f t="shared" si="61"/>
        <v>0</v>
      </c>
      <c r="T443">
        <v>876</v>
      </c>
      <c r="U443"/>
      <c r="V443"/>
      <c r="W443" s="15">
        <f t="shared" si="62"/>
        <v>0</v>
      </c>
      <c r="X443">
        <v>876</v>
      </c>
      <c r="Y443">
        <v>31</v>
      </c>
      <c r="Z443">
        <v>176878</v>
      </c>
      <c r="AA443"/>
      <c r="AB443" s="115">
        <f>dec!E443</f>
        <v>0</v>
      </c>
      <c r="AC443" s="113">
        <f>dec!F443</f>
        <v>0</v>
      </c>
      <c r="AD443" s="115">
        <f>dec!G443</f>
        <v>28</v>
      </c>
      <c r="AE443" s="113">
        <f>dec!H443</f>
        <v>170155</v>
      </c>
      <c r="AF443" s="16"/>
      <c r="AG443" s="18">
        <f t="shared" si="67"/>
        <v>0</v>
      </c>
      <c r="AH443" s="85">
        <f t="shared" si="67"/>
        <v>0</v>
      </c>
      <c r="AI443" s="18">
        <f t="shared" si="68"/>
        <v>3</v>
      </c>
      <c r="AJ443" s="85">
        <f t="shared" si="68"/>
        <v>6723</v>
      </c>
      <c r="AK443" s="81">
        <f t="shared" si="69"/>
        <v>-876</v>
      </c>
      <c r="AL443"/>
      <c r="AM443"/>
      <c r="AN443"/>
    </row>
    <row r="444" spans="1:40" s="1" customFormat="1" ht="18.75">
      <c r="A444" s="17">
        <v>878</v>
      </c>
      <c r="B444" s="17" t="s">
        <v>937</v>
      </c>
      <c r="C444" s="17">
        <v>785</v>
      </c>
      <c r="D444" s="21"/>
      <c r="E444" s="34">
        <f t="shared" si="63"/>
        <v>0</v>
      </c>
      <c r="F444" s="35">
        <f t="shared" si="63"/>
        <v>0</v>
      </c>
      <c r="G444" s="34">
        <f t="shared" si="64"/>
        <v>0</v>
      </c>
      <c r="H444" s="36">
        <f t="shared" si="64"/>
        <v>0</v>
      </c>
      <c r="I444" s="21"/>
      <c r="J444" s="15">
        <v>0</v>
      </c>
      <c r="K444" s="15">
        <v>0</v>
      </c>
      <c r="L444" s="16"/>
      <c r="M444" s="16"/>
      <c r="N444" s="36">
        <f t="shared" si="65"/>
        <v>0</v>
      </c>
      <c r="O444" s="36">
        <f t="shared" si="66"/>
        <v>0</v>
      </c>
      <c r="P444" s="16"/>
      <c r="Q444" s="85">
        <f t="shared" si="60"/>
        <v>0</v>
      </c>
      <c r="R444" s="16"/>
      <c r="S444" s="15">
        <f t="shared" si="61"/>
        <v>0</v>
      </c>
      <c r="T444">
        <v>878</v>
      </c>
      <c r="U444"/>
      <c r="V444"/>
      <c r="W444" s="15">
        <f t="shared" si="62"/>
        <v>0</v>
      </c>
      <c r="X444">
        <v>878</v>
      </c>
      <c r="Y444"/>
      <c r="Z444"/>
      <c r="AA444"/>
      <c r="AB444" s="115">
        <f>dec!E444</f>
        <v>0</v>
      </c>
      <c r="AC444" s="113">
        <f>dec!F444</f>
        <v>0</v>
      </c>
      <c r="AD444" s="115">
        <f>dec!G444</f>
        <v>1</v>
      </c>
      <c r="AE444" s="113">
        <f>dec!H444</f>
        <v>5000</v>
      </c>
      <c r="AF444" s="16"/>
      <c r="AG444" s="18">
        <f t="shared" si="67"/>
        <v>0</v>
      </c>
      <c r="AH444" s="85">
        <f t="shared" si="67"/>
        <v>0</v>
      </c>
      <c r="AI444" s="18">
        <f t="shared" si="68"/>
        <v>-1</v>
      </c>
      <c r="AJ444" s="85">
        <f t="shared" si="68"/>
        <v>-5000</v>
      </c>
      <c r="AK444" s="81">
        <f t="shared" si="69"/>
        <v>-878</v>
      </c>
      <c r="AL444"/>
      <c r="AM444"/>
      <c r="AN444"/>
    </row>
    <row r="445" spans="1:40" s="1" customFormat="1" ht="18.75">
      <c r="A445" s="17">
        <v>879</v>
      </c>
      <c r="B445" s="17" t="s">
        <v>533</v>
      </c>
      <c r="C445" s="17">
        <v>758</v>
      </c>
      <c r="D445" s="21"/>
      <c r="E445" s="34">
        <f t="shared" si="63"/>
        <v>0</v>
      </c>
      <c r="F445" s="35">
        <f t="shared" si="63"/>
        <v>0</v>
      </c>
      <c r="G445" s="34">
        <f t="shared" si="64"/>
        <v>4</v>
      </c>
      <c r="H445" s="36">
        <f t="shared" si="64"/>
        <v>20000</v>
      </c>
      <c r="I445" s="21"/>
      <c r="J445" s="15">
        <v>0</v>
      </c>
      <c r="K445" s="15">
        <v>0</v>
      </c>
      <c r="L445" s="16"/>
      <c r="M445" s="16"/>
      <c r="N445" s="36">
        <f t="shared" si="65"/>
        <v>0</v>
      </c>
      <c r="O445" s="36">
        <f t="shared" si="66"/>
        <v>20000</v>
      </c>
      <c r="P445" s="16"/>
      <c r="Q445" s="85">
        <f t="shared" si="60"/>
        <v>40004</v>
      </c>
      <c r="R445" s="16"/>
      <c r="S445" s="15">
        <f t="shared" si="61"/>
        <v>0</v>
      </c>
      <c r="T445">
        <v>879</v>
      </c>
      <c r="U445"/>
      <c r="V445"/>
      <c r="W445" s="15">
        <f t="shared" si="62"/>
        <v>0</v>
      </c>
      <c r="X445">
        <v>879</v>
      </c>
      <c r="Y445">
        <v>4</v>
      </c>
      <c r="Z445">
        <v>20000</v>
      </c>
      <c r="AA445"/>
      <c r="AB445" s="115">
        <f>dec!E445</f>
        <v>0</v>
      </c>
      <c r="AC445" s="113">
        <f>dec!F445</f>
        <v>0</v>
      </c>
      <c r="AD445" s="115">
        <f>dec!G445</f>
        <v>3</v>
      </c>
      <c r="AE445" s="113">
        <f>dec!H445</f>
        <v>15000</v>
      </c>
      <c r="AF445" s="16"/>
      <c r="AG445" s="18">
        <f t="shared" si="67"/>
        <v>0</v>
      </c>
      <c r="AH445" s="85">
        <f t="shared" si="67"/>
        <v>0</v>
      </c>
      <c r="AI445" s="18">
        <f t="shared" si="68"/>
        <v>1</v>
      </c>
      <c r="AJ445" s="85">
        <f t="shared" si="68"/>
        <v>5000</v>
      </c>
      <c r="AK445" s="81">
        <f t="shared" si="69"/>
        <v>-879</v>
      </c>
      <c r="AL445"/>
      <c r="AM445"/>
      <c r="AN445"/>
    </row>
    <row r="446" spans="1:40" ht="18.75">
      <c r="A446" s="19">
        <v>885</v>
      </c>
      <c r="B446" s="19" t="s">
        <v>942</v>
      </c>
      <c r="C446" s="19">
        <v>774</v>
      </c>
      <c r="D446" s="21"/>
      <c r="E446" s="34">
        <f t="shared" si="63"/>
        <v>141</v>
      </c>
      <c r="F446" s="35">
        <f t="shared" si="63"/>
        <v>774119</v>
      </c>
      <c r="G446" s="34">
        <f t="shared" si="64"/>
        <v>6</v>
      </c>
      <c r="H446" s="36">
        <f t="shared" si="64"/>
        <v>38000</v>
      </c>
      <c r="I446" s="21"/>
      <c r="J446" s="15">
        <v>0</v>
      </c>
      <c r="K446" s="15">
        <v>0</v>
      </c>
      <c r="L446" s="16"/>
      <c r="M446" s="16"/>
      <c r="N446" s="36">
        <f t="shared" si="65"/>
        <v>774119</v>
      </c>
      <c r="O446" s="36">
        <f t="shared" si="66"/>
        <v>38000</v>
      </c>
      <c r="P446" s="20"/>
      <c r="Q446" s="85">
        <f t="shared" si="60"/>
        <v>1624385</v>
      </c>
      <c r="R446" s="20"/>
      <c r="S446" s="15">
        <f t="shared" si="61"/>
        <v>0</v>
      </c>
      <c r="T446">
        <v>885</v>
      </c>
      <c r="U446">
        <v>141</v>
      </c>
      <c r="V446">
        <v>774119</v>
      </c>
      <c r="W446" s="15">
        <f t="shared" si="62"/>
        <v>0</v>
      </c>
      <c r="X446">
        <v>885</v>
      </c>
      <c r="Y446">
        <v>6</v>
      </c>
      <c r="Z446">
        <v>38000</v>
      </c>
      <c r="AA446"/>
      <c r="AB446" s="115">
        <f>dec!E446</f>
        <v>116</v>
      </c>
      <c r="AC446" s="113">
        <f>dec!F446</f>
        <v>641668</v>
      </c>
      <c r="AD446" s="115">
        <f>dec!G446</f>
        <v>4</v>
      </c>
      <c r="AE446" s="113">
        <f>dec!H446</f>
        <v>24000</v>
      </c>
      <c r="AF446" s="16"/>
      <c r="AG446" s="18">
        <f t="shared" si="67"/>
        <v>25</v>
      </c>
      <c r="AH446" s="85">
        <f t="shared" si="67"/>
        <v>132451</v>
      </c>
      <c r="AI446" s="18">
        <f t="shared" si="68"/>
        <v>2</v>
      </c>
      <c r="AJ446" s="85">
        <f t="shared" si="68"/>
        <v>14000</v>
      </c>
      <c r="AK446" s="81">
        <f t="shared" si="69"/>
        <v>-885</v>
      </c>
      <c r="AL446"/>
      <c r="AM446"/>
      <c r="AN446"/>
    </row>
    <row r="447" spans="1:40" s="1" customFormat="1" ht="18.75">
      <c r="A447" s="17">
        <v>910</v>
      </c>
      <c r="B447" s="17" t="s">
        <v>541</v>
      </c>
      <c r="C447" s="17">
        <v>810</v>
      </c>
      <c r="D447" s="21"/>
      <c r="E447" s="34">
        <f t="shared" si="63"/>
        <v>0</v>
      </c>
      <c r="F447" s="35">
        <f t="shared" si="63"/>
        <v>0</v>
      </c>
      <c r="G447" s="34">
        <f t="shared" si="64"/>
        <v>0</v>
      </c>
      <c r="H447" s="36">
        <f t="shared" si="64"/>
        <v>0</v>
      </c>
      <c r="I447" s="21"/>
      <c r="J447" s="15">
        <v>0</v>
      </c>
      <c r="K447" s="15">
        <v>0</v>
      </c>
      <c r="L447" s="16"/>
      <c r="M447" s="16"/>
      <c r="N447" s="36">
        <f t="shared" si="65"/>
        <v>0</v>
      </c>
      <c r="O447" s="36">
        <f t="shared" si="66"/>
        <v>0</v>
      </c>
      <c r="P447" s="16"/>
      <c r="Q447" s="85">
        <f t="shared" si="60"/>
        <v>0</v>
      </c>
      <c r="R447" s="16"/>
      <c r="S447" s="15">
        <f t="shared" si="61"/>
        <v>0</v>
      </c>
      <c r="T447">
        <v>910</v>
      </c>
      <c r="U447" s="71"/>
      <c r="V447" s="71"/>
      <c r="W447" s="15">
        <f t="shared" si="62"/>
        <v>0</v>
      </c>
      <c r="X447">
        <v>910</v>
      </c>
      <c r="Y447"/>
      <c r="Z447"/>
      <c r="AA447"/>
      <c r="AB447" s="115">
        <f>dec!E447</f>
        <v>0</v>
      </c>
      <c r="AC447" s="113">
        <f>dec!F447</f>
        <v>0</v>
      </c>
      <c r="AD447" s="115">
        <f>dec!G447</f>
        <v>0</v>
      </c>
      <c r="AE447" s="113">
        <f>dec!H447</f>
        <v>0</v>
      </c>
      <c r="AF447" s="16"/>
      <c r="AG447" s="18">
        <f t="shared" si="67"/>
        <v>0</v>
      </c>
      <c r="AH447" s="85">
        <f t="shared" si="67"/>
        <v>0</v>
      </c>
      <c r="AI447" s="18">
        <f t="shared" si="68"/>
        <v>0</v>
      </c>
      <c r="AJ447" s="85">
        <f t="shared" si="68"/>
        <v>0</v>
      </c>
      <c r="AK447" s="81">
        <f t="shared" si="69"/>
        <v>-910</v>
      </c>
      <c r="AL447"/>
      <c r="AM447"/>
      <c r="AN447"/>
    </row>
    <row r="448" spans="1:40" s="1" customFormat="1" ht="18.75">
      <c r="A448" s="17">
        <v>915</v>
      </c>
      <c r="B448" s="17" t="s">
        <v>542</v>
      </c>
      <c r="C448" s="17">
        <v>830</v>
      </c>
      <c r="D448" s="21"/>
      <c r="E448" s="34">
        <f t="shared" si="63"/>
        <v>0</v>
      </c>
      <c r="F448" s="35">
        <f t="shared" si="63"/>
        <v>0</v>
      </c>
      <c r="G448" s="34">
        <f t="shared" si="64"/>
        <v>0</v>
      </c>
      <c r="H448" s="36">
        <f t="shared" si="64"/>
        <v>0</v>
      </c>
      <c r="I448" s="21"/>
      <c r="J448" s="15">
        <v>0</v>
      </c>
      <c r="K448" s="15">
        <v>0</v>
      </c>
      <c r="L448" s="16"/>
      <c r="M448" s="16"/>
      <c r="N448" s="36">
        <f t="shared" si="65"/>
        <v>0</v>
      </c>
      <c r="O448" s="36">
        <f t="shared" si="66"/>
        <v>0</v>
      </c>
      <c r="P448" s="16"/>
      <c r="Q448" s="85">
        <f t="shared" si="60"/>
        <v>0</v>
      </c>
      <c r="R448" s="16"/>
      <c r="S448" s="15">
        <f t="shared" si="61"/>
        <v>0</v>
      </c>
      <c r="T448">
        <v>915</v>
      </c>
      <c r="U448" s="71"/>
      <c r="V448" s="71"/>
      <c r="W448" s="15">
        <f t="shared" si="62"/>
        <v>0</v>
      </c>
      <c r="X448">
        <v>915</v>
      </c>
      <c r="Y448"/>
      <c r="Z448"/>
      <c r="AA448"/>
      <c r="AB448" s="115">
        <f>dec!E448</f>
        <v>0</v>
      </c>
      <c r="AC448" s="113">
        <f>dec!F448</f>
        <v>0</v>
      </c>
      <c r="AD448" s="115">
        <f>dec!G448</f>
        <v>0</v>
      </c>
      <c r="AE448" s="113">
        <f>dec!H448</f>
        <v>0</v>
      </c>
      <c r="AF448" s="16"/>
      <c r="AG448" s="18">
        <f t="shared" si="67"/>
        <v>0</v>
      </c>
      <c r="AH448" s="85">
        <f t="shared" si="67"/>
        <v>0</v>
      </c>
      <c r="AI448" s="18">
        <f t="shared" si="68"/>
        <v>0</v>
      </c>
      <c r="AJ448" s="85">
        <f t="shared" si="68"/>
        <v>0</v>
      </c>
      <c r="AK448" s="81">
        <f t="shared" si="69"/>
        <v>-915</v>
      </c>
      <c r="AL448"/>
      <c r="AM448"/>
      <c r="AN448"/>
    </row>
    <row r="449" spans="1:40" s="1" customFormat="1" ht="18.75">
      <c r="A449" s="17">
        <v>3901</v>
      </c>
      <c r="B449" s="17" t="s">
        <v>1609</v>
      </c>
      <c r="C449" s="17">
        <v>950</v>
      </c>
      <c r="D449" s="21"/>
      <c r="E449" s="34">
        <f t="shared" si="63"/>
        <v>692</v>
      </c>
      <c r="F449" s="35">
        <f t="shared" si="63"/>
        <v>5081219</v>
      </c>
      <c r="G449" s="34">
        <f t="shared" si="64"/>
        <v>0</v>
      </c>
      <c r="H449" s="36">
        <f t="shared" si="64"/>
        <v>0</v>
      </c>
      <c r="I449" s="21"/>
      <c r="J449" s="15">
        <v>432359</v>
      </c>
      <c r="K449" s="15">
        <v>0</v>
      </c>
      <c r="L449" s="16"/>
      <c r="M449" s="16"/>
      <c r="N449" s="36">
        <f t="shared" si="65"/>
        <v>5513578</v>
      </c>
      <c r="O449" s="36">
        <f t="shared" si="66"/>
        <v>0</v>
      </c>
      <c r="P449" s="16"/>
      <c r="Q449" s="85">
        <f t="shared" si="60"/>
        <v>11027848</v>
      </c>
      <c r="R449" s="16"/>
      <c r="S449" s="15">
        <f t="shared" si="61"/>
        <v>0</v>
      </c>
      <c r="T449">
        <v>3901</v>
      </c>
      <c r="U449">
        <v>692</v>
      </c>
      <c r="V449">
        <v>5081219</v>
      </c>
      <c r="W449" s="15">
        <f t="shared" si="62"/>
        <v>0</v>
      </c>
      <c r="X449">
        <v>3901</v>
      </c>
      <c r="Y449"/>
      <c r="Z449"/>
      <c r="AA449"/>
      <c r="AB449" s="115">
        <f>dec!E449</f>
        <v>621</v>
      </c>
      <c r="AC449" s="113">
        <f>dec!F449</f>
        <v>4490820</v>
      </c>
      <c r="AD449" s="115">
        <f>dec!G449</f>
        <v>0</v>
      </c>
      <c r="AE449" s="113">
        <f>dec!H449</f>
        <v>0</v>
      </c>
      <c r="AF449" s="16"/>
      <c r="AG449" s="18">
        <f t="shared" si="67"/>
        <v>71</v>
      </c>
      <c r="AH449" s="85">
        <f t="shared" si="67"/>
        <v>590399</v>
      </c>
      <c r="AI449" s="18">
        <f t="shared" si="68"/>
        <v>0</v>
      </c>
      <c r="AJ449" s="85">
        <f t="shared" si="68"/>
        <v>0</v>
      </c>
      <c r="AK449" s="81">
        <f t="shared" si="69"/>
        <v>-3901</v>
      </c>
      <c r="AL449" s="21"/>
      <c r="AM449" s="21"/>
      <c r="AN449" s="21"/>
    </row>
    <row r="450" spans="1:40" s="1" customFormat="1" ht="18.75">
      <c r="A450" s="17">
        <v>3902</v>
      </c>
      <c r="B450" s="17" t="s">
        <v>1618</v>
      </c>
      <c r="C450" s="17"/>
      <c r="D450" s="21"/>
      <c r="E450" s="34">
        <f t="shared" si="63"/>
        <v>391</v>
      </c>
      <c r="F450" s="35">
        <f t="shared" si="63"/>
        <v>2895179</v>
      </c>
      <c r="G450" s="34">
        <f t="shared" si="64"/>
        <v>0</v>
      </c>
      <c r="H450" s="36">
        <f t="shared" si="64"/>
        <v>0</v>
      </c>
      <c r="I450" s="21"/>
      <c r="J450" s="15">
        <v>0</v>
      </c>
      <c r="K450" s="15">
        <v>0</v>
      </c>
      <c r="L450" s="16"/>
      <c r="M450" s="16"/>
      <c r="N450" s="36">
        <f t="shared" si="65"/>
        <v>2895179</v>
      </c>
      <c r="O450" s="36">
        <f t="shared" si="66"/>
        <v>0</v>
      </c>
      <c r="P450" s="16"/>
      <c r="Q450" s="85">
        <f t="shared" si="60"/>
        <v>5790749</v>
      </c>
      <c r="R450" s="16"/>
      <c r="S450" s="15">
        <f t="shared" si="61"/>
        <v>0</v>
      </c>
      <c r="T450">
        <v>3902</v>
      </c>
      <c r="U450">
        <v>391</v>
      </c>
      <c r="V450">
        <v>2895179</v>
      </c>
      <c r="W450" s="15">
        <v>3902</v>
      </c>
      <c r="X450">
        <v>3902</v>
      </c>
      <c r="Y450"/>
      <c r="Z450"/>
      <c r="AA450"/>
      <c r="AB450" s="115">
        <f>dec!E450</f>
        <v>795.5</v>
      </c>
      <c r="AC450" s="113">
        <f>dec!F450</f>
        <v>5822365</v>
      </c>
      <c r="AD450" s="115">
        <f>dec!G450</f>
        <v>0</v>
      </c>
      <c r="AE450" s="113">
        <f>dec!H450</f>
        <v>0</v>
      </c>
      <c r="AF450" s="16"/>
      <c r="AG450" s="18">
        <f t="shared" si="67"/>
        <v>-404.5</v>
      </c>
      <c r="AH450" s="85">
        <f t="shared" si="67"/>
        <v>-2927186</v>
      </c>
      <c r="AI450" s="18">
        <f t="shared" si="68"/>
        <v>0</v>
      </c>
      <c r="AJ450" s="85">
        <f t="shared" si="68"/>
        <v>0</v>
      </c>
      <c r="AK450" s="81">
        <f t="shared" si="69"/>
        <v>-3902</v>
      </c>
      <c r="AL450" s="21"/>
      <c r="AM450" s="21"/>
      <c r="AN450" s="21"/>
    </row>
    <row r="451" spans="1:40" s="5" customFormat="1" ht="25.9" customHeight="1">
      <c r="A451" s="23">
        <v>9999</v>
      </c>
      <c r="B451" s="23" t="s">
        <v>550</v>
      </c>
      <c r="C451" s="23"/>
      <c r="D451" s="24"/>
      <c r="E451" s="25">
        <f>SUM(E10:E450)</f>
        <v>14711.5</v>
      </c>
      <c r="F451" s="24">
        <f>SUM(F10:F450)</f>
        <v>88045565</v>
      </c>
      <c r="G451" s="25">
        <f>SUM(G10:G450)</f>
        <v>14711.5</v>
      </c>
      <c r="H451" s="24">
        <f>SUM(H10:H450)</f>
        <v>88045565</v>
      </c>
      <c r="I451" s="24"/>
      <c r="J451" s="24">
        <v>456842</v>
      </c>
      <c r="K451" s="24">
        <v>466442</v>
      </c>
      <c r="L451" s="26"/>
      <c r="M451" s="24"/>
      <c r="N451" s="24">
        <f>SUM(N11:N450)</f>
        <v>88492407</v>
      </c>
      <c r="O451" s="24">
        <f>SUM(O11:O450)</f>
        <v>88322707</v>
      </c>
      <c r="P451" s="23"/>
      <c r="Q451" s="85">
        <f t="shared" si="60"/>
        <v>353858951</v>
      </c>
      <c r="R451" s="23"/>
      <c r="S451" s="27"/>
      <c r="T451" s="15"/>
      <c r="U451" s="15"/>
      <c r="V451" s="15"/>
      <c r="W451" s="28">
        <v>999</v>
      </c>
      <c r="X451"/>
      <c r="Y451" s="25"/>
      <c r="Z451" s="24"/>
      <c r="AA451"/>
      <c r="AB451" s="65">
        <f>SUM(AB10:AB450)</f>
        <v>15341.5</v>
      </c>
      <c r="AC451" s="66">
        <f>SUM(AC10:AC450)</f>
        <v>92043792</v>
      </c>
      <c r="AD451" s="65">
        <f>SUM(AD10:AD450)</f>
        <v>15341.5</v>
      </c>
      <c r="AE451" s="66">
        <f>SUM(AE10:AE450)</f>
        <v>92151127</v>
      </c>
      <c r="AF451"/>
      <c r="AG451" s="65">
        <f>SUM(AG11:AG450)</f>
        <v>-631</v>
      </c>
      <c r="AH451" s="66">
        <f>SUM(AH11:AH450)</f>
        <v>-4003227</v>
      </c>
      <c r="AI451" s="65">
        <f>SUM(AI11:AI450)</f>
        <v>-624</v>
      </c>
      <c r="AJ451" s="66">
        <f>SUM(AJ11:AJ450)</f>
        <v>-4063785</v>
      </c>
    </row>
    <row r="452" spans="1:40" ht="18.75">
      <c r="E452" s="4"/>
      <c r="F452" s="4"/>
      <c r="T452" s="15"/>
      <c r="U452" s="15"/>
      <c r="V452" s="15"/>
      <c r="W452"/>
      <c r="X452" s="134"/>
      <c r="AC452"/>
    </row>
    <row r="453" spans="1:40" ht="18.75">
      <c r="E453" s="4"/>
      <c r="F453" s="4"/>
      <c r="T453"/>
      <c r="W453"/>
      <c r="X453" s="134"/>
      <c r="AC453"/>
    </row>
    <row r="454" spans="1:40" ht="18.75">
      <c r="E454" s="4"/>
      <c r="F454" s="4"/>
      <c r="T454"/>
      <c r="W454"/>
      <c r="X454" s="133"/>
      <c r="AC454"/>
    </row>
    <row r="455" spans="1:40" ht="18.75">
      <c r="E455" s="4"/>
      <c r="F455" s="4"/>
      <c r="T455"/>
      <c r="W455"/>
      <c r="X455" s="133"/>
      <c r="AC455"/>
    </row>
    <row r="456" spans="1:40" ht="18.75">
      <c r="E456" s="4"/>
      <c r="F456" s="4"/>
      <c r="T456"/>
      <c r="W456"/>
      <c r="X456" s="134"/>
      <c r="AC456"/>
    </row>
    <row r="457" spans="1:40" ht="18.75">
      <c r="E457" s="4"/>
      <c r="F457" s="4"/>
      <c r="T457"/>
      <c r="W457"/>
      <c r="X457" s="134"/>
      <c r="AC457"/>
    </row>
    <row r="458" spans="1:40" ht="18.75">
      <c r="E458" s="4"/>
      <c r="F458" s="4"/>
      <c r="T458"/>
      <c r="W458"/>
      <c r="X458" s="133"/>
      <c r="AC458"/>
    </row>
    <row r="459" spans="1:40" ht="18.75">
      <c r="E459" s="4"/>
      <c r="F459" s="4"/>
      <c r="T459"/>
      <c r="W459"/>
      <c r="X459" s="133"/>
      <c r="AC459"/>
    </row>
    <row r="460" spans="1:40" ht="18.75">
      <c r="E460" s="4"/>
      <c r="F460" s="4"/>
      <c r="T460"/>
      <c r="W460"/>
      <c r="X460" s="133"/>
      <c r="AC460"/>
    </row>
    <row r="461" spans="1:40" ht="18.75">
      <c r="E461" s="4"/>
      <c r="F461" s="4"/>
      <c r="T461"/>
      <c r="W461"/>
      <c r="X461" s="134"/>
      <c r="AC461"/>
    </row>
    <row r="462" spans="1:40" ht="18.75">
      <c r="E462" s="4"/>
      <c r="F462" s="4"/>
      <c r="T462"/>
      <c r="W462"/>
      <c r="X462" s="134"/>
      <c r="AC462"/>
    </row>
    <row r="463" spans="1:40" ht="18.75">
      <c r="E463" s="4"/>
      <c r="F463" s="4"/>
      <c r="T463"/>
      <c r="W463"/>
      <c r="X463" s="133"/>
      <c r="AC463"/>
    </row>
    <row r="464" spans="1:40" ht="18.75">
      <c r="E464" s="4"/>
      <c r="F464" s="4"/>
      <c r="T464"/>
      <c r="W464"/>
      <c r="X464" s="133"/>
      <c r="AC464"/>
    </row>
    <row r="465" spans="5:29" ht="18.75">
      <c r="E465" s="4"/>
      <c r="F465" s="4"/>
      <c r="T465"/>
      <c r="W465"/>
      <c r="X465" s="134"/>
      <c r="AC465"/>
    </row>
    <row r="466" spans="5:29" ht="18.75">
      <c r="E466" s="4"/>
      <c r="F466" s="4"/>
      <c r="T466"/>
      <c r="W466"/>
      <c r="X466" s="134"/>
      <c r="AC466"/>
    </row>
    <row r="467" spans="5:29" ht="18.75">
      <c r="E467" s="4"/>
      <c r="F467" s="4"/>
      <c r="T467"/>
      <c r="W467"/>
      <c r="X467" s="134"/>
      <c r="AC467"/>
    </row>
    <row r="468" spans="5:29" ht="18.75">
      <c r="E468" s="4"/>
      <c r="F468" s="4"/>
      <c r="T468"/>
      <c r="W468"/>
      <c r="X468" s="134"/>
      <c r="AC468"/>
    </row>
    <row r="469" spans="5:29" ht="18.75">
      <c r="E469" s="4"/>
      <c r="F469" s="4"/>
      <c r="T469"/>
      <c r="W469"/>
      <c r="X469" s="134"/>
      <c r="AC469"/>
    </row>
    <row r="470" spans="5:29" ht="18.75">
      <c r="E470" s="4"/>
      <c r="F470" s="4"/>
      <c r="T470"/>
      <c r="W470"/>
      <c r="X470" s="134"/>
      <c r="AC470"/>
    </row>
    <row r="471" spans="5:29" ht="18.75">
      <c r="E471" s="4"/>
      <c r="F471" s="4"/>
      <c r="T471"/>
      <c r="W471"/>
      <c r="X471" s="133"/>
      <c r="AC471"/>
    </row>
    <row r="472" spans="5:29" ht="18.75">
      <c r="E472" s="4"/>
      <c r="F472" s="4"/>
      <c r="T472"/>
      <c r="W472"/>
      <c r="X472" s="134"/>
      <c r="AC472"/>
    </row>
    <row r="473" spans="5:29" ht="18.75">
      <c r="E473" s="4"/>
      <c r="F473" s="4"/>
      <c r="T473"/>
      <c r="W473"/>
      <c r="X473" s="134"/>
      <c r="AC473"/>
    </row>
    <row r="474" spans="5:29" ht="18.75">
      <c r="E474" s="4"/>
      <c r="F474" s="4"/>
      <c r="T474"/>
      <c r="W474"/>
      <c r="X474" s="133"/>
      <c r="AC474"/>
    </row>
    <row r="475" spans="5:29" ht="18.75">
      <c r="E475" s="4"/>
      <c r="F475" s="4"/>
      <c r="T475"/>
      <c r="W475"/>
      <c r="X475" s="134"/>
      <c r="AC475"/>
    </row>
    <row r="476" spans="5:29" ht="18.75">
      <c r="E476" s="4"/>
      <c r="F476" s="4"/>
      <c r="T476"/>
      <c r="W476"/>
      <c r="X476" s="134"/>
      <c r="AC476"/>
    </row>
    <row r="477" spans="5:29" ht="18.75">
      <c r="E477" s="4"/>
      <c r="F477" s="4"/>
      <c r="T477"/>
      <c r="W477"/>
      <c r="X477" s="133"/>
      <c r="AC477"/>
    </row>
    <row r="478" spans="5:29" ht="18.75">
      <c r="E478" s="4"/>
      <c r="F478" s="4"/>
      <c r="T478"/>
      <c r="W478"/>
      <c r="X478" s="134"/>
      <c r="AC478"/>
    </row>
    <row r="479" spans="5:29" ht="18.75">
      <c r="E479" s="4"/>
      <c r="F479" s="4"/>
      <c r="T479"/>
      <c r="W479"/>
      <c r="X479" s="134"/>
      <c r="AC479"/>
    </row>
    <row r="480" spans="5:29" ht="18.75">
      <c r="E480" s="4"/>
      <c r="F480" s="4"/>
      <c r="T480"/>
      <c r="W480"/>
      <c r="X480" s="133"/>
      <c r="AC480"/>
    </row>
    <row r="481" spans="5:29" ht="18.75">
      <c r="E481" s="4"/>
      <c r="F481" s="4"/>
      <c r="T481"/>
      <c r="W481"/>
      <c r="X481" s="133"/>
      <c r="AC481"/>
    </row>
    <row r="482" spans="5:29" ht="18.75">
      <c r="E482" s="4"/>
      <c r="F482" s="4"/>
      <c r="T482"/>
      <c r="W482"/>
      <c r="X482" s="133"/>
      <c r="AC482"/>
    </row>
    <row r="483" spans="5:29" ht="18.75">
      <c r="E483" s="4"/>
      <c r="F483" s="4"/>
      <c r="T483"/>
      <c r="W483"/>
      <c r="X483" s="133"/>
      <c r="AC483"/>
    </row>
    <row r="484" spans="5:29" ht="18.75">
      <c r="E484" s="4"/>
      <c r="F484" s="4"/>
      <c r="T484"/>
      <c r="W484"/>
      <c r="X484" s="133"/>
      <c r="AC484"/>
    </row>
    <row r="485" spans="5:29" ht="18.75">
      <c r="E485" s="4"/>
      <c r="F485" s="4"/>
      <c r="T485"/>
      <c r="W485"/>
      <c r="X485" s="134"/>
      <c r="AC485"/>
    </row>
    <row r="486" spans="5:29" ht="18.75">
      <c r="E486" s="4"/>
      <c r="F486" s="4"/>
      <c r="T486"/>
      <c r="W486"/>
      <c r="X486" s="133"/>
      <c r="AC486"/>
    </row>
    <row r="487" spans="5:29" ht="18.75">
      <c r="E487" s="4"/>
      <c r="F487" s="4"/>
      <c r="T487"/>
      <c r="W487"/>
      <c r="X487" s="133"/>
      <c r="AC487"/>
    </row>
    <row r="488" spans="5:29" ht="18.75">
      <c r="E488" s="4"/>
      <c r="F488" s="4"/>
      <c r="T488"/>
      <c r="W488"/>
      <c r="X488" s="133"/>
      <c r="AC488"/>
    </row>
    <row r="489" spans="5:29" ht="18.75">
      <c r="E489" s="4"/>
      <c r="F489" s="4"/>
      <c r="T489"/>
      <c r="W489"/>
      <c r="X489" s="134"/>
      <c r="AC489"/>
    </row>
    <row r="490" spans="5:29" ht="18.75">
      <c r="E490" s="4"/>
      <c r="F490" s="4"/>
      <c r="T490"/>
      <c r="W490"/>
      <c r="X490" s="134"/>
      <c r="AC490"/>
    </row>
    <row r="491" spans="5:29" ht="18.75">
      <c r="E491" s="4"/>
      <c r="F491" s="4"/>
      <c r="T491"/>
      <c r="W491"/>
      <c r="X491" s="133"/>
      <c r="AC491"/>
    </row>
    <row r="492" spans="5:29" ht="18.75">
      <c r="E492" s="4"/>
      <c r="F492" s="4"/>
      <c r="T492"/>
      <c r="W492"/>
      <c r="X492" s="134"/>
      <c r="AC492"/>
    </row>
    <row r="493" spans="5:29" ht="18.75">
      <c r="E493" s="4"/>
      <c r="F493" s="4"/>
      <c r="T493"/>
      <c r="W493"/>
      <c r="X493" s="133"/>
      <c r="AC493"/>
    </row>
    <row r="494" spans="5:29" ht="18.75">
      <c r="E494" s="4"/>
      <c r="F494" s="4"/>
      <c r="T494"/>
      <c r="W494"/>
      <c r="X494" s="133"/>
      <c r="AC494"/>
    </row>
    <row r="495" spans="5:29" ht="18.75">
      <c r="E495" s="4"/>
      <c r="F495" s="4"/>
      <c r="T495"/>
      <c r="W495"/>
      <c r="X495" s="134"/>
      <c r="AC495"/>
    </row>
    <row r="496" spans="5:29" ht="18.75">
      <c r="E496" s="4"/>
      <c r="F496" s="4"/>
      <c r="T496"/>
      <c r="W496"/>
      <c r="X496" s="133"/>
      <c r="AC496"/>
    </row>
    <row r="497" spans="5:29" ht="18.75">
      <c r="E497" s="4"/>
      <c r="F497" s="4"/>
      <c r="T497"/>
      <c r="W497"/>
      <c r="X497" s="133"/>
      <c r="AC497"/>
    </row>
    <row r="498" spans="5:29" ht="18.75">
      <c r="E498" s="4"/>
      <c r="F498" s="4"/>
      <c r="T498"/>
      <c r="W498"/>
      <c r="X498" s="134"/>
      <c r="AC498"/>
    </row>
    <row r="499" spans="5:29" ht="18.75">
      <c r="E499" s="4"/>
      <c r="F499" s="4"/>
      <c r="T499"/>
      <c r="W499"/>
      <c r="X499" s="133"/>
      <c r="AC499"/>
    </row>
    <row r="500" spans="5:29" ht="18.75">
      <c r="E500" s="4"/>
      <c r="F500" s="4"/>
      <c r="T500"/>
      <c r="W500"/>
      <c r="X500" s="133"/>
      <c r="AC500"/>
    </row>
    <row r="501" spans="5:29" ht="18.75">
      <c r="E501" s="4"/>
      <c r="F501" s="4"/>
      <c r="T501"/>
      <c r="W501"/>
      <c r="X501" s="134"/>
      <c r="AC501"/>
    </row>
    <row r="502" spans="5:29" ht="18.75">
      <c r="E502" s="4"/>
      <c r="F502" s="4"/>
      <c r="T502"/>
      <c r="W502"/>
      <c r="X502" s="133"/>
      <c r="AC502"/>
    </row>
    <row r="503" spans="5:29" ht="18.75">
      <c r="E503" s="4"/>
      <c r="F503" s="4"/>
      <c r="T503"/>
      <c r="W503"/>
      <c r="X503" s="134"/>
      <c r="AC503"/>
    </row>
    <row r="504" spans="5:29" ht="18.75">
      <c r="E504" s="4"/>
      <c r="F504" s="4"/>
      <c r="T504"/>
      <c r="W504"/>
      <c r="X504" s="134"/>
      <c r="AC504"/>
    </row>
    <row r="505" spans="5:29" ht="18.75">
      <c r="E505" s="4"/>
      <c r="F505" s="4"/>
      <c r="T505"/>
      <c r="W505"/>
      <c r="X505" s="134"/>
      <c r="AC505"/>
    </row>
    <row r="506" spans="5:29" ht="18.75">
      <c r="E506" s="4"/>
      <c r="F506" s="4"/>
      <c r="T506"/>
      <c r="W506"/>
      <c r="X506" s="134"/>
      <c r="AC506"/>
    </row>
    <row r="507" spans="5:29" ht="18.75">
      <c r="E507" s="4"/>
      <c r="F507" s="4"/>
      <c r="T507"/>
      <c r="W507"/>
      <c r="X507" s="133"/>
      <c r="AC507"/>
    </row>
    <row r="508" spans="5:29" ht="18.75">
      <c r="E508" s="4"/>
      <c r="F508" s="4"/>
      <c r="T508"/>
      <c r="W508"/>
      <c r="X508" s="134"/>
      <c r="AC508"/>
    </row>
    <row r="509" spans="5:29" ht="18.75">
      <c r="E509" s="4"/>
      <c r="F509" s="4"/>
      <c r="T509"/>
      <c r="W509"/>
      <c r="X509" s="133"/>
      <c r="AC509"/>
    </row>
    <row r="510" spans="5:29" ht="18.75">
      <c r="E510" s="4"/>
      <c r="F510" s="4"/>
      <c r="T510"/>
      <c r="W510"/>
      <c r="X510" s="134"/>
      <c r="AC510"/>
    </row>
    <row r="511" spans="5:29" ht="18.75">
      <c r="E511" s="4"/>
      <c r="F511" s="4"/>
      <c r="T511"/>
      <c r="W511"/>
      <c r="X511" s="134"/>
      <c r="AC511"/>
    </row>
    <row r="512" spans="5:29" ht="18.75">
      <c r="E512" s="4"/>
      <c r="F512" s="4"/>
      <c r="T512"/>
      <c r="W512"/>
      <c r="X512" s="133"/>
      <c r="AC512"/>
    </row>
    <row r="513" spans="5:29" ht="18.75">
      <c r="E513" s="4"/>
      <c r="F513" s="4"/>
      <c r="T513"/>
      <c r="W513"/>
      <c r="X513" s="133"/>
      <c r="AC513"/>
    </row>
    <row r="514" spans="5:29" ht="18.75">
      <c r="E514" s="4"/>
      <c r="F514" s="4"/>
      <c r="T514"/>
      <c r="W514"/>
      <c r="X514" s="134"/>
      <c r="AC514"/>
    </row>
    <row r="515" spans="5:29" ht="18.75">
      <c r="E515" s="4"/>
      <c r="F515" s="4"/>
      <c r="T515"/>
      <c r="W515"/>
      <c r="X515" s="133"/>
      <c r="AC515"/>
    </row>
    <row r="516" spans="5:29" ht="18.75">
      <c r="E516" s="4"/>
      <c r="F516" s="4"/>
      <c r="T516"/>
      <c r="W516"/>
      <c r="X516" s="133"/>
      <c r="AC516"/>
    </row>
    <row r="517" spans="5:29" ht="18.75">
      <c r="E517" s="4"/>
      <c r="F517" s="4"/>
      <c r="T517"/>
      <c r="W517"/>
      <c r="X517" s="133"/>
      <c r="AC517"/>
    </row>
    <row r="518" spans="5:29" ht="18.75">
      <c r="E518" s="4"/>
      <c r="F518" s="4"/>
      <c r="T518"/>
      <c r="W518"/>
      <c r="X518" s="134"/>
      <c r="AC518"/>
    </row>
    <row r="519" spans="5:29" ht="18.75">
      <c r="E519" s="4"/>
      <c r="F519" s="4"/>
      <c r="T519"/>
      <c r="W519"/>
      <c r="X519" s="134"/>
      <c r="AC519"/>
    </row>
    <row r="520" spans="5:29" ht="18.75">
      <c r="E520" s="4"/>
      <c r="F520" s="4"/>
      <c r="T520"/>
      <c r="W520"/>
      <c r="X520" s="134"/>
      <c r="AC520"/>
    </row>
    <row r="521" spans="5:29" ht="18.75">
      <c r="E521" s="4"/>
      <c r="F521" s="4"/>
      <c r="T521"/>
      <c r="W521"/>
      <c r="X521" s="133"/>
      <c r="AC521"/>
    </row>
    <row r="522" spans="5:29" ht="18.75">
      <c r="E522" s="4"/>
      <c r="F522" s="4"/>
      <c r="T522"/>
      <c r="W522"/>
      <c r="X522" s="133"/>
      <c r="AC522"/>
    </row>
    <row r="523" spans="5:29" ht="18.75">
      <c r="E523" s="4"/>
      <c r="F523" s="4"/>
      <c r="T523"/>
      <c r="W523"/>
      <c r="X523" s="134"/>
      <c r="AC523"/>
    </row>
    <row r="524" spans="5:29" ht="18.75">
      <c r="E524" s="4"/>
      <c r="F524" s="4"/>
      <c r="T524"/>
      <c r="W524"/>
      <c r="X524" s="134"/>
      <c r="AC524"/>
    </row>
    <row r="525" spans="5:29" ht="18.75">
      <c r="E525" s="4"/>
      <c r="F525" s="4"/>
      <c r="T525"/>
      <c r="W525"/>
      <c r="X525" s="133"/>
      <c r="AC525"/>
    </row>
    <row r="526" spans="5:29" ht="18.75">
      <c r="E526" s="4"/>
      <c r="F526" s="4"/>
      <c r="T526"/>
      <c r="W526"/>
      <c r="X526" s="133"/>
      <c r="AC526"/>
    </row>
    <row r="527" spans="5:29" ht="18.75">
      <c r="E527" s="4"/>
      <c r="F527" s="4"/>
      <c r="T527"/>
      <c r="W527"/>
      <c r="X527" s="134"/>
      <c r="AC527"/>
    </row>
    <row r="528" spans="5:29" ht="18.75">
      <c r="E528" s="4"/>
      <c r="F528" s="4"/>
      <c r="T528"/>
      <c r="W528"/>
      <c r="X528" s="134"/>
      <c r="AC528"/>
    </row>
    <row r="529" spans="5:29" ht="18.75">
      <c r="E529" s="4"/>
      <c r="F529" s="4"/>
      <c r="T529"/>
      <c r="W529"/>
      <c r="X529" s="134"/>
      <c r="AC529"/>
    </row>
    <row r="530" spans="5:29" ht="18.75">
      <c r="E530" s="4"/>
      <c r="F530" s="4"/>
      <c r="T530"/>
      <c r="W530"/>
      <c r="X530" s="134"/>
      <c r="AC530"/>
    </row>
    <row r="531" spans="5:29" ht="18.75">
      <c r="E531" s="4"/>
      <c r="F531" s="4"/>
      <c r="T531"/>
      <c r="W531"/>
      <c r="X531" s="133"/>
      <c r="AC531"/>
    </row>
    <row r="532" spans="5:29" ht="18.75">
      <c r="E532" s="4"/>
      <c r="F532" s="4"/>
      <c r="T532"/>
      <c r="W532"/>
      <c r="X532" s="134"/>
      <c r="AC532"/>
    </row>
    <row r="533" spans="5:29" ht="18.75">
      <c r="E533" s="4"/>
      <c r="F533" s="4"/>
      <c r="T533"/>
      <c r="W533"/>
      <c r="X533" s="134"/>
      <c r="AC533"/>
    </row>
    <row r="534" spans="5:29" ht="18.75">
      <c r="E534" s="4"/>
      <c r="F534" s="4"/>
      <c r="T534"/>
      <c r="W534"/>
      <c r="X534" s="133"/>
      <c r="AC534"/>
    </row>
    <row r="535" spans="5:29" ht="18.75">
      <c r="E535" s="4"/>
      <c r="F535" s="4"/>
      <c r="T535"/>
      <c r="W535"/>
      <c r="X535" s="133"/>
      <c r="AC535"/>
    </row>
    <row r="536" spans="5:29" ht="18.75">
      <c r="E536" s="4"/>
      <c r="F536" s="4"/>
      <c r="T536"/>
      <c r="W536"/>
      <c r="X536" s="133"/>
      <c r="AC536"/>
    </row>
    <row r="537" spans="5:29" ht="18.75">
      <c r="E537" s="4"/>
      <c r="F537" s="4"/>
      <c r="T537"/>
      <c r="W537"/>
      <c r="X537" s="133"/>
      <c r="AC537"/>
    </row>
    <row r="538" spans="5:29" ht="18.75">
      <c r="E538" s="4"/>
      <c r="F538" s="4"/>
      <c r="T538"/>
      <c r="W538"/>
      <c r="X538" s="134"/>
      <c r="AC538"/>
    </row>
    <row r="539" spans="5:29" ht="18.75">
      <c r="E539" s="4"/>
      <c r="F539" s="4"/>
      <c r="T539"/>
      <c r="W539"/>
      <c r="X539" s="134"/>
      <c r="AC539"/>
    </row>
    <row r="540" spans="5:29" ht="18.75">
      <c r="E540" s="4"/>
      <c r="F540" s="4"/>
      <c r="T540"/>
      <c r="W540"/>
      <c r="X540" s="134"/>
      <c r="AC540"/>
    </row>
    <row r="541" spans="5:29" ht="18.75">
      <c r="E541" s="4"/>
      <c r="F541" s="4"/>
      <c r="T541"/>
      <c r="W541"/>
      <c r="X541" s="134"/>
      <c r="AC541"/>
    </row>
    <row r="542" spans="5:29" ht="18.75">
      <c r="E542" s="4"/>
      <c r="F542" s="4"/>
      <c r="T542"/>
      <c r="W542"/>
      <c r="X542" s="134"/>
      <c r="AC542"/>
    </row>
    <row r="543" spans="5:29" ht="18.75">
      <c r="E543" s="4"/>
      <c r="F543" s="4"/>
      <c r="T543"/>
      <c r="W543"/>
      <c r="X543" s="133"/>
      <c r="AC543"/>
    </row>
    <row r="544" spans="5:29" ht="18.75">
      <c r="E544" s="4"/>
      <c r="F544" s="4"/>
      <c r="T544"/>
      <c r="W544"/>
      <c r="X544" s="133"/>
      <c r="AC544"/>
    </row>
    <row r="545" spans="5:29" ht="18.75">
      <c r="E545" s="4"/>
      <c r="F545" s="4"/>
      <c r="T545"/>
      <c r="W545"/>
      <c r="X545" s="134"/>
      <c r="AC545"/>
    </row>
    <row r="546" spans="5:29" ht="18.75">
      <c r="E546" s="4"/>
      <c r="F546" s="4"/>
      <c r="T546"/>
      <c r="W546"/>
      <c r="X546" s="134"/>
      <c r="AC546"/>
    </row>
    <row r="547" spans="5:29" ht="18.75">
      <c r="E547" s="4"/>
      <c r="F547" s="4"/>
      <c r="T547"/>
      <c r="W547"/>
      <c r="X547" s="133"/>
      <c r="AC547"/>
    </row>
    <row r="548" spans="5:29" ht="18.75">
      <c r="E548" s="4"/>
      <c r="F548" s="4"/>
      <c r="T548"/>
      <c r="W548"/>
      <c r="X548" s="134"/>
      <c r="AC548"/>
    </row>
    <row r="549" spans="5:29" ht="18.75">
      <c r="E549" s="4"/>
      <c r="F549" s="4"/>
      <c r="T549"/>
      <c r="W549"/>
      <c r="X549" s="133"/>
      <c r="AC549"/>
    </row>
    <row r="550" spans="5:29" ht="18.75">
      <c r="E550" s="4"/>
      <c r="F550" s="4"/>
      <c r="T550"/>
      <c r="W550"/>
      <c r="X550" s="133"/>
      <c r="AC550"/>
    </row>
    <row r="551" spans="5:29" ht="18.75">
      <c r="E551" s="4"/>
      <c r="F551" s="4"/>
      <c r="T551"/>
      <c r="W551"/>
      <c r="X551" s="133"/>
      <c r="AC551"/>
    </row>
    <row r="552" spans="5:29" ht="18.75">
      <c r="E552" s="4"/>
      <c r="F552" s="4"/>
      <c r="T552"/>
      <c r="W552"/>
      <c r="X552" s="134"/>
      <c r="AC552"/>
    </row>
    <row r="553" spans="5:29" ht="18.75">
      <c r="E553" s="4"/>
      <c r="F553" s="4"/>
      <c r="T553"/>
      <c r="W553"/>
      <c r="X553" s="134"/>
      <c r="AC553"/>
    </row>
    <row r="554" spans="5:29" ht="18.75">
      <c r="E554" s="4"/>
      <c r="F554" s="4"/>
      <c r="T554"/>
      <c r="W554"/>
      <c r="X554" s="133"/>
      <c r="AC554"/>
    </row>
    <row r="555" spans="5:29" ht="18.75">
      <c r="E555" s="4"/>
      <c r="F555" s="4"/>
      <c r="T555"/>
      <c r="W555"/>
      <c r="X555" s="134"/>
      <c r="AC555"/>
    </row>
    <row r="556" spans="5:29" ht="18.75">
      <c r="E556" s="4"/>
      <c r="F556" s="4"/>
      <c r="T556"/>
      <c r="W556"/>
      <c r="X556" s="134"/>
      <c r="AC556"/>
    </row>
    <row r="557" spans="5:29" ht="18.75">
      <c r="E557" s="4"/>
      <c r="F557" s="4"/>
      <c r="T557"/>
      <c r="W557"/>
      <c r="X557" s="134"/>
      <c r="AC557"/>
    </row>
    <row r="558" spans="5:29" ht="18.75">
      <c r="E558" s="4"/>
      <c r="F558" s="4"/>
      <c r="T558"/>
      <c r="W558"/>
      <c r="X558" s="133"/>
      <c r="AC558"/>
    </row>
    <row r="559" spans="5:29" ht="18.75">
      <c r="E559" s="4"/>
      <c r="F559" s="4"/>
      <c r="T559"/>
      <c r="W559"/>
      <c r="X559" s="134"/>
      <c r="AC559"/>
    </row>
    <row r="560" spans="5:29" ht="18.75">
      <c r="E560" s="4"/>
      <c r="F560" s="4"/>
      <c r="T560"/>
      <c r="W560"/>
      <c r="X560" s="134"/>
      <c r="AC560"/>
    </row>
    <row r="561" spans="5:29" ht="18.75">
      <c r="E561" s="4"/>
      <c r="F561" s="4"/>
      <c r="T561"/>
      <c r="W561"/>
      <c r="X561" s="134"/>
      <c r="AC561"/>
    </row>
    <row r="562" spans="5:29" ht="18.75">
      <c r="E562" s="4"/>
      <c r="F562" s="4"/>
      <c r="T562"/>
      <c r="W562"/>
      <c r="X562" s="133"/>
      <c r="AC562"/>
    </row>
    <row r="563" spans="5:29" ht="18.75">
      <c r="E563" s="4"/>
      <c r="F563" s="4"/>
      <c r="T563"/>
      <c r="W563"/>
      <c r="X563" s="133"/>
      <c r="AC563"/>
    </row>
    <row r="564" spans="5:29" ht="18.75">
      <c r="E564" s="4"/>
      <c r="F564" s="4"/>
      <c r="T564"/>
      <c r="W564"/>
      <c r="X564" s="133"/>
      <c r="AC564"/>
    </row>
    <row r="565" spans="5:29" ht="18.75">
      <c r="E565" s="4"/>
      <c r="F565" s="4"/>
      <c r="T565"/>
      <c r="W565"/>
      <c r="X565" s="134"/>
      <c r="AC565"/>
    </row>
    <row r="566" spans="5:29" ht="18.75">
      <c r="E566" s="4"/>
      <c r="F566" s="4"/>
      <c r="T566"/>
      <c r="W566"/>
      <c r="X566" s="133"/>
      <c r="AC566"/>
    </row>
    <row r="567" spans="5:29" ht="18.75">
      <c r="E567" s="4"/>
      <c r="F567" s="4"/>
      <c r="T567"/>
      <c r="W567"/>
      <c r="X567" s="134"/>
      <c r="AC567"/>
    </row>
    <row r="568" spans="5:29" ht="18.75">
      <c r="E568" s="4"/>
      <c r="F568" s="4"/>
      <c r="T568"/>
      <c r="W568"/>
      <c r="X568" s="133"/>
      <c r="AC568"/>
    </row>
    <row r="569" spans="5:29" ht="18.75">
      <c r="E569" s="4"/>
      <c r="F569" s="4"/>
      <c r="T569"/>
      <c r="W569"/>
      <c r="X569" s="133"/>
      <c r="AC569"/>
    </row>
    <row r="570" spans="5:29" ht="18.75">
      <c r="E570" s="4"/>
      <c r="F570" s="4"/>
      <c r="T570"/>
      <c r="W570"/>
      <c r="X570" s="134"/>
      <c r="AC570"/>
    </row>
    <row r="571" spans="5:29" ht="18.75">
      <c r="E571" s="4"/>
      <c r="F571" s="4"/>
      <c r="T571"/>
      <c r="W571"/>
      <c r="X571" s="134"/>
      <c r="AC571"/>
    </row>
    <row r="572" spans="5:29" ht="18.75">
      <c r="E572" s="4"/>
      <c r="F572" s="4"/>
      <c r="T572"/>
      <c r="W572"/>
      <c r="X572" s="134"/>
      <c r="AC572"/>
    </row>
    <row r="573" spans="5:29" ht="18.75">
      <c r="E573" s="4"/>
      <c r="F573" s="4"/>
      <c r="T573"/>
      <c r="W573"/>
      <c r="X573" s="133"/>
      <c r="AC573"/>
    </row>
    <row r="574" spans="5:29" ht="18.75">
      <c r="E574" s="4"/>
      <c r="F574" s="4"/>
      <c r="T574"/>
      <c r="W574"/>
      <c r="X574" s="133"/>
      <c r="AC574"/>
    </row>
    <row r="575" spans="5:29" ht="18.75">
      <c r="E575" s="4"/>
      <c r="F575" s="4"/>
      <c r="T575"/>
      <c r="W575"/>
      <c r="X575" s="133"/>
      <c r="AC575"/>
    </row>
    <row r="576" spans="5:29" ht="18.75">
      <c r="E576" s="4"/>
      <c r="F576" s="4"/>
      <c r="T576"/>
      <c r="W576"/>
      <c r="X576" s="134"/>
      <c r="AC576"/>
    </row>
    <row r="577" spans="5:29" ht="18.75">
      <c r="E577" s="4"/>
      <c r="F577" s="4"/>
      <c r="T577"/>
      <c r="W577"/>
      <c r="X577" s="133"/>
      <c r="AC577"/>
    </row>
    <row r="578" spans="5:29" ht="18.75">
      <c r="E578" s="4"/>
      <c r="F578" s="4"/>
      <c r="T578"/>
      <c r="W578"/>
      <c r="X578" s="134"/>
      <c r="AC578"/>
    </row>
    <row r="579" spans="5:29" ht="18.75">
      <c r="E579" s="4"/>
      <c r="F579" s="4"/>
      <c r="T579"/>
      <c r="W579"/>
      <c r="X579" s="133"/>
      <c r="AC579"/>
    </row>
    <row r="580" spans="5:29" ht="18.75">
      <c r="E580" s="4"/>
      <c r="F580" s="4"/>
      <c r="T580"/>
      <c r="W580"/>
      <c r="X580" s="134"/>
      <c r="AC580"/>
    </row>
    <row r="581" spans="5:29" ht="18.75">
      <c r="E581" s="4"/>
      <c r="F581" s="4"/>
      <c r="W581"/>
      <c r="X581" s="133"/>
      <c r="AC581"/>
    </row>
    <row r="582" spans="5:29" ht="18.75">
      <c r="E582" s="4"/>
      <c r="F582" s="4"/>
      <c r="W582"/>
      <c r="X582" s="133"/>
      <c r="AC582"/>
    </row>
    <row r="583" spans="5:29" ht="18.75">
      <c r="E583" s="4"/>
      <c r="F583" s="4"/>
      <c r="W583"/>
      <c r="X583" s="133"/>
      <c r="AC583"/>
    </row>
    <row r="584" spans="5:29" ht="18.75">
      <c r="E584" s="4"/>
      <c r="F584" s="4"/>
      <c r="W584"/>
      <c r="X584" s="134"/>
      <c r="AC584"/>
    </row>
    <row r="585" spans="5:29" ht="18.75">
      <c r="E585" s="4"/>
      <c r="F585" s="4"/>
      <c r="W585"/>
      <c r="X585" s="134"/>
      <c r="AC585"/>
    </row>
    <row r="586" spans="5:29" ht="18.75">
      <c r="E586" s="4"/>
      <c r="F586" s="4"/>
      <c r="W586"/>
      <c r="X586" s="134"/>
      <c r="AC586"/>
    </row>
    <row r="587" spans="5:29" ht="18.75">
      <c r="E587" s="4"/>
      <c r="F587" s="4"/>
      <c r="W587"/>
      <c r="X587" s="134"/>
      <c r="AC587"/>
    </row>
    <row r="588" spans="5:29" ht="18.75">
      <c r="E588" s="4"/>
      <c r="F588" s="4"/>
      <c r="W588"/>
      <c r="X588" s="133"/>
      <c r="AC588"/>
    </row>
    <row r="589" spans="5:29" ht="18.75">
      <c r="E589" s="4"/>
      <c r="F589" s="4"/>
      <c r="W589"/>
      <c r="X589" s="133"/>
      <c r="AC589"/>
    </row>
    <row r="590" spans="5:29" ht="18.75">
      <c r="E590" s="4"/>
      <c r="F590" s="4"/>
      <c r="W590"/>
      <c r="X590" s="134"/>
      <c r="AC590"/>
    </row>
    <row r="591" spans="5:29" ht="18.75">
      <c r="E591" s="4"/>
      <c r="F591" s="4"/>
      <c r="W591"/>
      <c r="X591" s="133"/>
      <c r="AC591"/>
    </row>
    <row r="592" spans="5:29" ht="18.75">
      <c r="E592" s="4"/>
      <c r="F592" s="4"/>
      <c r="W592"/>
      <c r="X592" s="134"/>
      <c r="AC592"/>
    </row>
    <row r="593" spans="5:29" ht="18.75">
      <c r="E593" s="4"/>
      <c r="F593" s="4"/>
      <c r="W593"/>
      <c r="X593" s="134"/>
      <c r="AC593"/>
    </row>
    <row r="594" spans="5:29" ht="18.75">
      <c r="E594" s="4"/>
      <c r="F594" s="4"/>
      <c r="W594"/>
      <c r="X594" s="133"/>
      <c r="AC594"/>
    </row>
    <row r="595" spans="5:29" ht="18.75">
      <c r="E595" s="4"/>
      <c r="F595" s="4"/>
      <c r="W595"/>
      <c r="X595" s="133"/>
      <c r="AC595"/>
    </row>
    <row r="596" spans="5:29" ht="18.75">
      <c r="E596" s="4"/>
      <c r="F596" s="4"/>
      <c r="W596"/>
      <c r="X596" s="134"/>
      <c r="AC596"/>
    </row>
    <row r="597" spans="5:29" ht="18.75">
      <c r="E597" s="4"/>
      <c r="F597" s="4"/>
      <c r="W597"/>
      <c r="X597" s="134"/>
      <c r="AC597"/>
    </row>
    <row r="598" spans="5:29" ht="18.75">
      <c r="E598" s="4"/>
      <c r="F598" s="4"/>
      <c r="W598"/>
      <c r="X598" s="133"/>
      <c r="AC598"/>
    </row>
    <row r="599" spans="5:29" ht="18.75">
      <c r="E599" s="4"/>
      <c r="F599" s="4"/>
      <c r="W599"/>
      <c r="X599" s="133"/>
      <c r="AC599"/>
    </row>
    <row r="600" spans="5:29" ht="18.75">
      <c r="E600" s="4"/>
      <c r="F600" s="4"/>
      <c r="W600"/>
      <c r="X600" s="134"/>
      <c r="AC600"/>
    </row>
    <row r="601" spans="5:29" ht="18.75">
      <c r="E601" s="4"/>
      <c r="F601" s="4"/>
      <c r="W601"/>
      <c r="X601" s="134"/>
      <c r="AC601"/>
    </row>
    <row r="602" spans="5:29" ht="18.75">
      <c r="E602" s="4"/>
      <c r="F602" s="4"/>
      <c r="W602"/>
      <c r="X602" s="134"/>
      <c r="AC602"/>
    </row>
    <row r="603" spans="5:29" ht="18.75">
      <c r="E603" s="4"/>
      <c r="F603" s="4"/>
      <c r="W603"/>
      <c r="X603" s="134"/>
      <c r="AC603"/>
    </row>
    <row r="604" spans="5:29" ht="18.75">
      <c r="E604" s="4"/>
      <c r="F604" s="4"/>
      <c r="W604"/>
      <c r="X604" s="133"/>
      <c r="AC604"/>
    </row>
    <row r="605" spans="5:29" ht="18.75">
      <c r="E605" s="4"/>
      <c r="F605" s="4"/>
      <c r="W605"/>
      <c r="X605" s="133"/>
      <c r="AC605"/>
    </row>
    <row r="606" spans="5:29" ht="18.75">
      <c r="E606" s="4"/>
      <c r="F606" s="4"/>
      <c r="W606"/>
      <c r="X606" s="134"/>
      <c r="AC606"/>
    </row>
    <row r="607" spans="5:29" ht="18.75">
      <c r="E607" s="4"/>
      <c r="F607" s="4"/>
      <c r="W607"/>
      <c r="X607" s="134"/>
      <c r="AC607"/>
    </row>
    <row r="608" spans="5:29" ht="18.75">
      <c r="E608" s="4"/>
      <c r="F608" s="4"/>
      <c r="W608"/>
      <c r="X608" s="134"/>
      <c r="AC608"/>
    </row>
    <row r="609" spans="5:29" ht="18.75">
      <c r="E609" s="4"/>
      <c r="F609" s="4"/>
      <c r="W609"/>
      <c r="X609" s="133"/>
      <c r="AC609"/>
    </row>
    <row r="610" spans="5:29" ht="18.75">
      <c r="E610" s="4"/>
      <c r="F610" s="4"/>
      <c r="W610"/>
      <c r="X610" s="134"/>
      <c r="AC610"/>
    </row>
    <row r="611" spans="5:29" ht="18.75">
      <c r="E611" s="4"/>
      <c r="F611" s="4"/>
      <c r="W611"/>
      <c r="X611" s="134"/>
      <c r="AC611"/>
    </row>
    <row r="612" spans="5:29" ht="18.75">
      <c r="E612" s="4"/>
      <c r="F612" s="4"/>
      <c r="W612"/>
      <c r="X612" s="134"/>
      <c r="AC612"/>
    </row>
    <row r="613" spans="5:29" ht="18.75">
      <c r="E613" s="4"/>
      <c r="F613" s="4"/>
      <c r="W613"/>
      <c r="X613" s="133"/>
      <c r="AC613"/>
    </row>
    <row r="614" spans="5:29" ht="18.75">
      <c r="E614" s="4"/>
      <c r="F614" s="4"/>
      <c r="W614"/>
      <c r="X614" s="133"/>
      <c r="AC614"/>
    </row>
    <row r="615" spans="5:29" ht="18.75">
      <c r="E615" s="4"/>
      <c r="F615" s="4"/>
      <c r="W615"/>
      <c r="X615" s="134"/>
      <c r="AC615"/>
    </row>
    <row r="616" spans="5:29" ht="18.75">
      <c r="E616" s="4"/>
      <c r="F616" s="4"/>
      <c r="W616"/>
      <c r="X616" s="133"/>
      <c r="AC616"/>
    </row>
    <row r="617" spans="5:29" ht="18.75">
      <c r="E617" s="4"/>
      <c r="F617" s="4"/>
      <c r="W617"/>
      <c r="X617" s="134"/>
      <c r="AC617"/>
    </row>
    <row r="618" spans="5:29" ht="18.75">
      <c r="E618" s="4"/>
      <c r="F618" s="4"/>
      <c r="W618"/>
      <c r="X618" s="134"/>
      <c r="AC618"/>
    </row>
    <row r="619" spans="5:29" ht="18.75">
      <c r="E619" s="4"/>
      <c r="F619" s="4"/>
      <c r="W619"/>
      <c r="X619" s="134"/>
      <c r="AC619"/>
    </row>
    <row r="620" spans="5:29" ht="18.75">
      <c r="E620" s="4"/>
      <c r="F620" s="4"/>
      <c r="W620"/>
      <c r="X620" s="133"/>
      <c r="AC620"/>
    </row>
    <row r="621" spans="5:29" ht="18.75">
      <c r="E621" s="4"/>
      <c r="F621" s="4"/>
      <c r="W621"/>
      <c r="X621" s="133"/>
      <c r="AC621"/>
    </row>
    <row r="622" spans="5:29" ht="18.75">
      <c r="E622" s="4"/>
      <c r="F622" s="4"/>
      <c r="W622"/>
      <c r="X622" s="134"/>
      <c r="AC622"/>
    </row>
    <row r="623" spans="5:29" ht="18.75">
      <c r="E623" s="4"/>
      <c r="F623" s="4"/>
      <c r="W623"/>
      <c r="X623" s="133"/>
      <c r="AC623"/>
    </row>
    <row r="624" spans="5:29" ht="18.75">
      <c r="E624" s="4"/>
      <c r="F624" s="4"/>
      <c r="W624"/>
      <c r="X624" s="134"/>
      <c r="AC624"/>
    </row>
    <row r="625" spans="5:29" ht="18.75">
      <c r="E625" s="4"/>
      <c r="F625" s="4"/>
      <c r="W625"/>
      <c r="X625" s="134"/>
      <c r="AC625"/>
    </row>
    <row r="626" spans="5:29" ht="18.75">
      <c r="E626" s="4"/>
      <c r="F626" s="4"/>
      <c r="W626"/>
      <c r="X626" s="134"/>
      <c r="AC626"/>
    </row>
    <row r="627" spans="5:29" ht="18.75">
      <c r="E627" s="4"/>
      <c r="F627" s="4"/>
      <c r="W627"/>
      <c r="X627" s="133"/>
      <c r="AC627"/>
    </row>
    <row r="628" spans="5:29" ht="18.75">
      <c r="E628" s="4"/>
      <c r="F628" s="4"/>
      <c r="W628"/>
      <c r="X628" s="133"/>
      <c r="AC628"/>
    </row>
    <row r="629" spans="5:29" ht="18.75">
      <c r="E629" s="4"/>
      <c r="F629" s="4"/>
      <c r="W629"/>
      <c r="X629" s="133"/>
      <c r="AC629"/>
    </row>
    <row r="630" spans="5:29" ht="18.75">
      <c r="E630" s="4"/>
      <c r="F630" s="4"/>
      <c r="W630"/>
      <c r="X630" s="133"/>
      <c r="AC630"/>
    </row>
    <row r="631" spans="5:29" ht="18.75">
      <c r="E631" s="4"/>
      <c r="F631" s="4"/>
      <c r="W631"/>
      <c r="X631" s="133"/>
      <c r="AC631"/>
    </row>
    <row r="632" spans="5:29" ht="18.75">
      <c r="E632" s="4"/>
      <c r="F632" s="4"/>
      <c r="W632"/>
      <c r="X632" s="133"/>
      <c r="AC632"/>
    </row>
    <row r="633" spans="5:29" ht="18.75">
      <c r="E633" s="4"/>
      <c r="F633" s="4"/>
      <c r="W633"/>
      <c r="X633" s="133"/>
      <c r="AC633"/>
    </row>
    <row r="634" spans="5:29" ht="18.75">
      <c r="E634" s="4"/>
      <c r="F634" s="4"/>
      <c r="W634"/>
      <c r="X634" s="133"/>
      <c r="AC634"/>
    </row>
    <row r="635" spans="5:29" ht="18.75">
      <c r="E635" s="4"/>
      <c r="F635" s="4"/>
      <c r="W635"/>
      <c r="X635" s="133"/>
      <c r="AC635"/>
    </row>
    <row r="636" spans="5:29" ht="18.75">
      <c r="E636" s="4"/>
      <c r="F636" s="4"/>
      <c r="W636"/>
      <c r="X636" s="133"/>
      <c r="AC636"/>
    </row>
    <row r="637" spans="5:29" ht="18.75">
      <c r="E637" s="4"/>
      <c r="F637" s="4"/>
      <c r="W637"/>
      <c r="X637" s="133"/>
      <c r="AC637"/>
    </row>
    <row r="638" spans="5:29" ht="18.75">
      <c r="E638" s="4"/>
      <c r="F638" s="4"/>
      <c r="W638"/>
      <c r="X638" s="133"/>
      <c r="AC638"/>
    </row>
    <row r="639" spans="5:29" ht="18.75">
      <c r="E639" s="4"/>
      <c r="F639" s="4"/>
      <c r="W639"/>
      <c r="X639" s="133"/>
      <c r="AC639"/>
    </row>
    <row r="640" spans="5:29" ht="18.75">
      <c r="E640" s="4"/>
      <c r="F640" s="4"/>
      <c r="W640"/>
      <c r="X640" s="133"/>
      <c r="AC640"/>
    </row>
    <row r="641" spans="5:29" ht="18.75">
      <c r="E641" s="4"/>
      <c r="F641" s="4"/>
      <c r="W641"/>
      <c r="X641" s="133"/>
      <c r="AC641"/>
    </row>
    <row r="642" spans="5:29" ht="18.75">
      <c r="E642" s="4"/>
      <c r="F642" s="4"/>
      <c r="W642"/>
      <c r="X642" s="133"/>
      <c r="AC642"/>
    </row>
    <row r="643" spans="5:29" ht="18.75">
      <c r="E643" s="4"/>
      <c r="F643" s="4"/>
      <c r="W643"/>
      <c r="X643" s="133"/>
      <c r="AC643"/>
    </row>
    <row r="644" spans="5:29" ht="18.75">
      <c r="E644" s="4"/>
      <c r="F644" s="4"/>
      <c r="W644"/>
      <c r="X644" s="133"/>
      <c r="AC644"/>
    </row>
    <row r="645" spans="5:29" ht="18.75">
      <c r="E645" s="4"/>
      <c r="F645" s="4"/>
      <c r="W645"/>
      <c r="X645" s="133"/>
      <c r="AC645"/>
    </row>
    <row r="646" spans="5:29" ht="18.75">
      <c r="E646" s="4"/>
      <c r="F646" s="4"/>
      <c r="W646"/>
      <c r="X646" s="133"/>
      <c r="AC646"/>
    </row>
    <row r="647" spans="5:29" ht="18.75">
      <c r="E647" s="4"/>
      <c r="F647" s="4"/>
      <c r="W647"/>
      <c r="X647" s="133"/>
      <c r="AC647"/>
    </row>
    <row r="648" spans="5:29" ht="18.75">
      <c r="E648" s="4"/>
      <c r="F648" s="4"/>
      <c r="W648"/>
      <c r="X648" s="133"/>
      <c r="AC648"/>
    </row>
    <row r="649" spans="5:29" ht="18.75">
      <c r="E649" s="4"/>
      <c r="F649" s="4"/>
      <c r="W649"/>
      <c r="X649" s="133"/>
      <c r="AC649"/>
    </row>
    <row r="650" spans="5:29" ht="18.75">
      <c r="E650" s="4"/>
      <c r="F650" s="4"/>
      <c r="W650"/>
      <c r="X650" s="133"/>
      <c r="AC650"/>
    </row>
    <row r="651" spans="5:29" ht="18.75">
      <c r="E651" s="4"/>
      <c r="F651" s="4"/>
      <c r="W651"/>
      <c r="X651" s="133"/>
      <c r="AC651"/>
    </row>
    <row r="652" spans="5:29" ht="18.75">
      <c r="E652" s="4"/>
      <c r="F652" s="4"/>
      <c r="W652"/>
      <c r="X652" s="133"/>
      <c r="AC652"/>
    </row>
    <row r="653" spans="5:29" ht="18.75">
      <c r="E653" s="4"/>
      <c r="F653" s="4"/>
      <c r="W653"/>
      <c r="X653" s="133"/>
      <c r="AC653"/>
    </row>
    <row r="654" spans="5:29" ht="18.75">
      <c r="E654" s="4"/>
      <c r="F654" s="4"/>
      <c r="W654"/>
      <c r="X654" s="133"/>
      <c r="AC654"/>
    </row>
    <row r="655" spans="5:29" ht="18.75">
      <c r="E655" s="4"/>
      <c r="F655" s="4"/>
      <c r="W655"/>
      <c r="X655" s="133"/>
      <c r="AC655"/>
    </row>
    <row r="656" spans="5:29" ht="18.75">
      <c r="E656" s="4"/>
      <c r="F656" s="4"/>
      <c r="W656"/>
      <c r="X656" s="133"/>
      <c r="AC656"/>
    </row>
    <row r="657" spans="5:29" ht="18.75">
      <c r="E657" s="4"/>
      <c r="F657" s="4"/>
      <c r="W657"/>
      <c r="X657" s="134"/>
      <c r="AC657"/>
    </row>
    <row r="658" spans="5:29" ht="18.75">
      <c r="E658" s="4"/>
      <c r="F658" s="4"/>
      <c r="W658"/>
      <c r="X658" s="133"/>
      <c r="AC658"/>
    </row>
    <row r="659" spans="5:29" ht="18.75">
      <c r="E659" s="4"/>
      <c r="F659" s="4"/>
      <c r="W659"/>
      <c r="X659" s="133"/>
      <c r="AC659"/>
    </row>
    <row r="660" spans="5:29" ht="18.75">
      <c r="E660" s="4"/>
      <c r="F660" s="4"/>
      <c r="W660"/>
      <c r="X660" s="133"/>
      <c r="AC660"/>
    </row>
    <row r="661" spans="5:29" ht="18.75">
      <c r="E661" s="4"/>
      <c r="F661" s="4"/>
      <c r="W661"/>
      <c r="X661" s="133"/>
      <c r="AC661"/>
    </row>
    <row r="662" spans="5:29" ht="18.75">
      <c r="E662" s="4"/>
      <c r="F662" s="4"/>
      <c r="W662"/>
      <c r="X662" s="133"/>
      <c r="AC662"/>
    </row>
    <row r="663" spans="5:29" ht="18.75">
      <c r="E663" s="4"/>
      <c r="F663" s="4"/>
      <c r="W663"/>
      <c r="X663" s="133"/>
      <c r="AC663"/>
    </row>
    <row r="664" spans="5:29" ht="18.75">
      <c r="E664" s="4"/>
      <c r="F664" s="4"/>
      <c r="W664"/>
      <c r="X664" s="133"/>
      <c r="AC664"/>
    </row>
    <row r="665" spans="5:29" ht="18.75">
      <c r="E665" s="4"/>
      <c r="F665" s="4"/>
      <c r="W665"/>
      <c r="X665" s="133"/>
      <c r="AC665"/>
    </row>
    <row r="666" spans="5:29" ht="18.75">
      <c r="E666" s="4"/>
      <c r="F666" s="4"/>
      <c r="W666"/>
      <c r="X666" s="133"/>
      <c r="AC666"/>
    </row>
    <row r="667" spans="5:29" ht="18.75">
      <c r="E667" s="4"/>
      <c r="F667" s="4"/>
      <c r="W667"/>
      <c r="X667" s="133"/>
      <c r="AC667"/>
    </row>
    <row r="668" spans="5:29" ht="18.75">
      <c r="E668" s="4"/>
      <c r="F668" s="4"/>
      <c r="W668"/>
      <c r="X668" s="133"/>
      <c r="AC668"/>
    </row>
    <row r="669" spans="5:29" ht="18.75">
      <c r="E669" s="4"/>
      <c r="F669" s="4"/>
      <c r="W669"/>
      <c r="X669" s="133"/>
      <c r="AC669"/>
    </row>
    <row r="670" spans="5:29" ht="18.75">
      <c r="E670" s="4"/>
      <c r="F670" s="4"/>
      <c r="W670"/>
      <c r="X670" s="133"/>
      <c r="AC670"/>
    </row>
    <row r="671" spans="5:29" ht="18.75">
      <c r="E671" s="4"/>
      <c r="F671" s="4"/>
      <c r="W671"/>
      <c r="X671" s="133"/>
      <c r="AC671"/>
    </row>
    <row r="672" spans="5:29" ht="18.75">
      <c r="E672" s="4"/>
      <c r="F672" s="4"/>
      <c r="W672"/>
      <c r="X672" s="134"/>
      <c r="AC672"/>
    </row>
    <row r="673" spans="5:29" ht="18.75">
      <c r="E673" s="4"/>
      <c r="F673" s="4"/>
      <c r="W673"/>
      <c r="X673" s="133"/>
      <c r="AC673"/>
    </row>
    <row r="674" spans="5:29" ht="18.75">
      <c r="E674" s="4"/>
      <c r="F674" s="4"/>
      <c r="W674"/>
      <c r="X674" s="133"/>
      <c r="AC674"/>
    </row>
    <row r="675" spans="5:29" ht="18.75">
      <c r="E675" s="4"/>
      <c r="F675" s="4"/>
      <c r="W675"/>
      <c r="X675" s="133"/>
      <c r="AC675"/>
    </row>
    <row r="676" spans="5:29" ht="18.75">
      <c r="E676" s="4"/>
      <c r="F676" s="4"/>
      <c r="W676"/>
      <c r="X676" s="133"/>
      <c r="AC676"/>
    </row>
    <row r="677" spans="5:29" ht="18.75">
      <c r="E677" s="4"/>
      <c r="F677" s="4"/>
      <c r="W677"/>
      <c r="X677" s="133"/>
      <c r="AC677"/>
    </row>
    <row r="678" spans="5:29" ht="18.75">
      <c r="E678" s="4"/>
      <c r="F678" s="4"/>
      <c r="W678"/>
      <c r="X678" s="133"/>
      <c r="AC678"/>
    </row>
    <row r="679" spans="5:29" ht="18.75">
      <c r="E679" s="4"/>
      <c r="F679" s="4"/>
      <c r="W679"/>
      <c r="X679" s="133"/>
      <c r="AC679"/>
    </row>
    <row r="680" spans="5:29" ht="18.75">
      <c r="E680" s="4"/>
      <c r="F680" s="4"/>
      <c r="W680"/>
      <c r="X680" s="133"/>
      <c r="AC680"/>
    </row>
    <row r="681" spans="5:29" ht="18.75">
      <c r="E681" s="4"/>
      <c r="F681" s="4"/>
      <c r="W681"/>
      <c r="X681" s="134"/>
      <c r="AC681"/>
    </row>
    <row r="682" spans="5:29" ht="18.75">
      <c r="E682" s="4"/>
      <c r="F682" s="4"/>
      <c r="W682"/>
      <c r="X682" s="134"/>
      <c r="AC682"/>
    </row>
    <row r="683" spans="5:29" ht="18.75">
      <c r="E683" s="4"/>
      <c r="F683" s="4"/>
      <c r="W683"/>
      <c r="X683" s="134"/>
      <c r="AC683"/>
    </row>
    <row r="684" spans="5:29" ht="18.75">
      <c r="E684" s="4"/>
      <c r="F684" s="4"/>
      <c r="W684"/>
      <c r="X684" s="134"/>
      <c r="AC684"/>
    </row>
    <row r="685" spans="5:29" ht="18.75">
      <c r="E685" s="4"/>
      <c r="F685" s="4"/>
      <c r="W685"/>
      <c r="X685" s="134"/>
      <c r="AC685"/>
    </row>
    <row r="686" spans="5:29" ht="18.75">
      <c r="E686" s="4"/>
      <c r="F686" s="4"/>
      <c r="W686"/>
      <c r="X686" s="134"/>
      <c r="AC686"/>
    </row>
    <row r="687" spans="5:29" ht="18.75">
      <c r="W687"/>
      <c r="X687" s="133"/>
      <c r="AC687"/>
    </row>
    <row r="688" spans="5:29" ht="18.75">
      <c r="W688"/>
      <c r="X688" s="134"/>
      <c r="AC688"/>
    </row>
    <row r="689" spans="23:29" ht="18.75">
      <c r="W689"/>
      <c r="X689" s="133"/>
      <c r="AC689"/>
    </row>
    <row r="690" spans="23:29" ht="18.75">
      <c r="W690"/>
      <c r="X690" s="134"/>
      <c r="AC690"/>
    </row>
    <row r="691" spans="23:29" ht="18.75">
      <c r="W691"/>
      <c r="X691" s="133"/>
      <c r="AC691"/>
    </row>
    <row r="692" spans="23:29" ht="18.75">
      <c r="W692"/>
      <c r="X692" s="134"/>
      <c r="AC692"/>
    </row>
    <row r="693" spans="23:29" ht="18.75">
      <c r="W693"/>
      <c r="X693" s="133"/>
      <c r="AC693"/>
    </row>
    <row r="694" spans="23:29" ht="18.75">
      <c r="W694"/>
      <c r="X694" s="133"/>
      <c r="AC694"/>
    </row>
    <row r="695" spans="23:29" ht="18.75">
      <c r="W695"/>
      <c r="X695" s="134"/>
      <c r="AC695"/>
    </row>
    <row r="696" spans="23:29" ht="18.75">
      <c r="W696"/>
      <c r="X696" s="133"/>
      <c r="AC696"/>
    </row>
    <row r="697" spans="23:29" ht="18.75">
      <c r="X697" s="133"/>
      <c r="AC697"/>
    </row>
    <row r="698" spans="23:29" ht="18.75">
      <c r="X698" s="133"/>
      <c r="AC698"/>
    </row>
    <row r="699" spans="23:29" ht="18.75">
      <c r="X699" s="134"/>
      <c r="AC699"/>
    </row>
    <row r="700" spans="23:29">
      <c r="X700" s="133"/>
    </row>
    <row r="701" spans="23:29">
      <c r="X701" s="133"/>
    </row>
    <row r="702" spans="23:29">
      <c r="X702" s="134"/>
    </row>
    <row r="703" spans="23:29">
      <c r="X703" s="134"/>
    </row>
    <row r="704" spans="23:29">
      <c r="X704" s="134"/>
    </row>
    <row r="705" spans="24:24">
      <c r="X705" s="134"/>
    </row>
    <row r="706" spans="24:24">
      <c r="X706" s="134"/>
    </row>
    <row r="707" spans="24:24">
      <c r="X707" s="133"/>
    </row>
    <row r="708" spans="24:24">
      <c r="X708" s="134"/>
    </row>
    <row r="709" spans="24:24">
      <c r="X709" s="134"/>
    </row>
    <row r="710" spans="24:24">
      <c r="X710" s="134"/>
    </row>
  </sheetData>
  <sortState ref="X11:Z450">
    <sortCondition ref="X10"/>
  </sortState>
  <mergeCells count="3">
    <mergeCell ref="A2:O2"/>
    <mergeCell ref="A3:O3"/>
    <mergeCell ref="A5:O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5"/>
  <dimension ref="A1:AN891"/>
  <sheetViews>
    <sheetView showGridLines="0" topLeftCell="A302" zoomScale="75" workbookViewId="0">
      <selection activeCell="E324" sqref="E324"/>
    </sheetView>
  </sheetViews>
  <sheetFormatPr defaultColWidth="8.77734375" defaultRowHeight="15.75"/>
  <cols>
    <col min="1" max="1" width="5.44140625" style="3" customWidth="1"/>
    <col min="2" max="2" width="20.5546875" style="3" customWidth="1"/>
    <col min="3" max="3" width="5.6640625" style="3" customWidth="1"/>
    <col min="4" max="4" width="6" style="3" customWidth="1"/>
    <col min="5" max="5" width="8.6640625" style="3" customWidth="1"/>
    <col min="6" max="6" width="10.44140625" style="3" customWidth="1"/>
    <col min="7" max="7" width="7.44140625" style="3" customWidth="1"/>
    <col min="8" max="8" width="11.21875" style="3" customWidth="1"/>
    <col min="9" max="9" width="2.44140625" style="3" customWidth="1"/>
    <col min="10" max="10" width="8.21875" style="3" customWidth="1"/>
    <col min="11" max="11" width="8.33203125" style="3" customWidth="1"/>
    <col min="12" max="13" width="3.109375" style="3" customWidth="1"/>
    <col min="14" max="14" width="10.33203125" style="3" customWidth="1"/>
    <col min="15" max="15" width="10.44140625" style="3" customWidth="1"/>
    <col min="16" max="16" width="8.77734375" style="3" customWidth="1"/>
    <col min="17" max="17" width="9.77734375" style="3" customWidth="1"/>
    <col min="18" max="19" width="8.77734375" style="3" customWidth="1"/>
    <col min="20" max="20" width="5.21875" style="3" customWidth="1"/>
    <col min="21" max="21" width="7.77734375" style="3" customWidth="1"/>
    <col min="22" max="22" width="9.6640625" style="3" customWidth="1"/>
    <col min="23" max="23" width="8.77734375" style="3" customWidth="1"/>
    <col min="24" max="24" width="8.77734375" style="129" customWidth="1"/>
    <col min="25" max="25" width="8.77734375" style="3" customWidth="1"/>
    <col min="26" max="26" width="10.6640625" style="3" customWidth="1"/>
    <col min="27" max="28" width="8.77734375" style="3" hidden="1" customWidth="1"/>
    <col min="29" max="29" width="10.6640625" style="3" hidden="1" customWidth="1"/>
    <col min="30" max="30" width="8.77734375" style="3" customWidth="1"/>
    <col min="31" max="31" width="9.5546875" style="3" customWidth="1"/>
    <col min="32" max="34" width="8.77734375" style="3" hidden="1" customWidth="1"/>
    <col min="35" max="35" width="8.77734375" style="3" customWidth="1"/>
    <col min="36" max="16384" width="8.77734375" style="3"/>
  </cols>
  <sheetData>
    <row r="1" spans="1:40" s="2" customFormat="1" ht="23.45" customHeight="1">
      <c r="E1"/>
      <c r="F1"/>
      <c r="G1"/>
      <c r="H1"/>
      <c r="J1" s="205" t="s">
        <v>2046</v>
      </c>
      <c r="X1" s="128"/>
    </row>
    <row r="2" spans="1:40" ht="23.25">
      <c r="A2" s="267" t="s">
        <v>1354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U2" s="3" t="s">
        <v>2042</v>
      </c>
      <c r="Y2" s="3" t="s">
        <v>2043</v>
      </c>
    </row>
    <row r="3" spans="1:40" ht="18">
      <c r="A3" s="268" t="s">
        <v>548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</row>
    <row r="4" spans="1:40">
      <c r="F4" s="207"/>
    </row>
    <row r="5" spans="1:40" ht="30" customHeight="1">
      <c r="A5" s="269" t="s">
        <v>2044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T5"/>
    </row>
    <row r="6" spans="1:40" s="9" customFormat="1" ht="19.899999999999999" customHeight="1">
      <c r="A6" s="8"/>
      <c r="B6" s="8"/>
      <c r="C6" s="8"/>
      <c r="D6" s="8"/>
      <c r="E6" s="13"/>
      <c r="F6" s="13"/>
      <c r="G6" s="13"/>
      <c r="H6" s="13"/>
      <c r="I6" s="8"/>
      <c r="J6" s="56" t="s">
        <v>546</v>
      </c>
      <c r="K6" s="56" t="s">
        <v>546</v>
      </c>
      <c r="L6"/>
      <c r="M6" s="13"/>
      <c r="S6" s="13"/>
      <c r="U6" s="46"/>
      <c r="V6"/>
      <c r="W6"/>
      <c r="X6" s="130"/>
      <c r="Y6" s="46"/>
      <c r="Z6"/>
      <c r="AA6"/>
      <c r="AB6" s="8"/>
      <c r="AC6" s="8"/>
      <c r="AD6" s="8"/>
      <c r="AE6" s="8"/>
      <c r="AG6" s="8" t="s">
        <v>761</v>
      </c>
      <c r="AH6" s="8" t="s">
        <v>761</v>
      </c>
      <c r="AI6" s="8" t="s">
        <v>761</v>
      </c>
      <c r="AJ6" s="8" t="s">
        <v>761</v>
      </c>
      <c r="AL6" s="13"/>
      <c r="AM6" s="13"/>
      <c r="AN6" s="13"/>
    </row>
    <row r="7" spans="1:40" s="9" customFormat="1" ht="18.75">
      <c r="A7" s="8"/>
      <c r="B7" s="8"/>
      <c r="C7" s="8"/>
      <c r="D7" s="8"/>
      <c r="E7" s="8" t="s">
        <v>1671</v>
      </c>
      <c r="F7" s="8" t="s">
        <v>1671</v>
      </c>
      <c r="G7" s="8" t="s">
        <v>1671</v>
      </c>
      <c r="H7" s="8" t="s">
        <v>1671</v>
      </c>
      <c r="I7" s="8"/>
      <c r="J7" s="57" t="s">
        <v>1622</v>
      </c>
      <c r="K7" s="57" t="s">
        <v>1622</v>
      </c>
      <c r="L7"/>
      <c r="M7" s="8"/>
      <c r="N7" s="13" t="s">
        <v>2045</v>
      </c>
      <c r="O7" s="13" t="s">
        <v>2045</v>
      </c>
      <c r="S7" s="8"/>
      <c r="U7" s="8" t="s">
        <v>553</v>
      </c>
      <c r="V7" s="8" t="s">
        <v>553</v>
      </c>
      <c r="W7" s="8"/>
      <c r="X7" s="131"/>
      <c r="Y7" s="8" t="s">
        <v>553</v>
      </c>
      <c r="Z7" s="8" t="s">
        <v>553</v>
      </c>
      <c r="AA7"/>
      <c r="AB7" s="8" t="s">
        <v>956</v>
      </c>
      <c r="AC7" s="8" t="s">
        <v>956</v>
      </c>
      <c r="AD7" s="8" t="s">
        <v>956</v>
      </c>
      <c r="AE7" s="8" t="s">
        <v>956</v>
      </c>
      <c r="AG7" s="8" t="s">
        <v>762</v>
      </c>
      <c r="AH7" s="8" t="s">
        <v>762</v>
      </c>
      <c r="AI7" s="8" t="s">
        <v>762</v>
      </c>
      <c r="AJ7" s="8" t="s">
        <v>762</v>
      </c>
      <c r="AL7" s="8"/>
      <c r="AM7" s="8"/>
      <c r="AN7" s="8"/>
    </row>
    <row r="8" spans="1:40" s="9" customFormat="1" ht="18.75">
      <c r="A8" s="8"/>
      <c r="B8" s="8"/>
      <c r="C8" s="8"/>
      <c r="D8" s="8"/>
      <c r="E8" s="8" t="s">
        <v>543</v>
      </c>
      <c r="F8" s="8" t="s">
        <v>543</v>
      </c>
      <c r="G8" s="8" t="s">
        <v>544</v>
      </c>
      <c r="H8" s="8" t="s">
        <v>544</v>
      </c>
      <c r="I8" s="8"/>
      <c r="J8" s="57" t="s">
        <v>543</v>
      </c>
      <c r="K8" s="57" t="s">
        <v>544</v>
      </c>
      <c r="L8"/>
      <c r="M8" s="8"/>
      <c r="N8" s="8" t="s">
        <v>543</v>
      </c>
      <c r="O8" s="8" t="s">
        <v>544</v>
      </c>
      <c r="S8" s="8"/>
      <c r="U8" s="8" t="s">
        <v>543</v>
      </c>
      <c r="V8" s="8" t="s">
        <v>543</v>
      </c>
      <c r="W8" s="8"/>
      <c r="X8" s="131"/>
      <c r="Y8" s="8" t="s">
        <v>544</v>
      </c>
      <c r="Z8" s="8" t="s">
        <v>544</v>
      </c>
      <c r="AA8"/>
      <c r="AB8" s="8" t="s">
        <v>543</v>
      </c>
      <c r="AC8" s="8" t="s">
        <v>543</v>
      </c>
      <c r="AD8" s="8" t="s">
        <v>544</v>
      </c>
      <c r="AE8" s="8" t="s">
        <v>544</v>
      </c>
      <c r="AG8" s="8" t="s">
        <v>1638</v>
      </c>
      <c r="AH8" s="8" t="s">
        <v>1638</v>
      </c>
      <c r="AI8" s="8" t="s">
        <v>1639</v>
      </c>
      <c r="AJ8" s="8" t="s">
        <v>1639</v>
      </c>
      <c r="AL8" s="8"/>
      <c r="AM8" s="8"/>
      <c r="AN8" s="8"/>
    </row>
    <row r="9" spans="1:40" s="12" customFormat="1" ht="27" customHeight="1">
      <c r="A9" s="10" t="s">
        <v>554</v>
      </c>
      <c r="B9" s="10" t="s">
        <v>547</v>
      </c>
      <c r="C9" s="11" t="s">
        <v>1309</v>
      </c>
      <c r="D9" s="11"/>
      <c r="E9" s="11" t="s">
        <v>549</v>
      </c>
      <c r="F9" s="11" t="s">
        <v>545</v>
      </c>
      <c r="G9" s="11" t="s">
        <v>549</v>
      </c>
      <c r="H9" s="11" t="s">
        <v>545</v>
      </c>
      <c r="I9" s="11"/>
      <c r="J9" s="58" t="s">
        <v>545</v>
      </c>
      <c r="K9" s="58" t="s">
        <v>545</v>
      </c>
      <c r="L9"/>
      <c r="M9" s="11"/>
      <c r="N9" s="11" t="s">
        <v>545</v>
      </c>
      <c r="O9" s="11" t="s">
        <v>545</v>
      </c>
      <c r="S9" s="22">
        <f>SUM(S10:S448)</f>
        <v>0</v>
      </c>
      <c r="T9" s="11" t="s">
        <v>1308</v>
      </c>
      <c r="U9" s="11" t="s">
        <v>549</v>
      </c>
      <c r="V9" s="11" t="s">
        <v>545</v>
      </c>
      <c r="W9" s="22">
        <f>SUM(W10:W448)</f>
        <v>0</v>
      </c>
      <c r="X9" s="132" t="s">
        <v>1308</v>
      </c>
      <c r="Y9" s="11" t="s">
        <v>549</v>
      </c>
      <c r="Z9" s="11" t="s">
        <v>545</v>
      </c>
      <c r="AA9"/>
      <c r="AB9" s="11" t="s">
        <v>549</v>
      </c>
      <c r="AC9" s="11" t="s">
        <v>545</v>
      </c>
      <c r="AD9" s="11" t="s">
        <v>549</v>
      </c>
      <c r="AE9" s="11" t="s">
        <v>545</v>
      </c>
      <c r="AG9" s="11" t="s">
        <v>763</v>
      </c>
      <c r="AH9" s="11" t="s">
        <v>766</v>
      </c>
      <c r="AI9" s="11" t="s">
        <v>765</v>
      </c>
      <c r="AJ9" s="11" t="s">
        <v>767</v>
      </c>
      <c r="AL9" s="11"/>
      <c r="AM9" s="11"/>
      <c r="AN9" s="11"/>
    </row>
    <row r="10" spans="1:40" s="1" customFormat="1" ht="18.75">
      <c r="A10" s="17">
        <v>1</v>
      </c>
      <c r="B10" s="17" t="s">
        <v>890</v>
      </c>
      <c r="C10" s="17">
        <v>1</v>
      </c>
      <c r="D10" s="21"/>
      <c r="E10" s="34">
        <f>U10</f>
        <v>1</v>
      </c>
      <c r="F10" s="35">
        <f>V10</f>
        <v>5000</v>
      </c>
      <c r="G10" s="34">
        <f>Y10</f>
        <v>35.489999999999995</v>
      </c>
      <c r="H10" s="36">
        <f>Z10</f>
        <v>228621</v>
      </c>
      <c r="I10" s="21"/>
      <c r="J10" s="17">
        <v>0</v>
      </c>
      <c r="K10" s="17">
        <v>0</v>
      </c>
      <c r="L10" s="16"/>
      <c r="M10" s="16"/>
      <c r="N10" s="36">
        <f>F10+J10</f>
        <v>5000</v>
      </c>
      <c r="O10" s="36">
        <f>H10+K10</f>
        <v>228621</v>
      </c>
      <c r="P10" s="16"/>
      <c r="Q10" s="85">
        <f t="shared" ref="Q10:Q73" si="0">SUM(E10:O10)</f>
        <v>467278.49</v>
      </c>
      <c r="R10" s="16"/>
      <c r="S10" s="15">
        <f t="shared" ref="S10:S73" si="1">ABS(A10-T10)</f>
        <v>0</v>
      </c>
      <c r="T10" s="122">
        <v>1</v>
      </c>
      <c r="U10" s="71">
        <v>1</v>
      </c>
      <c r="V10" s="71">
        <v>5000</v>
      </c>
      <c r="W10" s="15">
        <f t="shared" ref="W10:W73" si="2">ABS(X10-A10)</f>
        <v>0</v>
      </c>
      <c r="X10">
        <v>1</v>
      </c>
      <c r="Y10">
        <v>35.489999999999995</v>
      </c>
      <c r="Z10">
        <v>228621</v>
      </c>
      <c r="AA10"/>
      <c r="AB10" s="115">
        <f>dec!E10</f>
        <v>1</v>
      </c>
      <c r="AC10" s="113">
        <f>dec!F10</f>
        <v>5000</v>
      </c>
      <c r="AD10" s="115">
        <f>dec!G10</f>
        <v>36</v>
      </c>
      <c r="AE10" s="113">
        <f>dec!H10</f>
        <v>231077</v>
      </c>
      <c r="AF10" s="16"/>
      <c r="AG10" s="18">
        <f>U10-AB10</f>
        <v>0</v>
      </c>
      <c r="AH10" s="85">
        <f>V10-AC10</f>
        <v>0</v>
      </c>
      <c r="AI10" s="18">
        <f>Y10-AD10</f>
        <v>-0.51000000000000512</v>
      </c>
      <c r="AJ10" s="85">
        <f>Z10-AE10</f>
        <v>-2456</v>
      </c>
      <c r="AK10" s="81"/>
      <c r="AL10"/>
      <c r="AM10"/>
      <c r="AN10"/>
    </row>
    <row r="11" spans="1:40" ht="18.75">
      <c r="A11" s="19">
        <v>2</v>
      </c>
      <c r="B11" s="19" t="s">
        <v>558</v>
      </c>
      <c r="C11" s="19">
        <v>2</v>
      </c>
      <c r="D11" s="21"/>
      <c r="E11" s="34">
        <f t="shared" ref="E11:E74" si="3">U11</f>
        <v>0</v>
      </c>
      <c r="F11" s="35">
        <f t="shared" ref="F11:F74" si="4">V11</f>
        <v>0</v>
      </c>
      <c r="G11" s="34">
        <f t="shared" ref="G11:G74" si="5">Y11</f>
        <v>0</v>
      </c>
      <c r="H11" s="36">
        <f t="shared" ref="H11:H74" si="6">Z11</f>
        <v>0</v>
      </c>
      <c r="I11" s="21"/>
      <c r="J11" s="19">
        <v>0</v>
      </c>
      <c r="K11" s="19">
        <v>0</v>
      </c>
      <c r="L11" s="16"/>
      <c r="M11" s="16"/>
      <c r="N11" s="36">
        <f t="shared" ref="N11:N74" si="7">F11+J11</f>
        <v>0</v>
      </c>
      <c r="O11" s="36">
        <f t="shared" ref="O11:O74" si="8">H11+K11</f>
        <v>0</v>
      </c>
      <c r="P11" s="20"/>
      <c r="Q11" s="85">
        <f t="shared" si="0"/>
        <v>0</v>
      </c>
      <c r="R11" s="20"/>
      <c r="S11" s="15">
        <f t="shared" si="1"/>
        <v>0</v>
      </c>
      <c r="T11">
        <v>2</v>
      </c>
      <c r="U11"/>
      <c r="V11"/>
      <c r="W11" s="15">
        <f t="shared" si="2"/>
        <v>0</v>
      </c>
      <c r="X11">
        <v>2</v>
      </c>
      <c r="Y11"/>
      <c r="Z11"/>
      <c r="AA11"/>
      <c r="AB11" s="115">
        <f>dec!E11</f>
        <v>0</v>
      </c>
      <c r="AC11" s="113">
        <f>dec!F11</f>
        <v>0</v>
      </c>
      <c r="AD11" s="115">
        <f>dec!G11</f>
        <v>0</v>
      </c>
      <c r="AE11" s="113">
        <f>dec!H11</f>
        <v>0</v>
      </c>
      <c r="AF11" s="16"/>
      <c r="AG11" s="18">
        <f t="shared" ref="AG11:AG74" si="9">U11-AB11</f>
        <v>0</v>
      </c>
      <c r="AH11" s="85">
        <f t="shared" ref="AH11:AH74" si="10">V11-AC11</f>
        <v>0</v>
      </c>
      <c r="AI11" s="18">
        <f t="shared" ref="AI11:AI74" si="11">Y11-AD11</f>
        <v>0</v>
      </c>
      <c r="AJ11" s="85">
        <f t="shared" ref="AJ11:AJ74" si="12">Z11-AE11</f>
        <v>0</v>
      </c>
      <c r="AK11" s="81"/>
      <c r="AL11"/>
      <c r="AM11"/>
      <c r="AN11"/>
    </row>
    <row r="12" spans="1:40" s="1" customFormat="1" ht="18.75">
      <c r="A12" s="17">
        <v>3</v>
      </c>
      <c r="B12" s="17" t="s">
        <v>1310</v>
      </c>
      <c r="C12" s="17">
        <v>3</v>
      </c>
      <c r="D12" s="21"/>
      <c r="E12" s="34">
        <f t="shared" si="3"/>
        <v>0</v>
      </c>
      <c r="F12" s="35">
        <f t="shared" si="4"/>
        <v>0</v>
      </c>
      <c r="G12" s="34">
        <f t="shared" si="5"/>
        <v>18.63</v>
      </c>
      <c r="H12" s="36">
        <f t="shared" si="6"/>
        <v>98585</v>
      </c>
      <c r="I12" s="21"/>
      <c r="J12" s="17">
        <v>0</v>
      </c>
      <c r="K12" s="17">
        <v>0</v>
      </c>
      <c r="L12" s="16"/>
      <c r="M12" s="16"/>
      <c r="N12" s="36">
        <f t="shared" si="7"/>
        <v>0</v>
      </c>
      <c r="O12" s="36">
        <f t="shared" si="8"/>
        <v>98585</v>
      </c>
      <c r="P12" s="16"/>
      <c r="Q12" s="85">
        <f t="shared" si="0"/>
        <v>197188.63</v>
      </c>
      <c r="R12" s="16"/>
      <c r="S12" s="15">
        <f t="shared" si="1"/>
        <v>0</v>
      </c>
      <c r="T12">
        <v>3</v>
      </c>
      <c r="U12"/>
      <c r="V12"/>
      <c r="W12" s="15">
        <f t="shared" si="2"/>
        <v>0</v>
      </c>
      <c r="X12">
        <v>3</v>
      </c>
      <c r="Y12">
        <v>18.63</v>
      </c>
      <c r="Z12">
        <v>98585</v>
      </c>
      <c r="AA12"/>
      <c r="AB12" s="115">
        <f>dec!E12</f>
        <v>0</v>
      </c>
      <c r="AC12" s="113">
        <f>dec!F12</f>
        <v>0</v>
      </c>
      <c r="AD12" s="115">
        <f>dec!G12</f>
        <v>15</v>
      </c>
      <c r="AE12" s="113">
        <f>dec!H12</f>
        <v>76700</v>
      </c>
      <c r="AF12" s="16"/>
      <c r="AG12" s="18">
        <f t="shared" si="9"/>
        <v>0</v>
      </c>
      <c r="AH12" s="85">
        <f t="shared" si="10"/>
        <v>0</v>
      </c>
      <c r="AI12" s="18">
        <f t="shared" si="11"/>
        <v>3.629999999999999</v>
      </c>
      <c r="AJ12" s="85">
        <f t="shared" si="12"/>
        <v>21885</v>
      </c>
      <c r="AK12" s="81"/>
      <c r="AL12"/>
      <c r="AM12"/>
      <c r="AN12"/>
    </row>
    <row r="13" spans="1:40" s="1" customFormat="1" ht="18.75">
      <c r="A13" s="17">
        <v>4</v>
      </c>
      <c r="B13" s="17" t="s">
        <v>1311</v>
      </c>
      <c r="C13" s="17">
        <v>4</v>
      </c>
      <c r="D13" s="21"/>
      <c r="E13" s="34">
        <f t="shared" si="3"/>
        <v>0</v>
      </c>
      <c r="F13" s="35">
        <f t="shared" si="4"/>
        <v>0</v>
      </c>
      <c r="G13" s="34">
        <f t="shared" si="5"/>
        <v>0</v>
      </c>
      <c r="H13" s="36">
        <f t="shared" si="6"/>
        <v>0</v>
      </c>
      <c r="I13" s="21"/>
      <c r="J13" s="17">
        <v>0</v>
      </c>
      <c r="K13" s="17">
        <v>0</v>
      </c>
      <c r="L13" s="16"/>
      <c r="M13" s="16"/>
      <c r="N13" s="36">
        <f t="shared" si="7"/>
        <v>0</v>
      </c>
      <c r="O13" s="36">
        <f t="shared" si="8"/>
        <v>0</v>
      </c>
      <c r="P13" s="16"/>
      <c r="Q13" s="85">
        <f t="shared" si="0"/>
        <v>0</v>
      </c>
      <c r="R13" s="16"/>
      <c r="S13" s="15">
        <f t="shared" si="1"/>
        <v>0</v>
      </c>
      <c r="T13">
        <v>4</v>
      </c>
      <c r="U13"/>
      <c r="V13"/>
      <c r="W13" s="15">
        <f t="shared" si="2"/>
        <v>0</v>
      </c>
      <c r="X13">
        <v>4</v>
      </c>
      <c r="Y13"/>
      <c r="Z13"/>
      <c r="AA13"/>
      <c r="AB13" s="115">
        <f>dec!E13</f>
        <v>0</v>
      </c>
      <c r="AC13" s="113">
        <f>dec!F13</f>
        <v>0</v>
      </c>
      <c r="AD13" s="115">
        <f>dec!G13</f>
        <v>0</v>
      </c>
      <c r="AE13" s="113">
        <f>dec!H13</f>
        <v>0</v>
      </c>
      <c r="AF13" s="16"/>
      <c r="AG13" s="18">
        <f t="shared" si="9"/>
        <v>0</v>
      </c>
      <c r="AH13" s="85">
        <f t="shared" si="10"/>
        <v>0</v>
      </c>
      <c r="AI13" s="18">
        <f t="shared" si="11"/>
        <v>0</v>
      </c>
      <c r="AJ13" s="85">
        <f t="shared" si="12"/>
        <v>0</v>
      </c>
      <c r="AK13" s="81"/>
      <c r="AL13"/>
      <c r="AM13"/>
      <c r="AN13"/>
    </row>
    <row r="14" spans="1:40" ht="18.75">
      <c r="A14" s="19">
        <v>5</v>
      </c>
      <c r="B14" s="19" t="s">
        <v>572</v>
      </c>
      <c r="C14" s="19">
        <v>5</v>
      </c>
      <c r="D14" s="21"/>
      <c r="E14" s="34">
        <f t="shared" si="3"/>
        <v>79</v>
      </c>
      <c r="F14" s="35">
        <f t="shared" si="4"/>
        <v>429476</v>
      </c>
      <c r="G14" s="34">
        <f t="shared" si="5"/>
        <v>49.03</v>
      </c>
      <c r="H14" s="36">
        <f t="shared" si="6"/>
        <v>308100</v>
      </c>
      <c r="I14" s="21"/>
      <c r="J14" s="19">
        <v>0</v>
      </c>
      <c r="K14" s="19">
        <v>0</v>
      </c>
      <c r="L14" s="16"/>
      <c r="M14" s="16"/>
      <c r="N14" s="36">
        <f t="shared" si="7"/>
        <v>429476</v>
      </c>
      <c r="O14" s="36">
        <f t="shared" si="8"/>
        <v>308100</v>
      </c>
      <c r="P14" s="20"/>
      <c r="Q14" s="85">
        <f t="shared" si="0"/>
        <v>1475280.03</v>
      </c>
      <c r="R14" s="20"/>
      <c r="S14" s="15">
        <f t="shared" si="1"/>
        <v>0</v>
      </c>
      <c r="T14" s="122">
        <v>5</v>
      </c>
      <c r="U14" s="71">
        <v>79</v>
      </c>
      <c r="V14" s="71">
        <v>429476</v>
      </c>
      <c r="W14" s="15">
        <f t="shared" si="2"/>
        <v>0</v>
      </c>
      <c r="X14">
        <v>5</v>
      </c>
      <c r="Y14">
        <v>49.03</v>
      </c>
      <c r="Z14">
        <v>308100</v>
      </c>
      <c r="AA14"/>
      <c r="AB14" s="115">
        <f>dec!E14</f>
        <v>79</v>
      </c>
      <c r="AC14" s="113">
        <f>dec!F14</f>
        <v>429476</v>
      </c>
      <c r="AD14" s="115">
        <f>dec!G14</f>
        <v>45</v>
      </c>
      <c r="AE14" s="113">
        <f>dec!H14</f>
        <v>294983</v>
      </c>
      <c r="AF14" s="16"/>
      <c r="AG14" s="18">
        <f t="shared" si="9"/>
        <v>0</v>
      </c>
      <c r="AH14" s="85">
        <f t="shared" si="10"/>
        <v>0</v>
      </c>
      <c r="AI14" s="18">
        <f t="shared" si="11"/>
        <v>4.0300000000000011</v>
      </c>
      <c r="AJ14" s="85">
        <f t="shared" si="12"/>
        <v>13117</v>
      </c>
      <c r="AK14" s="81"/>
      <c r="AL14"/>
      <c r="AM14"/>
      <c r="AN14"/>
    </row>
    <row r="15" spans="1:40" s="1" customFormat="1" ht="18.75">
      <c r="A15" s="17">
        <v>6</v>
      </c>
      <c r="B15" s="17" t="s">
        <v>1312</v>
      </c>
      <c r="C15" s="17">
        <v>6</v>
      </c>
      <c r="D15" s="21"/>
      <c r="E15" s="34">
        <f t="shared" si="3"/>
        <v>0</v>
      </c>
      <c r="F15" s="35">
        <f t="shared" si="4"/>
        <v>0</v>
      </c>
      <c r="G15" s="34">
        <f t="shared" si="5"/>
        <v>0</v>
      </c>
      <c r="H15" s="36">
        <f t="shared" si="6"/>
        <v>0</v>
      </c>
      <c r="I15" s="21"/>
      <c r="J15" s="17">
        <v>0</v>
      </c>
      <c r="K15" s="17">
        <v>0</v>
      </c>
      <c r="L15" s="16"/>
      <c r="M15" s="16"/>
      <c r="N15" s="36">
        <f t="shared" si="7"/>
        <v>0</v>
      </c>
      <c r="O15" s="36">
        <f t="shared" si="8"/>
        <v>0</v>
      </c>
      <c r="P15" s="16"/>
      <c r="Q15" s="85">
        <f t="shared" si="0"/>
        <v>0</v>
      </c>
      <c r="R15" s="16"/>
      <c r="S15" s="15">
        <f t="shared" si="1"/>
        <v>0</v>
      </c>
      <c r="T15">
        <v>6</v>
      </c>
      <c r="U15"/>
      <c r="V15"/>
      <c r="W15" s="15">
        <f t="shared" si="2"/>
        <v>0</v>
      </c>
      <c r="X15">
        <v>6</v>
      </c>
      <c r="Y15"/>
      <c r="Z15"/>
      <c r="AA15"/>
      <c r="AB15" s="115">
        <f>dec!E15</f>
        <v>0</v>
      </c>
      <c r="AC15" s="113">
        <f>dec!F15</f>
        <v>0</v>
      </c>
      <c r="AD15" s="115">
        <f>dec!G15</f>
        <v>0</v>
      </c>
      <c r="AE15" s="113">
        <f>dec!H15</f>
        <v>0</v>
      </c>
      <c r="AF15" s="16"/>
      <c r="AG15" s="18">
        <f t="shared" si="9"/>
        <v>0</v>
      </c>
      <c r="AH15" s="85">
        <f t="shared" si="10"/>
        <v>0</v>
      </c>
      <c r="AI15" s="18">
        <f t="shared" si="11"/>
        <v>0</v>
      </c>
      <c r="AJ15" s="85">
        <f t="shared" si="12"/>
        <v>0</v>
      </c>
      <c r="AK15" s="81"/>
      <c r="AL15"/>
      <c r="AM15"/>
      <c r="AN15"/>
    </row>
    <row r="16" spans="1:40" ht="18.75">
      <c r="A16" s="19">
        <v>7</v>
      </c>
      <c r="B16" s="19" t="s">
        <v>578</v>
      </c>
      <c r="C16" s="19">
        <v>7</v>
      </c>
      <c r="D16" s="21"/>
      <c r="E16" s="34">
        <f t="shared" si="3"/>
        <v>16</v>
      </c>
      <c r="F16" s="35">
        <f t="shared" si="4"/>
        <v>121524</v>
      </c>
      <c r="G16" s="34">
        <f t="shared" si="5"/>
        <v>60.33</v>
      </c>
      <c r="H16" s="36">
        <f t="shared" si="6"/>
        <v>383721</v>
      </c>
      <c r="I16" s="21"/>
      <c r="J16" s="19">
        <v>0</v>
      </c>
      <c r="K16" s="19">
        <v>0</v>
      </c>
      <c r="L16" s="16"/>
      <c r="M16" s="16"/>
      <c r="N16" s="36">
        <f t="shared" si="7"/>
        <v>121524</v>
      </c>
      <c r="O16" s="36">
        <f t="shared" si="8"/>
        <v>383721</v>
      </c>
      <c r="P16" s="20"/>
      <c r="Q16" s="85">
        <f t="shared" si="0"/>
        <v>1010566.3300000001</v>
      </c>
      <c r="R16" s="20"/>
      <c r="S16" s="15">
        <f t="shared" si="1"/>
        <v>0</v>
      </c>
      <c r="T16" s="122">
        <v>7</v>
      </c>
      <c r="U16" s="71">
        <v>16</v>
      </c>
      <c r="V16" s="71">
        <v>121524</v>
      </c>
      <c r="W16" s="15">
        <f t="shared" si="2"/>
        <v>0</v>
      </c>
      <c r="X16">
        <v>7</v>
      </c>
      <c r="Y16">
        <v>60.33</v>
      </c>
      <c r="Z16">
        <v>383721</v>
      </c>
      <c r="AA16"/>
      <c r="AB16" s="115">
        <f>dec!E16</f>
        <v>16</v>
      </c>
      <c r="AC16" s="113">
        <f>dec!F16</f>
        <v>121524</v>
      </c>
      <c r="AD16" s="115">
        <f>dec!G16</f>
        <v>63</v>
      </c>
      <c r="AE16" s="113">
        <f>dec!H16</f>
        <v>394457</v>
      </c>
      <c r="AF16" s="16"/>
      <c r="AG16" s="18">
        <f t="shared" si="9"/>
        <v>0</v>
      </c>
      <c r="AH16" s="85">
        <f t="shared" si="10"/>
        <v>0</v>
      </c>
      <c r="AI16" s="18">
        <f t="shared" si="11"/>
        <v>-2.6700000000000017</v>
      </c>
      <c r="AJ16" s="85">
        <f t="shared" si="12"/>
        <v>-10736</v>
      </c>
      <c r="AK16" s="81"/>
      <c r="AL16"/>
      <c r="AM16"/>
      <c r="AN16"/>
    </row>
    <row r="17" spans="1:40" ht="18.75">
      <c r="A17" s="19">
        <v>8</v>
      </c>
      <c r="B17" s="19" t="s">
        <v>887</v>
      </c>
      <c r="C17" s="19">
        <v>8</v>
      </c>
      <c r="D17" s="21"/>
      <c r="E17" s="34">
        <f t="shared" si="3"/>
        <v>49</v>
      </c>
      <c r="F17" s="35">
        <f t="shared" si="4"/>
        <v>319432</v>
      </c>
      <c r="G17" s="34">
        <f t="shared" si="5"/>
        <v>23.480000000000004</v>
      </c>
      <c r="H17" s="36">
        <f t="shared" si="6"/>
        <v>228041</v>
      </c>
      <c r="I17" s="21"/>
      <c r="J17" s="19">
        <v>0</v>
      </c>
      <c r="K17" s="19">
        <v>0</v>
      </c>
      <c r="L17" s="16"/>
      <c r="M17" s="16"/>
      <c r="N17" s="36">
        <f t="shared" si="7"/>
        <v>319432</v>
      </c>
      <c r="O17" s="36">
        <f t="shared" si="8"/>
        <v>228041</v>
      </c>
      <c r="P17" s="20"/>
      <c r="Q17" s="85">
        <f t="shared" si="0"/>
        <v>1095018.48</v>
      </c>
      <c r="R17" s="20"/>
      <c r="S17" s="15">
        <f t="shared" si="1"/>
        <v>0</v>
      </c>
      <c r="T17" s="122">
        <v>8</v>
      </c>
      <c r="U17" s="71">
        <v>49</v>
      </c>
      <c r="V17" s="71">
        <v>319432</v>
      </c>
      <c r="W17" s="15">
        <f t="shared" si="2"/>
        <v>0</v>
      </c>
      <c r="X17">
        <v>8</v>
      </c>
      <c r="Y17">
        <v>23.480000000000004</v>
      </c>
      <c r="Z17">
        <v>228041</v>
      </c>
      <c r="AA17"/>
      <c r="AB17" s="115">
        <f>dec!E17</f>
        <v>49</v>
      </c>
      <c r="AC17" s="113">
        <f>dec!F17</f>
        <v>319432</v>
      </c>
      <c r="AD17" s="115">
        <f>dec!G17</f>
        <v>21</v>
      </c>
      <c r="AE17" s="113">
        <f>dec!H17</f>
        <v>134194</v>
      </c>
      <c r="AF17" s="16"/>
      <c r="AG17" s="18">
        <f t="shared" si="9"/>
        <v>0</v>
      </c>
      <c r="AH17" s="85">
        <f t="shared" si="10"/>
        <v>0</v>
      </c>
      <c r="AI17" s="18">
        <f t="shared" si="11"/>
        <v>2.480000000000004</v>
      </c>
      <c r="AJ17" s="85">
        <f t="shared" si="12"/>
        <v>93847</v>
      </c>
      <c r="AK17" s="81"/>
      <c r="AL17"/>
      <c r="AM17"/>
      <c r="AN17"/>
    </row>
    <row r="18" spans="1:40" ht="18.75">
      <c r="A18" s="19">
        <v>9</v>
      </c>
      <c r="B18" s="19" t="s">
        <v>808</v>
      </c>
      <c r="C18" s="19">
        <v>9</v>
      </c>
      <c r="D18" s="21"/>
      <c r="E18" s="34">
        <f t="shared" si="3"/>
        <v>0</v>
      </c>
      <c r="F18" s="35">
        <f t="shared" si="4"/>
        <v>0</v>
      </c>
      <c r="G18" s="34">
        <f t="shared" si="5"/>
        <v>4</v>
      </c>
      <c r="H18" s="36">
        <f t="shared" si="6"/>
        <v>26467</v>
      </c>
      <c r="I18" s="21"/>
      <c r="J18" s="19">
        <v>0</v>
      </c>
      <c r="K18" s="19">
        <v>0</v>
      </c>
      <c r="L18" s="16"/>
      <c r="M18" s="16"/>
      <c r="N18" s="36">
        <f t="shared" si="7"/>
        <v>0</v>
      </c>
      <c r="O18" s="36">
        <f t="shared" si="8"/>
        <v>26467</v>
      </c>
      <c r="P18" s="20"/>
      <c r="Q18" s="85">
        <f t="shared" si="0"/>
        <v>52938</v>
      </c>
      <c r="R18" s="20"/>
      <c r="S18" s="15">
        <f t="shared" si="1"/>
        <v>0</v>
      </c>
      <c r="T18">
        <v>9</v>
      </c>
      <c r="U18"/>
      <c r="V18"/>
      <c r="W18" s="15">
        <f t="shared" si="2"/>
        <v>0</v>
      </c>
      <c r="X18">
        <v>9</v>
      </c>
      <c r="Y18">
        <v>4</v>
      </c>
      <c r="Z18">
        <v>26467</v>
      </c>
      <c r="AA18"/>
      <c r="AB18" s="115">
        <f>dec!E18</f>
        <v>0</v>
      </c>
      <c r="AC18" s="113">
        <f>dec!F18</f>
        <v>0</v>
      </c>
      <c r="AD18" s="115">
        <f>dec!G18</f>
        <v>4</v>
      </c>
      <c r="AE18" s="113">
        <f>dec!H18</f>
        <v>29100</v>
      </c>
      <c r="AF18" s="16"/>
      <c r="AG18" s="18">
        <f t="shared" si="9"/>
        <v>0</v>
      </c>
      <c r="AH18" s="85">
        <f t="shared" si="10"/>
        <v>0</v>
      </c>
      <c r="AI18" s="18">
        <f t="shared" si="11"/>
        <v>0</v>
      </c>
      <c r="AJ18" s="85">
        <f t="shared" si="12"/>
        <v>-2633</v>
      </c>
      <c r="AK18" s="81"/>
      <c r="AL18"/>
      <c r="AM18"/>
      <c r="AN18"/>
    </row>
    <row r="19" spans="1:40" ht="18.75">
      <c r="A19" s="19">
        <v>10</v>
      </c>
      <c r="B19" s="19" t="s">
        <v>1305</v>
      </c>
      <c r="C19" s="19">
        <v>10</v>
      </c>
      <c r="D19" s="21"/>
      <c r="E19" s="34">
        <f t="shared" si="3"/>
        <v>0</v>
      </c>
      <c r="F19" s="35">
        <f t="shared" si="4"/>
        <v>0</v>
      </c>
      <c r="G19" s="34">
        <f t="shared" si="5"/>
        <v>2.7800000000000002</v>
      </c>
      <c r="H19" s="36">
        <f t="shared" si="6"/>
        <v>20238</v>
      </c>
      <c r="I19" s="21"/>
      <c r="J19" s="19">
        <v>0</v>
      </c>
      <c r="K19" s="19">
        <v>0</v>
      </c>
      <c r="L19" s="16"/>
      <c r="M19" s="16"/>
      <c r="N19" s="36">
        <f t="shared" si="7"/>
        <v>0</v>
      </c>
      <c r="O19" s="36">
        <f t="shared" si="8"/>
        <v>20238</v>
      </c>
      <c r="P19" s="20"/>
      <c r="Q19" s="85">
        <f t="shared" si="0"/>
        <v>40478.78</v>
      </c>
      <c r="R19" s="20"/>
      <c r="S19" s="15">
        <f t="shared" si="1"/>
        <v>0</v>
      </c>
      <c r="T19">
        <v>10</v>
      </c>
      <c r="U19"/>
      <c r="V19"/>
      <c r="W19" s="15">
        <f t="shared" si="2"/>
        <v>0</v>
      </c>
      <c r="X19">
        <v>10</v>
      </c>
      <c r="Y19">
        <v>2.7800000000000002</v>
      </c>
      <c r="Z19">
        <v>20238</v>
      </c>
      <c r="AA19"/>
      <c r="AB19" s="115">
        <f>dec!E19</f>
        <v>0</v>
      </c>
      <c r="AC19" s="113">
        <f>dec!F19</f>
        <v>0</v>
      </c>
      <c r="AD19" s="115">
        <f>dec!G19</f>
        <v>2</v>
      </c>
      <c r="AE19" s="113">
        <f>dec!H19</f>
        <v>21400</v>
      </c>
      <c r="AF19" s="16"/>
      <c r="AG19" s="18">
        <f t="shared" si="9"/>
        <v>0</v>
      </c>
      <c r="AH19" s="85">
        <f t="shared" si="10"/>
        <v>0</v>
      </c>
      <c r="AI19" s="18">
        <f t="shared" si="11"/>
        <v>0.78000000000000025</v>
      </c>
      <c r="AJ19" s="85">
        <f t="shared" si="12"/>
        <v>-1162</v>
      </c>
      <c r="AK19" s="81"/>
      <c r="AL19"/>
      <c r="AM19"/>
      <c r="AN19"/>
    </row>
    <row r="20" spans="1:40" s="1" customFormat="1" ht="18.75">
      <c r="A20" s="17">
        <v>11</v>
      </c>
      <c r="B20" s="17" t="s">
        <v>1313</v>
      </c>
      <c r="C20" s="17">
        <v>11</v>
      </c>
      <c r="D20" s="21"/>
      <c r="E20" s="34">
        <f t="shared" si="3"/>
        <v>0</v>
      </c>
      <c r="F20" s="35">
        <f t="shared" si="4"/>
        <v>0</v>
      </c>
      <c r="G20" s="34">
        <f t="shared" si="5"/>
        <v>0</v>
      </c>
      <c r="H20" s="36">
        <f t="shared" si="6"/>
        <v>0</v>
      </c>
      <c r="I20" s="21"/>
      <c r="J20" s="17">
        <v>0</v>
      </c>
      <c r="K20" s="17">
        <v>0</v>
      </c>
      <c r="L20" s="16"/>
      <c r="M20" s="16"/>
      <c r="N20" s="36">
        <f t="shared" si="7"/>
        <v>0</v>
      </c>
      <c r="O20" s="36">
        <f t="shared" si="8"/>
        <v>0</v>
      </c>
      <c r="P20" s="16"/>
      <c r="Q20" s="85">
        <f t="shared" si="0"/>
        <v>0</v>
      </c>
      <c r="R20" s="16"/>
      <c r="S20" s="15">
        <f t="shared" si="1"/>
        <v>0</v>
      </c>
      <c r="T20">
        <v>11</v>
      </c>
      <c r="U20"/>
      <c r="V20"/>
      <c r="W20" s="15">
        <f t="shared" si="2"/>
        <v>0</v>
      </c>
      <c r="X20">
        <v>11</v>
      </c>
      <c r="Y20"/>
      <c r="Z20"/>
      <c r="AA20"/>
      <c r="AB20" s="115">
        <f>dec!E20</f>
        <v>0</v>
      </c>
      <c r="AC20" s="113">
        <f>dec!F20</f>
        <v>0</v>
      </c>
      <c r="AD20" s="115">
        <f>dec!G20</f>
        <v>0</v>
      </c>
      <c r="AE20" s="113">
        <f>dec!H20</f>
        <v>0</v>
      </c>
      <c r="AF20" s="16"/>
      <c r="AG20" s="18">
        <f t="shared" si="9"/>
        <v>0</v>
      </c>
      <c r="AH20" s="85">
        <f t="shared" si="10"/>
        <v>0</v>
      </c>
      <c r="AI20" s="18">
        <f t="shared" si="11"/>
        <v>0</v>
      </c>
      <c r="AJ20" s="85">
        <f t="shared" si="12"/>
        <v>0</v>
      </c>
      <c r="AK20" s="81"/>
      <c r="AL20"/>
      <c r="AM20"/>
      <c r="AN20"/>
    </row>
    <row r="21" spans="1:40" s="1" customFormat="1" ht="18.75">
      <c r="A21" s="17">
        <v>12</v>
      </c>
      <c r="B21" s="17" t="s">
        <v>1314</v>
      </c>
      <c r="C21" s="17">
        <v>12</v>
      </c>
      <c r="D21" s="21"/>
      <c r="E21" s="34">
        <f t="shared" si="3"/>
        <v>0</v>
      </c>
      <c r="F21" s="35">
        <f t="shared" si="4"/>
        <v>0</v>
      </c>
      <c r="G21" s="34">
        <f t="shared" si="5"/>
        <v>0</v>
      </c>
      <c r="H21" s="36">
        <f t="shared" si="6"/>
        <v>0</v>
      </c>
      <c r="I21" s="21"/>
      <c r="J21" s="17">
        <v>0</v>
      </c>
      <c r="K21" s="17">
        <v>0</v>
      </c>
      <c r="L21" s="16"/>
      <c r="M21" s="16"/>
      <c r="N21" s="36">
        <f t="shared" si="7"/>
        <v>0</v>
      </c>
      <c r="O21" s="36">
        <f t="shared" si="8"/>
        <v>0</v>
      </c>
      <c r="P21" s="16"/>
      <c r="Q21" s="85">
        <f t="shared" si="0"/>
        <v>0</v>
      </c>
      <c r="R21" s="16"/>
      <c r="S21" s="15">
        <f t="shared" si="1"/>
        <v>0</v>
      </c>
      <c r="T21">
        <v>12</v>
      </c>
      <c r="U21"/>
      <c r="V21"/>
      <c r="W21" s="15">
        <f t="shared" si="2"/>
        <v>0</v>
      </c>
      <c r="X21">
        <v>12</v>
      </c>
      <c r="Y21"/>
      <c r="Z21"/>
      <c r="AA21"/>
      <c r="AB21" s="115">
        <f>dec!E21</f>
        <v>0</v>
      </c>
      <c r="AC21" s="113">
        <f>dec!F21</f>
        <v>0</v>
      </c>
      <c r="AD21" s="115">
        <f>dec!G21</f>
        <v>0</v>
      </c>
      <c r="AE21" s="113">
        <f>dec!H21</f>
        <v>0</v>
      </c>
      <c r="AF21" s="16"/>
      <c r="AG21" s="18">
        <f t="shared" si="9"/>
        <v>0</v>
      </c>
      <c r="AH21" s="85">
        <f t="shared" si="10"/>
        <v>0</v>
      </c>
      <c r="AI21" s="18">
        <f t="shared" si="11"/>
        <v>0</v>
      </c>
      <c r="AJ21" s="85">
        <f t="shared" si="12"/>
        <v>0</v>
      </c>
      <c r="AK21" s="81"/>
      <c r="AL21"/>
      <c r="AM21"/>
      <c r="AN21"/>
    </row>
    <row r="22" spans="1:40" s="1" customFormat="1" ht="18.75">
      <c r="A22" s="17">
        <v>13</v>
      </c>
      <c r="B22" s="17" t="s">
        <v>1315</v>
      </c>
      <c r="C22" s="17">
        <v>13</v>
      </c>
      <c r="D22" s="21"/>
      <c r="E22" s="34">
        <f t="shared" si="3"/>
        <v>0</v>
      </c>
      <c r="F22" s="35">
        <f t="shared" si="4"/>
        <v>0</v>
      </c>
      <c r="G22" s="34">
        <f t="shared" si="5"/>
        <v>0</v>
      </c>
      <c r="H22" s="36">
        <f t="shared" si="6"/>
        <v>0</v>
      </c>
      <c r="I22" s="21"/>
      <c r="J22" s="17">
        <v>0</v>
      </c>
      <c r="K22" s="17">
        <v>0</v>
      </c>
      <c r="L22" s="16"/>
      <c r="M22" s="16"/>
      <c r="N22" s="36">
        <f t="shared" si="7"/>
        <v>0</v>
      </c>
      <c r="O22" s="36">
        <f t="shared" si="8"/>
        <v>0</v>
      </c>
      <c r="P22" s="16"/>
      <c r="Q22" s="85">
        <f t="shared" si="0"/>
        <v>0</v>
      </c>
      <c r="R22" s="16"/>
      <c r="S22" s="15">
        <f t="shared" si="1"/>
        <v>0</v>
      </c>
      <c r="T22">
        <v>13</v>
      </c>
      <c r="U22"/>
      <c r="V22"/>
      <c r="W22" s="15">
        <f t="shared" si="2"/>
        <v>0</v>
      </c>
      <c r="X22">
        <v>13</v>
      </c>
      <c r="Y22"/>
      <c r="Z22"/>
      <c r="AA22"/>
      <c r="AB22" s="115">
        <f>dec!E22</f>
        <v>0</v>
      </c>
      <c r="AC22" s="113">
        <f>dec!F22</f>
        <v>0</v>
      </c>
      <c r="AD22" s="115">
        <f>dec!G22</f>
        <v>0</v>
      </c>
      <c r="AE22" s="113">
        <f>dec!H22</f>
        <v>0</v>
      </c>
      <c r="AF22" s="16"/>
      <c r="AG22" s="18">
        <f t="shared" si="9"/>
        <v>0</v>
      </c>
      <c r="AH22" s="85">
        <f t="shared" si="10"/>
        <v>0</v>
      </c>
      <c r="AI22" s="18">
        <f t="shared" si="11"/>
        <v>0</v>
      </c>
      <c r="AJ22" s="85">
        <f t="shared" si="12"/>
        <v>0</v>
      </c>
      <c r="AK22" s="81"/>
      <c r="AL22"/>
      <c r="AM22"/>
      <c r="AN22"/>
    </row>
    <row r="23" spans="1:40" ht="18.75">
      <c r="A23" s="19">
        <v>14</v>
      </c>
      <c r="B23" s="19" t="s">
        <v>825</v>
      </c>
      <c r="C23" s="19">
        <v>14</v>
      </c>
      <c r="D23" s="21"/>
      <c r="E23" s="34">
        <f t="shared" si="3"/>
        <v>43.43</v>
      </c>
      <c r="F23" s="35">
        <f t="shared" si="4"/>
        <v>266615</v>
      </c>
      <c r="G23" s="34">
        <f t="shared" si="5"/>
        <v>13.86</v>
      </c>
      <c r="H23" s="36">
        <f t="shared" si="6"/>
        <v>89173</v>
      </c>
      <c r="I23" s="21"/>
      <c r="J23" s="19">
        <v>0</v>
      </c>
      <c r="K23" s="19">
        <v>0</v>
      </c>
      <c r="L23" s="16"/>
      <c r="M23" s="16"/>
      <c r="N23" s="36">
        <f t="shared" si="7"/>
        <v>266615</v>
      </c>
      <c r="O23" s="36">
        <f t="shared" si="8"/>
        <v>89173</v>
      </c>
      <c r="P23" s="20"/>
      <c r="Q23" s="85">
        <f t="shared" si="0"/>
        <v>711633.29</v>
      </c>
      <c r="R23" s="20"/>
      <c r="S23" s="15">
        <f t="shared" si="1"/>
        <v>0</v>
      </c>
      <c r="T23" s="122">
        <v>14</v>
      </c>
      <c r="U23" s="71">
        <v>43.43</v>
      </c>
      <c r="V23" s="71">
        <v>266615</v>
      </c>
      <c r="W23" s="15">
        <f t="shared" si="2"/>
        <v>0</v>
      </c>
      <c r="X23">
        <v>14</v>
      </c>
      <c r="Y23">
        <v>13.86</v>
      </c>
      <c r="Z23">
        <v>89173</v>
      </c>
      <c r="AA23"/>
      <c r="AB23" s="115">
        <f>dec!E23</f>
        <v>45</v>
      </c>
      <c r="AC23" s="113">
        <f>dec!F23</f>
        <v>287724</v>
      </c>
      <c r="AD23" s="115">
        <f>dec!G23</f>
        <v>12.5</v>
      </c>
      <c r="AE23" s="113">
        <f>dec!H23</f>
        <v>84632</v>
      </c>
      <c r="AF23" s="16"/>
      <c r="AG23" s="18">
        <f t="shared" si="9"/>
        <v>-1.5700000000000003</v>
      </c>
      <c r="AH23" s="85">
        <f t="shared" si="10"/>
        <v>-21109</v>
      </c>
      <c r="AI23" s="18">
        <f t="shared" si="11"/>
        <v>1.3599999999999994</v>
      </c>
      <c r="AJ23" s="85">
        <f t="shared" si="12"/>
        <v>4541</v>
      </c>
      <c r="AK23" s="81"/>
      <c r="AL23"/>
      <c r="AM23"/>
      <c r="AN23"/>
    </row>
    <row r="24" spans="1:40" s="1" customFormat="1" ht="18.75">
      <c r="A24" s="17">
        <v>15</v>
      </c>
      <c r="B24" s="17" t="s">
        <v>1316</v>
      </c>
      <c r="C24" s="17">
        <v>15</v>
      </c>
      <c r="D24" s="21"/>
      <c r="E24" s="34">
        <f t="shared" si="3"/>
        <v>0</v>
      </c>
      <c r="F24" s="35">
        <f t="shared" si="4"/>
        <v>0</v>
      </c>
      <c r="G24" s="34">
        <f t="shared" si="5"/>
        <v>0</v>
      </c>
      <c r="H24" s="36">
        <f t="shared" si="6"/>
        <v>0</v>
      </c>
      <c r="I24" s="21"/>
      <c r="J24" s="17">
        <v>0</v>
      </c>
      <c r="K24" s="17">
        <v>0</v>
      </c>
      <c r="L24" s="16"/>
      <c r="M24" s="16"/>
      <c r="N24" s="36">
        <f t="shared" si="7"/>
        <v>0</v>
      </c>
      <c r="O24" s="36">
        <f t="shared" si="8"/>
        <v>0</v>
      </c>
      <c r="P24" s="16"/>
      <c r="Q24" s="85">
        <f t="shared" si="0"/>
        <v>0</v>
      </c>
      <c r="R24" s="16"/>
      <c r="S24" s="15">
        <f t="shared" si="1"/>
        <v>0</v>
      </c>
      <c r="T24">
        <v>15</v>
      </c>
      <c r="U24"/>
      <c r="V24"/>
      <c r="W24" s="15">
        <f t="shared" si="2"/>
        <v>0</v>
      </c>
      <c r="X24">
        <v>15</v>
      </c>
      <c r="Y24"/>
      <c r="Z24"/>
      <c r="AA24"/>
      <c r="AB24" s="115">
        <f>dec!E24</f>
        <v>0</v>
      </c>
      <c r="AC24" s="113">
        <f>dec!F24</f>
        <v>0</v>
      </c>
      <c r="AD24" s="115">
        <f>dec!G24</f>
        <v>0</v>
      </c>
      <c r="AE24" s="113">
        <f>dec!H24</f>
        <v>0</v>
      </c>
      <c r="AF24" s="16"/>
      <c r="AG24" s="18">
        <f t="shared" si="9"/>
        <v>0</v>
      </c>
      <c r="AH24" s="85">
        <f t="shared" si="10"/>
        <v>0</v>
      </c>
      <c r="AI24" s="18">
        <f t="shared" si="11"/>
        <v>0</v>
      </c>
      <c r="AJ24" s="85">
        <f t="shared" si="12"/>
        <v>0</v>
      </c>
      <c r="AK24" s="81"/>
      <c r="AL24"/>
      <c r="AM24"/>
      <c r="AN24"/>
    </row>
    <row r="25" spans="1:40" s="1" customFormat="1" ht="18.75">
      <c r="A25" s="17">
        <v>16</v>
      </c>
      <c r="B25" s="17" t="s">
        <v>1317</v>
      </c>
      <c r="C25" s="17">
        <v>16</v>
      </c>
      <c r="D25" s="21"/>
      <c r="E25" s="34">
        <f t="shared" si="3"/>
        <v>0</v>
      </c>
      <c r="F25" s="35">
        <f t="shared" si="4"/>
        <v>0</v>
      </c>
      <c r="G25" s="34">
        <f t="shared" si="5"/>
        <v>27.72</v>
      </c>
      <c r="H25" s="36">
        <f t="shared" si="6"/>
        <v>174584</v>
      </c>
      <c r="I25" s="21"/>
      <c r="J25" s="17">
        <v>0</v>
      </c>
      <c r="K25" s="17">
        <v>0</v>
      </c>
      <c r="L25" s="16"/>
      <c r="M25" s="16"/>
      <c r="N25" s="36">
        <f t="shared" si="7"/>
        <v>0</v>
      </c>
      <c r="O25" s="36">
        <f t="shared" si="8"/>
        <v>174584</v>
      </c>
      <c r="P25" s="16"/>
      <c r="Q25" s="85">
        <f t="shared" si="0"/>
        <v>349195.72</v>
      </c>
      <c r="R25" s="16"/>
      <c r="S25" s="15">
        <f t="shared" si="1"/>
        <v>0</v>
      </c>
      <c r="T25">
        <v>16</v>
      </c>
      <c r="U25"/>
      <c r="V25"/>
      <c r="W25" s="15">
        <f t="shared" si="2"/>
        <v>0</v>
      </c>
      <c r="X25">
        <v>16</v>
      </c>
      <c r="Y25">
        <v>27.72</v>
      </c>
      <c r="Z25">
        <v>174584</v>
      </c>
      <c r="AA25"/>
      <c r="AB25" s="115">
        <f>dec!E25</f>
        <v>0</v>
      </c>
      <c r="AC25" s="113">
        <f>dec!F25</f>
        <v>0</v>
      </c>
      <c r="AD25" s="115">
        <f>dec!G25</f>
        <v>28</v>
      </c>
      <c r="AE25" s="113">
        <f>dec!H25</f>
        <v>183900</v>
      </c>
      <c r="AF25" s="16"/>
      <c r="AG25" s="18">
        <f t="shared" si="9"/>
        <v>0</v>
      </c>
      <c r="AH25" s="85">
        <f t="shared" si="10"/>
        <v>0</v>
      </c>
      <c r="AI25" s="18">
        <f t="shared" si="11"/>
        <v>-0.28000000000000114</v>
      </c>
      <c r="AJ25" s="85">
        <f t="shared" si="12"/>
        <v>-9316</v>
      </c>
      <c r="AK25" s="81"/>
      <c r="AL25"/>
      <c r="AM25"/>
      <c r="AN25"/>
    </row>
    <row r="26" spans="1:40" ht="18.75">
      <c r="A26" s="19">
        <v>17</v>
      </c>
      <c r="B26" s="19" t="s">
        <v>1274</v>
      </c>
      <c r="C26" s="19">
        <v>17</v>
      </c>
      <c r="D26" s="21"/>
      <c r="E26" s="34">
        <f t="shared" si="3"/>
        <v>62.089999999999996</v>
      </c>
      <c r="F26" s="35">
        <f t="shared" si="4"/>
        <v>327610</v>
      </c>
      <c r="G26" s="34">
        <f t="shared" si="5"/>
        <v>18.73</v>
      </c>
      <c r="H26" s="36">
        <f t="shared" si="6"/>
        <v>107043</v>
      </c>
      <c r="I26" s="21"/>
      <c r="J26" s="19">
        <v>0</v>
      </c>
      <c r="K26" s="19">
        <v>0</v>
      </c>
      <c r="L26" s="16"/>
      <c r="M26" s="16"/>
      <c r="N26" s="36">
        <f t="shared" si="7"/>
        <v>327610</v>
      </c>
      <c r="O26" s="36">
        <f t="shared" si="8"/>
        <v>107043</v>
      </c>
      <c r="P26" s="20"/>
      <c r="Q26" s="85">
        <f t="shared" si="0"/>
        <v>869386.82000000007</v>
      </c>
      <c r="R26" s="20"/>
      <c r="S26" s="15">
        <f t="shared" si="1"/>
        <v>0</v>
      </c>
      <c r="T26" s="122">
        <v>17</v>
      </c>
      <c r="U26" s="71">
        <v>62.089999999999996</v>
      </c>
      <c r="V26" s="71">
        <v>327610</v>
      </c>
      <c r="W26" s="15">
        <f t="shared" si="2"/>
        <v>0</v>
      </c>
      <c r="X26">
        <v>17</v>
      </c>
      <c r="Y26">
        <v>18.73</v>
      </c>
      <c r="Z26">
        <v>107043</v>
      </c>
      <c r="AA26"/>
      <c r="AB26" s="115">
        <f>dec!E26</f>
        <v>63</v>
      </c>
      <c r="AC26" s="113">
        <f>dec!F26</f>
        <v>327404</v>
      </c>
      <c r="AD26" s="115">
        <f>dec!G26</f>
        <v>20</v>
      </c>
      <c r="AE26" s="113">
        <f>dec!H26</f>
        <v>112071</v>
      </c>
      <c r="AF26" s="16"/>
      <c r="AG26" s="18">
        <f t="shared" si="9"/>
        <v>-0.91000000000000369</v>
      </c>
      <c r="AH26" s="85">
        <f t="shared" si="10"/>
        <v>206</v>
      </c>
      <c r="AI26" s="18">
        <f t="shared" si="11"/>
        <v>-1.2699999999999996</v>
      </c>
      <c r="AJ26" s="85">
        <f t="shared" si="12"/>
        <v>-5028</v>
      </c>
      <c r="AK26" s="81"/>
      <c r="AL26"/>
      <c r="AM26"/>
      <c r="AN26"/>
    </row>
    <row r="27" spans="1:40" ht="18.75">
      <c r="A27" s="19">
        <v>18</v>
      </c>
      <c r="B27" s="19" t="s">
        <v>832</v>
      </c>
      <c r="C27" s="19">
        <v>18</v>
      </c>
      <c r="D27" s="21"/>
      <c r="E27" s="34">
        <f t="shared" si="3"/>
        <v>188.18</v>
      </c>
      <c r="F27" s="35">
        <f t="shared" si="4"/>
        <v>980670</v>
      </c>
      <c r="G27" s="34">
        <f t="shared" si="5"/>
        <v>1.69</v>
      </c>
      <c r="H27" s="36">
        <f t="shared" si="6"/>
        <v>10067</v>
      </c>
      <c r="I27" s="21"/>
      <c r="J27" s="19">
        <v>0</v>
      </c>
      <c r="K27" s="19">
        <v>0</v>
      </c>
      <c r="L27" s="16"/>
      <c r="M27" s="16"/>
      <c r="N27" s="36">
        <f t="shared" si="7"/>
        <v>980670</v>
      </c>
      <c r="O27" s="36">
        <f t="shared" si="8"/>
        <v>10067</v>
      </c>
      <c r="P27" s="20"/>
      <c r="Q27" s="85">
        <f t="shared" si="0"/>
        <v>1981663.87</v>
      </c>
      <c r="R27" s="20"/>
      <c r="S27" s="15">
        <f t="shared" si="1"/>
        <v>0</v>
      </c>
      <c r="T27" s="122">
        <v>18</v>
      </c>
      <c r="U27" s="71">
        <v>188.18</v>
      </c>
      <c r="V27" s="71">
        <v>980670</v>
      </c>
      <c r="W27" s="15">
        <f t="shared" si="2"/>
        <v>0</v>
      </c>
      <c r="X27">
        <v>18</v>
      </c>
      <c r="Y27">
        <v>1.69</v>
      </c>
      <c r="Z27">
        <v>10067</v>
      </c>
      <c r="AA27"/>
      <c r="AB27" s="115">
        <f>dec!E27</f>
        <v>193</v>
      </c>
      <c r="AC27" s="113">
        <f>dec!F27</f>
        <v>1024920</v>
      </c>
      <c r="AD27" s="115">
        <f>dec!G27</f>
        <v>2</v>
      </c>
      <c r="AE27" s="113">
        <f>dec!H27</f>
        <v>10000</v>
      </c>
      <c r="AF27" s="16"/>
      <c r="AG27" s="18">
        <f t="shared" si="9"/>
        <v>-4.8199999999999932</v>
      </c>
      <c r="AH27" s="85">
        <f t="shared" si="10"/>
        <v>-44250</v>
      </c>
      <c r="AI27" s="18">
        <f t="shared" si="11"/>
        <v>-0.31000000000000005</v>
      </c>
      <c r="AJ27" s="85">
        <f t="shared" si="12"/>
        <v>67</v>
      </c>
      <c r="AK27" s="81"/>
      <c r="AL27"/>
      <c r="AM27"/>
      <c r="AN27"/>
    </row>
    <row r="28" spans="1:40" ht="18.75">
      <c r="A28" s="19">
        <v>19</v>
      </c>
      <c r="B28" s="19" t="s">
        <v>559</v>
      </c>
      <c r="C28" s="19">
        <v>19</v>
      </c>
      <c r="D28" s="21"/>
      <c r="E28" s="34">
        <f t="shared" si="3"/>
        <v>0</v>
      </c>
      <c r="F28" s="35">
        <f t="shared" si="4"/>
        <v>0</v>
      </c>
      <c r="G28" s="34">
        <f t="shared" si="5"/>
        <v>0</v>
      </c>
      <c r="H28" s="36">
        <f t="shared" si="6"/>
        <v>0</v>
      </c>
      <c r="I28" s="21"/>
      <c r="J28" s="19">
        <v>0</v>
      </c>
      <c r="K28" s="19">
        <v>0</v>
      </c>
      <c r="L28" s="16"/>
      <c r="M28" s="16"/>
      <c r="N28" s="36">
        <f t="shared" si="7"/>
        <v>0</v>
      </c>
      <c r="O28" s="36">
        <f t="shared" si="8"/>
        <v>0</v>
      </c>
      <c r="P28" s="20"/>
      <c r="Q28" s="85">
        <f t="shared" si="0"/>
        <v>0</v>
      </c>
      <c r="R28" s="20"/>
      <c r="S28" s="15">
        <f t="shared" si="1"/>
        <v>0</v>
      </c>
      <c r="T28">
        <v>19</v>
      </c>
      <c r="U28"/>
      <c r="V28"/>
      <c r="W28" s="15">
        <f t="shared" si="2"/>
        <v>0</v>
      </c>
      <c r="X28">
        <v>19</v>
      </c>
      <c r="Y28"/>
      <c r="Z28"/>
      <c r="AA28"/>
      <c r="AB28" s="115">
        <f>dec!E28</f>
        <v>0</v>
      </c>
      <c r="AC28" s="113">
        <f>dec!F28</f>
        <v>0</v>
      </c>
      <c r="AD28" s="115">
        <f>dec!G28</f>
        <v>0</v>
      </c>
      <c r="AE28" s="113">
        <f>dec!H28</f>
        <v>0</v>
      </c>
      <c r="AF28" s="16"/>
      <c r="AG28" s="18">
        <f t="shared" si="9"/>
        <v>0</v>
      </c>
      <c r="AH28" s="85">
        <f t="shared" si="10"/>
        <v>0</v>
      </c>
      <c r="AI28" s="18">
        <f t="shared" si="11"/>
        <v>0</v>
      </c>
      <c r="AJ28" s="85">
        <f t="shared" si="12"/>
        <v>0</v>
      </c>
      <c r="AK28" s="81"/>
      <c r="AL28"/>
      <c r="AM28"/>
      <c r="AN28"/>
    </row>
    <row r="29" spans="1:40" ht="18.75">
      <c r="A29" s="19">
        <v>20</v>
      </c>
      <c r="B29" s="19" t="s">
        <v>776</v>
      </c>
      <c r="C29" s="19">
        <v>20</v>
      </c>
      <c r="D29" s="21"/>
      <c r="E29" s="34">
        <f t="shared" si="3"/>
        <v>101.78000000000002</v>
      </c>
      <c r="F29" s="35">
        <f t="shared" si="4"/>
        <v>650718</v>
      </c>
      <c r="G29" s="34">
        <f t="shared" si="5"/>
        <v>157.30000000000004</v>
      </c>
      <c r="H29" s="36">
        <f t="shared" si="6"/>
        <v>915697</v>
      </c>
      <c r="I29" s="21"/>
      <c r="J29" s="19">
        <v>0</v>
      </c>
      <c r="K29" s="19">
        <v>0</v>
      </c>
      <c r="L29" s="16"/>
      <c r="M29" s="16"/>
      <c r="N29" s="36">
        <f t="shared" si="7"/>
        <v>650718</v>
      </c>
      <c r="O29" s="36">
        <f t="shared" si="8"/>
        <v>915697</v>
      </c>
      <c r="P29" s="20"/>
      <c r="Q29" s="85">
        <f t="shared" si="0"/>
        <v>3133089.08</v>
      </c>
      <c r="R29" s="20"/>
      <c r="S29" s="15">
        <f t="shared" si="1"/>
        <v>0</v>
      </c>
      <c r="T29" s="122">
        <v>20</v>
      </c>
      <c r="U29" s="71">
        <v>101.78000000000002</v>
      </c>
      <c r="V29" s="71">
        <v>650718</v>
      </c>
      <c r="W29" s="15">
        <f t="shared" si="2"/>
        <v>0</v>
      </c>
      <c r="X29">
        <v>20</v>
      </c>
      <c r="Y29">
        <v>157.30000000000004</v>
      </c>
      <c r="Z29">
        <v>915697</v>
      </c>
      <c r="AA29"/>
      <c r="AB29" s="115">
        <f>dec!E29</f>
        <v>104</v>
      </c>
      <c r="AC29" s="113">
        <f>dec!F29</f>
        <v>658306</v>
      </c>
      <c r="AD29" s="115">
        <f>dec!G29</f>
        <v>155</v>
      </c>
      <c r="AE29" s="113">
        <f>dec!H29</f>
        <v>934327</v>
      </c>
      <c r="AF29" s="16"/>
      <c r="AG29" s="18">
        <f t="shared" si="9"/>
        <v>-2.2199999999999847</v>
      </c>
      <c r="AH29" s="85">
        <f t="shared" si="10"/>
        <v>-7588</v>
      </c>
      <c r="AI29" s="18">
        <f t="shared" si="11"/>
        <v>2.3000000000000398</v>
      </c>
      <c r="AJ29" s="85">
        <f t="shared" si="12"/>
        <v>-18630</v>
      </c>
      <c r="AK29" s="81"/>
      <c r="AL29"/>
      <c r="AM29"/>
      <c r="AN29"/>
    </row>
    <row r="30" spans="1:40" s="1" customFormat="1" ht="18.75">
      <c r="A30" s="17">
        <v>21</v>
      </c>
      <c r="B30" s="17" t="s">
        <v>1318</v>
      </c>
      <c r="C30" s="17">
        <v>21</v>
      </c>
      <c r="D30" s="21"/>
      <c r="E30" s="34">
        <f t="shared" si="3"/>
        <v>0</v>
      </c>
      <c r="F30" s="35">
        <f t="shared" si="4"/>
        <v>0</v>
      </c>
      <c r="G30" s="34">
        <f t="shared" si="5"/>
        <v>0</v>
      </c>
      <c r="H30" s="36">
        <f t="shared" si="6"/>
        <v>0</v>
      </c>
      <c r="I30" s="21"/>
      <c r="J30" s="17">
        <v>0</v>
      </c>
      <c r="K30" s="17">
        <v>0</v>
      </c>
      <c r="L30" s="16"/>
      <c r="M30" s="16"/>
      <c r="N30" s="36">
        <f t="shared" si="7"/>
        <v>0</v>
      </c>
      <c r="O30" s="36">
        <f t="shared" si="8"/>
        <v>0</v>
      </c>
      <c r="P30" s="16"/>
      <c r="Q30" s="85">
        <f t="shared" si="0"/>
        <v>0</v>
      </c>
      <c r="R30" s="16"/>
      <c r="S30" s="15">
        <f t="shared" si="1"/>
        <v>0</v>
      </c>
      <c r="T30">
        <v>21</v>
      </c>
      <c r="U30"/>
      <c r="V30"/>
      <c r="W30" s="15">
        <f t="shared" si="2"/>
        <v>0</v>
      </c>
      <c r="X30">
        <v>21</v>
      </c>
      <c r="Y30"/>
      <c r="Z30"/>
      <c r="AA30"/>
      <c r="AB30" s="115">
        <f>dec!E30</f>
        <v>0</v>
      </c>
      <c r="AC30" s="113">
        <f>dec!F30</f>
        <v>0</v>
      </c>
      <c r="AD30" s="115">
        <f>dec!G30</f>
        <v>0</v>
      </c>
      <c r="AE30" s="113">
        <f>dec!H30</f>
        <v>0</v>
      </c>
      <c r="AF30" s="16"/>
      <c r="AG30" s="18">
        <f t="shared" si="9"/>
        <v>0</v>
      </c>
      <c r="AH30" s="85">
        <f t="shared" si="10"/>
        <v>0</v>
      </c>
      <c r="AI30" s="18">
        <f t="shared" si="11"/>
        <v>0</v>
      </c>
      <c r="AJ30" s="85">
        <f t="shared" si="12"/>
        <v>0</v>
      </c>
      <c r="AK30" s="81"/>
      <c r="AL30"/>
      <c r="AM30"/>
      <c r="AN30"/>
    </row>
    <row r="31" spans="1:40" ht="18.75">
      <c r="A31" s="19">
        <v>22</v>
      </c>
      <c r="B31" s="19" t="s">
        <v>1293</v>
      </c>
      <c r="C31" s="19">
        <v>22</v>
      </c>
      <c r="D31" s="21"/>
      <c r="E31" s="34">
        <f t="shared" si="3"/>
        <v>0</v>
      </c>
      <c r="F31" s="35">
        <f t="shared" si="4"/>
        <v>0</v>
      </c>
      <c r="G31" s="34">
        <f t="shared" si="5"/>
        <v>3</v>
      </c>
      <c r="H31" s="36">
        <f t="shared" si="6"/>
        <v>15000</v>
      </c>
      <c r="I31" s="21"/>
      <c r="J31" s="19">
        <v>0</v>
      </c>
      <c r="K31" s="19">
        <v>0</v>
      </c>
      <c r="L31" s="16"/>
      <c r="M31" s="16"/>
      <c r="N31" s="36">
        <f t="shared" si="7"/>
        <v>0</v>
      </c>
      <c r="O31" s="36">
        <f t="shared" si="8"/>
        <v>15000</v>
      </c>
      <c r="P31" s="20"/>
      <c r="Q31" s="85">
        <f t="shared" si="0"/>
        <v>30003</v>
      </c>
      <c r="R31" s="20"/>
      <c r="S31" s="15">
        <f t="shared" si="1"/>
        <v>0</v>
      </c>
      <c r="T31">
        <v>22</v>
      </c>
      <c r="U31"/>
      <c r="V31"/>
      <c r="W31" s="15">
        <f t="shared" si="2"/>
        <v>0</v>
      </c>
      <c r="X31">
        <v>22</v>
      </c>
      <c r="Y31">
        <v>3</v>
      </c>
      <c r="Z31">
        <v>15000</v>
      </c>
      <c r="AA31"/>
      <c r="AB31" s="115">
        <f>dec!E31</f>
        <v>0</v>
      </c>
      <c r="AC31" s="113">
        <f>dec!F31</f>
        <v>0</v>
      </c>
      <c r="AD31" s="115">
        <f>dec!G31</f>
        <v>3</v>
      </c>
      <c r="AE31" s="113">
        <f>dec!H31</f>
        <v>15000</v>
      </c>
      <c r="AF31" s="16"/>
      <c r="AG31" s="18">
        <f t="shared" si="9"/>
        <v>0</v>
      </c>
      <c r="AH31" s="85">
        <f t="shared" si="10"/>
        <v>0</v>
      </c>
      <c r="AI31" s="18">
        <f t="shared" si="11"/>
        <v>0</v>
      </c>
      <c r="AJ31" s="85">
        <f t="shared" si="12"/>
        <v>0</v>
      </c>
      <c r="AK31" s="81"/>
      <c r="AL31"/>
      <c r="AM31"/>
      <c r="AN31"/>
    </row>
    <row r="32" spans="1:40" ht="18.75">
      <c r="A32" s="19">
        <v>23</v>
      </c>
      <c r="B32" s="19" t="s">
        <v>843</v>
      </c>
      <c r="C32" s="19">
        <v>23</v>
      </c>
      <c r="D32" s="21"/>
      <c r="E32" s="34">
        <f t="shared" si="3"/>
        <v>0</v>
      </c>
      <c r="F32" s="35">
        <f t="shared" si="4"/>
        <v>0</v>
      </c>
      <c r="G32" s="34">
        <f t="shared" si="5"/>
        <v>5.16</v>
      </c>
      <c r="H32" s="36">
        <f t="shared" si="6"/>
        <v>31665</v>
      </c>
      <c r="I32" s="21"/>
      <c r="J32" s="19">
        <v>0</v>
      </c>
      <c r="K32" s="19">
        <v>0</v>
      </c>
      <c r="L32" s="16"/>
      <c r="M32" s="16"/>
      <c r="N32" s="36">
        <f t="shared" si="7"/>
        <v>0</v>
      </c>
      <c r="O32" s="36">
        <f t="shared" si="8"/>
        <v>31665</v>
      </c>
      <c r="P32" s="20"/>
      <c r="Q32" s="85">
        <f t="shared" si="0"/>
        <v>63335.16</v>
      </c>
      <c r="R32" s="20"/>
      <c r="S32" s="15">
        <f t="shared" si="1"/>
        <v>0</v>
      </c>
      <c r="T32">
        <v>23</v>
      </c>
      <c r="U32"/>
      <c r="V32"/>
      <c r="W32" s="15">
        <f t="shared" si="2"/>
        <v>0</v>
      </c>
      <c r="X32">
        <v>23</v>
      </c>
      <c r="Y32">
        <v>5.16</v>
      </c>
      <c r="Z32">
        <v>31665</v>
      </c>
      <c r="AA32"/>
      <c r="AB32" s="115">
        <f>dec!E32</f>
        <v>0</v>
      </c>
      <c r="AC32" s="113">
        <f>dec!F32</f>
        <v>0</v>
      </c>
      <c r="AD32" s="115">
        <f>dec!G32</f>
        <v>4</v>
      </c>
      <c r="AE32" s="113">
        <f>dec!H32</f>
        <v>23400</v>
      </c>
      <c r="AF32" s="16"/>
      <c r="AG32" s="18">
        <f t="shared" si="9"/>
        <v>0</v>
      </c>
      <c r="AH32" s="85">
        <f t="shared" si="10"/>
        <v>0</v>
      </c>
      <c r="AI32" s="18">
        <f t="shared" si="11"/>
        <v>1.1600000000000001</v>
      </c>
      <c r="AJ32" s="85">
        <f t="shared" si="12"/>
        <v>8265</v>
      </c>
      <c r="AK32" s="81"/>
      <c r="AL32"/>
      <c r="AM32"/>
      <c r="AN32"/>
    </row>
    <row r="33" spans="1:40" ht="18.75">
      <c r="A33" s="19">
        <v>24</v>
      </c>
      <c r="B33" s="19" t="s">
        <v>813</v>
      </c>
      <c r="C33" s="19">
        <v>24</v>
      </c>
      <c r="D33" s="21"/>
      <c r="E33" s="34">
        <f t="shared" si="3"/>
        <v>122</v>
      </c>
      <c r="F33" s="35">
        <f t="shared" si="4"/>
        <v>760087</v>
      </c>
      <c r="G33" s="34">
        <f t="shared" si="5"/>
        <v>96.75</v>
      </c>
      <c r="H33" s="36">
        <f t="shared" si="6"/>
        <v>660608</v>
      </c>
      <c r="I33" s="21"/>
      <c r="J33" s="19">
        <v>0</v>
      </c>
      <c r="K33" s="19">
        <v>0</v>
      </c>
      <c r="L33" s="16"/>
      <c r="M33" s="16"/>
      <c r="N33" s="36">
        <f t="shared" si="7"/>
        <v>760087</v>
      </c>
      <c r="O33" s="36">
        <f t="shared" si="8"/>
        <v>660608</v>
      </c>
      <c r="P33" s="20"/>
      <c r="Q33" s="85">
        <f t="shared" si="0"/>
        <v>2841608.75</v>
      </c>
      <c r="R33" s="20"/>
      <c r="S33" s="15">
        <f t="shared" si="1"/>
        <v>0</v>
      </c>
      <c r="T33" s="122">
        <v>24</v>
      </c>
      <c r="U33" s="71">
        <v>122</v>
      </c>
      <c r="V33" s="71">
        <v>760087</v>
      </c>
      <c r="W33" s="15">
        <f t="shared" si="2"/>
        <v>0</v>
      </c>
      <c r="X33">
        <v>24</v>
      </c>
      <c r="Y33">
        <v>96.75</v>
      </c>
      <c r="Z33">
        <v>660608</v>
      </c>
      <c r="AA33"/>
      <c r="AB33" s="115">
        <f>dec!E33</f>
        <v>122</v>
      </c>
      <c r="AC33" s="113">
        <f>dec!F33</f>
        <v>760087</v>
      </c>
      <c r="AD33" s="115">
        <f>dec!G33</f>
        <v>96</v>
      </c>
      <c r="AE33" s="113">
        <f>dec!H33</f>
        <v>659834</v>
      </c>
      <c r="AF33" s="16"/>
      <c r="AG33" s="18">
        <f t="shared" si="9"/>
        <v>0</v>
      </c>
      <c r="AH33" s="85">
        <f t="shared" si="10"/>
        <v>0</v>
      </c>
      <c r="AI33" s="18">
        <f t="shared" si="11"/>
        <v>0.75</v>
      </c>
      <c r="AJ33" s="85">
        <f t="shared" si="12"/>
        <v>774</v>
      </c>
      <c r="AK33" s="81"/>
      <c r="AL33"/>
      <c r="AM33"/>
      <c r="AN33"/>
    </row>
    <row r="34" spans="1:40" ht="18.75">
      <c r="A34" s="19">
        <v>25</v>
      </c>
      <c r="B34" s="19" t="s">
        <v>792</v>
      </c>
      <c r="C34" s="19">
        <v>25</v>
      </c>
      <c r="D34" s="21"/>
      <c r="E34" s="34">
        <f t="shared" si="3"/>
        <v>39.19</v>
      </c>
      <c r="F34" s="35">
        <f t="shared" si="4"/>
        <v>218670</v>
      </c>
      <c r="G34" s="34">
        <f t="shared" si="5"/>
        <v>140.38999999999999</v>
      </c>
      <c r="H34" s="36">
        <f t="shared" si="6"/>
        <v>847684</v>
      </c>
      <c r="I34" s="21"/>
      <c r="J34" s="19">
        <v>0</v>
      </c>
      <c r="K34" s="19">
        <v>12500</v>
      </c>
      <c r="L34" s="16"/>
      <c r="M34" s="16"/>
      <c r="N34" s="36">
        <f t="shared" si="7"/>
        <v>218670</v>
      </c>
      <c r="O34" s="36">
        <f t="shared" si="8"/>
        <v>860184</v>
      </c>
      <c r="P34" s="20"/>
      <c r="Q34" s="85">
        <f t="shared" si="0"/>
        <v>2157887.58</v>
      </c>
      <c r="R34" s="20"/>
      <c r="S34" s="15">
        <f t="shared" si="1"/>
        <v>0</v>
      </c>
      <c r="T34" s="122">
        <v>25</v>
      </c>
      <c r="U34" s="71">
        <v>39.19</v>
      </c>
      <c r="V34" s="71">
        <v>218670</v>
      </c>
      <c r="W34" s="15">
        <f t="shared" si="2"/>
        <v>0</v>
      </c>
      <c r="X34">
        <v>25</v>
      </c>
      <c r="Y34">
        <v>140.38999999999999</v>
      </c>
      <c r="Z34">
        <v>847684</v>
      </c>
      <c r="AA34"/>
      <c r="AB34" s="115">
        <f>dec!E34</f>
        <v>33</v>
      </c>
      <c r="AC34" s="113">
        <f>dec!F34</f>
        <v>202459</v>
      </c>
      <c r="AD34" s="115">
        <f>dec!G34</f>
        <v>132.5</v>
      </c>
      <c r="AE34" s="113">
        <f>dec!H34</f>
        <v>818894</v>
      </c>
      <c r="AF34" s="16"/>
      <c r="AG34" s="18">
        <f t="shared" si="9"/>
        <v>6.1899999999999977</v>
      </c>
      <c r="AH34" s="85">
        <f t="shared" si="10"/>
        <v>16211</v>
      </c>
      <c r="AI34" s="18">
        <f t="shared" si="11"/>
        <v>7.8899999999999864</v>
      </c>
      <c r="AJ34" s="85">
        <f t="shared" si="12"/>
        <v>28790</v>
      </c>
      <c r="AK34" s="81"/>
      <c r="AL34"/>
      <c r="AM34"/>
      <c r="AN34"/>
    </row>
    <row r="35" spans="1:40" ht="18.75">
      <c r="A35" s="19">
        <v>26</v>
      </c>
      <c r="B35" s="19" t="s">
        <v>1319</v>
      </c>
      <c r="C35" s="19">
        <v>26</v>
      </c>
      <c r="D35" s="21"/>
      <c r="E35" s="34">
        <f t="shared" si="3"/>
        <v>0</v>
      </c>
      <c r="F35" s="35">
        <f t="shared" si="4"/>
        <v>0</v>
      </c>
      <c r="G35" s="34">
        <f t="shared" si="5"/>
        <v>1.3</v>
      </c>
      <c r="H35" s="36">
        <f t="shared" si="6"/>
        <v>8920</v>
      </c>
      <c r="I35" s="21"/>
      <c r="J35" s="19">
        <v>0</v>
      </c>
      <c r="K35" s="19">
        <v>0</v>
      </c>
      <c r="L35" s="16"/>
      <c r="M35" s="16"/>
      <c r="N35" s="36">
        <f t="shared" si="7"/>
        <v>0</v>
      </c>
      <c r="O35" s="36">
        <f t="shared" si="8"/>
        <v>8920</v>
      </c>
      <c r="P35" s="20"/>
      <c r="Q35" s="85">
        <f t="shared" si="0"/>
        <v>17841.3</v>
      </c>
      <c r="R35" s="20"/>
      <c r="S35" s="15">
        <f t="shared" si="1"/>
        <v>0</v>
      </c>
      <c r="T35">
        <v>26</v>
      </c>
      <c r="U35"/>
      <c r="V35"/>
      <c r="W35" s="15">
        <f t="shared" si="2"/>
        <v>0</v>
      </c>
      <c r="X35">
        <v>26</v>
      </c>
      <c r="Y35">
        <v>1.3</v>
      </c>
      <c r="Z35">
        <v>8920</v>
      </c>
      <c r="AA35"/>
      <c r="AB35" s="115">
        <f>dec!E35</f>
        <v>0</v>
      </c>
      <c r="AC35" s="113">
        <f>dec!F35</f>
        <v>0</v>
      </c>
      <c r="AD35" s="115">
        <f>dec!G35</f>
        <v>0</v>
      </c>
      <c r="AE35" s="113">
        <f>dec!H35</f>
        <v>0</v>
      </c>
      <c r="AF35" s="16"/>
      <c r="AG35" s="18">
        <f t="shared" si="9"/>
        <v>0</v>
      </c>
      <c r="AH35" s="85">
        <f t="shared" si="10"/>
        <v>0</v>
      </c>
      <c r="AI35" s="18">
        <f t="shared" si="11"/>
        <v>1.3</v>
      </c>
      <c r="AJ35" s="85">
        <f t="shared" si="12"/>
        <v>8920</v>
      </c>
      <c r="AK35" s="81"/>
      <c r="AL35"/>
      <c r="AM35"/>
      <c r="AN35"/>
    </row>
    <row r="36" spans="1:40" ht="18.75">
      <c r="A36" s="19">
        <v>27</v>
      </c>
      <c r="B36" s="19" t="s">
        <v>891</v>
      </c>
      <c r="C36" s="19">
        <v>27</v>
      </c>
      <c r="D36" s="21"/>
      <c r="E36" s="34">
        <f t="shared" si="3"/>
        <v>104.15999999999997</v>
      </c>
      <c r="F36" s="35">
        <f t="shared" si="4"/>
        <v>520800</v>
      </c>
      <c r="G36" s="34">
        <f t="shared" si="5"/>
        <v>2.69</v>
      </c>
      <c r="H36" s="36">
        <f t="shared" si="6"/>
        <v>13450</v>
      </c>
      <c r="I36" s="21"/>
      <c r="J36" s="19">
        <v>0</v>
      </c>
      <c r="K36" s="19">
        <v>0</v>
      </c>
      <c r="L36" s="16"/>
      <c r="M36" s="16"/>
      <c r="N36" s="36">
        <f t="shared" si="7"/>
        <v>520800</v>
      </c>
      <c r="O36" s="36">
        <f t="shared" si="8"/>
        <v>13450</v>
      </c>
      <c r="P36" s="20"/>
      <c r="Q36" s="85">
        <f t="shared" si="0"/>
        <v>1068606.8500000001</v>
      </c>
      <c r="R36" s="20"/>
      <c r="S36" s="15">
        <f t="shared" si="1"/>
        <v>0</v>
      </c>
      <c r="T36" s="122">
        <v>27</v>
      </c>
      <c r="U36" s="71">
        <v>104.15999999999997</v>
      </c>
      <c r="V36" s="71">
        <v>520800</v>
      </c>
      <c r="W36" s="15">
        <f t="shared" si="2"/>
        <v>0</v>
      </c>
      <c r="X36">
        <v>27</v>
      </c>
      <c r="Y36">
        <v>2.69</v>
      </c>
      <c r="Z36">
        <v>13450</v>
      </c>
      <c r="AA36"/>
      <c r="AB36" s="115">
        <f>dec!E36</f>
        <v>108</v>
      </c>
      <c r="AC36" s="113">
        <f>dec!F36</f>
        <v>582114</v>
      </c>
      <c r="AD36" s="115">
        <f>dec!G36</f>
        <v>2</v>
      </c>
      <c r="AE36" s="113">
        <f>dec!H36</f>
        <v>10000</v>
      </c>
      <c r="AF36" s="16"/>
      <c r="AG36" s="18">
        <f t="shared" si="9"/>
        <v>-3.8400000000000318</v>
      </c>
      <c r="AH36" s="85">
        <f t="shared" si="10"/>
        <v>-61314</v>
      </c>
      <c r="AI36" s="18">
        <f t="shared" si="11"/>
        <v>0.69</v>
      </c>
      <c r="AJ36" s="85">
        <f t="shared" si="12"/>
        <v>3450</v>
      </c>
      <c r="AK36" s="81"/>
      <c r="AL36"/>
      <c r="AM36"/>
      <c r="AN36"/>
    </row>
    <row r="37" spans="1:40" ht="18.75">
      <c r="A37" s="19">
        <v>28</v>
      </c>
      <c r="B37" s="19" t="s">
        <v>560</v>
      </c>
      <c r="C37" s="19">
        <v>28</v>
      </c>
      <c r="D37" s="21"/>
      <c r="E37" s="34">
        <f t="shared" si="3"/>
        <v>20</v>
      </c>
      <c r="F37" s="35">
        <f t="shared" si="4"/>
        <v>149051</v>
      </c>
      <c r="G37" s="34">
        <f t="shared" si="5"/>
        <v>1</v>
      </c>
      <c r="H37" s="36">
        <f t="shared" si="6"/>
        <v>5000</v>
      </c>
      <c r="I37" s="21"/>
      <c r="J37" s="19">
        <v>0</v>
      </c>
      <c r="K37" s="19">
        <v>0</v>
      </c>
      <c r="L37" s="16"/>
      <c r="M37" s="16"/>
      <c r="N37" s="36">
        <f t="shared" si="7"/>
        <v>149051</v>
      </c>
      <c r="O37" s="36">
        <f t="shared" si="8"/>
        <v>5000</v>
      </c>
      <c r="P37" s="20"/>
      <c r="Q37" s="85">
        <f t="shared" si="0"/>
        <v>308123</v>
      </c>
      <c r="R37" s="20"/>
      <c r="S37" s="15">
        <f t="shared" si="1"/>
        <v>0</v>
      </c>
      <c r="T37" s="122">
        <v>28</v>
      </c>
      <c r="U37" s="71">
        <v>20</v>
      </c>
      <c r="V37" s="71">
        <v>149051</v>
      </c>
      <c r="W37" s="15">
        <f t="shared" si="2"/>
        <v>0</v>
      </c>
      <c r="X37">
        <v>28</v>
      </c>
      <c r="Y37">
        <v>1</v>
      </c>
      <c r="Z37">
        <v>5000</v>
      </c>
      <c r="AA37"/>
      <c r="AB37" s="115">
        <f>dec!E37</f>
        <v>20</v>
      </c>
      <c r="AC37" s="113">
        <f>dec!F37</f>
        <v>149051</v>
      </c>
      <c r="AD37" s="115">
        <f>dec!G37</f>
        <v>0</v>
      </c>
      <c r="AE37" s="113">
        <f>dec!H37</f>
        <v>0</v>
      </c>
      <c r="AF37" s="16"/>
      <c r="AG37" s="18">
        <f t="shared" si="9"/>
        <v>0</v>
      </c>
      <c r="AH37" s="85">
        <f t="shared" si="10"/>
        <v>0</v>
      </c>
      <c r="AI37" s="18">
        <f t="shared" si="11"/>
        <v>1</v>
      </c>
      <c r="AJ37" s="15">
        <f t="shared" si="12"/>
        <v>5000</v>
      </c>
      <c r="AK37" s="81"/>
      <c r="AL37"/>
      <c r="AM37"/>
      <c r="AN37"/>
    </row>
    <row r="38" spans="1:40" s="1" customFormat="1" ht="18.75">
      <c r="A38" s="17">
        <v>29</v>
      </c>
      <c r="B38" s="17" t="s">
        <v>1320</v>
      </c>
      <c r="C38" s="17">
        <v>29</v>
      </c>
      <c r="D38" s="21"/>
      <c r="E38" s="34">
        <f t="shared" si="3"/>
        <v>0</v>
      </c>
      <c r="F38" s="35">
        <f t="shared" si="4"/>
        <v>0</v>
      </c>
      <c r="G38" s="34">
        <f t="shared" si="5"/>
        <v>0</v>
      </c>
      <c r="H38" s="36">
        <f t="shared" si="6"/>
        <v>0</v>
      </c>
      <c r="I38" s="21"/>
      <c r="J38" s="17">
        <v>0</v>
      </c>
      <c r="K38" s="17">
        <v>0</v>
      </c>
      <c r="L38" s="16"/>
      <c r="M38" s="16"/>
      <c r="N38" s="36">
        <f t="shared" si="7"/>
        <v>0</v>
      </c>
      <c r="O38" s="36">
        <f t="shared" si="8"/>
        <v>0</v>
      </c>
      <c r="P38" s="16"/>
      <c r="Q38" s="85">
        <f t="shared" si="0"/>
        <v>0</v>
      </c>
      <c r="R38" s="16"/>
      <c r="S38" s="15">
        <f t="shared" si="1"/>
        <v>0</v>
      </c>
      <c r="T38">
        <v>29</v>
      </c>
      <c r="U38"/>
      <c r="V38"/>
      <c r="W38" s="15">
        <f t="shared" si="2"/>
        <v>0</v>
      </c>
      <c r="X38">
        <v>29</v>
      </c>
      <c r="Y38"/>
      <c r="Z38"/>
      <c r="AA38"/>
      <c r="AB38" s="115">
        <f>dec!E38</f>
        <v>0</v>
      </c>
      <c r="AC38" s="113">
        <f>dec!F38</f>
        <v>0</v>
      </c>
      <c r="AD38" s="115">
        <f>dec!G38</f>
        <v>0</v>
      </c>
      <c r="AE38" s="113">
        <f>dec!H38</f>
        <v>0</v>
      </c>
      <c r="AF38" s="16"/>
      <c r="AG38" s="18">
        <f t="shared" si="9"/>
        <v>0</v>
      </c>
      <c r="AH38" s="85">
        <f t="shared" si="10"/>
        <v>0</v>
      </c>
      <c r="AI38" s="18">
        <f t="shared" si="11"/>
        <v>0</v>
      </c>
      <c r="AJ38" s="15">
        <f t="shared" si="12"/>
        <v>0</v>
      </c>
      <c r="AK38" s="81"/>
      <c r="AL38"/>
      <c r="AM38"/>
      <c r="AN38"/>
    </row>
    <row r="39" spans="1:40" ht="18.75">
      <c r="A39" s="19">
        <v>30</v>
      </c>
      <c r="B39" s="19" t="s">
        <v>858</v>
      </c>
      <c r="C39" s="19">
        <v>30</v>
      </c>
      <c r="D39" s="21"/>
      <c r="E39" s="34">
        <f t="shared" si="3"/>
        <v>106</v>
      </c>
      <c r="F39" s="35">
        <f t="shared" si="4"/>
        <v>601926</v>
      </c>
      <c r="G39" s="34">
        <f t="shared" si="5"/>
        <v>58.48</v>
      </c>
      <c r="H39" s="36">
        <f t="shared" si="6"/>
        <v>334610</v>
      </c>
      <c r="I39" s="21"/>
      <c r="J39" s="19">
        <v>0</v>
      </c>
      <c r="K39" s="19">
        <v>0</v>
      </c>
      <c r="L39" s="16"/>
      <c r="M39" s="16"/>
      <c r="N39" s="36">
        <f t="shared" si="7"/>
        <v>601926</v>
      </c>
      <c r="O39" s="36">
        <f t="shared" si="8"/>
        <v>334610</v>
      </c>
      <c r="P39" s="20"/>
      <c r="Q39" s="85">
        <f t="shared" si="0"/>
        <v>1873236.48</v>
      </c>
      <c r="R39" s="20"/>
      <c r="S39" s="15">
        <f t="shared" si="1"/>
        <v>0</v>
      </c>
      <c r="T39" s="122">
        <v>30</v>
      </c>
      <c r="U39" s="71">
        <v>106</v>
      </c>
      <c r="V39" s="71">
        <v>601926</v>
      </c>
      <c r="W39" s="15">
        <f t="shared" si="2"/>
        <v>0</v>
      </c>
      <c r="X39">
        <v>30</v>
      </c>
      <c r="Y39">
        <v>58.48</v>
      </c>
      <c r="Z39">
        <v>334610</v>
      </c>
      <c r="AA39"/>
      <c r="AB39" s="115">
        <f>dec!E39</f>
        <v>106</v>
      </c>
      <c r="AC39" s="113">
        <f>dec!F39</f>
        <v>601926</v>
      </c>
      <c r="AD39" s="115">
        <f>dec!G39</f>
        <v>60</v>
      </c>
      <c r="AE39" s="113">
        <f>dec!H39</f>
        <v>340184</v>
      </c>
      <c r="AF39" s="16"/>
      <c r="AG39" s="18">
        <f t="shared" si="9"/>
        <v>0</v>
      </c>
      <c r="AH39" s="85">
        <f t="shared" si="10"/>
        <v>0</v>
      </c>
      <c r="AI39" s="18">
        <f t="shared" si="11"/>
        <v>-1.5200000000000031</v>
      </c>
      <c r="AJ39" s="15">
        <f t="shared" si="12"/>
        <v>-5574</v>
      </c>
      <c r="AK39" s="81"/>
      <c r="AL39"/>
      <c r="AM39"/>
      <c r="AN39"/>
    </row>
    <row r="40" spans="1:40" ht="18.75">
      <c r="A40" s="19">
        <v>31</v>
      </c>
      <c r="B40" s="19" t="s">
        <v>912</v>
      </c>
      <c r="C40" s="19">
        <v>31</v>
      </c>
      <c r="D40" s="21"/>
      <c r="E40" s="34">
        <f t="shared" si="3"/>
        <v>0</v>
      </c>
      <c r="F40" s="35">
        <f t="shared" si="4"/>
        <v>0</v>
      </c>
      <c r="G40" s="34">
        <f t="shared" si="5"/>
        <v>19.420000000000002</v>
      </c>
      <c r="H40" s="36">
        <f t="shared" si="6"/>
        <v>126858</v>
      </c>
      <c r="I40" s="21"/>
      <c r="J40" s="19">
        <v>0</v>
      </c>
      <c r="K40" s="19">
        <v>0</v>
      </c>
      <c r="L40" s="16"/>
      <c r="M40" s="16"/>
      <c r="N40" s="36">
        <f t="shared" si="7"/>
        <v>0</v>
      </c>
      <c r="O40" s="36">
        <f t="shared" si="8"/>
        <v>126858</v>
      </c>
      <c r="P40" s="20"/>
      <c r="Q40" s="85">
        <f t="shared" si="0"/>
        <v>253735.41999999998</v>
      </c>
      <c r="R40" s="20"/>
      <c r="S40" s="15">
        <f t="shared" si="1"/>
        <v>0</v>
      </c>
      <c r="T40">
        <v>31</v>
      </c>
      <c r="U40"/>
      <c r="V40"/>
      <c r="W40" s="15">
        <f t="shared" si="2"/>
        <v>0</v>
      </c>
      <c r="X40">
        <v>31</v>
      </c>
      <c r="Y40">
        <v>19.420000000000002</v>
      </c>
      <c r="Z40">
        <v>126858</v>
      </c>
      <c r="AA40"/>
      <c r="AB40" s="115">
        <f>dec!E40</f>
        <v>0</v>
      </c>
      <c r="AC40" s="113">
        <f>dec!F40</f>
        <v>0</v>
      </c>
      <c r="AD40" s="115">
        <f>dec!G40</f>
        <v>16</v>
      </c>
      <c r="AE40" s="113">
        <f>dec!H40</f>
        <v>105600</v>
      </c>
      <c r="AF40" s="16"/>
      <c r="AG40" s="18">
        <f t="shared" si="9"/>
        <v>0</v>
      </c>
      <c r="AH40" s="85">
        <f t="shared" si="10"/>
        <v>0</v>
      </c>
      <c r="AI40" s="18">
        <f t="shared" si="11"/>
        <v>3.4200000000000017</v>
      </c>
      <c r="AJ40" s="15">
        <f t="shared" si="12"/>
        <v>21258</v>
      </c>
      <c r="AK40" s="81"/>
      <c r="AL40"/>
      <c r="AM40"/>
      <c r="AN40"/>
    </row>
    <row r="41" spans="1:40" s="1" customFormat="1" ht="18.75">
      <c r="A41" s="17">
        <v>32</v>
      </c>
      <c r="B41" s="17" t="s">
        <v>1321</v>
      </c>
      <c r="C41" s="17">
        <v>32</v>
      </c>
      <c r="D41" s="21"/>
      <c r="E41" s="34">
        <f t="shared" si="3"/>
        <v>0</v>
      </c>
      <c r="F41" s="35">
        <f t="shared" si="4"/>
        <v>0</v>
      </c>
      <c r="G41" s="34">
        <f t="shared" si="5"/>
        <v>0</v>
      </c>
      <c r="H41" s="36">
        <f t="shared" si="6"/>
        <v>0</v>
      </c>
      <c r="I41" s="21"/>
      <c r="J41" s="17">
        <v>0</v>
      </c>
      <c r="K41" s="17">
        <v>0</v>
      </c>
      <c r="L41" s="16"/>
      <c r="M41" s="16"/>
      <c r="N41" s="36">
        <f t="shared" si="7"/>
        <v>0</v>
      </c>
      <c r="O41" s="36">
        <f t="shared" si="8"/>
        <v>0</v>
      </c>
      <c r="P41" s="16"/>
      <c r="Q41" s="85">
        <f t="shared" si="0"/>
        <v>0</v>
      </c>
      <c r="R41" s="16"/>
      <c r="S41" s="15">
        <f t="shared" si="1"/>
        <v>0</v>
      </c>
      <c r="T41">
        <v>32</v>
      </c>
      <c r="U41"/>
      <c r="V41"/>
      <c r="W41" s="15">
        <f t="shared" si="2"/>
        <v>0</v>
      </c>
      <c r="X41">
        <v>32</v>
      </c>
      <c r="Y41"/>
      <c r="Z41"/>
      <c r="AA41"/>
      <c r="AB41" s="115">
        <f>dec!E41</f>
        <v>0</v>
      </c>
      <c r="AC41" s="113">
        <f>dec!F41</f>
        <v>0</v>
      </c>
      <c r="AD41" s="115">
        <f>dec!G41</f>
        <v>0</v>
      </c>
      <c r="AE41" s="113">
        <f>dec!H41</f>
        <v>0</v>
      </c>
      <c r="AF41" s="16"/>
      <c r="AG41" s="18">
        <f t="shared" si="9"/>
        <v>0</v>
      </c>
      <c r="AH41" s="85">
        <f t="shared" si="10"/>
        <v>0</v>
      </c>
      <c r="AI41" s="18">
        <f t="shared" si="11"/>
        <v>0</v>
      </c>
      <c r="AJ41" s="15">
        <f t="shared" si="12"/>
        <v>0</v>
      </c>
      <c r="AK41" s="81"/>
      <c r="AL41"/>
      <c r="AM41"/>
      <c r="AN41"/>
    </row>
    <row r="42" spans="1:40" s="1" customFormat="1" ht="18.75">
      <c r="A42" s="17">
        <v>33</v>
      </c>
      <c r="B42" s="17" t="s">
        <v>1322</v>
      </c>
      <c r="C42" s="17">
        <v>33</v>
      </c>
      <c r="D42" s="21"/>
      <c r="E42" s="34">
        <f t="shared" si="3"/>
        <v>0</v>
      </c>
      <c r="F42" s="35">
        <f t="shared" si="4"/>
        <v>0</v>
      </c>
      <c r="G42" s="34">
        <f t="shared" si="5"/>
        <v>2</v>
      </c>
      <c r="H42" s="36">
        <f t="shared" si="6"/>
        <v>12120</v>
      </c>
      <c r="I42" s="21"/>
      <c r="J42" s="17">
        <v>0</v>
      </c>
      <c r="K42" s="17">
        <v>0</v>
      </c>
      <c r="L42" s="16"/>
      <c r="M42" s="16"/>
      <c r="N42" s="36">
        <f t="shared" si="7"/>
        <v>0</v>
      </c>
      <c r="O42" s="36">
        <f t="shared" si="8"/>
        <v>12120</v>
      </c>
      <c r="P42" s="16"/>
      <c r="Q42" s="85">
        <f t="shared" si="0"/>
        <v>24242</v>
      </c>
      <c r="R42" s="16"/>
      <c r="S42" s="15">
        <f t="shared" si="1"/>
        <v>0</v>
      </c>
      <c r="T42">
        <v>33</v>
      </c>
      <c r="U42"/>
      <c r="V42"/>
      <c r="W42" s="15">
        <f t="shared" si="2"/>
        <v>0</v>
      </c>
      <c r="X42">
        <v>33</v>
      </c>
      <c r="Y42">
        <v>2</v>
      </c>
      <c r="Z42">
        <v>12120</v>
      </c>
      <c r="AA42"/>
      <c r="AB42" s="115">
        <f>dec!E42</f>
        <v>0</v>
      </c>
      <c r="AC42" s="113">
        <f>dec!F42</f>
        <v>0</v>
      </c>
      <c r="AD42" s="115">
        <f>dec!G42</f>
        <v>2</v>
      </c>
      <c r="AE42" s="113">
        <f>dec!H42</f>
        <v>12120</v>
      </c>
      <c r="AF42" s="16"/>
      <c r="AG42" s="18">
        <f t="shared" si="9"/>
        <v>0</v>
      </c>
      <c r="AH42" s="85">
        <f t="shared" si="10"/>
        <v>0</v>
      </c>
      <c r="AI42" s="18">
        <f t="shared" si="11"/>
        <v>0</v>
      </c>
      <c r="AJ42" s="15">
        <f t="shared" si="12"/>
        <v>0</v>
      </c>
      <c r="AK42" s="81"/>
      <c r="AL42"/>
      <c r="AM42"/>
      <c r="AN42"/>
    </row>
    <row r="43" spans="1:40" s="1" customFormat="1" ht="18.75">
      <c r="A43" s="17">
        <v>34</v>
      </c>
      <c r="B43" s="17" t="s">
        <v>1323</v>
      </c>
      <c r="C43" s="17">
        <v>34</v>
      </c>
      <c r="D43" s="21"/>
      <c r="E43" s="34">
        <f t="shared" si="3"/>
        <v>0</v>
      </c>
      <c r="F43" s="35">
        <f t="shared" si="4"/>
        <v>0</v>
      </c>
      <c r="G43" s="34">
        <f t="shared" si="5"/>
        <v>0</v>
      </c>
      <c r="H43" s="36">
        <f t="shared" si="6"/>
        <v>0</v>
      </c>
      <c r="I43" s="21"/>
      <c r="J43" s="17">
        <v>0</v>
      </c>
      <c r="K43" s="17">
        <v>0</v>
      </c>
      <c r="L43" s="16"/>
      <c r="M43" s="16"/>
      <c r="N43" s="36">
        <f t="shared" si="7"/>
        <v>0</v>
      </c>
      <c r="O43" s="36">
        <f t="shared" si="8"/>
        <v>0</v>
      </c>
      <c r="P43" s="16"/>
      <c r="Q43" s="85">
        <f t="shared" si="0"/>
        <v>0</v>
      </c>
      <c r="R43" s="16"/>
      <c r="S43" s="15">
        <f t="shared" si="1"/>
        <v>0</v>
      </c>
      <c r="T43">
        <v>34</v>
      </c>
      <c r="U43"/>
      <c r="V43"/>
      <c r="W43" s="15">
        <f t="shared" si="2"/>
        <v>0</v>
      </c>
      <c r="X43">
        <v>34</v>
      </c>
      <c r="Y43"/>
      <c r="Z43"/>
      <c r="AA43"/>
      <c r="AB43" s="115">
        <f>dec!E43</f>
        <v>0</v>
      </c>
      <c r="AC43" s="113">
        <f>dec!F43</f>
        <v>0</v>
      </c>
      <c r="AD43" s="115">
        <f>dec!G43</f>
        <v>0</v>
      </c>
      <c r="AE43" s="113">
        <f>dec!H43</f>
        <v>0</v>
      </c>
      <c r="AF43" s="16"/>
      <c r="AG43" s="18">
        <f t="shared" si="9"/>
        <v>0</v>
      </c>
      <c r="AH43" s="85">
        <f t="shared" si="10"/>
        <v>0</v>
      </c>
      <c r="AI43" s="18">
        <f t="shared" si="11"/>
        <v>0</v>
      </c>
      <c r="AJ43" s="15">
        <f t="shared" si="12"/>
        <v>0</v>
      </c>
      <c r="AK43" s="81"/>
      <c r="AL43"/>
      <c r="AM43"/>
      <c r="AN43"/>
    </row>
    <row r="44" spans="1:40" ht="18.75">
      <c r="A44" s="19">
        <v>35</v>
      </c>
      <c r="B44" s="19" t="s">
        <v>833</v>
      </c>
      <c r="C44" s="19">
        <v>35</v>
      </c>
      <c r="D44" s="21"/>
      <c r="E44" s="34">
        <f t="shared" si="3"/>
        <v>0</v>
      </c>
      <c r="F44" s="35">
        <f t="shared" si="4"/>
        <v>0</v>
      </c>
      <c r="G44" s="34">
        <f t="shared" si="5"/>
        <v>98.83</v>
      </c>
      <c r="H44" s="36">
        <f t="shared" si="6"/>
        <v>656653</v>
      </c>
      <c r="I44" s="21"/>
      <c r="J44" s="19">
        <v>0</v>
      </c>
      <c r="K44" s="19">
        <v>0</v>
      </c>
      <c r="L44" s="16"/>
      <c r="M44" s="16"/>
      <c r="N44" s="36">
        <f t="shared" si="7"/>
        <v>0</v>
      </c>
      <c r="O44" s="36">
        <f t="shared" si="8"/>
        <v>656653</v>
      </c>
      <c r="P44" s="20"/>
      <c r="Q44" s="85">
        <f t="shared" si="0"/>
        <v>1313404.83</v>
      </c>
      <c r="R44" s="20"/>
      <c r="S44" s="15">
        <f t="shared" si="1"/>
        <v>0</v>
      </c>
      <c r="T44">
        <v>35</v>
      </c>
      <c r="U44"/>
      <c r="V44"/>
      <c r="W44" s="15">
        <f t="shared" si="2"/>
        <v>0</v>
      </c>
      <c r="X44">
        <v>35</v>
      </c>
      <c r="Y44">
        <v>98.83</v>
      </c>
      <c r="Z44">
        <v>656653</v>
      </c>
      <c r="AA44"/>
      <c r="AB44" s="115">
        <f>dec!E44</f>
        <v>0</v>
      </c>
      <c r="AC44" s="113">
        <f>dec!F44</f>
        <v>0</v>
      </c>
      <c r="AD44" s="115">
        <f>dec!G44</f>
        <v>88</v>
      </c>
      <c r="AE44" s="113">
        <f>dec!H44</f>
        <v>608120</v>
      </c>
      <c r="AF44" s="16"/>
      <c r="AG44" s="18">
        <f t="shared" si="9"/>
        <v>0</v>
      </c>
      <c r="AH44" s="85">
        <f t="shared" si="10"/>
        <v>0</v>
      </c>
      <c r="AI44" s="18">
        <f t="shared" si="11"/>
        <v>10.829999999999998</v>
      </c>
      <c r="AJ44" s="15">
        <f t="shared" si="12"/>
        <v>48533</v>
      </c>
      <c r="AK44" s="81"/>
      <c r="AL44"/>
      <c r="AM44"/>
      <c r="AN44"/>
    </row>
    <row r="45" spans="1:40" ht="18.75">
      <c r="A45" s="19">
        <v>36</v>
      </c>
      <c r="B45" s="19" t="s">
        <v>902</v>
      </c>
      <c r="C45" s="19">
        <v>36</v>
      </c>
      <c r="D45" s="21"/>
      <c r="E45" s="34">
        <f t="shared" si="3"/>
        <v>134.9</v>
      </c>
      <c r="F45" s="35">
        <f t="shared" si="4"/>
        <v>800520</v>
      </c>
      <c r="G45" s="34">
        <f t="shared" si="5"/>
        <v>95.580000000000013</v>
      </c>
      <c r="H45" s="36">
        <f t="shared" si="6"/>
        <v>564917</v>
      </c>
      <c r="I45" s="21"/>
      <c r="J45" s="19">
        <v>0</v>
      </c>
      <c r="K45" s="19">
        <v>0</v>
      </c>
      <c r="L45" s="16"/>
      <c r="M45" s="16"/>
      <c r="N45" s="36">
        <f t="shared" si="7"/>
        <v>800520</v>
      </c>
      <c r="O45" s="36">
        <f t="shared" si="8"/>
        <v>564917</v>
      </c>
      <c r="P45" s="20"/>
      <c r="Q45" s="85">
        <f t="shared" si="0"/>
        <v>2731104.48</v>
      </c>
      <c r="R45" s="20"/>
      <c r="S45" s="15">
        <f t="shared" si="1"/>
        <v>0</v>
      </c>
      <c r="T45" s="122">
        <v>36</v>
      </c>
      <c r="U45" s="71">
        <v>134.9</v>
      </c>
      <c r="V45" s="71">
        <v>800520</v>
      </c>
      <c r="W45" s="15">
        <f t="shared" si="2"/>
        <v>0</v>
      </c>
      <c r="X45">
        <v>36</v>
      </c>
      <c r="Y45">
        <v>95.580000000000013</v>
      </c>
      <c r="Z45">
        <v>564917</v>
      </c>
      <c r="AA45"/>
      <c r="AB45" s="115">
        <f>dec!E45</f>
        <v>118.5</v>
      </c>
      <c r="AC45" s="113">
        <f>dec!F45</f>
        <v>696677</v>
      </c>
      <c r="AD45" s="115">
        <f>dec!G45</f>
        <v>98</v>
      </c>
      <c r="AE45" s="113">
        <f>dec!H45</f>
        <v>584253</v>
      </c>
      <c r="AF45" s="16"/>
      <c r="AG45" s="18">
        <f t="shared" si="9"/>
        <v>16.400000000000006</v>
      </c>
      <c r="AH45" s="85">
        <f t="shared" si="10"/>
        <v>103843</v>
      </c>
      <c r="AI45" s="18">
        <f t="shared" si="11"/>
        <v>-2.4199999999999875</v>
      </c>
      <c r="AJ45" s="15">
        <f t="shared" si="12"/>
        <v>-19336</v>
      </c>
      <c r="AK45" s="81"/>
      <c r="AL45"/>
      <c r="AM45"/>
      <c r="AN45"/>
    </row>
    <row r="46" spans="1:40" ht="18.75">
      <c r="A46" s="19">
        <v>37</v>
      </c>
      <c r="B46" s="19" t="s">
        <v>561</v>
      </c>
      <c r="C46" s="19">
        <v>37</v>
      </c>
      <c r="D46" s="21"/>
      <c r="E46" s="34">
        <f t="shared" si="3"/>
        <v>0</v>
      </c>
      <c r="F46" s="35">
        <f t="shared" si="4"/>
        <v>0</v>
      </c>
      <c r="G46" s="34">
        <f t="shared" si="5"/>
        <v>0</v>
      </c>
      <c r="H46" s="36">
        <f t="shared" si="6"/>
        <v>0</v>
      </c>
      <c r="I46" s="21"/>
      <c r="J46" s="19">
        <v>0</v>
      </c>
      <c r="K46" s="19">
        <v>0</v>
      </c>
      <c r="L46" s="16"/>
      <c r="M46" s="16"/>
      <c r="N46" s="36">
        <f t="shared" si="7"/>
        <v>0</v>
      </c>
      <c r="O46" s="36">
        <f t="shared" si="8"/>
        <v>0</v>
      </c>
      <c r="P46" s="20"/>
      <c r="Q46" s="85">
        <f t="shared" si="0"/>
        <v>0</v>
      </c>
      <c r="R46" s="20"/>
      <c r="S46" s="15">
        <f t="shared" si="1"/>
        <v>0</v>
      </c>
      <c r="T46">
        <v>37</v>
      </c>
      <c r="U46"/>
      <c r="V46"/>
      <c r="W46" s="15">
        <f t="shared" si="2"/>
        <v>0</v>
      </c>
      <c r="X46">
        <v>37</v>
      </c>
      <c r="Y46"/>
      <c r="Z46"/>
      <c r="AA46"/>
      <c r="AB46" s="115">
        <f>dec!E46</f>
        <v>0</v>
      </c>
      <c r="AC46" s="113">
        <f>dec!F46</f>
        <v>0</v>
      </c>
      <c r="AD46" s="115">
        <f>dec!G46</f>
        <v>0</v>
      </c>
      <c r="AE46" s="113">
        <f>dec!H46</f>
        <v>0</v>
      </c>
      <c r="AF46" s="16"/>
      <c r="AG46" s="18">
        <f t="shared" si="9"/>
        <v>0</v>
      </c>
      <c r="AH46" s="85">
        <f t="shared" si="10"/>
        <v>0</v>
      </c>
      <c r="AI46" s="18">
        <f t="shared" si="11"/>
        <v>0</v>
      </c>
      <c r="AJ46" s="15">
        <f t="shared" si="12"/>
        <v>0</v>
      </c>
      <c r="AK46" s="81"/>
      <c r="AL46"/>
      <c r="AM46"/>
      <c r="AN46"/>
    </row>
    <row r="47" spans="1:40" s="1" customFormat="1" ht="18.75">
      <c r="A47" s="17">
        <v>38</v>
      </c>
      <c r="B47" s="17" t="s">
        <v>809</v>
      </c>
      <c r="C47" s="17">
        <v>38</v>
      </c>
      <c r="D47" s="21"/>
      <c r="E47" s="34">
        <f t="shared" si="3"/>
        <v>0</v>
      </c>
      <c r="F47" s="35">
        <f t="shared" si="4"/>
        <v>0</v>
      </c>
      <c r="G47" s="34">
        <f t="shared" si="5"/>
        <v>3</v>
      </c>
      <c r="H47" s="36">
        <f t="shared" si="6"/>
        <v>16700</v>
      </c>
      <c r="I47" s="21"/>
      <c r="J47" s="17">
        <v>0</v>
      </c>
      <c r="K47" s="17">
        <v>0</v>
      </c>
      <c r="L47" s="16"/>
      <c r="M47" s="16"/>
      <c r="N47" s="36">
        <f t="shared" si="7"/>
        <v>0</v>
      </c>
      <c r="O47" s="36">
        <f t="shared" si="8"/>
        <v>16700</v>
      </c>
      <c r="P47" s="16"/>
      <c r="Q47" s="85">
        <f t="shared" si="0"/>
        <v>33403</v>
      </c>
      <c r="R47" s="16"/>
      <c r="S47" s="15">
        <f t="shared" si="1"/>
        <v>0</v>
      </c>
      <c r="T47">
        <v>38</v>
      </c>
      <c r="U47"/>
      <c r="V47"/>
      <c r="W47" s="15">
        <f t="shared" si="2"/>
        <v>0</v>
      </c>
      <c r="X47">
        <v>38</v>
      </c>
      <c r="Y47">
        <v>3</v>
      </c>
      <c r="Z47">
        <v>16700</v>
      </c>
      <c r="AA47"/>
      <c r="AB47" s="115">
        <f>dec!E47</f>
        <v>0</v>
      </c>
      <c r="AC47" s="113">
        <f>dec!F47</f>
        <v>0</v>
      </c>
      <c r="AD47" s="115">
        <f>dec!G47</f>
        <v>3</v>
      </c>
      <c r="AE47" s="113">
        <f>dec!H47</f>
        <v>16700</v>
      </c>
      <c r="AF47" s="16"/>
      <c r="AG47" s="18">
        <f t="shared" si="9"/>
        <v>0</v>
      </c>
      <c r="AH47" s="85">
        <f t="shared" si="10"/>
        <v>0</v>
      </c>
      <c r="AI47" s="18">
        <f t="shared" si="11"/>
        <v>0</v>
      </c>
      <c r="AJ47" s="15">
        <f t="shared" si="12"/>
        <v>0</v>
      </c>
      <c r="AK47" s="81"/>
      <c r="AL47"/>
      <c r="AM47"/>
      <c r="AN47"/>
    </row>
    <row r="48" spans="1:40" ht="18.75">
      <c r="A48" s="19">
        <v>39</v>
      </c>
      <c r="B48" s="19" t="s">
        <v>786</v>
      </c>
      <c r="C48" s="19">
        <v>39</v>
      </c>
      <c r="D48" s="21"/>
      <c r="E48" s="34">
        <f t="shared" si="3"/>
        <v>17</v>
      </c>
      <c r="F48" s="35">
        <f t="shared" si="4"/>
        <v>90513</v>
      </c>
      <c r="G48" s="34">
        <f t="shared" si="5"/>
        <v>5.58</v>
      </c>
      <c r="H48" s="36">
        <f t="shared" si="6"/>
        <v>74969</v>
      </c>
      <c r="I48" s="21"/>
      <c r="J48" s="19">
        <v>0</v>
      </c>
      <c r="K48" s="19">
        <v>0</v>
      </c>
      <c r="L48" s="16"/>
      <c r="M48" s="16"/>
      <c r="N48" s="36">
        <f t="shared" si="7"/>
        <v>90513</v>
      </c>
      <c r="O48" s="36">
        <f t="shared" si="8"/>
        <v>74969</v>
      </c>
      <c r="P48" s="20"/>
      <c r="Q48" s="85">
        <f t="shared" si="0"/>
        <v>330986.58</v>
      </c>
      <c r="R48" s="20"/>
      <c r="S48" s="15">
        <f t="shared" si="1"/>
        <v>0</v>
      </c>
      <c r="T48" s="122">
        <v>39</v>
      </c>
      <c r="U48" s="71">
        <v>17</v>
      </c>
      <c r="V48" s="71">
        <v>90513</v>
      </c>
      <c r="W48" s="15">
        <f t="shared" si="2"/>
        <v>0</v>
      </c>
      <c r="X48">
        <v>39</v>
      </c>
      <c r="Y48">
        <v>5.58</v>
      </c>
      <c r="Z48">
        <v>74969</v>
      </c>
      <c r="AA48"/>
      <c r="AB48" s="115">
        <f>dec!E48</f>
        <v>17</v>
      </c>
      <c r="AC48" s="113">
        <f>dec!F48</f>
        <v>90513</v>
      </c>
      <c r="AD48" s="115">
        <f>dec!G48</f>
        <v>8</v>
      </c>
      <c r="AE48" s="113">
        <f>dec!H48</f>
        <v>91045</v>
      </c>
      <c r="AF48" s="16"/>
      <c r="AG48" s="18">
        <f t="shared" si="9"/>
        <v>0</v>
      </c>
      <c r="AH48" s="85">
        <f t="shared" si="10"/>
        <v>0</v>
      </c>
      <c r="AI48" s="18">
        <f t="shared" si="11"/>
        <v>-2.42</v>
      </c>
      <c r="AJ48" s="15">
        <f t="shared" si="12"/>
        <v>-16076</v>
      </c>
      <c r="AK48" s="81"/>
      <c r="AL48"/>
      <c r="AM48"/>
      <c r="AN48"/>
    </row>
    <row r="49" spans="1:40" ht="18.75">
      <c r="A49" s="19">
        <v>40</v>
      </c>
      <c r="B49" s="19" t="s">
        <v>834</v>
      </c>
      <c r="C49" s="19">
        <v>40</v>
      </c>
      <c r="D49" s="21"/>
      <c r="E49" s="34">
        <f t="shared" si="3"/>
        <v>0</v>
      </c>
      <c r="F49" s="35">
        <f t="shared" si="4"/>
        <v>0</v>
      </c>
      <c r="G49" s="34">
        <f t="shared" si="5"/>
        <v>5.43</v>
      </c>
      <c r="H49" s="36">
        <f t="shared" si="6"/>
        <v>34920</v>
      </c>
      <c r="I49" s="21"/>
      <c r="J49" s="19">
        <v>0</v>
      </c>
      <c r="K49" s="19">
        <v>0</v>
      </c>
      <c r="L49" s="16"/>
      <c r="M49" s="16"/>
      <c r="N49" s="36">
        <f t="shared" si="7"/>
        <v>0</v>
      </c>
      <c r="O49" s="36">
        <f t="shared" si="8"/>
        <v>34920</v>
      </c>
      <c r="P49" s="20"/>
      <c r="Q49" s="85">
        <f t="shared" si="0"/>
        <v>69845.429999999993</v>
      </c>
      <c r="R49" s="20"/>
      <c r="S49" s="15">
        <f t="shared" si="1"/>
        <v>0</v>
      </c>
      <c r="T49">
        <v>40</v>
      </c>
      <c r="U49"/>
      <c r="V49"/>
      <c r="W49" s="15">
        <f t="shared" si="2"/>
        <v>0</v>
      </c>
      <c r="X49">
        <v>40</v>
      </c>
      <c r="Y49">
        <v>5.43</v>
      </c>
      <c r="Z49">
        <v>34920</v>
      </c>
      <c r="AA49"/>
      <c r="AB49" s="115">
        <f>dec!E49</f>
        <v>0</v>
      </c>
      <c r="AC49" s="113">
        <f>dec!F49</f>
        <v>0</v>
      </c>
      <c r="AD49" s="115">
        <f>dec!G49</f>
        <v>3</v>
      </c>
      <c r="AE49" s="113">
        <f>dec!H49</f>
        <v>18400</v>
      </c>
      <c r="AF49" s="16"/>
      <c r="AG49" s="18">
        <f t="shared" si="9"/>
        <v>0</v>
      </c>
      <c r="AH49" s="85">
        <f t="shared" si="10"/>
        <v>0</v>
      </c>
      <c r="AI49" s="18">
        <f t="shared" si="11"/>
        <v>2.4299999999999997</v>
      </c>
      <c r="AJ49" s="15">
        <f t="shared" si="12"/>
        <v>16520</v>
      </c>
      <c r="AK49" s="81"/>
      <c r="AL49"/>
      <c r="AM49"/>
      <c r="AN49"/>
    </row>
    <row r="50" spans="1:40" ht="18.75">
      <c r="A50" s="19">
        <v>41</v>
      </c>
      <c r="B50" s="19" t="s">
        <v>777</v>
      </c>
      <c r="C50" s="19">
        <v>41</v>
      </c>
      <c r="D50" s="21"/>
      <c r="E50" s="34">
        <f t="shared" si="3"/>
        <v>0</v>
      </c>
      <c r="F50" s="35">
        <f t="shared" si="4"/>
        <v>0</v>
      </c>
      <c r="G50" s="34">
        <f t="shared" si="5"/>
        <v>33.269999999999996</v>
      </c>
      <c r="H50" s="36">
        <f t="shared" si="6"/>
        <v>201136</v>
      </c>
      <c r="I50" s="21"/>
      <c r="J50" s="19">
        <v>0</v>
      </c>
      <c r="K50" s="19">
        <v>0</v>
      </c>
      <c r="L50" s="16"/>
      <c r="M50" s="16"/>
      <c r="N50" s="36">
        <f t="shared" si="7"/>
        <v>0</v>
      </c>
      <c r="O50" s="36">
        <f t="shared" si="8"/>
        <v>201136</v>
      </c>
      <c r="P50" s="20"/>
      <c r="Q50" s="85">
        <f t="shared" si="0"/>
        <v>402305.27</v>
      </c>
      <c r="R50" s="20"/>
      <c r="S50" s="15">
        <f t="shared" si="1"/>
        <v>0</v>
      </c>
      <c r="T50">
        <v>41</v>
      </c>
      <c r="U50"/>
      <c r="V50"/>
      <c r="W50" s="15">
        <f t="shared" si="2"/>
        <v>0</v>
      </c>
      <c r="X50">
        <v>41</v>
      </c>
      <c r="Y50">
        <v>33.269999999999996</v>
      </c>
      <c r="Z50">
        <v>201136</v>
      </c>
      <c r="AA50"/>
      <c r="AB50" s="115">
        <f>dec!E50</f>
        <v>0</v>
      </c>
      <c r="AC50" s="113">
        <f>dec!F50</f>
        <v>0</v>
      </c>
      <c r="AD50" s="115">
        <f>dec!G50</f>
        <v>27</v>
      </c>
      <c r="AE50" s="113">
        <f>dec!H50</f>
        <v>166964</v>
      </c>
      <c r="AF50" s="16"/>
      <c r="AG50" s="18">
        <f t="shared" si="9"/>
        <v>0</v>
      </c>
      <c r="AH50" s="85">
        <f t="shared" si="10"/>
        <v>0</v>
      </c>
      <c r="AI50" s="18">
        <f t="shared" si="11"/>
        <v>6.269999999999996</v>
      </c>
      <c r="AJ50" s="15">
        <f t="shared" si="12"/>
        <v>34172</v>
      </c>
      <c r="AK50" s="81"/>
      <c r="AL50"/>
      <c r="AM50"/>
      <c r="AN50"/>
    </row>
    <row r="51" spans="1:40" s="1" customFormat="1" ht="18.75">
      <c r="A51" s="17">
        <v>42</v>
      </c>
      <c r="B51" s="17" t="s">
        <v>1324</v>
      </c>
      <c r="C51" s="17">
        <v>42</v>
      </c>
      <c r="D51" s="21"/>
      <c r="E51" s="34">
        <f t="shared" si="3"/>
        <v>0</v>
      </c>
      <c r="F51" s="35">
        <f t="shared" si="4"/>
        <v>0</v>
      </c>
      <c r="G51" s="34">
        <f t="shared" si="5"/>
        <v>0</v>
      </c>
      <c r="H51" s="36">
        <f t="shared" si="6"/>
        <v>0</v>
      </c>
      <c r="I51" s="21"/>
      <c r="J51" s="17">
        <v>0</v>
      </c>
      <c r="K51" s="17">
        <v>0</v>
      </c>
      <c r="L51" s="16"/>
      <c r="M51" s="16"/>
      <c r="N51" s="36">
        <f t="shared" si="7"/>
        <v>0</v>
      </c>
      <c r="O51" s="36">
        <f t="shared" si="8"/>
        <v>0</v>
      </c>
      <c r="P51" s="16"/>
      <c r="Q51" s="85">
        <f t="shared" si="0"/>
        <v>0</v>
      </c>
      <c r="R51" s="16"/>
      <c r="S51" s="15">
        <f t="shared" si="1"/>
        <v>0</v>
      </c>
      <c r="T51">
        <v>42</v>
      </c>
      <c r="U51"/>
      <c r="V51"/>
      <c r="W51" s="15">
        <f t="shared" si="2"/>
        <v>0</v>
      </c>
      <c r="X51">
        <v>42</v>
      </c>
      <c r="Y51"/>
      <c r="Z51"/>
      <c r="AA51"/>
      <c r="AB51" s="115">
        <f>dec!E51</f>
        <v>0</v>
      </c>
      <c r="AC51" s="113">
        <f>dec!F51</f>
        <v>0</v>
      </c>
      <c r="AD51" s="115">
        <f>dec!G51</f>
        <v>0</v>
      </c>
      <c r="AE51" s="113">
        <f>dec!H51</f>
        <v>0</v>
      </c>
      <c r="AF51" s="16"/>
      <c r="AG51" s="18">
        <f t="shared" si="9"/>
        <v>0</v>
      </c>
      <c r="AH51" s="85">
        <f t="shared" si="10"/>
        <v>0</v>
      </c>
      <c r="AI51" s="18">
        <f t="shared" si="11"/>
        <v>0</v>
      </c>
      <c r="AJ51" s="15">
        <f t="shared" si="12"/>
        <v>0</v>
      </c>
      <c r="AK51" s="81"/>
      <c r="AL51"/>
      <c r="AM51"/>
      <c r="AN51"/>
    </row>
    <row r="52" spans="1:40" s="1" customFormat="1" ht="18.75">
      <c r="A52" s="17">
        <v>43</v>
      </c>
      <c r="B52" s="17" t="s">
        <v>1325</v>
      </c>
      <c r="C52" s="17">
        <v>43</v>
      </c>
      <c r="D52" s="21"/>
      <c r="E52" s="34">
        <f t="shared" si="3"/>
        <v>0</v>
      </c>
      <c r="F52" s="35">
        <f t="shared" si="4"/>
        <v>0</v>
      </c>
      <c r="G52" s="34">
        <f t="shared" si="5"/>
        <v>7.1300000000000008</v>
      </c>
      <c r="H52" s="36">
        <f t="shared" si="6"/>
        <v>62760</v>
      </c>
      <c r="I52" s="21"/>
      <c r="J52" s="17">
        <v>0</v>
      </c>
      <c r="K52" s="17">
        <v>0</v>
      </c>
      <c r="L52" s="16"/>
      <c r="M52" s="16"/>
      <c r="N52" s="36">
        <f t="shared" si="7"/>
        <v>0</v>
      </c>
      <c r="O52" s="36">
        <f t="shared" si="8"/>
        <v>62760</v>
      </c>
      <c r="P52" s="16"/>
      <c r="Q52" s="85">
        <f t="shared" si="0"/>
        <v>125527.13</v>
      </c>
      <c r="R52" s="16"/>
      <c r="S52" s="15">
        <f t="shared" si="1"/>
        <v>0</v>
      </c>
      <c r="T52">
        <v>43</v>
      </c>
      <c r="U52"/>
      <c r="V52"/>
      <c r="W52" s="15">
        <f t="shared" si="2"/>
        <v>0</v>
      </c>
      <c r="X52">
        <v>43</v>
      </c>
      <c r="Y52">
        <v>7.1300000000000008</v>
      </c>
      <c r="Z52">
        <v>62760</v>
      </c>
      <c r="AA52"/>
      <c r="AB52" s="115">
        <f>dec!E52</f>
        <v>0</v>
      </c>
      <c r="AC52" s="113">
        <f>dec!F52</f>
        <v>0</v>
      </c>
      <c r="AD52" s="115">
        <f>dec!G52</f>
        <v>6</v>
      </c>
      <c r="AE52" s="113">
        <f>dec!H52</f>
        <v>64508</v>
      </c>
      <c r="AF52" s="16"/>
      <c r="AG52" s="18">
        <f t="shared" si="9"/>
        <v>0</v>
      </c>
      <c r="AH52" s="85">
        <f t="shared" si="10"/>
        <v>0</v>
      </c>
      <c r="AI52" s="18">
        <f t="shared" si="11"/>
        <v>1.1300000000000008</v>
      </c>
      <c r="AJ52" s="15">
        <f t="shared" si="12"/>
        <v>-1748</v>
      </c>
      <c r="AK52" s="81"/>
      <c r="AL52"/>
      <c r="AM52"/>
      <c r="AN52"/>
    </row>
    <row r="53" spans="1:40" ht="18.75">
      <c r="A53" s="19">
        <v>44</v>
      </c>
      <c r="B53" s="19" t="s">
        <v>835</v>
      </c>
      <c r="C53" s="19">
        <v>44</v>
      </c>
      <c r="D53" s="21"/>
      <c r="E53" s="34">
        <f t="shared" si="3"/>
        <v>23.43</v>
      </c>
      <c r="F53" s="35">
        <f t="shared" si="4"/>
        <v>227944</v>
      </c>
      <c r="G53" s="34">
        <f t="shared" si="5"/>
        <v>235.03000000000003</v>
      </c>
      <c r="H53" s="36">
        <f t="shared" si="6"/>
        <v>1272709</v>
      </c>
      <c r="I53" s="21"/>
      <c r="J53" s="19">
        <v>0</v>
      </c>
      <c r="K53" s="19">
        <v>0</v>
      </c>
      <c r="L53" s="16"/>
      <c r="M53" s="16"/>
      <c r="N53" s="36">
        <f t="shared" si="7"/>
        <v>227944</v>
      </c>
      <c r="O53" s="36">
        <f t="shared" si="8"/>
        <v>1272709</v>
      </c>
      <c r="P53" s="20"/>
      <c r="Q53" s="85">
        <f t="shared" si="0"/>
        <v>3001564.46</v>
      </c>
      <c r="R53" s="20"/>
      <c r="S53" s="15">
        <f t="shared" si="1"/>
        <v>0</v>
      </c>
      <c r="T53" s="122">
        <v>44</v>
      </c>
      <c r="U53" s="71">
        <v>23.43</v>
      </c>
      <c r="V53" s="71">
        <v>227944</v>
      </c>
      <c r="W53" s="15">
        <f t="shared" si="2"/>
        <v>0</v>
      </c>
      <c r="X53">
        <v>44</v>
      </c>
      <c r="Y53">
        <v>235.03000000000003</v>
      </c>
      <c r="Z53">
        <v>1272709</v>
      </c>
      <c r="AA53"/>
      <c r="AB53" s="115">
        <f>dec!E53</f>
        <v>25</v>
      </c>
      <c r="AC53" s="113">
        <f>dec!F53</f>
        <v>136000</v>
      </c>
      <c r="AD53" s="115">
        <f>dec!G53</f>
        <v>239</v>
      </c>
      <c r="AE53" s="113">
        <f>dec!H53</f>
        <v>1328445</v>
      </c>
      <c r="AF53" s="16"/>
      <c r="AG53" s="18">
        <f t="shared" si="9"/>
        <v>-1.5700000000000003</v>
      </c>
      <c r="AH53" s="85">
        <f t="shared" si="10"/>
        <v>91944</v>
      </c>
      <c r="AI53" s="18">
        <f t="shared" si="11"/>
        <v>-3.9699999999999704</v>
      </c>
      <c r="AJ53" s="15">
        <f t="shared" si="12"/>
        <v>-55736</v>
      </c>
      <c r="AK53" s="81"/>
      <c r="AL53"/>
      <c r="AM53"/>
      <c r="AN53"/>
    </row>
    <row r="54" spans="1:40" ht="18.75">
      <c r="A54" s="19">
        <v>45</v>
      </c>
      <c r="B54" s="19" t="s">
        <v>898</v>
      </c>
      <c r="C54" s="19">
        <v>45</v>
      </c>
      <c r="D54" s="21"/>
      <c r="E54" s="34">
        <f t="shared" si="3"/>
        <v>56.91</v>
      </c>
      <c r="F54" s="35">
        <f t="shared" si="4"/>
        <v>354773</v>
      </c>
      <c r="G54" s="34">
        <f t="shared" si="5"/>
        <v>2.65</v>
      </c>
      <c r="H54" s="36">
        <f t="shared" si="6"/>
        <v>22884</v>
      </c>
      <c r="I54" s="21"/>
      <c r="J54" s="19">
        <v>0</v>
      </c>
      <c r="K54" s="19">
        <v>0</v>
      </c>
      <c r="L54" s="16"/>
      <c r="M54" s="16"/>
      <c r="N54" s="36">
        <f t="shared" si="7"/>
        <v>354773</v>
      </c>
      <c r="O54" s="36">
        <f t="shared" si="8"/>
        <v>22884</v>
      </c>
      <c r="P54" s="20"/>
      <c r="Q54" s="85">
        <f t="shared" si="0"/>
        <v>755373.56</v>
      </c>
      <c r="R54" s="20"/>
      <c r="S54" s="15">
        <f t="shared" si="1"/>
        <v>0</v>
      </c>
      <c r="T54" s="122">
        <v>45</v>
      </c>
      <c r="U54" s="71">
        <v>56.91</v>
      </c>
      <c r="V54" s="71">
        <v>354773</v>
      </c>
      <c r="W54" s="15">
        <f t="shared" si="2"/>
        <v>0</v>
      </c>
      <c r="X54">
        <v>45</v>
      </c>
      <c r="Y54">
        <v>2.65</v>
      </c>
      <c r="Z54">
        <v>22884</v>
      </c>
      <c r="AA54"/>
      <c r="AB54" s="115">
        <f>dec!E54</f>
        <v>57</v>
      </c>
      <c r="AC54" s="113">
        <f>dec!F54</f>
        <v>350618</v>
      </c>
      <c r="AD54" s="115">
        <f>dec!G54</f>
        <v>1</v>
      </c>
      <c r="AE54" s="113">
        <f>dec!H54</f>
        <v>5000</v>
      </c>
      <c r="AF54" s="16"/>
      <c r="AG54" s="18">
        <f t="shared" si="9"/>
        <v>-9.0000000000003411E-2</v>
      </c>
      <c r="AH54" s="85">
        <f t="shared" si="10"/>
        <v>4155</v>
      </c>
      <c r="AI54" s="18">
        <f t="shared" si="11"/>
        <v>1.65</v>
      </c>
      <c r="AJ54" s="15">
        <f t="shared" si="12"/>
        <v>17884</v>
      </c>
      <c r="AK54" s="81"/>
      <c r="AL54"/>
      <c r="AM54"/>
      <c r="AN54"/>
    </row>
    <row r="55" spans="1:40" s="1" customFormat="1" ht="18.75">
      <c r="A55" s="17">
        <v>46</v>
      </c>
      <c r="B55" s="17" t="s">
        <v>1326</v>
      </c>
      <c r="C55" s="17">
        <v>46</v>
      </c>
      <c r="D55" s="21"/>
      <c r="E55" s="34">
        <f t="shared" si="3"/>
        <v>0</v>
      </c>
      <c r="F55" s="35">
        <f t="shared" si="4"/>
        <v>0</v>
      </c>
      <c r="G55" s="34">
        <f t="shared" si="5"/>
        <v>1.31</v>
      </c>
      <c r="H55" s="36">
        <f t="shared" si="6"/>
        <v>8829</v>
      </c>
      <c r="I55" s="21"/>
      <c r="J55" s="17">
        <v>0</v>
      </c>
      <c r="K55" s="17">
        <v>0</v>
      </c>
      <c r="L55" s="16"/>
      <c r="M55" s="16"/>
      <c r="N55" s="36">
        <f t="shared" si="7"/>
        <v>0</v>
      </c>
      <c r="O55" s="36">
        <f t="shared" si="8"/>
        <v>8829</v>
      </c>
      <c r="P55" s="16"/>
      <c r="Q55" s="85">
        <f t="shared" si="0"/>
        <v>17659.309999999998</v>
      </c>
      <c r="R55" s="16"/>
      <c r="S55" s="15">
        <f t="shared" si="1"/>
        <v>0</v>
      </c>
      <c r="T55">
        <v>46</v>
      </c>
      <c r="U55"/>
      <c r="V55"/>
      <c r="W55" s="15">
        <f t="shared" si="2"/>
        <v>0</v>
      </c>
      <c r="X55">
        <v>46</v>
      </c>
      <c r="Y55">
        <v>1.31</v>
      </c>
      <c r="Z55">
        <v>8829</v>
      </c>
      <c r="AA55"/>
      <c r="AB55" s="115">
        <f>dec!E55</f>
        <v>0</v>
      </c>
      <c r="AC55" s="113">
        <f>dec!F55</f>
        <v>0</v>
      </c>
      <c r="AD55" s="115">
        <f>dec!G55</f>
        <v>1</v>
      </c>
      <c r="AE55" s="113">
        <f>dec!H55</f>
        <v>6700</v>
      </c>
      <c r="AF55" s="16"/>
      <c r="AG55" s="18">
        <f t="shared" si="9"/>
        <v>0</v>
      </c>
      <c r="AH55" s="85">
        <f t="shared" si="10"/>
        <v>0</v>
      </c>
      <c r="AI55" s="18">
        <f t="shared" si="11"/>
        <v>0.31000000000000005</v>
      </c>
      <c r="AJ55" s="15">
        <f t="shared" si="12"/>
        <v>2129</v>
      </c>
      <c r="AK55" s="81"/>
      <c r="AL55"/>
      <c r="AM55"/>
      <c r="AN55"/>
    </row>
    <row r="56" spans="1:40" s="1" customFormat="1" ht="18.75">
      <c r="A56" s="17">
        <v>47</v>
      </c>
      <c r="B56" s="17" t="s">
        <v>1327</v>
      </c>
      <c r="C56" s="17">
        <v>47</v>
      </c>
      <c r="D56" s="21"/>
      <c r="E56" s="34">
        <f t="shared" si="3"/>
        <v>0</v>
      </c>
      <c r="F56" s="35">
        <f t="shared" si="4"/>
        <v>0</v>
      </c>
      <c r="G56" s="34">
        <f t="shared" si="5"/>
        <v>0</v>
      </c>
      <c r="H56" s="36">
        <f t="shared" si="6"/>
        <v>0</v>
      </c>
      <c r="I56" s="21"/>
      <c r="J56" s="17">
        <v>0</v>
      </c>
      <c r="K56" s="17">
        <v>0</v>
      </c>
      <c r="L56" s="16"/>
      <c r="M56" s="16"/>
      <c r="N56" s="36">
        <f t="shared" si="7"/>
        <v>0</v>
      </c>
      <c r="O56" s="36">
        <f t="shared" si="8"/>
        <v>0</v>
      </c>
      <c r="P56" s="16"/>
      <c r="Q56" s="85">
        <f t="shared" si="0"/>
        <v>0</v>
      </c>
      <c r="R56" s="16"/>
      <c r="S56" s="15">
        <f t="shared" si="1"/>
        <v>0</v>
      </c>
      <c r="T56">
        <v>47</v>
      </c>
      <c r="U56"/>
      <c r="V56"/>
      <c r="W56" s="15">
        <f t="shared" si="2"/>
        <v>0</v>
      </c>
      <c r="X56">
        <v>47</v>
      </c>
      <c r="Y56"/>
      <c r="Z56"/>
      <c r="AA56"/>
      <c r="AB56" s="115">
        <f>dec!E56</f>
        <v>0</v>
      </c>
      <c r="AC56" s="113">
        <f>dec!F56</f>
        <v>0</v>
      </c>
      <c r="AD56" s="115">
        <f>dec!G56</f>
        <v>0</v>
      </c>
      <c r="AE56" s="113">
        <f>dec!H56</f>
        <v>0</v>
      </c>
      <c r="AF56" s="16"/>
      <c r="AG56" s="18">
        <f t="shared" si="9"/>
        <v>0</v>
      </c>
      <c r="AH56" s="85">
        <f t="shared" si="10"/>
        <v>0</v>
      </c>
      <c r="AI56" s="18">
        <f t="shared" si="11"/>
        <v>0</v>
      </c>
      <c r="AJ56" s="15">
        <f t="shared" si="12"/>
        <v>0</v>
      </c>
      <c r="AK56" s="81"/>
      <c r="AL56"/>
      <c r="AM56"/>
      <c r="AN56"/>
    </row>
    <row r="57" spans="1:40" ht="18.75">
      <c r="A57" s="19">
        <v>48</v>
      </c>
      <c r="B57" s="19" t="s">
        <v>1328</v>
      </c>
      <c r="C57" s="19">
        <v>48</v>
      </c>
      <c r="D57" s="21"/>
      <c r="E57" s="34">
        <f t="shared" si="3"/>
        <v>29</v>
      </c>
      <c r="F57" s="35">
        <f t="shared" si="4"/>
        <v>153000</v>
      </c>
      <c r="G57" s="34">
        <f t="shared" si="5"/>
        <v>3.88</v>
      </c>
      <c r="H57" s="36">
        <f t="shared" si="6"/>
        <v>26005</v>
      </c>
      <c r="I57" s="21"/>
      <c r="J57" s="19">
        <v>0</v>
      </c>
      <c r="K57" s="19">
        <v>0</v>
      </c>
      <c r="L57" s="16"/>
      <c r="M57" s="16"/>
      <c r="N57" s="36">
        <f t="shared" si="7"/>
        <v>153000</v>
      </c>
      <c r="O57" s="36">
        <f t="shared" si="8"/>
        <v>26005</v>
      </c>
      <c r="P57" s="20"/>
      <c r="Q57" s="85">
        <f t="shared" si="0"/>
        <v>358042.88</v>
      </c>
      <c r="R57" s="20"/>
      <c r="S57" s="15">
        <f t="shared" si="1"/>
        <v>0</v>
      </c>
      <c r="T57" s="122">
        <v>48</v>
      </c>
      <c r="U57" s="71">
        <v>29</v>
      </c>
      <c r="V57" s="71">
        <v>153000</v>
      </c>
      <c r="W57" s="15">
        <f t="shared" si="2"/>
        <v>0</v>
      </c>
      <c r="X57">
        <v>48</v>
      </c>
      <c r="Y57">
        <v>3.88</v>
      </c>
      <c r="Z57">
        <v>26005</v>
      </c>
      <c r="AA57"/>
      <c r="AB57" s="115">
        <f>dec!E57</f>
        <v>29</v>
      </c>
      <c r="AC57" s="113">
        <f>dec!F57</f>
        <v>153000</v>
      </c>
      <c r="AD57" s="115">
        <f>dec!G57</f>
        <v>3</v>
      </c>
      <c r="AE57" s="113">
        <f>dec!H57</f>
        <v>20100</v>
      </c>
      <c r="AF57" s="16"/>
      <c r="AG57" s="18">
        <f t="shared" si="9"/>
        <v>0</v>
      </c>
      <c r="AH57" s="85">
        <f t="shared" si="10"/>
        <v>0</v>
      </c>
      <c r="AI57" s="18">
        <f t="shared" si="11"/>
        <v>0.87999999999999989</v>
      </c>
      <c r="AJ57" s="15">
        <f t="shared" si="12"/>
        <v>5905</v>
      </c>
      <c r="AK57" s="81"/>
      <c r="AL57"/>
      <c r="AM57"/>
      <c r="AN57"/>
    </row>
    <row r="58" spans="1:40" ht="18.75">
      <c r="A58" s="19">
        <v>49</v>
      </c>
      <c r="B58" s="19" t="s">
        <v>562</v>
      </c>
      <c r="C58" s="19">
        <v>49</v>
      </c>
      <c r="D58" s="21"/>
      <c r="E58" s="34">
        <f t="shared" si="3"/>
        <v>0</v>
      </c>
      <c r="F58" s="35">
        <f t="shared" si="4"/>
        <v>0</v>
      </c>
      <c r="G58" s="34">
        <f t="shared" si="5"/>
        <v>5.41</v>
      </c>
      <c r="H58" s="36">
        <f t="shared" si="6"/>
        <v>36291</v>
      </c>
      <c r="I58" s="21"/>
      <c r="J58" s="19">
        <v>0</v>
      </c>
      <c r="K58" s="19">
        <v>0</v>
      </c>
      <c r="L58" s="16"/>
      <c r="M58" s="16"/>
      <c r="N58" s="36">
        <f t="shared" si="7"/>
        <v>0</v>
      </c>
      <c r="O58" s="36">
        <f t="shared" si="8"/>
        <v>36291</v>
      </c>
      <c r="P58" s="20"/>
      <c r="Q58" s="85">
        <f t="shared" si="0"/>
        <v>72587.41</v>
      </c>
      <c r="R58" s="20"/>
      <c r="S58" s="15">
        <f t="shared" si="1"/>
        <v>0</v>
      </c>
      <c r="T58">
        <v>49</v>
      </c>
      <c r="U58"/>
      <c r="V58"/>
      <c r="W58" s="15">
        <f t="shared" si="2"/>
        <v>0</v>
      </c>
      <c r="X58">
        <v>49</v>
      </c>
      <c r="Y58">
        <v>5.41</v>
      </c>
      <c r="Z58">
        <v>36291</v>
      </c>
      <c r="AA58"/>
      <c r="AB58" s="115">
        <f>dec!E58</f>
        <v>0</v>
      </c>
      <c r="AC58" s="113">
        <f>dec!F58</f>
        <v>0</v>
      </c>
      <c r="AD58" s="115">
        <f>dec!G58</f>
        <v>5</v>
      </c>
      <c r="AE58" s="113">
        <f>dec!H58</f>
        <v>33500</v>
      </c>
      <c r="AF58" s="16"/>
      <c r="AG58" s="18">
        <f t="shared" si="9"/>
        <v>0</v>
      </c>
      <c r="AH58" s="85">
        <f t="shared" si="10"/>
        <v>0</v>
      </c>
      <c r="AI58" s="18">
        <f t="shared" si="11"/>
        <v>0.41000000000000014</v>
      </c>
      <c r="AJ58" s="15">
        <f t="shared" si="12"/>
        <v>2791</v>
      </c>
      <c r="AK58" s="81"/>
      <c r="AL58"/>
      <c r="AM58"/>
      <c r="AN58"/>
    </row>
    <row r="59" spans="1:40" s="1" customFormat="1" ht="18.75">
      <c r="A59" s="17">
        <v>50</v>
      </c>
      <c r="B59" s="17" t="s">
        <v>871</v>
      </c>
      <c r="C59" s="17">
        <v>50</v>
      </c>
      <c r="D59" s="21"/>
      <c r="E59" s="34">
        <f t="shared" si="3"/>
        <v>0</v>
      </c>
      <c r="F59" s="35">
        <f t="shared" si="4"/>
        <v>0</v>
      </c>
      <c r="G59" s="34">
        <f t="shared" si="5"/>
        <v>1.4</v>
      </c>
      <c r="H59" s="36">
        <f t="shared" si="6"/>
        <v>9836</v>
      </c>
      <c r="I59" s="21"/>
      <c r="J59" s="17">
        <v>0</v>
      </c>
      <c r="K59" s="17">
        <v>0</v>
      </c>
      <c r="L59" s="16"/>
      <c r="M59" s="16"/>
      <c r="N59" s="36">
        <f t="shared" si="7"/>
        <v>0</v>
      </c>
      <c r="O59" s="36">
        <f t="shared" si="8"/>
        <v>9836</v>
      </c>
      <c r="P59" s="16"/>
      <c r="Q59" s="85">
        <f t="shared" si="0"/>
        <v>19673.400000000001</v>
      </c>
      <c r="R59" s="16"/>
      <c r="S59" s="15">
        <f t="shared" si="1"/>
        <v>0</v>
      </c>
      <c r="T59">
        <v>50</v>
      </c>
      <c r="U59"/>
      <c r="V59"/>
      <c r="W59" s="15">
        <f t="shared" si="2"/>
        <v>0</v>
      </c>
      <c r="X59">
        <v>50</v>
      </c>
      <c r="Y59">
        <v>1.4</v>
      </c>
      <c r="Z59">
        <v>9836</v>
      </c>
      <c r="AA59"/>
      <c r="AB59" s="115">
        <f>dec!E59</f>
        <v>0</v>
      </c>
      <c r="AC59" s="113">
        <f>dec!F59</f>
        <v>0</v>
      </c>
      <c r="AD59" s="115">
        <f>dec!G59</f>
        <v>1</v>
      </c>
      <c r="AE59" s="113">
        <f>dec!H59</f>
        <v>6700</v>
      </c>
      <c r="AF59" s="16"/>
      <c r="AG59" s="18">
        <f t="shared" si="9"/>
        <v>0</v>
      </c>
      <c r="AH59" s="85">
        <f t="shared" si="10"/>
        <v>0</v>
      </c>
      <c r="AI59" s="18">
        <f t="shared" si="11"/>
        <v>0.39999999999999991</v>
      </c>
      <c r="AJ59" s="15">
        <f t="shared" si="12"/>
        <v>3136</v>
      </c>
      <c r="AK59" s="81"/>
      <c r="AL59"/>
      <c r="AM59"/>
      <c r="AN59"/>
    </row>
    <row r="60" spans="1:40" s="1" customFormat="1" ht="18.75">
      <c r="A60" s="17">
        <v>51</v>
      </c>
      <c r="B60" s="17" t="s">
        <v>1269</v>
      </c>
      <c r="C60" s="17">
        <v>51</v>
      </c>
      <c r="D60" s="21"/>
      <c r="E60" s="34">
        <f t="shared" si="3"/>
        <v>0</v>
      </c>
      <c r="F60" s="35">
        <f t="shared" si="4"/>
        <v>0</v>
      </c>
      <c r="G60" s="34">
        <f t="shared" si="5"/>
        <v>0</v>
      </c>
      <c r="H60" s="36">
        <f t="shared" si="6"/>
        <v>0</v>
      </c>
      <c r="I60" s="21"/>
      <c r="J60" s="17">
        <v>0</v>
      </c>
      <c r="K60" s="17">
        <v>0</v>
      </c>
      <c r="L60" s="16"/>
      <c r="M60" s="16"/>
      <c r="N60" s="36">
        <f t="shared" si="7"/>
        <v>0</v>
      </c>
      <c r="O60" s="36">
        <f t="shared" si="8"/>
        <v>0</v>
      </c>
      <c r="P60" s="16"/>
      <c r="Q60" s="85">
        <f t="shared" si="0"/>
        <v>0</v>
      </c>
      <c r="R60" s="16"/>
      <c r="S60" s="15">
        <f t="shared" si="1"/>
        <v>0</v>
      </c>
      <c r="T60">
        <v>51</v>
      </c>
      <c r="U60"/>
      <c r="V60"/>
      <c r="W60" s="15">
        <f t="shared" si="2"/>
        <v>0</v>
      </c>
      <c r="X60">
        <v>51</v>
      </c>
      <c r="Y60"/>
      <c r="Z60"/>
      <c r="AA60"/>
      <c r="AB60" s="115">
        <f>dec!E60</f>
        <v>0</v>
      </c>
      <c r="AC60" s="113">
        <f>dec!F60</f>
        <v>0</v>
      </c>
      <c r="AD60" s="115">
        <f>dec!G60</f>
        <v>0</v>
      </c>
      <c r="AE60" s="113">
        <f>dec!H60</f>
        <v>0</v>
      </c>
      <c r="AF60" s="16"/>
      <c r="AG60" s="18">
        <f t="shared" si="9"/>
        <v>0</v>
      </c>
      <c r="AH60" s="85">
        <f t="shared" si="10"/>
        <v>0</v>
      </c>
      <c r="AI60" s="18">
        <f t="shared" si="11"/>
        <v>0</v>
      </c>
      <c r="AJ60" s="15">
        <f t="shared" si="12"/>
        <v>0</v>
      </c>
      <c r="AK60" s="81"/>
      <c r="AL60"/>
      <c r="AM60"/>
      <c r="AN60"/>
    </row>
    <row r="61" spans="1:40" s="1" customFormat="1" ht="18.75">
      <c r="A61" s="17">
        <v>52</v>
      </c>
      <c r="B61" s="17" t="s">
        <v>863</v>
      </c>
      <c r="C61" s="17">
        <v>52</v>
      </c>
      <c r="D61" s="21"/>
      <c r="E61" s="34">
        <f t="shared" si="3"/>
        <v>22.560000000000002</v>
      </c>
      <c r="F61" s="35">
        <f t="shared" si="4"/>
        <v>174142</v>
      </c>
      <c r="G61" s="34">
        <f t="shared" si="5"/>
        <v>5.5</v>
      </c>
      <c r="H61" s="36">
        <f t="shared" si="6"/>
        <v>34622</v>
      </c>
      <c r="I61" s="21"/>
      <c r="J61" s="17">
        <v>0</v>
      </c>
      <c r="K61" s="17">
        <v>0</v>
      </c>
      <c r="L61" s="16"/>
      <c r="M61" s="16"/>
      <c r="N61" s="36">
        <f t="shared" si="7"/>
        <v>174142</v>
      </c>
      <c r="O61" s="36">
        <f t="shared" si="8"/>
        <v>34622</v>
      </c>
      <c r="P61" s="16"/>
      <c r="Q61" s="85">
        <f t="shared" si="0"/>
        <v>417556.06</v>
      </c>
      <c r="R61" s="16"/>
      <c r="S61" s="15">
        <f t="shared" si="1"/>
        <v>0</v>
      </c>
      <c r="T61" s="122">
        <v>52</v>
      </c>
      <c r="U61" s="71">
        <v>22.560000000000002</v>
      </c>
      <c r="V61" s="71">
        <v>174142</v>
      </c>
      <c r="W61" s="15">
        <f t="shared" si="2"/>
        <v>0</v>
      </c>
      <c r="X61">
        <v>52</v>
      </c>
      <c r="Y61">
        <v>5.5</v>
      </c>
      <c r="Z61">
        <v>34622</v>
      </c>
      <c r="AA61"/>
      <c r="AB61" s="115">
        <f>dec!E61</f>
        <v>23</v>
      </c>
      <c r="AC61" s="113">
        <f>dec!F61</f>
        <v>167791</v>
      </c>
      <c r="AD61" s="115">
        <f>dec!G61</f>
        <v>6</v>
      </c>
      <c r="AE61" s="113">
        <f>dec!H61</f>
        <v>40200</v>
      </c>
      <c r="AF61" s="16"/>
      <c r="AG61" s="18">
        <f t="shared" si="9"/>
        <v>-0.43999999999999773</v>
      </c>
      <c r="AH61" s="85">
        <f t="shared" si="10"/>
        <v>6351</v>
      </c>
      <c r="AI61" s="18">
        <f t="shared" si="11"/>
        <v>-0.5</v>
      </c>
      <c r="AJ61" s="15">
        <f t="shared" si="12"/>
        <v>-5578</v>
      </c>
      <c r="AK61" s="81"/>
      <c r="AL61"/>
      <c r="AM61"/>
      <c r="AN61"/>
    </row>
    <row r="62" spans="1:40" s="1" customFormat="1" ht="18.75">
      <c r="A62" s="17">
        <v>53</v>
      </c>
      <c r="B62" s="17" t="s">
        <v>1329</v>
      </c>
      <c r="C62" s="17">
        <v>53</v>
      </c>
      <c r="D62" s="21"/>
      <c r="E62" s="34">
        <f t="shared" si="3"/>
        <v>0</v>
      </c>
      <c r="F62" s="35">
        <f t="shared" si="4"/>
        <v>0</v>
      </c>
      <c r="G62" s="34">
        <f t="shared" si="5"/>
        <v>0</v>
      </c>
      <c r="H62" s="36">
        <f t="shared" si="6"/>
        <v>0</v>
      </c>
      <c r="I62" s="21"/>
      <c r="J62" s="17">
        <v>0</v>
      </c>
      <c r="K62" s="17">
        <v>0</v>
      </c>
      <c r="L62" s="16"/>
      <c r="M62" s="16"/>
      <c r="N62" s="36">
        <f t="shared" si="7"/>
        <v>0</v>
      </c>
      <c r="O62" s="36">
        <f t="shared" si="8"/>
        <v>0</v>
      </c>
      <c r="P62" s="16"/>
      <c r="Q62" s="85">
        <f t="shared" si="0"/>
        <v>0</v>
      </c>
      <c r="R62" s="16"/>
      <c r="S62" s="15">
        <f t="shared" si="1"/>
        <v>0</v>
      </c>
      <c r="T62">
        <v>53</v>
      </c>
      <c r="U62"/>
      <c r="V62"/>
      <c r="W62" s="15">
        <f t="shared" si="2"/>
        <v>0</v>
      </c>
      <c r="X62">
        <v>53</v>
      </c>
      <c r="Y62"/>
      <c r="Z62"/>
      <c r="AA62"/>
      <c r="AB62" s="115">
        <f>dec!E62</f>
        <v>0</v>
      </c>
      <c r="AC62" s="113">
        <f>dec!F62</f>
        <v>0</v>
      </c>
      <c r="AD62" s="115">
        <f>dec!G62</f>
        <v>0</v>
      </c>
      <c r="AE62" s="113">
        <f>dec!H62</f>
        <v>0</v>
      </c>
      <c r="AF62" s="16"/>
      <c r="AG62" s="18">
        <f t="shared" si="9"/>
        <v>0</v>
      </c>
      <c r="AH62" s="85">
        <f t="shared" si="10"/>
        <v>0</v>
      </c>
      <c r="AI62" s="18">
        <f t="shared" si="11"/>
        <v>0</v>
      </c>
      <c r="AJ62" s="15">
        <f t="shared" si="12"/>
        <v>0</v>
      </c>
      <c r="AK62" s="81"/>
      <c r="AL62"/>
      <c r="AM62"/>
      <c r="AN62"/>
    </row>
    <row r="63" spans="1:40" s="1" customFormat="1" ht="18.75">
      <c r="A63" s="17">
        <v>54</v>
      </c>
      <c r="B63" s="17" t="s">
        <v>1330</v>
      </c>
      <c r="C63" s="17">
        <v>54</v>
      </c>
      <c r="D63" s="21"/>
      <c r="E63" s="34">
        <f t="shared" si="3"/>
        <v>0</v>
      </c>
      <c r="F63" s="35">
        <f t="shared" si="4"/>
        <v>0</v>
      </c>
      <c r="G63" s="34">
        <f t="shared" si="5"/>
        <v>0</v>
      </c>
      <c r="H63" s="36">
        <f t="shared" si="6"/>
        <v>0</v>
      </c>
      <c r="I63" s="21"/>
      <c r="J63" s="17">
        <v>0</v>
      </c>
      <c r="K63" s="17">
        <v>0</v>
      </c>
      <c r="L63" s="16"/>
      <c r="M63" s="16"/>
      <c r="N63" s="36">
        <f t="shared" si="7"/>
        <v>0</v>
      </c>
      <c r="O63" s="36">
        <f t="shared" si="8"/>
        <v>0</v>
      </c>
      <c r="P63" s="16"/>
      <c r="Q63" s="85">
        <f t="shared" si="0"/>
        <v>0</v>
      </c>
      <c r="R63" s="16"/>
      <c r="S63" s="15">
        <f t="shared" si="1"/>
        <v>0</v>
      </c>
      <c r="T63">
        <v>54</v>
      </c>
      <c r="U63"/>
      <c r="V63"/>
      <c r="W63" s="15">
        <f t="shared" si="2"/>
        <v>0</v>
      </c>
      <c r="X63">
        <v>54</v>
      </c>
      <c r="Y63"/>
      <c r="Z63"/>
      <c r="AA63"/>
      <c r="AB63" s="115">
        <f>dec!E63</f>
        <v>0</v>
      </c>
      <c r="AC63" s="113">
        <f>dec!F63</f>
        <v>0</v>
      </c>
      <c r="AD63" s="115">
        <f>dec!G63</f>
        <v>0</v>
      </c>
      <c r="AE63" s="113">
        <f>dec!H63</f>
        <v>0</v>
      </c>
      <c r="AF63" s="16"/>
      <c r="AG63" s="18">
        <f t="shared" si="9"/>
        <v>0</v>
      </c>
      <c r="AH63" s="85">
        <f t="shared" si="10"/>
        <v>0</v>
      </c>
      <c r="AI63" s="18">
        <f t="shared" si="11"/>
        <v>0</v>
      </c>
      <c r="AJ63" s="15">
        <f t="shared" si="12"/>
        <v>0</v>
      </c>
      <c r="AK63" s="81"/>
      <c r="AL63"/>
      <c r="AM63"/>
      <c r="AN63"/>
    </row>
    <row r="64" spans="1:40" ht="18.75">
      <c r="A64" s="19">
        <v>55</v>
      </c>
      <c r="B64" s="19" t="s">
        <v>775</v>
      </c>
      <c r="C64" s="19">
        <v>55</v>
      </c>
      <c r="D64" s="21"/>
      <c r="E64" s="34">
        <f t="shared" si="3"/>
        <v>0</v>
      </c>
      <c r="F64" s="35">
        <f t="shared" si="4"/>
        <v>0</v>
      </c>
      <c r="G64" s="34">
        <f t="shared" si="5"/>
        <v>0</v>
      </c>
      <c r="H64" s="36">
        <f t="shared" si="6"/>
        <v>0</v>
      </c>
      <c r="I64" s="21"/>
      <c r="J64" s="19">
        <v>0</v>
      </c>
      <c r="K64" s="19">
        <v>0</v>
      </c>
      <c r="L64" s="16"/>
      <c r="M64" s="16"/>
      <c r="N64" s="36">
        <f t="shared" si="7"/>
        <v>0</v>
      </c>
      <c r="O64" s="36">
        <f t="shared" si="8"/>
        <v>0</v>
      </c>
      <c r="P64" s="20"/>
      <c r="Q64" s="85">
        <f t="shared" si="0"/>
        <v>0</v>
      </c>
      <c r="R64" s="20"/>
      <c r="S64" s="15">
        <f t="shared" si="1"/>
        <v>0</v>
      </c>
      <c r="T64">
        <v>55</v>
      </c>
      <c r="U64"/>
      <c r="V64"/>
      <c r="W64" s="15">
        <f t="shared" si="2"/>
        <v>0</v>
      </c>
      <c r="X64">
        <v>55</v>
      </c>
      <c r="Y64"/>
      <c r="Z64"/>
      <c r="AA64"/>
      <c r="AB64" s="115">
        <f>dec!E64</f>
        <v>0</v>
      </c>
      <c r="AC64" s="113">
        <f>dec!F64</f>
        <v>0</v>
      </c>
      <c r="AD64" s="115">
        <f>dec!G64</f>
        <v>0</v>
      </c>
      <c r="AE64" s="113">
        <f>dec!H64</f>
        <v>0</v>
      </c>
      <c r="AF64" s="16"/>
      <c r="AG64" s="18">
        <f t="shared" si="9"/>
        <v>0</v>
      </c>
      <c r="AH64" s="85">
        <f t="shared" si="10"/>
        <v>0</v>
      </c>
      <c r="AI64" s="18">
        <f t="shared" si="11"/>
        <v>0</v>
      </c>
      <c r="AJ64" s="15">
        <f t="shared" si="12"/>
        <v>0</v>
      </c>
      <c r="AK64" s="81"/>
      <c r="AL64"/>
      <c r="AM64"/>
      <c r="AN64"/>
    </row>
    <row r="65" spans="1:40" ht="18.75">
      <c r="A65" s="19">
        <v>56</v>
      </c>
      <c r="B65" s="19" t="s">
        <v>784</v>
      </c>
      <c r="C65" s="19">
        <v>56</v>
      </c>
      <c r="D65" s="21"/>
      <c r="E65" s="34">
        <f t="shared" si="3"/>
        <v>57.89</v>
      </c>
      <c r="F65" s="35">
        <f t="shared" si="4"/>
        <v>425721</v>
      </c>
      <c r="G65" s="34">
        <f t="shared" si="5"/>
        <v>30.27</v>
      </c>
      <c r="H65" s="36">
        <f t="shared" si="6"/>
        <v>160391</v>
      </c>
      <c r="I65" s="21"/>
      <c r="J65" s="19">
        <v>0</v>
      </c>
      <c r="K65" s="19">
        <v>0</v>
      </c>
      <c r="L65" s="16"/>
      <c r="M65" s="16"/>
      <c r="N65" s="36">
        <f t="shared" si="7"/>
        <v>425721</v>
      </c>
      <c r="O65" s="36">
        <f t="shared" si="8"/>
        <v>160391</v>
      </c>
      <c r="P65" s="20"/>
      <c r="Q65" s="85">
        <f t="shared" si="0"/>
        <v>1172312.1600000001</v>
      </c>
      <c r="R65" s="20"/>
      <c r="S65" s="15">
        <f t="shared" si="1"/>
        <v>0</v>
      </c>
      <c r="T65" s="122">
        <v>56</v>
      </c>
      <c r="U65" s="71">
        <v>57.89</v>
      </c>
      <c r="V65" s="71">
        <v>425721</v>
      </c>
      <c r="W65" s="15">
        <f t="shared" si="2"/>
        <v>0</v>
      </c>
      <c r="X65">
        <v>56</v>
      </c>
      <c r="Y65">
        <v>30.27</v>
      </c>
      <c r="Z65">
        <v>160391</v>
      </c>
      <c r="AA65"/>
      <c r="AB65" s="115">
        <f>dec!E65</f>
        <v>59</v>
      </c>
      <c r="AC65" s="113">
        <f>dec!F65</f>
        <v>375373</v>
      </c>
      <c r="AD65" s="115">
        <f>dec!G65</f>
        <v>29.5</v>
      </c>
      <c r="AE65" s="113">
        <f>dec!H65</f>
        <v>207601</v>
      </c>
      <c r="AF65" s="16"/>
      <c r="AG65" s="18">
        <f t="shared" si="9"/>
        <v>-1.1099999999999994</v>
      </c>
      <c r="AH65" s="85">
        <f t="shared" si="10"/>
        <v>50348</v>
      </c>
      <c r="AI65" s="18">
        <f t="shared" si="11"/>
        <v>0.76999999999999957</v>
      </c>
      <c r="AJ65" s="15">
        <f t="shared" si="12"/>
        <v>-47210</v>
      </c>
      <c r="AK65" s="81"/>
      <c r="AL65"/>
      <c r="AM65"/>
      <c r="AN65"/>
    </row>
    <row r="66" spans="1:40" s="1" customFormat="1" ht="18.75">
      <c r="A66" s="17">
        <v>57</v>
      </c>
      <c r="B66" s="17" t="s">
        <v>1331</v>
      </c>
      <c r="C66" s="17">
        <v>57</v>
      </c>
      <c r="D66" s="21"/>
      <c r="E66" s="34">
        <f t="shared" si="3"/>
        <v>0</v>
      </c>
      <c r="F66" s="35">
        <f t="shared" si="4"/>
        <v>0</v>
      </c>
      <c r="G66" s="34">
        <f t="shared" si="5"/>
        <v>10.89</v>
      </c>
      <c r="H66" s="36">
        <f t="shared" si="6"/>
        <v>71497</v>
      </c>
      <c r="I66" s="21"/>
      <c r="J66" s="17">
        <v>0</v>
      </c>
      <c r="K66" s="17">
        <v>0</v>
      </c>
      <c r="L66" s="16"/>
      <c r="M66" s="16"/>
      <c r="N66" s="36">
        <f t="shared" si="7"/>
        <v>0</v>
      </c>
      <c r="O66" s="36">
        <f t="shared" si="8"/>
        <v>71497</v>
      </c>
      <c r="P66" s="16"/>
      <c r="Q66" s="85">
        <f t="shared" si="0"/>
        <v>143004.89000000001</v>
      </c>
      <c r="R66" s="16"/>
      <c r="S66" s="15">
        <f t="shared" si="1"/>
        <v>0</v>
      </c>
      <c r="T66">
        <v>57</v>
      </c>
      <c r="U66"/>
      <c r="V66"/>
      <c r="W66" s="15">
        <f t="shared" si="2"/>
        <v>0</v>
      </c>
      <c r="X66">
        <v>57</v>
      </c>
      <c r="Y66">
        <v>10.89</v>
      </c>
      <c r="Z66">
        <v>71497</v>
      </c>
      <c r="AA66"/>
      <c r="AB66" s="115">
        <f>dec!E66</f>
        <v>0</v>
      </c>
      <c r="AC66" s="113">
        <f>dec!F66</f>
        <v>0</v>
      </c>
      <c r="AD66" s="115">
        <f>dec!G66</f>
        <v>8</v>
      </c>
      <c r="AE66" s="113">
        <f>dec!H66</f>
        <v>51900</v>
      </c>
      <c r="AF66" s="16"/>
      <c r="AG66" s="18">
        <f t="shared" si="9"/>
        <v>0</v>
      </c>
      <c r="AH66" s="85">
        <f t="shared" si="10"/>
        <v>0</v>
      </c>
      <c r="AI66" s="18">
        <f t="shared" si="11"/>
        <v>2.8900000000000006</v>
      </c>
      <c r="AJ66" s="15">
        <f t="shared" si="12"/>
        <v>19597</v>
      </c>
      <c r="AK66" s="81"/>
      <c r="AL66"/>
      <c r="AM66"/>
      <c r="AN66"/>
    </row>
    <row r="67" spans="1:40" s="1" customFormat="1" ht="18.75">
      <c r="A67" s="17">
        <v>58</v>
      </c>
      <c r="B67" s="17" t="s">
        <v>1332</v>
      </c>
      <c r="C67" s="17">
        <v>58</v>
      </c>
      <c r="D67" s="21"/>
      <c r="E67" s="34">
        <f t="shared" si="3"/>
        <v>0</v>
      </c>
      <c r="F67" s="35">
        <f t="shared" si="4"/>
        <v>0</v>
      </c>
      <c r="G67" s="34">
        <f t="shared" si="5"/>
        <v>0</v>
      </c>
      <c r="H67" s="36">
        <f t="shared" si="6"/>
        <v>0</v>
      </c>
      <c r="I67" s="21"/>
      <c r="J67" s="17">
        <v>0</v>
      </c>
      <c r="K67" s="17">
        <v>0</v>
      </c>
      <c r="L67" s="16"/>
      <c r="M67" s="16"/>
      <c r="N67" s="36">
        <f t="shared" si="7"/>
        <v>0</v>
      </c>
      <c r="O67" s="36">
        <f t="shared" si="8"/>
        <v>0</v>
      </c>
      <c r="P67" s="16"/>
      <c r="Q67" s="85">
        <f t="shared" si="0"/>
        <v>0</v>
      </c>
      <c r="R67" s="16"/>
      <c r="S67" s="15">
        <f t="shared" si="1"/>
        <v>0</v>
      </c>
      <c r="T67">
        <v>58</v>
      </c>
      <c r="U67"/>
      <c r="V67"/>
      <c r="W67" s="15">
        <f t="shared" si="2"/>
        <v>0</v>
      </c>
      <c r="X67">
        <v>58</v>
      </c>
      <c r="Y67"/>
      <c r="Z67"/>
      <c r="AA67"/>
      <c r="AB67" s="115">
        <f>dec!E67</f>
        <v>0</v>
      </c>
      <c r="AC67" s="113">
        <f>dec!F67</f>
        <v>0</v>
      </c>
      <c r="AD67" s="115">
        <f>dec!G67</f>
        <v>0</v>
      </c>
      <c r="AE67" s="113">
        <f>dec!H67</f>
        <v>0</v>
      </c>
      <c r="AF67" s="16"/>
      <c r="AG67" s="18">
        <f t="shared" si="9"/>
        <v>0</v>
      </c>
      <c r="AH67" s="85">
        <f t="shared" si="10"/>
        <v>0</v>
      </c>
      <c r="AI67" s="18">
        <f t="shared" si="11"/>
        <v>0</v>
      </c>
      <c r="AJ67" s="15">
        <f t="shared" si="12"/>
        <v>0</v>
      </c>
      <c r="AK67" s="81"/>
      <c r="AL67"/>
      <c r="AM67"/>
      <c r="AN67"/>
    </row>
    <row r="68" spans="1:40" s="1" customFormat="1" ht="18.75">
      <c r="A68" s="17">
        <v>59</v>
      </c>
      <c r="B68" s="17" t="s">
        <v>1333</v>
      </c>
      <c r="C68" s="17">
        <v>59</v>
      </c>
      <c r="D68" s="21"/>
      <c r="E68" s="34">
        <f t="shared" si="3"/>
        <v>0</v>
      </c>
      <c r="F68" s="35">
        <f t="shared" si="4"/>
        <v>0</v>
      </c>
      <c r="G68" s="34">
        <f t="shared" si="5"/>
        <v>0</v>
      </c>
      <c r="H68" s="36">
        <f t="shared" si="6"/>
        <v>0</v>
      </c>
      <c r="I68" s="21"/>
      <c r="J68" s="17">
        <v>0</v>
      </c>
      <c r="K68" s="17">
        <v>0</v>
      </c>
      <c r="L68" s="16"/>
      <c r="M68" s="16"/>
      <c r="N68" s="36">
        <f t="shared" si="7"/>
        <v>0</v>
      </c>
      <c r="O68" s="36">
        <f t="shared" si="8"/>
        <v>0</v>
      </c>
      <c r="P68" s="16"/>
      <c r="Q68" s="85">
        <f t="shared" si="0"/>
        <v>0</v>
      </c>
      <c r="R68" s="16"/>
      <c r="S68" s="15">
        <f t="shared" si="1"/>
        <v>0</v>
      </c>
      <c r="T68">
        <v>59</v>
      </c>
      <c r="U68"/>
      <c r="V68"/>
      <c r="W68" s="15">
        <f t="shared" si="2"/>
        <v>0</v>
      </c>
      <c r="X68">
        <v>59</v>
      </c>
      <c r="Y68"/>
      <c r="Z68"/>
      <c r="AA68"/>
      <c r="AB68" s="115">
        <f>dec!E68</f>
        <v>0</v>
      </c>
      <c r="AC68" s="113">
        <f>dec!F68</f>
        <v>0</v>
      </c>
      <c r="AD68" s="115">
        <f>dec!G68</f>
        <v>0</v>
      </c>
      <c r="AE68" s="113">
        <f>dec!H68</f>
        <v>0</v>
      </c>
      <c r="AF68" s="16"/>
      <c r="AG68" s="18">
        <f t="shared" si="9"/>
        <v>0</v>
      </c>
      <c r="AH68" s="85">
        <f t="shared" si="10"/>
        <v>0</v>
      </c>
      <c r="AI68" s="18">
        <f t="shared" si="11"/>
        <v>0</v>
      </c>
      <c r="AJ68" s="15">
        <f t="shared" si="12"/>
        <v>0</v>
      </c>
      <c r="AK68" s="81"/>
      <c r="AL68"/>
      <c r="AM68"/>
      <c r="AN68"/>
    </row>
    <row r="69" spans="1:40" s="1" customFormat="1" ht="18.75">
      <c r="A69" s="17">
        <v>60</v>
      </c>
      <c r="B69" s="17" t="s">
        <v>1334</v>
      </c>
      <c r="C69" s="17">
        <v>60</v>
      </c>
      <c r="D69" s="21"/>
      <c r="E69" s="34">
        <f t="shared" si="3"/>
        <v>0</v>
      </c>
      <c r="F69" s="35">
        <f t="shared" si="4"/>
        <v>0</v>
      </c>
      <c r="G69" s="34">
        <f t="shared" si="5"/>
        <v>0</v>
      </c>
      <c r="H69" s="36">
        <f t="shared" si="6"/>
        <v>0</v>
      </c>
      <c r="I69" s="21"/>
      <c r="J69" s="17">
        <v>0</v>
      </c>
      <c r="K69" s="17">
        <v>0</v>
      </c>
      <c r="L69" s="16"/>
      <c r="M69" s="16"/>
      <c r="N69" s="36">
        <f t="shared" si="7"/>
        <v>0</v>
      </c>
      <c r="O69" s="36">
        <f t="shared" si="8"/>
        <v>0</v>
      </c>
      <c r="P69" s="16"/>
      <c r="Q69" s="85">
        <f t="shared" si="0"/>
        <v>0</v>
      </c>
      <c r="R69" s="16"/>
      <c r="S69" s="15">
        <f t="shared" si="1"/>
        <v>0</v>
      </c>
      <c r="T69">
        <v>60</v>
      </c>
      <c r="U69"/>
      <c r="V69"/>
      <c r="W69" s="15">
        <f t="shared" si="2"/>
        <v>0</v>
      </c>
      <c r="X69">
        <v>60</v>
      </c>
      <c r="Y69"/>
      <c r="Z69"/>
      <c r="AA69"/>
      <c r="AB69" s="115">
        <f>dec!E69</f>
        <v>0</v>
      </c>
      <c r="AC69" s="113">
        <f>dec!F69</f>
        <v>0</v>
      </c>
      <c r="AD69" s="115">
        <f>dec!G69</f>
        <v>0</v>
      </c>
      <c r="AE69" s="113">
        <f>dec!H69</f>
        <v>0</v>
      </c>
      <c r="AF69" s="16"/>
      <c r="AG69" s="18">
        <f t="shared" si="9"/>
        <v>0</v>
      </c>
      <c r="AH69" s="85">
        <f t="shared" si="10"/>
        <v>0</v>
      </c>
      <c r="AI69" s="18">
        <f t="shared" si="11"/>
        <v>0</v>
      </c>
      <c r="AJ69" s="15">
        <f t="shared" si="12"/>
        <v>0</v>
      </c>
      <c r="AK69" s="81"/>
      <c r="AL69"/>
      <c r="AM69"/>
      <c r="AN69"/>
    </row>
    <row r="70" spans="1:40" ht="18.75">
      <c r="A70" s="19">
        <v>61</v>
      </c>
      <c r="B70" s="19" t="s">
        <v>573</v>
      </c>
      <c r="C70" s="19">
        <v>61</v>
      </c>
      <c r="D70" s="21"/>
      <c r="E70" s="34">
        <f t="shared" si="3"/>
        <v>190.44</v>
      </c>
      <c r="F70" s="35">
        <f t="shared" si="4"/>
        <v>988909</v>
      </c>
      <c r="G70" s="34">
        <f t="shared" si="5"/>
        <v>145.31000000000003</v>
      </c>
      <c r="H70" s="36">
        <f t="shared" si="6"/>
        <v>880719</v>
      </c>
      <c r="I70" s="21"/>
      <c r="J70" s="19">
        <v>0</v>
      </c>
      <c r="K70" s="19">
        <v>0</v>
      </c>
      <c r="L70" s="16"/>
      <c r="M70" s="16"/>
      <c r="N70" s="36">
        <f t="shared" si="7"/>
        <v>988909</v>
      </c>
      <c r="O70" s="36">
        <f t="shared" si="8"/>
        <v>880719</v>
      </c>
      <c r="P70" s="20"/>
      <c r="Q70" s="85">
        <f t="shared" si="0"/>
        <v>3739591.75</v>
      </c>
      <c r="R70" s="20"/>
      <c r="S70" s="15">
        <f t="shared" si="1"/>
        <v>0</v>
      </c>
      <c r="T70" s="122">
        <v>61</v>
      </c>
      <c r="U70" s="71">
        <v>190.44</v>
      </c>
      <c r="V70" s="71">
        <v>988909</v>
      </c>
      <c r="W70" s="15">
        <f t="shared" si="2"/>
        <v>0</v>
      </c>
      <c r="X70">
        <v>61</v>
      </c>
      <c r="Y70">
        <v>145.31000000000003</v>
      </c>
      <c r="Z70">
        <v>880719</v>
      </c>
      <c r="AA70"/>
      <c r="AB70" s="115">
        <f>dec!E70</f>
        <v>195</v>
      </c>
      <c r="AC70" s="113">
        <f>dec!F70</f>
        <v>1009093</v>
      </c>
      <c r="AD70" s="115">
        <f>dec!G70</f>
        <v>136</v>
      </c>
      <c r="AE70" s="113">
        <f>dec!H70</f>
        <v>777720</v>
      </c>
      <c r="AF70" s="16"/>
      <c r="AG70" s="18">
        <f t="shared" si="9"/>
        <v>-4.5600000000000023</v>
      </c>
      <c r="AH70" s="85">
        <f t="shared" si="10"/>
        <v>-20184</v>
      </c>
      <c r="AI70" s="18">
        <f t="shared" si="11"/>
        <v>9.3100000000000307</v>
      </c>
      <c r="AJ70" s="15">
        <f t="shared" si="12"/>
        <v>102999</v>
      </c>
      <c r="AK70" s="81"/>
      <c r="AL70"/>
      <c r="AM70"/>
      <c r="AN70"/>
    </row>
    <row r="71" spans="1:40" s="1" customFormat="1" ht="18.75">
      <c r="A71" s="17">
        <v>62</v>
      </c>
      <c r="B71" s="17" t="s">
        <v>1335</v>
      </c>
      <c r="C71" s="17">
        <v>62</v>
      </c>
      <c r="D71" s="21"/>
      <c r="E71" s="34">
        <f t="shared" si="3"/>
        <v>0</v>
      </c>
      <c r="F71" s="35">
        <f t="shared" si="4"/>
        <v>0</v>
      </c>
      <c r="G71" s="34">
        <f t="shared" si="5"/>
        <v>0</v>
      </c>
      <c r="H71" s="36">
        <f t="shared" si="6"/>
        <v>0</v>
      </c>
      <c r="I71" s="21"/>
      <c r="J71" s="17">
        <v>0</v>
      </c>
      <c r="K71" s="17">
        <v>0</v>
      </c>
      <c r="L71" s="16"/>
      <c r="M71" s="16"/>
      <c r="N71" s="36">
        <f t="shared" si="7"/>
        <v>0</v>
      </c>
      <c r="O71" s="36">
        <f t="shared" si="8"/>
        <v>0</v>
      </c>
      <c r="P71" s="16"/>
      <c r="Q71" s="85">
        <f t="shared" si="0"/>
        <v>0</v>
      </c>
      <c r="R71" s="16"/>
      <c r="S71" s="15">
        <f t="shared" si="1"/>
        <v>0</v>
      </c>
      <c r="T71">
        <v>62</v>
      </c>
      <c r="U71"/>
      <c r="V71"/>
      <c r="W71" s="15">
        <f t="shared" si="2"/>
        <v>0</v>
      </c>
      <c r="X71">
        <v>62</v>
      </c>
      <c r="Y71"/>
      <c r="Z71"/>
      <c r="AA71"/>
      <c r="AB71" s="115">
        <f>dec!E71</f>
        <v>0</v>
      </c>
      <c r="AC71" s="113">
        <f>dec!F71</f>
        <v>0</v>
      </c>
      <c r="AD71" s="115">
        <f>dec!G71</f>
        <v>0</v>
      </c>
      <c r="AE71" s="113">
        <f>dec!H71</f>
        <v>0</v>
      </c>
      <c r="AF71" s="16"/>
      <c r="AG71" s="18">
        <f t="shared" si="9"/>
        <v>0</v>
      </c>
      <c r="AH71" s="85">
        <f t="shared" si="10"/>
        <v>0</v>
      </c>
      <c r="AI71" s="18">
        <f t="shared" si="11"/>
        <v>0</v>
      </c>
      <c r="AJ71" s="15">
        <f t="shared" si="12"/>
        <v>0</v>
      </c>
      <c r="AK71" s="81"/>
      <c r="AL71"/>
      <c r="AM71"/>
      <c r="AN71"/>
    </row>
    <row r="72" spans="1:40" ht="18.75">
      <c r="A72" s="19">
        <v>63</v>
      </c>
      <c r="B72" s="19" t="s">
        <v>911</v>
      </c>
      <c r="C72" s="19">
        <v>63</v>
      </c>
      <c r="D72" s="21"/>
      <c r="E72" s="34">
        <f t="shared" si="3"/>
        <v>35.39</v>
      </c>
      <c r="F72" s="35">
        <f t="shared" si="4"/>
        <v>203013</v>
      </c>
      <c r="G72" s="34">
        <f t="shared" si="5"/>
        <v>17.779999999999998</v>
      </c>
      <c r="H72" s="36">
        <f t="shared" si="6"/>
        <v>133934</v>
      </c>
      <c r="I72" s="21"/>
      <c r="J72" s="19">
        <v>0</v>
      </c>
      <c r="K72" s="19">
        <v>0</v>
      </c>
      <c r="L72" s="16"/>
      <c r="M72" s="16"/>
      <c r="N72" s="36">
        <f t="shared" si="7"/>
        <v>203013</v>
      </c>
      <c r="O72" s="36">
        <f t="shared" si="8"/>
        <v>133934</v>
      </c>
      <c r="P72" s="20"/>
      <c r="Q72" s="85">
        <f t="shared" si="0"/>
        <v>673947.17</v>
      </c>
      <c r="R72" s="20"/>
      <c r="S72" s="15">
        <f t="shared" si="1"/>
        <v>0</v>
      </c>
      <c r="T72" s="122">
        <v>63</v>
      </c>
      <c r="U72" s="71">
        <v>35.39</v>
      </c>
      <c r="V72" s="71">
        <v>203013</v>
      </c>
      <c r="W72" s="15">
        <f t="shared" si="2"/>
        <v>0</v>
      </c>
      <c r="X72">
        <v>63</v>
      </c>
      <c r="Y72">
        <v>17.779999999999998</v>
      </c>
      <c r="Z72">
        <v>133934</v>
      </c>
      <c r="AA72"/>
      <c r="AB72" s="115">
        <f>dec!E72</f>
        <v>33</v>
      </c>
      <c r="AC72" s="113">
        <f>dec!F72</f>
        <v>203974</v>
      </c>
      <c r="AD72" s="115">
        <f>dec!G72</f>
        <v>16</v>
      </c>
      <c r="AE72" s="113">
        <f>dec!H72</f>
        <v>107823</v>
      </c>
      <c r="AF72" s="16"/>
      <c r="AG72" s="18">
        <f t="shared" si="9"/>
        <v>2.3900000000000006</v>
      </c>
      <c r="AH72" s="85">
        <f t="shared" si="10"/>
        <v>-961</v>
      </c>
      <c r="AI72" s="18">
        <f t="shared" si="11"/>
        <v>1.7799999999999976</v>
      </c>
      <c r="AJ72" s="15">
        <f t="shared" si="12"/>
        <v>26111</v>
      </c>
      <c r="AK72" s="81"/>
      <c r="AL72"/>
      <c r="AM72"/>
      <c r="AN72"/>
    </row>
    <row r="73" spans="1:40" ht="18.75">
      <c r="A73" s="19">
        <v>64</v>
      </c>
      <c r="B73" s="19" t="s">
        <v>844</v>
      </c>
      <c r="C73" s="19">
        <v>64</v>
      </c>
      <c r="D73" s="21"/>
      <c r="E73" s="34">
        <f t="shared" si="3"/>
        <v>82.429999999999993</v>
      </c>
      <c r="F73" s="35">
        <f t="shared" si="4"/>
        <v>640152</v>
      </c>
      <c r="G73" s="34">
        <f t="shared" si="5"/>
        <v>122.29</v>
      </c>
      <c r="H73" s="36">
        <f t="shared" si="6"/>
        <v>686451</v>
      </c>
      <c r="I73" s="21"/>
      <c r="J73" s="19">
        <v>0</v>
      </c>
      <c r="K73" s="19">
        <v>0</v>
      </c>
      <c r="L73" s="16"/>
      <c r="M73" s="16"/>
      <c r="N73" s="36">
        <f t="shared" si="7"/>
        <v>640152</v>
      </c>
      <c r="O73" s="36">
        <f t="shared" si="8"/>
        <v>686451</v>
      </c>
      <c r="P73" s="20"/>
      <c r="Q73" s="85">
        <f t="shared" si="0"/>
        <v>2653410.7200000002</v>
      </c>
      <c r="R73" s="20"/>
      <c r="S73" s="15">
        <f t="shared" si="1"/>
        <v>0</v>
      </c>
      <c r="T73" s="122">
        <v>64</v>
      </c>
      <c r="U73" s="71">
        <v>82.429999999999993</v>
      </c>
      <c r="V73" s="71">
        <v>640152</v>
      </c>
      <c r="W73" s="15">
        <f t="shared" si="2"/>
        <v>0</v>
      </c>
      <c r="X73">
        <v>64</v>
      </c>
      <c r="Y73">
        <v>122.29</v>
      </c>
      <c r="Z73">
        <v>686451</v>
      </c>
      <c r="AA73"/>
      <c r="AB73" s="115">
        <f>dec!E73</f>
        <v>79</v>
      </c>
      <c r="AC73" s="113">
        <f>dec!F73</f>
        <v>585285</v>
      </c>
      <c r="AD73" s="115">
        <f>dec!G73</f>
        <v>121.5</v>
      </c>
      <c r="AE73" s="113">
        <f>dec!H73</f>
        <v>675727</v>
      </c>
      <c r="AF73" s="16"/>
      <c r="AG73" s="18">
        <f t="shared" si="9"/>
        <v>3.4299999999999926</v>
      </c>
      <c r="AH73" s="85">
        <f t="shared" si="10"/>
        <v>54867</v>
      </c>
      <c r="AI73" s="18">
        <f t="shared" si="11"/>
        <v>0.79000000000000625</v>
      </c>
      <c r="AJ73" s="15">
        <f t="shared" si="12"/>
        <v>10724</v>
      </c>
      <c r="AK73" s="81"/>
      <c r="AL73"/>
      <c r="AM73"/>
      <c r="AN73"/>
    </row>
    <row r="74" spans="1:40" s="1" customFormat="1" ht="18.75">
      <c r="A74" s="17">
        <v>65</v>
      </c>
      <c r="B74" s="17" t="s">
        <v>1336</v>
      </c>
      <c r="C74" s="17">
        <v>65</v>
      </c>
      <c r="D74" s="21"/>
      <c r="E74" s="34">
        <f t="shared" si="3"/>
        <v>0</v>
      </c>
      <c r="F74" s="35">
        <f t="shared" si="4"/>
        <v>0</v>
      </c>
      <c r="G74" s="34">
        <f t="shared" si="5"/>
        <v>0</v>
      </c>
      <c r="H74" s="36">
        <f t="shared" si="6"/>
        <v>0</v>
      </c>
      <c r="I74" s="21"/>
      <c r="J74" s="17">
        <v>0</v>
      </c>
      <c r="K74" s="17">
        <v>0</v>
      </c>
      <c r="L74" s="16"/>
      <c r="M74" s="16"/>
      <c r="N74" s="36">
        <f t="shared" si="7"/>
        <v>0</v>
      </c>
      <c r="O74" s="36">
        <f t="shared" si="8"/>
        <v>0</v>
      </c>
      <c r="P74" s="16"/>
      <c r="Q74" s="85">
        <f t="shared" ref="Q74:Q137" si="13">SUM(E74:O74)</f>
        <v>0</v>
      </c>
      <c r="R74" s="16"/>
      <c r="S74" s="15">
        <f t="shared" ref="S74:S137" si="14">ABS(A74-T74)</f>
        <v>0</v>
      </c>
      <c r="T74">
        <v>65</v>
      </c>
      <c r="U74"/>
      <c r="V74"/>
      <c r="W74" s="15">
        <f t="shared" ref="W74:W137" si="15">ABS(X74-A74)</f>
        <v>0</v>
      </c>
      <c r="X74">
        <v>65</v>
      </c>
      <c r="Y74"/>
      <c r="Z74"/>
      <c r="AA74"/>
      <c r="AB74" s="115">
        <f>dec!E74</f>
        <v>0</v>
      </c>
      <c r="AC74" s="113">
        <f>dec!F74</f>
        <v>0</v>
      </c>
      <c r="AD74" s="115">
        <f>dec!G74</f>
        <v>0</v>
      </c>
      <c r="AE74" s="113">
        <f>dec!H74</f>
        <v>0</v>
      </c>
      <c r="AF74" s="16"/>
      <c r="AG74" s="18">
        <f t="shared" si="9"/>
        <v>0</v>
      </c>
      <c r="AH74" s="85">
        <f t="shared" si="10"/>
        <v>0</v>
      </c>
      <c r="AI74" s="18">
        <f t="shared" si="11"/>
        <v>0</v>
      </c>
      <c r="AJ74" s="15">
        <f t="shared" si="12"/>
        <v>0</v>
      </c>
      <c r="AK74" s="81"/>
      <c r="AL74"/>
      <c r="AM74"/>
      <c r="AN74"/>
    </row>
    <row r="75" spans="1:40" s="1" customFormat="1" ht="18.75">
      <c r="A75" s="17">
        <v>66</v>
      </c>
      <c r="B75" s="17" t="s">
        <v>1337</v>
      </c>
      <c r="C75" s="17">
        <v>66</v>
      </c>
      <c r="D75" s="21"/>
      <c r="E75" s="34">
        <f t="shared" ref="E75:E138" si="16">U75</f>
        <v>0</v>
      </c>
      <c r="F75" s="35">
        <f t="shared" ref="F75:F138" si="17">V75</f>
        <v>0</v>
      </c>
      <c r="G75" s="34">
        <f t="shared" ref="G75:G138" si="18">Y75</f>
        <v>0</v>
      </c>
      <c r="H75" s="36">
        <f t="shared" ref="H75:H138" si="19">Z75</f>
        <v>0</v>
      </c>
      <c r="I75" s="21"/>
      <c r="J75" s="17">
        <v>0</v>
      </c>
      <c r="K75" s="17">
        <v>0</v>
      </c>
      <c r="L75" s="16"/>
      <c r="M75" s="16"/>
      <c r="N75" s="36">
        <f t="shared" ref="N75:N138" si="20">F75+J75</f>
        <v>0</v>
      </c>
      <c r="O75" s="36">
        <f t="shared" ref="O75:O138" si="21">H75+K75</f>
        <v>0</v>
      </c>
      <c r="P75" s="16"/>
      <c r="Q75" s="85">
        <f t="shared" si="13"/>
        <v>0</v>
      </c>
      <c r="R75" s="16"/>
      <c r="S75" s="15">
        <f t="shared" si="14"/>
        <v>0</v>
      </c>
      <c r="T75">
        <v>66</v>
      </c>
      <c r="U75"/>
      <c r="V75"/>
      <c r="W75" s="15">
        <f t="shared" si="15"/>
        <v>0</v>
      </c>
      <c r="X75">
        <v>66</v>
      </c>
      <c r="Y75"/>
      <c r="Z75"/>
      <c r="AA75"/>
      <c r="AB75" s="115">
        <f>dec!E75</f>
        <v>0</v>
      </c>
      <c r="AC75" s="113">
        <f>dec!F75</f>
        <v>0</v>
      </c>
      <c r="AD75" s="115">
        <f>dec!G75</f>
        <v>0</v>
      </c>
      <c r="AE75" s="113">
        <f>dec!H75</f>
        <v>0</v>
      </c>
      <c r="AF75" s="16"/>
      <c r="AG75" s="18">
        <f t="shared" ref="AG75:AG138" si="22">U75-AB75</f>
        <v>0</v>
      </c>
      <c r="AH75" s="85">
        <f t="shared" ref="AH75:AH138" si="23">V75-AC75</f>
        <v>0</v>
      </c>
      <c r="AI75" s="18">
        <f t="shared" ref="AI75:AI138" si="24">Y75-AD75</f>
        <v>0</v>
      </c>
      <c r="AJ75" s="15">
        <f t="shared" ref="AJ75:AJ138" si="25">Z75-AE75</f>
        <v>0</v>
      </c>
      <c r="AK75" s="81"/>
      <c r="AL75"/>
      <c r="AM75"/>
      <c r="AN75"/>
    </row>
    <row r="76" spans="1:40" ht="18.75">
      <c r="A76" s="19">
        <v>67</v>
      </c>
      <c r="B76" s="19" t="s">
        <v>845</v>
      </c>
      <c r="C76" s="19">
        <v>67</v>
      </c>
      <c r="D76" s="21"/>
      <c r="E76" s="34">
        <f t="shared" si="16"/>
        <v>0</v>
      </c>
      <c r="F76" s="35">
        <f t="shared" si="17"/>
        <v>0</v>
      </c>
      <c r="G76" s="34">
        <f t="shared" si="18"/>
        <v>2</v>
      </c>
      <c r="H76" s="36">
        <f t="shared" si="19"/>
        <v>13400</v>
      </c>
      <c r="I76" s="21"/>
      <c r="J76" s="19">
        <v>0</v>
      </c>
      <c r="K76" s="19">
        <v>0</v>
      </c>
      <c r="L76" s="16"/>
      <c r="M76" s="16"/>
      <c r="N76" s="36">
        <f t="shared" si="20"/>
        <v>0</v>
      </c>
      <c r="O76" s="36">
        <f t="shared" si="21"/>
        <v>13400</v>
      </c>
      <c r="P76" s="20"/>
      <c r="Q76" s="85">
        <f t="shared" si="13"/>
        <v>26802</v>
      </c>
      <c r="R76" s="20"/>
      <c r="S76" s="15">
        <f t="shared" si="14"/>
        <v>0</v>
      </c>
      <c r="T76">
        <v>67</v>
      </c>
      <c r="U76"/>
      <c r="V76"/>
      <c r="W76" s="15">
        <f t="shared" si="15"/>
        <v>0</v>
      </c>
      <c r="X76">
        <v>67</v>
      </c>
      <c r="Y76">
        <v>2</v>
      </c>
      <c r="Z76">
        <v>13400</v>
      </c>
      <c r="AA76"/>
      <c r="AB76" s="115">
        <f>dec!E76</f>
        <v>0</v>
      </c>
      <c r="AC76" s="113">
        <f>dec!F76</f>
        <v>0</v>
      </c>
      <c r="AD76" s="115">
        <f>dec!G76</f>
        <v>3</v>
      </c>
      <c r="AE76" s="113">
        <f>dec!H76</f>
        <v>18400</v>
      </c>
      <c r="AF76" s="16"/>
      <c r="AG76" s="18">
        <f t="shared" si="22"/>
        <v>0</v>
      </c>
      <c r="AH76" s="85">
        <f t="shared" si="23"/>
        <v>0</v>
      </c>
      <c r="AI76" s="18">
        <f t="shared" si="24"/>
        <v>-1</v>
      </c>
      <c r="AJ76" s="15">
        <f t="shared" si="25"/>
        <v>-5000</v>
      </c>
      <c r="AK76" s="81"/>
      <c r="AL76"/>
      <c r="AM76"/>
      <c r="AN76"/>
    </row>
    <row r="77" spans="1:40" s="1" customFormat="1" ht="18.75">
      <c r="A77" s="17">
        <v>68</v>
      </c>
      <c r="B77" s="17" t="s">
        <v>1338</v>
      </c>
      <c r="C77" s="17">
        <v>68</v>
      </c>
      <c r="D77" s="21"/>
      <c r="E77" s="34">
        <f t="shared" si="16"/>
        <v>19.990000000000002</v>
      </c>
      <c r="F77" s="35">
        <f t="shared" si="17"/>
        <v>127995</v>
      </c>
      <c r="G77" s="34">
        <f t="shared" si="18"/>
        <v>11.36</v>
      </c>
      <c r="H77" s="36">
        <f t="shared" si="19"/>
        <v>91093</v>
      </c>
      <c r="I77" s="21"/>
      <c r="J77" s="17">
        <v>0</v>
      </c>
      <c r="K77" s="17">
        <v>0</v>
      </c>
      <c r="L77" s="16"/>
      <c r="M77" s="16"/>
      <c r="N77" s="36">
        <f t="shared" si="20"/>
        <v>127995</v>
      </c>
      <c r="O77" s="36">
        <f t="shared" si="21"/>
        <v>91093</v>
      </c>
      <c r="P77" s="16"/>
      <c r="Q77" s="85">
        <f t="shared" si="13"/>
        <v>438207.35</v>
      </c>
      <c r="R77" s="16"/>
      <c r="S77" s="15">
        <f t="shared" si="14"/>
        <v>0</v>
      </c>
      <c r="T77" s="122">
        <v>68</v>
      </c>
      <c r="U77" s="71">
        <v>19.990000000000002</v>
      </c>
      <c r="V77" s="71">
        <v>127995</v>
      </c>
      <c r="W77" s="15">
        <f t="shared" si="15"/>
        <v>0</v>
      </c>
      <c r="X77">
        <v>68</v>
      </c>
      <c r="Y77">
        <v>11.36</v>
      </c>
      <c r="Z77">
        <v>91093</v>
      </c>
      <c r="AA77"/>
      <c r="AB77" s="115">
        <f>dec!E77</f>
        <v>21</v>
      </c>
      <c r="AC77" s="113">
        <f>dec!F77</f>
        <v>148737</v>
      </c>
      <c r="AD77" s="115">
        <f>dec!G77</f>
        <v>9</v>
      </c>
      <c r="AE77" s="113">
        <f>dec!H77</f>
        <v>72060</v>
      </c>
      <c r="AF77" s="16"/>
      <c r="AG77" s="18">
        <f t="shared" si="22"/>
        <v>-1.009999999999998</v>
      </c>
      <c r="AH77" s="85">
        <f t="shared" si="23"/>
        <v>-20742</v>
      </c>
      <c r="AI77" s="18">
        <f t="shared" si="24"/>
        <v>2.3599999999999994</v>
      </c>
      <c r="AJ77" s="15">
        <f t="shared" si="25"/>
        <v>19033</v>
      </c>
      <c r="AK77" s="81"/>
      <c r="AL77"/>
      <c r="AM77"/>
      <c r="AN77"/>
    </row>
    <row r="78" spans="1:40" s="1" customFormat="1" ht="18.75">
      <c r="A78" s="17">
        <v>69</v>
      </c>
      <c r="B78" s="17" t="s">
        <v>1339</v>
      </c>
      <c r="C78" s="17">
        <v>69</v>
      </c>
      <c r="D78" s="21"/>
      <c r="E78" s="34">
        <f t="shared" si="16"/>
        <v>0</v>
      </c>
      <c r="F78" s="35">
        <f t="shared" si="17"/>
        <v>0</v>
      </c>
      <c r="G78" s="34">
        <f t="shared" si="18"/>
        <v>0</v>
      </c>
      <c r="H78" s="36">
        <f t="shared" si="19"/>
        <v>0</v>
      </c>
      <c r="I78" s="21"/>
      <c r="J78" s="17">
        <v>0</v>
      </c>
      <c r="K78" s="17">
        <v>0</v>
      </c>
      <c r="L78" s="16"/>
      <c r="M78" s="16"/>
      <c r="N78" s="36">
        <f t="shared" si="20"/>
        <v>0</v>
      </c>
      <c r="O78" s="36">
        <f t="shared" si="21"/>
        <v>0</v>
      </c>
      <c r="P78" s="16"/>
      <c r="Q78" s="85">
        <f t="shared" si="13"/>
        <v>0</v>
      </c>
      <c r="R78" s="16"/>
      <c r="S78" s="15">
        <f t="shared" si="14"/>
        <v>0</v>
      </c>
      <c r="T78">
        <v>69</v>
      </c>
      <c r="U78"/>
      <c r="V78"/>
      <c r="W78" s="15">
        <f t="shared" si="15"/>
        <v>0</v>
      </c>
      <c r="X78">
        <v>69</v>
      </c>
      <c r="Y78"/>
      <c r="Z78"/>
      <c r="AA78"/>
      <c r="AB78" s="115">
        <f>dec!E78</f>
        <v>0</v>
      </c>
      <c r="AC78" s="113">
        <f>dec!F78</f>
        <v>0</v>
      </c>
      <c r="AD78" s="115">
        <f>dec!G78</f>
        <v>0</v>
      </c>
      <c r="AE78" s="113">
        <f>dec!H78</f>
        <v>0</v>
      </c>
      <c r="AF78" s="16"/>
      <c r="AG78" s="18">
        <f t="shared" si="22"/>
        <v>0</v>
      </c>
      <c r="AH78" s="85">
        <f t="shared" si="23"/>
        <v>0</v>
      </c>
      <c r="AI78" s="18">
        <f t="shared" si="24"/>
        <v>0</v>
      </c>
      <c r="AJ78" s="15">
        <f t="shared" si="25"/>
        <v>0</v>
      </c>
      <c r="AK78" s="81"/>
      <c r="AL78"/>
      <c r="AM78"/>
      <c r="AN78"/>
    </row>
    <row r="79" spans="1:40" ht="18.75">
      <c r="A79" s="19">
        <v>70</v>
      </c>
      <c r="B79" s="19" t="s">
        <v>1340</v>
      </c>
      <c r="C79" s="19">
        <v>70</v>
      </c>
      <c r="D79" s="21"/>
      <c r="E79" s="34">
        <f t="shared" si="16"/>
        <v>0</v>
      </c>
      <c r="F79" s="35">
        <f t="shared" si="17"/>
        <v>0</v>
      </c>
      <c r="G79" s="34">
        <f t="shared" si="18"/>
        <v>0</v>
      </c>
      <c r="H79" s="36">
        <f t="shared" si="19"/>
        <v>0</v>
      </c>
      <c r="I79" s="21"/>
      <c r="J79" s="19">
        <v>0</v>
      </c>
      <c r="K79" s="19">
        <v>0</v>
      </c>
      <c r="L79" s="16"/>
      <c r="M79" s="16"/>
      <c r="N79" s="36">
        <f t="shared" si="20"/>
        <v>0</v>
      </c>
      <c r="O79" s="36">
        <f t="shared" si="21"/>
        <v>0</v>
      </c>
      <c r="P79" s="20"/>
      <c r="Q79" s="85">
        <f t="shared" si="13"/>
        <v>0</v>
      </c>
      <c r="R79" s="20"/>
      <c r="S79" s="15">
        <f t="shared" si="14"/>
        <v>0</v>
      </c>
      <c r="T79">
        <v>70</v>
      </c>
      <c r="U79"/>
      <c r="V79"/>
      <c r="W79" s="15">
        <f t="shared" si="15"/>
        <v>0</v>
      </c>
      <c r="X79">
        <v>70</v>
      </c>
      <c r="Y79"/>
      <c r="Z79"/>
      <c r="AA79"/>
      <c r="AB79" s="115">
        <f>dec!E79</f>
        <v>0</v>
      </c>
      <c r="AC79" s="113">
        <f>dec!F79</f>
        <v>0</v>
      </c>
      <c r="AD79" s="115">
        <f>dec!G79</f>
        <v>0</v>
      </c>
      <c r="AE79" s="113">
        <f>dec!H79</f>
        <v>0</v>
      </c>
      <c r="AF79" s="16"/>
      <c r="AG79" s="18">
        <f t="shared" si="22"/>
        <v>0</v>
      </c>
      <c r="AH79" s="85">
        <f t="shared" si="23"/>
        <v>0</v>
      </c>
      <c r="AI79" s="18">
        <f t="shared" si="24"/>
        <v>0</v>
      </c>
      <c r="AJ79" s="15">
        <f t="shared" si="25"/>
        <v>0</v>
      </c>
      <c r="AK79" s="81"/>
      <c r="AL79"/>
      <c r="AM79"/>
      <c r="AN79"/>
    </row>
    <row r="80" spans="1:40" ht="18.75">
      <c r="A80" s="19">
        <v>71</v>
      </c>
      <c r="B80" s="19" t="s">
        <v>859</v>
      </c>
      <c r="C80" s="19">
        <v>71</v>
      </c>
      <c r="D80" s="21"/>
      <c r="E80" s="34">
        <f t="shared" si="16"/>
        <v>0</v>
      </c>
      <c r="F80" s="35">
        <f t="shared" si="17"/>
        <v>0</v>
      </c>
      <c r="G80" s="34">
        <f t="shared" si="18"/>
        <v>53.1</v>
      </c>
      <c r="H80" s="36">
        <f t="shared" si="19"/>
        <v>292362</v>
      </c>
      <c r="I80" s="21"/>
      <c r="J80" s="19">
        <v>0</v>
      </c>
      <c r="K80" s="19">
        <v>0</v>
      </c>
      <c r="L80" s="16"/>
      <c r="M80" s="16"/>
      <c r="N80" s="36">
        <f t="shared" si="20"/>
        <v>0</v>
      </c>
      <c r="O80" s="36">
        <f t="shared" si="21"/>
        <v>292362</v>
      </c>
      <c r="P80" s="20"/>
      <c r="Q80" s="85">
        <f t="shared" si="13"/>
        <v>584777.1</v>
      </c>
      <c r="R80" s="20"/>
      <c r="S80" s="15">
        <f t="shared" si="14"/>
        <v>0</v>
      </c>
      <c r="T80">
        <v>71</v>
      </c>
      <c r="U80"/>
      <c r="V80"/>
      <c r="W80" s="15">
        <f t="shared" si="15"/>
        <v>0</v>
      </c>
      <c r="X80">
        <v>71</v>
      </c>
      <c r="Y80">
        <v>53.1</v>
      </c>
      <c r="Z80">
        <v>292362</v>
      </c>
      <c r="AA80"/>
      <c r="AB80" s="115">
        <f>dec!E80</f>
        <v>0</v>
      </c>
      <c r="AC80" s="113">
        <f>dec!F80</f>
        <v>0</v>
      </c>
      <c r="AD80" s="115">
        <f>dec!G80</f>
        <v>52</v>
      </c>
      <c r="AE80" s="113">
        <f>dec!H80</f>
        <v>278474</v>
      </c>
      <c r="AF80" s="16"/>
      <c r="AG80" s="18">
        <f t="shared" si="22"/>
        <v>0</v>
      </c>
      <c r="AH80" s="85">
        <f t="shared" si="23"/>
        <v>0</v>
      </c>
      <c r="AI80" s="18">
        <f t="shared" si="24"/>
        <v>1.1000000000000014</v>
      </c>
      <c r="AJ80" s="15">
        <f t="shared" si="25"/>
        <v>13888</v>
      </c>
      <c r="AK80" s="81"/>
      <c r="AL80"/>
      <c r="AM80"/>
      <c r="AN80"/>
    </row>
    <row r="81" spans="1:40" ht="18.75">
      <c r="A81" s="19">
        <v>72</v>
      </c>
      <c r="B81" s="19" t="s">
        <v>1341</v>
      </c>
      <c r="C81" s="19">
        <v>72</v>
      </c>
      <c r="D81" s="21"/>
      <c r="E81" s="34">
        <f t="shared" si="16"/>
        <v>0</v>
      </c>
      <c r="F81" s="35">
        <f t="shared" si="17"/>
        <v>0</v>
      </c>
      <c r="G81" s="34">
        <f t="shared" si="18"/>
        <v>6</v>
      </c>
      <c r="H81" s="36">
        <f t="shared" si="19"/>
        <v>38575</v>
      </c>
      <c r="I81" s="21"/>
      <c r="J81" s="19">
        <v>0</v>
      </c>
      <c r="K81" s="19">
        <v>0</v>
      </c>
      <c r="L81" s="16"/>
      <c r="M81" s="16"/>
      <c r="N81" s="36">
        <f t="shared" si="20"/>
        <v>0</v>
      </c>
      <c r="O81" s="36">
        <f t="shared" si="21"/>
        <v>38575</v>
      </c>
      <c r="P81" s="20"/>
      <c r="Q81" s="85">
        <f t="shared" si="13"/>
        <v>77156</v>
      </c>
      <c r="R81" s="20"/>
      <c r="S81" s="15">
        <f t="shared" si="14"/>
        <v>0</v>
      </c>
      <c r="T81">
        <v>72</v>
      </c>
      <c r="U81"/>
      <c r="V81"/>
      <c r="W81" s="15">
        <f t="shared" si="15"/>
        <v>0</v>
      </c>
      <c r="X81">
        <v>72</v>
      </c>
      <c r="Y81">
        <v>6</v>
      </c>
      <c r="Z81">
        <v>38575</v>
      </c>
      <c r="AA81"/>
      <c r="AB81" s="115">
        <f>dec!E81</f>
        <v>0</v>
      </c>
      <c r="AC81" s="113">
        <f>dec!F81</f>
        <v>0</v>
      </c>
      <c r="AD81" s="115">
        <f>dec!G81</f>
        <v>3</v>
      </c>
      <c r="AE81" s="113">
        <f>dec!H81</f>
        <v>20100</v>
      </c>
      <c r="AF81" s="16"/>
      <c r="AG81" s="18">
        <f t="shared" si="22"/>
        <v>0</v>
      </c>
      <c r="AH81" s="85">
        <f t="shared" si="23"/>
        <v>0</v>
      </c>
      <c r="AI81" s="18">
        <f t="shared" si="24"/>
        <v>3</v>
      </c>
      <c r="AJ81" s="15">
        <f t="shared" si="25"/>
        <v>18475</v>
      </c>
      <c r="AK81" s="81"/>
      <c r="AL81"/>
      <c r="AM81"/>
      <c r="AN81"/>
    </row>
    <row r="82" spans="1:40" ht="18.75">
      <c r="A82" s="19">
        <v>73</v>
      </c>
      <c r="B82" s="19" t="s">
        <v>1342</v>
      </c>
      <c r="C82" s="19">
        <v>73</v>
      </c>
      <c r="D82" s="21"/>
      <c r="E82" s="34">
        <f t="shared" si="16"/>
        <v>0</v>
      </c>
      <c r="F82" s="35">
        <f t="shared" si="17"/>
        <v>0</v>
      </c>
      <c r="G82" s="34">
        <f t="shared" si="18"/>
        <v>3.17</v>
      </c>
      <c r="H82" s="36">
        <f t="shared" si="19"/>
        <v>17853</v>
      </c>
      <c r="I82" s="21"/>
      <c r="J82" s="19">
        <v>0</v>
      </c>
      <c r="K82" s="19">
        <v>0</v>
      </c>
      <c r="L82" s="16"/>
      <c r="M82" s="16"/>
      <c r="N82" s="36">
        <f t="shared" si="20"/>
        <v>0</v>
      </c>
      <c r="O82" s="36">
        <f t="shared" si="21"/>
        <v>17853</v>
      </c>
      <c r="P82" s="20"/>
      <c r="Q82" s="85">
        <f t="shared" si="13"/>
        <v>35709.17</v>
      </c>
      <c r="R82" s="20"/>
      <c r="S82" s="15">
        <f t="shared" si="14"/>
        <v>0</v>
      </c>
      <c r="T82">
        <v>73</v>
      </c>
      <c r="U82"/>
      <c r="V82"/>
      <c r="W82" s="15">
        <f t="shared" si="15"/>
        <v>0</v>
      </c>
      <c r="X82">
        <v>73</v>
      </c>
      <c r="Y82">
        <v>3.17</v>
      </c>
      <c r="Z82">
        <v>17853</v>
      </c>
      <c r="AA82"/>
      <c r="AB82" s="115">
        <f>dec!E82</f>
        <v>0</v>
      </c>
      <c r="AC82" s="113">
        <f>dec!F82</f>
        <v>0</v>
      </c>
      <c r="AD82" s="115">
        <f>dec!G82</f>
        <v>5</v>
      </c>
      <c r="AE82" s="113">
        <f>dec!H82</f>
        <v>36400</v>
      </c>
      <c r="AF82" s="16"/>
      <c r="AG82" s="18">
        <f t="shared" si="22"/>
        <v>0</v>
      </c>
      <c r="AH82" s="85">
        <f t="shared" si="23"/>
        <v>0</v>
      </c>
      <c r="AI82" s="18">
        <f t="shared" si="24"/>
        <v>-1.83</v>
      </c>
      <c r="AJ82" s="15">
        <f t="shared" si="25"/>
        <v>-18547</v>
      </c>
      <c r="AK82" s="81"/>
      <c r="AL82"/>
      <c r="AM82"/>
      <c r="AN82"/>
    </row>
    <row r="83" spans="1:40" ht="18.75">
      <c r="A83" s="19">
        <v>74</v>
      </c>
      <c r="B83" s="19" t="s">
        <v>1343</v>
      </c>
      <c r="C83" s="19">
        <v>74</v>
      </c>
      <c r="D83" s="21"/>
      <c r="E83" s="34">
        <f t="shared" si="16"/>
        <v>89.79</v>
      </c>
      <c r="F83" s="35">
        <f t="shared" si="17"/>
        <v>647624</v>
      </c>
      <c r="G83" s="34">
        <f t="shared" si="18"/>
        <v>21.43</v>
      </c>
      <c r="H83" s="36">
        <f t="shared" si="19"/>
        <v>118375</v>
      </c>
      <c r="I83" s="21"/>
      <c r="J83" s="19">
        <v>0</v>
      </c>
      <c r="K83" s="19">
        <v>0</v>
      </c>
      <c r="L83" s="16"/>
      <c r="M83" s="16"/>
      <c r="N83" s="36">
        <f t="shared" si="20"/>
        <v>647624</v>
      </c>
      <c r="O83" s="36">
        <f t="shared" si="21"/>
        <v>118375</v>
      </c>
      <c r="P83" s="20"/>
      <c r="Q83" s="85">
        <f t="shared" si="13"/>
        <v>1532109.2200000002</v>
      </c>
      <c r="R83" s="20"/>
      <c r="S83" s="15">
        <f t="shared" si="14"/>
        <v>0</v>
      </c>
      <c r="T83" s="122">
        <v>74</v>
      </c>
      <c r="U83" s="71">
        <v>89.79</v>
      </c>
      <c r="V83" s="71">
        <v>647624</v>
      </c>
      <c r="W83" s="15">
        <f t="shared" si="15"/>
        <v>0</v>
      </c>
      <c r="X83">
        <v>74</v>
      </c>
      <c r="Y83">
        <v>21.43</v>
      </c>
      <c r="Z83">
        <v>118375</v>
      </c>
      <c r="AA83"/>
      <c r="AB83" s="115">
        <f>dec!E83</f>
        <v>88</v>
      </c>
      <c r="AC83" s="113">
        <f>dec!F83</f>
        <v>572511</v>
      </c>
      <c r="AD83" s="115">
        <f>dec!G83</f>
        <v>22</v>
      </c>
      <c r="AE83" s="113">
        <f>dec!H83</f>
        <v>126100</v>
      </c>
      <c r="AF83" s="16"/>
      <c r="AG83" s="18">
        <f t="shared" si="22"/>
        <v>1.7900000000000063</v>
      </c>
      <c r="AH83" s="85">
        <f t="shared" si="23"/>
        <v>75113</v>
      </c>
      <c r="AI83" s="18">
        <f t="shared" si="24"/>
        <v>-0.57000000000000028</v>
      </c>
      <c r="AJ83" s="15">
        <f t="shared" si="25"/>
        <v>-7725</v>
      </c>
      <c r="AK83" s="81"/>
      <c r="AL83"/>
      <c r="AM83"/>
      <c r="AN83"/>
    </row>
    <row r="84" spans="1:40" s="1" customFormat="1" ht="18.75">
      <c r="A84" s="17">
        <v>75</v>
      </c>
      <c r="B84" s="17" t="s">
        <v>1344</v>
      </c>
      <c r="C84" s="17">
        <v>75</v>
      </c>
      <c r="D84" s="21"/>
      <c r="E84" s="34">
        <f t="shared" si="16"/>
        <v>0</v>
      </c>
      <c r="F84" s="35">
        <f t="shared" si="17"/>
        <v>0</v>
      </c>
      <c r="G84" s="34">
        <f t="shared" si="18"/>
        <v>0</v>
      </c>
      <c r="H84" s="36">
        <f t="shared" si="19"/>
        <v>0</v>
      </c>
      <c r="I84" s="21"/>
      <c r="J84" s="17">
        <v>0</v>
      </c>
      <c r="K84" s="17">
        <v>0</v>
      </c>
      <c r="L84" s="16"/>
      <c r="M84" s="16"/>
      <c r="N84" s="36">
        <f t="shared" si="20"/>
        <v>0</v>
      </c>
      <c r="O84" s="36">
        <f t="shared" si="21"/>
        <v>0</v>
      </c>
      <c r="P84" s="16"/>
      <c r="Q84" s="85">
        <f t="shared" si="13"/>
        <v>0</v>
      </c>
      <c r="R84" s="16"/>
      <c r="S84" s="15">
        <f t="shared" si="14"/>
        <v>0</v>
      </c>
      <c r="T84">
        <v>75</v>
      </c>
      <c r="U84"/>
      <c r="V84"/>
      <c r="W84" s="15">
        <f t="shared" si="15"/>
        <v>0</v>
      </c>
      <c r="X84">
        <v>75</v>
      </c>
      <c r="Y84"/>
      <c r="Z84"/>
      <c r="AA84"/>
      <c r="AB84" s="115">
        <f>dec!E84</f>
        <v>0</v>
      </c>
      <c r="AC84" s="113">
        <f>dec!F84</f>
        <v>0</v>
      </c>
      <c r="AD84" s="115">
        <f>dec!G84</f>
        <v>0</v>
      </c>
      <c r="AE84" s="113">
        <f>dec!H84</f>
        <v>0</v>
      </c>
      <c r="AF84" s="16"/>
      <c r="AG84" s="18">
        <f t="shared" si="22"/>
        <v>0</v>
      </c>
      <c r="AH84" s="85">
        <f t="shared" si="23"/>
        <v>0</v>
      </c>
      <c r="AI84" s="18">
        <f t="shared" si="24"/>
        <v>0</v>
      </c>
      <c r="AJ84" s="15">
        <f t="shared" si="25"/>
        <v>0</v>
      </c>
      <c r="AK84" s="81"/>
      <c r="AL84"/>
      <c r="AM84"/>
      <c r="AN84"/>
    </row>
    <row r="85" spans="1:40" s="1" customFormat="1" ht="18.75">
      <c r="A85" s="17">
        <v>76</v>
      </c>
      <c r="B85" s="17" t="s">
        <v>1345</v>
      </c>
      <c r="C85" s="17">
        <v>76</v>
      </c>
      <c r="D85" s="21"/>
      <c r="E85" s="34">
        <f t="shared" si="16"/>
        <v>0</v>
      </c>
      <c r="F85" s="35">
        <f t="shared" si="17"/>
        <v>0</v>
      </c>
      <c r="G85" s="34">
        <f t="shared" si="18"/>
        <v>0</v>
      </c>
      <c r="H85" s="36">
        <f t="shared" si="19"/>
        <v>0</v>
      </c>
      <c r="I85" s="21"/>
      <c r="J85" s="17">
        <v>0</v>
      </c>
      <c r="K85" s="17">
        <v>0</v>
      </c>
      <c r="L85" s="16"/>
      <c r="M85" s="16"/>
      <c r="N85" s="36">
        <f t="shared" si="20"/>
        <v>0</v>
      </c>
      <c r="O85" s="36">
        <f t="shared" si="21"/>
        <v>0</v>
      </c>
      <c r="P85" s="16"/>
      <c r="Q85" s="85">
        <f t="shared" si="13"/>
        <v>0</v>
      </c>
      <c r="R85" s="16"/>
      <c r="S85" s="15">
        <f t="shared" si="14"/>
        <v>0</v>
      </c>
      <c r="T85">
        <v>76</v>
      </c>
      <c r="U85"/>
      <c r="V85"/>
      <c r="W85" s="15">
        <f t="shared" si="15"/>
        <v>0</v>
      </c>
      <c r="X85">
        <v>76</v>
      </c>
      <c r="Y85"/>
      <c r="Z85"/>
      <c r="AA85"/>
      <c r="AB85" s="115">
        <f>dec!E85</f>
        <v>0</v>
      </c>
      <c r="AC85" s="113">
        <f>dec!F85</f>
        <v>0</v>
      </c>
      <c r="AD85" s="115">
        <f>dec!G85</f>
        <v>0</v>
      </c>
      <c r="AE85" s="113">
        <f>dec!H85</f>
        <v>0</v>
      </c>
      <c r="AF85" s="16"/>
      <c r="AG85" s="18">
        <f t="shared" si="22"/>
        <v>0</v>
      </c>
      <c r="AH85" s="85">
        <f t="shared" si="23"/>
        <v>0</v>
      </c>
      <c r="AI85" s="18">
        <f t="shared" si="24"/>
        <v>0</v>
      </c>
      <c r="AJ85" s="15">
        <f t="shared" si="25"/>
        <v>0</v>
      </c>
      <c r="AK85" s="81"/>
      <c r="AL85"/>
      <c r="AM85"/>
      <c r="AN85"/>
    </row>
    <row r="86" spans="1:40" ht="18.75">
      <c r="A86" s="19">
        <v>77</v>
      </c>
      <c r="B86" s="19" t="s">
        <v>791</v>
      </c>
      <c r="C86" s="19">
        <v>77</v>
      </c>
      <c r="D86" s="21"/>
      <c r="E86" s="34">
        <f t="shared" si="16"/>
        <v>116.61</v>
      </c>
      <c r="F86" s="35">
        <f t="shared" si="17"/>
        <v>656288</v>
      </c>
      <c r="G86" s="34">
        <f t="shared" si="18"/>
        <v>47.12</v>
      </c>
      <c r="H86" s="36">
        <f t="shared" si="19"/>
        <v>279417</v>
      </c>
      <c r="I86" s="21"/>
      <c r="J86" s="19">
        <v>0</v>
      </c>
      <c r="K86" s="19">
        <v>0</v>
      </c>
      <c r="L86" s="16"/>
      <c r="M86" s="16"/>
      <c r="N86" s="36">
        <f t="shared" si="20"/>
        <v>656288</v>
      </c>
      <c r="O86" s="36">
        <f t="shared" si="21"/>
        <v>279417</v>
      </c>
      <c r="P86" s="20"/>
      <c r="Q86" s="85">
        <f t="shared" si="13"/>
        <v>1871573.73</v>
      </c>
      <c r="R86" s="20"/>
      <c r="S86" s="15">
        <f t="shared" si="14"/>
        <v>0</v>
      </c>
      <c r="T86" s="122">
        <v>77</v>
      </c>
      <c r="U86" s="71">
        <v>116.61</v>
      </c>
      <c r="V86" s="71">
        <v>656288</v>
      </c>
      <c r="W86" s="15">
        <f t="shared" si="15"/>
        <v>0</v>
      </c>
      <c r="X86">
        <v>77</v>
      </c>
      <c r="Y86">
        <v>47.12</v>
      </c>
      <c r="Z86">
        <v>279417</v>
      </c>
      <c r="AA86"/>
      <c r="AB86" s="115">
        <f>dec!E86</f>
        <v>111</v>
      </c>
      <c r="AC86" s="113">
        <f>dec!F86</f>
        <v>614852</v>
      </c>
      <c r="AD86" s="115">
        <f>dec!G86</f>
        <v>49</v>
      </c>
      <c r="AE86" s="113">
        <f>dec!H86</f>
        <v>284393</v>
      </c>
      <c r="AF86" s="16"/>
      <c r="AG86" s="18">
        <f t="shared" si="22"/>
        <v>5.6099999999999994</v>
      </c>
      <c r="AH86" s="85">
        <f t="shared" si="23"/>
        <v>41436</v>
      </c>
      <c r="AI86" s="18">
        <f t="shared" si="24"/>
        <v>-1.8800000000000026</v>
      </c>
      <c r="AJ86" s="15">
        <f t="shared" si="25"/>
        <v>-4976</v>
      </c>
      <c r="AK86" s="81"/>
      <c r="AL86"/>
      <c r="AM86"/>
      <c r="AN86"/>
    </row>
    <row r="87" spans="1:40" s="1" customFormat="1" ht="18.75">
      <c r="A87" s="17">
        <v>78</v>
      </c>
      <c r="B87" s="17" t="s">
        <v>1346</v>
      </c>
      <c r="C87" s="17">
        <v>78</v>
      </c>
      <c r="D87" s="21"/>
      <c r="E87" s="34">
        <f t="shared" si="16"/>
        <v>0</v>
      </c>
      <c r="F87" s="35">
        <f t="shared" si="17"/>
        <v>0</v>
      </c>
      <c r="G87" s="34">
        <f t="shared" si="18"/>
        <v>0</v>
      </c>
      <c r="H87" s="36">
        <f t="shared" si="19"/>
        <v>0</v>
      </c>
      <c r="I87" s="21"/>
      <c r="J87" s="17">
        <v>0</v>
      </c>
      <c r="K87" s="17">
        <v>0</v>
      </c>
      <c r="L87" s="16"/>
      <c r="M87" s="16"/>
      <c r="N87" s="36">
        <f t="shared" si="20"/>
        <v>0</v>
      </c>
      <c r="O87" s="36">
        <f t="shared" si="21"/>
        <v>0</v>
      </c>
      <c r="P87" s="16"/>
      <c r="Q87" s="85">
        <f t="shared" si="13"/>
        <v>0</v>
      </c>
      <c r="R87" s="16"/>
      <c r="S87" s="15">
        <f t="shared" si="14"/>
        <v>0</v>
      </c>
      <c r="T87">
        <v>78</v>
      </c>
      <c r="U87"/>
      <c r="V87"/>
      <c r="W87" s="15">
        <f t="shared" si="15"/>
        <v>0</v>
      </c>
      <c r="X87">
        <v>78</v>
      </c>
      <c r="Y87"/>
      <c r="Z87"/>
      <c r="AA87"/>
      <c r="AB87" s="115">
        <f>dec!E87</f>
        <v>0</v>
      </c>
      <c r="AC87" s="113">
        <f>dec!F87</f>
        <v>0</v>
      </c>
      <c r="AD87" s="115">
        <f>dec!G87</f>
        <v>0</v>
      </c>
      <c r="AE87" s="113">
        <f>dec!H87</f>
        <v>0</v>
      </c>
      <c r="AF87" s="16"/>
      <c r="AG87" s="18">
        <f t="shared" si="22"/>
        <v>0</v>
      </c>
      <c r="AH87" s="85">
        <f t="shared" si="23"/>
        <v>0</v>
      </c>
      <c r="AI87" s="18">
        <f t="shared" si="24"/>
        <v>0</v>
      </c>
      <c r="AJ87" s="15">
        <f t="shared" si="25"/>
        <v>0</v>
      </c>
      <c r="AK87" s="81"/>
      <c r="AL87"/>
      <c r="AM87"/>
      <c r="AN87"/>
    </row>
    <row r="88" spans="1:40" ht="18.75">
      <c r="A88" s="19">
        <v>79</v>
      </c>
      <c r="B88" s="19" t="s">
        <v>785</v>
      </c>
      <c r="C88" s="19">
        <v>79</v>
      </c>
      <c r="D88" s="21"/>
      <c r="E88" s="34">
        <f t="shared" si="16"/>
        <v>35.93</v>
      </c>
      <c r="F88" s="35">
        <f t="shared" si="17"/>
        <v>201770</v>
      </c>
      <c r="G88" s="34">
        <f t="shared" si="18"/>
        <v>26.120000000000005</v>
      </c>
      <c r="H88" s="36">
        <f t="shared" si="19"/>
        <v>183541</v>
      </c>
      <c r="I88" s="21"/>
      <c r="J88" s="19">
        <v>0</v>
      </c>
      <c r="K88" s="19">
        <v>0</v>
      </c>
      <c r="L88" s="16"/>
      <c r="M88" s="16"/>
      <c r="N88" s="36">
        <f t="shared" si="20"/>
        <v>201770</v>
      </c>
      <c r="O88" s="36">
        <f t="shared" si="21"/>
        <v>183541</v>
      </c>
      <c r="P88" s="20"/>
      <c r="Q88" s="85">
        <f t="shared" si="13"/>
        <v>770684.05</v>
      </c>
      <c r="R88" s="20"/>
      <c r="S88" s="15">
        <f t="shared" si="14"/>
        <v>0</v>
      </c>
      <c r="T88" s="122">
        <v>79</v>
      </c>
      <c r="U88" s="71">
        <v>35.93</v>
      </c>
      <c r="V88" s="71">
        <v>201770</v>
      </c>
      <c r="W88" s="15">
        <f t="shared" si="15"/>
        <v>0</v>
      </c>
      <c r="X88">
        <v>79</v>
      </c>
      <c r="Y88">
        <v>26.120000000000005</v>
      </c>
      <c r="Z88">
        <v>183541</v>
      </c>
      <c r="AA88"/>
      <c r="AB88" s="115">
        <f>dec!E88</f>
        <v>29</v>
      </c>
      <c r="AC88" s="113">
        <f>dec!F88</f>
        <v>157640</v>
      </c>
      <c r="AD88" s="115">
        <f>dec!G88</f>
        <v>26</v>
      </c>
      <c r="AE88" s="113">
        <f>dec!H88</f>
        <v>158017</v>
      </c>
      <c r="AF88" s="16"/>
      <c r="AG88" s="18">
        <f t="shared" si="22"/>
        <v>6.93</v>
      </c>
      <c r="AH88" s="85">
        <f t="shared" si="23"/>
        <v>44130</v>
      </c>
      <c r="AI88" s="18">
        <f t="shared" si="24"/>
        <v>0.12000000000000455</v>
      </c>
      <c r="AJ88" s="15">
        <f t="shared" si="25"/>
        <v>25524</v>
      </c>
      <c r="AK88" s="81"/>
      <c r="AL88"/>
      <c r="AM88"/>
      <c r="AN88"/>
    </row>
    <row r="89" spans="1:40" s="1" customFormat="1" ht="18.75">
      <c r="A89" s="17">
        <v>80</v>
      </c>
      <c r="B89" s="17" t="s">
        <v>1347</v>
      </c>
      <c r="C89" s="17">
        <v>80</v>
      </c>
      <c r="D89" s="21"/>
      <c r="E89" s="34">
        <f t="shared" si="16"/>
        <v>0</v>
      </c>
      <c r="F89" s="35">
        <f t="shared" si="17"/>
        <v>0</v>
      </c>
      <c r="G89" s="34">
        <f t="shared" si="18"/>
        <v>0</v>
      </c>
      <c r="H89" s="36">
        <f t="shared" si="19"/>
        <v>0</v>
      </c>
      <c r="I89" s="21"/>
      <c r="J89" s="17">
        <v>0</v>
      </c>
      <c r="K89" s="17">
        <v>0</v>
      </c>
      <c r="L89" s="16"/>
      <c r="M89" s="16"/>
      <c r="N89" s="36">
        <f t="shared" si="20"/>
        <v>0</v>
      </c>
      <c r="O89" s="36">
        <f t="shared" si="21"/>
        <v>0</v>
      </c>
      <c r="P89" s="16"/>
      <c r="Q89" s="85">
        <f t="shared" si="13"/>
        <v>0</v>
      </c>
      <c r="R89" s="16"/>
      <c r="S89" s="15">
        <f t="shared" si="14"/>
        <v>0</v>
      </c>
      <c r="T89">
        <v>80</v>
      </c>
      <c r="U89"/>
      <c r="V89"/>
      <c r="W89" s="15">
        <f t="shared" si="15"/>
        <v>0</v>
      </c>
      <c r="X89">
        <v>80</v>
      </c>
      <c r="Y89"/>
      <c r="Z89"/>
      <c r="AA89"/>
      <c r="AB89" s="115">
        <f>dec!E89</f>
        <v>0</v>
      </c>
      <c r="AC89" s="113">
        <f>dec!F89</f>
        <v>0</v>
      </c>
      <c r="AD89" s="115">
        <f>dec!G89</f>
        <v>0</v>
      </c>
      <c r="AE89" s="113">
        <f>dec!H89</f>
        <v>0</v>
      </c>
      <c r="AF89" s="16"/>
      <c r="AG89" s="18">
        <f t="shared" si="22"/>
        <v>0</v>
      </c>
      <c r="AH89" s="85">
        <f t="shared" si="23"/>
        <v>0</v>
      </c>
      <c r="AI89" s="18">
        <f t="shared" si="24"/>
        <v>0</v>
      </c>
      <c r="AJ89" s="15">
        <f t="shared" si="25"/>
        <v>0</v>
      </c>
      <c r="AK89" s="81"/>
      <c r="AL89"/>
      <c r="AM89"/>
      <c r="AN89"/>
    </row>
    <row r="90" spans="1:40" s="1" customFormat="1" ht="18.75">
      <c r="A90" s="17">
        <v>81</v>
      </c>
      <c r="B90" s="17" t="s">
        <v>1348</v>
      </c>
      <c r="C90" s="17">
        <v>81</v>
      </c>
      <c r="D90" s="21"/>
      <c r="E90" s="34">
        <f t="shared" si="16"/>
        <v>0</v>
      </c>
      <c r="F90" s="35">
        <f t="shared" si="17"/>
        <v>0</v>
      </c>
      <c r="G90" s="34">
        <f t="shared" si="18"/>
        <v>0</v>
      </c>
      <c r="H90" s="36">
        <f t="shared" si="19"/>
        <v>0</v>
      </c>
      <c r="I90" s="21"/>
      <c r="J90" s="17">
        <v>0</v>
      </c>
      <c r="K90" s="17">
        <v>0</v>
      </c>
      <c r="L90" s="16"/>
      <c r="M90" s="16"/>
      <c r="N90" s="36">
        <f t="shared" si="20"/>
        <v>0</v>
      </c>
      <c r="O90" s="36">
        <f t="shared" si="21"/>
        <v>0</v>
      </c>
      <c r="P90" s="16"/>
      <c r="Q90" s="85">
        <f t="shared" si="13"/>
        <v>0</v>
      </c>
      <c r="R90" s="16"/>
      <c r="S90" s="15">
        <f t="shared" si="14"/>
        <v>0</v>
      </c>
      <c r="T90">
        <v>81</v>
      </c>
      <c r="U90"/>
      <c r="V90"/>
      <c r="W90" s="15">
        <f t="shared" si="15"/>
        <v>0</v>
      </c>
      <c r="X90">
        <v>81</v>
      </c>
      <c r="Y90"/>
      <c r="Z90"/>
      <c r="AA90"/>
      <c r="AB90" s="115">
        <f>dec!E90</f>
        <v>0</v>
      </c>
      <c r="AC90" s="113">
        <f>dec!F90</f>
        <v>0</v>
      </c>
      <c r="AD90" s="115">
        <f>dec!G90</f>
        <v>0</v>
      </c>
      <c r="AE90" s="113">
        <f>dec!H90</f>
        <v>0</v>
      </c>
      <c r="AF90" s="16"/>
      <c r="AG90" s="18">
        <f t="shared" si="22"/>
        <v>0</v>
      </c>
      <c r="AH90" s="85">
        <f t="shared" si="23"/>
        <v>0</v>
      </c>
      <c r="AI90" s="18">
        <f t="shared" si="24"/>
        <v>0</v>
      </c>
      <c r="AJ90" s="15">
        <f t="shared" si="25"/>
        <v>0</v>
      </c>
      <c r="AK90" s="81"/>
      <c r="AL90"/>
      <c r="AM90"/>
      <c r="AN90"/>
    </row>
    <row r="91" spans="1:40" s="1" customFormat="1" ht="18.75">
      <c r="A91" s="17">
        <v>82</v>
      </c>
      <c r="B91" s="17" t="s">
        <v>1349</v>
      </c>
      <c r="C91" s="17">
        <v>82</v>
      </c>
      <c r="D91" s="21"/>
      <c r="E91" s="34">
        <f t="shared" si="16"/>
        <v>0</v>
      </c>
      <c r="F91" s="35">
        <f t="shared" si="17"/>
        <v>0</v>
      </c>
      <c r="G91" s="34">
        <f t="shared" si="18"/>
        <v>1.77</v>
      </c>
      <c r="H91" s="36">
        <f t="shared" si="19"/>
        <v>12477</v>
      </c>
      <c r="I91" s="21"/>
      <c r="J91" s="17">
        <v>0</v>
      </c>
      <c r="K91" s="17">
        <v>0</v>
      </c>
      <c r="L91" s="16"/>
      <c r="M91" s="16"/>
      <c r="N91" s="36">
        <f t="shared" si="20"/>
        <v>0</v>
      </c>
      <c r="O91" s="36">
        <f t="shared" si="21"/>
        <v>12477</v>
      </c>
      <c r="P91" s="16"/>
      <c r="Q91" s="85">
        <f t="shared" si="13"/>
        <v>24955.77</v>
      </c>
      <c r="R91" s="16"/>
      <c r="S91" s="15">
        <f t="shared" si="14"/>
        <v>0</v>
      </c>
      <c r="T91">
        <v>82</v>
      </c>
      <c r="U91"/>
      <c r="V91"/>
      <c r="W91" s="15">
        <f t="shared" si="15"/>
        <v>0</v>
      </c>
      <c r="X91">
        <v>82</v>
      </c>
      <c r="Y91">
        <v>1.77</v>
      </c>
      <c r="Z91">
        <v>12477</v>
      </c>
      <c r="AA91"/>
      <c r="AB91" s="115">
        <f>dec!E91</f>
        <v>0</v>
      </c>
      <c r="AC91" s="113">
        <f>dec!F91</f>
        <v>0</v>
      </c>
      <c r="AD91" s="115">
        <f>dec!G91</f>
        <v>1</v>
      </c>
      <c r="AE91" s="113">
        <f>dec!H91</f>
        <v>6700</v>
      </c>
      <c r="AF91" s="16"/>
      <c r="AG91" s="18">
        <f t="shared" si="22"/>
        <v>0</v>
      </c>
      <c r="AH91" s="85">
        <f t="shared" si="23"/>
        <v>0</v>
      </c>
      <c r="AI91" s="18">
        <f t="shared" si="24"/>
        <v>0.77</v>
      </c>
      <c r="AJ91" s="15">
        <f t="shared" si="25"/>
        <v>5777</v>
      </c>
      <c r="AK91" s="81"/>
      <c r="AL91"/>
      <c r="AM91"/>
      <c r="AN91"/>
    </row>
    <row r="92" spans="1:40" s="1" customFormat="1" ht="18.75">
      <c r="A92" s="17">
        <v>83</v>
      </c>
      <c r="B92" s="17" t="s">
        <v>1350</v>
      </c>
      <c r="C92" s="17">
        <v>83</v>
      </c>
      <c r="D92" s="21"/>
      <c r="E92" s="34">
        <f t="shared" si="16"/>
        <v>27</v>
      </c>
      <c r="F92" s="35">
        <f t="shared" si="17"/>
        <v>201000</v>
      </c>
      <c r="G92" s="34">
        <f t="shared" si="18"/>
        <v>19.68</v>
      </c>
      <c r="H92" s="36">
        <f t="shared" si="19"/>
        <v>152777</v>
      </c>
      <c r="I92" s="21"/>
      <c r="J92" s="17">
        <v>0</v>
      </c>
      <c r="K92" s="17">
        <v>0</v>
      </c>
      <c r="L92" s="16"/>
      <c r="M92" s="16"/>
      <c r="N92" s="36">
        <f t="shared" si="20"/>
        <v>201000</v>
      </c>
      <c r="O92" s="36">
        <f t="shared" si="21"/>
        <v>152777</v>
      </c>
      <c r="P92" s="16"/>
      <c r="Q92" s="85">
        <f t="shared" si="13"/>
        <v>707600.67999999993</v>
      </c>
      <c r="R92" s="16"/>
      <c r="S92" s="15">
        <f t="shared" si="14"/>
        <v>0</v>
      </c>
      <c r="T92" s="122">
        <v>83</v>
      </c>
      <c r="U92" s="71">
        <v>27</v>
      </c>
      <c r="V92" s="71">
        <v>201000</v>
      </c>
      <c r="W92" s="15">
        <f t="shared" si="15"/>
        <v>0</v>
      </c>
      <c r="X92">
        <v>83</v>
      </c>
      <c r="Y92">
        <v>19.68</v>
      </c>
      <c r="Z92">
        <v>152777</v>
      </c>
      <c r="AA92"/>
      <c r="AB92" s="115">
        <f>dec!E92</f>
        <v>27</v>
      </c>
      <c r="AC92" s="113">
        <f>dec!F92</f>
        <v>201000</v>
      </c>
      <c r="AD92" s="115">
        <f>dec!G92</f>
        <v>22</v>
      </c>
      <c r="AE92" s="113">
        <f>dec!H92</f>
        <v>154021</v>
      </c>
      <c r="AF92" s="16"/>
      <c r="AG92" s="18">
        <f t="shared" si="22"/>
        <v>0</v>
      </c>
      <c r="AH92" s="85">
        <f t="shared" si="23"/>
        <v>0</v>
      </c>
      <c r="AI92" s="18">
        <f t="shared" si="24"/>
        <v>-2.3200000000000003</v>
      </c>
      <c r="AJ92" s="15">
        <f t="shared" si="25"/>
        <v>-1244</v>
      </c>
      <c r="AK92" s="81"/>
      <c r="AL92"/>
      <c r="AM92"/>
      <c r="AN92"/>
    </row>
    <row r="93" spans="1:40" s="1" customFormat="1" ht="18.75">
      <c r="A93" s="17">
        <v>84</v>
      </c>
      <c r="B93" s="17" t="s">
        <v>1351</v>
      </c>
      <c r="C93" s="17">
        <v>84</v>
      </c>
      <c r="D93" s="21"/>
      <c r="E93" s="34">
        <f t="shared" si="16"/>
        <v>0</v>
      </c>
      <c r="F93" s="35">
        <f t="shared" si="17"/>
        <v>0</v>
      </c>
      <c r="G93" s="34">
        <f t="shared" si="18"/>
        <v>5</v>
      </c>
      <c r="H93" s="36">
        <f t="shared" si="19"/>
        <v>25000</v>
      </c>
      <c r="I93" s="21"/>
      <c r="J93" s="17">
        <v>0</v>
      </c>
      <c r="K93" s="17">
        <v>0</v>
      </c>
      <c r="L93" s="16"/>
      <c r="M93" s="16"/>
      <c r="N93" s="36">
        <f t="shared" si="20"/>
        <v>0</v>
      </c>
      <c r="O93" s="36">
        <f t="shared" si="21"/>
        <v>25000</v>
      </c>
      <c r="P93" s="16"/>
      <c r="Q93" s="85">
        <f t="shared" si="13"/>
        <v>50005</v>
      </c>
      <c r="R93" s="16"/>
      <c r="S93" s="15">
        <f t="shared" si="14"/>
        <v>0</v>
      </c>
      <c r="T93">
        <v>84</v>
      </c>
      <c r="U93"/>
      <c r="V93"/>
      <c r="W93" s="15">
        <f t="shared" si="15"/>
        <v>0</v>
      </c>
      <c r="X93">
        <v>84</v>
      </c>
      <c r="Y93">
        <v>5</v>
      </c>
      <c r="Z93">
        <v>25000</v>
      </c>
      <c r="AA93"/>
      <c r="AB93" s="115">
        <f>dec!E93</f>
        <v>0</v>
      </c>
      <c r="AC93" s="113">
        <f>dec!F93</f>
        <v>0</v>
      </c>
      <c r="AD93" s="115">
        <f>dec!G93</f>
        <v>6</v>
      </c>
      <c r="AE93" s="113">
        <f>dec!H93</f>
        <v>30000</v>
      </c>
      <c r="AF93" s="16"/>
      <c r="AG93" s="18">
        <f t="shared" si="22"/>
        <v>0</v>
      </c>
      <c r="AH93" s="85">
        <f t="shared" si="23"/>
        <v>0</v>
      </c>
      <c r="AI93" s="18">
        <f t="shared" si="24"/>
        <v>-1</v>
      </c>
      <c r="AJ93" s="15">
        <f t="shared" si="25"/>
        <v>-5000</v>
      </c>
      <c r="AK93" s="81"/>
      <c r="AL93"/>
      <c r="AM93"/>
      <c r="AN93"/>
    </row>
    <row r="94" spans="1:40" ht="18.75">
      <c r="A94" s="19">
        <v>85</v>
      </c>
      <c r="B94" s="19" t="s">
        <v>778</v>
      </c>
      <c r="C94" s="19">
        <v>86</v>
      </c>
      <c r="D94" s="21"/>
      <c r="E94" s="34">
        <f t="shared" si="16"/>
        <v>0</v>
      </c>
      <c r="F94" s="35">
        <f t="shared" si="17"/>
        <v>0</v>
      </c>
      <c r="G94" s="34">
        <f t="shared" si="18"/>
        <v>7.91</v>
      </c>
      <c r="H94" s="36">
        <f t="shared" si="19"/>
        <v>46279</v>
      </c>
      <c r="I94" s="21"/>
      <c r="J94" s="19">
        <v>0</v>
      </c>
      <c r="K94" s="19">
        <v>0</v>
      </c>
      <c r="L94" s="16"/>
      <c r="M94" s="16"/>
      <c r="N94" s="36">
        <f t="shared" si="20"/>
        <v>0</v>
      </c>
      <c r="O94" s="36">
        <f t="shared" si="21"/>
        <v>46279</v>
      </c>
      <c r="P94" s="20"/>
      <c r="Q94" s="85">
        <f t="shared" si="13"/>
        <v>92565.91</v>
      </c>
      <c r="R94" s="20"/>
      <c r="S94" s="15">
        <f t="shared" si="14"/>
        <v>0</v>
      </c>
      <c r="T94">
        <v>85</v>
      </c>
      <c r="U94"/>
      <c r="V94"/>
      <c r="W94" s="15">
        <f t="shared" si="15"/>
        <v>0</v>
      </c>
      <c r="X94">
        <v>85</v>
      </c>
      <c r="Y94">
        <v>7.91</v>
      </c>
      <c r="Z94">
        <v>46279</v>
      </c>
      <c r="AA94"/>
      <c r="AB94" s="115">
        <f>dec!E94</f>
        <v>0</v>
      </c>
      <c r="AC94" s="113">
        <f>dec!F94</f>
        <v>0</v>
      </c>
      <c r="AD94" s="115">
        <f>dec!G94</f>
        <v>7</v>
      </c>
      <c r="AE94" s="113">
        <f>dec!H94</f>
        <v>37560</v>
      </c>
      <c r="AF94" s="16"/>
      <c r="AG94" s="18">
        <f t="shared" si="22"/>
        <v>0</v>
      </c>
      <c r="AH94" s="85">
        <f t="shared" si="23"/>
        <v>0</v>
      </c>
      <c r="AI94" s="18">
        <f t="shared" si="24"/>
        <v>0.91000000000000014</v>
      </c>
      <c r="AJ94" s="15">
        <f t="shared" si="25"/>
        <v>8719</v>
      </c>
      <c r="AK94" s="81"/>
      <c r="AL94"/>
      <c r="AM94"/>
      <c r="AN94"/>
    </row>
    <row r="95" spans="1:40" ht="18.75">
      <c r="A95" s="19">
        <v>86</v>
      </c>
      <c r="B95" s="19" t="s">
        <v>814</v>
      </c>
      <c r="C95" s="19">
        <v>87</v>
      </c>
      <c r="D95" s="21"/>
      <c r="E95" s="34">
        <f t="shared" si="16"/>
        <v>86.1</v>
      </c>
      <c r="F95" s="35">
        <f t="shared" si="17"/>
        <v>490764</v>
      </c>
      <c r="G95" s="34">
        <f t="shared" si="18"/>
        <v>175.29999999999998</v>
      </c>
      <c r="H95" s="36">
        <f t="shared" si="19"/>
        <v>1187147</v>
      </c>
      <c r="I95" s="21"/>
      <c r="J95" s="19">
        <v>0</v>
      </c>
      <c r="K95" s="19">
        <v>0</v>
      </c>
      <c r="L95" s="16"/>
      <c r="M95" s="16"/>
      <c r="N95" s="36">
        <f t="shared" si="20"/>
        <v>490764</v>
      </c>
      <c r="O95" s="36">
        <f t="shared" si="21"/>
        <v>1187147</v>
      </c>
      <c r="P95" s="20"/>
      <c r="Q95" s="85">
        <f t="shared" si="13"/>
        <v>3356083.4</v>
      </c>
      <c r="R95" s="20"/>
      <c r="S95" s="15">
        <f t="shared" si="14"/>
        <v>0</v>
      </c>
      <c r="T95" s="122">
        <v>86</v>
      </c>
      <c r="U95" s="71">
        <v>86.1</v>
      </c>
      <c r="V95" s="71">
        <v>490764</v>
      </c>
      <c r="W95" s="15">
        <f t="shared" si="15"/>
        <v>0</v>
      </c>
      <c r="X95">
        <v>86</v>
      </c>
      <c r="Y95">
        <v>175.29999999999998</v>
      </c>
      <c r="Z95">
        <v>1187147</v>
      </c>
      <c r="AA95"/>
      <c r="AB95" s="115">
        <f>dec!E95</f>
        <v>86</v>
      </c>
      <c r="AC95" s="113">
        <f>dec!F95</f>
        <v>467402</v>
      </c>
      <c r="AD95" s="115">
        <f>dec!G95</f>
        <v>173</v>
      </c>
      <c r="AE95" s="113">
        <f>dec!H95</f>
        <v>1154611</v>
      </c>
      <c r="AF95" s="16"/>
      <c r="AG95" s="18">
        <f t="shared" si="22"/>
        <v>9.9999999999994316E-2</v>
      </c>
      <c r="AH95" s="85">
        <f t="shared" si="23"/>
        <v>23362</v>
      </c>
      <c r="AI95" s="18">
        <f t="shared" si="24"/>
        <v>2.2999999999999829</v>
      </c>
      <c r="AJ95" s="15">
        <f t="shared" si="25"/>
        <v>32536</v>
      </c>
      <c r="AK95" s="81"/>
      <c r="AL95"/>
      <c r="AM95"/>
      <c r="AN95"/>
    </row>
    <row r="96" spans="1:40" ht="18.75">
      <c r="A96" s="19">
        <v>87</v>
      </c>
      <c r="B96" s="19" t="s">
        <v>801</v>
      </c>
      <c r="C96" s="19">
        <v>85</v>
      </c>
      <c r="D96" s="21"/>
      <c r="E96" s="34">
        <f t="shared" si="16"/>
        <v>0</v>
      </c>
      <c r="F96" s="35">
        <f t="shared" si="17"/>
        <v>0</v>
      </c>
      <c r="G96" s="34">
        <f t="shared" si="18"/>
        <v>10.6</v>
      </c>
      <c r="H96" s="36">
        <f t="shared" si="19"/>
        <v>95650</v>
      </c>
      <c r="I96" s="21"/>
      <c r="J96" s="19">
        <v>0</v>
      </c>
      <c r="K96" s="19">
        <v>0</v>
      </c>
      <c r="L96" s="16"/>
      <c r="M96" s="16"/>
      <c r="N96" s="36">
        <f t="shared" si="20"/>
        <v>0</v>
      </c>
      <c r="O96" s="36">
        <f t="shared" si="21"/>
        <v>95650</v>
      </c>
      <c r="P96" s="20"/>
      <c r="Q96" s="85">
        <f t="shared" si="13"/>
        <v>191310.6</v>
      </c>
      <c r="R96" s="20"/>
      <c r="S96" s="15">
        <f t="shared" si="14"/>
        <v>0</v>
      </c>
      <c r="T96">
        <v>87</v>
      </c>
      <c r="U96"/>
      <c r="V96"/>
      <c r="W96" s="15">
        <f t="shared" si="15"/>
        <v>0</v>
      </c>
      <c r="X96">
        <v>87</v>
      </c>
      <c r="Y96">
        <v>10.6</v>
      </c>
      <c r="Z96">
        <v>95650</v>
      </c>
      <c r="AA96"/>
      <c r="AB96" s="115">
        <f>dec!E96</f>
        <v>0</v>
      </c>
      <c r="AC96" s="113">
        <f>dec!F96</f>
        <v>0</v>
      </c>
      <c r="AD96" s="115">
        <f>dec!G96</f>
        <v>9</v>
      </c>
      <c r="AE96" s="113">
        <f>dec!H96</f>
        <v>62800</v>
      </c>
      <c r="AF96" s="16"/>
      <c r="AG96" s="18">
        <f t="shared" si="22"/>
        <v>0</v>
      </c>
      <c r="AH96" s="85">
        <f t="shared" si="23"/>
        <v>0</v>
      </c>
      <c r="AI96" s="18">
        <f t="shared" si="24"/>
        <v>1.5999999999999996</v>
      </c>
      <c r="AJ96" s="15">
        <f t="shared" si="25"/>
        <v>32850</v>
      </c>
      <c r="AK96" s="81"/>
      <c r="AL96"/>
      <c r="AM96"/>
      <c r="AN96"/>
    </row>
    <row r="97" spans="1:40" s="1" customFormat="1" ht="18.75">
      <c r="A97" s="17">
        <v>88</v>
      </c>
      <c r="B97" s="17" t="s">
        <v>1352</v>
      </c>
      <c r="C97" s="17">
        <v>88</v>
      </c>
      <c r="D97" s="21"/>
      <c r="E97" s="34">
        <f t="shared" si="16"/>
        <v>0</v>
      </c>
      <c r="F97" s="35">
        <f t="shared" si="17"/>
        <v>0</v>
      </c>
      <c r="G97" s="34">
        <f t="shared" si="18"/>
        <v>9.64</v>
      </c>
      <c r="H97" s="36">
        <f t="shared" si="19"/>
        <v>58783</v>
      </c>
      <c r="I97" s="21"/>
      <c r="J97" s="17">
        <v>0</v>
      </c>
      <c r="K97" s="17">
        <v>0</v>
      </c>
      <c r="L97" s="16"/>
      <c r="M97" s="16"/>
      <c r="N97" s="36">
        <f t="shared" si="20"/>
        <v>0</v>
      </c>
      <c r="O97" s="36">
        <f t="shared" si="21"/>
        <v>58783</v>
      </c>
      <c r="P97" s="16"/>
      <c r="Q97" s="85">
        <f t="shared" si="13"/>
        <v>117575.64</v>
      </c>
      <c r="R97" s="16"/>
      <c r="S97" s="15">
        <f t="shared" si="14"/>
        <v>0</v>
      </c>
      <c r="T97">
        <v>88</v>
      </c>
      <c r="U97"/>
      <c r="V97"/>
      <c r="W97" s="15">
        <f t="shared" si="15"/>
        <v>0</v>
      </c>
      <c r="X97">
        <v>88</v>
      </c>
      <c r="Y97">
        <v>9.64</v>
      </c>
      <c r="Z97">
        <v>58783</v>
      </c>
      <c r="AA97"/>
      <c r="AB97" s="115">
        <f>dec!E97</f>
        <v>0</v>
      </c>
      <c r="AC97" s="113">
        <f>dec!F97</f>
        <v>0</v>
      </c>
      <c r="AD97" s="115">
        <f>dec!G97</f>
        <v>9</v>
      </c>
      <c r="AE97" s="113">
        <f>dec!H97</f>
        <v>54921</v>
      </c>
      <c r="AF97" s="16"/>
      <c r="AG97" s="18">
        <f t="shared" si="22"/>
        <v>0</v>
      </c>
      <c r="AH97" s="85">
        <f t="shared" si="23"/>
        <v>0</v>
      </c>
      <c r="AI97" s="18">
        <f t="shared" si="24"/>
        <v>0.64000000000000057</v>
      </c>
      <c r="AJ97" s="15">
        <f t="shared" si="25"/>
        <v>3862</v>
      </c>
      <c r="AK97" s="81"/>
      <c r="AL97"/>
      <c r="AM97"/>
      <c r="AN97"/>
    </row>
    <row r="98" spans="1:40" ht="18.75">
      <c r="A98" s="19">
        <v>89</v>
      </c>
      <c r="B98" s="19" t="s">
        <v>1353</v>
      </c>
      <c r="C98" s="19">
        <v>89</v>
      </c>
      <c r="D98" s="21"/>
      <c r="E98" s="34">
        <f t="shared" si="16"/>
        <v>8</v>
      </c>
      <c r="F98" s="35">
        <f t="shared" si="17"/>
        <v>63812</v>
      </c>
      <c r="G98" s="34">
        <f t="shared" si="18"/>
        <v>33</v>
      </c>
      <c r="H98" s="36">
        <f t="shared" si="19"/>
        <v>189314</v>
      </c>
      <c r="I98" s="21"/>
      <c r="J98" s="19">
        <v>0</v>
      </c>
      <c r="K98" s="19">
        <v>0</v>
      </c>
      <c r="L98" s="16"/>
      <c r="M98" s="16"/>
      <c r="N98" s="36">
        <f t="shared" si="20"/>
        <v>63812</v>
      </c>
      <c r="O98" s="36">
        <f t="shared" si="21"/>
        <v>189314</v>
      </c>
      <c r="P98" s="20"/>
      <c r="Q98" s="85">
        <f t="shared" si="13"/>
        <v>506293</v>
      </c>
      <c r="R98" s="20"/>
      <c r="S98" s="15">
        <f t="shared" si="14"/>
        <v>0</v>
      </c>
      <c r="T98" s="122">
        <v>89</v>
      </c>
      <c r="U98" s="71">
        <v>8</v>
      </c>
      <c r="V98" s="71">
        <v>63812</v>
      </c>
      <c r="W98" s="15">
        <f t="shared" si="15"/>
        <v>0</v>
      </c>
      <c r="X98">
        <v>89</v>
      </c>
      <c r="Y98">
        <v>33</v>
      </c>
      <c r="Z98">
        <v>189314</v>
      </c>
      <c r="AA98"/>
      <c r="AB98" s="115">
        <f>dec!E98</f>
        <v>8</v>
      </c>
      <c r="AC98" s="113">
        <f>dec!F98</f>
        <v>51028</v>
      </c>
      <c r="AD98" s="115">
        <f>dec!G98</f>
        <v>33</v>
      </c>
      <c r="AE98" s="113">
        <f>dec!H98</f>
        <v>189337</v>
      </c>
      <c r="AF98" s="16"/>
      <c r="AG98" s="18">
        <f t="shared" si="22"/>
        <v>0</v>
      </c>
      <c r="AH98" s="85">
        <f t="shared" si="23"/>
        <v>12784</v>
      </c>
      <c r="AI98" s="18">
        <f t="shared" si="24"/>
        <v>0</v>
      </c>
      <c r="AJ98" s="15">
        <f t="shared" si="25"/>
        <v>-23</v>
      </c>
      <c r="AK98" s="81"/>
      <c r="AL98"/>
      <c r="AM98"/>
      <c r="AN98"/>
    </row>
    <row r="99" spans="1:40" s="1" customFormat="1" ht="18.75">
      <c r="A99" s="17">
        <v>90</v>
      </c>
      <c r="B99" s="17" t="s">
        <v>1355</v>
      </c>
      <c r="C99" s="17">
        <v>90</v>
      </c>
      <c r="D99" s="21"/>
      <c r="E99" s="34">
        <f t="shared" si="16"/>
        <v>0</v>
      </c>
      <c r="F99" s="35">
        <f t="shared" si="17"/>
        <v>0</v>
      </c>
      <c r="G99" s="34">
        <f t="shared" si="18"/>
        <v>0</v>
      </c>
      <c r="H99" s="36">
        <f t="shared" si="19"/>
        <v>0</v>
      </c>
      <c r="I99" s="21"/>
      <c r="J99" s="17">
        <v>0</v>
      </c>
      <c r="K99" s="17">
        <v>0</v>
      </c>
      <c r="L99" s="16"/>
      <c r="M99" s="16"/>
      <c r="N99" s="36">
        <f t="shared" si="20"/>
        <v>0</v>
      </c>
      <c r="O99" s="36">
        <f t="shared" si="21"/>
        <v>0</v>
      </c>
      <c r="P99" s="16"/>
      <c r="Q99" s="85">
        <f t="shared" si="13"/>
        <v>0</v>
      </c>
      <c r="R99" s="16"/>
      <c r="S99" s="15">
        <f t="shared" si="14"/>
        <v>0</v>
      </c>
      <c r="T99">
        <v>90</v>
      </c>
      <c r="U99"/>
      <c r="V99"/>
      <c r="W99" s="15">
        <f t="shared" si="15"/>
        <v>0</v>
      </c>
      <c r="X99">
        <v>90</v>
      </c>
      <c r="Y99"/>
      <c r="Z99"/>
      <c r="AA99"/>
      <c r="AB99" s="115">
        <f>dec!E99</f>
        <v>0</v>
      </c>
      <c r="AC99" s="113">
        <f>dec!F99</f>
        <v>0</v>
      </c>
      <c r="AD99" s="115">
        <f>dec!G99</f>
        <v>0</v>
      </c>
      <c r="AE99" s="113">
        <f>dec!H99</f>
        <v>0</v>
      </c>
      <c r="AF99" s="16"/>
      <c r="AG99" s="18">
        <f t="shared" si="22"/>
        <v>0</v>
      </c>
      <c r="AH99" s="85">
        <f t="shared" si="23"/>
        <v>0</v>
      </c>
      <c r="AI99" s="18">
        <f t="shared" si="24"/>
        <v>0</v>
      </c>
      <c r="AJ99" s="15">
        <f t="shared" si="25"/>
        <v>0</v>
      </c>
      <c r="AK99" s="81"/>
      <c r="AL99"/>
      <c r="AM99"/>
      <c r="AN99"/>
    </row>
    <row r="100" spans="1:40" ht="18.75">
      <c r="A100" s="19">
        <v>91</v>
      </c>
      <c r="B100" s="19" t="s">
        <v>1356</v>
      </c>
      <c r="C100" s="19">
        <v>91</v>
      </c>
      <c r="D100" s="21"/>
      <c r="E100" s="34">
        <f t="shared" si="16"/>
        <v>0</v>
      </c>
      <c r="F100" s="35">
        <f t="shared" si="17"/>
        <v>0</v>
      </c>
      <c r="G100" s="34">
        <f t="shared" si="18"/>
        <v>35.159999999999997</v>
      </c>
      <c r="H100" s="36">
        <f t="shared" si="19"/>
        <v>196657</v>
      </c>
      <c r="I100" s="21"/>
      <c r="J100" s="19">
        <v>0</v>
      </c>
      <c r="K100" s="19">
        <v>0</v>
      </c>
      <c r="L100" s="16"/>
      <c r="M100" s="16"/>
      <c r="N100" s="36">
        <f t="shared" si="20"/>
        <v>0</v>
      </c>
      <c r="O100" s="36">
        <f t="shared" si="21"/>
        <v>196657</v>
      </c>
      <c r="P100" s="20"/>
      <c r="Q100" s="85">
        <f t="shared" si="13"/>
        <v>393349.16000000003</v>
      </c>
      <c r="R100" s="20"/>
      <c r="S100" s="15">
        <f t="shared" si="14"/>
        <v>0</v>
      </c>
      <c r="T100">
        <v>91</v>
      </c>
      <c r="U100"/>
      <c r="V100"/>
      <c r="W100" s="15">
        <f t="shared" si="15"/>
        <v>0</v>
      </c>
      <c r="X100">
        <v>91</v>
      </c>
      <c r="Y100">
        <v>35.159999999999997</v>
      </c>
      <c r="Z100">
        <v>196657</v>
      </c>
      <c r="AA100"/>
      <c r="AB100" s="115">
        <f>dec!E100</f>
        <v>0</v>
      </c>
      <c r="AC100" s="113">
        <f>dec!F100</f>
        <v>0</v>
      </c>
      <c r="AD100" s="115">
        <f>dec!G100</f>
        <v>34</v>
      </c>
      <c r="AE100" s="113">
        <f>dec!H100</f>
        <v>183768</v>
      </c>
      <c r="AF100" s="16"/>
      <c r="AG100" s="18">
        <f t="shared" si="22"/>
        <v>0</v>
      </c>
      <c r="AH100" s="85">
        <f t="shared" si="23"/>
        <v>0</v>
      </c>
      <c r="AI100" s="18">
        <f t="shared" si="24"/>
        <v>1.1599999999999966</v>
      </c>
      <c r="AJ100" s="15">
        <f t="shared" si="25"/>
        <v>12889</v>
      </c>
      <c r="AK100" s="81"/>
      <c r="AL100"/>
      <c r="AM100"/>
      <c r="AN100"/>
    </row>
    <row r="101" spans="1:40" ht="18.75">
      <c r="A101" s="19">
        <v>92</v>
      </c>
      <c r="B101" s="19" t="s">
        <v>802</v>
      </c>
      <c r="C101" s="19">
        <v>92</v>
      </c>
      <c r="D101" s="21"/>
      <c r="E101" s="34">
        <f t="shared" si="16"/>
        <v>0</v>
      </c>
      <c r="F101" s="35">
        <f t="shared" si="17"/>
        <v>0</v>
      </c>
      <c r="G101" s="34">
        <f t="shared" si="18"/>
        <v>0</v>
      </c>
      <c r="H101" s="36">
        <f t="shared" si="19"/>
        <v>0</v>
      </c>
      <c r="I101" s="21"/>
      <c r="J101" s="19">
        <v>0</v>
      </c>
      <c r="K101" s="19">
        <v>0</v>
      </c>
      <c r="L101" s="16"/>
      <c r="M101" s="16"/>
      <c r="N101" s="36">
        <f t="shared" si="20"/>
        <v>0</v>
      </c>
      <c r="O101" s="36">
        <f t="shared" si="21"/>
        <v>0</v>
      </c>
      <c r="P101" s="20"/>
      <c r="Q101" s="85">
        <f t="shared" si="13"/>
        <v>0</v>
      </c>
      <c r="R101" s="20"/>
      <c r="S101" s="15">
        <f t="shared" si="14"/>
        <v>0</v>
      </c>
      <c r="T101">
        <v>92</v>
      </c>
      <c r="U101"/>
      <c r="V101"/>
      <c r="W101" s="15">
        <f t="shared" si="15"/>
        <v>0</v>
      </c>
      <c r="X101">
        <v>92</v>
      </c>
      <c r="Y101"/>
      <c r="Z101"/>
      <c r="AA101"/>
      <c r="AB101" s="115">
        <f>dec!E101</f>
        <v>0</v>
      </c>
      <c r="AC101" s="113">
        <f>dec!F101</f>
        <v>0</v>
      </c>
      <c r="AD101" s="115">
        <f>dec!G101</f>
        <v>0</v>
      </c>
      <c r="AE101" s="113">
        <f>dec!H101</f>
        <v>0</v>
      </c>
      <c r="AF101" s="16"/>
      <c r="AG101" s="18">
        <f t="shared" si="22"/>
        <v>0</v>
      </c>
      <c r="AH101" s="85">
        <f t="shared" si="23"/>
        <v>0</v>
      </c>
      <c r="AI101" s="18">
        <f t="shared" si="24"/>
        <v>0</v>
      </c>
      <c r="AJ101" s="15">
        <f t="shared" si="25"/>
        <v>0</v>
      </c>
      <c r="AK101" s="81"/>
      <c r="AL101"/>
      <c r="AM101"/>
      <c r="AN101"/>
    </row>
    <row r="102" spans="1:40" ht="18.75">
      <c r="A102" s="19">
        <v>93</v>
      </c>
      <c r="B102" s="19" t="s">
        <v>940</v>
      </c>
      <c r="C102" s="19">
        <v>93</v>
      </c>
      <c r="D102" s="21"/>
      <c r="E102" s="34">
        <f t="shared" si="16"/>
        <v>0</v>
      </c>
      <c r="F102" s="35">
        <f t="shared" si="17"/>
        <v>0</v>
      </c>
      <c r="G102" s="34">
        <f t="shared" si="18"/>
        <v>16.259999999999998</v>
      </c>
      <c r="H102" s="36">
        <f t="shared" si="19"/>
        <v>92517</v>
      </c>
      <c r="I102" s="21"/>
      <c r="J102" s="19">
        <v>0</v>
      </c>
      <c r="K102" s="19">
        <v>0</v>
      </c>
      <c r="L102" s="16"/>
      <c r="M102" s="16"/>
      <c r="N102" s="36">
        <f t="shared" si="20"/>
        <v>0</v>
      </c>
      <c r="O102" s="36">
        <f t="shared" si="21"/>
        <v>92517</v>
      </c>
      <c r="P102" s="20"/>
      <c r="Q102" s="85">
        <f t="shared" si="13"/>
        <v>185050.26</v>
      </c>
      <c r="R102" s="20"/>
      <c r="S102" s="15">
        <f t="shared" si="14"/>
        <v>0</v>
      </c>
      <c r="T102">
        <v>93</v>
      </c>
      <c r="U102"/>
      <c r="V102"/>
      <c r="W102" s="15">
        <f t="shared" si="15"/>
        <v>0</v>
      </c>
      <c r="X102">
        <v>93</v>
      </c>
      <c r="Y102">
        <v>16.259999999999998</v>
      </c>
      <c r="Z102">
        <v>92517</v>
      </c>
      <c r="AA102"/>
      <c r="AB102" s="115">
        <f>dec!E102</f>
        <v>0</v>
      </c>
      <c r="AC102" s="113">
        <f>dec!F102</f>
        <v>0</v>
      </c>
      <c r="AD102" s="115">
        <f>dec!G102</f>
        <v>16</v>
      </c>
      <c r="AE102" s="113">
        <f>dec!H102</f>
        <v>100274</v>
      </c>
      <c r="AF102" s="16"/>
      <c r="AG102" s="18">
        <f t="shared" si="22"/>
        <v>0</v>
      </c>
      <c r="AH102" s="85">
        <f t="shared" si="23"/>
        <v>0</v>
      </c>
      <c r="AI102" s="18">
        <f t="shared" si="24"/>
        <v>0.25999999999999801</v>
      </c>
      <c r="AJ102" s="15">
        <f t="shared" si="25"/>
        <v>-7757</v>
      </c>
      <c r="AK102" s="81"/>
      <c r="AL102"/>
      <c r="AM102"/>
      <c r="AN102"/>
    </row>
    <row r="103" spans="1:40" s="1" customFormat="1" ht="18.75">
      <c r="A103" s="17">
        <v>94</v>
      </c>
      <c r="B103" s="17" t="s">
        <v>1357</v>
      </c>
      <c r="C103" s="17">
        <v>94</v>
      </c>
      <c r="D103" s="21"/>
      <c r="E103" s="34">
        <f t="shared" si="16"/>
        <v>0</v>
      </c>
      <c r="F103" s="35">
        <f t="shared" si="17"/>
        <v>0</v>
      </c>
      <c r="G103" s="34">
        <f t="shared" si="18"/>
        <v>13.35</v>
      </c>
      <c r="H103" s="36">
        <f t="shared" si="19"/>
        <v>76133</v>
      </c>
      <c r="I103" s="21"/>
      <c r="J103" s="17">
        <v>0</v>
      </c>
      <c r="K103" s="17">
        <v>0</v>
      </c>
      <c r="L103" s="16"/>
      <c r="M103" s="16"/>
      <c r="N103" s="36">
        <f t="shared" si="20"/>
        <v>0</v>
      </c>
      <c r="O103" s="36">
        <f t="shared" si="21"/>
        <v>76133</v>
      </c>
      <c r="P103" s="16"/>
      <c r="Q103" s="85">
        <f t="shared" si="13"/>
        <v>152279.35</v>
      </c>
      <c r="R103" s="16"/>
      <c r="S103" s="15">
        <f t="shared" si="14"/>
        <v>0</v>
      </c>
      <c r="T103">
        <v>94</v>
      </c>
      <c r="U103"/>
      <c r="V103"/>
      <c r="W103" s="15">
        <f t="shared" si="15"/>
        <v>0</v>
      </c>
      <c r="X103">
        <v>94</v>
      </c>
      <c r="Y103">
        <v>13.35</v>
      </c>
      <c r="Z103">
        <v>76133</v>
      </c>
      <c r="AA103"/>
      <c r="AB103" s="115">
        <f>dec!E103</f>
        <v>0</v>
      </c>
      <c r="AC103" s="113">
        <f>dec!F103</f>
        <v>0</v>
      </c>
      <c r="AD103" s="115">
        <f>dec!G103</f>
        <v>12</v>
      </c>
      <c r="AE103" s="113">
        <f>dec!H103</f>
        <v>72646</v>
      </c>
      <c r="AF103" s="16"/>
      <c r="AG103" s="18">
        <f t="shared" si="22"/>
        <v>0</v>
      </c>
      <c r="AH103" s="85">
        <f t="shared" si="23"/>
        <v>0</v>
      </c>
      <c r="AI103" s="18">
        <f t="shared" si="24"/>
        <v>1.3499999999999996</v>
      </c>
      <c r="AJ103" s="15">
        <f t="shared" si="25"/>
        <v>3487</v>
      </c>
      <c r="AK103" s="81"/>
      <c r="AL103"/>
      <c r="AM103"/>
      <c r="AN103"/>
    </row>
    <row r="104" spans="1:40" ht="18.75">
      <c r="A104" s="19">
        <v>95</v>
      </c>
      <c r="B104" s="19" t="s">
        <v>892</v>
      </c>
      <c r="C104" s="19">
        <v>95</v>
      </c>
      <c r="D104" s="21"/>
      <c r="E104" s="34">
        <f t="shared" si="16"/>
        <v>33</v>
      </c>
      <c r="F104" s="35">
        <f t="shared" si="17"/>
        <v>213000</v>
      </c>
      <c r="G104" s="34">
        <f t="shared" si="18"/>
        <v>104.39999999999999</v>
      </c>
      <c r="H104" s="36">
        <f t="shared" si="19"/>
        <v>621330</v>
      </c>
      <c r="I104" s="21"/>
      <c r="J104" s="19">
        <v>0</v>
      </c>
      <c r="K104" s="19">
        <v>0</v>
      </c>
      <c r="L104" s="16"/>
      <c r="M104" s="16"/>
      <c r="N104" s="36">
        <f t="shared" si="20"/>
        <v>213000</v>
      </c>
      <c r="O104" s="36">
        <f t="shared" si="21"/>
        <v>621330</v>
      </c>
      <c r="P104" s="20"/>
      <c r="Q104" s="85">
        <f t="shared" si="13"/>
        <v>1668797.4</v>
      </c>
      <c r="R104" s="20"/>
      <c r="S104" s="15">
        <f t="shared" si="14"/>
        <v>0</v>
      </c>
      <c r="T104" s="122">
        <v>95</v>
      </c>
      <c r="U104" s="71">
        <v>33</v>
      </c>
      <c r="V104" s="71">
        <v>213000</v>
      </c>
      <c r="W104" s="15">
        <f t="shared" si="15"/>
        <v>0</v>
      </c>
      <c r="X104">
        <v>95</v>
      </c>
      <c r="Y104">
        <v>104.39999999999999</v>
      </c>
      <c r="Z104">
        <v>621330</v>
      </c>
      <c r="AA104"/>
      <c r="AB104" s="115">
        <f>dec!E104</f>
        <v>33</v>
      </c>
      <c r="AC104" s="113">
        <f>dec!F104</f>
        <v>213000</v>
      </c>
      <c r="AD104" s="115">
        <f>dec!G104</f>
        <v>106</v>
      </c>
      <c r="AE104" s="113">
        <f>dec!H104</f>
        <v>633074</v>
      </c>
      <c r="AF104" s="16"/>
      <c r="AG104" s="18">
        <f t="shared" si="22"/>
        <v>0</v>
      </c>
      <c r="AH104" s="85">
        <f t="shared" si="23"/>
        <v>0</v>
      </c>
      <c r="AI104" s="18">
        <f t="shared" si="24"/>
        <v>-1.6000000000000085</v>
      </c>
      <c r="AJ104" s="15">
        <f t="shared" si="25"/>
        <v>-11744</v>
      </c>
      <c r="AK104" s="81"/>
      <c r="AL104"/>
      <c r="AM104"/>
      <c r="AN104"/>
    </row>
    <row r="105" spans="1:40" ht="18.75">
      <c r="A105" s="19">
        <v>96</v>
      </c>
      <c r="B105" s="19" t="s">
        <v>865</v>
      </c>
      <c r="C105" s="19">
        <v>96</v>
      </c>
      <c r="D105" s="21"/>
      <c r="E105" s="34">
        <f t="shared" si="16"/>
        <v>112.21</v>
      </c>
      <c r="F105" s="35">
        <f t="shared" si="17"/>
        <v>662649</v>
      </c>
      <c r="G105" s="34">
        <f t="shared" si="18"/>
        <v>40.450000000000003</v>
      </c>
      <c r="H105" s="36">
        <f t="shared" si="19"/>
        <v>241071</v>
      </c>
      <c r="I105" s="21"/>
      <c r="J105" s="19">
        <v>0</v>
      </c>
      <c r="K105" s="19">
        <v>0</v>
      </c>
      <c r="L105" s="16"/>
      <c r="M105" s="16"/>
      <c r="N105" s="36">
        <f t="shared" si="20"/>
        <v>662649</v>
      </c>
      <c r="O105" s="36">
        <f t="shared" si="21"/>
        <v>241071</v>
      </c>
      <c r="P105" s="20"/>
      <c r="Q105" s="85">
        <f t="shared" si="13"/>
        <v>1807592.66</v>
      </c>
      <c r="R105" s="20"/>
      <c r="S105" s="15">
        <f t="shared" si="14"/>
        <v>0</v>
      </c>
      <c r="T105" s="122">
        <v>96</v>
      </c>
      <c r="U105" s="71">
        <v>112.21</v>
      </c>
      <c r="V105" s="71">
        <v>662649</v>
      </c>
      <c r="W105" s="15">
        <f t="shared" si="15"/>
        <v>0</v>
      </c>
      <c r="X105">
        <v>96</v>
      </c>
      <c r="Y105">
        <v>40.450000000000003</v>
      </c>
      <c r="Z105">
        <v>241071</v>
      </c>
      <c r="AA105"/>
      <c r="AB105" s="115">
        <f>dec!E105</f>
        <v>112</v>
      </c>
      <c r="AC105" s="113">
        <f>dec!F105</f>
        <v>696289</v>
      </c>
      <c r="AD105" s="115">
        <f>dec!G105</f>
        <v>35</v>
      </c>
      <c r="AE105" s="113">
        <f>dec!H105</f>
        <v>200977</v>
      </c>
      <c r="AF105" s="16"/>
      <c r="AG105" s="18">
        <f t="shared" si="22"/>
        <v>0.20999999999999375</v>
      </c>
      <c r="AH105" s="85">
        <f t="shared" si="23"/>
        <v>-33640</v>
      </c>
      <c r="AI105" s="18">
        <f t="shared" si="24"/>
        <v>5.4500000000000028</v>
      </c>
      <c r="AJ105" s="15">
        <f t="shared" si="25"/>
        <v>40094</v>
      </c>
      <c r="AK105" s="81"/>
      <c r="AL105"/>
      <c r="AM105"/>
      <c r="AN105"/>
    </row>
    <row r="106" spans="1:40" ht="18.75">
      <c r="A106" s="19">
        <v>97</v>
      </c>
      <c r="B106" s="19" t="s">
        <v>846</v>
      </c>
      <c r="C106" s="19">
        <v>97</v>
      </c>
      <c r="D106" s="21"/>
      <c r="E106" s="34">
        <f t="shared" si="16"/>
        <v>175.74999999999983</v>
      </c>
      <c r="F106" s="35">
        <f t="shared" si="17"/>
        <v>1014558</v>
      </c>
      <c r="G106" s="34">
        <f t="shared" si="18"/>
        <v>437.81999999999994</v>
      </c>
      <c r="H106" s="36">
        <f t="shared" si="19"/>
        <v>2521797</v>
      </c>
      <c r="I106" s="21"/>
      <c r="J106" s="19">
        <v>0</v>
      </c>
      <c r="K106" s="19">
        <v>0</v>
      </c>
      <c r="L106" s="16"/>
      <c r="M106" s="16"/>
      <c r="N106" s="36">
        <f t="shared" si="20"/>
        <v>1014558</v>
      </c>
      <c r="O106" s="36">
        <f t="shared" si="21"/>
        <v>2521797</v>
      </c>
      <c r="P106" s="20"/>
      <c r="Q106" s="85">
        <f t="shared" si="13"/>
        <v>7073323.5700000003</v>
      </c>
      <c r="R106" s="20"/>
      <c r="S106" s="15">
        <f t="shared" si="14"/>
        <v>0</v>
      </c>
      <c r="T106" s="122">
        <v>97</v>
      </c>
      <c r="U106" s="71">
        <v>175.74999999999983</v>
      </c>
      <c r="V106" s="71">
        <v>1014558</v>
      </c>
      <c r="W106" s="15">
        <f t="shared" si="15"/>
        <v>0</v>
      </c>
      <c r="X106">
        <v>97</v>
      </c>
      <c r="Y106">
        <v>437.81999999999994</v>
      </c>
      <c r="Z106">
        <v>2521797</v>
      </c>
      <c r="AA106"/>
      <c r="AB106" s="115">
        <f>dec!E106</f>
        <v>170</v>
      </c>
      <c r="AC106" s="113">
        <f>dec!F106</f>
        <v>973989</v>
      </c>
      <c r="AD106" s="115">
        <f>dec!G106</f>
        <v>426</v>
      </c>
      <c r="AE106" s="113">
        <f>dec!H106</f>
        <v>2504850</v>
      </c>
      <c r="AF106" s="16"/>
      <c r="AG106" s="18">
        <f t="shared" si="22"/>
        <v>5.7499999999998295</v>
      </c>
      <c r="AH106" s="85">
        <f t="shared" si="23"/>
        <v>40569</v>
      </c>
      <c r="AI106" s="18">
        <f t="shared" si="24"/>
        <v>11.819999999999936</v>
      </c>
      <c r="AJ106" s="15">
        <f t="shared" si="25"/>
        <v>16947</v>
      </c>
      <c r="AK106" s="81"/>
      <c r="AL106"/>
      <c r="AM106"/>
      <c r="AN106"/>
    </row>
    <row r="107" spans="1:40" ht="18.75">
      <c r="A107" s="19">
        <v>98</v>
      </c>
      <c r="B107" s="19" t="s">
        <v>1358</v>
      </c>
      <c r="C107" s="19">
        <v>98</v>
      </c>
      <c r="D107" s="21"/>
      <c r="E107" s="34">
        <f t="shared" si="16"/>
        <v>3.42</v>
      </c>
      <c r="F107" s="35">
        <f t="shared" si="17"/>
        <v>19506</v>
      </c>
      <c r="G107" s="34">
        <f t="shared" si="18"/>
        <v>7</v>
      </c>
      <c r="H107" s="36">
        <f t="shared" si="19"/>
        <v>39198</v>
      </c>
      <c r="I107" s="21"/>
      <c r="J107" s="19">
        <v>0</v>
      </c>
      <c r="K107" s="19">
        <v>0</v>
      </c>
      <c r="L107" s="16"/>
      <c r="M107" s="16"/>
      <c r="N107" s="36">
        <f t="shared" si="20"/>
        <v>19506</v>
      </c>
      <c r="O107" s="36">
        <f t="shared" si="21"/>
        <v>39198</v>
      </c>
      <c r="P107" s="20"/>
      <c r="Q107" s="85">
        <f t="shared" si="13"/>
        <v>117418.42</v>
      </c>
      <c r="R107" s="20"/>
      <c r="S107" s="15">
        <f t="shared" si="14"/>
        <v>0</v>
      </c>
      <c r="T107" s="122">
        <v>98</v>
      </c>
      <c r="U107" s="71">
        <v>3.42</v>
      </c>
      <c r="V107" s="71">
        <v>19506</v>
      </c>
      <c r="W107" s="15">
        <f t="shared" si="15"/>
        <v>0</v>
      </c>
      <c r="X107">
        <v>98</v>
      </c>
      <c r="Y107">
        <v>7</v>
      </c>
      <c r="Z107">
        <v>39198</v>
      </c>
      <c r="AA107"/>
      <c r="AB107" s="115">
        <f>dec!E107</f>
        <v>1</v>
      </c>
      <c r="AC107" s="113">
        <f>dec!F107</f>
        <v>5000</v>
      </c>
      <c r="AD107" s="115">
        <f>dec!G107</f>
        <v>7</v>
      </c>
      <c r="AE107" s="113">
        <f>dec!H107</f>
        <v>47000</v>
      </c>
      <c r="AF107" s="16"/>
      <c r="AG107" s="18">
        <f t="shared" si="22"/>
        <v>2.42</v>
      </c>
      <c r="AH107" s="85">
        <f t="shared" si="23"/>
        <v>14506</v>
      </c>
      <c r="AI107" s="18">
        <f t="shared" si="24"/>
        <v>0</v>
      </c>
      <c r="AJ107" s="15">
        <f t="shared" si="25"/>
        <v>-7802</v>
      </c>
      <c r="AK107" s="81"/>
      <c r="AL107"/>
      <c r="AM107"/>
      <c r="AN107"/>
    </row>
    <row r="108" spans="1:40" s="1" customFormat="1" ht="18.75">
      <c r="A108" s="17">
        <v>99</v>
      </c>
      <c r="B108" s="17" t="s">
        <v>1359</v>
      </c>
      <c r="C108" s="17">
        <v>99</v>
      </c>
      <c r="D108" s="21"/>
      <c r="E108" s="34">
        <f t="shared" si="16"/>
        <v>0</v>
      </c>
      <c r="F108" s="35">
        <f t="shared" si="17"/>
        <v>0</v>
      </c>
      <c r="G108" s="34">
        <f t="shared" si="18"/>
        <v>5.75</v>
      </c>
      <c r="H108" s="36">
        <f t="shared" si="19"/>
        <v>33639</v>
      </c>
      <c r="I108" s="21"/>
      <c r="J108" s="17">
        <v>0</v>
      </c>
      <c r="K108" s="17">
        <v>0</v>
      </c>
      <c r="L108" s="16"/>
      <c r="M108" s="16"/>
      <c r="N108" s="36">
        <f t="shared" si="20"/>
        <v>0</v>
      </c>
      <c r="O108" s="36">
        <f t="shared" si="21"/>
        <v>33639</v>
      </c>
      <c r="P108" s="16"/>
      <c r="Q108" s="85">
        <f t="shared" si="13"/>
        <v>67283.75</v>
      </c>
      <c r="R108" s="16"/>
      <c r="S108" s="15">
        <f t="shared" si="14"/>
        <v>0</v>
      </c>
      <c r="T108">
        <v>99</v>
      </c>
      <c r="U108"/>
      <c r="V108"/>
      <c r="W108" s="15">
        <f t="shared" si="15"/>
        <v>0</v>
      </c>
      <c r="X108">
        <v>99</v>
      </c>
      <c r="Y108">
        <v>5.75</v>
      </c>
      <c r="Z108">
        <v>33639</v>
      </c>
      <c r="AA108"/>
      <c r="AB108" s="115">
        <f>dec!E108</f>
        <v>0</v>
      </c>
      <c r="AC108" s="113">
        <f>dec!F108</f>
        <v>0</v>
      </c>
      <c r="AD108" s="115">
        <f>dec!G108</f>
        <v>5</v>
      </c>
      <c r="AE108" s="113">
        <f>dec!H108</f>
        <v>28400</v>
      </c>
      <c r="AF108" s="16"/>
      <c r="AG108" s="18">
        <f t="shared" si="22"/>
        <v>0</v>
      </c>
      <c r="AH108" s="85">
        <f t="shared" si="23"/>
        <v>0</v>
      </c>
      <c r="AI108" s="18">
        <f t="shared" si="24"/>
        <v>0.75</v>
      </c>
      <c r="AJ108" s="15">
        <f t="shared" si="25"/>
        <v>5239</v>
      </c>
      <c r="AK108" s="81"/>
      <c r="AL108"/>
      <c r="AM108"/>
      <c r="AN108"/>
    </row>
    <row r="109" spans="1:40" ht="18.75">
      <c r="A109" s="19">
        <v>100</v>
      </c>
      <c r="B109" s="19" t="s">
        <v>826</v>
      </c>
      <c r="C109" s="19">
        <v>100</v>
      </c>
      <c r="D109" s="21"/>
      <c r="E109" s="34">
        <f t="shared" si="16"/>
        <v>0</v>
      </c>
      <c r="F109" s="35">
        <f t="shared" si="17"/>
        <v>0</v>
      </c>
      <c r="G109" s="34">
        <f t="shared" si="18"/>
        <v>55.47</v>
      </c>
      <c r="H109" s="36">
        <f t="shared" si="19"/>
        <v>333182</v>
      </c>
      <c r="I109" s="21"/>
      <c r="J109" s="19">
        <v>0</v>
      </c>
      <c r="K109" s="19">
        <v>0</v>
      </c>
      <c r="L109" s="16"/>
      <c r="M109" s="16"/>
      <c r="N109" s="36">
        <f t="shared" si="20"/>
        <v>0</v>
      </c>
      <c r="O109" s="36">
        <f t="shared" si="21"/>
        <v>333182</v>
      </c>
      <c r="P109" s="20"/>
      <c r="Q109" s="85">
        <f t="shared" si="13"/>
        <v>666419.47</v>
      </c>
      <c r="R109" s="20"/>
      <c r="S109" s="15">
        <f t="shared" si="14"/>
        <v>0</v>
      </c>
      <c r="T109">
        <v>100</v>
      </c>
      <c r="U109"/>
      <c r="V109"/>
      <c r="W109" s="15">
        <f t="shared" si="15"/>
        <v>0</v>
      </c>
      <c r="X109">
        <v>100</v>
      </c>
      <c r="Y109">
        <v>55.47</v>
      </c>
      <c r="Z109">
        <v>333182</v>
      </c>
      <c r="AA109"/>
      <c r="AB109" s="115">
        <f>dec!E109</f>
        <v>0</v>
      </c>
      <c r="AC109" s="113">
        <f>dec!F109</f>
        <v>0</v>
      </c>
      <c r="AD109" s="115">
        <f>dec!G109</f>
        <v>61</v>
      </c>
      <c r="AE109" s="113">
        <f>dec!H109</f>
        <v>377803</v>
      </c>
      <c r="AF109" s="16"/>
      <c r="AG109" s="18">
        <f t="shared" si="22"/>
        <v>0</v>
      </c>
      <c r="AH109" s="85">
        <f t="shared" si="23"/>
        <v>0</v>
      </c>
      <c r="AI109" s="18">
        <f t="shared" si="24"/>
        <v>-5.5300000000000011</v>
      </c>
      <c r="AJ109" s="15">
        <f t="shared" si="25"/>
        <v>-44621</v>
      </c>
      <c r="AK109" s="81"/>
      <c r="AL109"/>
      <c r="AM109"/>
      <c r="AN109"/>
    </row>
    <row r="110" spans="1:40" ht="18.75">
      <c r="A110" s="19">
        <v>101</v>
      </c>
      <c r="B110" s="19" t="s">
        <v>1275</v>
      </c>
      <c r="C110" s="19">
        <v>101</v>
      </c>
      <c r="D110" s="21"/>
      <c r="E110" s="34">
        <f t="shared" si="16"/>
        <v>7</v>
      </c>
      <c r="F110" s="35">
        <f t="shared" si="17"/>
        <v>40017</v>
      </c>
      <c r="G110" s="34">
        <f t="shared" si="18"/>
        <v>34.789999999999992</v>
      </c>
      <c r="H110" s="36">
        <f t="shared" si="19"/>
        <v>204723</v>
      </c>
      <c r="I110" s="21"/>
      <c r="J110" s="19">
        <v>0</v>
      </c>
      <c r="K110" s="19">
        <v>10000</v>
      </c>
      <c r="L110" s="16"/>
      <c r="M110" s="16"/>
      <c r="N110" s="36">
        <f t="shared" si="20"/>
        <v>40017</v>
      </c>
      <c r="O110" s="36">
        <f t="shared" si="21"/>
        <v>214723</v>
      </c>
      <c r="P110" s="20"/>
      <c r="Q110" s="85">
        <f t="shared" si="13"/>
        <v>509521.79000000004</v>
      </c>
      <c r="R110" s="20"/>
      <c r="S110" s="15">
        <f t="shared" si="14"/>
        <v>0</v>
      </c>
      <c r="T110" s="122">
        <v>101</v>
      </c>
      <c r="U110" s="71">
        <v>7</v>
      </c>
      <c r="V110" s="71">
        <v>40017</v>
      </c>
      <c r="W110" s="15">
        <f t="shared" si="15"/>
        <v>0</v>
      </c>
      <c r="X110">
        <v>101</v>
      </c>
      <c r="Y110">
        <v>34.789999999999992</v>
      </c>
      <c r="Z110">
        <v>204723</v>
      </c>
      <c r="AA110"/>
      <c r="AB110" s="115">
        <f>dec!E110</f>
        <v>7</v>
      </c>
      <c r="AC110" s="113">
        <f>dec!F110</f>
        <v>39000</v>
      </c>
      <c r="AD110" s="115">
        <f>dec!G110</f>
        <v>31.5</v>
      </c>
      <c r="AE110" s="113">
        <f>dec!H110</f>
        <v>193953</v>
      </c>
      <c r="AF110" s="16"/>
      <c r="AG110" s="18">
        <f t="shared" si="22"/>
        <v>0</v>
      </c>
      <c r="AH110" s="85">
        <f t="shared" si="23"/>
        <v>1017</v>
      </c>
      <c r="AI110" s="18">
        <f t="shared" si="24"/>
        <v>3.289999999999992</v>
      </c>
      <c r="AJ110" s="15">
        <f t="shared" si="25"/>
        <v>10770</v>
      </c>
      <c r="AK110" s="81"/>
      <c r="AL110"/>
      <c r="AM110"/>
      <c r="AN110"/>
    </row>
    <row r="111" spans="1:40" s="1" customFormat="1" ht="18.75">
      <c r="A111" s="17">
        <v>102</v>
      </c>
      <c r="B111" s="17" t="s">
        <v>893</v>
      </c>
      <c r="C111" s="17">
        <v>102</v>
      </c>
      <c r="D111" s="21"/>
      <c r="E111" s="34">
        <f t="shared" si="16"/>
        <v>0</v>
      </c>
      <c r="F111" s="35">
        <f t="shared" si="17"/>
        <v>0</v>
      </c>
      <c r="G111" s="34">
        <f t="shared" si="18"/>
        <v>2</v>
      </c>
      <c r="H111" s="36">
        <f t="shared" si="19"/>
        <v>10000</v>
      </c>
      <c r="I111" s="21"/>
      <c r="J111" s="17">
        <v>0</v>
      </c>
      <c r="K111" s="17">
        <v>0</v>
      </c>
      <c r="L111" s="16"/>
      <c r="M111" s="16"/>
      <c r="N111" s="36">
        <f t="shared" si="20"/>
        <v>0</v>
      </c>
      <c r="O111" s="36">
        <f t="shared" si="21"/>
        <v>10000</v>
      </c>
      <c r="P111" s="16"/>
      <c r="Q111" s="85">
        <f t="shared" si="13"/>
        <v>20002</v>
      </c>
      <c r="R111" s="16"/>
      <c r="S111" s="15">
        <f t="shared" si="14"/>
        <v>0</v>
      </c>
      <c r="T111">
        <v>102</v>
      </c>
      <c r="U111"/>
      <c r="V111"/>
      <c r="W111" s="15">
        <f t="shared" si="15"/>
        <v>0</v>
      </c>
      <c r="X111">
        <v>102</v>
      </c>
      <c r="Y111">
        <v>2</v>
      </c>
      <c r="Z111">
        <v>10000</v>
      </c>
      <c r="AA111"/>
      <c r="AB111" s="115">
        <f>dec!E111</f>
        <v>0</v>
      </c>
      <c r="AC111" s="113">
        <f>dec!F111</f>
        <v>0</v>
      </c>
      <c r="AD111" s="115">
        <f>dec!G111</f>
        <v>1</v>
      </c>
      <c r="AE111" s="113">
        <f>dec!H111</f>
        <v>5000</v>
      </c>
      <c r="AF111" s="16"/>
      <c r="AG111" s="18">
        <f t="shared" si="22"/>
        <v>0</v>
      </c>
      <c r="AH111" s="85">
        <f t="shared" si="23"/>
        <v>0</v>
      </c>
      <c r="AI111" s="18">
        <f t="shared" si="24"/>
        <v>1</v>
      </c>
      <c r="AJ111" s="15">
        <f t="shared" si="25"/>
        <v>5000</v>
      </c>
      <c r="AK111" s="81"/>
      <c r="AL111"/>
      <c r="AM111"/>
      <c r="AN111"/>
    </row>
    <row r="112" spans="1:40" ht="18.75">
      <c r="A112" s="19">
        <v>103</v>
      </c>
      <c r="B112" s="19" t="s">
        <v>804</v>
      </c>
      <c r="C112" s="19">
        <v>103</v>
      </c>
      <c r="D112" s="21"/>
      <c r="E112" s="34">
        <f t="shared" si="16"/>
        <v>121.98000000000003</v>
      </c>
      <c r="F112" s="35">
        <f t="shared" si="17"/>
        <v>679099</v>
      </c>
      <c r="G112" s="34">
        <f t="shared" si="18"/>
        <v>248.50999999999993</v>
      </c>
      <c r="H112" s="36">
        <f t="shared" si="19"/>
        <v>1416132</v>
      </c>
      <c r="I112" s="21"/>
      <c r="J112" s="19">
        <v>0</v>
      </c>
      <c r="K112" s="19">
        <v>0</v>
      </c>
      <c r="L112" s="16"/>
      <c r="M112" s="16"/>
      <c r="N112" s="36">
        <f t="shared" si="20"/>
        <v>679099</v>
      </c>
      <c r="O112" s="36">
        <f t="shared" si="21"/>
        <v>1416132</v>
      </c>
      <c r="P112" s="20"/>
      <c r="Q112" s="85">
        <f t="shared" si="13"/>
        <v>4190832.49</v>
      </c>
      <c r="R112" s="20"/>
      <c r="S112" s="15">
        <f t="shared" si="14"/>
        <v>0</v>
      </c>
      <c r="T112" s="122">
        <v>103</v>
      </c>
      <c r="U112" s="71">
        <v>121.98000000000003</v>
      </c>
      <c r="V112" s="71">
        <v>679099</v>
      </c>
      <c r="W112" s="15">
        <f t="shared" si="15"/>
        <v>0</v>
      </c>
      <c r="X112">
        <v>103</v>
      </c>
      <c r="Y112">
        <v>248.50999999999993</v>
      </c>
      <c r="Z112">
        <v>1416132</v>
      </c>
      <c r="AA112"/>
      <c r="AB112" s="115">
        <f>dec!E112</f>
        <v>116</v>
      </c>
      <c r="AC112" s="113">
        <f>dec!F112</f>
        <v>667591</v>
      </c>
      <c r="AD112" s="115">
        <f>dec!G112</f>
        <v>241</v>
      </c>
      <c r="AE112" s="113">
        <f>dec!H112</f>
        <v>1311559</v>
      </c>
      <c r="AF112" s="16"/>
      <c r="AG112" s="18">
        <f t="shared" si="22"/>
        <v>5.9800000000000324</v>
      </c>
      <c r="AH112" s="85">
        <f t="shared" si="23"/>
        <v>11508</v>
      </c>
      <c r="AI112" s="18">
        <f t="shared" si="24"/>
        <v>7.5099999999999341</v>
      </c>
      <c r="AJ112" s="15">
        <f t="shared" si="25"/>
        <v>104573</v>
      </c>
      <c r="AK112" s="81"/>
      <c r="AL112"/>
      <c r="AM112"/>
      <c r="AN112"/>
    </row>
    <row r="113" spans="1:40" s="1" customFormat="1" ht="18.75">
      <c r="A113" s="17">
        <v>104</v>
      </c>
      <c r="B113" s="17" t="s">
        <v>1360</v>
      </c>
      <c r="C113" s="17">
        <v>104</v>
      </c>
      <c r="D113" s="21"/>
      <c r="E113" s="34">
        <f t="shared" si="16"/>
        <v>0</v>
      </c>
      <c r="F113" s="35">
        <f t="shared" si="17"/>
        <v>0</v>
      </c>
      <c r="G113" s="34">
        <f t="shared" si="18"/>
        <v>0</v>
      </c>
      <c r="H113" s="36">
        <f t="shared" si="19"/>
        <v>0</v>
      </c>
      <c r="I113" s="21"/>
      <c r="J113" s="17">
        <v>0</v>
      </c>
      <c r="K113" s="17">
        <v>0</v>
      </c>
      <c r="L113" s="16"/>
      <c r="M113" s="16"/>
      <c r="N113" s="36">
        <f t="shared" si="20"/>
        <v>0</v>
      </c>
      <c r="O113" s="36">
        <f t="shared" si="21"/>
        <v>0</v>
      </c>
      <c r="P113" s="16"/>
      <c r="Q113" s="85">
        <f t="shared" si="13"/>
        <v>0</v>
      </c>
      <c r="R113" s="16"/>
      <c r="S113" s="15">
        <f t="shared" si="14"/>
        <v>0</v>
      </c>
      <c r="T113">
        <v>104</v>
      </c>
      <c r="U113"/>
      <c r="V113"/>
      <c r="W113" s="15">
        <f t="shared" si="15"/>
        <v>0</v>
      </c>
      <c r="X113">
        <v>104</v>
      </c>
      <c r="Y113"/>
      <c r="Z113"/>
      <c r="AA113"/>
      <c r="AB113" s="115">
        <f>dec!E113</f>
        <v>0</v>
      </c>
      <c r="AC113" s="113">
        <f>dec!F113</f>
        <v>0</v>
      </c>
      <c r="AD113" s="115">
        <f>dec!G113</f>
        <v>0</v>
      </c>
      <c r="AE113" s="113">
        <f>dec!H113</f>
        <v>0</v>
      </c>
      <c r="AF113" s="16"/>
      <c r="AG113" s="18">
        <f t="shared" si="22"/>
        <v>0</v>
      </c>
      <c r="AH113" s="85">
        <f t="shared" si="23"/>
        <v>0</v>
      </c>
      <c r="AI113" s="18">
        <f t="shared" si="24"/>
        <v>0</v>
      </c>
      <c r="AJ113" s="15">
        <f t="shared" si="25"/>
        <v>0</v>
      </c>
      <c r="AK113" s="81"/>
      <c r="AL113"/>
      <c r="AM113"/>
      <c r="AN113"/>
    </row>
    <row r="114" spans="1:40" ht="18.75">
      <c r="A114" s="19">
        <v>105</v>
      </c>
      <c r="B114" s="19" t="s">
        <v>579</v>
      </c>
      <c r="C114" s="19">
        <v>105</v>
      </c>
      <c r="D114" s="21"/>
      <c r="E114" s="34">
        <f t="shared" si="16"/>
        <v>37</v>
      </c>
      <c r="F114" s="35">
        <f t="shared" si="17"/>
        <v>190439</v>
      </c>
      <c r="G114" s="34">
        <f t="shared" si="18"/>
        <v>23.900000000000002</v>
      </c>
      <c r="H114" s="36">
        <f t="shared" si="19"/>
        <v>190348</v>
      </c>
      <c r="I114" s="21"/>
      <c r="J114" s="19">
        <v>0</v>
      </c>
      <c r="K114" s="19">
        <v>0</v>
      </c>
      <c r="L114" s="16"/>
      <c r="M114" s="16"/>
      <c r="N114" s="36">
        <f t="shared" si="20"/>
        <v>190439</v>
      </c>
      <c r="O114" s="36">
        <f t="shared" si="21"/>
        <v>190348</v>
      </c>
      <c r="P114" s="20"/>
      <c r="Q114" s="85">
        <f t="shared" si="13"/>
        <v>761634.9</v>
      </c>
      <c r="R114" s="20"/>
      <c r="S114" s="15">
        <f t="shared" si="14"/>
        <v>0</v>
      </c>
      <c r="T114" s="122">
        <v>105</v>
      </c>
      <c r="U114" s="71">
        <v>37</v>
      </c>
      <c r="V114" s="71">
        <v>190439</v>
      </c>
      <c r="W114" s="15">
        <f t="shared" si="15"/>
        <v>0</v>
      </c>
      <c r="X114">
        <v>105</v>
      </c>
      <c r="Y114">
        <v>23.900000000000002</v>
      </c>
      <c r="Z114">
        <v>190348</v>
      </c>
      <c r="AA114"/>
      <c r="AB114" s="115">
        <f>dec!E114</f>
        <v>37</v>
      </c>
      <c r="AC114" s="113">
        <f>dec!F114</f>
        <v>190439</v>
      </c>
      <c r="AD114" s="115">
        <f>dec!G114</f>
        <v>22</v>
      </c>
      <c r="AE114" s="113">
        <f>dec!H114</f>
        <v>191661</v>
      </c>
      <c r="AF114" s="16"/>
      <c r="AG114" s="18">
        <f t="shared" si="22"/>
        <v>0</v>
      </c>
      <c r="AH114" s="85">
        <f t="shared" si="23"/>
        <v>0</v>
      </c>
      <c r="AI114" s="18">
        <f t="shared" si="24"/>
        <v>1.9000000000000021</v>
      </c>
      <c r="AJ114" s="15">
        <f t="shared" si="25"/>
        <v>-1313</v>
      </c>
      <c r="AK114" s="81"/>
      <c r="AL114"/>
      <c r="AM114"/>
      <c r="AN114"/>
    </row>
    <row r="115" spans="1:40" s="1" customFormat="1" ht="18.75">
      <c r="A115" s="17">
        <v>106</v>
      </c>
      <c r="B115" s="17" t="s">
        <v>1361</v>
      </c>
      <c r="C115" s="17">
        <v>106</v>
      </c>
      <c r="D115" s="21"/>
      <c r="E115" s="34">
        <f t="shared" si="16"/>
        <v>0</v>
      </c>
      <c r="F115" s="35">
        <f t="shared" si="17"/>
        <v>0</v>
      </c>
      <c r="G115" s="34">
        <f t="shared" si="18"/>
        <v>0</v>
      </c>
      <c r="H115" s="36">
        <f t="shared" si="19"/>
        <v>0</v>
      </c>
      <c r="I115" s="21"/>
      <c r="J115" s="17">
        <v>0</v>
      </c>
      <c r="K115" s="17">
        <v>0</v>
      </c>
      <c r="L115" s="16"/>
      <c r="M115" s="16"/>
      <c r="N115" s="36">
        <f t="shared" si="20"/>
        <v>0</v>
      </c>
      <c r="O115" s="36">
        <f t="shared" si="21"/>
        <v>0</v>
      </c>
      <c r="P115" s="16"/>
      <c r="Q115" s="85">
        <f t="shared" si="13"/>
        <v>0</v>
      </c>
      <c r="R115" s="16"/>
      <c r="S115" s="15">
        <f t="shared" si="14"/>
        <v>0</v>
      </c>
      <c r="T115">
        <v>106</v>
      </c>
      <c r="U115"/>
      <c r="V115"/>
      <c r="W115" s="15">
        <f t="shared" si="15"/>
        <v>0</v>
      </c>
      <c r="X115">
        <v>106</v>
      </c>
      <c r="Y115"/>
      <c r="Z115"/>
      <c r="AA115"/>
      <c r="AB115" s="115">
        <f>dec!E115</f>
        <v>0</v>
      </c>
      <c r="AC115" s="113">
        <f>dec!F115</f>
        <v>0</v>
      </c>
      <c r="AD115" s="115">
        <f>dec!G115</f>
        <v>0</v>
      </c>
      <c r="AE115" s="113">
        <f>dec!H115</f>
        <v>0</v>
      </c>
      <c r="AF115" s="16"/>
      <c r="AG115" s="18">
        <f t="shared" si="22"/>
        <v>0</v>
      </c>
      <c r="AH115" s="85">
        <f t="shared" si="23"/>
        <v>0</v>
      </c>
      <c r="AI115" s="18">
        <f t="shared" si="24"/>
        <v>0</v>
      </c>
      <c r="AJ115" s="15">
        <f t="shared" si="25"/>
        <v>0</v>
      </c>
      <c r="AK115" s="81"/>
      <c r="AL115"/>
      <c r="AM115"/>
      <c r="AN115"/>
    </row>
    <row r="116" spans="1:40" ht="18.75">
      <c r="A116" s="19">
        <v>107</v>
      </c>
      <c r="B116" s="19" t="s">
        <v>860</v>
      </c>
      <c r="C116" s="19">
        <v>107</v>
      </c>
      <c r="D116" s="21"/>
      <c r="E116" s="34">
        <f t="shared" si="16"/>
        <v>38.539999999999992</v>
      </c>
      <c r="F116" s="35">
        <f t="shared" si="17"/>
        <v>201875</v>
      </c>
      <c r="G116" s="34">
        <f t="shared" si="18"/>
        <v>310.14000000000004</v>
      </c>
      <c r="H116" s="36">
        <f t="shared" si="19"/>
        <v>1863193</v>
      </c>
      <c r="I116" s="21"/>
      <c r="J116" s="19">
        <v>0</v>
      </c>
      <c r="K116" s="19">
        <v>0</v>
      </c>
      <c r="L116" s="16"/>
      <c r="M116" s="16"/>
      <c r="N116" s="36">
        <f t="shared" si="20"/>
        <v>201875</v>
      </c>
      <c r="O116" s="36">
        <f t="shared" si="21"/>
        <v>1863193</v>
      </c>
      <c r="P116" s="20"/>
      <c r="Q116" s="85">
        <f t="shared" si="13"/>
        <v>4130484.6799999997</v>
      </c>
      <c r="R116" s="20"/>
      <c r="S116" s="15">
        <f t="shared" si="14"/>
        <v>0</v>
      </c>
      <c r="T116" s="122">
        <v>107</v>
      </c>
      <c r="U116" s="71">
        <v>38.539999999999992</v>
      </c>
      <c r="V116" s="71">
        <v>201875</v>
      </c>
      <c r="W116" s="15">
        <f t="shared" si="15"/>
        <v>0</v>
      </c>
      <c r="X116">
        <v>107</v>
      </c>
      <c r="Y116">
        <v>310.14000000000004</v>
      </c>
      <c r="Z116">
        <v>1863193</v>
      </c>
      <c r="AA116"/>
      <c r="AB116" s="115">
        <f>dec!E116</f>
        <v>36</v>
      </c>
      <c r="AC116" s="113">
        <f>dec!F116</f>
        <v>193525</v>
      </c>
      <c r="AD116" s="115">
        <f>dec!G116</f>
        <v>303</v>
      </c>
      <c r="AE116" s="113">
        <f>dec!H116</f>
        <v>1675296</v>
      </c>
      <c r="AF116" s="16"/>
      <c r="AG116" s="18">
        <f t="shared" si="22"/>
        <v>2.539999999999992</v>
      </c>
      <c r="AH116" s="85">
        <f t="shared" si="23"/>
        <v>8350</v>
      </c>
      <c r="AI116" s="18">
        <f t="shared" si="24"/>
        <v>7.1400000000000432</v>
      </c>
      <c r="AJ116" s="15">
        <f t="shared" si="25"/>
        <v>187897</v>
      </c>
      <c r="AK116" s="81"/>
      <c r="AL116"/>
      <c r="AM116"/>
      <c r="AN116"/>
    </row>
    <row r="117" spans="1:40" s="1" customFormat="1" ht="18.75">
      <c r="A117" s="17">
        <v>108</v>
      </c>
      <c r="B117" s="17" t="s">
        <v>1362</v>
      </c>
      <c r="C117" s="17">
        <v>108</v>
      </c>
      <c r="D117" s="21"/>
      <c r="E117" s="34">
        <f t="shared" si="16"/>
        <v>0</v>
      </c>
      <c r="F117" s="35">
        <f t="shared" si="17"/>
        <v>0</v>
      </c>
      <c r="G117" s="34">
        <f t="shared" si="18"/>
        <v>0</v>
      </c>
      <c r="H117" s="36">
        <f t="shared" si="19"/>
        <v>0</v>
      </c>
      <c r="I117" s="21"/>
      <c r="J117" s="17">
        <v>0</v>
      </c>
      <c r="K117" s="17">
        <v>0</v>
      </c>
      <c r="L117" s="16"/>
      <c r="M117" s="16"/>
      <c r="N117" s="36">
        <f t="shared" si="20"/>
        <v>0</v>
      </c>
      <c r="O117" s="36">
        <f t="shared" si="21"/>
        <v>0</v>
      </c>
      <c r="P117" s="16"/>
      <c r="Q117" s="85">
        <f t="shared" si="13"/>
        <v>0</v>
      </c>
      <c r="R117" s="16"/>
      <c r="S117" s="15">
        <f t="shared" si="14"/>
        <v>0</v>
      </c>
      <c r="T117">
        <v>108</v>
      </c>
      <c r="U117"/>
      <c r="V117"/>
      <c r="W117" s="15">
        <f t="shared" si="15"/>
        <v>0</v>
      </c>
      <c r="X117">
        <v>108</v>
      </c>
      <c r="Y117"/>
      <c r="Z117"/>
      <c r="AA117"/>
      <c r="AB117" s="115">
        <f>dec!E117</f>
        <v>0</v>
      </c>
      <c r="AC117" s="113">
        <f>dec!F117</f>
        <v>0</v>
      </c>
      <c r="AD117" s="115">
        <f>dec!G117</f>
        <v>0</v>
      </c>
      <c r="AE117" s="113">
        <f>dec!H117</f>
        <v>0</v>
      </c>
      <c r="AF117" s="16"/>
      <c r="AG117" s="18">
        <f t="shared" si="22"/>
        <v>0</v>
      </c>
      <c r="AH117" s="85">
        <f t="shared" si="23"/>
        <v>0</v>
      </c>
      <c r="AI117" s="18">
        <f t="shared" si="24"/>
        <v>0</v>
      </c>
      <c r="AJ117" s="15">
        <f t="shared" si="25"/>
        <v>0</v>
      </c>
      <c r="AK117" s="81"/>
      <c r="AL117"/>
      <c r="AM117"/>
      <c r="AN117"/>
    </row>
    <row r="118" spans="1:40" s="1" customFormat="1" ht="18.75">
      <c r="A118" s="17">
        <v>109</v>
      </c>
      <c r="B118" s="17" t="s">
        <v>1363</v>
      </c>
      <c r="C118" s="17">
        <v>109</v>
      </c>
      <c r="D118" s="21"/>
      <c r="E118" s="34">
        <f t="shared" si="16"/>
        <v>0</v>
      </c>
      <c r="F118" s="35">
        <f t="shared" si="17"/>
        <v>0</v>
      </c>
      <c r="G118" s="34">
        <f t="shared" si="18"/>
        <v>0</v>
      </c>
      <c r="H118" s="36">
        <f t="shared" si="19"/>
        <v>0</v>
      </c>
      <c r="I118" s="21"/>
      <c r="J118" s="17">
        <v>0</v>
      </c>
      <c r="K118" s="17">
        <v>0</v>
      </c>
      <c r="L118" s="16"/>
      <c r="M118" s="16"/>
      <c r="N118" s="36">
        <f t="shared" si="20"/>
        <v>0</v>
      </c>
      <c r="O118" s="36">
        <f t="shared" si="21"/>
        <v>0</v>
      </c>
      <c r="P118" s="16"/>
      <c r="Q118" s="85">
        <f t="shared" si="13"/>
        <v>0</v>
      </c>
      <c r="R118" s="16"/>
      <c r="S118" s="15">
        <f t="shared" si="14"/>
        <v>0</v>
      </c>
      <c r="T118">
        <v>109</v>
      </c>
      <c r="U118"/>
      <c r="V118"/>
      <c r="W118" s="15">
        <f t="shared" si="15"/>
        <v>0</v>
      </c>
      <c r="X118">
        <v>109</v>
      </c>
      <c r="Y118"/>
      <c r="Z118"/>
      <c r="AA118"/>
      <c r="AB118" s="115">
        <f>dec!E118</f>
        <v>0</v>
      </c>
      <c r="AC118" s="113">
        <f>dec!F118</f>
        <v>0</v>
      </c>
      <c r="AD118" s="115">
        <f>dec!G118</f>
        <v>0</v>
      </c>
      <c r="AE118" s="113">
        <f>dec!H118</f>
        <v>0</v>
      </c>
      <c r="AF118" s="16"/>
      <c r="AG118" s="18">
        <f t="shared" si="22"/>
        <v>0</v>
      </c>
      <c r="AH118" s="85">
        <f t="shared" si="23"/>
        <v>0</v>
      </c>
      <c r="AI118" s="18">
        <f t="shared" si="24"/>
        <v>0</v>
      </c>
      <c r="AJ118" s="15">
        <f t="shared" si="25"/>
        <v>0</v>
      </c>
      <c r="AK118" s="81"/>
      <c r="AL118"/>
      <c r="AM118"/>
      <c r="AN118"/>
    </row>
    <row r="119" spans="1:40" ht="18.75">
      <c r="A119" s="19">
        <v>110</v>
      </c>
      <c r="B119" s="19" t="s">
        <v>793</v>
      </c>
      <c r="C119" s="19">
        <v>110</v>
      </c>
      <c r="D119" s="21"/>
      <c r="E119" s="34">
        <f t="shared" si="16"/>
        <v>42</v>
      </c>
      <c r="F119" s="35">
        <f t="shared" si="17"/>
        <v>266367</v>
      </c>
      <c r="G119" s="34">
        <f t="shared" si="18"/>
        <v>37.199999999999996</v>
      </c>
      <c r="H119" s="36">
        <f t="shared" si="19"/>
        <v>209804</v>
      </c>
      <c r="I119" s="21"/>
      <c r="J119" s="19">
        <v>0</v>
      </c>
      <c r="K119" s="19">
        <v>0</v>
      </c>
      <c r="L119" s="16"/>
      <c r="M119" s="16"/>
      <c r="N119" s="36">
        <f t="shared" si="20"/>
        <v>266367</v>
      </c>
      <c r="O119" s="36">
        <f t="shared" si="21"/>
        <v>209804</v>
      </c>
      <c r="P119" s="20"/>
      <c r="Q119" s="85">
        <f t="shared" si="13"/>
        <v>952421.2</v>
      </c>
      <c r="R119" s="20"/>
      <c r="S119" s="15">
        <f t="shared" si="14"/>
        <v>0</v>
      </c>
      <c r="T119" s="122">
        <v>110</v>
      </c>
      <c r="U119" s="71">
        <v>42</v>
      </c>
      <c r="V119" s="71">
        <v>266367</v>
      </c>
      <c r="W119" s="15">
        <f t="shared" si="15"/>
        <v>0</v>
      </c>
      <c r="X119">
        <v>110</v>
      </c>
      <c r="Y119">
        <v>37.199999999999996</v>
      </c>
      <c r="Z119">
        <v>209804</v>
      </c>
      <c r="AA119"/>
      <c r="AB119" s="115">
        <f>dec!E119</f>
        <v>42</v>
      </c>
      <c r="AC119" s="113">
        <f>dec!F119</f>
        <v>266367</v>
      </c>
      <c r="AD119" s="115">
        <f>dec!G119</f>
        <v>35</v>
      </c>
      <c r="AE119" s="113">
        <f>dec!H119</f>
        <v>202296</v>
      </c>
      <c r="AF119" s="16"/>
      <c r="AG119" s="18">
        <f t="shared" si="22"/>
        <v>0</v>
      </c>
      <c r="AH119" s="85">
        <f t="shared" si="23"/>
        <v>0</v>
      </c>
      <c r="AI119" s="18">
        <f t="shared" si="24"/>
        <v>2.1999999999999957</v>
      </c>
      <c r="AJ119" s="15">
        <f t="shared" si="25"/>
        <v>7508</v>
      </c>
      <c r="AK119" s="81"/>
      <c r="AL119"/>
      <c r="AM119"/>
      <c r="AN119"/>
    </row>
    <row r="120" spans="1:40" ht="18.75">
      <c r="A120" s="19">
        <v>111</v>
      </c>
      <c r="B120" s="19" t="s">
        <v>812</v>
      </c>
      <c r="C120" s="19">
        <v>111</v>
      </c>
      <c r="D120" s="21"/>
      <c r="E120" s="34">
        <f t="shared" si="16"/>
        <v>117.09</v>
      </c>
      <c r="F120" s="35">
        <f t="shared" si="17"/>
        <v>662813</v>
      </c>
      <c r="G120" s="34">
        <f t="shared" si="18"/>
        <v>52.689999999999991</v>
      </c>
      <c r="H120" s="36">
        <f t="shared" si="19"/>
        <v>325725</v>
      </c>
      <c r="I120" s="21"/>
      <c r="J120" s="19">
        <v>0</v>
      </c>
      <c r="K120" s="19">
        <v>0</v>
      </c>
      <c r="L120" s="16"/>
      <c r="M120" s="16"/>
      <c r="N120" s="36">
        <f t="shared" si="20"/>
        <v>662813</v>
      </c>
      <c r="O120" s="36">
        <f t="shared" si="21"/>
        <v>325725</v>
      </c>
      <c r="P120" s="20"/>
      <c r="Q120" s="85">
        <f t="shared" si="13"/>
        <v>1977245.7799999998</v>
      </c>
      <c r="R120" s="20"/>
      <c r="S120" s="15">
        <f t="shared" si="14"/>
        <v>0</v>
      </c>
      <c r="T120" s="122">
        <v>111</v>
      </c>
      <c r="U120" s="71">
        <v>117.09</v>
      </c>
      <c r="V120" s="71">
        <v>662813</v>
      </c>
      <c r="W120" s="15">
        <f t="shared" si="15"/>
        <v>0</v>
      </c>
      <c r="X120">
        <v>111</v>
      </c>
      <c r="Y120">
        <v>52.689999999999991</v>
      </c>
      <c r="Z120">
        <v>325725</v>
      </c>
      <c r="AA120"/>
      <c r="AB120" s="115">
        <f>dec!E120</f>
        <v>116</v>
      </c>
      <c r="AC120" s="113">
        <f>dec!F120</f>
        <v>667038</v>
      </c>
      <c r="AD120" s="115">
        <f>dec!G120</f>
        <v>48</v>
      </c>
      <c r="AE120" s="113">
        <f>dec!H120</f>
        <v>303479</v>
      </c>
      <c r="AF120" s="16"/>
      <c r="AG120" s="18">
        <f t="shared" si="22"/>
        <v>1.0900000000000034</v>
      </c>
      <c r="AH120" s="85">
        <f t="shared" si="23"/>
        <v>-4225</v>
      </c>
      <c r="AI120" s="18">
        <f t="shared" si="24"/>
        <v>4.6899999999999906</v>
      </c>
      <c r="AJ120" s="15">
        <f t="shared" si="25"/>
        <v>22246</v>
      </c>
      <c r="AK120" s="81"/>
      <c r="AL120"/>
      <c r="AM120"/>
      <c r="AN120"/>
    </row>
    <row r="121" spans="1:40" ht="18.75">
      <c r="A121" s="19">
        <v>112</v>
      </c>
      <c r="B121" s="19" t="s">
        <v>926</v>
      </c>
      <c r="C121" s="19">
        <v>112</v>
      </c>
      <c r="D121" s="21"/>
      <c r="E121" s="34">
        <f t="shared" si="16"/>
        <v>0</v>
      </c>
      <c r="F121" s="35">
        <f t="shared" si="17"/>
        <v>0</v>
      </c>
      <c r="G121" s="34">
        <f t="shared" si="18"/>
        <v>0</v>
      </c>
      <c r="H121" s="36">
        <f t="shared" si="19"/>
        <v>0</v>
      </c>
      <c r="I121" s="21"/>
      <c r="J121" s="19">
        <v>0</v>
      </c>
      <c r="K121" s="19">
        <v>0</v>
      </c>
      <c r="L121" s="16"/>
      <c r="M121" s="16"/>
      <c r="N121" s="36">
        <f t="shared" si="20"/>
        <v>0</v>
      </c>
      <c r="O121" s="36">
        <f t="shared" si="21"/>
        <v>0</v>
      </c>
      <c r="P121" s="20"/>
      <c r="Q121" s="85">
        <f t="shared" si="13"/>
        <v>0</v>
      </c>
      <c r="R121" s="20"/>
      <c r="S121" s="15">
        <f t="shared" si="14"/>
        <v>0</v>
      </c>
      <c r="T121">
        <v>112</v>
      </c>
      <c r="U121"/>
      <c r="V121"/>
      <c r="W121" s="15">
        <f t="shared" si="15"/>
        <v>0</v>
      </c>
      <c r="X121">
        <v>112</v>
      </c>
      <c r="Y121"/>
      <c r="Z121"/>
      <c r="AA121"/>
      <c r="AB121" s="115">
        <f>dec!E121</f>
        <v>0</v>
      </c>
      <c r="AC121" s="113">
        <f>dec!F121</f>
        <v>0</v>
      </c>
      <c r="AD121" s="115">
        <f>dec!G121</f>
        <v>0</v>
      </c>
      <c r="AE121" s="113">
        <f>dec!H121</f>
        <v>0</v>
      </c>
      <c r="AF121" s="16"/>
      <c r="AG121" s="18">
        <f t="shared" si="22"/>
        <v>0</v>
      </c>
      <c r="AH121" s="85">
        <f t="shared" si="23"/>
        <v>0</v>
      </c>
      <c r="AI121" s="18">
        <f t="shared" si="24"/>
        <v>0</v>
      </c>
      <c r="AJ121" s="15">
        <f t="shared" si="25"/>
        <v>0</v>
      </c>
      <c r="AK121" s="81"/>
      <c r="AL121"/>
      <c r="AM121"/>
      <c r="AN121"/>
    </row>
    <row r="122" spans="1:40" s="1" customFormat="1" ht="18.75">
      <c r="A122" s="17">
        <v>113</v>
      </c>
      <c r="B122" s="17" t="s">
        <v>1364</v>
      </c>
      <c r="C122" s="17">
        <v>113</v>
      </c>
      <c r="D122" s="21"/>
      <c r="E122" s="34">
        <f t="shared" si="16"/>
        <v>0</v>
      </c>
      <c r="F122" s="35">
        <f t="shared" si="17"/>
        <v>0</v>
      </c>
      <c r="G122" s="34">
        <f t="shared" si="18"/>
        <v>0</v>
      </c>
      <c r="H122" s="36">
        <f t="shared" si="19"/>
        <v>0</v>
      </c>
      <c r="I122" s="21"/>
      <c r="J122" s="17">
        <v>0</v>
      </c>
      <c r="K122" s="17">
        <v>0</v>
      </c>
      <c r="L122" s="16"/>
      <c r="M122" s="16"/>
      <c r="N122" s="36">
        <f t="shared" si="20"/>
        <v>0</v>
      </c>
      <c r="O122" s="36">
        <f t="shared" si="21"/>
        <v>0</v>
      </c>
      <c r="P122" s="16"/>
      <c r="Q122" s="85">
        <f t="shared" si="13"/>
        <v>0</v>
      </c>
      <c r="R122" s="16"/>
      <c r="S122" s="15">
        <f t="shared" si="14"/>
        <v>0</v>
      </c>
      <c r="T122">
        <v>113</v>
      </c>
      <c r="U122"/>
      <c r="V122"/>
      <c r="W122" s="15">
        <f t="shared" si="15"/>
        <v>0</v>
      </c>
      <c r="X122">
        <v>113</v>
      </c>
      <c r="Y122"/>
      <c r="Z122"/>
      <c r="AA122"/>
      <c r="AB122" s="115">
        <f>dec!E122</f>
        <v>0</v>
      </c>
      <c r="AC122" s="113">
        <f>dec!F122</f>
        <v>0</v>
      </c>
      <c r="AD122" s="115">
        <f>dec!G122</f>
        <v>0</v>
      </c>
      <c r="AE122" s="113">
        <f>dec!H122</f>
        <v>0</v>
      </c>
      <c r="AF122" s="16"/>
      <c r="AG122" s="18">
        <f t="shared" si="22"/>
        <v>0</v>
      </c>
      <c r="AH122" s="85">
        <f t="shared" si="23"/>
        <v>0</v>
      </c>
      <c r="AI122" s="18">
        <f t="shared" si="24"/>
        <v>0</v>
      </c>
      <c r="AJ122" s="15">
        <f t="shared" si="25"/>
        <v>0</v>
      </c>
      <c r="AK122" s="81"/>
      <c r="AL122"/>
      <c r="AM122"/>
      <c r="AN122"/>
    </row>
    <row r="123" spans="1:40" ht="18.75">
      <c r="A123" s="19">
        <v>114</v>
      </c>
      <c r="B123" s="19" t="s">
        <v>815</v>
      </c>
      <c r="C123" s="19">
        <v>114</v>
      </c>
      <c r="D123" s="21"/>
      <c r="E123" s="34">
        <f t="shared" si="16"/>
        <v>116.54999999999997</v>
      </c>
      <c r="F123" s="35">
        <f t="shared" si="17"/>
        <v>710935</v>
      </c>
      <c r="G123" s="34">
        <f t="shared" si="18"/>
        <v>331.76</v>
      </c>
      <c r="H123" s="36">
        <f t="shared" si="19"/>
        <v>2561654</v>
      </c>
      <c r="I123" s="21"/>
      <c r="J123" s="19">
        <v>0</v>
      </c>
      <c r="K123" s="19">
        <v>0</v>
      </c>
      <c r="L123" s="16"/>
      <c r="M123" s="16"/>
      <c r="N123" s="36">
        <f t="shared" si="20"/>
        <v>710935</v>
      </c>
      <c r="O123" s="36">
        <f t="shared" si="21"/>
        <v>2561654</v>
      </c>
      <c r="P123" s="20"/>
      <c r="Q123" s="85">
        <f t="shared" si="13"/>
        <v>6545626.3100000005</v>
      </c>
      <c r="R123" s="20"/>
      <c r="S123" s="15">
        <f t="shared" si="14"/>
        <v>0</v>
      </c>
      <c r="T123" s="122">
        <v>114</v>
      </c>
      <c r="U123" s="71">
        <v>116.54999999999997</v>
      </c>
      <c r="V123" s="71">
        <v>710935</v>
      </c>
      <c r="W123" s="15">
        <f t="shared" si="15"/>
        <v>0</v>
      </c>
      <c r="X123">
        <v>114</v>
      </c>
      <c r="Y123">
        <v>331.76</v>
      </c>
      <c r="Z123">
        <v>2561654</v>
      </c>
      <c r="AA123"/>
      <c r="AB123" s="115">
        <f>dec!E123</f>
        <v>109</v>
      </c>
      <c r="AC123" s="113">
        <f>dec!F123</f>
        <v>661041</v>
      </c>
      <c r="AD123" s="115">
        <f>dec!G123</f>
        <v>319.5</v>
      </c>
      <c r="AE123" s="113">
        <f>dec!H123</f>
        <v>2219044</v>
      </c>
      <c r="AF123" s="16"/>
      <c r="AG123" s="18">
        <f t="shared" si="22"/>
        <v>7.5499999999999687</v>
      </c>
      <c r="AH123" s="85">
        <f t="shared" si="23"/>
        <v>49894</v>
      </c>
      <c r="AI123" s="18">
        <f t="shared" si="24"/>
        <v>12.259999999999991</v>
      </c>
      <c r="AJ123" s="15">
        <f t="shared" si="25"/>
        <v>342610</v>
      </c>
      <c r="AK123" s="81"/>
      <c r="AL123"/>
      <c r="AM123"/>
      <c r="AN123"/>
    </row>
    <row r="124" spans="1:40" s="1" customFormat="1" ht="18.75">
      <c r="A124" s="17">
        <v>115</v>
      </c>
      <c r="B124" s="17" t="s">
        <v>1365</v>
      </c>
      <c r="C124" s="17">
        <v>115</v>
      </c>
      <c r="D124" s="21"/>
      <c r="E124" s="34">
        <f t="shared" si="16"/>
        <v>0</v>
      </c>
      <c r="F124" s="35">
        <f t="shared" si="17"/>
        <v>0</v>
      </c>
      <c r="G124" s="34">
        <f t="shared" si="18"/>
        <v>0</v>
      </c>
      <c r="H124" s="36">
        <f t="shared" si="19"/>
        <v>0</v>
      </c>
      <c r="I124" s="21"/>
      <c r="J124" s="17">
        <v>0</v>
      </c>
      <c r="K124" s="17">
        <v>0</v>
      </c>
      <c r="L124" s="16"/>
      <c r="M124" s="16"/>
      <c r="N124" s="36">
        <f t="shared" si="20"/>
        <v>0</v>
      </c>
      <c r="O124" s="36">
        <f t="shared" si="21"/>
        <v>0</v>
      </c>
      <c r="P124" s="16"/>
      <c r="Q124" s="85">
        <f t="shared" si="13"/>
        <v>0</v>
      </c>
      <c r="R124" s="16"/>
      <c r="S124" s="15">
        <f t="shared" si="14"/>
        <v>0</v>
      </c>
      <c r="T124">
        <v>115</v>
      </c>
      <c r="U124"/>
      <c r="V124"/>
      <c r="W124" s="15">
        <f t="shared" si="15"/>
        <v>0</v>
      </c>
      <c r="X124">
        <v>115</v>
      </c>
      <c r="Y124"/>
      <c r="Z124"/>
      <c r="AA124"/>
      <c r="AB124" s="115">
        <f>dec!E124</f>
        <v>0</v>
      </c>
      <c r="AC124" s="113">
        <f>dec!F124</f>
        <v>0</v>
      </c>
      <c r="AD124" s="115">
        <f>dec!G124</f>
        <v>0</v>
      </c>
      <c r="AE124" s="113">
        <f>dec!H124</f>
        <v>0</v>
      </c>
      <c r="AF124" s="16"/>
      <c r="AG124" s="18">
        <f t="shared" si="22"/>
        <v>0</v>
      </c>
      <c r="AH124" s="85">
        <f t="shared" si="23"/>
        <v>0</v>
      </c>
      <c r="AI124" s="18">
        <f t="shared" si="24"/>
        <v>0</v>
      </c>
      <c r="AJ124" s="15">
        <f t="shared" si="25"/>
        <v>0</v>
      </c>
      <c r="AK124" s="81"/>
      <c r="AL124"/>
      <c r="AM124"/>
      <c r="AN124"/>
    </row>
    <row r="125" spans="1:40" s="1" customFormat="1" ht="18.75">
      <c r="A125" s="17">
        <v>116</v>
      </c>
      <c r="B125" s="17" t="s">
        <v>1366</v>
      </c>
      <c r="C125" s="17">
        <v>116</v>
      </c>
      <c r="D125" s="21"/>
      <c r="E125" s="34">
        <f t="shared" si="16"/>
        <v>0</v>
      </c>
      <c r="F125" s="35">
        <f t="shared" si="17"/>
        <v>0</v>
      </c>
      <c r="G125" s="34">
        <f t="shared" si="18"/>
        <v>0</v>
      </c>
      <c r="H125" s="36">
        <f t="shared" si="19"/>
        <v>0</v>
      </c>
      <c r="I125" s="21"/>
      <c r="J125" s="17">
        <v>0</v>
      </c>
      <c r="K125" s="17">
        <v>0</v>
      </c>
      <c r="L125" s="16"/>
      <c r="M125" s="16"/>
      <c r="N125" s="36">
        <f t="shared" si="20"/>
        <v>0</v>
      </c>
      <c r="O125" s="36">
        <f t="shared" si="21"/>
        <v>0</v>
      </c>
      <c r="P125" s="16"/>
      <c r="Q125" s="85">
        <f t="shared" si="13"/>
        <v>0</v>
      </c>
      <c r="R125" s="16"/>
      <c r="S125" s="15">
        <f t="shared" si="14"/>
        <v>0</v>
      </c>
      <c r="T125">
        <v>116</v>
      </c>
      <c r="U125"/>
      <c r="V125"/>
      <c r="W125" s="15">
        <f t="shared" si="15"/>
        <v>0</v>
      </c>
      <c r="X125">
        <v>116</v>
      </c>
      <c r="Y125"/>
      <c r="Z125"/>
      <c r="AA125"/>
      <c r="AB125" s="115">
        <f>dec!E125</f>
        <v>0</v>
      </c>
      <c r="AC125" s="113">
        <f>dec!F125</f>
        <v>0</v>
      </c>
      <c r="AD125" s="115">
        <f>dec!G125</f>
        <v>0</v>
      </c>
      <c r="AE125" s="113">
        <f>dec!H125</f>
        <v>0</v>
      </c>
      <c r="AF125" s="16"/>
      <c r="AG125" s="18">
        <f t="shared" si="22"/>
        <v>0</v>
      </c>
      <c r="AH125" s="85">
        <f t="shared" si="23"/>
        <v>0</v>
      </c>
      <c r="AI125" s="18">
        <f t="shared" si="24"/>
        <v>0</v>
      </c>
      <c r="AJ125" s="15">
        <f t="shared" si="25"/>
        <v>0</v>
      </c>
      <c r="AK125" s="81"/>
      <c r="AL125"/>
      <c r="AM125"/>
      <c r="AN125"/>
    </row>
    <row r="126" spans="1:40" ht="18.75">
      <c r="A126" s="19">
        <v>117</v>
      </c>
      <c r="B126" s="19" t="s">
        <v>1367</v>
      </c>
      <c r="C126" s="19">
        <v>117</v>
      </c>
      <c r="D126" s="21"/>
      <c r="E126" s="34">
        <f t="shared" si="16"/>
        <v>101.26999999999998</v>
      </c>
      <c r="F126" s="35">
        <f t="shared" si="17"/>
        <v>636679</v>
      </c>
      <c r="G126" s="34">
        <f t="shared" si="18"/>
        <v>51.089999999999996</v>
      </c>
      <c r="H126" s="36">
        <f t="shared" si="19"/>
        <v>322325</v>
      </c>
      <c r="I126" s="21"/>
      <c r="J126" s="19">
        <v>0</v>
      </c>
      <c r="K126" s="19">
        <v>0</v>
      </c>
      <c r="L126" s="16"/>
      <c r="M126" s="16"/>
      <c r="N126" s="36">
        <f t="shared" si="20"/>
        <v>636679</v>
      </c>
      <c r="O126" s="36">
        <f t="shared" si="21"/>
        <v>322325</v>
      </c>
      <c r="P126" s="20"/>
      <c r="Q126" s="85">
        <f t="shared" si="13"/>
        <v>1918160.3599999999</v>
      </c>
      <c r="R126" s="20"/>
      <c r="S126" s="15">
        <f t="shared" si="14"/>
        <v>0</v>
      </c>
      <c r="T126" s="122">
        <v>117</v>
      </c>
      <c r="U126" s="71">
        <v>101.26999999999998</v>
      </c>
      <c r="V126" s="71">
        <v>636679</v>
      </c>
      <c r="W126" s="15">
        <f t="shared" si="15"/>
        <v>0</v>
      </c>
      <c r="X126">
        <v>117</v>
      </c>
      <c r="Y126">
        <v>51.089999999999996</v>
      </c>
      <c r="Z126">
        <v>322325</v>
      </c>
      <c r="AA126"/>
      <c r="AB126" s="115">
        <f>dec!E126</f>
        <v>97</v>
      </c>
      <c r="AC126" s="113">
        <f>dec!F126</f>
        <v>545205</v>
      </c>
      <c r="AD126" s="115">
        <f>dec!G126</f>
        <v>48</v>
      </c>
      <c r="AE126" s="113">
        <f>dec!H126</f>
        <v>314228</v>
      </c>
      <c r="AF126" s="16"/>
      <c r="AG126" s="18">
        <f t="shared" si="22"/>
        <v>4.2699999999999818</v>
      </c>
      <c r="AH126" s="85">
        <f t="shared" si="23"/>
        <v>91474</v>
      </c>
      <c r="AI126" s="18">
        <f t="shared" si="24"/>
        <v>3.0899999999999963</v>
      </c>
      <c r="AJ126" s="15">
        <f t="shared" si="25"/>
        <v>8097</v>
      </c>
      <c r="AK126" s="81"/>
      <c r="AL126"/>
      <c r="AM126"/>
      <c r="AN126"/>
    </row>
    <row r="127" spans="1:40" s="1" customFormat="1" ht="18.75">
      <c r="A127" s="17">
        <v>118</v>
      </c>
      <c r="B127" s="17" t="s">
        <v>1368</v>
      </c>
      <c r="C127" s="17">
        <v>118</v>
      </c>
      <c r="D127" s="21"/>
      <c r="E127" s="34">
        <f t="shared" si="16"/>
        <v>0</v>
      </c>
      <c r="F127" s="35">
        <f t="shared" si="17"/>
        <v>0</v>
      </c>
      <c r="G127" s="34">
        <f t="shared" si="18"/>
        <v>1</v>
      </c>
      <c r="H127" s="36">
        <f t="shared" si="19"/>
        <v>5000</v>
      </c>
      <c r="I127" s="21"/>
      <c r="J127" s="17">
        <v>0</v>
      </c>
      <c r="K127" s="17">
        <v>0</v>
      </c>
      <c r="L127" s="16"/>
      <c r="M127" s="16"/>
      <c r="N127" s="36">
        <f t="shared" si="20"/>
        <v>0</v>
      </c>
      <c r="O127" s="36">
        <f t="shared" si="21"/>
        <v>5000</v>
      </c>
      <c r="P127" s="16"/>
      <c r="Q127" s="85">
        <f t="shared" si="13"/>
        <v>10001</v>
      </c>
      <c r="R127" s="16"/>
      <c r="S127" s="15">
        <f t="shared" si="14"/>
        <v>0</v>
      </c>
      <c r="T127">
        <v>118</v>
      </c>
      <c r="U127"/>
      <c r="V127"/>
      <c r="W127" s="15">
        <f t="shared" si="15"/>
        <v>0</v>
      </c>
      <c r="X127">
        <v>118</v>
      </c>
      <c r="Y127">
        <v>1</v>
      </c>
      <c r="Z127">
        <v>5000</v>
      </c>
      <c r="AA127"/>
      <c r="AB127" s="115">
        <f>dec!E127</f>
        <v>0</v>
      </c>
      <c r="AC127" s="113">
        <f>dec!F127</f>
        <v>0</v>
      </c>
      <c r="AD127" s="115">
        <f>dec!G127</f>
        <v>1</v>
      </c>
      <c r="AE127" s="113">
        <f>dec!H127</f>
        <v>5000</v>
      </c>
      <c r="AF127" s="16"/>
      <c r="AG127" s="18">
        <f t="shared" si="22"/>
        <v>0</v>
      </c>
      <c r="AH127" s="85">
        <f t="shared" si="23"/>
        <v>0</v>
      </c>
      <c r="AI127" s="18">
        <f t="shared" si="24"/>
        <v>0</v>
      </c>
      <c r="AJ127" s="15">
        <f t="shared" si="25"/>
        <v>0</v>
      </c>
      <c r="AK127" s="81"/>
      <c r="AL127"/>
      <c r="AM127"/>
      <c r="AN127"/>
    </row>
    <row r="128" spans="1:40" s="1" customFormat="1" ht="18.75">
      <c r="A128" s="17">
        <v>119</v>
      </c>
      <c r="B128" s="17" t="s">
        <v>1369</v>
      </c>
      <c r="C128" s="17">
        <v>119</v>
      </c>
      <c r="D128" s="21"/>
      <c r="E128" s="34">
        <f t="shared" si="16"/>
        <v>0</v>
      </c>
      <c r="F128" s="35">
        <f t="shared" si="17"/>
        <v>0</v>
      </c>
      <c r="G128" s="34">
        <f t="shared" si="18"/>
        <v>0</v>
      </c>
      <c r="H128" s="36">
        <f t="shared" si="19"/>
        <v>0</v>
      </c>
      <c r="I128" s="21"/>
      <c r="J128" s="17">
        <v>0</v>
      </c>
      <c r="K128" s="17">
        <v>0</v>
      </c>
      <c r="L128" s="16"/>
      <c r="M128" s="16"/>
      <c r="N128" s="36">
        <f t="shared" si="20"/>
        <v>0</v>
      </c>
      <c r="O128" s="36">
        <f t="shared" si="21"/>
        <v>0</v>
      </c>
      <c r="P128" s="16"/>
      <c r="Q128" s="85">
        <f t="shared" si="13"/>
        <v>0</v>
      </c>
      <c r="R128" s="16"/>
      <c r="S128" s="15">
        <f t="shared" si="14"/>
        <v>0</v>
      </c>
      <c r="T128">
        <v>119</v>
      </c>
      <c r="U128"/>
      <c r="V128"/>
      <c r="W128" s="15">
        <f t="shared" si="15"/>
        <v>0</v>
      </c>
      <c r="X128">
        <v>119</v>
      </c>
      <c r="Y128"/>
      <c r="Z128"/>
      <c r="AA128"/>
      <c r="AB128" s="115">
        <f>dec!E128</f>
        <v>0</v>
      </c>
      <c r="AC128" s="113">
        <f>dec!F128</f>
        <v>0</v>
      </c>
      <c r="AD128" s="115">
        <f>dec!G128</f>
        <v>0</v>
      </c>
      <c r="AE128" s="113">
        <f>dec!H128</f>
        <v>0</v>
      </c>
      <c r="AF128" s="16"/>
      <c r="AG128" s="18">
        <f t="shared" si="22"/>
        <v>0</v>
      </c>
      <c r="AH128" s="85">
        <f t="shared" si="23"/>
        <v>0</v>
      </c>
      <c r="AI128" s="18">
        <f t="shared" si="24"/>
        <v>0</v>
      </c>
      <c r="AJ128" s="15">
        <f t="shared" si="25"/>
        <v>0</v>
      </c>
      <c r="AK128" s="81"/>
      <c r="AL128"/>
      <c r="AM128"/>
      <c r="AN128"/>
    </row>
    <row r="129" spans="1:40" s="1" customFormat="1" ht="18.75">
      <c r="A129" s="17">
        <v>120</v>
      </c>
      <c r="B129" s="17" t="s">
        <v>1370</v>
      </c>
      <c r="C129" s="17">
        <v>120</v>
      </c>
      <c r="D129" s="21"/>
      <c r="E129" s="34">
        <f t="shared" si="16"/>
        <v>0</v>
      </c>
      <c r="F129" s="35">
        <f t="shared" si="17"/>
        <v>0</v>
      </c>
      <c r="G129" s="34">
        <f t="shared" si="18"/>
        <v>0</v>
      </c>
      <c r="H129" s="36">
        <f t="shared" si="19"/>
        <v>0</v>
      </c>
      <c r="I129" s="21"/>
      <c r="J129" s="17">
        <v>0</v>
      </c>
      <c r="K129" s="17">
        <v>0</v>
      </c>
      <c r="L129" s="16"/>
      <c r="M129" s="16"/>
      <c r="N129" s="36">
        <f t="shared" si="20"/>
        <v>0</v>
      </c>
      <c r="O129" s="36">
        <f t="shared" si="21"/>
        <v>0</v>
      </c>
      <c r="P129" s="16"/>
      <c r="Q129" s="85">
        <f t="shared" si="13"/>
        <v>0</v>
      </c>
      <c r="R129" s="16"/>
      <c r="S129" s="15">
        <f t="shared" si="14"/>
        <v>0</v>
      </c>
      <c r="T129">
        <v>120</v>
      </c>
      <c r="U129"/>
      <c r="V129"/>
      <c r="W129" s="15">
        <f t="shared" si="15"/>
        <v>0</v>
      </c>
      <c r="X129">
        <v>120</v>
      </c>
      <c r="Y129"/>
      <c r="Z129"/>
      <c r="AA129"/>
      <c r="AB129" s="115">
        <f>dec!E129</f>
        <v>0</v>
      </c>
      <c r="AC129" s="113">
        <f>dec!F129</f>
        <v>0</v>
      </c>
      <c r="AD129" s="115">
        <f>dec!G129</f>
        <v>0</v>
      </c>
      <c r="AE129" s="113">
        <f>dec!H129</f>
        <v>0</v>
      </c>
      <c r="AF129" s="16"/>
      <c r="AG129" s="18">
        <f t="shared" si="22"/>
        <v>0</v>
      </c>
      <c r="AH129" s="85">
        <f t="shared" si="23"/>
        <v>0</v>
      </c>
      <c r="AI129" s="18">
        <f t="shared" si="24"/>
        <v>0</v>
      </c>
      <c r="AJ129" s="15">
        <f t="shared" si="25"/>
        <v>0</v>
      </c>
      <c r="AK129" s="81"/>
      <c r="AL129"/>
      <c r="AM129"/>
      <c r="AN129"/>
    </row>
    <row r="130" spans="1:40" ht="18.75">
      <c r="A130" s="19">
        <v>121</v>
      </c>
      <c r="B130" s="19" t="s">
        <v>820</v>
      </c>
      <c r="C130" s="19">
        <v>121</v>
      </c>
      <c r="D130" s="21"/>
      <c r="E130" s="34">
        <f t="shared" si="16"/>
        <v>4</v>
      </c>
      <c r="F130" s="35">
        <f t="shared" si="17"/>
        <v>24000</v>
      </c>
      <c r="G130" s="34">
        <f t="shared" si="18"/>
        <v>5.6899999999999995</v>
      </c>
      <c r="H130" s="36">
        <f t="shared" si="19"/>
        <v>28450</v>
      </c>
      <c r="I130" s="21"/>
      <c r="J130" s="19">
        <v>0</v>
      </c>
      <c r="K130" s="19">
        <v>0</v>
      </c>
      <c r="L130" s="16"/>
      <c r="M130" s="16"/>
      <c r="N130" s="36">
        <f t="shared" si="20"/>
        <v>24000</v>
      </c>
      <c r="O130" s="36">
        <f t="shared" si="21"/>
        <v>28450</v>
      </c>
      <c r="P130" s="20"/>
      <c r="Q130" s="85">
        <f t="shared" si="13"/>
        <v>104909.69</v>
      </c>
      <c r="R130" s="20"/>
      <c r="S130" s="15">
        <f t="shared" si="14"/>
        <v>0</v>
      </c>
      <c r="T130" s="122">
        <v>121</v>
      </c>
      <c r="U130" s="71">
        <v>4</v>
      </c>
      <c r="V130" s="71">
        <v>24000</v>
      </c>
      <c r="W130" s="15">
        <f t="shared" si="15"/>
        <v>0</v>
      </c>
      <c r="X130">
        <v>121</v>
      </c>
      <c r="Y130">
        <v>5.6899999999999995</v>
      </c>
      <c r="Z130">
        <v>28450</v>
      </c>
      <c r="AA130"/>
      <c r="AB130" s="115">
        <f>dec!E130</f>
        <v>4</v>
      </c>
      <c r="AC130" s="113">
        <f>dec!F130</f>
        <v>24000</v>
      </c>
      <c r="AD130" s="115">
        <f>dec!G130</f>
        <v>5</v>
      </c>
      <c r="AE130" s="113">
        <f>dec!H130</f>
        <v>25000</v>
      </c>
      <c r="AF130" s="16"/>
      <c r="AG130" s="18">
        <f t="shared" si="22"/>
        <v>0</v>
      </c>
      <c r="AH130" s="85">
        <f t="shared" si="23"/>
        <v>0</v>
      </c>
      <c r="AI130" s="18">
        <f t="shared" si="24"/>
        <v>0.6899999999999995</v>
      </c>
      <c r="AJ130" s="15">
        <f t="shared" si="25"/>
        <v>3450</v>
      </c>
      <c r="AK130" s="81"/>
      <c r="AL130"/>
      <c r="AM130"/>
      <c r="AN130"/>
    </row>
    <row r="131" spans="1:40" s="1" customFormat="1" ht="18.75">
      <c r="A131" s="17">
        <v>122</v>
      </c>
      <c r="B131" s="17" t="s">
        <v>1372</v>
      </c>
      <c r="C131" s="17">
        <v>122</v>
      </c>
      <c r="D131" s="21"/>
      <c r="E131" s="34">
        <f t="shared" si="16"/>
        <v>0</v>
      </c>
      <c r="F131" s="35">
        <f t="shared" si="17"/>
        <v>0</v>
      </c>
      <c r="G131" s="34">
        <f t="shared" si="18"/>
        <v>2</v>
      </c>
      <c r="H131" s="36">
        <f t="shared" si="19"/>
        <v>10000</v>
      </c>
      <c r="I131" s="21"/>
      <c r="J131" s="17">
        <v>0</v>
      </c>
      <c r="K131" s="17">
        <v>0</v>
      </c>
      <c r="L131" s="16"/>
      <c r="M131" s="16"/>
      <c r="N131" s="36">
        <f t="shared" si="20"/>
        <v>0</v>
      </c>
      <c r="O131" s="36">
        <f t="shared" si="21"/>
        <v>10000</v>
      </c>
      <c r="P131" s="16"/>
      <c r="Q131" s="85">
        <f t="shared" si="13"/>
        <v>20002</v>
      </c>
      <c r="R131" s="16"/>
      <c r="S131" s="15">
        <f t="shared" si="14"/>
        <v>0</v>
      </c>
      <c r="T131">
        <v>122</v>
      </c>
      <c r="U131"/>
      <c r="V131"/>
      <c r="W131" s="15">
        <f t="shared" si="15"/>
        <v>0</v>
      </c>
      <c r="X131">
        <v>122</v>
      </c>
      <c r="Y131">
        <v>2</v>
      </c>
      <c r="Z131">
        <v>10000</v>
      </c>
      <c r="AA131"/>
      <c r="AB131" s="115">
        <f>dec!E131</f>
        <v>0</v>
      </c>
      <c r="AC131" s="113">
        <f>dec!F131</f>
        <v>0</v>
      </c>
      <c r="AD131" s="115">
        <f>dec!G131</f>
        <v>2</v>
      </c>
      <c r="AE131" s="113">
        <f>dec!H131</f>
        <v>10000</v>
      </c>
      <c r="AF131" s="16"/>
      <c r="AG131" s="18">
        <f t="shared" si="22"/>
        <v>0</v>
      </c>
      <c r="AH131" s="85">
        <f t="shared" si="23"/>
        <v>0</v>
      </c>
      <c r="AI131" s="18">
        <f t="shared" si="24"/>
        <v>0</v>
      </c>
      <c r="AJ131" s="15">
        <f t="shared" si="25"/>
        <v>0</v>
      </c>
      <c r="AK131" s="81"/>
      <c r="AL131"/>
      <c r="AM131"/>
      <c r="AN131"/>
    </row>
    <row r="132" spans="1:40" s="1" customFormat="1" ht="18.75">
      <c r="A132" s="17">
        <v>123</v>
      </c>
      <c r="B132" s="17" t="s">
        <v>1373</v>
      </c>
      <c r="C132" s="17">
        <v>123</v>
      </c>
      <c r="D132" s="21"/>
      <c r="E132" s="34">
        <f t="shared" si="16"/>
        <v>0</v>
      </c>
      <c r="F132" s="35">
        <f t="shared" si="17"/>
        <v>0</v>
      </c>
      <c r="G132" s="34">
        <f t="shared" si="18"/>
        <v>0</v>
      </c>
      <c r="H132" s="36">
        <f t="shared" si="19"/>
        <v>0</v>
      </c>
      <c r="I132" s="21"/>
      <c r="J132" s="17">
        <v>0</v>
      </c>
      <c r="K132" s="17">
        <v>0</v>
      </c>
      <c r="L132" s="16"/>
      <c r="M132" s="16"/>
      <c r="N132" s="36">
        <f t="shared" si="20"/>
        <v>0</v>
      </c>
      <c r="O132" s="36">
        <f t="shared" si="21"/>
        <v>0</v>
      </c>
      <c r="P132" s="16"/>
      <c r="Q132" s="85">
        <f t="shared" si="13"/>
        <v>0</v>
      </c>
      <c r="R132" s="16"/>
      <c r="S132" s="15">
        <f t="shared" si="14"/>
        <v>0</v>
      </c>
      <c r="T132">
        <v>123</v>
      </c>
      <c r="U132"/>
      <c r="V132"/>
      <c r="W132" s="15">
        <f t="shared" si="15"/>
        <v>0</v>
      </c>
      <c r="X132">
        <v>123</v>
      </c>
      <c r="Y132"/>
      <c r="Z132"/>
      <c r="AA132"/>
      <c r="AB132" s="115">
        <f>dec!E132</f>
        <v>0</v>
      </c>
      <c r="AC132" s="113">
        <f>dec!F132</f>
        <v>0</v>
      </c>
      <c r="AD132" s="115">
        <f>dec!G132</f>
        <v>0</v>
      </c>
      <c r="AE132" s="113">
        <f>dec!H132</f>
        <v>0</v>
      </c>
      <c r="AF132" s="16"/>
      <c r="AG132" s="18">
        <f t="shared" si="22"/>
        <v>0</v>
      </c>
      <c r="AH132" s="85">
        <f t="shared" si="23"/>
        <v>0</v>
      </c>
      <c r="AI132" s="18">
        <f t="shared" si="24"/>
        <v>0</v>
      </c>
      <c r="AJ132" s="15">
        <f t="shared" si="25"/>
        <v>0</v>
      </c>
      <c r="AK132" s="81"/>
      <c r="AL132"/>
      <c r="AM132"/>
      <c r="AN132"/>
    </row>
    <row r="133" spans="1:40" s="1" customFormat="1" ht="18.75">
      <c r="A133" s="17">
        <v>124</v>
      </c>
      <c r="B133" s="17" t="s">
        <v>1374</v>
      </c>
      <c r="C133" s="17">
        <v>124</v>
      </c>
      <c r="D133" s="21"/>
      <c r="E133" s="34">
        <f t="shared" si="16"/>
        <v>0</v>
      </c>
      <c r="F133" s="35">
        <f t="shared" si="17"/>
        <v>0</v>
      </c>
      <c r="G133" s="34">
        <f t="shared" si="18"/>
        <v>0</v>
      </c>
      <c r="H133" s="36">
        <f t="shared" si="19"/>
        <v>0</v>
      </c>
      <c r="I133" s="21"/>
      <c r="J133" s="17">
        <v>0</v>
      </c>
      <c r="K133" s="17">
        <v>0</v>
      </c>
      <c r="L133" s="16"/>
      <c r="M133" s="16"/>
      <c r="N133" s="36">
        <f t="shared" si="20"/>
        <v>0</v>
      </c>
      <c r="O133" s="36">
        <f t="shared" si="21"/>
        <v>0</v>
      </c>
      <c r="P133" s="16"/>
      <c r="Q133" s="85">
        <f t="shared" si="13"/>
        <v>0</v>
      </c>
      <c r="R133" s="16"/>
      <c r="S133" s="15">
        <f t="shared" si="14"/>
        <v>0</v>
      </c>
      <c r="T133">
        <v>124</v>
      </c>
      <c r="U133"/>
      <c r="V133"/>
      <c r="W133" s="15">
        <f t="shared" si="15"/>
        <v>0</v>
      </c>
      <c r="X133">
        <v>124</v>
      </c>
      <c r="Y133"/>
      <c r="Z133"/>
      <c r="AA133"/>
      <c r="AB133" s="115">
        <f>dec!E133</f>
        <v>0</v>
      </c>
      <c r="AC133" s="113">
        <f>dec!F133</f>
        <v>0</v>
      </c>
      <c r="AD133" s="115">
        <f>dec!G133</f>
        <v>0</v>
      </c>
      <c r="AE133" s="113">
        <f>dec!H133</f>
        <v>0</v>
      </c>
      <c r="AF133" s="16"/>
      <c r="AG133" s="18">
        <f t="shared" si="22"/>
        <v>0</v>
      </c>
      <c r="AH133" s="85">
        <f t="shared" si="23"/>
        <v>0</v>
      </c>
      <c r="AI133" s="18">
        <f t="shared" si="24"/>
        <v>0</v>
      </c>
      <c r="AJ133" s="15">
        <f t="shared" si="25"/>
        <v>0</v>
      </c>
      <c r="AK133" s="81"/>
      <c r="AL133"/>
      <c r="AM133"/>
      <c r="AN133"/>
    </row>
    <row r="134" spans="1:40" ht="18.75">
      <c r="A134" s="19">
        <v>125</v>
      </c>
      <c r="B134" s="19" t="s">
        <v>1268</v>
      </c>
      <c r="C134" s="19">
        <v>125</v>
      </c>
      <c r="D134" s="21"/>
      <c r="E134" s="34">
        <f t="shared" si="16"/>
        <v>67.38</v>
      </c>
      <c r="F134" s="35">
        <f t="shared" si="17"/>
        <v>336900</v>
      </c>
      <c r="G134" s="34">
        <f t="shared" si="18"/>
        <v>4</v>
      </c>
      <c r="H134" s="36">
        <f t="shared" si="19"/>
        <v>20000</v>
      </c>
      <c r="I134" s="21"/>
      <c r="J134" s="19">
        <v>0</v>
      </c>
      <c r="K134" s="19">
        <v>0</v>
      </c>
      <c r="L134" s="16"/>
      <c r="M134" s="16"/>
      <c r="N134" s="36">
        <f t="shared" si="20"/>
        <v>336900</v>
      </c>
      <c r="O134" s="36">
        <f t="shared" si="21"/>
        <v>20000</v>
      </c>
      <c r="P134" s="20"/>
      <c r="Q134" s="85">
        <f t="shared" si="13"/>
        <v>713871.38</v>
      </c>
      <c r="R134" s="20"/>
      <c r="S134" s="15">
        <f t="shared" si="14"/>
        <v>0</v>
      </c>
      <c r="T134" s="122">
        <v>125</v>
      </c>
      <c r="U134" s="71">
        <v>67.38</v>
      </c>
      <c r="V134" s="71">
        <v>336900</v>
      </c>
      <c r="W134" s="15">
        <f t="shared" si="15"/>
        <v>0</v>
      </c>
      <c r="X134">
        <v>125</v>
      </c>
      <c r="Y134">
        <v>4</v>
      </c>
      <c r="Z134">
        <v>20000</v>
      </c>
      <c r="AA134"/>
      <c r="AB134" s="115">
        <f>dec!E134</f>
        <v>68</v>
      </c>
      <c r="AC134" s="113">
        <f>dec!F134</f>
        <v>358354</v>
      </c>
      <c r="AD134" s="115">
        <f>dec!G134</f>
        <v>4</v>
      </c>
      <c r="AE134" s="113">
        <f>dec!H134</f>
        <v>20000</v>
      </c>
      <c r="AF134" s="16"/>
      <c r="AG134" s="18">
        <f t="shared" si="22"/>
        <v>-0.62000000000000455</v>
      </c>
      <c r="AH134" s="85">
        <f t="shared" si="23"/>
        <v>-21454</v>
      </c>
      <c r="AI134" s="18">
        <f t="shared" si="24"/>
        <v>0</v>
      </c>
      <c r="AJ134" s="15">
        <f t="shared" si="25"/>
        <v>0</v>
      </c>
      <c r="AK134" s="81"/>
      <c r="AL134"/>
      <c r="AM134"/>
      <c r="AN134"/>
    </row>
    <row r="135" spans="1:40" ht="18.75">
      <c r="A135" s="19">
        <v>126</v>
      </c>
      <c r="B135" s="19" t="s">
        <v>779</v>
      </c>
      <c r="C135" s="19">
        <v>126</v>
      </c>
      <c r="D135" s="21"/>
      <c r="E135" s="34">
        <f t="shared" si="16"/>
        <v>0</v>
      </c>
      <c r="F135" s="35">
        <f t="shared" si="17"/>
        <v>0</v>
      </c>
      <c r="G135" s="34">
        <f t="shared" si="18"/>
        <v>0</v>
      </c>
      <c r="H135" s="36">
        <f t="shared" si="19"/>
        <v>0</v>
      </c>
      <c r="I135" s="21"/>
      <c r="J135" s="19">
        <v>0</v>
      </c>
      <c r="K135" s="19">
        <v>0</v>
      </c>
      <c r="L135" s="16"/>
      <c r="M135" s="16"/>
      <c r="N135" s="36">
        <f t="shared" si="20"/>
        <v>0</v>
      </c>
      <c r="O135" s="36">
        <f t="shared" si="21"/>
        <v>0</v>
      </c>
      <c r="P135" s="20"/>
      <c r="Q135" s="85">
        <f t="shared" si="13"/>
        <v>0</v>
      </c>
      <c r="R135" s="20"/>
      <c r="S135" s="15">
        <f t="shared" si="14"/>
        <v>0</v>
      </c>
      <c r="T135">
        <v>126</v>
      </c>
      <c r="U135"/>
      <c r="V135"/>
      <c r="W135" s="15">
        <f t="shared" si="15"/>
        <v>0</v>
      </c>
      <c r="X135">
        <v>126</v>
      </c>
      <c r="Y135"/>
      <c r="Z135"/>
      <c r="AA135"/>
      <c r="AB135" s="115">
        <f>dec!E135</f>
        <v>0</v>
      </c>
      <c r="AC135" s="113">
        <f>dec!F135</f>
        <v>0</v>
      </c>
      <c r="AD135" s="115">
        <f>dec!G135</f>
        <v>0</v>
      </c>
      <c r="AE135" s="113">
        <f>dec!H135</f>
        <v>0</v>
      </c>
      <c r="AF135" s="16"/>
      <c r="AG135" s="18">
        <f t="shared" si="22"/>
        <v>0</v>
      </c>
      <c r="AH135" s="85">
        <f t="shared" si="23"/>
        <v>0</v>
      </c>
      <c r="AI135" s="18">
        <f t="shared" si="24"/>
        <v>0</v>
      </c>
      <c r="AJ135" s="15">
        <f t="shared" si="25"/>
        <v>0</v>
      </c>
      <c r="AK135" s="81"/>
      <c r="AL135"/>
      <c r="AM135"/>
      <c r="AN135"/>
    </row>
    <row r="136" spans="1:40" s="1" customFormat="1" ht="18.75">
      <c r="A136" s="17">
        <v>127</v>
      </c>
      <c r="B136" s="17" t="s">
        <v>1375</v>
      </c>
      <c r="C136" s="17">
        <v>127</v>
      </c>
      <c r="D136" s="21"/>
      <c r="E136" s="34">
        <f t="shared" si="16"/>
        <v>130.80000000000001</v>
      </c>
      <c r="F136" s="35">
        <f t="shared" si="17"/>
        <v>916915</v>
      </c>
      <c r="G136" s="34">
        <f t="shared" si="18"/>
        <v>30.78</v>
      </c>
      <c r="H136" s="36">
        <f t="shared" si="19"/>
        <v>194914</v>
      </c>
      <c r="I136" s="21"/>
      <c r="J136" s="17">
        <v>0</v>
      </c>
      <c r="K136" s="17">
        <v>0</v>
      </c>
      <c r="L136" s="16"/>
      <c r="M136" s="16"/>
      <c r="N136" s="36">
        <f t="shared" si="20"/>
        <v>916915</v>
      </c>
      <c r="O136" s="36">
        <f t="shared" si="21"/>
        <v>194914</v>
      </c>
      <c r="P136" s="16"/>
      <c r="Q136" s="85">
        <f t="shared" si="13"/>
        <v>2223819.58</v>
      </c>
      <c r="R136" s="16"/>
      <c r="S136" s="15">
        <f t="shared" si="14"/>
        <v>0</v>
      </c>
      <c r="T136" s="122">
        <v>127</v>
      </c>
      <c r="U136" s="71">
        <v>130.80000000000001</v>
      </c>
      <c r="V136" s="71">
        <v>916915</v>
      </c>
      <c r="W136" s="15">
        <f t="shared" si="15"/>
        <v>0</v>
      </c>
      <c r="X136">
        <v>127</v>
      </c>
      <c r="Y136">
        <v>30.78</v>
      </c>
      <c r="Z136">
        <v>194914</v>
      </c>
      <c r="AA136"/>
      <c r="AB136" s="115">
        <f>dec!E136</f>
        <v>131</v>
      </c>
      <c r="AC136" s="113">
        <f>dec!F136</f>
        <v>850119</v>
      </c>
      <c r="AD136" s="115">
        <f>dec!G136</f>
        <v>30</v>
      </c>
      <c r="AE136" s="113">
        <f>dec!H136</f>
        <v>205121</v>
      </c>
      <c r="AF136" s="16"/>
      <c r="AG136" s="18">
        <f t="shared" si="22"/>
        <v>-0.19999999999998863</v>
      </c>
      <c r="AH136" s="85">
        <f t="shared" si="23"/>
        <v>66796</v>
      </c>
      <c r="AI136" s="18">
        <f t="shared" si="24"/>
        <v>0.78000000000000114</v>
      </c>
      <c r="AJ136" s="15">
        <f t="shared" si="25"/>
        <v>-10207</v>
      </c>
      <c r="AK136" s="81"/>
      <c r="AL136"/>
      <c r="AM136"/>
      <c r="AN136"/>
    </row>
    <row r="137" spans="1:40" ht="18.75">
      <c r="A137" s="19">
        <v>128</v>
      </c>
      <c r="B137" s="19" t="s">
        <v>580</v>
      </c>
      <c r="C137" s="19">
        <v>128</v>
      </c>
      <c r="D137" s="21"/>
      <c r="E137" s="34">
        <f t="shared" si="16"/>
        <v>36</v>
      </c>
      <c r="F137" s="35">
        <f t="shared" si="17"/>
        <v>191343</v>
      </c>
      <c r="G137" s="34">
        <f t="shared" si="18"/>
        <v>186.9</v>
      </c>
      <c r="H137" s="36">
        <f t="shared" si="19"/>
        <v>1072909</v>
      </c>
      <c r="I137" s="21"/>
      <c r="J137" s="19">
        <v>0</v>
      </c>
      <c r="K137" s="19">
        <v>0</v>
      </c>
      <c r="L137" s="16"/>
      <c r="M137" s="16"/>
      <c r="N137" s="36">
        <f t="shared" si="20"/>
        <v>191343</v>
      </c>
      <c r="O137" s="36">
        <f t="shared" si="21"/>
        <v>1072909</v>
      </c>
      <c r="P137" s="20"/>
      <c r="Q137" s="85">
        <f t="shared" si="13"/>
        <v>2528726.9</v>
      </c>
      <c r="R137" s="20"/>
      <c r="S137" s="15">
        <f t="shared" si="14"/>
        <v>0</v>
      </c>
      <c r="T137" s="122">
        <v>128</v>
      </c>
      <c r="U137" s="71">
        <v>36</v>
      </c>
      <c r="V137" s="71">
        <v>191343</v>
      </c>
      <c r="W137" s="15">
        <f t="shared" si="15"/>
        <v>0</v>
      </c>
      <c r="X137">
        <v>128</v>
      </c>
      <c r="Y137">
        <v>186.9</v>
      </c>
      <c r="Z137">
        <v>1072909</v>
      </c>
      <c r="AA137"/>
      <c r="AB137" s="115">
        <f>dec!E137</f>
        <v>36</v>
      </c>
      <c r="AC137" s="113">
        <f>dec!F137</f>
        <v>191343</v>
      </c>
      <c r="AD137" s="115">
        <f>dec!G137</f>
        <v>189</v>
      </c>
      <c r="AE137" s="113">
        <f>dec!H137</f>
        <v>1095599</v>
      </c>
      <c r="AF137" s="16"/>
      <c r="AG137" s="18">
        <f t="shared" si="22"/>
        <v>0</v>
      </c>
      <c r="AH137" s="85">
        <f t="shared" si="23"/>
        <v>0</v>
      </c>
      <c r="AI137" s="18">
        <f t="shared" si="24"/>
        <v>-2.0999999999999943</v>
      </c>
      <c r="AJ137" s="15">
        <f t="shared" si="25"/>
        <v>-22690</v>
      </c>
      <c r="AK137" s="81"/>
      <c r="AL137"/>
      <c r="AM137"/>
      <c r="AN137"/>
    </row>
    <row r="138" spans="1:40" s="1" customFormat="1" ht="18.75">
      <c r="A138" s="17">
        <v>129</v>
      </c>
      <c r="B138" s="17" t="s">
        <v>1376</v>
      </c>
      <c r="C138" s="17">
        <v>129</v>
      </c>
      <c r="D138" s="21"/>
      <c r="E138" s="34">
        <f t="shared" si="16"/>
        <v>0</v>
      </c>
      <c r="F138" s="35">
        <f t="shared" si="17"/>
        <v>0</v>
      </c>
      <c r="G138" s="34">
        <f t="shared" si="18"/>
        <v>0</v>
      </c>
      <c r="H138" s="36">
        <f t="shared" si="19"/>
        <v>0</v>
      </c>
      <c r="I138" s="21"/>
      <c r="J138" s="17">
        <v>0</v>
      </c>
      <c r="K138" s="17">
        <v>0</v>
      </c>
      <c r="L138" s="16"/>
      <c r="M138" s="16"/>
      <c r="N138" s="36">
        <f t="shared" si="20"/>
        <v>0</v>
      </c>
      <c r="O138" s="36">
        <f t="shared" si="21"/>
        <v>0</v>
      </c>
      <c r="P138" s="16"/>
      <c r="Q138" s="85">
        <f t="shared" ref="Q138:Q201" si="26">SUM(E138:O138)</f>
        <v>0</v>
      </c>
      <c r="R138" s="16"/>
      <c r="S138" s="15">
        <f t="shared" ref="S138:S201" si="27">ABS(A138-T138)</f>
        <v>0</v>
      </c>
      <c r="T138">
        <v>129</v>
      </c>
      <c r="U138"/>
      <c r="V138"/>
      <c r="W138" s="15">
        <f t="shared" ref="W138:W201" si="28">ABS(X138-A138)</f>
        <v>0</v>
      </c>
      <c r="X138">
        <v>129</v>
      </c>
      <c r="Y138"/>
      <c r="Z138"/>
      <c r="AA138"/>
      <c r="AB138" s="115">
        <f>dec!E138</f>
        <v>0</v>
      </c>
      <c r="AC138" s="113">
        <f>dec!F138</f>
        <v>0</v>
      </c>
      <c r="AD138" s="115">
        <f>dec!G138</f>
        <v>0</v>
      </c>
      <c r="AE138" s="113">
        <f>dec!H138</f>
        <v>0</v>
      </c>
      <c r="AF138" s="16"/>
      <c r="AG138" s="18">
        <f t="shared" si="22"/>
        <v>0</v>
      </c>
      <c r="AH138" s="85">
        <f t="shared" si="23"/>
        <v>0</v>
      </c>
      <c r="AI138" s="18">
        <f t="shared" si="24"/>
        <v>0</v>
      </c>
      <c r="AJ138" s="15">
        <f t="shared" si="25"/>
        <v>0</v>
      </c>
      <c r="AK138" s="81"/>
      <c r="AL138"/>
      <c r="AM138"/>
      <c r="AN138"/>
    </row>
    <row r="139" spans="1:40" s="1" customFormat="1" ht="18.75">
      <c r="A139" s="17">
        <v>130</v>
      </c>
      <c r="B139" s="17" t="s">
        <v>1377</v>
      </c>
      <c r="C139" s="17">
        <v>130</v>
      </c>
      <c r="D139" s="21"/>
      <c r="E139" s="34">
        <f t="shared" ref="E139:E202" si="29">U139</f>
        <v>0</v>
      </c>
      <c r="F139" s="35">
        <f t="shared" ref="F139:F202" si="30">V139</f>
        <v>0</v>
      </c>
      <c r="G139" s="34">
        <f t="shared" ref="G139:G202" si="31">Y139</f>
        <v>0</v>
      </c>
      <c r="H139" s="36">
        <f t="shared" ref="H139:H202" si="32">Z139</f>
        <v>0</v>
      </c>
      <c r="I139" s="21"/>
      <c r="J139" s="17">
        <v>0</v>
      </c>
      <c r="K139" s="17">
        <v>0</v>
      </c>
      <c r="L139" s="16"/>
      <c r="M139" s="16"/>
      <c r="N139" s="36">
        <f t="shared" ref="N139:N202" si="33">F139+J139</f>
        <v>0</v>
      </c>
      <c r="O139" s="36">
        <f t="shared" ref="O139:O202" si="34">H139+K139</f>
        <v>0</v>
      </c>
      <c r="P139" s="16"/>
      <c r="Q139" s="85">
        <f t="shared" si="26"/>
        <v>0</v>
      </c>
      <c r="R139" s="16"/>
      <c r="S139" s="15">
        <f t="shared" si="27"/>
        <v>0</v>
      </c>
      <c r="T139">
        <v>130</v>
      </c>
      <c r="U139"/>
      <c r="V139"/>
      <c r="W139" s="15">
        <f t="shared" si="28"/>
        <v>0</v>
      </c>
      <c r="X139">
        <v>130</v>
      </c>
      <c r="Y139"/>
      <c r="Z139"/>
      <c r="AA139"/>
      <c r="AB139" s="115">
        <f>dec!E139</f>
        <v>0</v>
      </c>
      <c r="AC139" s="113">
        <f>dec!F139</f>
        <v>0</v>
      </c>
      <c r="AD139" s="115">
        <f>dec!G139</f>
        <v>0</v>
      </c>
      <c r="AE139" s="113">
        <f>dec!H139</f>
        <v>0</v>
      </c>
      <c r="AF139" s="16"/>
      <c r="AG139" s="18">
        <f t="shared" ref="AG139:AG202" si="35">U139-AB139</f>
        <v>0</v>
      </c>
      <c r="AH139" s="85">
        <f t="shared" ref="AH139:AH202" si="36">V139-AC139</f>
        <v>0</v>
      </c>
      <c r="AI139" s="18">
        <f t="shared" ref="AI139:AI202" si="37">Y139-AD139</f>
        <v>0</v>
      </c>
      <c r="AJ139" s="15">
        <f t="shared" ref="AJ139:AJ202" si="38">Z139-AE139</f>
        <v>0</v>
      </c>
      <c r="AK139" s="81"/>
      <c r="AL139"/>
      <c r="AM139"/>
      <c r="AN139"/>
    </row>
    <row r="140" spans="1:40" s="1" customFormat="1" ht="18.75">
      <c r="A140" s="17">
        <v>131</v>
      </c>
      <c r="B140" s="17" t="s">
        <v>1378</v>
      </c>
      <c r="C140" s="17">
        <v>131</v>
      </c>
      <c r="D140" s="21"/>
      <c r="E140" s="34">
        <f t="shared" si="29"/>
        <v>0</v>
      </c>
      <c r="F140" s="35">
        <f t="shared" si="30"/>
        <v>0</v>
      </c>
      <c r="G140" s="34">
        <f t="shared" si="31"/>
        <v>3.96</v>
      </c>
      <c r="H140" s="36">
        <f t="shared" si="32"/>
        <v>27352</v>
      </c>
      <c r="I140" s="21"/>
      <c r="J140" s="17">
        <v>0</v>
      </c>
      <c r="K140" s="17">
        <v>0</v>
      </c>
      <c r="L140" s="16"/>
      <c r="M140" s="16"/>
      <c r="N140" s="36">
        <f t="shared" si="33"/>
        <v>0</v>
      </c>
      <c r="O140" s="36">
        <f t="shared" si="34"/>
        <v>27352</v>
      </c>
      <c r="P140" s="16"/>
      <c r="Q140" s="85">
        <f t="shared" si="26"/>
        <v>54707.96</v>
      </c>
      <c r="R140" s="16"/>
      <c r="S140" s="15">
        <f t="shared" si="27"/>
        <v>0</v>
      </c>
      <c r="T140">
        <v>131</v>
      </c>
      <c r="U140"/>
      <c r="V140"/>
      <c r="W140" s="15">
        <f t="shared" si="28"/>
        <v>0</v>
      </c>
      <c r="X140">
        <v>131</v>
      </c>
      <c r="Y140">
        <v>3.96</v>
      </c>
      <c r="Z140">
        <v>27352</v>
      </c>
      <c r="AA140"/>
      <c r="AB140" s="115">
        <f>dec!E140</f>
        <v>0</v>
      </c>
      <c r="AC140" s="113">
        <f>dec!F140</f>
        <v>0</v>
      </c>
      <c r="AD140" s="115">
        <f>dec!G140</f>
        <v>3</v>
      </c>
      <c r="AE140" s="113">
        <f>dec!H140</f>
        <v>28100</v>
      </c>
      <c r="AF140" s="16"/>
      <c r="AG140" s="18">
        <f t="shared" si="35"/>
        <v>0</v>
      </c>
      <c r="AH140" s="85">
        <f t="shared" si="36"/>
        <v>0</v>
      </c>
      <c r="AI140" s="18">
        <f t="shared" si="37"/>
        <v>0.96</v>
      </c>
      <c r="AJ140" s="15">
        <f t="shared" si="38"/>
        <v>-748</v>
      </c>
      <c r="AK140" s="81"/>
      <c r="AL140"/>
      <c r="AM140"/>
      <c r="AN140"/>
    </row>
    <row r="141" spans="1:40" s="1" customFormat="1" ht="18.75">
      <c r="A141" s="17">
        <v>132</v>
      </c>
      <c r="B141" s="17" t="s">
        <v>1379</v>
      </c>
      <c r="C141" s="17">
        <v>132</v>
      </c>
      <c r="D141" s="21"/>
      <c r="E141" s="34">
        <f t="shared" si="29"/>
        <v>0</v>
      </c>
      <c r="F141" s="35">
        <f t="shared" si="30"/>
        <v>0</v>
      </c>
      <c r="G141" s="34">
        <f t="shared" si="31"/>
        <v>0</v>
      </c>
      <c r="H141" s="36">
        <f t="shared" si="32"/>
        <v>0</v>
      </c>
      <c r="I141" s="21"/>
      <c r="J141" s="17">
        <v>0</v>
      </c>
      <c r="K141" s="17">
        <v>0</v>
      </c>
      <c r="L141" s="16"/>
      <c r="M141" s="16"/>
      <c r="N141" s="36">
        <f t="shared" si="33"/>
        <v>0</v>
      </c>
      <c r="O141" s="36">
        <f t="shared" si="34"/>
        <v>0</v>
      </c>
      <c r="P141" s="16"/>
      <c r="Q141" s="85">
        <f t="shared" si="26"/>
        <v>0</v>
      </c>
      <c r="R141" s="16"/>
      <c r="S141" s="15">
        <f t="shared" si="27"/>
        <v>0</v>
      </c>
      <c r="T141">
        <v>132</v>
      </c>
      <c r="U141"/>
      <c r="V141"/>
      <c r="W141" s="15">
        <f t="shared" si="28"/>
        <v>0</v>
      </c>
      <c r="X141">
        <v>132</v>
      </c>
      <c r="Y141"/>
      <c r="Z141"/>
      <c r="AA141"/>
      <c r="AB141" s="115">
        <f>dec!E141</f>
        <v>0</v>
      </c>
      <c r="AC141" s="113">
        <f>dec!F141</f>
        <v>0</v>
      </c>
      <c r="AD141" s="115">
        <f>dec!G141</f>
        <v>0</v>
      </c>
      <c r="AE141" s="113">
        <f>dec!H141</f>
        <v>0</v>
      </c>
      <c r="AF141" s="16"/>
      <c r="AG141" s="18">
        <f t="shared" si="35"/>
        <v>0</v>
      </c>
      <c r="AH141" s="85">
        <f t="shared" si="36"/>
        <v>0</v>
      </c>
      <c r="AI141" s="18">
        <f t="shared" si="37"/>
        <v>0</v>
      </c>
      <c r="AJ141" s="15">
        <f t="shared" si="38"/>
        <v>0</v>
      </c>
      <c r="AK141" s="81"/>
      <c r="AL141"/>
      <c r="AM141"/>
      <c r="AN141"/>
    </row>
    <row r="142" spans="1:40" ht="18.75">
      <c r="A142" s="19">
        <v>133</v>
      </c>
      <c r="B142" s="19" t="s">
        <v>836</v>
      </c>
      <c r="C142" s="19">
        <v>133</v>
      </c>
      <c r="D142" s="21"/>
      <c r="E142" s="34">
        <f t="shared" si="29"/>
        <v>57</v>
      </c>
      <c r="F142" s="35">
        <f t="shared" si="30"/>
        <v>306291</v>
      </c>
      <c r="G142" s="34">
        <f t="shared" si="31"/>
        <v>17.84</v>
      </c>
      <c r="H142" s="36">
        <f t="shared" si="32"/>
        <v>123056</v>
      </c>
      <c r="I142" s="21"/>
      <c r="J142" s="19">
        <v>0</v>
      </c>
      <c r="K142" s="19">
        <v>0</v>
      </c>
      <c r="L142" s="16"/>
      <c r="M142" s="16"/>
      <c r="N142" s="36">
        <f t="shared" si="33"/>
        <v>306291</v>
      </c>
      <c r="O142" s="36">
        <f t="shared" si="34"/>
        <v>123056</v>
      </c>
      <c r="P142" s="20"/>
      <c r="Q142" s="85">
        <f t="shared" si="26"/>
        <v>858768.84000000008</v>
      </c>
      <c r="R142" s="20"/>
      <c r="S142" s="15">
        <f t="shared" si="27"/>
        <v>0</v>
      </c>
      <c r="T142" s="122">
        <v>133</v>
      </c>
      <c r="U142" s="71">
        <v>57</v>
      </c>
      <c r="V142" s="71">
        <v>306291</v>
      </c>
      <c r="W142" s="15">
        <f t="shared" si="28"/>
        <v>0</v>
      </c>
      <c r="X142">
        <v>133</v>
      </c>
      <c r="Y142">
        <v>17.84</v>
      </c>
      <c r="Z142">
        <v>123056</v>
      </c>
      <c r="AA142"/>
      <c r="AB142" s="115">
        <f>dec!E142</f>
        <v>57</v>
      </c>
      <c r="AC142" s="113">
        <f>dec!F142</f>
        <v>306291</v>
      </c>
      <c r="AD142" s="115">
        <f>dec!G142</f>
        <v>15</v>
      </c>
      <c r="AE142" s="113">
        <f>dec!H142</f>
        <v>85200</v>
      </c>
      <c r="AF142" s="16"/>
      <c r="AG142" s="18">
        <f t="shared" si="35"/>
        <v>0</v>
      </c>
      <c r="AH142" s="85">
        <f t="shared" si="36"/>
        <v>0</v>
      </c>
      <c r="AI142" s="18">
        <f t="shared" si="37"/>
        <v>2.84</v>
      </c>
      <c r="AJ142" s="15">
        <f t="shared" si="38"/>
        <v>37856</v>
      </c>
      <c r="AK142" s="81"/>
      <c r="AL142"/>
      <c r="AM142"/>
      <c r="AN142"/>
    </row>
    <row r="143" spans="1:40" s="1" customFormat="1" ht="18.75">
      <c r="A143" s="17">
        <v>134</v>
      </c>
      <c r="B143" s="17" t="s">
        <v>1380</v>
      </c>
      <c r="C143" s="17">
        <v>134</v>
      </c>
      <c r="D143" s="21"/>
      <c r="E143" s="34">
        <f t="shared" si="29"/>
        <v>0</v>
      </c>
      <c r="F143" s="35">
        <f t="shared" si="30"/>
        <v>0</v>
      </c>
      <c r="G143" s="34">
        <f t="shared" si="31"/>
        <v>0</v>
      </c>
      <c r="H143" s="36">
        <f t="shared" si="32"/>
        <v>0</v>
      </c>
      <c r="I143" s="21"/>
      <c r="J143" s="17">
        <v>0</v>
      </c>
      <c r="K143" s="17">
        <v>0</v>
      </c>
      <c r="L143" s="16"/>
      <c r="M143" s="16"/>
      <c r="N143" s="36">
        <f t="shared" si="33"/>
        <v>0</v>
      </c>
      <c r="O143" s="36">
        <f t="shared" si="34"/>
        <v>0</v>
      </c>
      <c r="P143" s="16"/>
      <c r="Q143" s="85">
        <f t="shared" si="26"/>
        <v>0</v>
      </c>
      <c r="R143" s="16"/>
      <c r="S143" s="15">
        <f t="shared" si="27"/>
        <v>0</v>
      </c>
      <c r="T143">
        <v>134</v>
      </c>
      <c r="U143"/>
      <c r="V143"/>
      <c r="W143" s="15">
        <f t="shared" si="28"/>
        <v>0</v>
      </c>
      <c r="X143">
        <v>134</v>
      </c>
      <c r="Y143"/>
      <c r="Z143"/>
      <c r="AA143"/>
      <c r="AB143" s="115">
        <f>dec!E143</f>
        <v>0</v>
      </c>
      <c r="AC143" s="113">
        <f>dec!F143</f>
        <v>0</v>
      </c>
      <c r="AD143" s="115">
        <f>dec!G143</f>
        <v>0</v>
      </c>
      <c r="AE143" s="113">
        <f>dec!H143</f>
        <v>0</v>
      </c>
      <c r="AF143" s="16"/>
      <c r="AG143" s="18">
        <f t="shared" si="35"/>
        <v>0</v>
      </c>
      <c r="AH143" s="85">
        <f t="shared" si="36"/>
        <v>0</v>
      </c>
      <c r="AI143" s="18">
        <f t="shared" si="37"/>
        <v>0</v>
      </c>
      <c r="AJ143" s="15">
        <f t="shared" si="38"/>
        <v>0</v>
      </c>
      <c r="AK143" s="81"/>
      <c r="AL143"/>
      <c r="AM143"/>
      <c r="AN143"/>
    </row>
    <row r="144" spans="1:40" s="1" customFormat="1" ht="18.75">
      <c r="A144" s="17">
        <v>135</v>
      </c>
      <c r="B144" s="17" t="s">
        <v>1381</v>
      </c>
      <c r="C144" s="17">
        <v>135</v>
      </c>
      <c r="D144" s="21"/>
      <c r="E144" s="34">
        <f t="shared" si="29"/>
        <v>52.93</v>
      </c>
      <c r="F144" s="35">
        <f t="shared" si="30"/>
        <v>299281</v>
      </c>
      <c r="G144" s="34">
        <f t="shared" si="31"/>
        <v>2.52</v>
      </c>
      <c r="H144" s="36">
        <f t="shared" si="32"/>
        <v>13520</v>
      </c>
      <c r="I144" s="21"/>
      <c r="J144" s="17">
        <v>0</v>
      </c>
      <c r="K144" s="17">
        <v>0</v>
      </c>
      <c r="L144" s="16"/>
      <c r="M144" s="16"/>
      <c r="N144" s="36">
        <f t="shared" si="33"/>
        <v>299281</v>
      </c>
      <c r="O144" s="36">
        <f t="shared" si="34"/>
        <v>13520</v>
      </c>
      <c r="P144" s="16"/>
      <c r="Q144" s="85">
        <f t="shared" si="26"/>
        <v>625657.44999999995</v>
      </c>
      <c r="R144" s="16"/>
      <c r="S144" s="15">
        <f t="shared" si="27"/>
        <v>0</v>
      </c>
      <c r="T144" s="122">
        <v>135</v>
      </c>
      <c r="U144" s="71">
        <v>52.93</v>
      </c>
      <c r="V144" s="71">
        <v>299281</v>
      </c>
      <c r="W144" s="15">
        <f t="shared" si="28"/>
        <v>0</v>
      </c>
      <c r="X144">
        <v>135</v>
      </c>
      <c r="Y144">
        <v>2.52</v>
      </c>
      <c r="Z144">
        <v>13520</v>
      </c>
      <c r="AA144"/>
      <c r="AB144" s="115">
        <f>dec!E144</f>
        <v>50</v>
      </c>
      <c r="AC144" s="113">
        <f>dec!F144</f>
        <v>275872</v>
      </c>
      <c r="AD144" s="115">
        <f>dec!G144</f>
        <v>1</v>
      </c>
      <c r="AE144" s="113">
        <f>dec!H144</f>
        <v>5000</v>
      </c>
      <c r="AF144" s="16"/>
      <c r="AG144" s="18">
        <f t="shared" si="35"/>
        <v>2.9299999999999997</v>
      </c>
      <c r="AH144" s="85">
        <f t="shared" si="36"/>
        <v>23409</v>
      </c>
      <c r="AI144" s="18">
        <f t="shared" si="37"/>
        <v>1.52</v>
      </c>
      <c r="AJ144" s="15">
        <f t="shared" si="38"/>
        <v>8520</v>
      </c>
      <c r="AK144" s="81"/>
      <c r="AL144"/>
      <c r="AM144"/>
      <c r="AN144"/>
    </row>
    <row r="145" spans="1:40" ht="18.75">
      <c r="A145" s="19">
        <v>136</v>
      </c>
      <c r="B145" s="19" t="s">
        <v>827</v>
      </c>
      <c r="C145" s="19">
        <v>136</v>
      </c>
      <c r="D145" s="21"/>
      <c r="E145" s="34">
        <f t="shared" si="29"/>
        <v>163</v>
      </c>
      <c r="F145" s="35">
        <f t="shared" si="30"/>
        <v>1058438</v>
      </c>
      <c r="G145" s="34">
        <f t="shared" si="31"/>
        <v>14.33</v>
      </c>
      <c r="H145" s="36">
        <f t="shared" si="32"/>
        <v>84812</v>
      </c>
      <c r="I145" s="21"/>
      <c r="J145" s="19">
        <v>0</v>
      </c>
      <c r="K145" s="19">
        <v>0</v>
      </c>
      <c r="L145" s="16"/>
      <c r="M145" s="16"/>
      <c r="N145" s="36">
        <f t="shared" si="33"/>
        <v>1058438</v>
      </c>
      <c r="O145" s="36">
        <f t="shared" si="34"/>
        <v>84812</v>
      </c>
      <c r="P145" s="20"/>
      <c r="Q145" s="85">
        <f t="shared" si="26"/>
        <v>2286677.33</v>
      </c>
      <c r="R145" s="20"/>
      <c r="S145" s="15">
        <f t="shared" si="27"/>
        <v>0</v>
      </c>
      <c r="T145" s="122">
        <v>136</v>
      </c>
      <c r="U145" s="71">
        <v>163</v>
      </c>
      <c r="V145" s="71">
        <v>1058438</v>
      </c>
      <c r="W145" s="15">
        <f t="shared" si="28"/>
        <v>0</v>
      </c>
      <c r="X145">
        <v>136</v>
      </c>
      <c r="Y145">
        <v>14.33</v>
      </c>
      <c r="Z145">
        <v>84812</v>
      </c>
      <c r="AA145"/>
      <c r="AB145" s="115">
        <f>dec!E145</f>
        <v>163</v>
      </c>
      <c r="AC145" s="113">
        <f>dec!F145</f>
        <v>1058438</v>
      </c>
      <c r="AD145" s="115">
        <f>dec!G145</f>
        <v>14</v>
      </c>
      <c r="AE145" s="113">
        <f>dec!H145</f>
        <v>94295</v>
      </c>
      <c r="AF145" s="16"/>
      <c r="AG145" s="18">
        <f t="shared" si="35"/>
        <v>0</v>
      </c>
      <c r="AH145" s="85">
        <f t="shared" si="36"/>
        <v>0</v>
      </c>
      <c r="AI145" s="18">
        <f t="shared" si="37"/>
        <v>0.33000000000000007</v>
      </c>
      <c r="AJ145" s="15">
        <f t="shared" si="38"/>
        <v>-9483</v>
      </c>
      <c r="AK145" s="81"/>
      <c r="AL145"/>
      <c r="AM145"/>
      <c r="AN145"/>
    </row>
    <row r="146" spans="1:40" ht="18.75">
      <c r="A146" s="19">
        <v>137</v>
      </c>
      <c r="B146" s="19" t="s">
        <v>574</v>
      </c>
      <c r="C146" s="19">
        <v>137</v>
      </c>
      <c r="D146" s="21"/>
      <c r="E146" s="34">
        <f t="shared" si="29"/>
        <v>53.17</v>
      </c>
      <c r="F146" s="35">
        <f t="shared" si="30"/>
        <v>295466</v>
      </c>
      <c r="G146" s="34">
        <f t="shared" si="31"/>
        <v>337.09</v>
      </c>
      <c r="H146" s="36">
        <f t="shared" si="32"/>
        <v>2132745</v>
      </c>
      <c r="I146" s="21"/>
      <c r="J146" s="19">
        <v>0</v>
      </c>
      <c r="K146" s="19">
        <v>0</v>
      </c>
      <c r="L146" s="16"/>
      <c r="M146" s="16"/>
      <c r="N146" s="36">
        <f t="shared" si="33"/>
        <v>295466</v>
      </c>
      <c r="O146" s="36">
        <f t="shared" si="34"/>
        <v>2132745</v>
      </c>
      <c r="P146" s="20"/>
      <c r="Q146" s="85">
        <f t="shared" si="26"/>
        <v>4856812.26</v>
      </c>
      <c r="R146" s="20"/>
      <c r="S146" s="15">
        <f t="shared" si="27"/>
        <v>0</v>
      </c>
      <c r="T146" s="122">
        <v>137</v>
      </c>
      <c r="U146" s="71">
        <v>53.17</v>
      </c>
      <c r="V146" s="71">
        <v>295466</v>
      </c>
      <c r="W146" s="15">
        <f t="shared" si="28"/>
        <v>0</v>
      </c>
      <c r="X146">
        <v>137</v>
      </c>
      <c r="Y146">
        <v>337.09</v>
      </c>
      <c r="Z146">
        <v>2132745</v>
      </c>
      <c r="AA146"/>
      <c r="AB146" s="115">
        <f>dec!E146</f>
        <v>56</v>
      </c>
      <c r="AC146" s="113">
        <f>dec!F146</f>
        <v>316976</v>
      </c>
      <c r="AD146" s="115">
        <f>dec!G146</f>
        <v>339</v>
      </c>
      <c r="AE146" s="113">
        <f>dec!H146</f>
        <v>2020196</v>
      </c>
      <c r="AF146" s="16"/>
      <c r="AG146" s="18">
        <f t="shared" si="35"/>
        <v>-2.8299999999999983</v>
      </c>
      <c r="AH146" s="85">
        <f t="shared" si="36"/>
        <v>-21510</v>
      </c>
      <c r="AI146" s="18">
        <f t="shared" si="37"/>
        <v>-1.910000000000025</v>
      </c>
      <c r="AJ146" s="15">
        <f t="shared" si="38"/>
        <v>112549</v>
      </c>
      <c r="AK146" s="81"/>
      <c r="AL146"/>
      <c r="AM146"/>
      <c r="AN146"/>
    </row>
    <row r="147" spans="1:40" ht="18.75">
      <c r="A147" s="19">
        <v>138</v>
      </c>
      <c r="B147" s="19" t="s">
        <v>794</v>
      </c>
      <c r="C147" s="19">
        <v>138</v>
      </c>
      <c r="D147" s="21"/>
      <c r="E147" s="34">
        <f t="shared" si="29"/>
        <v>122.77</v>
      </c>
      <c r="F147" s="35">
        <f t="shared" si="30"/>
        <v>694534</v>
      </c>
      <c r="G147" s="34">
        <f t="shared" si="31"/>
        <v>48.559999999999995</v>
      </c>
      <c r="H147" s="36">
        <f t="shared" si="32"/>
        <v>287564</v>
      </c>
      <c r="I147" s="21"/>
      <c r="J147" s="19">
        <v>0</v>
      </c>
      <c r="K147" s="19">
        <v>0</v>
      </c>
      <c r="L147" s="16"/>
      <c r="M147" s="16"/>
      <c r="N147" s="36">
        <f t="shared" si="33"/>
        <v>694534</v>
      </c>
      <c r="O147" s="36">
        <f t="shared" si="34"/>
        <v>287564</v>
      </c>
      <c r="P147" s="20"/>
      <c r="Q147" s="85">
        <f t="shared" si="26"/>
        <v>1964367.33</v>
      </c>
      <c r="R147" s="20"/>
      <c r="S147" s="15">
        <f t="shared" si="27"/>
        <v>0</v>
      </c>
      <c r="T147" s="122">
        <v>138</v>
      </c>
      <c r="U147" s="71">
        <v>122.77</v>
      </c>
      <c r="V147" s="71">
        <v>694534</v>
      </c>
      <c r="W147" s="15">
        <f t="shared" si="28"/>
        <v>0</v>
      </c>
      <c r="X147">
        <v>138</v>
      </c>
      <c r="Y147">
        <v>48.559999999999995</v>
      </c>
      <c r="Z147">
        <v>287564</v>
      </c>
      <c r="AA147"/>
      <c r="AB147" s="115">
        <f>dec!E147</f>
        <v>120</v>
      </c>
      <c r="AC147" s="113">
        <f>dec!F147</f>
        <v>666244</v>
      </c>
      <c r="AD147" s="115">
        <f>dec!G147</f>
        <v>43</v>
      </c>
      <c r="AE147" s="113">
        <f>dec!H147</f>
        <v>260019</v>
      </c>
      <c r="AF147" s="16"/>
      <c r="AG147" s="18">
        <f t="shared" si="35"/>
        <v>2.769999999999996</v>
      </c>
      <c r="AH147" s="85">
        <f t="shared" si="36"/>
        <v>28290</v>
      </c>
      <c r="AI147" s="18">
        <f t="shared" si="37"/>
        <v>5.5599999999999952</v>
      </c>
      <c r="AJ147" s="15">
        <f t="shared" si="38"/>
        <v>27545</v>
      </c>
      <c r="AK147" s="81"/>
      <c r="AL147"/>
      <c r="AM147"/>
      <c r="AN147"/>
    </row>
    <row r="148" spans="1:40" ht="18.75">
      <c r="A148" s="19">
        <v>139</v>
      </c>
      <c r="B148" s="19" t="s">
        <v>828</v>
      </c>
      <c r="C148" s="19">
        <v>139</v>
      </c>
      <c r="D148" s="21"/>
      <c r="E148" s="34">
        <f t="shared" si="29"/>
        <v>0</v>
      </c>
      <c r="F148" s="35">
        <f t="shared" si="30"/>
        <v>0</v>
      </c>
      <c r="G148" s="34">
        <f t="shared" si="31"/>
        <v>20.190000000000001</v>
      </c>
      <c r="H148" s="36">
        <f t="shared" si="32"/>
        <v>120564</v>
      </c>
      <c r="I148" s="21"/>
      <c r="J148" s="19">
        <v>0</v>
      </c>
      <c r="K148" s="19">
        <v>0</v>
      </c>
      <c r="L148" s="16"/>
      <c r="M148" s="16"/>
      <c r="N148" s="36">
        <f t="shared" si="33"/>
        <v>0</v>
      </c>
      <c r="O148" s="36">
        <f t="shared" si="34"/>
        <v>120564</v>
      </c>
      <c r="P148" s="20"/>
      <c r="Q148" s="85">
        <f t="shared" si="26"/>
        <v>241148.19</v>
      </c>
      <c r="R148" s="20"/>
      <c r="S148" s="15">
        <f t="shared" si="27"/>
        <v>0</v>
      </c>
      <c r="T148">
        <v>139</v>
      </c>
      <c r="U148"/>
      <c r="V148"/>
      <c r="W148" s="15">
        <f t="shared" si="28"/>
        <v>0</v>
      </c>
      <c r="X148">
        <v>139</v>
      </c>
      <c r="Y148">
        <v>20.190000000000001</v>
      </c>
      <c r="Z148">
        <v>120564</v>
      </c>
      <c r="AA148"/>
      <c r="AB148" s="115">
        <f>dec!E148</f>
        <v>0</v>
      </c>
      <c r="AC148" s="113">
        <f>dec!F148</f>
        <v>0</v>
      </c>
      <c r="AD148" s="115">
        <f>dec!G148</f>
        <v>18.5</v>
      </c>
      <c r="AE148" s="113">
        <f>dec!H148</f>
        <v>104415</v>
      </c>
      <c r="AF148" s="16"/>
      <c r="AG148" s="18">
        <f t="shared" si="35"/>
        <v>0</v>
      </c>
      <c r="AH148" s="85">
        <f t="shared" si="36"/>
        <v>0</v>
      </c>
      <c r="AI148" s="18">
        <f t="shared" si="37"/>
        <v>1.6900000000000013</v>
      </c>
      <c r="AJ148" s="15">
        <f t="shared" si="38"/>
        <v>16149</v>
      </c>
      <c r="AK148" s="81"/>
      <c r="AL148"/>
      <c r="AM148"/>
      <c r="AN148"/>
    </row>
    <row r="149" spans="1:40" s="1" customFormat="1" ht="18.75">
      <c r="A149" s="17">
        <v>140</v>
      </c>
      <c r="B149" s="17" t="s">
        <v>1382</v>
      </c>
      <c r="C149" s="17">
        <v>140</v>
      </c>
      <c r="D149" s="21"/>
      <c r="E149" s="34">
        <f t="shared" si="29"/>
        <v>0</v>
      </c>
      <c r="F149" s="35">
        <f t="shared" si="30"/>
        <v>0</v>
      </c>
      <c r="G149" s="34">
        <f t="shared" si="31"/>
        <v>0</v>
      </c>
      <c r="H149" s="36">
        <f t="shared" si="32"/>
        <v>0</v>
      </c>
      <c r="I149" s="21"/>
      <c r="J149" s="17">
        <v>0</v>
      </c>
      <c r="K149" s="17">
        <v>0</v>
      </c>
      <c r="L149" s="16"/>
      <c r="M149" s="16"/>
      <c r="N149" s="36">
        <f t="shared" si="33"/>
        <v>0</v>
      </c>
      <c r="O149" s="36">
        <f t="shared" si="34"/>
        <v>0</v>
      </c>
      <c r="P149" s="16"/>
      <c r="Q149" s="85">
        <f t="shared" si="26"/>
        <v>0</v>
      </c>
      <c r="R149" s="16"/>
      <c r="S149" s="15">
        <f t="shared" si="27"/>
        <v>0</v>
      </c>
      <c r="T149">
        <v>140</v>
      </c>
      <c r="U149"/>
      <c r="V149"/>
      <c r="W149" s="15">
        <f t="shared" si="28"/>
        <v>0</v>
      </c>
      <c r="X149">
        <v>140</v>
      </c>
      <c r="Y149"/>
      <c r="Z149"/>
      <c r="AA149"/>
      <c r="AB149" s="115">
        <f>dec!E149</f>
        <v>0</v>
      </c>
      <c r="AC149" s="113">
        <f>dec!F149</f>
        <v>0</v>
      </c>
      <c r="AD149" s="115">
        <f>dec!G149</f>
        <v>0</v>
      </c>
      <c r="AE149" s="113">
        <f>dec!H149</f>
        <v>0</v>
      </c>
      <c r="AF149" s="16"/>
      <c r="AG149" s="18">
        <f t="shared" si="35"/>
        <v>0</v>
      </c>
      <c r="AH149" s="85">
        <f t="shared" si="36"/>
        <v>0</v>
      </c>
      <c r="AI149" s="18">
        <f t="shared" si="37"/>
        <v>0</v>
      </c>
      <c r="AJ149" s="15">
        <f t="shared" si="38"/>
        <v>0</v>
      </c>
      <c r="AK149" s="81"/>
      <c r="AL149"/>
      <c r="AM149"/>
      <c r="AN149"/>
    </row>
    <row r="150" spans="1:40" ht="18.75">
      <c r="A150" s="19">
        <v>141</v>
      </c>
      <c r="B150" s="19" t="s">
        <v>563</v>
      </c>
      <c r="C150" s="19">
        <v>141</v>
      </c>
      <c r="D150" s="21"/>
      <c r="E150" s="34">
        <f t="shared" si="29"/>
        <v>96.160000000000025</v>
      </c>
      <c r="F150" s="35">
        <f t="shared" si="30"/>
        <v>617583</v>
      </c>
      <c r="G150" s="34">
        <f t="shared" si="31"/>
        <v>21.259999999999998</v>
      </c>
      <c r="H150" s="36">
        <f t="shared" si="32"/>
        <v>137725</v>
      </c>
      <c r="I150" s="21"/>
      <c r="J150" s="19">
        <v>0</v>
      </c>
      <c r="K150" s="19">
        <v>0</v>
      </c>
      <c r="L150" s="16"/>
      <c r="M150" s="16"/>
      <c r="N150" s="36">
        <f t="shared" si="33"/>
        <v>617583</v>
      </c>
      <c r="O150" s="36">
        <f t="shared" si="34"/>
        <v>137725</v>
      </c>
      <c r="P150" s="20"/>
      <c r="Q150" s="85">
        <f t="shared" si="26"/>
        <v>1510733.42</v>
      </c>
      <c r="R150" s="20"/>
      <c r="S150" s="15">
        <f t="shared" si="27"/>
        <v>0</v>
      </c>
      <c r="T150" s="122">
        <v>141</v>
      </c>
      <c r="U150" s="71">
        <v>96.160000000000025</v>
      </c>
      <c r="V150" s="71">
        <v>617583</v>
      </c>
      <c r="W150" s="15">
        <f t="shared" si="28"/>
        <v>0</v>
      </c>
      <c r="X150">
        <v>141</v>
      </c>
      <c r="Y150">
        <v>21.259999999999998</v>
      </c>
      <c r="Z150">
        <v>137725</v>
      </c>
      <c r="AA150"/>
      <c r="AB150" s="115">
        <f>dec!E150</f>
        <v>92</v>
      </c>
      <c r="AC150" s="113">
        <f>dec!F150</f>
        <v>554577</v>
      </c>
      <c r="AD150" s="115">
        <f>dec!G150</f>
        <v>15</v>
      </c>
      <c r="AE150" s="113">
        <f>dec!H150</f>
        <v>104422</v>
      </c>
      <c r="AF150" s="16"/>
      <c r="AG150" s="18">
        <f t="shared" si="35"/>
        <v>4.160000000000025</v>
      </c>
      <c r="AH150" s="85">
        <f t="shared" si="36"/>
        <v>63006</v>
      </c>
      <c r="AI150" s="18">
        <f t="shared" si="37"/>
        <v>6.259999999999998</v>
      </c>
      <c r="AJ150" s="15">
        <f t="shared" si="38"/>
        <v>33303</v>
      </c>
      <c r="AK150" s="81"/>
      <c r="AL150"/>
      <c r="AM150"/>
      <c r="AN150"/>
    </row>
    <row r="151" spans="1:40" s="1" customFormat="1" ht="18.75">
      <c r="A151" s="17">
        <v>142</v>
      </c>
      <c r="B151" s="17" t="s">
        <v>1383</v>
      </c>
      <c r="C151" s="17">
        <v>142</v>
      </c>
      <c r="D151" s="21"/>
      <c r="E151" s="34">
        <f t="shared" si="29"/>
        <v>0</v>
      </c>
      <c r="F151" s="35">
        <f t="shared" si="30"/>
        <v>0</v>
      </c>
      <c r="G151" s="34">
        <f t="shared" si="31"/>
        <v>6</v>
      </c>
      <c r="H151" s="36">
        <f t="shared" si="32"/>
        <v>42278</v>
      </c>
      <c r="I151" s="21"/>
      <c r="J151" s="17">
        <v>0</v>
      </c>
      <c r="K151" s="17">
        <v>0</v>
      </c>
      <c r="L151" s="16"/>
      <c r="M151" s="16"/>
      <c r="N151" s="36">
        <f t="shared" si="33"/>
        <v>0</v>
      </c>
      <c r="O151" s="36">
        <f t="shared" si="34"/>
        <v>42278</v>
      </c>
      <c r="P151" s="16"/>
      <c r="Q151" s="85">
        <f t="shared" si="26"/>
        <v>84562</v>
      </c>
      <c r="R151" s="16"/>
      <c r="S151" s="15">
        <f t="shared" si="27"/>
        <v>0</v>
      </c>
      <c r="T151">
        <v>142</v>
      </c>
      <c r="U151"/>
      <c r="V151"/>
      <c r="W151" s="15">
        <f t="shared" si="28"/>
        <v>0</v>
      </c>
      <c r="X151">
        <v>142</v>
      </c>
      <c r="Y151">
        <v>6</v>
      </c>
      <c r="Z151">
        <v>42278</v>
      </c>
      <c r="AA151"/>
      <c r="AB151" s="115">
        <f>dec!E151</f>
        <v>0</v>
      </c>
      <c r="AC151" s="113">
        <f>dec!F151</f>
        <v>0</v>
      </c>
      <c r="AD151" s="115">
        <f>dec!G151</f>
        <v>5</v>
      </c>
      <c r="AE151" s="113">
        <f>dec!H151</f>
        <v>38189</v>
      </c>
      <c r="AF151" s="16"/>
      <c r="AG151" s="18">
        <f t="shared" si="35"/>
        <v>0</v>
      </c>
      <c r="AH151" s="85">
        <f t="shared" si="36"/>
        <v>0</v>
      </c>
      <c r="AI151" s="18">
        <f t="shared" si="37"/>
        <v>1</v>
      </c>
      <c r="AJ151" s="15">
        <f t="shared" si="38"/>
        <v>4089</v>
      </c>
      <c r="AK151" s="81"/>
      <c r="AL151"/>
      <c r="AM151"/>
      <c r="AN151"/>
    </row>
    <row r="152" spans="1:40" s="1" customFormat="1" ht="18.75">
      <c r="A152" s="17">
        <v>143</v>
      </c>
      <c r="B152" s="17" t="s">
        <v>1384</v>
      </c>
      <c r="C152" s="17">
        <v>143</v>
      </c>
      <c r="D152" s="21"/>
      <c r="E152" s="34">
        <f t="shared" si="29"/>
        <v>0</v>
      </c>
      <c r="F152" s="35">
        <f t="shared" si="30"/>
        <v>0</v>
      </c>
      <c r="G152" s="34">
        <f t="shared" si="31"/>
        <v>0</v>
      </c>
      <c r="H152" s="36">
        <f t="shared" si="32"/>
        <v>0</v>
      </c>
      <c r="I152" s="21"/>
      <c r="J152" s="17">
        <v>0</v>
      </c>
      <c r="K152" s="17">
        <v>0</v>
      </c>
      <c r="L152" s="16"/>
      <c r="M152" s="16"/>
      <c r="N152" s="36">
        <f t="shared" si="33"/>
        <v>0</v>
      </c>
      <c r="O152" s="36">
        <f t="shared" si="34"/>
        <v>0</v>
      </c>
      <c r="P152" s="16"/>
      <c r="Q152" s="85">
        <f t="shared" si="26"/>
        <v>0</v>
      </c>
      <c r="R152" s="16"/>
      <c r="S152" s="15">
        <f t="shared" si="27"/>
        <v>0</v>
      </c>
      <c r="T152">
        <v>143</v>
      </c>
      <c r="U152"/>
      <c r="V152"/>
      <c r="W152" s="15">
        <f t="shared" si="28"/>
        <v>0</v>
      </c>
      <c r="X152" s="6">
        <v>143</v>
      </c>
      <c r="Y152"/>
      <c r="Z152"/>
      <c r="AA152"/>
      <c r="AB152" s="115">
        <f>dec!E152</f>
        <v>0</v>
      </c>
      <c r="AC152" s="113">
        <f>dec!F152</f>
        <v>0</v>
      </c>
      <c r="AD152" s="115">
        <f>dec!G152</f>
        <v>1</v>
      </c>
      <c r="AE152" s="113">
        <f>dec!H152</f>
        <v>5000</v>
      </c>
      <c r="AF152" s="16"/>
      <c r="AG152" s="18">
        <f t="shared" si="35"/>
        <v>0</v>
      </c>
      <c r="AH152" s="85">
        <f t="shared" si="36"/>
        <v>0</v>
      </c>
      <c r="AI152" s="18">
        <f t="shared" si="37"/>
        <v>-1</v>
      </c>
      <c r="AJ152" s="15">
        <f t="shared" si="38"/>
        <v>-5000</v>
      </c>
      <c r="AK152" s="81"/>
      <c r="AL152"/>
      <c r="AM152"/>
      <c r="AN152"/>
    </row>
    <row r="153" spans="1:40" ht="18.75">
      <c r="A153" s="19">
        <v>144</v>
      </c>
      <c r="B153" s="19" t="s">
        <v>861</v>
      </c>
      <c r="C153" s="19">
        <v>144</v>
      </c>
      <c r="D153" s="21"/>
      <c r="E153" s="34">
        <f t="shared" si="29"/>
        <v>66</v>
      </c>
      <c r="F153" s="35">
        <f t="shared" si="30"/>
        <v>365038</v>
      </c>
      <c r="G153" s="34">
        <f t="shared" si="31"/>
        <v>16.66</v>
      </c>
      <c r="H153" s="36">
        <f t="shared" si="32"/>
        <v>95239</v>
      </c>
      <c r="I153" s="21"/>
      <c r="J153" s="19">
        <v>0</v>
      </c>
      <c r="K153" s="19">
        <v>0</v>
      </c>
      <c r="L153" s="16"/>
      <c r="M153" s="16"/>
      <c r="N153" s="36">
        <f t="shared" si="33"/>
        <v>365038</v>
      </c>
      <c r="O153" s="36">
        <f t="shared" si="34"/>
        <v>95239</v>
      </c>
      <c r="P153" s="20"/>
      <c r="Q153" s="85">
        <f t="shared" si="26"/>
        <v>920636.65999999992</v>
      </c>
      <c r="R153" s="20"/>
      <c r="S153" s="15">
        <f t="shared" si="27"/>
        <v>0</v>
      </c>
      <c r="T153" s="122">
        <v>144</v>
      </c>
      <c r="U153" s="71">
        <v>66</v>
      </c>
      <c r="V153" s="71">
        <v>365038</v>
      </c>
      <c r="W153" s="15">
        <f t="shared" si="28"/>
        <v>0</v>
      </c>
      <c r="X153">
        <v>144</v>
      </c>
      <c r="Y153">
        <v>16.66</v>
      </c>
      <c r="Z153">
        <v>95239</v>
      </c>
      <c r="AA153"/>
      <c r="AB153" s="115">
        <f>dec!E153</f>
        <v>66</v>
      </c>
      <c r="AC153" s="113">
        <f>dec!F153</f>
        <v>365038</v>
      </c>
      <c r="AD153" s="115">
        <f>dec!G153</f>
        <v>17</v>
      </c>
      <c r="AE153" s="113">
        <f>dec!H153</f>
        <v>99253</v>
      </c>
      <c r="AF153" s="16"/>
      <c r="AG153" s="18">
        <f t="shared" si="35"/>
        <v>0</v>
      </c>
      <c r="AH153" s="85">
        <f t="shared" si="36"/>
        <v>0</v>
      </c>
      <c r="AI153" s="18">
        <f t="shared" si="37"/>
        <v>-0.33999999999999986</v>
      </c>
      <c r="AJ153" s="15">
        <f t="shared" si="38"/>
        <v>-4014</v>
      </c>
      <c r="AK153" s="81"/>
      <c r="AL153"/>
      <c r="AM153"/>
      <c r="AN153"/>
    </row>
    <row r="154" spans="1:40" ht="18.75">
      <c r="A154" s="19">
        <v>145</v>
      </c>
      <c r="B154" s="19" t="s">
        <v>1385</v>
      </c>
      <c r="C154" s="19">
        <v>145</v>
      </c>
      <c r="D154" s="21"/>
      <c r="E154" s="34">
        <f t="shared" si="29"/>
        <v>0</v>
      </c>
      <c r="F154" s="35">
        <f t="shared" si="30"/>
        <v>0</v>
      </c>
      <c r="G154" s="34">
        <f t="shared" si="31"/>
        <v>0</v>
      </c>
      <c r="H154" s="36">
        <f t="shared" si="32"/>
        <v>0</v>
      </c>
      <c r="I154" s="21"/>
      <c r="J154" s="19">
        <v>0</v>
      </c>
      <c r="K154" s="19">
        <v>0</v>
      </c>
      <c r="L154" s="16"/>
      <c r="M154" s="16"/>
      <c r="N154" s="36">
        <f t="shared" si="33"/>
        <v>0</v>
      </c>
      <c r="O154" s="36">
        <f t="shared" si="34"/>
        <v>0</v>
      </c>
      <c r="P154" s="20"/>
      <c r="Q154" s="85">
        <f t="shared" si="26"/>
        <v>0</v>
      </c>
      <c r="R154" s="20"/>
      <c r="S154" s="15">
        <f t="shared" si="27"/>
        <v>0</v>
      </c>
      <c r="T154">
        <v>145</v>
      </c>
      <c r="U154"/>
      <c r="V154"/>
      <c r="W154" s="15">
        <f t="shared" si="28"/>
        <v>0</v>
      </c>
      <c r="X154">
        <v>145</v>
      </c>
      <c r="Y154"/>
      <c r="Z154"/>
      <c r="AA154"/>
      <c r="AB154" s="115">
        <f>dec!E154</f>
        <v>0</v>
      </c>
      <c r="AC154" s="113">
        <f>dec!F154</f>
        <v>0</v>
      </c>
      <c r="AD154" s="115">
        <f>dec!G154</f>
        <v>0</v>
      </c>
      <c r="AE154" s="113">
        <f>dec!H154</f>
        <v>0</v>
      </c>
      <c r="AF154" s="16"/>
      <c r="AG154" s="18">
        <f t="shared" si="35"/>
        <v>0</v>
      </c>
      <c r="AH154" s="85">
        <f t="shared" si="36"/>
        <v>0</v>
      </c>
      <c r="AI154" s="18">
        <f t="shared" si="37"/>
        <v>0</v>
      </c>
      <c r="AJ154" s="15">
        <f t="shared" si="38"/>
        <v>0</v>
      </c>
      <c r="AK154" s="81"/>
      <c r="AL154"/>
      <c r="AM154"/>
      <c r="AN154"/>
    </row>
    <row r="155" spans="1:40" ht="18.75">
      <c r="A155" s="19">
        <v>146</v>
      </c>
      <c r="B155" s="19" t="s">
        <v>894</v>
      </c>
      <c r="C155" s="19">
        <v>146</v>
      </c>
      <c r="D155" s="21"/>
      <c r="E155" s="34">
        <f t="shared" si="29"/>
        <v>0</v>
      </c>
      <c r="F155" s="35">
        <f t="shared" si="30"/>
        <v>0</v>
      </c>
      <c r="G155" s="34">
        <f t="shared" si="31"/>
        <v>0</v>
      </c>
      <c r="H155" s="36">
        <f t="shared" si="32"/>
        <v>0</v>
      </c>
      <c r="I155" s="21"/>
      <c r="J155" s="19">
        <v>0</v>
      </c>
      <c r="K155" s="19">
        <v>0</v>
      </c>
      <c r="L155" s="16"/>
      <c r="M155" s="16"/>
      <c r="N155" s="36">
        <f t="shared" si="33"/>
        <v>0</v>
      </c>
      <c r="O155" s="36">
        <f t="shared" si="34"/>
        <v>0</v>
      </c>
      <c r="P155" s="20"/>
      <c r="Q155" s="85">
        <f t="shared" si="26"/>
        <v>0</v>
      </c>
      <c r="R155" s="20"/>
      <c r="S155" s="15">
        <f t="shared" si="27"/>
        <v>0</v>
      </c>
      <c r="T155">
        <v>146</v>
      </c>
      <c r="U155"/>
      <c r="V155"/>
      <c r="W155" s="15">
        <f t="shared" si="28"/>
        <v>0</v>
      </c>
      <c r="X155">
        <v>146</v>
      </c>
      <c r="Y155"/>
      <c r="Z155"/>
      <c r="AA155"/>
      <c r="AB155" s="115">
        <f>dec!E155</f>
        <v>0</v>
      </c>
      <c r="AC155" s="113">
        <f>dec!F155</f>
        <v>0</v>
      </c>
      <c r="AD155" s="115">
        <f>dec!G155</f>
        <v>0</v>
      </c>
      <c r="AE155" s="113">
        <f>dec!H155</f>
        <v>0</v>
      </c>
      <c r="AF155" s="16"/>
      <c r="AG155" s="18">
        <f t="shared" si="35"/>
        <v>0</v>
      </c>
      <c r="AH155" s="85">
        <f t="shared" si="36"/>
        <v>0</v>
      </c>
      <c r="AI155" s="18">
        <f t="shared" si="37"/>
        <v>0</v>
      </c>
      <c r="AJ155" s="15">
        <f t="shared" si="38"/>
        <v>0</v>
      </c>
      <c r="AK155" s="81"/>
      <c r="AL155"/>
      <c r="AM155"/>
      <c r="AN155"/>
    </row>
    <row r="156" spans="1:40" s="1" customFormat="1" ht="18.75">
      <c r="A156" s="17">
        <v>147</v>
      </c>
      <c r="B156" s="17" t="s">
        <v>1386</v>
      </c>
      <c r="C156" s="17">
        <v>147</v>
      </c>
      <c r="D156" s="21"/>
      <c r="E156" s="34">
        <f t="shared" si="29"/>
        <v>0</v>
      </c>
      <c r="F156" s="35">
        <f t="shared" si="30"/>
        <v>0</v>
      </c>
      <c r="G156" s="34">
        <f t="shared" si="31"/>
        <v>0</v>
      </c>
      <c r="H156" s="36">
        <f t="shared" si="32"/>
        <v>0</v>
      </c>
      <c r="I156" s="21"/>
      <c r="J156" s="17">
        <v>0</v>
      </c>
      <c r="K156" s="17">
        <v>0</v>
      </c>
      <c r="L156" s="16"/>
      <c r="M156" s="16"/>
      <c r="N156" s="36">
        <f t="shared" si="33"/>
        <v>0</v>
      </c>
      <c r="O156" s="36">
        <f t="shared" si="34"/>
        <v>0</v>
      </c>
      <c r="P156" s="16"/>
      <c r="Q156" s="85">
        <f t="shared" si="26"/>
        <v>0</v>
      </c>
      <c r="R156" s="16"/>
      <c r="S156" s="15">
        <f t="shared" si="27"/>
        <v>0</v>
      </c>
      <c r="T156">
        <v>147</v>
      </c>
      <c r="U156"/>
      <c r="V156"/>
      <c r="W156" s="15">
        <f t="shared" si="28"/>
        <v>0</v>
      </c>
      <c r="X156">
        <v>147</v>
      </c>
      <c r="Y156"/>
      <c r="Z156"/>
      <c r="AA156"/>
      <c r="AB156" s="115">
        <f>dec!E156</f>
        <v>0</v>
      </c>
      <c r="AC156" s="113">
        <f>dec!F156</f>
        <v>0</v>
      </c>
      <c r="AD156" s="115">
        <f>dec!G156</f>
        <v>0</v>
      </c>
      <c r="AE156" s="113">
        <f>dec!H156</f>
        <v>0</v>
      </c>
      <c r="AF156" s="16"/>
      <c r="AG156" s="18">
        <f t="shared" si="35"/>
        <v>0</v>
      </c>
      <c r="AH156" s="85">
        <f t="shared" si="36"/>
        <v>0</v>
      </c>
      <c r="AI156" s="18">
        <f t="shared" si="37"/>
        <v>0</v>
      </c>
      <c r="AJ156" s="15">
        <f t="shared" si="38"/>
        <v>0</v>
      </c>
      <c r="AK156" s="81"/>
      <c r="AL156"/>
      <c r="AM156"/>
      <c r="AN156"/>
    </row>
    <row r="157" spans="1:40" ht="18.75">
      <c r="A157" s="19">
        <v>148</v>
      </c>
      <c r="B157" s="19" t="s">
        <v>1265</v>
      </c>
      <c r="C157" s="19">
        <v>148</v>
      </c>
      <c r="D157" s="21"/>
      <c r="E157" s="34">
        <f t="shared" si="29"/>
        <v>19</v>
      </c>
      <c r="F157" s="35">
        <f t="shared" si="30"/>
        <v>109804</v>
      </c>
      <c r="G157" s="34">
        <f t="shared" si="31"/>
        <v>23.090000000000003</v>
      </c>
      <c r="H157" s="36">
        <f t="shared" si="32"/>
        <v>121158</v>
      </c>
      <c r="I157" s="21"/>
      <c r="J157" s="19">
        <v>0</v>
      </c>
      <c r="K157" s="19">
        <v>0</v>
      </c>
      <c r="L157" s="16"/>
      <c r="M157" s="16"/>
      <c r="N157" s="36">
        <f t="shared" si="33"/>
        <v>109804</v>
      </c>
      <c r="O157" s="36">
        <f t="shared" si="34"/>
        <v>121158</v>
      </c>
      <c r="P157" s="20"/>
      <c r="Q157" s="85">
        <f t="shared" si="26"/>
        <v>461966.08999999997</v>
      </c>
      <c r="R157" s="20"/>
      <c r="S157" s="15">
        <f t="shared" si="27"/>
        <v>0</v>
      </c>
      <c r="T157" s="122">
        <v>148</v>
      </c>
      <c r="U157" s="71">
        <v>19</v>
      </c>
      <c r="V157" s="71">
        <v>109804</v>
      </c>
      <c r="W157" s="15">
        <f t="shared" si="28"/>
        <v>0</v>
      </c>
      <c r="X157">
        <v>148</v>
      </c>
      <c r="Y157">
        <v>23.090000000000003</v>
      </c>
      <c r="Z157">
        <v>121158</v>
      </c>
      <c r="AA157"/>
      <c r="AB157" s="115">
        <f>dec!E157</f>
        <v>19</v>
      </c>
      <c r="AC157" s="113">
        <f>dec!F157</f>
        <v>115999</v>
      </c>
      <c r="AD157" s="115">
        <f>dec!G157</f>
        <v>22</v>
      </c>
      <c r="AE157" s="113">
        <f>dec!H157</f>
        <v>111635</v>
      </c>
      <c r="AF157" s="16"/>
      <c r="AG157" s="18">
        <f t="shared" si="35"/>
        <v>0</v>
      </c>
      <c r="AH157" s="85">
        <f t="shared" si="36"/>
        <v>-6195</v>
      </c>
      <c r="AI157" s="18">
        <f t="shared" si="37"/>
        <v>1.0900000000000034</v>
      </c>
      <c r="AJ157" s="15">
        <f t="shared" si="38"/>
        <v>9523</v>
      </c>
      <c r="AK157" s="81"/>
      <c r="AL157"/>
      <c r="AM157"/>
      <c r="AN157"/>
    </row>
    <row r="158" spans="1:40" ht="18.75">
      <c r="A158" s="19">
        <v>149</v>
      </c>
      <c r="B158" s="19" t="s">
        <v>581</v>
      </c>
      <c r="C158" s="19">
        <v>149</v>
      </c>
      <c r="D158" s="21"/>
      <c r="E158" s="34">
        <f t="shared" si="29"/>
        <v>0</v>
      </c>
      <c r="F158" s="35">
        <f t="shared" si="30"/>
        <v>0</v>
      </c>
      <c r="G158" s="34">
        <f t="shared" si="31"/>
        <v>66.72</v>
      </c>
      <c r="H158" s="36">
        <f t="shared" si="32"/>
        <v>419332</v>
      </c>
      <c r="I158" s="21"/>
      <c r="J158" s="19">
        <v>0</v>
      </c>
      <c r="K158" s="19">
        <v>0</v>
      </c>
      <c r="L158" s="16"/>
      <c r="M158" s="16"/>
      <c r="N158" s="36">
        <f t="shared" si="33"/>
        <v>0</v>
      </c>
      <c r="O158" s="36">
        <f t="shared" si="34"/>
        <v>419332</v>
      </c>
      <c r="P158" s="20"/>
      <c r="Q158" s="85">
        <f t="shared" si="26"/>
        <v>838730.72</v>
      </c>
      <c r="R158" s="20"/>
      <c r="S158" s="15">
        <f t="shared" si="27"/>
        <v>0</v>
      </c>
      <c r="T158">
        <v>149</v>
      </c>
      <c r="U158"/>
      <c r="V158"/>
      <c r="W158" s="15">
        <f t="shared" si="28"/>
        <v>0</v>
      </c>
      <c r="X158">
        <v>149</v>
      </c>
      <c r="Y158">
        <v>66.72</v>
      </c>
      <c r="Z158">
        <v>419332</v>
      </c>
      <c r="AA158"/>
      <c r="AB158" s="115">
        <f>dec!E158</f>
        <v>0</v>
      </c>
      <c r="AC158" s="113">
        <f>dec!F158</f>
        <v>0</v>
      </c>
      <c r="AD158" s="115">
        <f>dec!G158</f>
        <v>70.5</v>
      </c>
      <c r="AE158" s="113">
        <f>dec!H158</f>
        <v>444484</v>
      </c>
      <c r="AF158" s="16"/>
      <c r="AG158" s="18">
        <f t="shared" si="35"/>
        <v>0</v>
      </c>
      <c r="AH158" s="85">
        <f t="shared" si="36"/>
        <v>0</v>
      </c>
      <c r="AI158" s="18">
        <f t="shared" si="37"/>
        <v>-3.7800000000000011</v>
      </c>
      <c r="AJ158" s="15">
        <f t="shared" si="38"/>
        <v>-25152</v>
      </c>
      <c r="AK158" s="81"/>
      <c r="AL158"/>
      <c r="AM158"/>
      <c r="AN158"/>
    </row>
    <row r="159" spans="1:40" ht="18.75">
      <c r="A159" s="19">
        <v>150</v>
      </c>
      <c r="B159" s="19" t="s">
        <v>1292</v>
      </c>
      <c r="C159" s="19">
        <v>150</v>
      </c>
      <c r="D159" s="21"/>
      <c r="E159" s="34">
        <f t="shared" si="29"/>
        <v>128.54000000000002</v>
      </c>
      <c r="F159" s="35">
        <f t="shared" si="30"/>
        <v>743454</v>
      </c>
      <c r="G159" s="34">
        <f t="shared" si="31"/>
        <v>101.32</v>
      </c>
      <c r="H159" s="36">
        <f t="shared" si="32"/>
        <v>561868</v>
      </c>
      <c r="I159" s="21"/>
      <c r="J159" s="19">
        <v>0</v>
      </c>
      <c r="K159" s="19">
        <v>0</v>
      </c>
      <c r="L159" s="16"/>
      <c r="M159" s="16"/>
      <c r="N159" s="36">
        <f t="shared" si="33"/>
        <v>743454</v>
      </c>
      <c r="O159" s="36">
        <f t="shared" si="34"/>
        <v>561868</v>
      </c>
      <c r="P159" s="20"/>
      <c r="Q159" s="85">
        <f t="shared" si="26"/>
        <v>2610873.86</v>
      </c>
      <c r="R159" s="20"/>
      <c r="S159" s="15">
        <f t="shared" si="27"/>
        <v>0</v>
      </c>
      <c r="T159" s="122">
        <v>150</v>
      </c>
      <c r="U159" s="71">
        <v>128.54000000000002</v>
      </c>
      <c r="V159" s="71">
        <v>743454</v>
      </c>
      <c r="W159" s="15">
        <f t="shared" si="28"/>
        <v>0</v>
      </c>
      <c r="X159">
        <v>150</v>
      </c>
      <c r="Y159">
        <v>101.32</v>
      </c>
      <c r="Z159">
        <v>561868</v>
      </c>
      <c r="AA159"/>
      <c r="AB159" s="115">
        <f>dec!E159</f>
        <v>128</v>
      </c>
      <c r="AC159" s="113">
        <f>dec!F159</f>
        <v>729588</v>
      </c>
      <c r="AD159" s="115">
        <f>dec!G159</f>
        <v>100</v>
      </c>
      <c r="AE159" s="113">
        <f>dec!H159</f>
        <v>561288</v>
      </c>
      <c r="AF159" s="16"/>
      <c r="AG159" s="18">
        <f t="shared" si="35"/>
        <v>0.54000000000002046</v>
      </c>
      <c r="AH159" s="85">
        <f t="shared" si="36"/>
        <v>13866</v>
      </c>
      <c r="AI159" s="18">
        <f t="shared" si="37"/>
        <v>1.3199999999999932</v>
      </c>
      <c r="AJ159" s="15">
        <f t="shared" si="38"/>
        <v>580</v>
      </c>
      <c r="AK159" s="81"/>
      <c r="AL159"/>
      <c r="AM159"/>
      <c r="AN159"/>
    </row>
    <row r="160" spans="1:40" ht="18.75">
      <c r="A160" s="19">
        <v>151</v>
      </c>
      <c r="B160" s="19" t="s">
        <v>921</v>
      </c>
      <c r="C160" s="19">
        <v>151</v>
      </c>
      <c r="D160" s="21"/>
      <c r="E160" s="34">
        <f t="shared" si="29"/>
        <v>97</v>
      </c>
      <c r="F160" s="35">
        <f t="shared" si="30"/>
        <v>558265</v>
      </c>
      <c r="G160" s="34">
        <f t="shared" si="31"/>
        <v>35.340000000000003</v>
      </c>
      <c r="H160" s="36">
        <f t="shared" si="32"/>
        <v>198520</v>
      </c>
      <c r="I160" s="21"/>
      <c r="J160" s="19">
        <v>0</v>
      </c>
      <c r="K160" s="19">
        <v>0</v>
      </c>
      <c r="L160" s="16"/>
      <c r="M160" s="16"/>
      <c r="N160" s="36">
        <f t="shared" si="33"/>
        <v>558265</v>
      </c>
      <c r="O160" s="36">
        <f t="shared" si="34"/>
        <v>198520</v>
      </c>
      <c r="P160" s="20"/>
      <c r="Q160" s="85">
        <f t="shared" si="26"/>
        <v>1513702.3399999999</v>
      </c>
      <c r="R160" s="20"/>
      <c r="S160" s="15">
        <f t="shared" si="27"/>
        <v>0</v>
      </c>
      <c r="T160" s="122">
        <v>151</v>
      </c>
      <c r="U160" s="71">
        <v>97</v>
      </c>
      <c r="V160" s="71">
        <v>558265</v>
      </c>
      <c r="W160" s="15">
        <f t="shared" si="28"/>
        <v>0</v>
      </c>
      <c r="X160">
        <v>151</v>
      </c>
      <c r="Y160">
        <v>35.340000000000003</v>
      </c>
      <c r="Z160">
        <v>198520</v>
      </c>
      <c r="AA160"/>
      <c r="AB160" s="115">
        <f>dec!E160</f>
        <v>97</v>
      </c>
      <c r="AC160" s="113">
        <f>dec!F160</f>
        <v>558265</v>
      </c>
      <c r="AD160" s="115">
        <f>dec!G160</f>
        <v>34.5</v>
      </c>
      <c r="AE160" s="113">
        <f>dec!H160</f>
        <v>190973</v>
      </c>
      <c r="AF160" s="16"/>
      <c r="AG160" s="18">
        <f t="shared" si="35"/>
        <v>0</v>
      </c>
      <c r="AH160" s="85">
        <f t="shared" si="36"/>
        <v>0</v>
      </c>
      <c r="AI160" s="18">
        <f t="shared" si="37"/>
        <v>0.84000000000000341</v>
      </c>
      <c r="AJ160" s="15">
        <f t="shared" si="38"/>
        <v>7547</v>
      </c>
      <c r="AK160" s="81"/>
      <c r="AL160"/>
      <c r="AM160"/>
      <c r="AN160"/>
    </row>
    <row r="161" spans="1:40" ht="18.75">
      <c r="A161" s="19">
        <v>152</v>
      </c>
      <c r="B161" s="19" t="s">
        <v>1294</v>
      </c>
      <c r="C161" s="19">
        <v>152</v>
      </c>
      <c r="D161" s="21"/>
      <c r="E161" s="34">
        <f t="shared" si="29"/>
        <v>253.16</v>
      </c>
      <c r="F161" s="35">
        <f t="shared" si="30"/>
        <v>1310194</v>
      </c>
      <c r="G161" s="34">
        <f t="shared" si="31"/>
        <v>48.66</v>
      </c>
      <c r="H161" s="36">
        <f t="shared" si="32"/>
        <v>267978</v>
      </c>
      <c r="I161" s="21"/>
      <c r="J161" s="19">
        <v>0</v>
      </c>
      <c r="K161" s="19">
        <v>-1050</v>
      </c>
      <c r="L161" s="16"/>
      <c r="M161" s="16"/>
      <c r="N161" s="36">
        <f t="shared" si="33"/>
        <v>1310194</v>
      </c>
      <c r="O161" s="36">
        <f t="shared" si="34"/>
        <v>266928</v>
      </c>
      <c r="P161" s="20"/>
      <c r="Q161" s="85">
        <f t="shared" si="26"/>
        <v>3154545.82</v>
      </c>
      <c r="R161" s="20"/>
      <c r="S161" s="15">
        <f t="shared" si="27"/>
        <v>0</v>
      </c>
      <c r="T161" s="122">
        <v>152</v>
      </c>
      <c r="U161" s="71">
        <v>253.16</v>
      </c>
      <c r="V161" s="71">
        <v>1310194</v>
      </c>
      <c r="W161" s="15">
        <f t="shared" si="28"/>
        <v>0</v>
      </c>
      <c r="X161">
        <v>152</v>
      </c>
      <c r="Y161">
        <v>48.66</v>
      </c>
      <c r="Z161">
        <v>267978</v>
      </c>
      <c r="AA161"/>
      <c r="AB161" s="115">
        <f>dec!E161</f>
        <v>255</v>
      </c>
      <c r="AC161" s="113">
        <f>dec!F161</f>
        <v>1329856</v>
      </c>
      <c r="AD161" s="115">
        <f>dec!G161</f>
        <v>50</v>
      </c>
      <c r="AE161" s="113">
        <f>dec!H161</f>
        <v>286394</v>
      </c>
      <c r="AF161" s="16"/>
      <c r="AG161" s="18">
        <f t="shared" si="35"/>
        <v>-1.8400000000000034</v>
      </c>
      <c r="AH161" s="85">
        <f t="shared" si="36"/>
        <v>-19662</v>
      </c>
      <c r="AI161" s="18">
        <f t="shared" si="37"/>
        <v>-1.3400000000000034</v>
      </c>
      <c r="AJ161" s="15">
        <f t="shared" si="38"/>
        <v>-18416</v>
      </c>
      <c r="AK161" s="81"/>
      <c r="AL161"/>
      <c r="AM161"/>
      <c r="AN161"/>
    </row>
    <row r="162" spans="1:40" ht="18.75">
      <c r="A162" s="19">
        <v>153</v>
      </c>
      <c r="B162" s="19" t="s">
        <v>847</v>
      </c>
      <c r="C162" s="19">
        <v>153</v>
      </c>
      <c r="D162" s="21"/>
      <c r="E162" s="34">
        <f t="shared" si="29"/>
        <v>246.22000000000006</v>
      </c>
      <c r="F162" s="35">
        <f t="shared" si="30"/>
        <v>1350796</v>
      </c>
      <c r="G162" s="34">
        <f t="shared" si="31"/>
        <v>325.38</v>
      </c>
      <c r="H162" s="36">
        <f t="shared" si="32"/>
        <v>1885899</v>
      </c>
      <c r="I162" s="21"/>
      <c r="J162" s="19">
        <v>0</v>
      </c>
      <c r="K162" s="19">
        <v>0</v>
      </c>
      <c r="L162" s="16"/>
      <c r="M162" s="16"/>
      <c r="N162" s="36">
        <f t="shared" si="33"/>
        <v>1350796</v>
      </c>
      <c r="O162" s="36">
        <f t="shared" si="34"/>
        <v>1885899</v>
      </c>
      <c r="P162" s="20"/>
      <c r="Q162" s="85">
        <f t="shared" si="26"/>
        <v>6473961.5999999996</v>
      </c>
      <c r="R162" s="20"/>
      <c r="S162" s="15">
        <f t="shared" si="27"/>
        <v>0</v>
      </c>
      <c r="T162" s="122">
        <v>153</v>
      </c>
      <c r="U162" s="71">
        <v>246.22000000000006</v>
      </c>
      <c r="V162" s="71">
        <v>1350796</v>
      </c>
      <c r="W162" s="15">
        <f t="shared" si="28"/>
        <v>0</v>
      </c>
      <c r="X162">
        <v>153</v>
      </c>
      <c r="Y162">
        <v>325.38</v>
      </c>
      <c r="Z162">
        <v>1885899</v>
      </c>
      <c r="AA162"/>
      <c r="AB162" s="115">
        <f>dec!E162</f>
        <v>246</v>
      </c>
      <c r="AC162" s="113">
        <f>dec!F162</f>
        <v>1367932</v>
      </c>
      <c r="AD162" s="115">
        <f>dec!G162</f>
        <v>322.5</v>
      </c>
      <c r="AE162" s="113">
        <f>dec!H162</f>
        <v>1886475</v>
      </c>
      <c r="AF162" s="16"/>
      <c r="AG162" s="18">
        <f t="shared" si="35"/>
        <v>0.22000000000005571</v>
      </c>
      <c r="AH162" s="85">
        <f t="shared" si="36"/>
        <v>-17136</v>
      </c>
      <c r="AI162" s="18">
        <f t="shared" si="37"/>
        <v>2.8799999999999955</v>
      </c>
      <c r="AJ162" s="15">
        <f t="shared" si="38"/>
        <v>-576</v>
      </c>
      <c r="AK162" s="81"/>
      <c r="AL162"/>
      <c r="AM162"/>
      <c r="AN162"/>
    </row>
    <row r="163" spans="1:40" s="1" customFormat="1" ht="18.75">
      <c r="A163" s="17">
        <v>154</v>
      </c>
      <c r="B163" s="17" t="s">
        <v>1387</v>
      </c>
      <c r="C163" s="17">
        <v>154</v>
      </c>
      <c r="D163" s="21"/>
      <c r="E163" s="34">
        <f t="shared" si="29"/>
        <v>21.2</v>
      </c>
      <c r="F163" s="35">
        <f t="shared" si="30"/>
        <v>145160</v>
      </c>
      <c r="G163" s="34">
        <f t="shared" si="31"/>
        <v>5.37</v>
      </c>
      <c r="H163" s="36">
        <f t="shared" si="32"/>
        <v>27526</v>
      </c>
      <c r="I163" s="21"/>
      <c r="J163" s="17">
        <v>0</v>
      </c>
      <c r="K163" s="17">
        <v>0</v>
      </c>
      <c r="L163" s="16"/>
      <c r="M163" s="16"/>
      <c r="N163" s="36">
        <f t="shared" si="33"/>
        <v>145160</v>
      </c>
      <c r="O163" s="36">
        <f t="shared" si="34"/>
        <v>27526</v>
      </c>
      <c r="P163" s="16"/>
      <c r="Q163" s="85">
        <f t="shared" si="26"/>
        <v>345398.57</v>
      </c>
      <c r="R163" s="16"/>
      <c r="S163" s="15">
        <f t="shared" si="27"/>
        <v>0</v>
      </c>
      <c r="T163" s="122">
        <v>154</v>
      </c>
      <c r="U163" s="71">
        <v>21.2</v>
      </c>
      <c r="V163" s="71">
        <v>145160</v>
      </c>
      <c r="W163" s="15">
        <f t="shared" si="28"/>
        <v>0</v>
      </c>
      <c r="X163">
        <v>154</v>
      </c>
      <c r="Y163">
        <v>5.37</v>
      </c>
      <c r="Z163">
        <v>27526</v>
      </c>
      <c r="AA163"/>
      <c r="AB163" s="115">
        <f>dec!E163</f>
        <v>21</v>
      </c>
      <c r="AC163" s="113">
        <f>dec!F163</f>
        <v>139816</v>
      </c>
      <c r="AD163" s="115">
        <f>dec!G163</f>
        <v>6</v>
      </c>
      <c r="AE163" s="113">
        <f>dec!H163</f>
        <v>31700</v>
      </c>
      <c r="AF163" s="16"/>
      <c r="AG163" s="18">
        <f t="shared" si="35"/>
        <v>0.19999999999999929</v>
      </c>
      <c r="AH163" s="85">
        <f t="shared" si="36"/>
        <v>5344</v>
      </c>
      <c r="AI163" s="18">
        <f t="shared" si="37"/>
        <v>-0.62999999999999989</v>
      </c>
      <c r="AJ163" s="15">
        <f t="shared" si="38"/>
        <v>-4174</v>
      </c>
      <c r="AK163" s="81"/>
      <c r="AL163"/>
      <c r="AM163"/>
      <c r="AN163"/>
    </row>
    <row r="164" spans="1:40" ht="18.75">
      <c r="A164" s="19">
        <v>155</v>
      </c>
      <c r="B164" s="19" t="s">
        <v>913</v>
      </c>
      <c r="C164" s="19">
        <v>155</v>
      </c>
      <c r="D164" s="21"/>
      <c r="E164" s="34">
        <f t="shared" si="29"/>
        <v>0</v>
      </c>
      <c r="F164" s="35">
        <f t="shared" si="30"/>
        <v>0</v>
      </c>
      <c r="G164" s="34">
        <f t="shared" si="31"/>
        <v>6.34</v>
      </c>
      <c r="H164" s="36">
        <f t="shared" si="32"/>
        <v>40828</v>
      </c>
      <c r="I164" s="21"/>
      <c r="J164" s="19">
        <v>0</v>
      </c>
      <c r="K164" s="19">
        <v>0</v>
      </c>
      <c r="L164" s="16"/>
      <c r="M164" s="16"/>
      <c r="N164" s="36">
        <f t="shared" si="33"/>
        <v>0</v>
      </c>
      <c r="O164" s="36">
        <f t="shared" si="34"/>
        <v>40828</v>
      </c>
      <c r="P164" s="20"/>
      <c r="Q164" s="85">
        <f t="shared" si="26"/>
        <v>81662.34</v>
      </c>
      <c r="R164" s="20"/>
      <c r="S164" s="15">
        <f t="shared" si="27"/>
        <v>0</v>
      </c>
      <c r="T164">
        <v>155</v>
      </c>
      <c r="U164"/>
      <c r="V164"/>
      <c r="W164" s="15">
        <f t="shared" si="28"/>
        <v>0</v>
      </c>
      <c r="X164">
        <v>155</v>
      </c>
      <c r="Y164">
        <v>6.34</v>
      </c>
      <c r="Z164">
        <v>40828</v>
      </c>
      <c r="AA164"/>
      <c r="AB164" s="115">
        <f>dec!E164</f>
        <v>0</v>
      </c>
      <c r="AC164" s="113">
        <f>dec!F164</f>
        <v>0</v>
      </c>
      <c r="AD164" s="115">
        <f>dec!G164</f>
        <v>6</v>
      </c>
      <c r="AE164" s="113">
        <f>dec!H164</f>
        <v>38500</v>
      </c>
      <c r="AF164" s="16"/>
      <c r="AG164" s="18">
        <f t="shared" si="35"/>
        <v>0</v>
      </c>
      <c r="AH164" s="85">
        <f t="shared" si="36"/>
        <v>0</v>
      </c>
      <c r="AI164" s="18">
        <f t="shared" si="37"/>
        <v>0.33999999999999986</v>
      </c>
      <c r="AJ164" s="15">
        <f t="shared" si="38"/>
        <v>2328</v>
      </c>
      <c r="AK164" s="81"/>
      <c r="AL164"/>
      <c r="AM164"/>
      <c r="AN164"/>
    </row>
    <row r="165" spans="1:40" s="1" customFormat="1" ht="18.75">
      <c r="A165" s="17">
        <v>156</v>
      </c>
      <c r="B165" s="17" t="s">
        <v>1388</v>
      </c>
      <c r="C165" s="17">
        <v>156</v>
      </c>
      <c r="D165" s="21"/>
      <c r="E165" s="34">
        <f t="shared" si="29"/>
        <v>0</v>
      </c>
      <c r="F165" s="35">
        <f t="shared" si="30"/>
        <v>0</v>
      </c>
      <c r="G165" s="34">
        <f t="shared" si="31"/>
        <v>0</v>
      </c>
      <c r="H165" s="36">
        <f t="shared" si="32"/>
        <v>0</v>
      </c>
      <c r="I165" s="21"/>
      <c r="J165" s="17">
        <v>0</v>
      </c>
      <c r="K165" s="17">
        <v>0</v>
      </c>
      <c r="L165" s="16"/>
      <c r="M165" s="16"/>
      <c r="N165" s="36">
        <f t="shared" si="33"/>
        <v>0</v>
      </c>
      <c r="O165" s="36">
        <f t="shared" si="34"/>
        <v>0</v>
      </c>
      <c r="P165" s="16"/>
      <c r="Q165" s="85">
        <f t="shared" si="26"/>
        <v>0</v>
      </c>
      <c r="R165" s="16"/>
      <c r="S165" s="15">
        <f t="shared" si="27"/>
        <v>0</v>
      </c>
      <c r="T165">
        <v>156</v>
      </c>
      <c r="U165"/>
      <c r="V165"/>
      <c r="W165" s="15">
        <f t="shared" si="28"/>
        <v>0</v>
      </c>
      <c r="X165">
        <v>156</v>
      </c>
      <c r="Y165"/>
      <c r="Z165"/>
      <c r="AA165"/>
      <c r="AB165" s="115">
        <f>dec!E165</f>
        <v>0</v>
      </c>
      <c r="AC165" s="113">
        <f>dec!F165</f>
        <v>0</v>
      </c>
      <c r="AD165" s="115">
        <f>dec!G165</f>
        <v>0</v>
      </c>
      <c r="AE165" s="113">
        <f>dec!H165</f>
        <v>0</v>
      </c>
      <c r="AF165" s="16"/>
      <c r="AG165" s="18">
        <f t="shared" si="35"/>
        <v>0</v>
      </c>
      <c r="AH165" s="85">
        <f t="shared" si="36"/>
        <v>0</v>
      </c>
      <c r="AI165" s="18">
        <f t="shared" si="37"/>
        <v>0</v>
      </c>
      <c r="AJ165" s="15">
        <f t="shared" si="38"/>
        <v>0</v>
      </c>
      <c r="AK165" s="81"/>
      <c r="AL165"/>
      <c r="AM165"/>
      <c r="AN165"/>
    </row>
    <row r="166" spans="1:40" s="1" customFormat="1" ht="18.75">
      <c r="A166" s="17">
        <v>157</v>
      </c>
      <c r="B166" s="17" t="s">
        <v>919</v>
      </c>
      <c r="C166" s="17">
        <v>157</v>
      </c>
      <c r="D166" s="21"/>
      <c r="E166" s="34">
        <f t="shared" si="29"/>
        <v>0</v>
      </c>
      <c r="F166" s="35">
        <f t="shared" si="30"/>
        <v>0</v>
      </c>
      <c r="G166" s="34">
        <f t="shared" si="31"/>
        <v>3</v>
      </c>
      <c r="H166" s="36">
        <f t="shared" si="32"/>
        <v>20100</v>
      </c>
      <c r="I166" s="21"/>
      <c r="J166" s="17">
        <v>0</v>
      </c>
      <c r="K166" s="17">
        <v>0</v>
      </c>
      <c r="L166" s="16"/>
      <c r="M166" s="16"/>
      <c r="N166" s="36">
        <f t="shared" si="33"/>
        <v>0</v>
      </c>
      <c r="O166" s="36">
        <f t="shared" si="34"/>
        <v>20100</v>
      </c>
      <c r="P166" s="16"/>
      <c r="Q166" s="85">
        <f t="shared" si="26"/>
        <v>40203</v>
      </c>
      <c r="R166" s="16"/>
      <c r="S166" s="15">
        <f t="shared" si="27"/>
        <v>0</v>
      </c>
      <c r="T166">
        <v>157</v>
      </c>
      <c r="U166"/>
      <c r="V166"/>
      <c r="W166" s="15">
        <f t="shared" si="28"/>
        <v>0</v>
      </c>
      <c r="X166">
        <v>157</v>
      </c>
      <c r="Y166">
        <v>3</v>
      </c>
      <c r="Z166">
        <v>20100</v>
      </c>
      <c r="AA166"/>
      <c r="AB166" s="115">
        <f>dec!E166</f>
        <v>0</v>
      </c>
      <c r="AC166" s="113">
        <f>dec!F166</f>
        <v>0</v>
      </c>
      <c r="AD166" s="115">
        <f>dec!G166</f>
        <v>3</v>
      </c>
      <c r="AE166" s="113">
        <f>dec!H166</f>
        <v>20100</v>
      </c>
      <c r="AF166" s="16"/>
      <c r="AG166" s="18">
        <f t="shared" si="35"/>
        <v>0</v>
      </c>
      <c r="AH166" s="85">
        <f t="shared" si="36"/>
        <v>0</v>
      </c>
      <c r="AI166" s="18">
        <f t="shared" si="37"/>
        <v>0</v>
      </c>
      <c r="AJ166" s="15">
        <f t="shared" si="38"/>
        <v>0</v>
      </c>
      <c r="AK166" s="81"/>
      <c r="AL166"/>
      <c r="AM166"/>
      <c r="AN166"/>
    </row>
    <row r="167" spans="1:40" ht="18.75">
      <c r="A167" s="19">
        <v>158</v>
      </c>
      <c r="B167" s="19" t="s">
        <v>564</v>
      </c>
      <c r="C167" s="19">
        <v>158</v>
      </c>
      <c r="D167" s="21"/>
      <c r="E167" s="34">
        <f t="shared" si="29"/>
        <v>79.680000000000007</v>
      </c>
      <c r="F167" s="35">
        <f t="shared" si="30"/>
        <v>438047</v>
      </c>
      <c r="G167" s="34">
        <f t="shared" si="31"/>
        <v>21.42</v>
      </c>
      <c r="H167" s="36">
        <f t="shared" si="32"/>
        <v>140174</v>
      </c>
      <c r="I167" s="21"/>
      <c r="J167" s="19">
        <v>0</v>
      </c>
      <c r="K167" s="19">
        <v>0</v>
      </c>
      <c r="L167" s="16"/>
      <c r="M167" s="16"/>
      <c r="N167" s="36">
        <f t="shared" si="33"/>
        <v>438047</v>
      </c>
      <c r="O167" s="36">
        <f t="shared" si="34"/>
        <v>140174</v>
      </c>
      <c r="P167" s="20"/>
      <c r="Q167" s="85">
        <f t="shared" si="26"/>
        <v>1156543.1000000001</v>
      </c>
      <c r="R167" s="20"/>
      <c r="S167" s="15">
        <f t="shared" si="27"/>
        <v>0</v>
      </c>
      <c r="T167" s="122">
        <v>158</v>
      </c>
      <c r="U167" s="71">
        <v>79.680000000000007</v>
      </c>
      <c r="V167" s="71">
        <v>438047</v>
      </c>
      <c r="W167" s="15">
        <f t="shared" si="28"/>
        <v>0</v>
      </c>
      <c r="X167">
        <v>158</v>
      </c>
      <c r="Y167">
        <v>21.42</v>
      </c>
      <c r="Z167">
        <v>140174</v>
      </c>
      <c r="AA167"/>
      <c r="AB167" s="115">
        <f>dec!E167</f>
        <v>79.5</v>
      </c>
      <c r="AC167" s="113">
        <f>dec!F167</f>
        <v>453343</v>
      </c>
      <c r="AD167" s="115">
        <f>dec!G167</f>
        <v>22</v>
      </c>
      <c r="AE167" s="113">
        <f>dec!H167</f>
        <v>145578</v>
      </c>
      <c r="AF167" s="16"/>
      <c r="AG167" s="18">
        <f t="shared" si="35"/>
        <v>0.18000000000000682</v>
      </c>
      <c r="AH167" s="85">
        <f t="shared" si="36"/>
        <v>-15296</v>
      </c>
      <c r="AI167" s="18">
        <f t="shared" si="37"/>
        <v>-0.57999999999999829</v>
      </c>
      <c r="AJ167" s="15">
        <f t="shared" si="38"/>
        <v>-5404</v>
      </c>
      <c r="AK167" s="81"/>
      <c r="AL167"/>
      <c r="AM167"/>
      <c r="AN167"/>
    </row>
    <row r="168" spans="1:40" ht="18.75">
      <c r="A168" s="19">
        <v>159</v>
      </c>
      <c r="B168" s="19" t="s">
        <v>1303</v>
      </c>
      <c r="C168" s="19">
        <v>159</v>
      </c>
      <c r="D168" s="21"/>
      <c r="E168" s="34">
        <f t="shared" si="29"/>
        <v>39.630000000000003</v>
      </c>
      <c r="F168" s="35">
        <f t="shared" si="30"/>
        <v>328156</v>
      </c>
      <c r="G168" s="34">
        <f t="shared" si="31"/>
        <v>2.06</v>
      </c>
      <c r="H168" s="36">
        <f t="shared" si="32"/>
        <v>12248</v>
      </c>
      <c r="I168" s="21"/>
      <c r="J168" s="19">
        <v>0</v>
      </c>
      <c r="K168" s="19">
        <v>0</v>
      </c>
      <c r="L168" s="16"/>
      <c r="M168" s="16"/>
      <c r="N168" s="36">
        <f t="shared" si="33"/>
        <v>328156</v>
      </c>
      <c r="O168" s="36">
        <f t="shared" si="34"/>
        <v>12248</v>
      </c>
      <c r="P168" s="20"/>
      <c r="Q168" s="85">
        <f t="shared" si="26"/>
        <v>680849.69</v>
      </c>
      <c r="R168" s="20"/>
      <c r="S168" s="15">
        <f t="shared" si="27"/>
        <v>0</v>
      </c>
      <c r="T168" s="122">
        <v>159</v>
      </c>
      <c r="U168" s="71">
        <v>39.630000000000003</v>
      </c>
      <c r="V168" s="71">
        <v>328156</v>
      </c>
      <c r="W168" s="15">
        <f t="shared" si="28"/>
        <v>0</v>
      </c>
      <c r="X168">
        <v>159</v>
      </c>
      <c r="Y168">
        <v>2.06</v>
      </c>
      <c r="Z168">
        <v>12248</v>
      </c>
      <c r="AA168"/>
      <c r="AB168" s="115">
        <f>dec!E168</f>
        <v>38</v>
      </c>
      <c r="AC168" s="113">
        <f>dec!F168</f>
        <v>284642</v>
      </c>
      <c r="AD168" s="115">
        <f>dec!G168</f>
        <v>1</v>
      </c>
      <c r="AE168" s="113">
        <f>dec!H168</f>
        <v>5000</v>
      </c>
      <c r="AF168" s="16"/>
      <c r="AG168" s="18">
        <f t="shared" si="35"/>
        <v>1.6300000000000026</v>
      </c>
      <c r="AH168" s="85">
        <f t="shared" si="36"/>
        <v>43514</v>
      </c>
      <c r="AI168" s="18">
        <f t="shared" si="37"/>
        <v>1.06</v>
      </c>
      <c r="AJ168" s="15">
        <f t="shared" si="38"/>
        <v>7248</v>
      </c>
      <c r="AK168" s="81"/>
      <c r="AL168"/>
      <c r="AM168"/>
      <c r="AN168"/>
    </row>
    <row r="169" spans="1:40" ht="18.75">
      <c r="A169" s="19">
        <v>160</v>
      </c>
      <c r="B169" s="19" t="s">
        <v>582</v>
      </c>
      <c r="C169" s="19">
        <v>160</v>
      </c>
      <c r="D169" s="21"/>
      <c r="E169" s="34">
        <f t="shared" si="29"/>
        <v>0</v>
      </c>
      <c r="F169" s="35">
        <f t="shared" si="30"/>
        <v>0</v>
      </c>
      <c r="G169" s="34">
        <f t="shared" si="31"/>
        <v>144.48999999999998</v>
      </c>
      <c r="H169" s="36">
        <f t="shared" si="32"/>
        <v>933044</v>
      </c>
      <c r="I169" s="21"/>
      <c r="J169" s="19">
        <v>0</v>
      </c>
      <c r="K169" s="19">
        <v>0</v>
      </c>
      <c r="L169" s="16"/>
      <c r="M169" s="16"/>
      <c r="N169" s="36">
        <f t="shared" si="33"/>
        <v>0</v>
      </c>
      <c r="O169" s="36">
        <f t="shared" si="34"/>
        <v>933044</v>
      </c>
      <c r="P169" s="20"/>
      <c r="Q169" s="85">
        <f t="shared" si="26"/>
        <v>1866232.49</v>
      </c>
      <c r="R169" s="20"/>
      <c r="S169" s="15">
        <f t="shared" si="27"/>
        <v>0</v>
      </c>
      <c r="T169">
        <v>160</v>
      </c>
      <c r="U169"/>
      <c r="V169"/>
      <c r="W169" s="15">
        <f t="shared" si="28"/>
        <v>0</v>
      </c>
      <c r="X169">
        <v>160</v>
      </c>
      <c r="Y169">
        <v>144.48999999999998</v>
      </c>
      <c r="Z169">
        <v>933044</v>
      </c>
      <c r="AA169"/>
      <c r="AB169" s="115">
        <f>dec!E169</f>
        <v>0</v>
      </c>
      <c r="AC169" s="113">
        <f>dec!F169</f>
        <v>0</v>
      </c>
      <c r="AD169" s="115">
        <f>dec!G169</f>
        <v>140</v>
      </c>
      <c r="AE169" s="113">
        <f>dec!H169</f>
        <v>889811</v>
      </c>
      <c r="AF169" s="16"/>
      <c r="AG169" s="18">
        <f t="shared" si="35"/>
        <v>0</v>
      </c>
      <c r="AH169" s="85">
        <f t="shared" si="36"/>
        <v>0</v>
      </c>
      <c r="AI169" s="18">
        <f t="shared" si="37"/>
        <v>4.4899999999999807</v>
      </c>
      <c r="AJ169" s="15">
        <f t="shared" si="38"/>
        <v>43233</v>
      </c>
      <c r="AK169" s="81"/>
      <c r="AL169"/>
      <c r="AM169"/>
      <c r="AN169"/>
    </row>
    <row r="170" spans="1:40" ht="18.75">
      <c r="A170" s="19">
        <v>161</v>
      </c>
      <c r="B170" s="19" t="s">
        <v>816</v>
      </c>
      <c r="C170" s="19">
        <v>161</v>
      </c>
      <c r="D170" s="21"/>
      <c r="E170" s="34">
        <f t="shared" si="29"/>
        <v>93.99</v>
      </c>
      <c r="F170" s="35">
        <f t="shared" si="30"/>
        <v>562404</v>
      </c>
      <c r="G170" s="34">
        <f t="shared" si="31"/>
        <v>40.08</v>
      </c>
      <c r="H170" s="36">
        <f t="shared" si="32"/>
        <v>217372</v>
      </c>
      <c r="I170" s="21"/>
      <c r="J170" s="19">
        <v>0</v>
      </c>
      <c r="K170" s="19">
        <v>0</v>
      </c>
      <c r="L170" s="16"/>
      <c r="M170" s="16"/>
      <c r="N170" s="36">
        <f t="shared" si="33"/>
        <v>562404</v>
      </c>
      <c r="O170" s="36">
        <f t="shared" si="34"/>
        <v>217372</v>
      </c>
      <c r="P170" s="20"/>
      <c r="Q170" s="85">
        <f t="shared" si="26"/>
        <v>1559686.0699999998</v>
      </c>
      <c r="R170" s="20"/>
      <c r="S170" s="15">
        <f t="shared" si="27"/>
        <v>0</v>
      </c>
      <c r="T170" s="122">
        <v>161</v>
      </c>
      <c r="U170" s="71">
        <v>93.99</v>
      </c>
      <c r="V170" s="71">
        <v>562404</v>
      </c>
      <c r="W170" s="15">
        <f t="shared" si="28"/>
        <v>0</v>
      </c>
      <c r="X170">
        <v>161</v>
      </c>
      <c r="Y170">
        <v>40.08</v>
      </c>
      <c r="Z170">
        <v>217372</v>
      </c>
      <c r="AA170"/>
      <c r="AB170" s="115">
        <f>dec!E170</f>
        <v>96</v>
      </c>
      <c r="AC170" s="113">
        <f>dec!F170</f>
        <v>611083</v>
      </c>
      <c r="AD170" s="115">
        <f>dec!G170</f>
        <v>39</v>
      </c>
      <c r="AE170" s="113">
        <f>dec!H170</f>
        <v>212834</v>
      </c>
      <c r="AF170" s="16"/>
      <c r="AG170" s="18">
        <f t="shared" si="35"/>
        <v>-2.0100000000000051</v>
      </c>
      <c r="AH170" s="85">
        <f t="shared" si="36"/>
        <v>-48679</v>
      </c>
      <c r="AI170" s="18">
        <f t="shared" si="37"/>
        <v>1.0799999999999983</v>
      </c>
      <c r="AJ170" s="15">
        <f t="shared" si="38"/>
        <v>4538</v>
      </c>
      <c r="AK170" s="81"/>
      <c r="AL170"/>
      <c r="AM170"/>
      <c r="AN170"/>
    </row>
    <row r="171" spans="1:40" ht="18.75">
      <c r="A171" s="19">
        <v>162</v>
      </c>
      <c r="B171" s="19" t="s">
        <v>848</v>
      </c>
      <c r="C171" s="19">
        <v>162</v>
      </c>
      <c r="D171" s="21"/>
      <c r="E171" s="34">
        <f t="shared" si="29"/>
        <v>51.269999999999996</v>
      </c>
      <c r="F171" s="35">
        <f t="shared" si="30"/>
        <v>286673</v>
      </c>
      <c r="G171" s="34">
        <f t="shared" si="31"/>
        <v>78.859999999999985</v>
      </c>
      <c r="H171" s="36">
        <f t="shared" si="32"/>
        <v>464729</v>
      </c>
      <c r="I171" s="21"/>
      <c r="J171" s="19">
        <v>0</v>
      </c>
      <c r="K171" s="19">
        <v>0</v>
      </c>
      <c r="L171" s="16"/>
      <c r="M171" s="16"/>
      <c r="N171" s="36">
        <f t="shared" si="33"/>
        <v>286673</v>
      </c>
      <c r="O171" s="36">
        <f t="shared" si="34"/>
        <v>464729</v>
      </c>
      <c r="P171" s="20"/>
      <c r="Q171" s="85">
        <f t="shared" si="26"/>
        <v>1502934.13</v>
      </c>
      <c r="R171" s="20"/>
      <c r="S171" s="15">
        <f t="shared" si="27"/>
        <v>0</v>
      </c>
      <c r="T171" s="122">
        <v>162</v>
      </c>
      <c r="U171" s="71">
        <v>51.269999999999996</v>
      </c>
      <c r="V171" s="71">
        <v>286673</v>
      </c>
      <c r="W171" s="15">
        <f t="shared" si="28"/>
        <v>0</v>
      </c>
      <c r="X171">
        <v>162</v>
      </c>
      <c r="Y171">
        <v>78.859999999999985</v>
      </c>
      <c r="Z171">
        <v>464729</v>
      </c>
      <c r="AA171"/>
      <c r="AB171" s="115">
        <f>dec!E171</f>
        <v>53</v>
      </c>
      <c r="AC171" s="113">
        <f>dec!F171</f>
        <v>303389</v>
      </c>
      <c r="AD171" s="115">
        <f>dec!G171</f>
        <v>75</v>
      </c>
      <c r="AE171" s="113">
        <f>dec!H171</f>
        <v>439103</v>
      </c>
      <c r="AF171" s="16"/>
      <c r="AG171" s="18">
        <f t="shared" si="35"/>
        <v>-1.730000000000004</v>
      </c>
      <c r="AH171" s="85">
        <f t="shared" si="36"/>
        <v>-16716</v>
      </c>
      <c r="AI171" s="18">
        <f t="shared" si="37"/>
        <v>3.8599999999999852</v>
      </c>
      <c r="AJ171" s="15">
        <f t="shared" si="38"/>
        <v>25626</v>
      </c>
      <c r="AK171" s="81"/>
      <c r="AL171"/>
      <c r="AM171"/>
      <c r="AN171"/>
    </row>
    <row r="172" spans="1:40" ht="18.75">
      <c r="A172" s="19">
        <v>163</v>
      </c>
      <c r="B172" s="19" t="s">
        <v>862</v>
      </c>
      <c r="C172" s="19">
        <v>163</v>
      </c>
      <c r="D172" s="21"/>
      <c r="E172" s="34">
        <f t="shared" si="29"/>
        <v>0</v>
      </c>
      <c r="F172" s="35">
        <f t="shared" si="30"/>
        <v>0</v>
      </c>
      <c r="G172" s="34">
        <f t="shared" si="31"/>
        <v>101.62</v>
      </c>
      <c r="H172" s="36">
        <f t="shared" si="32"/>
        <v>608593</v>
      </c>
      <c r="I172" s="21"/>
      <c r="J172" s="19">
        <v>0</v>
      </c>
      <c r="K172" s="19">
        <v>0</v>
      </c>
      <c r="L172" s="16"/>
      <c r="M172" s="16"/>
      <c r="N172" s="36">
        <f t="shared" si="33"/>
        <v>0</v>
      </c>
      <c r="O172" s="36">
        <f t="shared" si="34"/>
        <v>608593</v>
      </c>
      <c r="P172" s="20"/>
      <c r="Q172" s="85">
        <f t="shared" si="26"/>
        <v>1217287.6200000001</v>
      </c>
      <c r="R172" s="20"/>
      <c r="S172" s="15">
        <f t="shared" si="27"/>
        <v>0</v>
      </c>
      <c r="T172">
        <v>163</v>
      </c>
      <c r="U172"/>
      <c r="V172"/>
      <c r="W172" s="15">
        <f t="shared" si="28"/>
        <v>0</v>
      </c>
      <c r="X172">
        <v>163</v>
      </c>
      <c r="Y172">
        <v>101.62</v>
      </c>
      <c r="Z172">
        <v>608593</v>
      </c>
      <c r="AA172"/>
      <c r="AB172" s="115">
        <f>dec!E172</f>
        <v>0</v>
      </c>
      <c r="AC172" s="113">
        <f>dec!F172</f>
        <v>0</v>
      </c>
      <c r="AD172" s="115">
        <f>dec!G172</f>
        <v>99</v>
      </c>
      <c r="AE172" s="113">
        <f>dec!H172</f>
        <v>606998</v>
      </c>
      <c r="AF172" s="16"/>
      <c r="AG172" s="18">
        <f t="shared" si="35"/>
        <v>0</v>
      </c>
      <c r="AH172" s="85">
        <f t="shared" si="36"/>
        <v>0</v>
      </c>
      <c r="AI172" s="18">
        <f t="shared" si="37"/>
        <v>2.6200000000000045</v>
      </c>
      <c r="AJ172" s="15">
        <f t="shared" si="38"/>
        <v>1595</v>
      </c>
      <c r="AK172" s="81"/>
      <c r="AL172"/>
      <c r="AM172"/>
      <c r="AN172"/>
    </row>
    <row r="173" spans="1:40" ht="18.75">
      <c r="A173" s="19">
        <v>164</v>
      </c>
      <c r="B173" s="19" t="s">
        <v>1389</v>
      </c>
      <c r="C173" s="19">
        <v>164</v>
      </c>
      <c r="D173" s="21"/>
      <c r="E173" s="34">
        <f t="shared" si="29"/>
        <v>0</v>
      </c>
      <c r="F173" s="35">
        <f t="shared" si="30"/>
        <v>0</v>
      </c>
      <c r="G173" s="34">
        <f t="shared" si="31"/>
        <v>0</v>
      </c>
      <c r="H173" s="36">
        <f t="shared" si="32"/>
        <v>0</v>
      </c>
      <c r="I173" s="21"/>
      <c r="J173" s="19">
        <v>0</v>
      </c>
      <c r="K173" s="19">
        <v>0</v>
      </c>
      <c r="L173" s="16"/>
      <c r="M173" s="16"/>
      <c r="N173" s="36">
        <f t="shared" si="33"/>
        <v>0</v>
      </c>
      <c r="O173" s="36">
        <f t="shared" si="34"/>
        <v>0</v>
      </c>
      <c r="P173" s="20"/>
      <c r="Q173" s="85">
        <f t="shared" si="26"/>
        <v>0</v>
      </c>
      <c r="R173" s="20"/>
      <c r="S173" s="15">
        <f t="shared" si="27"/>
        <v>0</v>
      </c>
      <c r="T173">
        <v>164</v>
      </c>
      <c r="U173"/>
      <c r="V173"/>
      <c r="W173" s="15">
        <f t="shared" si="28"/>
        <v>0</v>
      </c>
      <c r="X173">
        <v>164</v>
      </c>
      <c r="Y173"/>
      <c r="Z173"/>
      <c r="AA173"/>
      <c r="AB173" s="115">
        <f>dec!E173</f>
        <v>0</v>
      </c>
      <c r="AC173" s="113">
        <f>dec!F173</f>
        <v>0</v>
      </c>
      <c r="AD173" s="115">
        <f>dec!G173</f>
        <v>0</v>
      </c>
      <c r="AE173" s="113">
        <f>dec!H173</f>
        <v>0</v>
      </c>
      <c r="AF173" s="16"/>
      <c r="AG173" s="18">
        <f t="shared" si="35"/>
        <v>0</v>
      </c>
      <c r="AH173" s="85">
        <f t="shared" si="36"/>
        <v>0</v>
      </c>
      <c r="AI173" s="18">
        <f t="shared" si="37"/>
        <v>0</v>
      </c>
      <c r="AJ173" s="15">
        <f t="shared" si="38"/>
        <v>0</v>
      </c>
      <c r="AK173" s="81"/>
      <c r="AL173"/>
      <c r="AM173"/>
      <c r="AN173"/>
    </row>
    <row r="174" spans="1:40" ht="18.75">
      <c r="A174" s="19">
        <v>165</v>
      </c>
      <c r="B174" s="19" t="s">
        <v>565</v>
      </c>
      <c r="C174" s="19">
        <v>165</v>
      </c>
      <c r="D174" s="21"/>
      <c r="E174" s="34">
        <f t="shared" si="29"/>
        <v>0</v>
      </c>
      <c r="F174" s="35">
        <f t="shared" si="30"/>
        <v>0</v>
      </c>
      <c r="G174" s="34">
        <f t="shared" si="31"/>
        <v>10.379999999999999</v>
      </c>
      <c r="H174" s="36">
        <f t="shared" si="32"/>
        <v>64311</v>
      </c>
      <c r="I174" s="21"/>
      <c r="J174" s="19">
        <v>0</v>
      </c>
      <c r="K174" s="19">
        <v>0</v>
      </c>
      <c r="L174" s="16"/>
      <c r="M174" s="16"/>
      <c r="N174" s="36">
        <f t="shared" si="33"/>
        <v>0</v>
      </c>
      <c r="O174" s="36">
        <f t="shared" si="34"/>
        <v>64311</v>
      </c>
      <c r="P174" s="20"/>
      <c r="Q174" s="85">
        <f t="shared" si="26"/>
        <v>128632.38</v>
      </c>
      <c r="R174" s="20"/>
      <c r="S174" s="15">
        <f t="shared" si="27"/>
        <v>0</v>
      </c>
      <c r="T174">
        <v>165</v>
      </c>
      <c r="U174"/>
      <c r="V174"/>
      <c r="W174" s="15">
        <f t="shared" si="28"/>
        <v>0</v>
      </c>
      <c r="X174">
        <v>165</v>
      </c>
      <c r="Y174">
        <v>10.379999999999999</v>
      </c>
      <c r="Z174">
        <v>64311</v>
      </c>
      <c r="AA174"/>
      <c r="AB174" s="115">
        <f>dec!E174</f>
        <v>0</v>
      </c>
      <c r="AC174" s="113">
        <f>dec!F174</f>
        <v>0</v>
      </c>
      <c r="AD174" s="115">
        <f>dec!G174</f>
        <v>8</v>
      </c>
      <c r="AE174" s="113">
        <f>dec!H174</f>
        <v>50800</v>
      </c>
      <c r="AF174" s="16"/>
      <c r="AG174" s="18">
        <f t="shared" si="35"/>
        <v>0</v>
      </c>
      <c r="AH174" s="85">
        <f t="shared" si="36"/>
        <v>0</v>
      </c>
      <c r="AI174" s="18">
        <f t="shared" si="37"/>
        <v>2.379999999999999</v>
      </c>
      <c r="AJ174" s="15">
        <f t="shared" si="38"/>
        <v>13511</v>
      </c>
      <c r="AK174" s="81"/>
      <c r="AL174"/>
      <c r="AM174"/>
      <c r="AN174"/>
    </row>
    <row r="175" spans="1:40" ht="18.75">
      <c r="A175" s="19">
        <v>166</v>
      </c>
      <c r="B175" s="19" t="s">
        <v>803</v>
      </c>
      <c r="C175" s="19">
        <v>166</v>
      </c>
      <c r="D175" s="21"/>
      <c r="E175" s="34">
        <f t="shared" si="29"/>
        <v>0</v>
      </c>
      <c r="F175" s="35">
        <f t="shared" si="30"/>
        <v>0</v>
      </c>
      <c r="G175" s="34">
        <f t="shared" si="31"/>
        <v>0</v>
      </c>
      <c r="H175" s="36">
        <f t="shared" si="32"/>
        <v>0</v>
      </c>
      <c r="I175" s="21"/>
      <c r="J175" s="19">
        <v>0</v>
      </c>
      <c r="K175" s="19">
        <v>0</v>
      </c>
      <c r="L175" s="16"/>
      <c r="M175" s="16"/>
      <c r="N175" s="36">
        <f t="shared" si="33"/>
        <v>0</v>
      </c>
      <c r="O175" s="36">
        <f t="shared" si="34"/>
        <v>0</v>
      </c>
      <c r="P175" s="20"/>
      <c r="Q175" s="85">
        <f t="shared" si="26"/>
        <v>0</v>
      </c>
      <c r="R175" s="20"/>
      <c r="S175" s="15">
        <f t="shared" si="27"/>
        <v>0</v>
      </c>
      <c r="T175">
        <v>166</v>
      </c>
      <c r="U175"/>
      <c r="V175"/>
      <c r="W175" s="15">
        <f t="shared" si="28"/>
        <v>0</v>
      </c>
      <c r="X175">
        <v>166</v>
      </c>
      <c r="Y175"/>
      <c r="Z175"/>
      <c r="AA175"/>
      <c r="AB175" s="115">
        <f>dec!E175</f>
        <v>0</v>
      </c>
      <c r="AC175" s="113">
        <f>dec!F175</f>
        <v>0</v>
      </c>
      <c r="AD175" s="115">
        <f>dec!G175</f>
        <v>0</v>
      </c>
      <c r="AE175" s="113">
        <f>dec!H175</f>
        <v>0</v>
      </c>
      <c r="AF175" s="16"/>
      <c r="AG175" s="18">
        <f t="shared" si="35"/>
        <v>0</v>
      </c>
      <c r="AH175" s="85">
        <f t="shared" si="36"/>
        <v>0</v>
      </c>
      <c r="AI175" s="18">
        <f t="shared" si="37"/>
        <v>0</v>
      </c>
      <c r="AJ175" s="15">
        <f t="shared" si="38"/>
        <v>0</v>
      </c>
      <c r="AK175" s="81"/>
      <c r="AL175"/>
      <c r="AM175"/>
      <c r="AN175"/>
    </row>
    <row r="176" spans="1:40" ht="18.75">
      <c r="A176" s="19">
        <v>167</v>
      </c>
      <c r="B176" s="19" t="s">
        <v>1390</v>
      </c>
      <c r="C176" s="19">
        <v>167</v>
      </c>
      <c r="D176" s="21"/>
      <c r="E176" s="34">
        <f t="shared" si="29"/>
        <v>0</v>
      </c>
      <c r="F176" s="35">
        <f t="shared" si="30"/>
        <v>0</v>
      </c>
      <c r="G176" s="34">
        <f t="shared" si="31"/>
        <v>6.43</v>
      </c>
      <c r="H176" s="36">
        <f t="shared" si="32"/>
        <v>37250</v>
      </c>
      <c r="I176" s="21"/>
      <c r="J176" s="19">
        <v>0</v>
      </c>
      <c r="K176" s="19">
        <v>0</v>
      </c>
      <c r="L176" s="16"/>
      <c r="M176" s="16"/>
      <c r="N176" s="36">
        <f t="shared" si="33"/>
        <v>0</v>
      </c>
      <c r="O176" s="36">
        <f t="shared" si="34"/>
        <v>37250</v>
      </c>
      <c r="P176" s="20"/>
      <c r="Q176" s="85">
        <f t="shared" si="26"/>
        <v>74506.429999999993</v>
      </c>
      <c r="R176" s="20"/>
      <c r="S176" s="15">
        <f t="shared" si="27"/>
        <v>0</v>
      </c>
      <c r="T176">
        <v>167</v>
      </c>
      <c r="U176"/>
      <c r="V176"/>
      <c r="W176" s="15">
        <f t="shared" si="28"/>
        <v>0</v>
      </c>
      <c r="X176">
        <v>167</v>
      </c>
      <c r="Y176">
        <v>6.43</v>
      </c>
      <c r="Z176">
        <v>37250</v>
      </c>
      <c r="AA176"/>
      <c r="AB176" s="115">
        <f>dec!E176</f>
        <v>0</v>
      </c>
      <c r="AC176" s="113">
        <f>dec!F176</f>
        <v>0</v>
      </c>
      <c r="AD176" s="115">
        <f>dec!G176</f>
        <v>6.5</v>
      </c>
      <c r="AE176" s="113">
        <f>dec!H176</f>
        <v>37600</v>
      </c>
      <c r="AF176" s="16"/>
      <c r="AG176" s="18">
        <f t="shared" si="35"/>
        <v>0</v>
      </c>
      <c r="AH176" s="85">
        <f t="shared" si="36"/>
        <v>0</v>
      </c>
      <c r="AI176" s="18">
        <f t="shared" si="37"/>
        <v>-7.0000000000000284E-2</v>
      </c>
      <c r="AJ176" s="15">
        <f t="shared" si="38"/>
        <v>-350</v>
      </c>
      <c r="AK176" s="81"/>
      <c r="AL176"/>
      <c r="AM176"/>
      <c r="AN176"/>
    </row>
    <row r="177" spans="1:40" ht="18.75">
      <c r="A177" s="19">
        <v>168</v>
      </c>
      <c r="B177" s="19" t="s">
        <v>790</v>
      </c>
      <c r="C177" s="19">
        <v>168</v>
      </c>
      <c r="D177" s="21"/>
      <c r="E177" s="34">
        <f t="shared" si="29"/>
        <v>0</v>
      </c>
      <c r="F177" s="35">
        <f t="shared" si="30"/>
        <v>0</v>
      </c>
      <c r="G177" s="34">
        <f t="shared" si="31"/>
        <v>5.41</v>
      </c>
      <c r="H177" s="36">
        <f t="shared" si="32"/>
        <v>33177</v>
      </c>
      <c r="I177" s="21"/>
      <c r="J177" s="19">
        <v>0</v>
      </c>
      <c r="K177" s="19">
        <v>0</v>
      </c>
      <c r="L177" s="16"/>
      <c r="M177" s="16"/>
      <c r="N177" s="36">
        <f t="shared" si="33"/>
        <v>0</v>
      </c>
      <c r="O177" s="36">
        <f t="shared" si="34"/>
        <v>33177</v>
      </c>
      <c r="P177" s="20"/>
      <c r="Q177" s="85">
        <f t="shared" si="26"/>
        <v>66359.41</v>
      </c>
      <c r="R177" s="20"/>
      <c r="S177" s="15">
        <f t="shared" si="27"/>
        <v>0</v>
      </c>
      <c r="T177">
        <v>168</v>
      </c>
      <c r="U177"/>
      <c r="V177"/>
      <c r="W177" s="15">
        <f t="shared" si="28"/>
        <v>0</v>
      </c>
      <c r="X177">
        <v>168</v>
      </c>
      <c r="Y177">
        <v>5.41</v>
      </c>
      <c r="Z177">
        <v>33177</v>
      </c>
      <c r="AA177"/>
      <c r="AB177" s="115">
        <f>dec!E177</f>
        <v>0</v>
      </c>
      <c r="AC177" s="113">
        <f>dec!F177</f>
        <v>0</v>
      </c>
      <c r="AD177" s="115">
        <f>dec!G177</f>
        <v>5</v>
      </c>
      <c r="AE177" s="113">
        <f>dec!H177</f>
        <v>34100</v>
      </c>
      <c r="AF177" s="16"/>
      <c r="AG177" s="18">
        <f t="shared" si="35"/>
        <v>0</v>
      </c>
      <c r="AH177" s="85">
        <f t="shared" si="36"/>
        <v>0</v>
      </c>
      <c r="AI177" s="18">
        <f t="shared" si="37"/>
        <v>0.41000000000000014</v>
      </c>
      <c r="AJ177" s="15">
        <f t="shared" si="38"/>
        <v>-923</v>
      </c>
      <c r="AK177" s="81"/>
      <c r="AL177"/>
      <c r="AM177"/>
      <c r="AN177"/>
    </row>
    <row r="178" spans="1:40" s="1" customFormat="1" ht="18.75">
      <c r="A178" s="17">
        <v>169</v>
      </c>
      <c r="B178" s="17" t="s">
        <v>1391</v>
      </c>
      <c r="C178" s="17">
        <v>169</v>
      </c>
      <c r="D178" s="21"/>
      <c r="E178" s="34">
        <f t="shared" si="29"/>
        <v>0</v>
      </c>
      <c r="F178" s="35">
        <f t="shared" si="30"/>
        <v>0</v>
      </c>
      <c r="G178" s="34">
        <f t="shared" si="31"/>
        <v>0.72</v>
      </c>
      <c r="H178" s="36">
        <f t="shared" si="32"/>
        <v>5096</v>
      </c>
      <c r="I178" s="21"/>
      <c r="J178" s="17">
        <v>0</v>
      </c>
      <c r="K178" s="17">
        <v>0</v>
      </c>
      <c r="L178" s="16"/>
      <c r="M178" s="16"/>
      <c r="N178" s="36">
        <f t="shared" si="33"/>
        <v>0</v>
      </c>
      <c r="O178" s="36">
        <f t="shared" si="34"/>
        <v>5096</v>
      </c>
      <c r="P178" s="16"/>
      <c r="Q178" s="85">
        <f t="shared" si="26"/>
        <v>10192.720000000001</v>
      </c>
      <c r="R178" s="16"/>
      <c r="S178" s="15">
        <f t="shared" si="27"/>
        <v>0</v>
      </c>
      <c r="T178">
        <v>169</v>
      </c>
      <c r="U178"/>
      <c r="V178"/>
      <c r="W178" s="15">
        <f t="shared" si="28"/>
        <v>0</v>
      </c>
      <c r="X178">
        <v>169</v>
      </c>
      <c r="Y178">
        <v>0.72</v>
      </c>
      <c r="Z178">
        <v>5096</v>
      </c>
      <c r="AA178"/>
      <c r="AB178" s="115">
        <f>dec!E178</f>
        <v>0</v>
      </c>
      <c r="AC178" s="113">
        <f>dec!F178</f>
        <v>0</v>
      </c>
      <c r="AD178" s="115">
        <f>dec!G178</f>
        <v>0</v>
      </c>
      <c r="AE178" s="113">
        <f>dec!H178</f>
        <v>0</v>
      </c>
      <c r="AF178" s="16"/>
      <c r="AG178" s="18">
        <f t="shared" si="35"/>
        <v>0</v>
      </c>
      <c r="AH178" s="85">
        <f t="shared" si="36"/>
        <v>0</v>
      </c>
      <c r="AI178" s="18">
        <f t="shared" si="37"/>
        <v>0.72</v>
      </c>
      <c r="AJ178" s="15">
        <f t="shared" si="38"/>
        <v>5096</v>
      </c>
      <c r="AK178" s="81"/>
      <c r="AL178"/>
      <c r="AM178"/>
      <c r="AN178"/>
    </row>
    <row r="179" spans="1:40" ht="18.75">
      <c r="A179" s="19">
        <v>170</v>
      </c>
      <c r="B179" s="19" t="s">
        <v>566</v>
      </c>
      <c r="C179" s="19">
        <v>170</v>
      </c>
      <c r="D179" s="21"/>
      <c r="E179" s="34">
        <f t="shared" si="29"/>
        <v>0</v>
      </c>
      <c r="F179" s="35">
        <f t="shared" si="30"/>
        <v>0</v>
      </c>
      <c r="G179" s="34">
        <f t="shared" si="31"/>
        <v>92.399999999999991</v>
      </c>
      <c r="H179" s="36">
        <f t="shared" si="32"/>
        <v>539261</v>
      </c>
      <c r="I179" s="21"/>
      <c r="J179" s="19">
        <v>0</v>
      </c>
      <c r="K179" s="19">
        <v>0</v>
      </c>
      <c r="L179" s="16"/>
      <c r="M179" s="16"/>
      <c r="N179" s="36">
        <f t="shared" si="33"/>
        <v>0</v>
      </c>
      <c r="O179" s="36">
        <f t="shared" si="34"/>
        <v>539261</v>
      </c>
      <c r="P179" s="20"/>
      <c r="Q179" s="85">
        <f t="shared" si="26"/>
        <v>1078614.3999999999</v>
      </c>
      <c r="R179" s="20"/>
      <c r="S179" s="15">
        <f t="shared" si="27"/>
        <v>0</v>
      </c>
      <c r="T179">
        <v>170</v>
      </c>
      <c r="U179"/>
      <c r="V179"/>
      <c r="W179" s="15">
        <f t="shared" si="28"/>
        <v>0</v>
      </c>
      <c r="X179">
        <v>170</v>
      </c>
      <c r="Y179">
        <v>92.399999999999991</v>
      </c>
      <c r="Z179">
        <v>539261</v>
      </c>
      <c r="AA179"/>
      <c r="AB179" s="115">
        <f>dec!E179</f>
        <v>0</v>
      </c>
      <c r="AC179" s="113">
        <f>dec!F179</f>
        <v>0</v>
      </c>
      <c r="AD179" s="115">
        <f>dec!G179</f>
        <v>87.5</v>
      </c>
      <c r="AE179" s="113">
        <f>dec!H179</f>
        <v>526099</v>
      </c>
      <c r="AF179" s="16"/>
      <c r="AG179" s="18">
        <f t="shared" si="35"/>
        <v>0</v>
      </c>
      <c r="AH179" s="85">
        <f t="shared" si="36"/>
        <v>0</v>
      </c>
      <c r="AI179" s="18">
        <f t="shared" si="37"/>
        <v>4.8999999999999915</v>
      </c>
      <c r="AJ179" s="15">
        <f t="shared" si="38"/>
        <v>13162</v>
      </c>
      <c r="AK179" s="81"/>
      <c r="AL179"/>
      <c r="AM179"/>
      <c r="AN179"/>
    </row>
    <row r="180" spans="1:40" s="1" customFormat="1" ht="18.75">
      <c r="A180" s="17">
        <v>171</v>
      </c>
      <c r="B180" s="17" t="s">
        <v>1392</v>
      </c>
      <c r="C180" s="17">
        <v>171</v>
      </c>
      <c r="D180" s="21"/>
      <c r="E180" s="34">
        <f t="shared" si="29"/>
        <v>5</v>
      </c>
      <c r="F180" s="35">
        <f t="shared" si="30"/>
        <v>25000</v>
      </c>
      <c r="G180" s="34">
        <f t="shared" si="31"/>
        <v>6.14</v>
      </c>
      <c r="H180" s="36">
        <f t="shared" si="32"/>
        <v>43122</v>
      </c>
      <c r="I180" s="21"/>
      <c r="J180" s="17">
        <v>0</v>
      </c>
      <c r="K180" s="17">
        <v>0</v>
      </c>
      <c r="L180" s="16"/>
      <c r="M180" s="16"/>
      <c r="N180" s="36">
        <f t="shared" si="33"/>
        <v>25000</v>
      </c>
      <c r="O180" s="36">
        <f t="shared" si="34"/>
        <v>43122</v>
      </c>
      <c r="P180" s="16"/>
      <c r="Q180" s="85">
        <f t="shared" si="26"/>
        <v>136255.14000000001</v>
      </c>
      <c r="R180" s="16"/>
      <c r="S180" s="15">
        <f t="shared" si="27"/>
        <v>0</v>
      </c>
      <c r="T180" s="122">
        <v>171</v>
      </c>
      <c r="U180" s="71">
        <v>5</v>
      </c>
      <c r="V180" s="71">
        <v>25000</v>
      </c>
      <c r="W180" s="15">
        <f t="shared" si="28"/>
        <v>0</v>
      </c>
      <c r="X180">
        <v>171</v>
      </c>
      <c r="Y180">
        <v>6.14</v>
      </c>
      <c r="Z180">
        <v>43122</v>
      </c>
      <c r="AA180"/>
      <c r="AB180" s="115">
        <f>dec!E180</f>
        <v>5</v>
      </c>
      <c r="AC180" s="113">
        <f>dec!F180</f>
        <v>25000</v>
      </c>
      <c r="AD180" s="115">
        <f>dec!G180</f>
        <v>5</v>
      </c>
      <c r="AE180" s="113">
        <f>dec!H180</f>
        <v>33500</v>
      </c>
      <c r="AF180" s="16"/>
      <c r="AG180" s="18">
        <f t="shared" si="35"/>
        <v>0</v>
      </c>
      <c r="AH180" s="85">
        <f t="shared" si="36"/>
        <v>0</v>
      </c>
      <c r="AI180" s="18">
        <f t="shared" si="37"/>
        <v>1.1399999999999997</v>
      </c>
      <c r="AJ180" s="15">
        <f t="shared" si="38"/>
        <v>9622</v>
      </c>
      <c r="AK180" s="81"/>
      <c r="AL180"/>
      <c r="AM180"/>
      <c r="AN180"/>
    </row>
    <row r="181" spans="1:40" ht="18.75">
      <c r="A181" s="19">
        <v>172</v>
      </c>
      <c r="B181" s="19" t="s">
        <v>903</v>
      </c>
      <c r="C181" s="19">
        <v>172</v>
      </c>
      <c r="D181" s="21"/>
      <c r="E181" s="34">
        <f t="shared" si="29"/>
        <v>64.739999999999995</v>
      </c>
      <c r="F181" s="35">
        <f t="shared" si="30"/>
        <v>384970</v>
      </c>
      <c r="G181" s="34">
        <f t="shared" si="31"/>
        <v>80.670000000000016</v>
      </c>
      <c r="H181" s="36">
        <f t="shared" si="32"/>
        <v>441636</v>
      </c>
      <c r="I181" s="21"/>
      <c r="J181" s="19">
        <v>0</v>
      </c>
      <c r="K181" s="19">
        <v>0</v>
      </c>
      <c r="L181" s="16"/>
      <c r="M181" s="16"/>
      <c r="N181" s="36">
        <f t="shared" si="33"/>
        <v>384970</v>
      </c>
      <c r="O181" s="36">
        <f t="shared" si="34"/>
        <v>441636</v>
      </c>
      <c r="P181" s="20"/>
      <c r="Q181" s="85">
        <f t="shared" si="26"/>
        <v>1653357.41</v>
      </c>
      <c r="R181" s="20"/>
      <c r="S181" s="15">
        <f t="shared" si="27"/>
        <v>0</v>
      </c>
      <c r="T181" s="122">
        <v>172</v>
      </c>
      <c r="U181" s="71">
        <v>64.739999999999995</v>
      </c>
      <c r="V181" s="71">
        <v>384970</v>
      </c>
      <c r="W181" s="15">
        <f t="shared" si="28"/>
        <v>0</v>
      </c>
      <c r="X181">
        <v>172</v>
      </c>
      <c r="Y181">
        <v>80.670000000000016</v>
      </c>
      <c r="Z181">
        <v>441636</v>
      </c>
      <c r="AA181"/>
      <c r="AB181" s="115">
        <f>dec!E181</f>
        <v>68</v>
      </c>
      <c r="AC181" s="113">
        <f>dec!F181</f>
        <v>397671</v>
      </c>
      <c r="AD181" s="115">
        <f>dec!G181</f>
        <v>82</v>
      </c>
      <c r="AE181" s="113">
        <f>dec!H181</f>
        <v>476511</v>
      </c>
      <c r="AF181" s="16"/>
      <c r="AG181" s="18">
        <f t="shared" si="35"/>
        <v>-3.2600000000000051</v>
      </c>
      <c r="AH181" s="85">
        <f t="shared" si="36"/>
        <v>-12701</v>
      </c>
      <c r="AI181" s="18">
        <f t="shared" si="37"/>
        <v>-1.3299999999999841</v>
      </c>
      <c r="AJ181" s="15">
        <f t="shared" si="38"/>
        <v>-34875</v>
      </c>
      <c r="AK181" s="81"/>
      <c r="AL181"/>
      <c r="AM181"/>
      <c r="AN181"/>
    </row>
    <row r="182" spans="1:40" s="1" customFormat="1" ht="18.75">
      <c r="A182" s="17">
        <v>173</v>
      </c>
      <c r="B182" s="17" t="s">
        <v>1393</v>
      </c>
      <c r="C182" s="17">
        <v>173</v>
      </c>
      <c r="D182" s="21"/>
      <c r="E182" s="34">
        <f t="shared" si="29"/>
        <v>2</v>
      </c>
      <c r="F182" s="35">
        <f t="shared" si="30"/>
        <v>38577</v>
      </c>
      <c r="G182" s="34">
        <f t="shared" si="31"/>
        <v>1.33</v>
      </c>
      <c r="H182" s="36">
        <f t="shared" si="32"/>
        <v>10208</v>
      </c>
      <c r="I182" s="21"/>
      <c r="J182" s="17">
        <v>0</v>
      </c>
      <c r="K182" s="17">
        <v>0</v>
      </c>
      <c r="L182" s="16"/>
      <c r="M182" s="16"/>
      <c r="N182" s="36">
        <f t="shared" si="33"/>
        <v>38577</v>
      </c>
      <c r="O182" s="36">
        <f t="shared" si="34"/>
        <v>10208</v>
      </c>
      <c r="P182" s="16"/>
      <c r="Q182" s="85">
        <f t="shared" si="26"/>
        <v>97573.33</v>
      </c>
      <c r="R182" s="16"/>
      <c r="S182" s="15">
        <f t="shared" si="27"/>
        <v>0</v>
      </c>
      <c r="T182" s="122">
        <v>173</v>
      </c>
      <c r="U182" s="71">
        <v>2</v>
      </c>
      <c r="V182" s="71">
        <v>38577</v>
      </c>
      <c r="W182" s="15">
        <f t="shared" si="28"/>
        <v>0</v>
      </c>
      <c r="X182">
        <v>173</v>
      </c>
      <c r="Y182">
        <v>1.33</v>
      </c>
      <c r="Z182">
        <v>10208</v>
      </c>
      <c r="AA182"/>
      <c r="AB182" s="115">
        <f>dec!E182</f>
        <v>2</v>
      </c>
      <c r="AC182" s="113">
        <f>dec!F182</f>
        <v>37512</v>
      </c>
      <c r="AD182" s="115">
        <f>dec!G182</f>
        <v>2</v>
      </c>
      <c r="AE182" s="113">
        <f>dec!H182</f>
        <v>14481</v>
      </c>
      <c r="AF182" s="16"/>
      <c r="AG182" s="18">
        <f t="shared" si="35"/>
        <v>0</v>
      </c>
      <c r="AH182" s="85">
        <f t="shared" si="36"/>
        <v>1065</v>
      </c>
      <c r="AI182" s="18">
        <f t="shared" si="37"/>
        <v>-0.66999999999999993</v>
      </c>
      <c r="AJ182" s="15">
        <f t="shared" si="38"/>
        <v>-4273</v>
      </c>
      <c r="AK182" s="81"/>
      <c r="AL182"/>
      <c r="AM182"/>
      <c r="AN182"/>
    </row>
    <row r="183" spans="1:40" ht="18.75">
      <c r="A183" s="19">
        <v>174</v>
      </c>
      <c r="B183" s="19" t="s">
        <v>567</v>
      </c>
      <c r="C183" s="19">
        <v>174</v>
      </c>
      <c r="D183" s="21"/>
      <c r="E183" s="34">
        <f t="shared" si="29"/>
        <v>39.519999999999996</v>
      </c>
      <c r="F183" s="35">
        <f t="shared" si="30"/>
        <v>197600</v>
      </c>
      <c r="G183" s="34">
        <f t="shared" si="31"/>
        <v>9.01</v>
      </c>
      <c r="H183" s="36">
        <f t="shared" si="32"/>
        <v>46613</v>
      </c>
      <c r="I183" s="21"/>
      <c r="J183" s="19">
        <v>0</v>
      </c>
      <c r="K183" s="19">
        <v>0</v>
      </c>
      <c r="L183" s="16"/>
      <c r="M183" s="16"/>
      <c r="N183" s="36">
        <f t="shared" si="33"/>
        <v>197600</v>
      </c>
      <c r="O183" s="36">
        <f t="shared" si="34"/>
        <v>46613</v>
      </c>
      <c r="P183" s="20"/>
      <c r="Q183" s="85">
        <f t="shared" si="26"/>
        <v>488474.53</v>
      </c>
      <c r="R183" s="20"/>
      <c r="S183" s="15">
        <f t="shared" si="27"/>
        <v>0</v>
      </c>
      <c r="T183" s="122">
        <v>174</v>
      </c>
      <c r="U183" s="71">
        <v>39.519999999999996</v>
      </c>
      <c r="V183" s="71">
        <v>197600</v>
      </c>
      <c r="W183" s="15">
        <f t="shared" si="28"/>
        <v>0</v>
      </c>
      <c r="X183">
        <v>174</v>
      </c>
      <c r="Y183">
        <v>9.01</v>
      </c>
      <c r="Z183">
        <v>46613</v>
      </c>
      <c r="AA183"/>
      <c r="AB183" s="115">
        <f>dec!E183</f>
        <v>40.5</v>
      </c>
      <c r="AC183" s="113">
        <f>dec!F183</f>
        <v>335347</v>
      </c>
      <c r="AD183" s="115">
        <f>dec!G183</f>
        <v>10</v>
      </c>
      <c r="AE183" s="113">
        <f>dec!H183</f>
        <v>52445</v>
      </c>
      <c r="AF183" s="16"/>
      <c r="AG183" s="18">
        <f t="shared" si="35"/>
        <v>-0.98000000000000398</v>
      </c>
      <c r="AH183" s="85">
        <f t="shared" si="36"/>
        <v>-137747</v>
      </c>
      <c r="AI183" s="18">
        <f t="shared" si="37"/>
        <v>-0.99000000000000021</v>
      </c>
      <c r="AJ183" s="15">
        <f t="shared" si="38"/>
        <v>-5832</v>
      </c>
      <c r="AK183" s="81"/>
      <c r="AL183"/>
      <c r="AM183"/>
      <c r="AN183"/>
    </row>
    <row r="184" spans="1:40" ht="18.75">
      <c r="A184" s="19">
        <v>175</v>
      </c>
      <c r="B184" s="19" t="s">
        <v>1276</v>
      </c>
      <c r="C184" s="19">
        <v>175</v>
      </c>
      <c r="D184" s="21"/>
      <c r="E184" s="34">
        <f t="shared" si="29"/>
        <v>0</v>
      </c>
      <c r="F184" s="35">
        <f t="shared" si="30"/>
        <v>0</v>
      </c>
      <c r="G184" s="34">
        <f t="shared" si="31"/>
        <v>7.8200000000000012</v>
      </c>
      <c r="H184" s="36">
        <f t="shared" si="32"/>
        <v>48743</v>
      </c>
      <c r="I184" s="21"/>
      <c r="J184" s="19">
        <v>0</v>
      </c>
      <c r="K184" s="19">
        <v>0</v>
      </c>
      <c r="L184" s="16"/>
      <c r="M184" s="16"/>
      <c r="N184" s="36">
        <f t="shared" si="33"/>
        <v>0</v>
      </c>
      <c r="O184" s="36">
        <f t="shared" si="34"/>
        <v>48743</v>
      </c>
      <c r="P184" s="20"/>
      <c r="Q184" s="85">
        <f t="shared" si="26"/>
        <v>97493.82</v>
      </c>
      <c r="R184" s="20"/>
      <c r="S184" s="15">
        <f t="shared" si="27"/>
        <v>0</v>
      </c>
      <c r="T184">
        <v>175</v>
      </c>
      <c r="U184"/>
      <c r="V184"/>
      <c r="W184" s="15">
        <f t="shared" si="28"/>
        <v>0</v>
      </c>
      <c r="X184">
        <v>175</v>
      </c>
      <c r="Y184">
        <v>7.8200000000000012</v>
      </c>
      <c r="Z184">
        <v>48743</v>
      </c>
      <c r="AA184"/>
      <c r="AB184" s="115">
        <f>dec!E184</f>
        <v>0</v>
      </c>
      <c r="AC184" s="113">
        <f>dec!F184</f>
        <v>0</v>
      </c>
      <c r="AD184" s="115">
        <f>dec!G184</f>
        <v>5</v>
      </c>
      <c r="AE184" s="113">
        <f>dec!H184</f>
        <v>34100</v>
      </c>
      <c r="AF184" s="16"/>
      <c r="AG184" s="18">
        <f t="shared" si="35"/>
        <v>0</v>
      </c>
      <c r="AH184" s="85">
        <f t="shared" si="36"/>
        <v>0</v>
      </c>
      <c r="AI184" s="18">
        <f t="shared" si="37"/>
        <v>2.8200000000000012</v>
      </c>
      <c r="AJ184" s="15">
        <f t="shared" si="38"/>
        <v>14643</v>
      </c>
      <c r="AK184" s="81"/>
      <c r="AL184"/>
      <c r="AM184"/>
      <c r="AN184"/>
    </row>
    <row r="185" spans="1:40" ht="18.75">
      <c r="A185" s="19">
        <v>176</v>
      </c>
      <c r="B185" s="19" t="s">
        <v>914</v>
      </c>
      <c r="C185" s="19">
        <v>176</v>
      </c>
      <c r="D185" s="21"/>
      <c r="E185" s="34">
        <f t="shared" si="29"/>
        <v>0</v>
      </c>
      <c r="F185" s="35">
        <f t="shared" si="30"/>
        <v>0</v>
      </c>
      <c r="G185" s="34">
        <f t="shared" si="31"/>
        <v>7.4099999999999993</v>
      </c>
      <c r="H185" s="36">
        <f t="shared" si="32"/>
        <v>52371</v>
      </c>
      <c r="I185" s="21"/>
      <c r="J185" s="19">
        <v>0</v>
      </c>
      <c r="K185" s="19">
        <v>0</v>
      </c>
      <c r="L185" s="16"/>
      <c r="M185" s="16"/>
      <c r="N185" s="36">
        <f t="shared" si="33"/>
        <v>0</v>
      </c>
      <c r="O185" s="36">
        <f t="shared" si="34"/>
        <v>52371</v>
      </c>
      <c r="P185" s="20"/>
      <c r="Q185" s="85">
        <f t="shared" si="26"/>
        <v>104749.41</v>
      </c>
      <c r="R185" s="20"/>
      <c r="S185" s="15">
        <f t="shared" si="27"/>
        <v>0</v>
      </c>
      <c r="T185">
        <v>176</v>
      </c>
      <c r="U185"/>
      <c r="V185"/>
      <c r="W185" s="15">
        <f t="shared" si="28"/>
        <v>0</v>
      </c>
      <c r="X185">
        <v>176</v>
      </c>
      <c r="Y185">
        <v>7.4099999999999993</v>
      </c>
      <c r="Z185">
        <v>52371</v>
      </c>
      <c r="AA185"/>
      <c r="AB185" s="115">
        <f>dec!E185</f>
        <v>0</v>
      </c>
      <c r="AC185" s="113">
        <f>dec!F185</f>
        <v>0</v>
      </c>
      <c r="AD185" s="115">
        <f>dec!G185</f>
        <v>9</v>
      </c>
      <c r="AE185" s="113">
        <f>dec!H185</f>
        <v>62200</v>
      </c>
      <c r="AF185" s="16"/>
      <c r="AG185" s="18">
        <f t="shared" si="35"/>
        <v>0</v>
      </c>
      <c r="AH185" s="85">
        <f t="shared" si="36"/>
        <v>0</v>
      </c>
      <c r="AI185" s="18">
        <f t="shared" si="37"/>
        <v>-1.5900000000000007</v>
      </c>
      <c r="AJ185" s="15">
        <f t="shared" si="38"/>
        <v>-9829</v>
      </c>
      <c r="AK185" s="81"/>
      <c r="AL185"/>
      <c r="AM185"/>
      <c r="AN185"/>
    </row>
    <row r="186" spans="1:40" ht="18.75">
      <c r="A186" s="19">
        <v>177</v>
      </c>
      <c r="B186" s="19" t="s">
        <v>1277</v>
      </c>
      <c r="C186" s="19">
        <v>177</v>
      </c>
      <c r="D186" s="21"/>
      <c r="E186" s="34">
        <f t="shared" si="29"/>
        <v>94.000000000000014</v>
      </c>
      <c r="F186" s="35">
        <f t="shared" si="30"/>
        <v>470000</v>
      </c>
      <c r="G186" s="34">
        <f t="shared" si="31"/>
        <v>49.12</v>
      </c>
      <c r="H186" s="36">
        <f t="shared" si="32"/>
        <v>280528</v>
      </c>
      <c r="I186" s="21"/>
      <c r="J186" s="19">
        <v>47500</v>
      </c>
      <c r="K186" s="19">
        <v>0</v>
      </c>
      <c r="L186" s="16"/>
      <c r="M186" s="16"/>
      <c r="N186" s="36">
        <f t="shared" si="33"/>
        <v>517500</v>
      </c>
      <c r="O186" s="36">
        <f t="shared" si="34"/>
        <v>280528</v>
      </c>
      <c r="P186" s="20"/>
      <c r="Q186" s="85">
        <f t="shared" si="26"/>
        <v>1596199.12</v>
      </c>
      <c r="R186" s="20"/>
      <c r="S186" s="15">
        <f t="shared" si="27"/>
        <v>0</v>
      </c>
      <c r="T186" s="122">
        <v>177</v>
      </c>
      <c r="U186" s="71">
        <v>94.000000000000014</v>
      </c>
      <c r="V186" s="71">
        <v>470000</v>
      </c>
      <c r="W186" s="15">
        <f t="shared" si="28"/>
        <v>0</v>
      </c>
      <c r="X186">
        <v>177</v>
      </c>
      <c r="Y186">
        <v>49.12</v>
      </c>
      <c r="Z186">
        <v>280528</v>
      </c>
      <c r="AA186"/>
      <c r="AB186" s="115">
        <f>dec!E186</f>
        <v>88</v>
      </c>
      <c r="AC186" s="113">
        <f>dec!F186</f>
        <v>501540</v>
      </c>
      <c r="AD186" s="115">
        <f>dec!G186</f>
        <v>46</v>
      </c>
      <c r="AE186" s="113">
        <f>dec!H186</f>
        <v>261598</v>
      </c>
      <c r="AF186" s="16"/>
      <c r="AG186" s="18">
        <f t="shared" si="35"/>
        <v>6.0000000000000142</v>
      </c>
      <c r="AH186" s="85">
        <f t="shared" si="36"/>
        <v>-31540</v>
      </c>
      <c r="AI186" s="18">
        <f t="shared" si="37"/>
        <v>3.1199999999999974</v>
      </c>
      <c r="AJ186" s="15">
        <f t="shared" si="38"/>
        <v>18930</v>
      </c>
      <c r="AK186" s="81"/>
      <c r="AL186"/>
      <c r="AM186"/>
      <c r="AN186"/>
    </row>
    <row r="187" spans="1:40" ht="18.75">
      <c r="A187" s="19">
        <v>178</v>
      </c>
      <c r="B187" s="19" t="s">
        <v>880</v>
      </c>
      <c r="C187" s="19">
        <v>178</v>
      </c>
      <c r="D187" s="21"/>
      <c r="E187" s="34">
        <f t="shared" si="29"/>
        <v>25.29</v>
      </c>
      <c r="F187" s="35">
        <f t="shared" si="30"/>
        <v>140055</v>
      </c>
      <c r="G187" s="34">
        <f t="shared" si="31"/>
        <v>3</v>
      </c>
      <c r="H187" s="36">
        <f t="shared" si="32"/>
        <v>19302</v>
      </c>
      <c r="I187" s="21"/>
      <c r="J187" s="19">
        <v>0</v>
      </c>
      <c r="K187" s="19">
        <v>0</v>
      </c>
      <c r="L187" s="16"/>
      <c r="M187" s="16"/>
      <c r="N187" s="36">
        <f t="shared" si="33"/>
        <v>140055</v>
      </c>
      <c r="O187" s="36">
        <f t="shared" si="34"/>
        <v>19302</v>
      </c>
      <c r="P187" s="20"/>
      <c r="Q187" s="85">
        <f t="shared" si="26"/>
        <v>318742.29000000004</v>
      </c>
      <c r="R187" s="20"/>
      <c r="S187" s="15">
        <f t="shared" si="27"/>
        <v>0</v>
      </c>
      <c r="T187" s="122">
        <v>178</v>
      </c>
      <c r="U187" s="71">
        <v>25.29</v>
      </c>
      <c r="V187" s="71">
        <v>140055</v>
      </c>
      <c r="W187" s="15">
        <f t="shared" si="28"/>
        <v>0</v>
      </c>
      <c r="X187">
        <v>178</v>
      </c>
      <c r="Y187">
        <v>3</v>
      </c>
      <c r="Z187">
        <v>19302</v>
      </c>
      <c r="AA187"/>
      <c r="AB187" s="115">
        <f>dec!E187</f>
        <v>23</v>
      </c>
      <c r="AC187" s="113">
        <f>dec!F187</f>
        <v>130000</v>
      </c>
      <c r="AD187" s="115">
        <f>dec!G187</f>
        <v>3</v>
      </c>
      <c r="AE187" s="113">
        <f>dec!H187</f>
        <v>20103</v>
      </c>
      <c r="AF187" s="16"/>
      <c r="AG187" s="18">
        <f t="shared" si="35"/>
        <v>2.2899999999999991</v>
      </c>
      <c r="AH187" s="85">
        <f t="shared" si="36"/>
        <v>10055</v>
      </c>
      <c r="AI187" s="18">
        <f t="shared" si="37"/>
        <v>0</v>
      </c>
      <c r="AJ187" s="15">
        <f t="shared" si="38"/>
        <v>-801</v>
      </c>
      <c r="AK187" s="81"/>
      <c r="AL187"/>
      <c r="AM187"/>
      <c r="AN187"/>
    </row>
    <row r="188" spans="1:40" s="1" customFormat="1" ht="18.75">
      <c r="A188" s="17">
        <v>179</v>
      </c>
      <c r="B188" s="17" t="s">
        <v>1394</v>
      </c>
      <c r="C188" s="17">
        <v>179</v>
      </c>
      <c r="D188" s="21"/>
      <c r="E188" s="34">
        <f t="shared" si="29"/>
        <v>0</v>
      </c>
      <c r="F188" s="35">
        <f t="shared" si="30"/>
        <v>0</v>
      </c>
      <c r="G188" s="34">
        <f t="shared" si="31"/>
        <v>0</v>
      </c>
      <c r="H188" s="36">
        <f t="shared" si="32"/>
        <v>0</v>
      </c>
      <c r="I188" s="21"/>
      <c r="J188" s="17">
        <v>0</v>
      </c>
      <c r="K188" s="17">
        <v>0</v>
      </c>
      <c r="L188" s="16"/>
      <c r="M188" s="16"/>
      <c r="N188" s="36">
        <f t="shared" si="33"/>
        <v>0</v>
      </c>
      <c r="O188" s="36">
        <f t="shared" si="34"/>
        <v>0</v>
      </c>
      <c r="P188" s="16"/>
      <c r="Q188" s="85">
        <f t="shared" si="26"/>
        <v>0</v>
      </c>
      <c r="R188" s="16"/>
      <c r="S188" s="15">
        <f t="shared" si="27"/>
        <v>0</v>
      </c>
      <c r="T188">
        <v>179</v>
      </c>
      <c r="U188"/>
      <c r="V188"/>
      <c r="W188" s="15">
        <f t="shared" si="28"/>
        <v>0</v>
      </c>
      <c r="X188">
        <v>179</v>
      </c>
      <c r="Y188"/>
      <c r="Z188"/>
      <c r="AA188"/>
      <c r="AB188" s="115">
        <f>dec!E188</f>
        <v>0</v>
      </c>
      <c r="AC188" s="113">
        <f>dec!F188</f>
        <v>0</v>
      </c>
      <c r="AD188" s="115">
        <f>dec!G188</f>
        <v>0</v>
      </c>
      <c r="AE188" s="113">
        <f>dec!H188</f>
        <v>0</v>
      </c>
      <c r="AF188" s="16"/>
      <c r="AG188" s="18">
        <f t="shared" si="35"/>
        <v>0</v>
      </c>
      <c r="AH188" s="85">
        <f t="shared" si="36"/>
        <v>0</v>
      </c>
      <c r="AI188" s="18">
        <f t="shared" si="37"/>
        <v>0</v>
      </c>
      <c r="AJ188" s="15">
        <f t="shared" si="38"/>
        <v>0</v>
      </c>
      <c r="AK188" s="81"/>
      <c r="AL188"/>
      <c r="AM188"/>
      <c r="AN188"/>
    </row>
    <row r="189" spans="1:40" s="1" customFormat="1" ht="18.75">
      <c r="A189" s="17">
        <v>180</v>
      </c>
      <c r="B189" s="17" t="s">
        <v>1395</v>
      </c>
      <c r="C189" s="17">
        <v>180</v>
      </c>
      <c r="D189" s="21"/>
      <c r="E189" s="34">
        <f t="shared" si="29"/>
        <v>0</v>
      </c>
      <c r="F189" s="35">
        <f t="shared" si="30"/>
        <v>0</v>
      </c>
      <c r="G189" s="34">
        <f t="shared" si="31"/>
        <v>0</v>
      </c>
      <c r="H189" s="36">
        <f t="shared" si="32"/>
        <v>0</v>
      </c>
      <c r="I189" s="21"/>
      <c r="J189" s="17">
        <v>0</v>
      </c>
      <c r="K189" s="17">
        <v>0</v>
      </c>
      <c r="L189" s="16"/>
      <c r="M189" s="16"/>
      <c r="N189" s="36">
        <f t="shared" si="33"/>
        <v>0</v>
      </c>
      <c r="O189" s="36">
        <f t="shared" si="34"/>
        <v>0</v>
      </c>
      <c r="P189" s="16"/>
      <c r="Q189" s="85">
        <f t="shared" si="26"/>
        <v>0</v>
      </c>
      <c r="R189" s="16"/>
      <c r="S189" s="15">
        <f t="shared" si="27"/>
        <v>0</v>
      </c>
      <c r="T189">
        <v>180</v>
      </c>
      <c r="U189"/>
      <c r="V189"/>
      <c r="W189" s="15">
        <f t="shared" si="28"/>
        <v>0</v>
      </c>
      <c r="X189">
        <v>180</v>
      </c>
      <c r="Y189"/>
      <c r="Z189"/>
      <c r="AA189"/>
      <c r="AB189" s="115">
        <f>dec!E189</f>
        <v>0</v>
      </c>
      <c r="AC189" s="113">
        <f>dec!F189</f>
        <v>0</v>
      </c>
      <c r="AD189" s="115">
        <f>dec!G189</f>
        <v>0</v>
      </c>
      <c r="AE189" s="113">
        <f>dec!H189</f>
        <v>0</v>
      </c>
      <c r="AF189" s="16"/>
      <c r="AG189" s="18">
        <f t="shared" si="35"/>
        <v>0</v>
      </c>
      <c r="AH189" s="85">
        <f t="shared" si="36"/>
        <v>0</v>
      </c>
      <c r="AI189" s="18">
        <f t="shared" si="37"/>
        <v>0</v>
      </c>
      <c r="AJ189" s="15">
        <f t="shared" si="38"/>
        <v>0</v>
      </c>
      <c r="AK189" s="81"/>
      <c r="AL189"/>
      <c r="AM189"/>
      <c r="AN189"/>
    </row>
    <row r="190" spans="1:40" ht="18.75">
      <c r="A190" s="19">
        <v>181</v>
      </c>
      <c r="B190" s="19" t="s">
        <v>583</v>
      </c>
      <c r="C190" s="19">
        <v>181</v>
      </c>
      <c r="D190" s="21"/>
      <c r="E190" s="34">
        <f t="shared" si="29"/>
        <v>0</v>
      </c>
      <c r="F190" s="35">
        <f t="shared" si="30"/>
        <v>0</v>
      </c>
      <c r="G190" s="34">
        <f t="shared" si="31"/>
        <v>24.689999999999998</v>
      </c>
      <c r="H190" s="36">
        <f t="shared" si="32"/>
        <v>149338</v>
      </c>
      <c r="I190" s="21"/>
      <c r="J190" s="19">
        <v>0</v>
      </c>
      <c r="K190" s="19">
        <v>0</v>
      </c>
      <c r="L190" s="16"/>
      <c r="M190" s="16"/>
      <c r="N190" s="36">
        <f t="shared" si="33"/>
        <v>0</v>
      </c>
      <c r="O190" s="36">
        <f t="shared" si="34"/>
        <v>149338</v>
      </c>
      <c r="P190" s="20"/>
      <c r="Q190" s="85">
        <f t="shared" si="26"/>
        <v>298700.69</v>
      </c>
      <c r="R190" s="20"/>
      <c r="S190" s="15">
        <f t="shared" si="27"/>
        <v>0</v>
      </c>
      <c r="T190">
        <v>181</v>
      </c>
      <c r="U190"/>
      <c r="V190"/>
      <c r="W190" s="15">
        <f t="shared" si="28"/>
        <v>0</v>
      </c>
      <c r="X190">
        <v>181</v>
      </c>
      <c r="Y190">
        <v>24.689999999999998</v>
      </c>
      <c r="Z190">
        <v>149338</v>
      </c>
      <c r="AA190"/>
      <c r="AB190" s="115">
        <f>dec!E190</f>
        <v>0</v>
      </c>
      <c r="AC190" s="113">
        <f>dec!F190</f>
        <v>0</v>
      </c>
      <c r="AD190" s="115">
        <f>dec!G190</f>
        <v>24</v>
      </c>
      <c r="AE190" s="113">
        <f>dec!H190</f>
        <v>142700</v>
      </c>
      <c r="AF190" s="16"/>
      <c r="AG190" s="18">
        <f t="shared" si="35"/>
        <v>0</v>
      </c>
      <c r="AH190" s="85">
        <f t="shared" si="36"/>
        <v>0</v>
      </c>
      <c r="AI190" s="18">
        <f t="shared" si="37"/>
        <v>0.68999999999999773</v>
      </c>
      <c r="AJ190" s="15">
        <f t="shared" si="38"/>
        <v>6638</v>
      </c>
      <c r="AK190" s="81"/>
      <c r="AL190"/>
      <c r="AM190"/>
      <c r="AN190"/>
    </row>
    <row r="191" spans="1:40" ht="18.75">
      <c r="A191" s="19">
        <v>182</v>
      </c>
      <c r="B191" s="19" t="s">
        <v>1306</v>
      </c>
      <c r="C191" s="19">
        <v>182</v>
      </c>
      <c r="D191" s="21"/>
      <c r="E191" s="34">
        <f t="shared" si="29"/>
        <v>5</v>
      </c>
      <c r="F191" s="35">
        <f t="shared" si="30"/>
        <v>25000</v>
      </c>
      <c r="G191" s="34">
        <f t="shared" si="31"/>
        <v>52.07</v>
      </c>
      <c r="H191" s="36">
        <f t="shared" si="32"/>
        <v>302003</v>
      </c>
      <c r="I191" s="21"/>
      <c r="J191" s="19">
        <v>0</v>
      </c>
      <c r="K191" s="19">
        <v>0</v>
      </c>
      <c r="L191" s="16"/>
      <c r="M191" s="16"/>
      <c r="N191" s="36">
        <f t="shared" si="33"/>
        <v>25000</v>
      </c>
      <c r="O191" s="36">
        <f t="shared" si="34"/>
        <v>302003</v>
      </c>
      <c r="P191" s="20"/>
      <c r="Q191" s="85">
        <f t="shared" si="26"/>
        <v>654063.07000000007</v>
      </c>
      <c r="R191" s="20"/>
      <c r="S191" s="15">
        <f t="shared" si="27"/>
        <v>0</v>
      </c>
      <c r="T191" s="122">
        <v>182</v>
      </c>
      <c r="U191" s="71">
        <v>5</v>
      </c>
      <c r="V191" s="71">
        <v>25000</v>
      </c>
      <c r="W191" s="15">
        <f t="shared" si="28"/>
        <v>0</v>
      </c>
      <c r="X191">
        <v>182</v>
      </c>
      <c r="Y191">
        <v>52.07</v>
      </c>
      <c r="Z191">
        <v>302003</v>
      </c>
      <c r="AA191"/>
      <c r="AB191" s="115">
        <f>dec!E191</f>
        <v>5</v>
      </c>
      <c r="AC191" s="113">
        <f>dec!F191</f>
        <v>25000</v>
      </c>
      <c r="AD191" s="115">
        <f>dec!G191</f>
        <v>43</v>
      </c>
      <c r="AE191" s="113">
        <f>dec!H191</f>
        <v>245319</v>
      </c>
      <c r="AF191" s="16"/>
      <c r="AG191" s="18">
        <f t="shared" si="35"/>
        <v>0</v>
      </c>
      <c r="AH191" s="85">
        <f t="shared" si="36"/>
        <v>0</v>
      </c>
      <c r="AI191" s="18">
        <f t="shared" si="37"/>
        <v>9.07</v>
      </c>
      <c r="AJ191" s="15">
        <f t="shared" si="38"/>
        <v>56684</v>
      </c>
      <c r="AK191" s="81"/>
      <c r="AL191"/>
      <c r="AM191"/>
      <c r="AN191"/>
    </row>
    <row r="192" spans="1:40" s="1" customFormat="1" ht="18.75">
      <c r="A192" s="17">
        <v>183</v>
      </c>
      <c r="B192" s="17" t="s">
        <v>1396</v>
      </c>
      <c r="C192" s="17">
        <v>183</v>
      </c>
      <c r="D192" s="21"/>
      <c r="E192" s="34">
        <f t="shared" si="29"/>
        <v>0</v>
      </c>
      <c r="F192" s="35">
        <f t="shared" si="30"/>
        <v>0</v>
      </c>
      <c r="G192" s="34">
        <f t="shared" si="31"/>
        <v>0</v>
      </c>
      <c r="H192" s="36">
        <f t="shared" si="32"/>
        <v>0</v>
      </c>
      <c r="I192" s="21"/>
      <c r="J192" s="17">
        <v>0</v>
      </c>
      <c r="K192" s="17">
        <v>0</v>
      </c>
      <c r="L192" s="16"/>
      <c r="M192" s="16"/>
      <c r="N192" s="36">
        <f t="shared" si="33"/>
        <v>0</v>
      </c>
      <c r="O192" s="36">
        <f t="shared" si="34"/>
        <v>0</v>
      </c>
      <c r="P192" s="16"/>
      <c r="Q192" s="85">
        <f t="shared" si="26"/>
        <v>0</v>
      </c>
      <c r="R192" s="16"/>
      <c r="S192" s="15">
        <f t="shared" si="27"/>
        <v>0</v>
      </c>
      <c r="T192">
        <v>183</v>
      </c>
      <c r="U192"/>
      <c r="V192"/>
      <c r="W192" s="15">
        <f t="shared" si="28"/>
        <v>0</v>
      </c>
      <c r="X192">
        <v>183</v>
      </c>
      <c r="Y192"/>
      <c r="Z192"/>
      <c r="AA192"/>
      <c r="AB192" s="115">
        <f>dec!E192</f>
        <v>0</v>
      </c>
      <c r="AC192" s="113">
        <f>dec!F192</f>
        <v>0</v>
      </c>
      <c r="AD192" s="115">
        <f>dec!G192</f>
        <v>0</v>
      </c>
      <c r="AE192" s="113">
        <f>dec!H192</f>
        <v>0</v>
      </c>
      <c r="AF192" s="16"/>
      <c r="AG192" s="18">
        <f t="shared" si="35"/>
        <v>0</v>
      </c>
      <c r="AH192" s="85">
        <f t="shared" si="36"/>
        <v>0</v>
      </c>
      <c r="AI192" s="18">
        <f t="shared" si="37"/>
        <v>0</v>
      </c>
      <c r="AJ192" s="15">
        <f t="shared" si="38"/>
        <v>0</v>
      </c>
      <c r="AK192" s="81"/>
      <c r="AL192"/>
      <c r="AM192"/>
      <c r="AN192"/>
    </row>
    <row r="193" spans="1:40" s="1" customFormat="1" ht="18.75">
      <c r="A193" s="17">
        <v>184</v>
      </c>
      <c r="B193" s="17" t="s">
        <v>1397</v>
      </c>
      <c r="C193" s="17">
        <v>184</v>
      </c>
      <c r="D193" s="21"/>
      <c r="E193" s="34">
        <f t="shared" si="29"/>
        <v>0</v>
      </c>
      <c r="F193" s="35">
        <f t="shared" si="30"/>
        <v>0</v>
      </c>
      <c r="G193" s="34">
        <f t="shared" si="31"/>
        <v>1</v>
      </c>
      <c r="H193" s="36">
        <f t="shared" si="32"/>
        <v>6700</v>
      </c>
      <c r="I193" s="21"/>
      <c r="J193" s="17">
        <v>0</v>
      </c>
      <c r="K193" s="17">
        <v>0</v>
      </c>
      <c r="L193" s="16"/>
      <c r="M193" s="16"/>
      <c r="N193" s="36">
        <f t="shared" si="33"/>
        <v>0</v>
      </c>
      <c r="O193" s="36">
        <f t="shared" si="34"/>
        <v>6700</v>
      </c>
      <c r="P193" s="16"/>
      <c r="Q193" s="85">
        <f t="shared" si="26"/>
        <v>13401</v>
      </c>
      <c r="R193" s="16"/>
      <c r="S193" s="15">
        <f t="shared" si="27"/>
        <v>0</v>
      </c>
      <c r="T193">
        <v>184</v>
      </c>
      <c r="U193"/>
      <c r="V193"/>
      <c r="W193" s="15">
        <f t="shared" si="28"/>
        <v>0</v>
      </c>
      <c r="X193">
        <v>184</v>
      </c>
      <c r="Y193">
        <v>1</v>
      </c>
      <c r="Z193">
        <v>6700</v>
      </c>
      <c r="AA193"/>
      <c r="AB193" s="115">
        <f>dec!E193</f>
        <v>0</v>
      </c>
      <c r="AC193" s="113">
        <f>dec!F193</f>
        <v>0</v>
      </c>
      <c r="AD193" s="115">
        <f>dec!G193</f>
        <v>1</v>
      </c>
      <c r="AE193" s="113">
        <f>dec!H193</f>
        <v>6700</v>
      </c>
      <c r="AF193" s="16"/>
      <c r="AG193" s="18">
        <f t="shared" si="35"/>
        <v>0</v>
      </c>
      <c r="AH193" s="85">
        <f t="shared" si="36"/>
        <v>0</v>
      </c>
      <c r="AI193" s="18">
        <f t="shared" si="37"/>
        <v>0</v>
      </c>
      <c r="AJ193" s="15">
        <f t="shared" si="38"/>
        <v>0</v>
      </c>
      <c r="AK193" s="81"/>
      <c r="AL193"/>
      <c r="AM193"/>
      <c r="AN193"/>
    </row>
    <row r="194" spans="1:40" ht="18.75">
      <c r="A194" s="19">
        <v>185</v>
      </c>
      <c r="B194" s="19" t="s">
        <v>829</v>
      </c>
      <c r="C194" s="19">
        <v>185</v>
      </c>
      <c r="D194" s="21"/>
      <c r="E194" s="34">
        <f t="shared" si="29"/>
        <v>86.799999999999983</v>
      </c>
      <c r="F194" s="35">
        <f t="shared" si="30"/>
        <v>513108</v>
      </c>
      <c r="G194" s="34">
        <f t="shared" si="31"/>
        <v>200.86</v>
      </c>
      <c r="H194" s="36">
        <f t="shared" si="32"/>
        <v>1164513</v>
      </c>
      <c r="I194" s="21"/>
      <c r="J194" s="19">
        <v>0</v>
      </c>
      <c r="K194" s="19">
        <v>10000</v>
      </c>
      <c r="L194" s="16"/>
      <c r="M194" s="16"/>
      <c r="N194" s="36">
        <f t="shared" si="33"/>
        <v>513108</v>
      </c>
      <c r="O194" s="36">
        <f t="shared" si="34"/>
        <v>1174513</v>
      </c>
      <c r="P194" s="20"/>
      <c r="Q194" s="85">
        <f t="shared" si="26"/>
        <v>3375529.66</v>
      </c>
      <c r="R194" s="20"/>
      <c r="S194" s="15">
        <f t="shared" si="27"/>
        <v>0</v>
      </c>
      <c r="T194" s="122">
        <v>185</v>
      </c>
      <c r="U194" s="71">
        <v>86.799999999999983</v>
      </c>
      <c r="V194" s="71">
        <v>513108</v>
      </c>
      <c r="W194" s="15">
        <f t="shared" si="28"/>
        <v>0</v>
      </c>
      <c r="X194">
        <v>185</v>
      </c>
      <c r="Y194">
        <v>200.86</v>
      </c>
      <c r="Z194">
        <v>1164513</v>
      </c>
      <c r="AA194"/>
      <c r="AB194" s="115">
        <f>dec!E194</f>
        <v>77</v>
      </c>
      <c r="AC194" s="113">
        <f>dec!F194</f>
        <v>442124</v>
      </c>
      <c r="AD194" s="115">
        <f>dec!G194</f>
        <v>198</v>
      </c>
      <c r="AE194" s="113">
        <f>dec!H194</f>
        <v>1168463</v>
      </c>
      <c r="AF194" s="16"/>
      <c r="AG194" s="18">
        <f t="shared" si="35"/>
        <v>9.7999999999999829</v>
      </c>
      <c r="AH194" s="85">
        <f t="shared" si="36"/>
        <v>70984</v>
      </c>
      <c r="AI194" s="18">
        <f t="shared" si="37"/>
        <v>2.8600000000000136</v>
      </c>
      <c r="AJ194" s="15">
        <f t="shared" si="38"/>
        <v>-3950</v>
      </c>
      <c r="AK194" s="81"/>
      <c r="AL194"/>
      <c r="AM194"/>
      <c r="AN194"/>
    </row>
    <row r="195" spans="1:40" ht="18.75">
      <c r="A195" s="19">
        <v>186</v>
      </c>
      <c r="B195" s="19" t="s">
        <v>873</v>
      </c>
      <c r="C195" s="19">
        <v>186</v>
      </c>
      <c r="D195" s="21"/>
      <c r="E195" s="34">
        <f t="shared" si="29"/>
        <v>0</v>
      </c>
      <c r="F195" s="35">
        <f t="shared" si="30"/>
        <v>0</v>
      </c>
      <c r="G195" s="34">
        <f t="shared" si="31"/>
        <v>24.339999999999996</v>
      </c>
      <c r="H195" s="36">
        <f t="shared" si="32"/>
        <v>158945</v>
      </c>
      <c r="I195" s="21"/>
      <c r="J195" s="19">
        <v>0</v>
      </c>
      <c r="K195" s="19">
        <v>0</v>
      </c>
      <c r="L195" s="16"/>
      <c r="M195" s="16"/>
      <c r="N195" s="36">
        <f t="shared" si="33"/>
        <v>0</v>
      </c>
      <c r="O195" s="36">
        <f t="shared" si="34"/>
        <v>158945</v>
      </c>
      <c r="P195" s="20"/>
      <c r="Q195" s="85">
        <f t="shared" si="26"/>
        <v>317914.33999999997</v>
      </c>
      <c r="R195" s="20"/>
      <c r="S195" s="15">
        <f t="shared" si="27"/>
        <v>0</v>
      </c>
      <c r="T195">
        <v>186</v>
      </c>
      <c r="U195"/>
      <c r="V195"/>
      <c r="W195" s="15">
        <f t="shared" si="28"/>
        <v>0</v>
      </c>
      <c r="X195">
        <v>186</v>
      </c>
      <c r="Y195">
        <v>24.339999999999996</v>
      </c>
      <c r="Z195">
        <v>158945</v>
      </c>
      <c r="AA195"/>
      <c r="AB195" s="115">
        <f>dec!E195</f>
        <v>0</v>
      </c>
      <c r="AC195" s="113">
        <f>dec!F195</f>
        <v>0</v>
      </c>
      <c r="AD195" s="115">
        <f>dec!G195</f>
        <v>26</v>
      </c>
      <c r="AE195" s="113">
        <f>dec!H195</f>
        <v>159604</v>
      </c>
      <c r="AF195" s="16"/>
      <c r="AG195" s="18">
        <f t="shared" si="35"/>
        <v>0</v>
      </c>
      <c r="AH195" s="85">
        <f t="shared" si="36"/>
        <v>0</v>
      </c>
      <c r="AI195" s="18">
        <f t="shared" si="37"/>
        <v>-1.6600000000000037</v>
      </c>
      <c r="AJ195" s="15">
        <f t="shared" si="38"/>
        <v>-659</v>
      </c>
      <c r="AK195" s="81"/>
      <c r="AL195"/>
      <c r="AM195"/>
      <c r="AN195"/>
    </row>
    <row r="196" spans="1:40" ht="18.75">
      <c r="A196" s="19">
        <v>187</v>
      </c>
      <c r="B196" s="19" t="s">
        <v>1278</v>
      </c>
      <c r="C196" s="19">
        <v>187</v>
      </c>
      <c r="D196" s="21"/>
      <c r="E196" s="34">
        <f t="shared" si="29"/>
        <v>79.259999999999991</v>
      </c>
      <c r="F196" s="35">
        <f t="shared" si="30"/>
        <v>423920</v>
      </c>
      <c r="G196" s="34">
        <f t="shared" si="31"/>
        <v>29.800000000000004</v>
      </c>
      <c r="H196" s="36">
        <f t="shared" si="32"/>
        <v>182824</v>
      </c>
      <c r="I196" s="21"/>
      <c r="J196" s="19">
        <v>0</v>
      </c>
      <c r="K196" s="19">
        <v>15000</v>
      </c>
      <c r="L196" s="16"/>
      <c r="M196" s="16"/>
      <c r="N196" s="36">
        <f t="shared" si="33"/>
        <v>423920</v>
      </c>
      <c r="O196" s="36">
        <f t="shared" si="34"/>
        <v>197824</v>
      </c>
      <c r="P196" s="20"/>
      <c r="Q196" s="85">
        <f t="shared" si="26"/>
        <v>1243597.06</v>
      </c>
      <c r="R196" s="20"/>
      <c r="S196" s="15">
        <f t="shared" si="27"/>
        <v>0</v>
      </c>
      <c r="T196" s="122">
        <v>187</v>
      </c>
      <c r="U196" s="71">
        <v>79.259999999999991</v>
      </c>
      <c r="V196" s="71">
        <v>423920</v>
      </c>
      <c r="W196" s="15">
        <f t="shared" si="28"/>
        <v>0</v>
      </c>
      <c r="X196">
        <v>187</v>
      </c>
      <c r="Y196">
        <v>29.800000000000004</v>
      </c>
      <c r="Z196">
        <v>182824</v>
      </c>
      <c r="AA196"/>
      <c r="AB196" s="115">
        <f>dec!E196</f>
        <v>70</v>
      </c>
      <c r="AC196" s="113">
        <f>dec!F196</f>
        <v>376474</v>
      </c>
      <c r="AD196" s="115">
        <f>dec!G196</f>
        <v>29</v>
      </c>
      <c r="AE196" s="113">
        <f>dec!H196</f>
        <v>182848</v>
      </c>
      <c r="AF196" s="16"/>
      <c r="AG196" s="18">
        <f t="shared" si="35"/>
        <v>9.2599999999999909</v>
      </c>
      <c r="AH196" s="85">
        <f t="shared" si="36"/>
        <v>47446</v>
      </c>
      <c r="AI196" s="18">
        <f t="shared" si="37"/>
        <v>0.80000000000000426</v>
      </c>
      <c r="AJ196" s="15">
        <f t="shared" si="38"/>
        <v>-24</v>
      </c>
      <c r="AK196" s="81"/>
      <c r="AL196"/>
      <c r="AM196"/>
      <c r="AN196"/>
    </row>
    <row r="197" spans="1:40" s="1" customFormat="1" ht="18.75">
      <c r="A197" s="17">
        <v>188</v>
      </c>
      <c r="B197" s="17" t="s">
        <v>943</v>
      </c>
      <c r="C197" s="17">
        <v>188</v>
      </c>
      <c r="D197" s="21"/>
      <c r="E197" s="34">
        <f t="shared" si="29"/>
        <v>0</v>
      </c>
      <c r="F197" s="35">
        <f t="shared" si="30"/>
        <v>0</v>
      </c>
      <c r="G197" s="34">
        <f t="shared" si="31"/>
        <v>0</v>
      </c>
      <c r="H197" s="36">
        <f t="shared" si="32"/>
        <v>0</v>
      </c>
      <c r="I197" s="21"/>
      <c r="J197" s="17">
        <v>0</v>
      </c>
      <c r="K197" s="17">
        <v>0</v>
      </c>
      <c r="L197" s="16"/>
      <c r="M197" s="16"/>
      <c r="N197" s="36">
        <f t="shared" si="33"/>
        <v>0</v>
      </c>
      <c r="O197" s="36">
        <f t="shared" si="34"/>
        <v>0</v>
      </c>
      <c r="P197" s="16"/>
      <c r="Q197" s="85">
        <f t="shared" si="26"/>
        <v>0</v>
      </c>
      <c r="R197" s="16"/>
      <c r="S197" s="15">
        <f t="shared" si="27"/>
        <v>0</v>
      </c>
      <c r="T197">
        <v>188</v>
      </c>
      <c r="U197"/>
      <c r="V197"/>
      <c r="W197" s="15">
        <f t="shared" si="28"/>
        <v>0</v>
      </c>
      <c r="X197">
        <v>188</v>
      </c>
      <c r="Y197"/>
      <c r="Z197"/>
      <c r="AA197"/>
      <c r="AB197" s="115">
        <f>dec!E197</f>
        <v>0</v>
      </c>
      <c r="AC197" s="113">
        <f>dec!F197</f>
        <v>0</v>
      </c>
      <c r="AD197" s="115">
        <f>dec!G197</f>
        <v>0</v>
      </c>
      <c r="AE197" s="113">
        <f>dec!H197</f>
        <v>0</v>
      </c>
      <c r="AF197" s="16"/>
      <c r="AG197" s="18">
        <f t="shared" si="35"/>
        <v>0</v>
      </c>
      <c r="AH197" s="85">
        <f t="shared" si="36"/>
        <v>0</v>
      </c>
      <c r="AI197" s="18">
        <f t="shared" si="37"/>
        <v>0</v>
      </c>
      <c r="AJ197" s="15">
        <f t="shared" si="38"/>
        <v>0</v>
      </c>
      <c r="AK197" s="81"/>
      <c r="AL197"/>
      <c r="AM197"/>
      <c r="AN197"/>
    </row>
    <row r="198" spans="1:40" s="1" customFormat="1" ht="18.75">
      <c r="A198" s="17">
        <v>189</v>
      </c>
      <c r="B198" s="17" t="s">
        <v>837</v>
      </c>
      <c r="C198" s="17">
        <v>189</v>
      </c>
      <c r="D198" s="21"/>
      <c r="E198" s="34">
        <f t="shared" si="29"/>
        <v>0</v>
      </c>
      <c r="F198" s="35">
        <f t="shared" si="30"/>
        <v>0</v>
      </c>
      <c r="G198" s="34">
        <f t="shared" si="31"/>
        <v>4</v>
      </c>
      <c r="H198" s="36">
        <f t="shared" si="32"/>
        <v>26800</v>
      </c>
      <c r="I198" s="21"/>
      <c r="J198" s="17">
        <v>0</v>
      </c>
      <c r="K198" s="17">
        <v>0</v>
      </c>
      <c r="L198" s="16"/>
      <c r="M198" s="16"/>
      <c r="N198" s="36">
        <f t="shared" si="33"/>
        <v>0</v>
      </c>
      <c r="O198" s="36">
        <f t="shared" si="34"/>
        <v>26800</v>
      </c>
      <c r="P198" s="16"/>
      <c r="Q198" s="85">
        <f t="shared" si="26"/>
        <v>53604</v>
      </c>
      <c r="R198" s="16"/>
      <c r="S198" s="15">
        <f t="shared" si="27"/>
        <v>0</v>
      </c>
      <c r="T198">
        <v>189</v>
      </c>
      <c r="U198"/>
      <c r="V198"/>
      <c r="W198" s="15">
        <f t="shared" si="28"/>
        <v>0</v>
      </c>
      <c r="X198">
        <v>189</v>
      </c>
      <c r="Y198">
        <v>4</v>
      </c>
      <c r="Z198">
        <v>26800</v>
      </c>
      <c r="AA198"/>
      <c r="AB198" s="115">
        <f>dec!E198</f>
        <v>0</v>
      </c>
      <c r="AC198" s="113">
        <f>dec!F198</f>
        <v>0</v>
      </c>
      <c r="AD198" s="115">
        <f>dec!G198</f>
        <v>4</v>
      </c>
      <c r="AE198" s="113">
        <f>dec!H198</f>
        <v>26800</v>
      </c>
      <c r="AF198" s="16"/>
      <c r="AG198" s="18">
        <f t="shared" si="35"/>
        <v>0</v>
      </c>
      <c r="AH198" s="85">
        <f t="shared" si="36"/>
        <v>0</v>
      </c>
      <c r="AI198" s="18">
        <f t="shared" si="37"/>
        <v>0</v>
      </c>
      <c r="AJ198" s="15">
        <f t="shared" si="38"/>
        <v>0</v>
      </c>
      <c r="AK198" s="81"/>
      <c r="AL198"/>
      <c r="AM198"/>
      <c r="AN198"/>
    </row>
    <row r="199" spans="1:40" ht="18.75">
      <c r="A199" s="19">
        <v>190</v>
      </c>
      <c r="B199" s="19" t="s">
        <v>925</v>
      </c>
      <c r="C199" s="19">
        <v>190</v>
      </c>
      <c r="D199" s="21"/>
      <c r="E199" s="34">
        <f t="shared" si="29"/>
        <v>0</v>
      </c>
      <c r="F199" s="35">
        <f t="shared" si="30"/>
        <v>0</v>
      </c>
      <c r="G199" s="34">
        <f t="shared" si="31"/>
        <v>0.74</v>
      </c>
      <c r="H199" s="36">
        <f t="shared" si="32"/>
        <v>3984</v>
      </c>
      <c r="I199" s="21"/>
      <c r="J199" s="19">
        <v>0</v>
      </c>
      <c r="K199" s="19">
        <v>0</v>
      </c>
      <c r="L199" s="16"/>
      <c r="M199" s="16"/>
      <c r="N199" s="36">
        <f t="shared" si="33"/>
        <v>0</v>
      </c>
      <c r="O199" s="36">
        <f t="shared" si="34"/>
        <v>3984</v>
      </c>
      <c r="P199" s="20"/>
      <c r="Q199" s="85">
        <f t="shared" si="26"/>
        <v>7968.74</v>
      </c>
      <c r="R199" s="20"/>
      <c r="S199" s="15">
        <f t="shared" si="27"/>
        <v>0</v>
      </c>
      <c r="T199">
        <v>190</v>
      </c>
      <c r="U199"/>
      <c r="V199"/>
      <c r="W199" s="15">
        <f t="shared" si="28"/>
        <v>0</v>
      </c>
      <c r="X199">
        <v>190</v>
      </c>
      <c r="Y199">
        <v>0.74</v>
      </c>
      <c r="Z199">
        <v>3984</v>
      </c>
      <c r="AA199"/>
      <c r="AB199" s="115">
        <f>dec!E199</f>
        <v>0</v>
      </c>
      <c r="AC199" s="113">
        <f>dec!F199</f>
        <v>0</v>
      </c>
      <c r="AD199" s="115">
        <f>dec!G199</f>
        <v>1</v>
      </c>
      <c r="AE199" s="113">
        <f>dec!H199</f>
        <v>5000</v>
      </c>
      <c r="AF199" s="16"/>
      <c r="AG199" s="18">
        <f t="shared" si="35"/>
        <v>0</v>
      </c>
      <c r="AH199" s="85">
        <f t="shared" si="36"/>
        <v>0</v>
      </c>
      <c r="AI199" s="18">
        <f t="shared" si="37"/>
        <v>-0.26</v>
      </c>
      <c r="AJ199" s="15">
        <f t="shared" si="38"/>
        <v>-1016</v>
      </c>
      <c r="AK199" s="81"/>
      <c r="AL199"/>
      <c r="AM199"/>
      <c r="AN199"/>
    </row>
    <row r="200" spans="1:40" ht="18.75">
      <c r="A200" s="19">
        <v>191</v>
      </c>
      <c r="B200" s="19" t="s">
        <v>899</v>
      </c>
      <c r="C200" s="19">
        <v>191</v>
      </c>
      <c r="D200" s="21"/>
      <c r="E200" s="34">
        <f t="shared" si="29"/>
        <v>52</v>
      </c>
      <c r="F200" s="35">
        <f t="shared" si="30"/>
        <v>323728</v>
      </c>
      <c r="G200" s="34">
        <f t="shared" si="31"/>
        <v>40.980000000000004</v>
      </c>
      <c r="H200" s="36">
        <f t="shared" si="32"/>
        <v>229751</v>
      </c>
      <c r="I200" s="21"/>
      <c r="J200" s="19">
        <v>0</v>
      </c>
      <c r="K200" s="19">
        <v>0</v>
      </c>
      <c r="L200" s="16"/>
      <c r="M200" s="16"/>
      <c r="N200" s="36">
        <f t="shared" si="33"/>
        <v>323728</v>
      </c>
      <c r="O200" s="36">
        <f t="shared" si="34"/>
        <v>229751</v>
      </c>
      <c r="P200" s="20"/>
      <c r="Q200" s="85">
        <f t="shared" si="26"/>
        <v>1107050.98</v>
      </c>
      <c r="R200" s="20"/>
      <c r="S200" s="15">
        <f t="shared" si="27"/>
        <v>0</v>
      </c>
      <c r="T200" s="122">
        <v>191</v>
      </c>
      <c r="U200" s="71">
        <v>52</v>
      </c>
      <c r="V200" s="71">
        <v>323728</v>
      </c>
      <c r="W200" s="15">
        <f t="shared" si="28"/>
        <v>0</v>
      </c>
      <c r="X200">
        <v>191</v>
      </c>
      <c r="Y200">
        <v>40.980000000000004</v>
      </c>
      <c r="Z200">
        <v>229751</v>
      </c>
      <c r="AA200"/>
      <c r="AB200" s="115">
        <f>dec!E200</f>
        <v>52</v>
      </c>
      <c r="AC200" s="113">
        <f>dec!F200</f>
        <v>308926</v>
      </c>
      <c r="AD200" s="115">
        <f>dec!G200</f>
        <v>37</v>
      </c>
      <c r="AE200" s="113">
        <f>dec!H200</f>
        <v>207987</v>
      </c>
      <c r="AF200" s="16"/>
      <c r="AG200" s="18">
        <f t="shared" si="35"/>
        <v>0</v>
      </c>
      <c r="AH200" s="85">
        <f t="shared" si="36"/>
        <v>14802</v>
      </c>
      <c r="AI200" s="18">
        <f t="shared" si="37"/>
        <v>3.980000000000004</v>
      </c>
      <c r="AJ200" s="15">
        <f t="shared" si="38"/>
        <v>21764</v>
      </c>
      <c r="AK200" s="81"/>
      <c r="AL200"/>
      <c r="AM200"/>
      <c r="AN200"/>
    </row>
    <row r="201" spans="1:40" s="1" customFormat="1" ht="18.75">
      <c r="A201" s="17">
        <v>192</v>
      </c>
      <c r="B201" s="17" t="s">
        <v>944</v>
      </c>
      <c r="C201" s="17">
        <v>192</v>
      </c>
      <c r="D201" s="21"/>
      <c r="E201" s="34">
        <f t="shared" si="29"/>
        <v>0</v>
      </c>
      <c r="F201" s="35">
        <f t="shared" si="30"/>
        <v>0</v>
      </c>
      <c r="G201" s="34">
        <f t="shared" si="31"/>
        <v>0</v>
      </c>
      <c r="H201" s="36">
        <f t="shared" si="32"/>
        <v>0</v>
      </c>
      <c r="I201" s="21"/>
      <c r="J201" s="17">
        <v>0</v>
      </c>
      <c r="K201" s="17">
        <v>0</v>
      </c>
      <c r="L201" s="16"/>
      <c r="M201" s="16"/>
      <c r="N201" s="36">
        <f t="shared" si="33"/>
        <v>0</v>
      </c>
      <c r="O201" s="36">
        <f t="shared" si="34"/>
        <v>0</v>
      </c>
      <c r="P201" s="16"/>
      <c r="Q201" s="85">
        <f t="shared" si="26"/>
        <v>0</v>
      </c>
      <c r="R201" s="16"/>
      <c r="S201" s="15">
        <f t="shared" si="27"/>
        <v>0</v>
      </c>
      <c r="T201">
        <v>192</v>
      </c>
      <c r="U201"/>
      <c r="V201"/>
      <c r="W201" s="15">
        <f t="shared" si="28"/>
        <v>0</v>
      </c>
      <c r="X201">
        <v>192</v>
      </c>
      <c r="Y201"/>
      <c r="Z201"/>
      <c r="AA201"/>
      <c r="AB201" s="115">
        <f>dec!E201</f>
        <v>0</v>
      </c>
      <c r="AC201" s="113">
        <f>dec!F201</f>
        <v>0</v>
      </c>
      <c r="AD201" s="115">
        <f>dec!G201</f>
        <v>0</v>
      </c>
      <c r="AE201" s="113">
        <f>dec!H201</f>
        <v>0</v>
      </c>
      <c r="AF201" s="16"/>
      <c r="AG201" s="18">
        <f t="shared" si="35"/>
        <v>0</v>
      </c>
      <c r="AH201" s="85">
        <f t="shared" si="36"/>
        <v>0</v>
      </c>
      <c r="AI201" s="18">
        <f t="shared" si="37"/>
        <v>0</v>
      </c>
      <c r="AJ201" s="15">
        <f t="shared" si="38"/>
        <v>0</v>
      </c>
      <c r="AK201" s="81"/>
      <c r="AL201"/>
      <c r="AM201"/>
      <c r="AN201"/>
    </row>
    <row r="202" spans="1:40" s="1" customFormat="1" ht="18.75">
      <c r="A202" s="17">
        <v>193</v>
      </c>
      <c r="B202" s="17" t="s">
        <v>945</v>
      </c>
      <c r="C202" s="17">
        <v>193</v>
      </c>
      <c r="D202" s="21"/>
      <c r="E202" s="34">
        <f t="shared" si="29"/>
        <v>0</v>
      </c>
      <c r="F202" s="35">
        <f t="shared" si="30"/>
        <v>0</v>
      </c>
      <c r="G202" s="34">
        <f t="shared" si="31"/>
        <v>0</v>
      </c>
      <c r="H202" s="36">
        <f t="shared" si="32"/>
        <v>0</v>
      </c>
      <c r="I202" s="21"/>
      <c r="J202" s="17">
        <v>0</v>
      </c>
      <c r="K202" s="17">
        <v>0</v>
      </c>
      <c r="L202" s="16"/>
      <c r="M202" s="16"/>
      <c r="N202" s="36">
        <f t="shared" si="33"/>
        <v>0</v>
      </c>
      <c r="O202" s="36">
        <f t="shared" si="34"/>
        <v>0</v>
      </c>
      <c r="P202" s="16"/>
      <c r="Q202" s="85">
        <f t="shared" ref="Q202:Q265" si="39">SUM(E202:O202)</f>
        <v>0</v>
      </c>
      <c r="R202" s="16"/>
      <c r="S202" s="15">
        <f t="shared" ref="S202:S265" si="40">ABS(A202-T202)</f>
        <v>0</v>
      </c>
      <c r="T202">
        <v>193</v>
      </c>
      <c r="U202"/>
      <c r="V202"/>
      <c r="W202" s="15">
        <f t="shared" ref="W202:W265" si="41">ABS(X202-A202)</f>
        <v>0</v>
      </c>
      <c r="X202">
        <v>193</v>
      </c>
      <c r="Y202"/>
      <c r="Z202"/>
      <c r="AA202"/>
      <c r="AB202" s="115">
        <f>dec!E202</f>
        <v>0</v>
      </c>
      <c r="AC202" s="113">
        <f>dec!F202</f>
        <v>0</v>
      </c>
      <c r="AD202" s="115">
        <f>dec!G202</f>
        <v>0</v>
      </c>
      <c r="AE202" s="113">
        <f>dec!H202</f>
        <v>0</v>
      </c>
      <c r="AF202" s="16"/>
      <c r="AG202" s="18">
        <f t="shared" si="35"/>
        <v>0</v>
      </c>
      <c r="AH202" s="85">
        <f t="shared" si="36"/>
        <v>0</v>
      </c>
      <c r="AI202" s="18">
        <f t="shared" si="37"/>
        <v>0</v>
      </c>
      <c r="AJ202" s="15">
        <f t="shared" si="38"/>
        <v>0</v>
      </c>
      <c r="AK202" s="81"/>
      <c r="AL202"/>
      <c r="AM202"/>
      <c r="AN202"/>
    </row>
    <row r="203" spans="1:40" s="1" customFormat="1" ht="18.75">
      <c r="A203" s="17">
        <v>194</v>
      </c>
      <c r="B203" s="17" t="s">
        <v>946</v>
      </c>
      <c r="C203" s="17">
        <v>194</v>
      </c>
      <c r="D203" s="21"/>
      <c r="E203" s="34">
        <f t="shared" ref="E203:E266" si="42">U203</f>
        <v>0</v>
      </c>
      <c r="F203" s="35">
        <f t="shared" ref="F203:F266" si="43">V203</f>
        <v>0</v>
      </c>
      <c r="G203" s="34">
        <f t="shared" ref="G203:G266" si="44">Y203</f>
        <v>0</v>
      </c>
      <c r="H203" s="36">
        <f t="shared" ref="H203:H266" si="45">Z203</f>
        <v>0</v>
      </c>
      <c r="I203" s="21"/>
      <c r="J203" s="17">
        <v>0</v>
      </c>
      <c r="K203" s="17">
        <v>0</v>
      </c>
      <c r="L203" s="16"/>
      <c r="M203" s="16"/>
      <c r="N203" s="36">
        <f t="shared" ref="N203:N266" si="46">F203+J203</f>
        <v>0</v>
      </c>
      <c r="O203" s="36">
        <f t="shared" ref="O203:O266" si="47">H203+K203</f>
        <v>0</v>
      </c>
      <c r="P203" s="16"/>
      <c r="Q203" s="85">
        <f t="shared" si="39"/>
        <v>0</v>
      </c>
      <c r="R203" s="16"/>
      <c r="S203" s="15">
        <f t="shared" si="40"/>
        <v>0</v>
      </c>
      <c r="T203">
        <v>194</v>
      </c>
      <c r="U203"/>
      <c r="V203"/>
      <c r="W203" s="15">
        <f t="shared" si="41"/>
        <v>0</v>
      </c>
      <c r="X203">
        <v>194</v>
      </c>
      <c r="Y203"/>
      <c r="Z203"/>
      <c r="AA203"/>
      <c r="AB203" s="115">
        <f>dec!E203</f>
        <v>0</v>
      </c>
      <c r="AC203" s="113">
        <f>dec!F203</f>
        <v>0</v>
      </c>
      <c r="AD203" s="115">
        <f>dec!G203</f>
        <v>0</v>
      </c>
      <c r="AE203" s="113">
        <f>dec!H203</f>
        <v>0</v>
      </c>
      <c r="AF203" s="16"/>
      <c r="AG203" s="18">
        <f t="shared" ref="AG203:AG266" si="48">U203-AB203</f>
        <v>0</v>
      </c>
      <c r="AH203" s="85">
        <f t="shared" ref="AH203:AH266" si="49">V203-AC203</f>
        <v>0</v>
      </c>
      <c r="AI203" s="18">
        <f t="shared" ref="AI203:AI266" si="50">Y203-AD203</f>
        <v>0</v>
      </c>
      <c r="AJ203" s="15">
        <f t="shared" ref="AJ203:AJ266" si="51">Z203-AE203</f>
        <v>0</v>
      </c>
      <c r="AK203" s="81"/>
      <c r="AL203"/>
      <c r="AM203"/>
      <c r="AN203"/>
    </row>
    <row r="204" spans="1:40" s="1" customFormat="1" ht="18.75">
      <c r="A204" s="17">
        <v>195</v>
      </c>
      <c r="B204" s="17" t="s">
        <v>918</v>
      </c>
      <c r="C204" s="17">
        <v>195</v>
      </c>
      <c r="D204" s="21"/>
      <c r="E204" s="34">
        <f t="shared" si="42"/>
        <v>0</v>
      </c>
      <c r="F204" s="35">
        <f t="shared" si="43"/>
        <v>0</v>
      </c>
      <c r="G204" s="34">
        <f t="shared" si="44"/>
        <v>1</v>
      </c>
      <c r="H204" s="36">
        <f t="shared" si="45"/>
        <v>5000</v>
      </c>
      <c r="I204" s="21"/>
      <c r="J204" s="17">
        <v>0</v>
      </c>
      <c r="K204" s="17">
        <v>0</v>
      </c>
      <c r="L204" s="16"/>
      <c r="M204" s="16"/>
      <c r="N204" s="36">
        <f t="shared" si="46"/>
        <v>0</v>
      </c>
      <c r="O204" s="36">
        <f t="shared" si="47"/>
        <v>5000</v>
      </c>
      <c r="P204" s="16"/>
      <c r="Q204" s="85">
        <f t="shared" si="39"/>
        <v>10001</v>
      </c>
      <c r="R204" s="16"/>
      <c r="S204" s="15">
        <f t="shared" si="40"/>
        <v>0</v>
      </c>
      <c r="T204">
        <v>195</v>
      </c>
      <c r="U204"/>
      <c r="V204"/>
      <c r="W204" s="15">
        <f t="shared" si="41"/>
        <v>0</v>
      </c>
      <c r="X204">
        <v>195</v>
      </c>
      <c r="Y204">
        <v>1</v>
      </c>
      <c r="Z204">
        <v>5000</v>
      </c>
      <c r="AA204"/>
      <c r="AB204" s="115">
        <f>dec!E204</f>
        <v>0</v>
      </c>
      <c r="AC204" s="113">
        <f>dec!F204</f>
        <v>0</v>
      </c>
      <c r="AD204" s="115">
        <f>dec!G204</f>
        <v>1</v>
      </c>
      <c r="AE204" s="113">
        <f>dec!H204</f>
        <v>5000</v>
      </c>
      <c r="AF204" s="16"/>
      <c r="AG204" s="18">
        <f t="shared" si="48"/>
        <v>0</v>
      </c>
      <c r="AH204" s="85">
        <f t="shared" si="49"/>
        <v>0</v>
      </c>
      <c r="AI204" s="18">
        <f t="shared" si="50"/>
        <v>0</v>
      </c>
      <c r="AJ204" s="15">
        <f t="shared" si="51"/>
        <v>0</v>
      </c>
      <c r="AK204" s="81"/>
      <c r="AL204"/>
      <c r="AM204"/>
      <c r="AN204"/>
    </row>
    <row r="205" spans="1:40" s="1" customFormat="1" ht="18.75">
      <c r="A205" s="17">
        <v>196</v>
      </c>
      <c r="B205" s="17" t="s">
        <v>947</v>
      </c>
      <c r="C205" s="17">
        <v>196</v>
      </c>
      <c r="D205" s="21"/>
      <c r="E205" s="34">
        <f t="shared" si="42"/>
        <v>0</v>
      </c>
      <c r="F205" s="35">
        <f t="shared" si="43"/>
        <v>0</v>
      </c>
      <c r="G205" s="34">
        <f t="shared" si="44"/>
        <v>1.48</v>
      </c>
      <c r="H205" s="36">
        <f t="shared" si="45"/>
        <v>7400</v>
      </c>
      <c r="I205" s="21"/>
      <c r="J205" s="17">
        <v>0</v>
      </c>
      <c r="K205" s="17">
        <v>0</v>
      </c>
      <c r="L205" s="16"/>
      <c r="M205" s="16"/>
      <c r="N205" s="36">
        <f t="shared" si="46"/>
        <v>0</v>
      </c>
      <c r="O205" s="36">
        <f t="shared" si="47"/>
        <v>7400</v>
      </c>
      <c r="P205" s="16"/>
      <c r="Q205" s="85">
        <f t="shared" si="39"/>
        <v>14801.48</v>
      </c>
      <c r="R205" s="16"/>
      <c r="S205" s="15">
        <f t="shared" si="40"/>
        <v>0</v>
      </c>
      <c r="T205">
        <v>196</v>
      </c>
      <c r="U205"/>
      <c r="V205"/>
      <c r="W205" s="15">
        <f t="shared" si="41"/>
        <v>0</v>
      </c>
      <c r="X205">
        <v>196</v>
      </c>
      <c r="Y205">
        <v>1.48</v>
      </c>
      <c r="Z205">
        <v>7400</v>
      </c>
      <c r="AA205"/>
      <c r="AB205" s="115">
        <f>dec!E205</f>
        <v>0</v>
      </c>
      <c r="AC205" s="113">
        <f>dec!F205</f>
        <v>0</v>
      </c>
      <c r="AD205" s="115">
        <f>dec!G205</f>
        <v>0</v>
      </c>
      <c r="AE205" s="113">
        <f>dec!H205</f>
        <v>0</v>
      </c>
      <c r="AF205" s="16"/>
      <c r="AG205" s="18">
        <f t="shared" si="48"/>
        <v>0</v>
      </c>
      <c r="AH205" s="85">
        <f t="shared" si="49"/>
        <v>0</v>
      </c>
      <c r="AI205" s="18">
        <f t="shared" si="50"/>
        <v>1.48</v>
      </c>
      <c r="AJ205" s="15">
        <f t="shared" si="51"/>
        <v>7400</v>
      </c>
      <c r="AK205" s="81"/>
      <c r="AL205"/>
      <c r="AM205"/>
      <c r="AN205"/>
    </row>
    <row r="206" spans="1:40" s="1" customFormat="1" ht="18.75">
      <c r="A206" s="17">
        <v>197</v>
      </c>
      <c r="B206" s="17" t="s">
        <v>948</v>
      </c>
      <c r="C206" s="17">
        <v>197</v>
      </c>
      <c r="D206" s="21"/>
      <c r="E206" s="34">
        <f t="shared" si="42"/>
        <v>0</v>
      </c>
      <c r="F206" s="35">
        <f t="shared" si="43"/>
        <v>0</v>
      </c>
      <c r="G206" s="34">
        <f t="shared" si="44"/>
        <v>1.62</v>
      </c>
      <c r="H206" s="36">
        <f t="shared" si="45"/>
        <v>10883</v>
      </c>
      <c r="I206" s="21"/>
      <c r="J206" s="17">
        <v>0</v>
      </c>
      <c r="K206" s="17">
        <v>0</v>
      </c>
      <c r="L206" s="16"/>
      <c r="M206" s="16"/>
      <c r="N206" s="36">
        <f t="shared" si="46"/>
        <v>0</v>
      </c>
      <c r="O206" s="36">
        <f t="shared" si="47"/>
        <v>10883</v>
      </c>
      <c r="P206" s="16"/>
      <c r="Q206" s="85">
        <f t="shared" si="39"/>
        <v>21767.620000000003</v>
      </c>
      <c r="R206" s="16"/>
      <c r="S206" s="15">
        <f t="shared" si="40"/>
        <v>0</v>
      </c>
      <c r="T206">
        <v>197</v>
      </c>
      <c r="U206"/>
      <c r="V206"/>
      <c r="W206" s="15">
        <f t="shared" si="41"/>
        <v>0</v>
      </c>
      <c r="X206">
        <v>197</v>
      </c>
      <c r="Y206">
        <v>1.62</v>
      </c>
      <c r="Z206">
        <v>10883</v>
      </c>
      <c r="AA206"/>
      <c r="AB206" s="115">
        <f>dec!E206</f>
        <v>0</v>
      </c>
      <c r="AC206" s="113">
        <f>dec!F206</f>
        <v>0</v>
      </c>
      <c r="AD206" s="115">
        <f>dec!G206</f>
        <v>1</v>
      </c>
      <c r="AE206" s="113">
        <f>dec!H206</f>
        <v>6700</v>
      </c>
      <c r="AF206" s="16"/>
      <c r="AG206" s="18">
        <f t="shared" si="48"/>
        <v>0</v>
      </c>
      <c r="AH206" s="85">
        <f t="shared" si="49"/>
        <v>0</v>
      </c>
      <c r="AI206" s="18">
        <f t="shared" si="50"/>
        <v>0.62000000000000011</v>
      </c>
      <c r="AJ206" s="15">
        <f t="shared" si="51"/>
        <v>4183</v>
      </c>
      <c r="AK206" s="81"/>
      <c r="AL206"/>
      <c r="AM206"/>
      <c r="AN206"/>
    </row>
    <row r="207" spans="1:40" ht="18.75">
      <c r="A207" s="19">
        <v>198</v>
      </c>
      <c r="B207" s="19" t="s">
        <v>830</v>
      </c>
      <c r="C207" s="19">
        <v>198</v>
      </c>
      <c r="D207" s="21"/>
      <c r="E207" s="34">
        <f t="shared" si="42"/>
        <v>39</v>
      </c>
      <c r="F207" s="35">
        <f t="shared" si="43"/>
        <v>261473</v>
      </c>
      <c r="G207" s="34">
        <f t="shared" si="44"/>
        <v>13.229999999999999</v>
      </c>
      <c r="H207" s="36">
        <f t="shared" si="45"/>
        <v>87515</v>
      </c>
      <c r="I207" s="21"/>
      <c r="J207" s="19">
        <v>0</v>
      </c>
      <c r="K207" s="19">
        <v>0</v>
      </c>
      <c r="L207" s="16"/>
      <c r="M207" s="16"/>
      <c r="N207" s="36">
        <f t="shared" si="46"/>
        <v>261473</v>
      </c>
      <c r="O207" s="36">
        <f t="shared" si="47"/>
        <v>87515</v>
      </c>
      <c r="P207" s="20"/>
      <c r="Q207" s="85">
        <f t="shared" si="39"/>
        <v>698028.23</v>
      </c>
      <c r="R207" s="20"/>
      <c r="S207" s="15">
        <f t="shared" si="40"/>
        <v>0</v>
      </c>
      <c r="T207" s="122">
        <v>198</v>
      </c>
      <c r="U207" s="71">
        <v>39</v>
      </c>
      <c r="V207" s="71">
        <v>261473</v>
      </c>
      <c r="W207" s="15">
        <f t="shared" si="41"/>
        <v>0</v>
      </c>
      <c r="X207">
        <v>198</v>
      </c>
      <c r="Y207">
        <v>13.229999999999999</v>
      </c>
      <c r="Z207">
        <v>87515</v>
      </c>
      <c r="AA207"/>
      <c r="AB207" s="115">
        <f>dec!E207</f>
        <v>39</v>
      </c>
      <c r="AC207" s="113">
        <f>dec!F207</f>
        <v>261473</v>
      </c>
      <c r="AD207" s="115">
        <f>dec!G207</f>
        <v>11</v>
      </c>
      <c r="AE207" s="113">
        <f>dec!H207</f>
        <v>74094</v>
      </c>
      <c r="AF207" s="16"/>
      <c r="AG207" s="18">
        <f t="shared" si="48"/>
        <v>0</v>
      </c>
      <c r="AH207" s="85">
        <f t="shared" si="49"/>
        <v>0</v>
      </c>
      <c r="AI207" s="18">
        <f t="shared" si="50"/>
        <v>2.2299999999999986</v>
      </c>
      <c r="AJ207" s="15">
        <f t="shared" si="51"/>
        <v>13421</v>
      </c>
      <c r="AK207" s="81"/>
      <c r="AL207"/>
      <c r="AM207"/>
      <c r="AN207"/>
    </row>
    <row r="208" spans="1:40" s="1" customFormat="1" ht="18.75">
      <c r="A208" s="17">
        <v>199</v>
      </c>
      <c r="B208" s="17" t="s">
        <v>889</v>
      </c>
      <c r="C208" s="17">
        <v>199</v>
      </c>
      <c r="D208" s="21"/>
      <c r="E208" s="34">
        <f t="shared" si="42"/>
        <v>0</v>
      </c>
      <c r="F208" s="35">
        <f t="shared" si="43"/>
        <v>0</v>
      </c>
      <c r="G208" s="34">
        <f t="shared" si="44"/>
        <v>5.91</v>
      </c>
      <c r="H208" s="36">
        <f t="shared" si="45"/>
        <v>38205</v>
      </c>
      <c r="I208" s="21"/>
      <c r="J208" s="17">
        <v>0</v>
      </c>
      <c r="K208" s="17">
        <v>0</v>
      </c>
      <c r="L208" s="16"/>
      <c r="M208" s="16"/>
      <c r="N208" s="36">
        <f t="shared" si="46"/>
        <v>0</v>
      </c>
      <c r="O208" s="36">
        <f t="shared" si="47"/>
        <v>38205</v>
      </c>
      <c r="P208" s="16"/>
      <c r="Q208" s="85">
        <f t="shared" si="39"/>
        <v>76415.91</v>
      </c>
      <c r="R208" s="16"/>
      <c r="S208" s="15">
        <f t="shared" si="40"/>
        <v>0</v>
      </c>
      <c r="T208">
        <v>199</v>
      </c>
      <c r="U208"/>
      <c r="V208"/>
      <c r="W208" s="15">
        <f t="shared" si="41"/>
        <v>0</v>
      </c>
      <c r="X208">
        <v>199</v>
      </c>
      <c r="Y208">
        <v>5.91</v>
      </c>
      <c r="Z208">
        <v>38205</v>
      </c>
      <c r="AA208"/>
      <c r="AB208" s="115">
        <f>dec!E208</f>
        <v>0</v>
      </c>
      <c r="AC208" s="113">
        <f>dec!F208</f>
        <v>0</v>
      </c>
      <c r="AD208" s="115">
        <f>dec!G208</f>
        <v>6</v>
      </c>
      <c r="AE208" s="113">
        <f>dec!H208</f>
        <v>42500</v>
      </c>
      <c r="AF208" s="16"/>
      <c r="AG208" s="18">
        <f t="shared" si="48"/>
        <v>0</v>
      </c>
      <c r="AH208" s="85">
        <f t="shared" si="49"/>
        <v>0</v>
      </c>
      <c r="AI208" s="18">
        <f t="shared" si="50"/>
        <v>-8.9999999999999858E-2</v>
      </c>
      <c r="AJ208" s="15">
        <f t="shared" si="51"/>
        <v>-4295</v>
      </c>
      <c r="AK208" s="81"/>
      <c r="AL208"/>
      <c r="AM208"/>
      <c r="AN208"/>
    </row>
    <row r="209" spans="1:40" s="1" customFormat="1" ht="18.75">
      <c r="A209" s="17">
        <v>200</v>
      </c>
      <c r="B209" s="17" t="s">
        <v>949</v>
      </c>
      <c r="C209" s="17">
        <v>200</v>
      </c>
      <c r="D209" s="21"/>
      <c r="E209" s="34">
        <f t="shared" si="42"/>
        <v>0</v>
      </c>
      <c r="F209" s="35">
        <f t="shared" si="43"/>
        <v>0</v>
      </c>
      <c r="G209" s="34">
        <f t="shared" si="44"/>
        <v>1</v>
      </c>
      <c r="H209" s="36">
        <f t="shared" si="45"/>
        <v>5000</v>
      </c>
      <c r="I209" s="21"/>
      <c r="J209" s="17">
        <v>0</v>
      </c>
      <c r="K209" s="17">
        <v>0</v>
      </c>
      <c r="L209" s="16"/>
      <c r="M209" s="16"/>
      <c r="N209" s="36">
        <f t="shared" si="46"/>
        <v>0</v>
      </c>
      <c r="O209" s="36">
        <f t="shared" si="47"/>
        <v>5000</v>
      </c>
      <c r="P209" s="16"/>
      <c r="Q209" s="85">
        <f t="shared" si="39"/>
        <v>10001</v>
      </c>
      <c r="R209" s="16"/>
      <c r="S209" s="15">
        <f t="shared" si="40"/>
        <v>0</v>
      </c>
      <c r="T209">
        <v>200</v>
      </c>
      <c r="U209"/>
      <c r="V209"/>
      <c r="W209" s="15">
        <f t="shared" si="41"/>
        <v>0</v>
      </c>
      <c r="X209">
        <v>200</v>
      </c>
      <c r="Y209">
        <v>1</v>
      </c>
      <c r="Z209">
        <v>5000</v>
      </c>
      <c r="AA209"/>
      <c r="AB209" s="115">
        <f>dec!E209</f>
        <v>0</v>
      </c>
      <c r="AC209" s="113">
        <f>dec!F209</f>
        <v>0</v>
      </c>
      <c r="AD209" s="115">
        <f>dec!G209</f>
        <v>1</v>
      </c>
      <c r="AE209" s="113">
        <f>dec!H209</f>
        <v>5000</v>
      </c>
      <c r="AF209" s="16"/>
      <c r="AG209" s="18">
        <f t="shared" si="48"/>
        <v>0</v>
      </c>
      <c r="AH209" s="85">
        <f t="shared" si="49"/>
        <v>0</v>
      </c>
      <c r="AI209" s="18">
        <f t="shared" si="50"/>
        <v>0</v>
      </c>
      <c r="AJ209" s="15">
        <f t="shared" si="51"/>
        <v>0</v>
      </c>
      <c r="AK209" s="81"/>
      <c r="AL209"/>
      <c r="AM209"/>
      <c r="AN209"/>
    </row>
    <row r="210" spans="1:40" ht="18.75">
      <c r="A210" s="19">
        <v>201</v>
      </c>
      <c r="B210" s="19" t="s">
        <v>950</v>
      </c>
      <c r="C210" s="19">
        <v>201</v>
      </c>
      <c r="D210" s="21"/>
      <c r="E210" s="34">
        <f t="shared" si="42"/>
        <v>0</v>
      </c>
      <c r="F210" s="35">
        <f t="shared" si="43"/>
        <v>0</v>
      </c>
      <c r="G210" s="34">
        <f t="shared" si="44"/>
        <v>97.01</v>
      </c>
      <c r="H210" s="36">
        <f t="shared" si="45"/>
        <v>618448</v>
      </c>
      <c r="I210" s="21"/>
      <c r="J210" s="19">
        <v>0</v>
      </c>
      <c r="K210" s="19">
        <v>0</v>
      </c>
      <c r="L210" s="16"/>
      <c r="M210" s="16"/>
      <c r="N210" s="36">
        <f t="shared" si="46"/>
        <v>0</v>
      </c>
      <c r="O210" s="36">
        <f t="shared" si="47"/>
        <v>618448</v>
      </c>
      <c r="P210" s="20"/>
      <c r="Q210" s="85">
        <f t="shared" si="39"/>
        <v>1236993.01</v>
      </c>
      <c r="R210" s="20"/>
      <c r="S210" s="15">
        <f t="shared" si="40"/>
        <v>0</v>
      </c>
      <c r="T210">
        <v>201</v>
      </c>
      <c r="U210"/>
      <c r="V210"/>
      <c r="W210" s="15">
        <f t="shared" si="41"/>
        <v>0</v>
      </c>
      <c r="X210">
        <v>201</v>
      </c>
      <c r="Y210">
        <v>97.01</v>
      </c>
      <c r="Z210">
        <v>618448</v>
      </c>
      <c r="AA210"/>
      <c r="AB210" s="115">
        <f>dec!E210</f>
        <v>0</v>
      </c>
      <c r="AC210" s="113">
        <f>dec!F210</f>
        <v>0</v>
      </c>
      <c r="AD210" s="115">
        <f>dec!G210</f>
        <v>78</v>
      </c>
      <c r="AE210" s="113">
        <f>dec!H210</f>
        <v>505748</v>
      </c>
      <c r="AF210" s="16"/>
      <c r="AG210" s="18">
        <f t="shared" si="48"/>
        <v>0</v>
      </c>
      <c r="AH210" s="85">
        <f t="shared" si="49"/>
        <v>0</v>
      </c>
      <c r="AI210" s="18">
        <f t="shared" si="50"/>
        <v>19.010000000000005</v>
      </c>
      <c r="AJ210" s="15">
        <f t="shared" si="51"/>
        <v>112700</v>
      </c>
      <c r="AK210" s="81"/>
      <c r="AL210"/>
      <c r="AM210"/>
      <c r="AN210"/>
    </row>
    <row r="211" spans="1:40" s="1" customFormat="1" ht="18.75">
      <c r="A211" s="17">
        <v>202</v>
      </c>
      <c r="B211" s="17" t="s">
        <v>951</v>
      </c>
      <c r="C211" s="17">
        <v>202</v>
      </c>
      <c r="D211" s="21"/>
      <c r="E211" s="34">
        <f t="shared" si="42"/>
        <v>0</v>
      </c>
      <c r="F211" s="35">
        <f t="shared" si="43"/>
        <v>0</v>
      </c>
      <c r="G211" s="34">
        <f t="shared" si="44"/>
        <v>0</v>
      </c>
      <c r="H211" s="36">
        <f t="shared" si="45"/>
        <v>0</v>
      </c>
      <c r="I211" s="21"/>
      <c r="J211" s="17">
        <v>0</v>
      </c>
      <c r="K211" s="17">
        <v>0</v>
      </c>
      <c r="L211" s="16"/>
      <c r="M211" s="16"/>
      <c r="N211" s="36">
        <f t="shared" si="46"/>
        <v>0</v>
      </c>
      <c r="O211" s="36">
        <f t="shared" si="47"/>
        <v>0</v>
      </c>
      <c r="P211" s="16"/>
      <c r="Q211" s="85">
        <f t="shared" si="39"/>
        <v>0</v>
      </c>
      <c r="R211" s="16"/>
      <c r="S211" s="15">
        <f t="shared" si="40"/>
        <v>0</v>
      </c>
      <c r="T211">
        <v>202</v>
      </c>
      <c r="U211"/>
      <c r="V211"/>
      <c r="W211" s="15">
        <f t="shared" si="41"/>
        <v>0</v>
      </c>
      <c r="X211">
        <v>202</v>
      </c>
      <c r="Y211"/>
      <c r="Z211"/>
      <c r="AA211"/>
      <c r="AB211" s="115">
        <f>dec!E211</f>
        <v>0</v>
      </c>
      <c r="AC211" s="113">
        <f>dec!F211</f>
        <v>0</v>
      </c>
      <c r="AD211" s="115">
        <f>dec!G211</f>
        <v>0</v>
      </c>
      <c r="AE211" s="113">
        <f>dec!H211</f>
        <v>0</v>
      </c>
      <c r="AF211" s="16"/>
      <c r="AG211" s="18">
        <f t="shared" si="48"/>
        <v>0</v>
      </c>
      <c r="AH211" s="85">
        <f t="shared" si="49"/>
        <v>0</v>
      </c>
      <c r="AI211" s="18">
        <f t="shared" si="50"/>
        <v>0</v>
      </c>
      <c r="AJ211" s="15">
        <f t="shared" si="51"/>
        <v>0</v>
      </c>
      <c r="AK211" s="81"/>
      <c r="AL211"/>
      <c r="AM211"/>
      <c r="AN211"/>
    </row>
    <row r="212" spans="1:40" s="1" customFormat="1" ht="18.75">
      <c r="A212" s="17">
        <v>203</v>
      </c>
      <c r="B212" s="17" t="s">
        <v>954</v>
      </c>
      <c r="C212" s="17">
        <v>205</v>
      </c>
      <c r="D212" s="21"/>
      <c r="E212" s="34">
        <f t="shared" si="42"/>
        <v>0</v>
      </c>
      <c r="F212" s="35">
        <f t="shared" si="43"/>
        <v>0</v>
      </c>
      <c r="G212" s="34">
        <f t="shared" si="44"/>
        <v>0</v>
      </c>
      <c r="H212" s="36">
        <f t="shared" si="45"/>
        <v>0</v>
      </c>
      <c r="I212" s="21"/>
      <c r="J212" s="17">
        <v>0</v>
      </c>
      <c r="K212" s="17">
        <v>0</v>
      </c>
      <c r="L212" s="16"/>
      <c r="M212" s="16"/>
      <c r="N212" s="36">
        <f t="shared" si="46"/>
        <v>0</v>
      </c>
      <c r="O212" s="36">
        <f t="shared" si="47"/>
        <v>0</v>
      </c>
      <c r="P212" s="16"/>
      <c r="Q212" s="85">
        <f t="shared" si="39"/>
        <v>0</v>
      </c>
      <c r="R212" s="16"/>
      <c r="S212" s="15">
        <f t="shared" si="40"/>
        <v>0</v>
      </c>
      <c r="T212">
        <v>203</v>
      </c>
      <c r="U212"/>
      <c r="V212"/>
      <c r="W212" s="15">
        <f t="shared" si="41"/>
        <v>0</v>
      </c>
      <c r="X212">
        <v>203</v>
      </c>
      <c r="Y212"/>
      <c r="Z212"/>
      <c r="AA212"/>
      <c r="AB212" s="115">
        <f>dec!E212</f>
        <v>0</v>
      </c>
      <c r="AC212" s="113">
        <f>dec!F212</f>
        <v>0</v>
      </c>
      <c r="AD212" s="115">
        <f>dec!G212</f>
        <v>0</v>
      </c>
      <c r="AE212" s="113">
        <f>dec!H212</f>
        <v>0</v>
      </c>
      <c r="AF212" s="16"/>
      <c r="AG212" s="18">
        <f t="shared" si="48"/>
        <v>0</v>
      </c>
      <c r="AH212" s="85">
        <f t="shared" si="49"/>
        <v>0</v>
      </c>
      <c r="AI212" s="18">
        <f t="shared" si="50"/>
        <v>0</v>
      </c>
      <c r="AJ212" s="15">
        <f t="shared" si="51"/>
        <v>0</v>
      </c>
      <c r="AK212" s="81"/>
      <c r="AL212"/>
      <c r="AM212"/>
      <c r="AN212"/>
    </row>
    <row r="213" spans="1:40" ht="18.75">
      <c r="A213" s="19">
        <v>204</v>
      </c>
      <c r="B213" s="19" t="s">
        <v>821</v>
      </c>
      <c r="C213" s="19">
        <v>206</v>
      </c>
      <c r="D213" s="21"/>
      <c r="E213" s="34">
        <f t="shared" si="42"/>
        <v>42.019999999999996</v>
      </c>
      <c r="F213" s="35">
        <f t="shared" si="43"/>
        <v>641809</v>
      </c>
      <c r="G213" s="34">
        <f t="shared" si="44"/>
        <v>43.919999999999995</v>
      </c>
      <c r="H213" s="36">
        <f t="shared" si="45"/>
        <v>272752</v>
      </c>
      <c r="I213" s="21"/>
      <c r="J213" s="19">
        <v>0</v>
      </c>
      <c r="K213" s="19">
        <v>0</v>
      </c>
      <c r="L213" s="16"/>
      <c r="M213" s="16"/>
      <c r="N213" s="36">
        <f t="shared" si="46"/>
        <v>641809</v>
      </c>
      <c r="O213" s="36">
        <f t="shared" si="47"/>
        <v>272752</v>
      </c>
      <c r="P213" s="20"/>
      <c r="Q213" s="85">
        <f t="shared" si="39"/>
        <v>1829207.94</v>
      </c>
      <c r="R213" s="20"/>
      <c r="S213" s="15">
        <f t="shared" si="40"/>
        <v>0</v>
      </c>
      <c r="T213" s="122">
        <v>204</v>
      </c>
      <c r="U213" s="71">
        <v>42.019999999999996</v>
      </c>
      <c r="V213" s="71">
        <v>641809</v>
      </c>
      <c r="W213" s="15">
        <f t="shared" si="41"/>
        <v>0</v>
      </c>
      <c r="X213">
        <v>204</v>
      </c>
      <c r="Y213">
        <v>43.919999999999995</v>
      </c>
      <c r="Z213">
        <v>272752</v>
      </c>
      <c r="AA213"/>
      <c r="AB213" s="115">
        <f>dec!E213</f>
        <v>43</v>
      </c>
      <c r="AC213" s="113">
        <f>dec!F213</f>
        <v>671478</v>
      </c>
      <c r="AD213" s="115">
        <f>dec!G213</f>
        <v>44</v>
      </c>
      <c r="AE213" s="113">
        <f>dec!H213</f>
        <v>288690</v>
      </c>
      <c r="AF213" s="16"/>
      <c r="AG213" s="18">
        <f t="shared" si="48"/>
        <v>-0.98000000000000398</v>
      </c>
      <c r="AH213" s="85">
        <f t="shared" si="49"/>
        <v>-29669</v>
      </c>
      <c r="AI213" s="18">
        <f t="shared" si="50"/>
        <v>-8.00000000000054E-2</v>
      </c>
      <c r="AJ213" s="15">
        <f t="shared" si="51"/>
        <v>-15938</v>
      </c>
      <c r="AK213" s="81"/>
      <c r="AL213"/>
      <c r="AM213"/>
      <c r="AN213"/>
    </row>
    <row r="214" spans="1:40" s="1" customFormat="1" ht="18.75">
      <c r="A214" s="17">
        <v>205</v>
      </c>
      <c r="B214" s="17" t="s">
        <v>952</v>
      </c>
      <c r="C214" s="17">
        <v>203</v>
      </c>
      <c r="D214" s="21"/>
      <c r="E214" s="34">
        <f t="shared" si="42"/>
        <v>0</v>
      </c>
      <c r="F214" s="35">
        <f t="shared" si="43"/>
        <v>0</v>
      </c>
      <c r="G214" s="34">
        <f t="shared" si="44"/>
        <v>0</v>
      </c>
      <c r="H214" s="36">
        <f t="shared" si="45"/>
        <v>0</v>
      </c>
      <c r="I214" s="21"/>
      <c r="J214" s="17">
        <v>0</v>
      </c>
      <c r="K214" s="17">
        <v>0</v>
      </c>
      <c r="L214" s="16"/>
      <c r="M214" s="16"/>
      <c r="N214" s="36">
        <f t="shared" si="46"/>
        <v>0</v>
      </c>
      <c r="O214" s="36">
        <f t="shared" si="47"/>
        <v>0</v>
      </c>
      <c r="P214" s="16"/>
      <c r="Q214" s="85">
        <f t="shared" si="39"/>
        <v>0</v>
      </c>
      <c r="R214" s="16"/>
      <c r="S214" s="15">
        <f t="shared" si="40"/>
        <v>0</v>
      </c>
      <c r="T214">
        <v>205</v>
      </c>
      <c r="U214"/>
      <c r="V214"/>
      <c r="W214" s="15">
        <f t="shared" si="41"/>
        <v>0</v>
      </c>
      <c r="X214">
        <v>205</v>
      </c>
      <c r="Y214"/>
      <c r="Z214"/>
      <c r="AA214"/>
      <c r="AB214" s="115">
        <f>dec!E214</f>
        <v>0</v>
      </c>
      <c r="AC214" s="113">
        <f>dec!F214</f>
        <v>0</v>
      </c>
      <c r="AD214" s="115">
        <f>dec!G214</f>
        <v>0</v>
      </c>
      <c r="AE214" s="113">
        <f>dec!H214</f>
        <v>0</v>
      </c>
      <c r="AF214" s="16"/>
      <c r="AG214" s="18">
        <f t="shared" si="48"/>
        <v>0</v>
      </c>
      <c r="AH214" s="85">
        <f t="shared" si="49"/>
        <v>0</v>
      </c>
      <c r="AI214" s="18">
        <f t="shared" si="50"/>
        <v>0</v>
      </c>
      <c r="AJ214" s="15">
        <f t="shared" si="51"/>
        <v>0</v>
      </c>
      <c r="AK214" s="81"/>
      <c r="AL214"/>
      <c r="AM214"/>
      <c r="AN214"/>
    </row>
    <row r="215" spans="1:40" s="1" customFormat="1" ht="18.75">
      <c r="A215" s="17">
        <v>206</v>
      </c>
      <c r="B215" s="17" t="s">
        <v>953</v>
      </c>
      <c r="C215" s="17">
        <v>204</v>
      </c>
      <c r="D215" s="21"/>
      <c r="E215" s="34">
        <f t="shared" si="42"/>
        <v>0</v>
      </c>
      <c r="F215" s="35">
        <f t="shared" si="43"/>
        <v>0</v>
      </c>
      <c r="G215" s="34">
        <f t="shared" si="44"/>
        <v>0</v>
      </c>
      <c r="H215" s="36">
        <f t="shared" si="45"/>
        <v>0</v>
      </c>
      <c r="I215" s="21"/>
      <c r="J215" s="17">
        <v>0</v>
      </c>
      <c r="K215" s="17">
        <v>0</v>
      </c>
      <c r="L215" s="16"/>
      <c r="M215" s="16"/>
      <c r="N215" s="36">
        <f t="shared" si="46"/>
        <v>0</v>
      </c>
      <c r="O215" s="36">
        <f t="shared" si="47"/>
        <v>0</v>
      </c>
      <c r="P215" s="16"/>
      <c r="Q215" s="85">
        <f t="shared" si="39"/>
        <v>0</v>
      </c>
      <c r="R215" s="16"/>
      <c r="S215" s="15">
        <f t="shared" si="40"/>
        <v>0</v>
      </c>
      <c r="T215">
        <v>206</v>
      </c>
      <c r="U215"/>
      <c r="V215"/>
      <c r="W215" s="15">
        <f t="shared" si="41"/>
        <v>0</v>
      </c>
      <c r="X215">
        <v>206</v>
      </c>
      <c r="Y215"/>
      <c r="Z215"/>
      <c r="AA215"/>
      <c r="AB215" s="115">
        <f>dec!E215</f>
        <v>0</v>
      </c>
      <c r="AC215" s="113">
        <f>dec!F215</f>
        <v>0</v>
      </c>
      <c r="AD215" s="115">
        <f>dec!G215</f>
        <v>0</v>
      </c>
      <c r="AE215" s="113">
        <f>dec!H215</f>
        <v>0</v>
      </c>
      <c r="AF215" s="16"/>
      <c r="AG215" s="18">
        <f t="shared" si="48"/>
        <v>0</v>
      </c>
      <c r="AH215" s="85">
        <f t="shared" si="49"/>
        <v>0</v>
      </c>
      <c r="AI215" s="18">
        <f t="shared" si="50"/>
        <v>0</v>
      </c>
      <c r="AJ215" s="15">
        <f t="shared" si="51"/>
        <v>0</v>
      </c>
      <c r="AK215" s="81"/>
      <c r="AL215"/>
      <c r="AM215"/>
      <c r="AN215"/>
    </row>
    <row r="216" spans="1:40" ht="18.75">
      <c r="A216" s="19">
        <v>207</v>
      </c>
      <c r="B216" s="19" t="s">
        <v>568</v>
      </c>
      <c r="C216" s="19">
        <v>207</v>
      </c>
      <c r="D216" s="21"/>
      <c r="E216" s="34">
        <f t="shared" si="42"/>
        <v>0</v>
      </c>
      <c r="F216" s="35">
        <f t="shared" si="43"/>
        <v>0</v>
      </c>
      <c r="G216" s="34">
        <f t="shared" si="44"/>
        <v>5.32</v>
      </c>
      <c r="H216" s="36">
        <f t="shared" si="45"/>
        <v>35846</v>
      </c>
      <c r="I216" s="21"/>
      <c r="J216" s="19">
        <v>0</v>
      </c>
      <c r="K216" s="19">
        <v>0</v>
      </c>
      <c r="L216" s="16"/>
      <c r="M216" s="16"/>
      <c r="N216" s="36">
        <f t="shared" si="46"/>
        <v>0</v>
      </c>
      <c r="O216" s="36">
        <f t="shared" si="47"/>
        <v>35846</v>
      </c>
      <c r="P216" s="20"/>
      <c r="Q216" s="85">
        <f t="shared" si="39"/>
        <v>71697.320000000007</v>
      </c>
      <c r="R216" s="20"/>
      <c r="S216" s="15">
        <f t="shared" si="40"/>
        <v>0</v>
      </c>
      <c r="T216">
        <v>207</v>
      </c>
      <c r="U216"/>
      <c r="V216"/>
      <c r="W216" s="15">
        <f t="shared" si="41"/>
        <v>0</v>
      </c>
      <c r="X216">
        <v>207</v>
      </c>
      <c r="Y216">
        <v>5.32</v>
      </c>
      <c r="Z216">
        <v>35846</v>
      </c>
      <c r="AA216"/>
      <c r="AB216" s="115">
        <f>dec!E216</f>
        <v>0</v>
      </c>
      <c r="AC216" s="113">
        <f>dec!F216</f>
        <v>0</v>
      </c>
      <c r="AD216" s="115">
        <f>dec!G216</f>
        <v>7</v>
      </c>
      <c r="AE216" s="113">
        <f>dec!H216</f>
        <v>50900</v>
      </c>
      <c r="AF216" s="16"/>
      <c r="AG216" s="18">
        <f t="shared" si="48"/>
        <v>0</v>
      </c>
      <c r="AH216" s="85">
        <f t="shared" si="49"/>
        <v>0</v>
      </c>
      <c r="AI216" s="18">
        <f t="shared" si="50"/>
        <v>-1.6799999999999997</v>
      </c>
      <c r="AJ216" s="15">
        <f t="shared" si="51"/>
        <v>-15054</v>
      </c>
      <c r="AK216" s="81"/>
      <c r="AL216"/>
      <c r="AM216"/>
      <c r="AN216"/>
    </row>
    <row r="217" spans="1:40" ht="18.75">
      <c r="A217" s="19">
        <v>208</v>
      </c>
      <c r="B217" s="19" t="s">
        <v>795</v>
      </c>
      <c r="C217" s="19">
        <v>208</v>
      </c>
      <c r="D217" s="21"/>
      <c r="E217" s="34">
        <f t="shared" si="42"/>
        <v>0</v>
      </c>
      <c r="F217" s="35">
        <f t="shared" si="43"/>
        <v>0</v>
      </c>
      <c r="G217" s="34">
        <f t="shared" si="44"/>
        <v>3</v>
      </c>
      <c r="H217" s="36">
        <f t="shared" si="45"/>
        <v>16700</v>
      </c>
      <c r="I217" s="21"/>
      <c r="J217" s="19">
        <v>0</v>
      </c>
      <c r="K217" s="19">
        <v>0</v>
      </c>
      <c r="L217" s="16"/>
      <c r="M217" s="16"/>
      <c r="N217" s="36">
        <f t="shared" si="46"/>
        <v>0</v>
      </c>
      <c r="O217" s="36">
        <f t="shared" si="47"/>
        <v>16700</v>
      </c>
      <c r="P217" s="20"/>
      <c r="Q217" s="85">
        <f t="shared" si="39"/>
        <v>33403</v>
      </c>
      <c r="R217" s="20"/>
      <c r="S217" s="15">
        <f t="shared" si="40"/>
        <v>0</v>
      </c>
      <c r="T217">
        <v>208</v>
      </c>
      <c r="U217"/>
      <c r="V217"/>
      <c r="W217" s="15">
        <f t="shared" si="41"/>
        <v>0</v>
      </c>
      <c r="X217">
        <v>208</v>
      </c>
      <c r="Y217">
        <v>3</v>
      </c>
      <c r="Z217">
        <v>16700</v>
      </c>
      <c r="AA217"/>
      <c r="AB217" s="115">
        <f>dec!E217</f>
        <v>0</v>
      </c>
      <c r="AC217" s="113">
        <f>dec!F217</f>
        <v>0</v>
      </c>
      <c r="AD217" s="115">
        <f>dec!G217</f>
        <v>2</v>
      </c>
      <c r="AE217" s="113">
        <f>dec!H217</f>
        <v>11700</v>
      </c>
      <c r="AF217" s="16"/>
      <c r="AG217" s="18">
        <f t="shared" si="48"/>
        <v>0</v>
      </c>
      <c r="AH217" s="85">
        <f t="shared" si="49"/>
        <v>0</v>
      </c>
      <c r="AI217" s="18">
        <f t="shared" si="50"/>
        <v>1</v>
      </c>
      <c r="AJ217" s="15">
        <f t="shared" si="51"/>
        <v>5000</v>
      </c>
      <c r="AK217" s="81"/>
      <c r="AL217"/>
      <c r="AM217"/>
      <c r="AN217"/>
    </row>
    <row r="218" spans="1:40" ht="18.75">
      <c r="A218" s="19">
        <v>209</v>
      </c>
      <c r="B218" s="19" t="s">
        <v>1266</v>
      </c>
      <c r="C218" s="19">
        <v>209</v>
      </c>
      <c r="D218" s="21"/>
      <c r="E218" s="34">
        <f t="shared" si="42"/>
        <v>44.169999999999987</v>
      </c>
      <c r="F218" s="35">
        <f t="shared" si="43"/>
        <v>323759</v>
      </c>
      <c r="G218" s="34">
        <f t="shared" si="44"/>
        <v>113.39999999999999</v>
      </c>
      <c r="H218" s="36">
        <f t="shared" si="45"/>
        <v>662143</v>
      </c>
      <c r="I218" s="21"/>
      <c r="J218" s="19">
        <v>0</v>
      </c>
      <c r="K218" s="19">
        <v>0</v>
      </c>
      <c r="L218" s="16"/>
      <c r="M218" s="16"/>
      <c r="N218" s="36">
        <f t="shared" si="46"/>
        <v>323759</v>
      </c>
      <c r="O218" s="36">
        <f t="shared" si="47"/>
        <v>662143</v>
      </c>
      <c r="P218" s="20"/>
      <c r="Q218" s="85">
        <f t="shared" si="39"/>
        <v>1971961.57</v>
      </c>
      <c r="R218" s="20"/>
      <c r="S218" s="15">
        <f t="shared" si="40"/>
        <v>0</v>
      </c>
      <c r="T218" s="122">
        <v>209</v>
      </c>
      <c r="U218" s="71">
        <v>44.169999999999987</v>
      </c>
      <c r="V218" s="71">
        <v>323759</v>
      </c>
      <c r="W218" s="15">
        <f t="shared" si="41"/>
        <v>0</v>
      </c>
      <c r="X218">
        <v>209</v>
      </c>
      <c r="Y218">
        <v>113.39999999999999</v>
      </c>
      <c r="Z218">
        <v>662143</v>
      </c>
      <c r="AA218"/>
      <c r="AB218" s="115">
        <f>dec!E218</f>
        <v>40</v>
      </c>
      <c r="AC218" s="113">
        <f>dec!F218</f>
        <v>283731</v>
      </c>
      <c r="AD218" s="115">
        <f>dec!G218</f>
        <v>109.5</v>
      </c>
      <c r="AE218" s="113">
        <f>dec!H218</f>
        <v>668937</v>
      </c>
      <c r="AF218" s="16"/>
      <c r="AG218" s="18">
        <f t="shared" si="48"/>
        <v>4.1699999999999875</v>
      </c>
      <c r="AH218" s="85">
        <f t="shared" si="49"/>
        <v>40028</v>
      </c>
      <c r="AI218" s="18">
        <f t="shared" si="50"/>
        <v>3.8999999999999915</v>
      </c>
      <c r="AJ218" s="15">
        <f t="shared" si="51"/>
        <v>-6794</v>
      </c>
      <c r="AK218" s="81"/>
      <c r="AL218"/>
      <c r="AM218"/>
      <c r="AN218"/>
    </row>
    <row r="219" spans="1:40" ht="18.75">
      <c r="A219" s="19">
        <v>210</v>
      </c>
      <c r="B219" s="19" t="s">
        <v>888</v>
      </c>
      <c r="C219" s="19">
        <v>214</v>
      </c>
      <c r="D219" s="21"/>
      <c r="E219" s="34">
        <f t="shared" si="42"/>
        <v>221.36</v>
      </c>
      <c r="F219" s="35">
        <f t="shared" si="43"/>
        <v>1829052</v>
      </c>
      <c r="G219" s="34">
        <f t="shared" si="44"/>
        <v>83.420000000000016</v>
      </c>
      <c r="H219" s="36">
        <f t="shared" si="45"/>
        <v>637820</v>
      </c>
      <c r="I219" s="21"/>
      <c r="J219" s="19">
        <v>0</v>
      </c>
      <c r="K219" s="19">
        <v>0</v>
      </c>
      <c r="L219" s="16"/>
      <c r="M219" s="16"/>
      <c r="N219" s="36">
        <f t="shared" si="46"/>
        <v>1829052</v>
      </c>
      <c r="O219" s="36">
        <f t="shared" si="47"/>
        <v>637820</v>
      </c>
      <c r="P219" s="20"/>
      <c r="Q219" s="85">
        <f t="shared" si="39"/>
        <v>4934048.78</v>
      </c>
      <c r="R219" s="20"/>
      <c r="S219" s="15">
        <f t="shared" si="40"/>
        <v>0</v>
      </c>
      <c r="T219" s="122">
        <v>210</v>
      </c>
      <c r="U219" s="71">
        <v>221.36</v>
      </c>
      <c r="V219" s="71">
        <v>1829052</v>
      </c>
      <c r="W219" s="15">
        <f t="shared" si="41"/>
        <v>0</v>
      </c>
      <c r="X219">
        <v>210</v>
      </c>
      <c r="Y219">
        <v>83.420000000000016</v>
      </c>
      <c r="Z219">
        <v>637820</v>
      </c>
      <c r="AA219"/>
      <c r="AB219" s="115">
        <f>dec!E219</f>
        <v>219</v>
      </c>
      <c r="AC219" s="113">
        <f>dec!F219</f>
        <v>1716289</v>
      </c>
      <c r="AD219" s="115">
        <f>dec!G219</f>
        <v>85</v>
      </c>
      <c r="AE219" s="113">
        <f>dec!H219</f>
        <v>572388</v>
      </c>
      <c r="AF219" s="16"/>
      <c r="AG219" s="18">
        <f t="shared" si="48"/>
        <v>2.3600000000000136</v>
      </c>
      <c r="AH219" s="85">
        <f t="shared" si="49"/>
        <v>112763</v>
      </c>
      <c r="AI219" s="18">
        <f t="shared" si="50"/>
        <v>-1.5799999999999841</v>
      </c>
      <c r="AJ219" s="15">
        <f t="shared" si="51"/>
        <v>65432</v>
      </c>
      <c r="AK219" s="81"/>
      <c r="AL219"/>
      <c r="AM219"/>
      <c r="AN219"/>
    </row>
    <row r="220" spans="1:40" ht="18.75">
      <c r="A220" s="19">
        <v>211</v>
      </c>
      <c r="B220" s="19" t="s">
        <v>1272</v>
      </c>
      <c r="C220" s="19">
        <v>210</v>
      </c>
      <c r="D220" s="21"/>
      <c r="E220" s="34">
        <f t="shared" si="42"/>
        <v>0</v>
      </c>
      <c r="F220" s="35">
        <f t="shared" si="43"/>
        <v>0</v>
      </c>
      <c r="G220" s="34">
        <f t="shared" si="44"/>
        <v>0</v>
      </c>
      <c r="H220" s="36">
        <f t="shared" si="45"/>
        <v>0</v>
      </c>
      <c r="I220" s="21"/>
      <c r="J220" s="19">
        <v>0</v>
      </c>
      <c r="K220" s="19">
        <v>0</v>
      </c>
      <c r="L220" s="16"/>
      <c r="M220" s="16"/>
      <c r="N220" s="36">
        <f t="shared" si="46"/>
        <v>0</v>
      </c>
      <c r="O220" s="36">
        <f t="shared" si="47"/>
        <v>0</v>
      </c>
      <c r="P220" s="20"/>
      <c r="Q220" s="85">
        <f t="shared" si="39"/>
        <v>0</v>
      </c>
      <c r="R220" s="20"/>
      <c r="S220" s="15">
        <f t="shared" si="40"/>
        <v>0</v>
      </c>
      <c r="T220">
        <v>211</v>
      </c>
      <c r="U220"/>
      <c r="V220"/>
      <c r="W220" s="15">
        <f t="shared" si="41"/>
        <v>0</v>
      </c>
      <c r="X220">
        <v>211</v>
      </c>
      <c r="Y220"/>
      <c r="Z220"/>
      <c r="AA220"/>
      <c r="AB220" s="115">
        <f>dec!E220</f>
        <v>0</v>
      </c>
      <c r="AC220" s="113">
        <f>dec!F220</f>
        <v>0</v>
      </c>
      <c r="AD220" s="115">
        <f>dec!G220</f>
        <v>0</v>
      </c>
      <c r="AE220" s="113">
        <f>dec!H220</f>
        <v>0</v>
      </c>
      <c r="AF220" s="16"/>
      <c r="AG220" s="18">
        <f t="shared" si="48"/>
        <v>0</v>
      </c>
      <c r="AH220" s="85">
        <f t="shared" si="49"/>
        <v>0</v>
      </c>
      <c r="AI220" s="18">
        <f t="shared" si="50"/>
        <v>0</v>
      </c>
      <c r="AJ220" s="15">
        <f t="shared" si="51"/>
        <v>0</v>
      </c>
      <c r="AK220" s="81"/>
      <c r="AL220"/>
      <c r="AM220"/>
      <c r="AN220"/>
    </row>
    <row r="221" spans="1:40" s="1" customFormat="1" ht="18.75">
      <c r="A221" s="17">
        <v>212</v>
      </c>
      <c r="B221" s="17" t="s">
        <v>867</v>
      </c>
      <c r="C221" s="17">
        <v>211</v>
      </c>
      <c r="D221" s="21"/>
      <c r="E221" s="34">
        <f t="shared" si="42"/>
        <v>0</v>
      </c>
      <c r="F221" s="35">
        <f t="shared" si="43"/>
        <v>0</v>
      </c>
      <c r="G221" s="34">
        <f t="shared" si="44"/>
        <v>13.169999999999998</v>
      </c>
      <c r="H221" s="36">
        <f t="shared" si="45"/>
        <v>86639</v>
      </c>
      <c r="I221" s="21"/>
      <c r="J221" s="17">
        <v>0</v>
      </c>
      <c r="K221" s="17">
        <v>0</v>
      </c>
      <c r="L221" s="16"/>
      <c r="M221" s="16"/>
      <c r="N221" s="36">
        <f t="shared" si="46"/>
        <v>0</v>
      </c>
      <c r="O221" s="36">
        <f t="shared" si="47"/>
        <v>86639</v>
      </c>
      <c r="P221" s="16"/>
      <c r="Q221" s="85">
        <f t="shared" si="39"/>
        <v>173291.16999999998</v>
      </c>
      <c r="R221" s="16"/>
      <c r="S221" s="15">
        <f t="shared" si="40"/>
        <v>0</v>
      </c>
      <c r="T221">
        <v>212</v>
      </c>
      <c r="U221"/>
      <c r="V221"/>
      <c r="W221" s="15">
        <f t="shared" si="41"/>
        <v>0</v>
      </c>
      <c r="X221">
        <v>212</v>
      </c>
      <c r="Y221">
        <v>13.169999999999998</v>
      </c>
      <c r="Z221">
        <v>86639</v>
      </c>
      <c r="AA221"/>
      <c r="AB221" s="115">
        <f>dec!E221</f>
        <v>0</v>
      </c>
      <c r="AC221" s="113">
        <f>dec!F221</f>
        <v>0</v>
      </c>
      <c r="AD221" s="115">
        <f>dec!G221</f>
        <v>11</v>
      </c>
      <c r="AE221" s="113">
        <f>dec!H221</f>
        <v>70300</v>
      </c>
      <c r="AF221" s="16"/>
      <c r="AG221" s="18">
        <f t="shared" si="48"/>
        <v>0</v>
      </c>
      <c r="AH221" s="85">
        <f t="shared" si="49"/>
        <v>0</v>
      </c>
      <c r="AI221" s="18">
        <f t="shared" si="50"/>
        <v>2.1699999999999982</v>
      </c>
      <c r="AJ221" s="15">
        <f t="shared" si="51"/>
        <v>16339</v>
      </c>
      <c r="AK221" s="81"/>
      <c r="AL221"/>
      <c r="AM221"/>
      <c r="AN221"/>
    </row>
    <row r="222" spans="1:40" ht="18.75">
      <c r="A222" s="19">
        <v>213</v>
      </c>
      <c r="B222" s="19" t="s">
        <v>868</v>
      </c>
      <c r="C222" s="19">
        <v>215</v>
      </c>
      <c r="D222" s="21"/>
      <c r="E222" s="34">
        <f t="shared" si="42"/>
        <v>0</v>
      </c>
      <c r="F222" s="35">
        <f t="shared" si="43"/>
        <v>0</v>
      </c>
      <c r="G222" s="34">
        <f t="shared" si="44"/>
        <v>3</v>
      </c>
      <c r="H222" s="36">
        <f t="shared" si="45"/>
        <v>22400</v>
      </c>
      <c r="I222" s="21"/>
      <c r="J222" s="19">
        <v>0</v>
      </c>
      <c r="K222" s="19">
        <v>0</v>
      </c>
      <c r="L222" s="16"/>
      <c r="M222" s="16"/>
      <c r="N222" s="36">
        <f t="shared" si="46"/>
        <v>0</v>
      </c>
      <c r="O222" s="36">
        <f t="shared" si="47"/>
        <v>22400</v>
      </c>
      <c r="P222" s="20"/>
      <c r="Q222" s="85">
        <f t="shared" si="39"/>
        <v>44803</v>
      </c>
      <c r="R222" s="20"/>
      <c r="S222" s="15">
        <f t="shared" si="40"/>
        <v>0</v>
      </c>
      <c r="T222">
        <v>213</v>
      </c>
      <c r="U222"/>
      <c r="V222"/>
      <c r="W222" s="15">
        <f t="shared" si="41"/>
        <v>0</v>
      </c>
      <c r="X222">
        <v>213</v>
      </c>
      <c r="Y222">
        <v>3</v>
      </c>
      <c r="Z222">
        <v>22400</v>
      </c>
      <c r="AA222"/>
      <c r="AB222" s="115">
        <f>dec!E222</f>
        <v>0</v>
      </c>
      <c r="AC222" s="113">
        <f>dec!F222</f>
        <v>0</v>
      </c>
      <c r="AD222" s="115">
        <f>dec!G222</f>
        <v>3</v>
      </c>
      <c r="AE222" s="113">
        <f>dec!H222</f>
        <v>22400</v>
      </c>
      <c r="AF222" s="16"/>
      <c r="AG222" s="18">
        <f t="shared" si="48"/>
        <v>0</v>
      </c>
      <c r="AH222" s="85">
        <f t="shared" si="49"/>
        <v>0</v>
      </c>
      <c r="AI222" s="18">
        <f t="shared" si="50"/>
        <v>0</v>
      </c>
      <c r="AJ222" s="15">
        <f t="shared" si="51"/>
        <v>0</v>
      </c>
      <c r="AK222" s="81"/>
      <c r="AL222"/>
      <c r="AM222"/>
      <c r="AN222"/>
    </row>
    <row r="223" spans="1:40" ht="18.75">
      <c r="A223" s="19">
        <v>214</v>
      </c>
      <c r="B223" s="19" t="s">
        <v>796</v>
      </c>
      <c r="C223" s="19">
        <v>216</v>
      </c>
      <c r="D223" s="21"/>
      <c r="E223" s="34">
        <f t="shared" si="42"/>
        <v>104.20000000000003</v>
      </c>
      <c r="F223" s="35">
        <f t="shared" si="43"/>
        <v>566303</v>
      </c>
      <c r="G223" s="34">
        <f t="shared" si="44"/>
        <v>126.92000000000003</v>
      </c>
      <c r="H223" s="36">
        <f t="shared" si="45"/>
        <v>847420</v>
      </c>
      <c r="I223" s="21"/>
      <c r="J223" s="19">
        <v>0</v>
      </c>
      <c r="K223" s="19">
        <v>0</v>
      </c>
      <c r="L223" s="16"/>
      <c r="M223" s="16"/>
      <c r="N223" s="36">
        <f t="shared" si="46"/>
        <v>566303</v>
      </c>
      <c r="O223" s="36">
        <f t="shared" si="47"/>
        <v>847420</v>
      </c>
      <c r="P223" s="20"/>
      <c r="Q223" s="85">
        <f t="shared" si="39"/>
        <v>2827677.12</v>
      </c>
      <c r="R223" s="20"/>
      <c r="S223" s="15">
        <f t="shared" si="40"/>
        <v>0</v>
      </c>
      <c r="T223" s="122">
        <v>214</v>
      </c>
      <c r="U223" s="71">
        <v>104.20000000000003</v>
      </c>
      <c r="V223" s="71">
        <v>566303</v>
      </c>
      <c r="W223" s="15">
        <f t="shared" si="41"/>
        <v>0</v>
      </c>
      <c r="X223">
        <v>214</v>
      </c>
      <c r="Y223">
        <v>126.92000000000003</v>
      </c>
      <c r="Z223">
        <v>847420</v>
      </c>
      <c r="AA223"/>
      <c r="AB223" s="115">
        <f>dec!E223</f>
        <v>106.5</v>
      </c>
      <c r="AC223" s="113">
        <f>dec!F223</f>
        <v>575388</v>
      </c>
      <c r="AD223" s="115">
        <f>dec!G223</f>
        <v>121</v>
      </c>
      <c r="AE223" s="113">
        <f>dec!H223</f>
        <v>740327</v>
      </c>
      <c r="AF223" s="16"/>
      <c r="AG223" s="18">
        <f t="shared" si="48"/>
        <v>-2.2999999999999687</v>
      </c>
      <c r="AH223" s="85">
        <f t="shared" si="49"/>
        <v>-9085</v>
      </c>
      <c r="AI223" s="18">
        <f t="shared" si="50"/>
        <v>5.9200000000000301</v>
      </c>
      <c r="AJ223" s="15">
        <f t="shared" si="51"/>
        <v>107093</v>
      </c>
      <c r="AK223" s="81"/>
      <c r="AL223"/>
      <c r="AM223"/>
      <c r="AN223"/>
    </row>
    <row r="224" spans="1:40" ht="18.75">
      <c r="A224" s="19">
        <v>215</v>
      </c>
      <c r="B224" s="19" t="s">
        <v>874</v>
      </c>
      <c r="C224" s="19">
        <v>212</v>
      </c>
      <c r="D224" s="21"/>
      <c r="E224" s="34">
        <f t="shared" si="42"/>
        <v>64.63</v>
      </c>
      <c r="F224" s="35">
        <f t="shared" si="43"/>
        <v>334523</v>
      </c>
      <c r="G224" s="34">
        <f t="shared" si="44"/>
        <v>113.81</v>
      </c>
      <c r="H224" s="36">
        <f t="shared" si="45"/>
        <v>661765</v>
      </c>
      <c r="I224" s="21"/>
      <c r="J224" s="19">
        <v>0</v>
      </c>
      <c r="K224" s="19">
        <v>0</v>
      </c>
      <c r="L224" s="16"/>
      <c r="M224" s="16"/>
      <c r="N224" s="36">
        <f t="shared" si="46"/>
        <v>334523</v>
      </c>
      <c r="O224" s="36">
        <f t="shared" si="47"/>
        <v>661765</v>
      </c>
      <c r="P224" s="20"/>
      <c r="Q224" s="85">
        <f t="shared" si="39"/>
        <v>1992754.44</v>
      </c>
      <c r="R224" s="20"/>
      <c r="S224" s="15">
        <f t="shared" si="40"/>
        <v>0</v>
      </c>
      <c r="T224" s="122">
        <v>215</v>
      </c>
      <c r="U224" s="71">
        <v>64.63</v>
      </c>
      <c r="V224" s="71">
        <v>334523</v>
      </c>
      <c r="W224" s="15">
        <f t="shared" si="41"/>
        <v>0</v>
      </c>
      <c r="X224">
        <v>215</v>
      </c>
      <c r="Y224">
        <v>113.81</v>
      </c>
      <c r="Z224">
        <v>661765</v>
      </c>
      <c r="AA224"/>
      <c r="AB224" s="115">
        <f>dec!E224</f>
        <v>68</v>
      </c>
      <c r="AC224" s="113">
        <f>dec!F224</f>
        <v>373679</v>
      </c>
      <c r="AD224" s="115">
        <f>dec!G224</f>
        <v>109.5</v>
      </c>
      <c r="AE224" s="113">
        <f>dec!H224</f>
        <v>623298</v>
      </c>
      <c r="AF224" s="16"/>
      <c r="AG224" s="18">
        <f t="shared" si="48"/>
        <v>-3.3700000000000045</v>
      </c>
      <c r="AH224" s="85">
        <f t="shared" si="49"/>
        <v>-39156</v>
      </c>
      <c r="AI224" s="18">
        <f t="shared" si="50"/>
        <v>4.3100000000000023</v>
      </c>
      <c r="AJ224" s="15">
        <f t="shared" si="51"/>
        <v>38467</v>
      </c>
      <c r="AK224" s="81"/>
      <c r="AL224"/>
      <c r="AM224"/>
      <c r="AN224"/>
    </row>
    <row r="225" spans="1:40" s="1" customFormat="1" ht="18.75">
      <c r="A225" s="17">
        <v>216</v>
      </c>
      <c r="B225" s="17" t="s">
        <v>955</v>
      </c>
      <c r="C225" s="17">
        <v>217</v>
      </c>
      <c r="D225" s="21"/>
      <c r="E225" s="34">
        <f t="shared" si="42"/>
        <v>0</v>
      </c>
      <c r="F225" s="35">
        <f t="shared" si="43"/>
        <v>0</v>
      </c>
      <c r="G225" s="34">
        <f t="shared" si="44"/>
        <v>0</v>
      </c>
      <c r="H225" s="36">
        <f t="shared" si="45"/>
        <v>0</v>
      </c>
      <c r="I225" s="21"/>
      <c r="J225" s="17">
        <v>0</v>
      </c>
      <c r="K225" s="17">
        <v>0</v>
      </c>
      <c r="L225" s="16"/>
      <c r="M225" s="16"/>
      <c r="N225" s="36">
        <f t="shared" si="46"/>
        <v>0</v>
      </c>
      <c r="O225" s="36">
        <f t="shared" si="47"/>
        <v>0</v>
      </c>
      <c r="P225" s="16"/>
      <c r="Q225" s="85">
        <f t="shared" si="39"/>
        <v>0</v>
      </c>
      <c r="R225" s="16"/>
      <c r="S225" s="15">
        <f t="shared" si="40"/>
        <v>0</v>
      </c>
      <c r="T225">
        <v>216</v>
      </c>
      <c r="U225"/>
      <c r="V225"/>
      <c r="W225" s="15">
        <f t="shared" si="41"/>
        <v>0</v>
      </c>
      <c r="X225">
        <v>216</v>
      </c>
      <c r="Y225"/>
      <c r="Z225"/>
      <c r="AA225"/>
      <c r="AB225" s="115">
        <f>dec!E225</f>
        <v>0</v>
      </c>
      <c r="AC225" s="113">
        <f>dec!F225</f>
        <v>0</v>
      </c>
      <c r="AD225" s="115">
        <f>dec!G225</f>
        <v>0</v>
      </c>
      <c r="AE225" s="113">
        <f>dec!H225</f>
        <v>0</v>
      </c>
      <c r="AF225" s="16"/>
      <c r="AG225" s="18">
        <f t="shared" si="48"/>
        <v>0</v>
      </c>
      <c r="AH225" s="85">
        <f t="shared" si="49"/>
        <v>0</v>
      </c>
      <c r="AI225" s="18">
        <f t="shared" si="50"/>
        <v>0</v>
      </c>
      <c r="AJ225" s="15">
        <f t="shared" si="51"/>
        <v>0</v>
      </c>
      <c r="AK225" s="81"/>
      <c r="AL225"/>
      <c r="AM225"/>
      <c r="AN225"/>
    </row>
    <row r="226" spans="1:40" s="1" customFormat="1" ht="18.75">
      <c r="A226" s="17">
        <v>217</v>
      </c>
      <c r="B226" s="17" t="s">
        <v>923</v>
      </c>
      <c r="C226" s="17">
        <v>213</v>
      </c>
      <c r="D226" s="21"/>
      <c r="E226" s="34">
        <f t="shared" si="42"/>
        <v>0</v>
      </c>
      <c r="F226" s="35">
        <f t="shared" si="43"/>
        <v>0</v>
      </c>
      <c r="G226" s="34">
        <f t="shared" si="44"/>
        <v>5.74</v>
      </c>
      <c r="H226" s="36">
        <f t="shared" si="45"/>
        <v>35078</v>
      </c>
      <c r="I226" s="21"/>
      <c r="J226" s="17">
        <v>0</v>
      </c>
      <c r="K226" s="17">
        <v>0</v>
      </c>
      <c r="L226" s="16"/>
      <c r="M226" s="16"/>
      <c r="N226" s="36">
        <f t="shared" si="46"/>
        <v>0</v>
      </c>
      <c r="O226" s="36">
        <f t="shared" si="47"/>
        <v>35078</v>
      </c>
      <c r="P226" s="16"/>
      <c r="Q226" s="85">
        <f t="shared" si="39"/>
        <v>70161.739999999991</v>
      </c>
      <c r="R226" s="16"/>
      <c r="S226" s="15">
        <f t="shared" si="40"/>
        <v>0</v>
      </c>
      <c r="T226">
        <v>217</v>
      </c>
      <c r="U226"/>
      <c r="V226"/>
      <c r="W226" s="15">
        <f t="shared" si="41"/>
        <v>0</v>
      </c>
      <c r="X226">
        <v>217</v>
      </c>
      <c r="Y226">
        <v>5.74</v>
      </c>
      <c r="Z226">
        <v>35078</v>
      </c>
      <c r="AA226"/>
      <c r="AB226" s="115">
        <f>dec!E226</f>
        <v>0</v>
      </c>
      <c r="AC226" s="113">
        <f>dec!F226</f>
        <v>0</v>
      </c>
      <c r="AD226" s="115">
        <f>dec!G226</f>
        <v>5</v>
      </c>
      <c r="AE226" s="113">
        <f>dec!H226</f>
        <v>30100</v>
      </c>
      <c r="AF226" s="16"/>
      <c r="AG226" s="18">
        <f t="shared" si="48"/>
        <v>0</v>
      </c>
      <c r="AH226" s="85">
        <f t="shared" si="49"/>
        <v>0</v>
      </c>
      <c r="AI226" s="18">
        <f t="shared" si="50"/>
        <v>0.74000000000000021</v>
      </c>
      <c r="AJ226" s="15">
        <f t="shared" si="51"/>
        <v>4978</v>
      </c>
      <c r="AK226" s="81"/>
      <c r="AL226"/>
      <c r="AM226"/>
      <c r="AN226"/>
    </row>
    <row r="227" spans="1:40" ht="18.75">
      <c r="A227" s="19">
        <v>218</v>
      </c>
      <c r="B227" s="19" t="s">
        <v>1218</v>
      </c>
      <c r="C227" s="19">
        <v>218</v>
      </c>
      <c r="D227" s="21"/>
      <c r="E227" s="34">
        <f t="shared" si="42"/>
        <v>34.5</v>
      </c>
      <c r="F227" s="35">
        <f t="shared" si="43"/>
        <v>207200</v>
      </c>
      <c r="G227" s="34">
        <f t="shared" si="44"/>
        <v>20.82</v>
      </c>
      <c r="H227" s="36">
        <f t="shared" si="45"/>
        <v>129632</v>
      </c>
      <c r="I227" s="21"/>
      <c r="J227" s="19">
        <v>0</v>
      </c>
      <c r="K227" s="19">
        <v>0</v>
      </c>
      <c r="L227" s="16"/>
      <c r="M227" s="16"/>
      <c r="N227" s="36">
        <f t="shared" si="46"/>
        <v>207200</v>
      </c>
      <c r="O227" s="36">
        <f t="shared" si="47"/>
        <v>129632</v>
      </c>
      <c r="P227" s="20"/>
      <c r="Q227" s="85">
        <f t="shared" si="39"/>
        <v>673719.32000000007</v>
      </c>
      <c r="R227" s="20"/>
      <c r="S227" s="15">
        <f t="shared" si="40"/>
        <v>0</v>
      </c>
      <c r="T227" s="122">
        <v>218</v>
      </c>
      <c r="U227" s="71">
        <v>34.5</v>
      </c>
      <c r="V227" s="71">
        <v>207200</v>
      </c>
      <c r="W227" s="15">
        <f t="shared" si="41"/>
        <v>0</v>
      </c>
      <c r="X227">
        <v>218</v>
      </c>
      <c r="Y227">
        <v>20.82</v>
      </c>
      <c r="Z227">
        <v>129632</v>
      </c>
      <c r="AA227"/>
      <c r="AB227" s="115">
        <f>dec!E227</f>
        <v>34.5</v>
      </c>
      <c r="AC227" s="113">
        <f>dec!F227</f>
        <v>207200</v>
      </c>
      <c r="AD227" s="115">
        <f>dec!G227</f>
        <v>19</v>
      </c>
      <c r="AE227" s="113">
        <f>dec!H227</f>
        <v>116783</v>
      </c>
      <c r="AF227" s="16"/>
      <c r="AG227" s="18">
        <f t="shared" si="48"/>
        <v>0</v>
      </c>
      <c r="AH227" s="85">
        <f t="shared" si="49"/>
        <v>0</v>
      </c>
      <c r="AI227" s="18">
        <f t="shared" si="50"/>
        <v>1.8200000000000003</v>
      </c>
      <c r="AJ227" s="15">
        <f t="shared" si="51"/>
        <v>12849</v>
      </c>
      <c r="AK227" s="81"/>
      <c r="AL227"/>
      <c r="AM227"/>
      <c r="AN227"/>
    </row>
    <row r="228" spans="1:40" s="1" customFormat="1" ht="18.75">
      <c r="A228" s="17">
        <v>219</v>
      </c>
      <c r="B228" s="17" t="s">
        <v>1219</v>
      </c>
      <c r="C228" s="17">
        <v>219</v>
      </c>
      <c r="D228" s="21"/>
      <c r="E228" s="34">
        <f t="shared" si="42"/>
        <v>0</v>
      </c>
      <c r="F228" s="35">
        <f t="shared" si="43"/>
        <v>0</v>
      </c>
      <c r="G228" s="34">
        <f t="shared" si="44"/>
        <v>1</v>
      </c>
      <c r="H228" s="36">
        <f t="shared" si="45"/>
        <v>6941</v>
      </c>
      <c r="I228" s="21"/>
      <c r="J228" s="17">
        <v>0</v>
      </c>
      <c r="K228" s="17">
        <v>0</v>
      </c>
      <c r="L228" s="16"/>
      <c r="M228" s="16"/>
      <c r="N228" s="36">
        <f t="shared" si="46"/>
        <v>0</v>
      </c>
      <c r="O228" s="36">
        <f t="shared" si="47"/>
        <v>6941</v>
      </c>
      <c r="P228" s="16"/>
      <c r="Q228" s="85">
        <f t="shared" si="39"/>
        <v>13883</v>
      </c>
      <c r="R228" s="16"/>
      <c r="S228" s="15">
        <f t="shared" si="40"/>
        <v>0</v>
      </c>
      <c r="T228">
        <v>219</v>
      </c>
      <c r="U228"/>
      <c r="V228"/>
      <c r="W228" s="15">
        <f t="shared" si="41"/>
        <v>0</v>
      </c>
      <c r="X228">
        <v>219</v>
      </c>
      <c r="Y228">
        <v>1</v>
      </c>
      <c r="Z228">
        <v>6941</v>
      </c>
      <c r="AA228"/>
      <c r="AB228" s="115">
        <f>dec!E228</f>
        <v>0</v>
      </c>
      <c r="AC228" s="113">
        <f>dec!F228</f>
        <v>0</v>
      </c>
      <c r="AD228" s="115">
        <f>dec!G228</f>
        <v>1</v>
      </c>
      <c r="AE228" s="113">
        <f>dec!H228</f>
        <v>10700</v>
      </c>
      <c r="AF228" s="16"/>
      <c r="AG228" s="18">
        <f t="shared" si="48"/>
        <v>0</v>
      </c>
      <c r="AH228" s="85">
        <f t="shared" si="49"/>
        <v>0</v>
      </c>
      <c r="AI228" s="18">
        <f t="shared" si="50"/>
        <v>0</v>
      </c>
      <c r="AJ228" s="15">
        <f t="shared" si="51"/>
        <v>-3759</v>
      </c>
      <c r="AK228" s="81"/>
      <c r="AL228"/>
      <c r="AM228"/>
      <c r="AN228"/>
    </row>
    <row r="229" spans="1:40" ht="18.75">
      <c r="A229" s="19">
        <v>220</v>
      </c>
      <c r="B229" s="19" t="s">
        <v>872</v>
      </c>
      <c r="C229" s="19">
        <v>220</v>
      </c>
      <c r="D229" s="21"/>
      <c r="E229" s="34">
        <f t="shared" si="42"/>
        <v>0</v>
      </c>
      <c r="F229" s="35">
        <f t="shared" si="43"/>
        <v>0</v>
      </c>
      <c r="G229" s="34">
        <f t="shared" si="44"/>
        <v>9.370000000000001</v>
      </c>
      <c r="H229" s="36">
        <f t="shared" si="45"/>
        <v>62615</v>
      </c>
      <c r="I229" s="21"/>
      <c r="J229" s="19">
        <v>0</v>
      </c>
      <c r="K229" s="19">
        <v>0</v>
      </c>
      <c r="L229" s="16"/>
      <c r="M229" s="16"/>
      <c r="N229" s="36">
        <f t="shared" si="46"/>
        <v>0</v>
      </c>
      <c r="O229" s="36">
        <f t="shared" si="47"/>
        <v>62615</v>
      </c>
      <c r="P229" s="20"/>
      <c r="Q229" s="85">
        <f t="shared" si="39"/>
        <v>125239.37</v>
      </c>
      <c r="R229" s="20"/>
      <c r="S229" s="15">
        <f t="shared" si="40"/>
        <v>0</v>
      </c>
      <c r="T229">
        <v>220</v>
      </c>
      <c r="U229"/>
      <c r="V229"/>
      <c r="W229" s="15">
        <f t="shared" si="41"/>
        <v>0</v>
      </c>
      <c r="X229">
        <v>220</v>
      </c>
      <c r="Y229">
        <v>9.370000000000001</v>
      </c>
      <c r="Z229">
        <v>62615</v>
      </c>
      <c r="AA229"/>
      <c r="AB229" s="115">
        <f>dec!E229</f>
        <v>0</v>
      </c>
      <c r="AC229" s="113">
        <f>dec!F229</f>
        <v>0</v>
      </c>
      <c r="AD229" s="115">
        <f>dec!G229</f>
        <v>9</v>
      </c>
      <c r="AE229" s="113">
        <f>dec!H229</f>
        <v>63910</v>
      </c>
      <c r="AF229" s="16"/>
      <c r="AG229" s="18">
        <f t="shared" si="48"/>
        <v>0</v>
      </c>
      <c r="AH229" s="85">
        <f t="shared" si="49"/>
        <v>0</v>
      </c>
      <c r="AI229" s="18">
        <f t="shared" si="50"/>
        <v>0.37000000000000099</v>
      </c>
      <c r="AJ229" s="15">
        <f t="shared" si="51"/>
        <v>-1295</v>
      </c>
      <c r="AK229" s="81"/>
      <c r="AL229"/>
      <c r="AM229"/>
      <c r="AN229"/>
    </row>
    <row r="230" spans="1:40" ht="18.75">
      <c r="A230" s="19">
        <v>221</v>
      </c>
      <c r="B230" s="19" t="s">
        <v>1220</v>
      </c>
      <c r="C230" s="19">
        <v>221</v>
      </c>
      <c r="D230" s="21"/>
      <c r="E230" s="34">
        <f t="shared" si="42"/>
        <v>36</v>
      </c>
      <c r="F230" s="35">
        <f t="shared" si="43"/>
        <v>214429</v>
      </c>
      <c r="G230" s="34">
        <f t="shared" si="44"/>
        <v>32.090000000000003</v>
      </c>
      <c r="H230" s="36">
        <f t="shared" si="45"/>
        <v>218307</v>
      </c>
      <c r="I230" s="21"/>
      <c r="J230" s="19">
        <v>0</v>
      </c>
      <c r="K230" s="19">
        <v>0</v>
      </c>
      <c r="L230" s="16"/>
      <c r="M230" s="16"/>
      <c r="N230" s="36">
        <f t="shared" si="46"/>
        <v>214429</v>
      </c>
      <c r="O230" s="36">
        <f t="shared" si="47"/>
        <v>218307</v>
      </c>
      <c r="P230" s="20"/>
      <c r="Q230" s="85">
        <f t="shared" si="39"/>
        <v>865540.09</v>
      </c>
      <c r="R230" s="20"/>
      <c r="S230" s="15">
        <f t="shared" si="40"/>
        <v>0</v>
      </c>
      <c r="T230" s="122">
        <v>221</v>
      </c>
      <c r="U230" s="71">
        <v>36</v>
      </c>
      <c r="V230" s="71">
        <v>214429</v>
      </c>
      <c r="W230" s="15">
        <f t="shared" si="41"/>
        <v>0</v>
      </c>
      <c r="X230">
        <v>221</v>
      </c>
      <c r="Y230">
        <v>32.090000000000003</v>
      </c>
      <c r="Z230">
        <v>218307</v>
      </c>
      <c r="AA230"/>
      <c r="AB230" s="115">
        <f>dec!E230</f>
        <v>36</v>
      </c>
      <c r="AC230" s="113">
        <f>dec!F230</f>
        <v>214429</v>
      </c>
      <c r="AD230" s="115">
        <f>dec!G230</f>
        <v>29</v>
      </c>
      <c r="AE230" s="113">
        <f>dec!H230</f>
        <v>189683</v>
      </c>
      <c r="AF230" s="16"/>
      <c r="AG230" s="18">
        <f t="shared" si="48"/>
        <v>0</v>
      </c>
      <c r="AH230" s="85">
        <f t="shared" si="49"/>
        <v>0</v>
      </c>
      <c r="AI230" s="18">
        <f t="shared" si="50"/>
        <v>3.0900000000000034</v>
      </c>
      <c r="AJ230" s="15">
        <f t="shared" si="51"/>
        <v>28624</v>
      </c>
      <c r="AK230" s="81"/>
      <c r="AL230"/>
      <c r="AM230"/>
      <c r="AN230"/>
    </row>
    <row r="231" spans="1:40" s="1" customFormat="1" ht="18.75">
      <c r="A231" s="17">
        <v>222</v>
      </c>
      <c r="B231" s="17" t="s">
        <v>1221</v>
      </c>
      <c r="C231" s="17">
        <v>222</v>
      </c>
      <c r="D231" s="21"/>
      <c r="E231" s="34">
        <f t="shared" si="42"/>
        <v>0</v>
      </c>
      <c r="F231" s="35">
        <f t="shared" si="43"/>
        <v>0</v>
      </c>
      <c r="G231" s="34">
        <f t="shared" si="44"/>
        <v>0</v>
      </c>
      <c r="H231" s="36">
        <f t="shared" si="45"/>
        <v>0</v>
      </c>
      <c r="I231" s="21"/>
      <c r="J231" s="17">
        <v>0</v>
      </c>
      <c r="K231" s="17">
        <v>0</v>
      </c>
      <c r="L231" s="16"/>
      <c r="M231" s="16"/>
      <c r="N231" s="36">
        <f t="shared" si="46"/>
        <v>0</v>
      </c>
      <c r="O231" s="36">
        <f t="shared" si="47"/>
        <v>0</v>
      </c>
      <c r="P231" s="16"/>
      <c r="Q231" s="85">
        <f t="shared" si="39"/>
        <v>0</v>
      </c>
      <c r="R231" s="16"/>
      <c r="S231" s="15">
        <f t="shared" si="40"/>
        <v>0</v>
      </c>
      <c r="T231">
        <v>222</v>
      </c>
      <c r="U231"/>
      <c r="V231"/>
      <c r="W231" s="15">
        <f t="shared" si="41"/>
        <v>0</v>
      </c>
      <c r="X231">
        <v>222</v>
      </c>
      <c r="Y231"/>
      <c r="Z231"/>
      <c r="AA231"/>
      <c r="AB231" s="115">
        <f>dec!E231</f>
        <v>0</v>
      </c>
      <c r="AC231" s="113">
        <f>dec!F231</f>
        <v>0</v>
      </c>
      <c r="AD231" s="115">
        <f>dec!G231</f>
        <v>0</v>
      </c>
      <c r="AE231" s="113">
        <f>dec!H231</f>
        <v>0</v>
      </c>
      <c r="AF231" s="16"/>
      <c r="AG231" s="18">
        <f t="shared" si="48"/>
        <v>0</v>
      </c>
      <c r="AH231" s="85">
        <f t="shared" si="49"/>
        <v>0</v>
      </c>
      <c r="AI231" s="18">
        <f t="shared" si="50"/>
        <v>0</v>
      </c>
      <c r="AJ231" s="15">
        <f t="shared" si="51"/>
        <v>0</v>
      </c>
      <c r="AK231" s="81"/>
      <c r="AL231"/>
      <c r="AM231"/>
      <c r="AN231"/>
    </row>
    <row r="232" spans="1:40" ht="18.75">
      <c r="A232" s="19">
        <v>223</v>
      </c>
      <c r="B232" s="19" t="s">
        <v>1222</v>
      </c>
      <c r="C232" s="19">
        <v>223</v>
      </c>
      <c r="D232" s="21"/>
      <c r="E232" s="34">
        <f t="shared" si="42"/>
        <v>61.230000000000011</v>
      </c>
      <c r="F232" s="35">
        <f t="shared" si="43"/>
        <v>414143</v>
      </c>
      <c r="G232" s="34">
        <f t="shared" si="44"/>
        <v>62.050000000000004</v>
      </c>
      <c r="H232" s="36">
        <f t="shared" si="45"/>
        <v>402478</v>
      </c>
      <c r="I232" s="21"/>
      <c r="J232" s="19">
        <v>0</v>
      </c>
      <c r="K232" s="19">
        <v>0</v>
      </c>
      <c r="L232" s="16"/>
      <c r="M232" s="16"/>
      <c r="N232" s="36">
        <f t="shared" si="46"/>
        <v>414143</v>
      </c>
      <c r="O232" s="36">
        <f t="shared" si="47"/>
        <v>402478</v>
      </c>
      <c r="P232" s="20"/>
      <c r="Q232" s="85">
        <f t="shared" si="39"/>
        <v>1633365.28</v>
      </c>
      <c r="R232" s="20"/>
      <c r="S232" s="15">
        <f t="shared" si="40"/>
        <v>0</v>
      </c>
      <c r="T232" s="122">
        <v>223</v>
      </c>
      <c r="U232" s="71">
        <v>61.230000000000011</v>
      </c>
      <c r="V232" s="71">
        <v>414143</v>
      </c>
      <c r="W232" s="15">
        <f t="shared" si="41"/>
        <v>0</v>
      </c>
      <c r="X232">
        <v>223</v>
      </c>
      <c r="Y232">
        <v>62.050000000000004</v>
      </c>
      <c r="Z232">
        <v>402478</v>
      </c>
      <c r="AA232"/>
      <c r="AB232" s="115">
        <f>dec!E232</f>
        <v>56</v>
      </c>
      <c r="AC232" s="113">
        <f>dec!F232</f>
        <v>373608</v>
      </c>
      <c r="AD232" s="115">
        <f>dec!G232</f>
        <v>56</v>
      </c>
      <c r="AE232" s="113">
        <f>dec!H232</f>
        <v>323919</v>
      </c>
      <c r="AF232" s="16"/>
      <c r="AG232" s="18">
        <f t="shared" si="48"/>
        <v>5.2300000000000111</v>
      </c>
      <c r="AH232" s="85">
        <f t="shared" si="49"/>
        <v>40535</v>
      </c>
      <c r="AI232" s="18">
        <f t="shared" si="50"/>
        <v>6.0500000000000043</v>
      </c>
      <c r="AJ232" s="15">
        <f t="shared" si="51"/>
        <v>78559</v>
      </c>
      <c r="AK232" s="81"/>
      <c r="AL232"/>
      <c r="AM232"/>
      <c r="AN232"/>
    </row>
    <row r="233" spans="1:40" ht="18.75">
      <c r="A233" s="19">
        <v>224</v>
      </c>
      <c r="B233" s="19" t="s">
        <v>1223</v>
      </c>
      <c r="C233" s="19">
        <v>224</v>
      </c>
      <c r="D233" s="21"/>
      <c r="E233" s="34">
        <f t="shared" si="42"/>
        <v>1</v>
      </c>
      <c r="F233" s="35">
        <f t="shared" si="43"/>
        <v>5000</v>
      </c>
      <c r="G233" s="34">
        <f t="shared" si="44"/>
        <v>2.4900000000000002</v>
      </c>
      <c r="H233" s="36">
        <f t="shared" si="45"/>
        <v>13321</v>
      </c>
      <c r="I233" s="21"/>
      <c r="J233" s="19">
        <v>0</v>
      </c>
      <c r="K233" s="19">
        <v>0</v>
      </c>
      <c r="L233" s="16"/>
      <c r="M233" s="16"/>
      <c r="N233" s="36">
        <f t="shared" si="46"/>
        <v>5000</v>
      </c>
      <c r="O233" s="36">
        <f t="shared" si="47"/>
        <v>13321</v>
      </c>
      <c r="P233" s="20"/>
      <c r="Q233" s="85">
        <f t="shared" si="39"/>
        <v>36645.49</v>
      </c>
      <c r="R233" s="20"/>
      <c r="S233" s="15">
        <f t="shared" si="40"/>
        <v>0</v>
      </c>
      <c r="T233" s="122">
        <v>224</v>
      </c>
      <c r="U233" s="71">
        <v>1</v>
      </c>
      <c r="V233" s="71">
        <v>5000</v>
      </c>
      <c r="W233" s="15">
        <f t="shared" si="41"/>
        <v>0</v>
      </c>
      <c r="X233">
        <v>224</v>
      </c>
      <c r="Y233">
        <v>2.4900000000000002</v>
      </c>
      <c r="Z233">
        <v>13321</v>
      </c>
      <c r="AA233"/>
      <c r="AB233" s="115">
        <f>dec!E233</f>
        <v>1</v>
      </c>
      <c r="AC233" s="113">
        <f>dec!F233</f>
        <v>5000</v>
      </c>
      <c r="AD233" s="115">
        <f>dec!G233</f>
        <v>1</v>
      </c>
      <c r="AE233" s="113">
        <f>dec!H233</f>
        <v>5000</v>
      </c>
      <c r="AF233" s="16"/>
      <c r="AG233" s="18">
        <f t="shared" si="48"/>
        <v>0</v>
      </c>
      <c r="AH233" s="85">
        <f t="shared" si="49"/>
        <v>0</v>
      </c>
      <c r="AI233" s="18">
        <f t="shared" si="50"/>
        <v>1.4900000000000002</v>
      </c>
      <c r="AJ233" s="15">
        <f t="shared" si="51"/>
        <v>8321</v>
      </c>
      <c r="AK233" s="81"/>
      <c r="AL233"/>
      <c r="AM233"/>
      <c r="AN233"/>
    </row>
    <row r="234" spans="1:40" s="1" customFormat="1" ht="18.75">
      <c r="A234" s="17">
        <v>225</v>
      </c>
      <c r="B234" s="17" t="s">
        <v>1224</v>
      </c>
      <c r="C234" s="17">
        <v>225</v>
      </c>
      <c r="D234" s="21"/>
      <c r="E234" s="34">
        <f t="shared" si="42"/>
        <v>0</v>
      </c>
      <c r="F234" s="35">
        <f t="shared" si="43"/>
        <v>0</v>
      </c>
      <c r="G234" s="34">
        <f t="shared" si="44"/>
        <v>0</v>
      </c>
      <c r="H234" s="36">
        <f t="shared" si="45"/>
        <v>0</v>
      </c>
      <c r="I234" s="21"/>
      <c r="J234" s="17">
        <v>0</v>
      </c>
      <c r="K234" s="17">
        <v>0</v>
      </c>
      <c r="L234" s="16"/>
      <c r="M234" s="16"/>
      <c r="N234" s="36">
        <f t="shared" si="46"/>
        <v>0</v>
      </c>
      <c r="O234" s="36">
        <f t="shared" si="47"/>
        <v>0</v>
      </c>
      <c r="P234" s="16"/>
      <c r="Q234" s="85">
        <f t="shared" si="39"/>
        <v>0</v>
      </c>
      <c r="R234" s="16"/>
      <c r="S234" s="15">
        <f t="shared" si="40"/>
        <v>0</v>
      </c>
      <c r="T234">
        <v>225</v>
      </c>
      <c r="U234"/>
      <c r="V234"/>
      <c r="W234" s="15">
        <f t="shared" si="41"/>
        <v>0</v>
      </c>
      <c r="X234">
        <v>225</v>
      </c>
      <c r="Y234"/>
      <c r="Z234"/>
      <c r="AA234"/>
      <c r="AB234" s="115">
        <f>dec!E234</f>
        <v>0</v>
      </c>
      <c r="AC234" s="113">
        <f>dec!F234</f>
        <v>0</v>
      </c>
      <c r="AD234" s="115">
        <f>dec!G234</f>
        <v>0</v>
      </c>
      <c r="AE234" s="113">
        <f>dec!H234</f>
        <v>0</v>
      </c>
      <c r="AF234" s="16"/>
      <c r="AG234" s="18">
        <f t="shared" si="48"/>
        <v>0</v>
      </c>
      <c r="AH234" s="85">
        <f t="shared" si="49"/>
        <v>0</v>
      </c>
      <c r="AI234" s="18">
        <f t="shared" si="50"/>
        <v>0</v>
      </c>
      <c r="AJ234" s="15">
        <f t="shared" si="51"/>
        <v>0</v>
      </c>
      <c r="AK234" s="81"/>
      <c r="AL234"/>
      <c r="AM234"/>
      <c r="AN234"/>
    </row>
    <row r="235" spans="1:40" ht="18.75">
      <c r="A235" s="19">
        <v>226</v>
      </c>
      <c r="B235" s="19" t="s">
        <v>797</v>
      </c>
      <c r="C235" s="19">
        <v>226</v>
      </c>
      <c r="D235" s="21"/>
      <c r="E235" s="34">
        <f t="shared" si="42"/>
        <v>5</v>
      </c>
      <c r="F235" s="35">
        <f t="shared" si="43"/>
        <v>25000</v>
      </c>
      <c r="G235" s="34">
        <f t="shared" si="44"/>
        <v>82.72</v>
      </c>
      <c r="H235" s="36">
        <f t="shared" si="45"/>
        <v>471023</v>
      </c>
      <c r="I235" s="21"/>
      <c r="J235" s="19">
        <v>0</v>
      </c>
      <c r="K235" s="19">
        <v>0</v>
      </c>
      <c r="L235" s="16"/>
      <c r="M235" s="16"/>
      <c r="N235" s="36">
        <f t="shared" si="46"/>
        <v>25000</v>
      </c>
      <c r="O235" s="36">
        <f t="shared" si="47"/>
        <v>471023</v>
      </c>
      <c r="P235" s="20"/>
      <c r="Q235" s="85">
        <f t="shared" si="39"/>
        <v>992133.72</v>
      </c>
      <c r="R235" s="20"/>
      <c r="S235" s="15">
        <f t="shared" si="40"/>
        <v>0</v>
      </c>
      <c r="T235" s="122">
        <v>226</v>
      </c>
      <c r="U235" s="71">
        <v>5</v>
      </c>
      <c r="V235" s="71">
        <v>25000</v>
      </c>
      <c r="W235" s="15">
        <f t="shared" si="41"/>
        <v>0</v>
      </c>
      <c r="X235">
        <v>226</v>
      </c>
      <c r="Y235">
        <v>82.72</v>
      </c>
      <c r="Z235">
        <v>471023</v>
      </c>
      <c r="AA235"/>
      <c r="AB235" s="115">
        <f>dec!E235</f>
        <v>5</v>
      </c>
      <c r="AC235" s="113">
        <f>dec!F235</f>
        <v>25000</v>
      </c>
      <c r="AD235" s="115">
        <f>dec!G235</f>
        <v>83</v>
      </c>
      <c r="AE235" s="113">
        <f>dec!H235</f>
        <v>469422</v>
      </c>
      <c r="AF235" s="16"/>
      <c r="AG235" s="18">
        <f t="shared" si="48"/>
        <v>0</v>
      </c>
      <c r="AH235" s="85">
        <f t="shared" si="49"/>
        <v>0</v>
      </c>
      <c r="AI235" s="18">
        <f t="shared" si="50"/>
        <v>-0.28000000000000114</v>
      </c>
      <c r="AJ235" s="15">
        <f t="shared" si="51"/>
        <v>1601</v>
      </c>
      <c r="AK235" s="81"/>
      <c r="AL235"/>
      <c r="AM235"/>
      <c r="AN235"/>
    </row>
    <row r="236" spans="1:40" ht="18.75">
      <c r="A236" s="19">
        <v>227</v>
      </c>
      <c r="B236" s="19" t="s">
        <v>900</v>
      </c>
      <c r="C236" s="19">
        <v>227</v>
      </c>
      <c r="D236" s="21"/>
      <c r="E236" s="34">
        <f t="shared" si="42"/>
        <v>27.34</v>
      </c>
      <c r="F236" s="35">
        <f t="shared" si="43"/>
        <v>148882</v>
      </c>
      <c r="G236" s="34">
        <f t="shared" si="44"/>
        <v>85.59</v>
      </c>
      <c r="H236" s="36">
        <f t="shared" si="45"/>
        <v>525387</v>
      </c>
      <c r="I236" s="21"/>
      <c r="J236" s="19">
        <v>0</v>
      </c>
      <c r="K236" s="19">
        <v>0</v>
      </c>
      <c r="L236" s="16"/>
      <c r="M236" s="16"/>
      <c r="N236" s="36">
        <f t="shared" si="46"/>
        <v>148882</v>
      </c>
      <c r="O236" s="36">
        <f t="shared" si="47"/>
        <v>525387</v>
      </c>
      <c r="P236" s="20"/>
      <c r="Q236" s="85">
        <f t="shared" si="39"/>
        <v>1348650.93</v>
      </c>
      <c r="R236" s="20"/>
      <c r="S236" s="15">
        <f t="shared" si="40"/>
        <v>0</v>
      </c>
      <c r="T236" s="122">
        <v>227</v>
      </c>
      <c r="U236" s="71">
        <v>27.34</v>
      </c>
      <c r="V236" s="71">
        <v>148882</v>
      </c>
      <c r="W236" s="15">
        <f t="shared" si="41"/>
        <v>0</v>
      </c>
      <c r="X236">
        <v>227</v>
      </c>
      <c r="Y236">
        <v>85.59</v>
      </c>
      <c r="Z236">
        <v>525387</v>
      </c>
      <c r="AA236"/>
      <c r="AB236" s="115">
        <f>dec!E236</f>
        <v>21</v>
      </c>
      <c r="AC236" s="113">
        <f>dec!F236</f>
        <v>111006</v>
      </c>
      <c r="AD236" s="115">
        <f>dec!G236</f>
        <v>82</v>
      </c>
      <c r="AE236" s="113">
        <f>dec!H236</f>
        <v>484241</v>
      </c>
      <c r="AF236" s="16"/>
      <c r="AG236" s="18">
        <f t="shared" si="48"/>
        <v>6.34</v>
      </c>
      <c r="AH236" s="85">
        <f t="shared" si="49"/>
        <v>37876</v>
      </c>
      <c r="AI236" s="18">
        <f t="shared" si="50"/>
        <v>3.5900000000000034</v>
      </c>
      <c r="AJ236" s="15">
        <f t="shared" si="51"/>
        <v>41146</v>
      </c>
      <c r="AK236" s="81"/>
      <c r="AL236"/>
      <c r="AM236"/>
      <c r="AN236"/>
    </row>
    <row r="237" spans="1:40" s="1" customFormat="1" ht="18.75">
      <c r="A237" s="17">
        <v>228</v>
      </c>
      <c r="B237" s="17" t="s">
        <v>939</v>
      </c>
      <c r="C237" s="17">
        <v>228</v>
      </c>
      <c r="D237" s="21"/>
      <c r="E237" s="34">
        <f t="shared" si="42"/>
        <v>0</v>
      </c>
      <c r="F237" s="35">
        <f t="shared" si="43"/>
        <v>0</v>
      </c>
      <c r="G237" s="34">
        <f t="shared" si="44"/>
        <v>0</v>
      </c>
      <c r="H237" s="36">
        <f t="shared" si="45"/>
        <v>0</v>
      </c>
      <c r="I237" s="21"/>
      <c r="J237" s="17">
        <v>0</v>
      </c>
      <c r="K237" s="17">
        <v>0</v>
      </c>
      <c r="L237" s="16"/>
      <c r="M237" s="16"/>
      <c r="N237" s="36">
        <f t="shared" si="46"/>
        <v>0</v>
      </c>
      <c r="O237" s="36">
        <f t="shared" si="47"/>
        <v>0</v>
      </c>
      <c r="P237" s="16"/>
      <c r="Q237" s="85">
        <f t="shared" si="39"/>
        <v>0</v>
      </c>
      <c r="R237" s="16"/>
      <c r="S237" s="15">
        <f t="shared" si="40"/>
        <v>0</v>
      </c>
      <c r="T237">
        <v>228</v>
      </c>
      <c r="U237"/>
      <c r="V237"/>
      <c r="W237" s="15">
        <f t="shared" si="41"/>
        <v>0</v>
      </c>
      <c r="X237">
        <v>228</v>
      </c>
      <c r="Y237"/>
      <c r="Z237"/>
      <c r="AA237"/>
      <c r="AB237" s="115">
        <f>dec!E237</f>
        <v>0</v>
      </c>
      <c r="AC237" s="113">
        <f>dec!F237</f>
        <v>0</v>
      </c>
      <c r="AD237" s="115">
        <f>dec!G237</f>
        <v>0</v>
      </c>
      <c r="AE237" s="113">
        <f>dec!H237</f>
        <v>0</v>
      </c>
      <c r="AF237" s="16"/>
      <c r="AG237" s="18">
        <f t="shared" si="48"/>
        <v>0</v>
      </c>
      <c r="AH237" s="85">
        <f t="shared" si="49"/>
        <v>0</v>
      </c>
      <c r="AI237" s="18">
        <f t="shared" si="50"/>
        <v>0</v>
      </c>
      <c r="AJ237" s="15">
        <f t="shared" si="51"/>
        <v>0</v>
      </c>
      <c r="AK237" s="81"/>
      <c r="AL237"/>
      <c r="AM237"/>
      <c r="AN237"/>
    </row>
    <row r="238" spans="1:40" ht="18.75">
      <c r="A238" s="19">
        <v>229</v>
      </c>
      <c r="B238" s="19" t="s">
        <v>770</v>
      </c>
      <c r="C238" s="19">
        <v>229</v>
      </c>
      <c r="D238" s="21"/>
      <c r="E238" s="34">
        <f t="shared" si="42"/>
        <v>91.089999999999961</v>
      </c>
      <c r="F238" s="35">
        <f t="shared" si="43"/>
        <v>486595</v>
      </c>
      <c r="G238" s="34">
        <f t="shared" si="44"/>
        <v>49.730000000000004</v>
      </c>
      <c r="H238" s="36">
        <f t="shared" si="45"/>
        <v>266643</v>
      </c>
      <c r="I238" s="21"/>
      <c r="J238" s="19">
        <v>0</v>
      </c>
      <c r="K238" s="19">
        <v>0</v>
      </c>
      <c r="L238" s="16"/>
      <c r="M238" s="16"/>
      <c r="N238" s="36">
        <f t="shared" si="46"/>
        <v>486595</v>
      </c>
      <c r="O238" s="36">
        <f t="shared" si="47"/>
        <v>266643</v>
      </c>
      <c r="P238" s="20"/>
      <c r="Q238" s="85">
        <f t="shared" si="39"/>
        <v>1506616.82</v>
      </c>
      <c r="R238" s="20"/>
      <c r="S238" s="15">
        <f t="shared" si="40"/>
        <v>0</v>
      </c>
      <c r="T238" s="122">
        <v>229</v>
      </c>
      <c r="U238" s="71">
        <v>91.089999999999961</v>
      </c>
      <c r="V238" s="71">
        <v>486595</v>
      </c>
      <c r="W238" s="15">
        <f t="shared" si="41"/>
        <v>0</v>
      </c>
      <c r="X238">
        <v>229</v>
      </c>
      <c r="Y238">
        <v>49.730000000000004</v>
      </c>
      <c r="Z238">
        <v>266643</v>
      </c>
      <c r="AA238"/>
      <c r="AB238" s="115">
        <f>dec!E238</f>
        <v>89</v>
      </c>
      <c r="AC238" s="113">
        <f>dec!F238</f>
        <v>478459</v>
      </c>
      <c r="AD238" s="115">
        <f>dec!G238</f>
        <v>49</v>
      </c>
      <c r="AE238" s="113">
        <f>dec!H238</f>
        <v>263896</v>
      </c>
      <c r="AF238" s="16"/>
      <c r="AG238" s="18">
        <f t="shared" si="48"/>
        <v>2.0899999999999608</v>
      </c>
      <c r="AH238" s="85">
        <f t="shared" si="49"/>
        <v>8136</v>
      </c>
      <c r="AI238" s="18">
        <f t="shared" si="50"/>
        <v>0.73000000000000398</v>
      </c>
      <c r="AJ238" s="15">
        <f t="shared" si="51"/>
        <v>2747</v>
      </c>
      <c r="AK238" s="81"/>
      <c r="AL238"/>
      <c r="AM238"/>
      <c r="AN238"/>
    </row>
    <row r="239" spans="1:40" s="1" customFormat="1" ht="18.75">
      <c r="A239" s="17">
        <v>230</v>
      </c>
      <c r="B239" s="17" t="s">
        <v>1225</v>
      </c>
      <c r="C239" s="17">
        <v>230</v>
      </c>
      <c r="D239" s="21"/>
      <c r="E239" s="34">
        <f t="shared" si="42"/>
        <v>52</v>
      </c>
      <c r="F239" s="35">
        <f t="shared" si="43"/>
        <v>373116</v>
      </c>
      <c r="G239" s="34">
        <f t="shared" si="44"/>
        <v>1</v>
      </c>
      <c r="H239" s="36">
        <f t="shared" si="45"/>
        <v>5000</v>
      </c>
      <c r="I239" s="21"/>
      <c r="J239" s="17">
        <v>0</v>
      </c>
      <c r="K239" s="17">
        <v>0</v>
      </c>
      <c r="L239" s="16"/>
      <c r="M239" s="16"/>
      <c r="N239" s="36">
        <f t="shared" si="46"/>
        <v>373116</v>
      </c>
      <c r="O239" s="36">
        <f t="shared" si="47"/>
        <v>5000</v>
      </c>
      <c r="P239" s="16"/>
      <c r="Q239" s="85">
        <f t="shared" si="39"/>
        <v>756285</v>
      </c>
      <c r="R239" s="16"/>
      <c r="S239" s="15">
        <f t="shared" si="40"/>
        <v>0</v>
      </c>
      <c r="T239" s="122">
        <v>230</v>
      </c>
      <c r="U239" s="71">
        <v>52</v>
      </c>
      <c r="V239" s="71">
        <v>373116</v>
      </c>
      <c r="W239" s="15">
        <f t="shared" si="41"/>
        <v>0</v>
      </c>
      <c r="X239">
        <v>230</v>
      </c>
      <c r="Y239">
        <v>1</v>
      </c>
      <c r="Z239">
        <v>5000</v>
      </c>
      <c r="AA239"/>
      <c r="AB239" s="115">
        <f>dec!E239</f>
        <v>52</v>
      </c>
      <c r="AC239" s="113">
        <f>dec!F239</f>
        <v>373116</v>
      </c>
      <c r="AD239" s="115">
        <f>dec!G239</f>
        <v>1</v>
      </c>
      <c r="AE239" s="113">
        <f>dec!H239</f>
        <v>5000</v>
      </c>
      <c r="AF239" s="16"/>
      <c r="AG239" s="18">
        <f t="shared" si="48"/>
        <v>0</v>
      </c>
      <c r="AH239" s="85">
        <f t="shared" si="49"/>
        <v>0</v>
      </c>
      <c r="AI239" s="18">
        <f t="shared" si="50"/>
        <v>0</v>
      </c>
      <c r="AJ239" s="15">
        <f t="shared" si="51"/>
        <v>0</v>
      </c>
      <c r="AK239" s="81"/>
      <c r="AL239"/>
      <c r="AM239"/>
      <c r="AN239"/>
    </row>
    <row r="240" spans="1:40" s="1" customFormat="1" ht="18.75">
      <c r="A240" s="17">
        <v>231</v>
      </c>
      <c r="B240" s="17" t="s">
        <v>1226</v>
      </c>
      <c r="C240" s="17">
        <v>231</v>
      </c>
      <c r="D240" s="21"/>
      <c r="E240" s="34">
        <f t="shared" si="42"/>
        <v>0</v>
      </c>
      <c r="F240" s="35">
        <f t="shared" si="43"/>
        <v>0</v>
      </c>
      <c r="G240" s="34">
        <f t="shared" si="44"/>
        <v>7.51</v>
      </c>
      <c r="H240" s="36">
        <f t="shared" si="45"/>
        <v>43629</v>
      </c>
      <c r="I240" s="21"/>
      <c r="J240" s="17">
        <v>0</v>
      </c>
      <c r="K240" s="17">
        <v>0</v>
      </c>
      <c r="L240" s="16"/>
      <c r="M240" s="16"/>
      <c r="N240" s="36">
        <f t="shared" si="46"/>
        <v>0</v>
      </c>
      <c r="O240" s="36">
        <f t="shared" si="47"/>
        <v>43629</v>
      </c>
      <c r="P240" s="16"/>
      <c r="Q240" s="85">
        <f t="shared" si="39"/>
        <v>87265.510000000009</v>
      </c>
      <c r="R240" s="16"/>
      <c r="S240" s="15">
        <f t="shared" si="40"/>
        <v>0</v>
      </c>
      <c r="T240">
        <v>231</v>
      </c>
      <c r="U240"/>
      <c r="V240"/>
      <c r="W240" s="15">
        <f t="shared" si="41"/>
        <v>0</v>
      </c>
      <c r="X240">
        <v>231</v>
      </c>
      <c r="Y240">
        <v>7.51</v>
      </c>
      <c r="Z240">
        <v>43629</v>
      </c>
      <c r="AA240"/>
      <c r="AB240" s="115">
        <f>dec!E240</f>
        <v>0</v>
      </c>
      <c r="AC240" s="113">
        <f>dec!F240</f>
        <v>0</v>
      </c>
      <c r="AD240" s="115">
        <f>dec!G240</f>
        <v>8</v>
      </c>
      <c r="AE240" s="113">
        <f>dec!H240</f>
        <v>46800</v>
      </c>
      <c r="AF240" s="16"/>
      <c r="AG240" s="18">
        <f t="shared" si="48"/>
        <v>0</v>
      </c>
      <c r="AH240" s="85">
        <f t="shared" si="49"/>
        <v>0</v>
      </c>
      <c r="AI240" s="18">
        <f t="shared" si="50"/>
        <v>-0.49000000000000021</v>
      </c>
      <c r="AJ240" s="15">
        <f t="shared" si="51"/>
        <v>-3171</v>
      </c>
      <c r="AK240" s="81"/>
      <c r="AL240"/>
      <c r="AM240"/>
      <c r="AN240"/>
    </row>
    <row r="241" spans="1:40" s="1" customFormat="1" ht="18.75">
      <c r="A241" s="17">
        <v>232</v>
      </c>
      <c r="B241" s="17" t="s">
        <v>1227</v>
      </c>
      <c r="C241" s="17">
        <v>232</v>
      </c>
      <c r="D241" s="21"/>
      <c r="E241" s="34">
        <f t="shared" si="42"/>
        <v>0</v>
      </c>
      <c r="F241" s="35">
        <f t="shared" si="43"/>
        <v>0</v>
      </c>
      <c r="G241" s="34">
        <f t="shared" si="44"/>
        <v>0</v>
      </c>
      <c r="H241" s="36">
        <f t="shared" si="45"/>
        <v>0</v>
      </c>
      <c r="I241" s="21"/>
      <c r="J241" s="17">
        <v>0</v>
      </c>
      <c r="K241" s="17">
        <v>0</v>
      </c>
      <c r="L241" s="16"/>
      <c r="M241" s="16"/>
      <c r="N241" s="36">
        <f t="shared" si="46"/>
        <v>0</v>
      </c>
      <c r="O241" s="36">
        <f t="shared" si="47"/>
        <v>0</v>
      </c>
      <c r="P241" s="16"/>
      <c r="Q241" s="85">
        <f t="shared" si="39"/>
        <v>0</v>
      </c>
      <c r="R241" s="16"/>
      <c r="S241" s="15">
        <f t="shared" si="40"/>
        <v>0</v>
      </c>
      <c r="T241">
        <v>232</v>
      </c>
      <c r="U241"/>
      <c r="V241"/>
      <c r="W241" s="15">
        <f t="shared" si="41"/>
        <v>0</v>
      </c>
      <c r="X241">
        <v>232</v>
      </c>
      <c r="Y241"/>
      <c r="Z241"/>
      <c r="AA241"/>
      <c r="AB241" s="115">
        <f>dec!E241</f>
        <v>0</v>
      </c>
      <c r="AC241" s="113">
        <f>dec!F241</f>
        <v>0</v>
      </c>
      <c r="AD241" s="115">
        <f>dec!G241</f>
        <v>0</v>
      </c>
      <c r="AE241" s="113">
        <f>dec!H241</f>
        <v>0</v>
      </c>
      <c r="AF241" s="16"/>
      <c r="AG241" s="18">
        <f t="shared" si="48"/>
        <v>0</v>
      </c>
      <c r="AH241" s="85">
        <f t="shared" si="49"/>
        <v>0</v>
      </c>
      <c r="AI241" s="18">
        <f t="shared" si="50"/>
        <v>0</v>
      </c>
      <c r="AJ241" s="15">
        <f t="shared" si="51"/>
        <v>0</v>
      </c>
      <c r="AK241" s="81"/>
      <c r="AL241"/>
      <c r="AM241"/>
      <c r="AN241"/>
    </row>
    <row r="242" spans="1:40" s="1" customFormat="1" ht="18.75">
      <c r="A242" s="17">
        <v>233</v>
      </c>
      <c r="B242" s="17" t="s">
        <v>1228</v>
      </c>
      <c r="C242" s="17">
        <v>233</v>
      </c>
      <c r="D242" s="21"/>
      <c r="E242" s="34">
        <f t="shared" si="42"/>
        <v>0</v>
      </c>
      <c r="F242" s="35">
        <f t="shared" si="43"/>
        <v>0</v>
      </c>
      <c r="G242" s="34">
        <f t="shared" si="44"/>
        <v>0</v>
      </c>
      <c r="H242" s="36">
        <f t="shared" si="45"/>
        <v>0</v>
      </c>
      <c r="I242" s="21"/>
      <c r="J242" s="17">
        <v>0</v>
      </c>
      <c r="K242" s="17">
        <v>0</v>
      </c>
      <c r="L242" s="16"/>
      <c r="M242" s="16"/>
      <c r="N242" s="36">
        <f t="shared" si="46"/>
        <v>0</v>
      </c>
      <c r="O242" s="36">
        <f t="shared" si="47"/>
        <v>0</v>
      </c>
      <c r="P242" s="16"/>
      <c r="Q242" s="85">
        <f t="shared" si="39"/>
        <v>0</v>
      </c>
      <c r="R242" s="16"/>
      <c r="S242" s="15">
        <f t="shared" si="40"/>
        <v>0</v>
      </c>
      <c r="T242">
        <v>233</v>
      </c>
      <c r="U242"/>
      <c r="V242"/>
      <c r="W242" s="15">
        <f t="shared" si="41"/>
        <v>0</v>
      </c>
      <c r="X242">
        <v>233</v>
      </c>
      <c r="Y242"/>
      <c r="Z242"/>
      <c r="AA242"/>
      <c r="AB242" s="115">
        <f>dec!E242</f>
        <v>0</v>
      </c>
      <c r="AC242" s="113">
        <f>dec!F242</f>
        <v>0</v>
      </c>
      <c r="AD242" s="115">
        <f>dec!G242</f>
        <v>0</v>
      </c>
      <c r="AE242" s="113">
        <f>dec!H242</f>
        <v>0</v>
      </c>
      <c r="AF242" s="16"/>
      <c r="AG242" s="18">
        <f t="shared" si="48"/>
        <v>0</v>
      </c>
      <c r="AH242" s="85">
        <f t="shared" si="49"/>
        <v>0</v>
      </c>
      <c r="AI242" s="18">
        <f t="shared" si="50"/>
        <v>0</v>
      </c>
      <c r="AJ242" s="15">
        <f t="shared" si="51"/>
        <v>0</v>
      </c>
      <c r="AK242" s="81"/>
      <c r="AL242"/>
      <c r="AM242"/>
      <c r="AN242"/>
    </row>
    <row r="243" spans="1:40" ht="18.75">
      <c r="A243" s="19">
        <v>234</v>
      </c>
      <c r="B243" s="19" t="s">
        <v>878</v>
      </c>
      <c r="C243" s="19">
        <v>234</v>
      </c>
      <c r="D243" s="21"/>
      <c r="E243" s="34">
        <f t="shared" si="42"/>
        <v>66.670000000000016</v>
      </c>
      <c r="F243" s="35">
        <f t="shared" si="43"/>
        <v>403775</v>
      </c>
      <c r="G243" s="34">
        <f t="shared" si="44"/>
        <v>8</v>
      </c>
      <c r="H243" s="36">
        <f t="shared" si="45"/>
        <v>40000</v>
      </c>
      <c r="I243" s="21"/>
      <c r="J243" s="19">
        <v>0</v>
      </c>
      <c r="K243" s="19">
        <v>0</v>
      </c>
      <c r="L243" s="16"/>
      <c r="M243" s="16"/>
      <c r="N243" s="36">
        <f t="shared" si="46"/>
        <v>403775</v>
      </c>
      <c r="O243" s="36">
        <f t="shared" si="47"/>
        <v>40000</v>
      </c>
      <c r="P243" s="20"/>
      <c r="Q243" s="85">
        <f t="shared" si="39"/>
        <v>887624.66999999993</v>
      </c>
      <c r="R243" s="20"/>
      <c r="S243" s="15">
        <f t="shared" si="40"/>
        <v>0</v>
      </c>
      <c r="T243" s="122">
        <v>234</v>
      </c>
      <c r="U243" s="71">
        <v>66.670000000000016</v>
      </c>
      <c r="V243" s="71">
        <v>403775</v>
      </c>
      <c r="W243" s="15">
        <f t="shared" si="41"/>
        <v>0</v>
      </c>
      <c r="X243">
        <v>234</v>
      </c>
      <c r="Y243">
        <v>8</v>
      </c>
      <c r="Z243">
        <v>40000</v>
      </c>
      <c r="AA243"/>
      <c r="AB243" s="115">
        <f>dec!E243</f>
        <v>65</v>
      </c>
      <c r="AC243" s="113">
        <f>dec!F243</f>
        <v>384684</v>
      </c>
      <c r="AD243" s="115">
        <f>dec!G243</f>
        <v>8</v>
      </c>
      <c r="AE243" s="113">
        <f>dec!H243</f>
        <v>40000</v>
      </c>
      <c r="AF243" s="16"/>
      <c r="AG243" s="18">
        <f t="shared" si="48"/>
        <v>1.6700000000000159</v>
      </c>
      <c r="AH243" s="85">
        <f t="shared" si="49"/>
        <v>19091</v>
      </c>
      <c r="AI243" s="18">
        <f t="shared" si="50"/>
        <v>0</v>
      </c>
      <c r="AJ243" s="15">
        <f t="shared" si="51"/>
        <v>0</v>
      </c>
      <c r="AK243" s="81"/>
      <c r="AL243"/>
      <c r="AM243"/>
      <c r="AN243"/>
    </row>
    <row r="244" spans="1:40" s="1" customFormat="1" ht="18.75">
      <c r="A244" s="17">
        <v>235</v>
      </c>
      <c r="B244" s="17" t="s">
        <v>1229</v>
      </c>
      <c r="C244" s="17">
        <v>235</v>
      </c>
      <c r="D244" s="21"/>
      <c r="E244" s="34">
        <f t="shared" si="42"/>
        <v>0</v>
      </c>
      <c r="F244" s="35">
        <f t="shared" si="43"/>
        <v>0</v>
      </c>
      <c r="G244" s="34">
        <f t="shared" si="44"/>
        <v>0</v>
      </c>
      <c r="H244" s="36">
        <f t="shared" si="45"/>
        <v>0</v>
      </c>
      <c r="I244" s="21"/>
      <c r="J244" s="17">
        <v>0</v>
      </c>
      <c r="K244" s="17">
        <v>0</v>
      </c>
      <c r="L244" s="16"/>
      <c r="M244" s="16"/>
      <c r="N244" s="36">
        <f t="shared" si="46"/>
        <v>0</v>
      </c>
      <c r="O244" s="36">
        <f t="shared" si="47"/>
        <v>0</v>
      </c>
      <c r="P244" s="16"/>
      <c r="Q244" s="85">
        <f t="shared" si="39"/>
        <v>0</v>
      </c>
      <c r="R244" s="16"/>
      <c r="S244" s="15">
        <f t="shared" si="40"/>
        <v>0</v>
      </c>
      <c r="T244">
        <v>235</v>
      </c>
      <c r="U244"/>
      <c r="V244"/>
      <c r="W244" s="15">
        <f t="shared" si="41"/>
        <v>0</v>
      </c>
      <c r="X244">
        <v>235</v>
      </c>
      <c r="Y244"/>
      <c r="Z244"/>
      <c r="AA244"/>
      <c r="AB244" s="115">
        <f>dec!E244</f>
        <v>0</v>
      </c>
      <c r="AC244" s="113">
        <f>dec!F244</f>
        <v>0</v>
      </c>
      <c r="AD244" s="115">
        <f>dec!G244</f>
        <v>0</v>
      </c>
      <c r="AE244" s="113">
        <f>dec!H244</f>
        <v>0</v>
      </c>
      <c r="AF244" s="16"/>
      <c r="AG244" s="18">
        <f t="shared" si="48"/>
        <v>0</v>
      </c>
      <c r="AH244" s="85">
        <f t="shared" si="49"/>
        <v>0</v>
      </c>
      <c r="AI244" s="18">
        <f t="shared" si="50"/>
        <v>0</v>
      </c>
      <c r="AJ244" s="15">
        <f t="shared" si="51"/>
        <v>0</v>
      </c>
      <c r="AK244" s="81"/>
      <c r="AL244"/>
      <c r="AM244"/>
      <c r="AN244"/>
    </row>
    <row r="245" spans="1:40" ht="18.75">
      <c r="A245" s="19">
        <v>236</v>
      </c>
      <c r="B245" s="19" t="s">
        <v>1267</v>
      </c>
      <c r="C245" s="19">
        <v>236</v>
      </c>
      <c r="D245" s="21"/>
      <c r="E245" s="34">
        <f t="shared" si="42"/>
        <v>101.66000000000001</v>
      </c>
      <c r="F245" s="35">
        <f t="shared" si="43"/>
        <v>564099</v>
      </c>
      <c r="G245" s="34">
        <f t="shared" si="44"/>
        <v>470.82000000000005</v>
      </c>
      <c r="H245" s="36">
        <f t="shared" si="45"/>
        <v>2691695</v>
      </c>
      <c r="I245" s="21"/>
      <c r="J245" s="19">
        <v>0</v>
      </c>
      <c r="K245" s="19">
        <v>0</v>
      </c>
      <c r="L245" s="16"/>
      <c r="M245" s="16"/>
      <c r="N245" s="36">
        <f t="shared" si="46"/>
        <v>564099</v>
      </c>
      <c r="O245" s="36">
        <f t="shared" si="47"/>
        <v>2691695</v>
      </c>
      <c r="P245" s="20"/>
      <c r="Q245" s="85">
        <f t="shared" si="39"/>
        <v>6512160.4800000004</v>
      </c>
      <c r="R245" s="20"/>
      <c r="S245" s="15">
        <f t="shared" si="40"/>
        <v>0</v>
      </c>
      <c r="T245" s="122">
        <v>236</v>
      </c>
      <c r="U245" s="71">
        <v>101.66000000000001</v>
      </c>
      <c r="V245" s="71">
        <v>564099</v>
      </c>
      <c r="W245" s="15">
        <f t="shared" si="41"/>
        <v>0</v>
      </c>
      <c r="X245">
        <v>236</v>
      </c>
      <c r="Y245">
        <v>470.82000000000005</v>
      </c>
      <c r="Z245">
        <v>2691695</v>
      </c>
      <c r="AA245"/>
      <c r="AB245" s="115">
        <f>dec!E245</f>
        <v>91</v>
      </c>
      <c r="AC245" s="113">
        <f>dec!F245</f>
        <v>515935</v>
      </c>
      <c r="AD245" s="115">
        <f>dec!G245</f>
        <v>466.5</v>
      </c>
      <c r="AE245" s="113">
        <f>dec!H245</f>
        <v>2654601</v>
      </c>
      <c r="AF245" s="16"/>
      <c r="AG245" s="18">
        <f t="shared" si="48"/>
        <v>10.660000000000011</v>
      </c>
      <c r="AH245" s="85">
        <f t="shared" si="49"/>
        <v>48164</v>
      </c>
      <c r="AI245" s="18">
        <f t="shared" si="50"/>
        <v>4.32000000000005</v>
      </c>
      <c r="AJ245" s="15">
        <f t="shared" si="51"/>
        <v>37094</v>
      </c>
      <c r="AK245" s="81"/>
      <c r="AL245"/>
      <c r="AM245"/>
      <c r="AN245"/>
    </row>
    <row r="246" spans="1:40" s="1" customFormat="1" ht="18.75">
      <c r="A246" s="17">
        <v>237</v>
      </c>
      <c r="B246" s="17" t="s">
        <v>1230</v>
      </c>
      <c r="C246" s="17">
        <v>237</v>
      </c>
      <c r="D246" s="21"/>
      <c r="E246" s="34">
        <f t="shared" si="42"/>
        <v>0</v>
      </c>
      <c r="F246" s="35">
        <f t="shared" si="43"/>
        <v>0</v>
      </c>
      <c r="G246" s="34">
        <f t="shared" si="44"/>
        <v>0</v>
      </c>
      <c r="H246" s="36">
        <f t="shared" si="45"/>
        <v>0</v>
      </c>
      <c r="I246" s="21"/>
      <c r="J246" s="17">
        <v>0</v>
      </c>
      <c r="K246" s="17">
        <v>0</v>
      </c>
      <c r="L246" s="16"/>
      <c r="M246" s="16"/>
      <c r="N246" s="36">
        <f t="shared" si="46"/>
        <v>0</v>
      </c>
      <c r="O246" s="36">
        <f t="shared" si="47"/>
        <v>0</v>
      </c>
      <c r="P246" s="16"/>
      <c r="Q246" s="85">
        <f t="shared" si="39"/>
        <v>0</v>
      </c>
      <c r="R246" s="16"/>
      <c r="S246" s="15">
        <f t="shared" si="40"/>
        <v>0</v>
      </c>
      <c r="T246">
        <v>237</v>
      </c>
      <c r="U246"/>
      <c r="V246"/>
      <c r="W246" s="15">
        <f t="shared" si="41"/>
        <v>0</v>
      </c>
      <c r="X246">
        <v>237</v>
      </c>
      <c r="Y246"/>
      <c r="Z246"/>
      <c r="AA246"/>
      <c r="AB246" s="115">
        <f>dec!E246</f>
        <v>0</v>
      </c>
      <c r="AC246" s="113">
        <f>dec!F246</f>
        <v>0</v>
      </c>
      <c r="AD246" s="115">
        <f>dec!G246</f>
        <v>0</v>
      </c>
      <c r="AE246" s="113">
        <f>dec!H246</f>
        <v>0</v>
      </c>
      <c r="AF246" s="16"/>
      <c r="AG246" s="18">
        <f t="shared" si="48"/>
        <v>0</v>
      </c>
      <c r="AH246" s="85">
        <f t="shared" si="49"/>
        <v>0</v>
      </c>
      <c r="AI246" s="18">
        <f t="shared" si="50"/>
        <v>0</v>
      </c>
      <c r="AJ246" s="15">
        <f t="shared" si="51"/>
        <v>0</v>
      </c>
      <c r="AK246" s="81"/>
      <c r="AL246"/>
      <c r="AM246"/>
      <c r="AN246"/>
    </row>
    <row r="247" spans="1:40" s="1" customFormat="1" ht="18.75">
      <c r="A247" s="17">
        <v>238</v>
      </c>
      <c r="B247" s="17" t="s">
        <v>1231</v>
      </c>
      <c r="C247" s="17">
        <v>238</v>
      </c>
      <c r="D247" s="21"/>
      <c r="E247" s="34">
        <f t="shared" si="42"/>
        <v>0</v>
      </c>
      <c r="F247" s="35">
        <f t="shared" si="43"/>
        <v>0</v>
      </c>
      <c r="G247" s="34">
        <f t="shared" si="44"/>
        <v>0</v>
      </c>
      <c r="H247" s="36">
        <f t="shared" si="45"/>
        <v>0</v>
      </c>
      <c r="I247" s="21"/>
      <c r="J247" s="17">
        <v>0</v>
      </c>
      <c r="K247" s="17">
        <v>0</v>
      </c>
      <c r="L247" s="16"/>
      <c r="M247" s="16"/>
      <c r="N247" s="36">
        <f t="shared" si="46"/>
        <v>0</v>
      </c>
      <c r="O247" s="36">
        <f t="shared" si="47"/>
        <v>0</v>
      </c>
      <c r="P247" s="16"/>
      <c r="Q247" s="85">
        <f t="shared" si="39"/>
        <v>0</v>
      </c>
      <c r="R247" s="16"/>
      <c r="S247" s="15">
        <f t="shared" si="40"/>
        <v>0</v>
      </c>
      <c r="T247">
        <v>238</v>
      </c>
      <c r="U247"/>
      <c r="V247"/>
      <c r="W247" s="15">
        <f t="shared" si="41"/>
        <v>0</v>
      </c>
      <c r="X247">
        <v>238</v>
      </c>
      <c r="Y247"/>
      <c r="Z247"/>
      <c r="AA247"/>
      <c r="AB247" s="115">
        <f>dec!E247</f>
        <v>0</v>
      </c>
      <c r="AC247" s="113">
        <f>dec!F247</f>
        <v>0</v>
      </c>
      <c r="AD247" s="115">
        <f>dec!G247</f>
        <v>0</v>
      </c>
      <c r="AE247" s="113">
        <f>dec!H247</f>
        <v>0</v>
      </c>
      <c r="AF247" s="16"/>
      <c r="AG247" s="18">
        <f t="shared" si="48"/>
        <v>0</v>
      </c>
      <c r="AH247" s="85">
        <f t="shared" si="49"/>
        <v>0</v>
      </c>
      <c r="AI247" s="18">
        <f t="shared" si="50"/>
        <v>0</v>
      </c>
      <c r="AJ247" s="15">
        <f t="shared" si="51"/>
        <v>0</v>
      </c>
      <c r="AK247" s="81"/>
      <c r="AL247"/>
      <c r="AM247"/>
      <c r="AN247"/>
    </row>
    <row r="248" spans="1:40" ht="18.75">
      <c r="A248" s="19">
        <v>239</v>
      </c>
      <c r="B248" s="19" t="s">
        <v>904</v>
      </c>
      <c r="C248" s="19">
        <v>239</v>
      </c>
      <c r="D248" s="21"/>
      <c r="E248" s="34">
        <f t="shared" si="42"/>
        <v>0</v>
      </c>
      <c r="F248" s="35">
        <f t="shared" si="43"/>
        <v>0</v>
      </c>
      <c r="G248" s="34">
        <f t="shared" si="44"/>
        <v>55.320000000000007</v>
      </c>
      <c r="H248" s="36">
        <f t="shared" si="45"/>
        <v>302985</v>
      </c>
      <c r="I248" s="21"/>
      <c r="J248" s="19">
        <v>0</v>
      </c>
      <c r="K248" s="19">
        <v>0</v>
      </c>
      <c r="L248" s="16"/>
      <c r="M248" s="16"/>
      <c r="N248" s="36">
        <f t="shared" si="46"/>
        <v>0</v>
      </c>
      <c r="O248" s="36">
        <f t="shared" si="47"/>
        <v>302985</v>
      </c>
      <c r="P248" s="20"/>
      <c r="Q248" s="85">
        <f t="shared" si="39"/>
        <v>606025.32000000007</v>
      </c>
      <c r="R248" s="20"/>
      <c r="S248" s="15">
        <f t="shared" si="40"/>
        <v>0</v>
      </c>
      <c r="T248">
        <v>239</v>
      </c>
      <c r="U248"/>
      <c r="V248"/>
      <c r="W248" s="15">
        <f t="shared" si="41"/>
        <v>0</v>
      </c>
      <c r="X248">
        <v>239</v>
      </c>
      <c r="Y248">
        <v>55.320000000000007</v>
      </c>
      <c r="Z248">
        <v>302985</v>
      </c>
      <c r="AA248"/>
      <c r="AB248" s="115">
        <f>dec!E248</f>
        <v>0</v>
      </c>
      <c r="AC248" s="113">
        <f>dec!F248</f>
        <v>0</v>
      </c>
      <c r="AD248" s="115">
        <f>dec!G248</f>
        <v>55.5</v>
      </c>
      <c r="AE248" s="113">
        <f>dec!H248</f>
        <v>325368</v>
      </c>
      <c r="AF248" s="16"/>
      <c r="AG248" s="18">
        <f t="shared" si="48"/>
        <v>0</v>
      </c>
      <c r="AH248" s="85">
        <f t="shared" si="49"/>
        <v>0</v>
      </c>
      <c r="AI248" s="18">
        <f t="shared" si="50"/>
        <v>-0.17999999999999261</v>
      </c>
      <c r="AJ248" s="15">
        <f t="shared" si="51"/>
        <v>-22383</v>
      </c>
      <c r="AK248" s="81"/>
      <c r="AL248"/>
      <c r="AM248"/>
      <c r="AN248"/>
    </row>
    <row r="249" spans="1:40" ht="18.75">
      <c r="A249" s="19">
        <v>240</v>
      </c>
      <c r="B249" s="19" t="s">
        <v>1233</v>
      </c>
      <c r="C249" s="19">
        <v>240</v>
      </c>
      <c r="D249" s="21"/>
      <c r="E249" s="34">
        <f t="shared" si="42"/>
        <v>6</v>
      </c>
      <c r="F249" s="35">
        <f t="shared" si="43"/>
        <v>30000</v>
      </c>
      <c r="G249" s="34">
        <f t="shared" si="44"/>
        <v>1</v>
      </c>
      <c r="H249" s="36">
        <f t="shared" si="45"/>
        <v>5000</v>
      </c>
      <c r="I249" s="21"/>
      <c r="J249" s="19">
        <v>0</v>
      </c>
      <c r="K249" s="19">
        <v>0</v>
      </c>
      <c r="L249" s="16"/>
      <c r="M249" s="16"/>
      <c r="N249" s="36">
        <f t="shared" si="46"/>
        <v>30000</v>
      </c>
      <c r="O249" s="36">
        <f t="shared" si="47"/>
        <v>5000</v>
      </c>
      <c r="P249" s="20"/>
      <c r="Q249" s="85">
        <f t="shared" si="39"/>
        <v>70007</v>
      </c>
      <c r="R249" s="20"/>
      <c r="S249" s="15">
        <f t="shared" si="40"/>
        <v>0</v>
      </c>
      <c r="T249" s="122">
        <v>240</v>
      </c>
      <c r="U249" s="71">
        <v>6</v>
      </c>
      <c r="V249" s="71">
        <v>30000</v>
      </c>
      <c r="W249" s="15">
        <f t="shared" si="41"/>
        <v>0</v>
      </c>
      <c r="X249">
        <v>240</v>
      </c>
      <c r="Y249">
        <v>1</v>
      </c>
      <c r="Z249">
        <v>5000</v>
      </c>
      <c r="AA249"/>
      <c r="AB249" s="115">
        <f>dec!E249</f>
        <v>5</v>
      </c>
      <c r="AC249" s="113">
        <f>dec!F249</f>
        <v>25000</v>
      </c>
      <c r="AD249" s="115">
        <f>dec!G249</f>
        <v>1</v>
      </c>
      <c r="AE249" s="113">
        <f>dec!H249</f>
        <v>5000</v>
      </c>
      <c r="AF249" s="16"/>
      <c r="AG249" s="18">
        <f t="shared" si="48"/>
        <v>1</v>
      </c>
      <c r="AH249" s="85">
        <f t="shared" si="49"/>
        <v>5000</v>
      </c>
      <c r="AI249" s="18">
        <f t="shared" si="50"/>
        <v>0</v>
      </c>
      <c r="AJ249" s="15">
        <f t="shared" si="51"/>
        <v>0</v>
      </c>
      <c r="AK249" s="81"/>
      <c r="AL249"/>
      <c r="AM249"/>
      <c r="AN249"/>
    </row>
    <row r="250" spans="1:40" s="1" customFormat="1" ht="18.75">
      <c r="A250" s="17">
        <v>241</v>
      </c>
      <c r="B250" s="17" t="s">
        <v>1234</v>
      </c>
      <c r="C250" s="17">
        <v>241</v>
      </c>
      <c r="D250" s="21"/>
      <c r="E250" s="34">
        <f t="shared" si="42"/>
        <v>0</v>
      </c>
      <c r="F250" s="35">
        <f t="shared" si="43"/>
        <v>0</v>
      </c>
      <c r="G250" s="34">
        <f t="shared" si="44"/>
        <v>0</v>
      </c>
      <c r="H250" s="36">
        <f t="shared" si="45"/>
        <v>0</v>
      </c>
      <c r="I250" s="21"/>
      <c r="J250" s="17">
        <v>0</v>
      </c>
      <c r="K250" s="17">
        <v>0</v>
      </c>
      <c r="L250" s="16"/>
      <c r="M250" s="16"/>
      <c r="N250" s="36">
        <f t="shared" si="46"/>
        <v>0</v>
      </c>
      <c r="O250" s="36">
        <f t="shared" si="47"/>
        <v>0</v>
      </c>
      <c r="P250" s="16"/>
      <c r="Q250" s="85">
        <f t="shared" si="39"/>
        <v>0</v>
      </c>
      <c r="R250" s="16"/>
      <c r="S250" s="15">
        <f t="shared" si="40"/>
        <v>0</v>
      </c>
      <c r="T250">
        <v>241</v>
      </c>
      <c r="U250"/>
      <c r="V250"/>
      <c r="W250" s="15">
        <f t="shared" si="41"/>
        <v>0</v>
      </c>
      <c r="X250">
        <v>241</v>
      </c>
      <c r="Y250"/>
      <c r="Z250"/>
      <c r="AA250"/>
      <c r="AB250" s="115">
        <f>dec!E250</f>
        <v>0</v>
      </c>
      <c r="AC250" s="113">
        <f>dec!F250</f>
        <v>0</v>
      </c>
      <c r="AD250" s="115">
        <f>dec!G250</f>
        <v>0</v>
      </c>
      <c r="AE250" s="113">
        <f>dec!H250</f>
        <v>0</v>
      </c>
      <c r="AF250" s="16"/>
      <c r="AG250" s="18">
        <f t="shared" si="48"/>
        <v>0</v>
      </c>
      <c r="AH250" s="85">
        <f t="shared" si="49"/>
        <v>0</v>
      </c>
      <c r="AI250" s="18">
        <f t="shared" si="50"/>
        <v>0</v>
      </c>
      <c r="AJ250" s="15">
        <f t="shared" si="51"/>
        <v>0</v>
      </c>
      <c r="AK250" s="81"/>
      <c r="AL250"/>
      <c r="AM250"/>
      <c r="AN250"/>
    </row>
    <row r="251" spans="1:40" ht="18.75">
      <c r="A251" s="19">
        <v>242</v>
      </c>
      <c r="B251" s="19" t="s">
        <v>882</v>
      </c>
      <c r="C251" s="19">
        <v>242</v>
      </c>
      <c r="D251" s="21"/>
      <c r="E251" s="34">
        <f t="shared" si="42"/>
        <v>42.529999999999994</v>
      </c>
      <c r="F251" s="35">
        <f t="shared" si="43"/>
        <v>368932</v>
      </c>
      <c r="G251" s="34">
        <f t="shared" si="44"/>
        <v>19.940000000000001</v>
      </c>
      <c r="H251" s="36">
        <f t="shared" si="45"/>
        <v>112882</v>
      </c>
      <c r="I251" s="21"/>
      <c r="J251" s="19">
        <v>0</v>
      </c>
      <c r="K251" s="19">
        <v>0</v>
      </c>
      <c r="L251" s="16"/>
      <c r="M251" s="16"/>
      <c r="N251" s="36">
        <f t="shared" si="46"/>
        <v>368932</v>
      </c>
      <c r="O251" s="36">
        <f t="shared" si="47"/>
        <v>112882</v>
      </c>
      <c r="P251" s="20"/>
      <c r="Q251" s="85">
        <f t="shared" si="39"/>
        <v>963690.47</v>
      </c>
      <c r="R251" s="20"/>
      <c r="S251" s="15">
        <f t="shared" si="40"/>
        <v>0</v>
      </c>
      <c r="T251" s="122">
        <v>242</v>
      </c>
      <c r="U251" s="71">
        <v>42.529999999999994</v>
      </c>
      <c r="V251" s="71">
        <v>368932</v>
      </c>
      <c r="W251" s="15">
        <f t="shared" si="41"/>
        <v>0</v>
      </c>
      <c r="X251">
        <v>242</v>
      </c>
      <c r="Y251">
        <v>19.940000000000001</v>
      </c>
      <c r="Z251">
        <v>112882</v>
      </c>
      <c r="AA251"/>
      <c r="AB251" s="115">
        <f>dec!E251</f>
        <v>37</v>
      </c>
      <c r="AC251" s="113">
        <f>dec!F251</f>
        <v>245160</v>
      </c>
      <c r="AD251" s="115">
        <f>dec!G251</f>
        <v>21</v>
      </c>
      <c r="AE251" s="113">
        <f>dec!H251</f>
        <v>129934</v>
      </c>
      <c r="AF251" s="16"/>
      <c r="AG251" s="18">
        <f t="shared" si="48"/>
        <v>5.529999999999994</v>
      </c>
      <c r="AH251" s="85">
        <f t="shared" si="49"/>
        <v>123772</v>
      </c>
      <c r="AI251" s="18">
        <f t="shared" si="50"/>
        <v>-1.0599999999999987</v>
      </c>
      <c r="AJ251" s="15">
        <f t="shared" si="51"/>
        <v>-17052</v>
      </c>
      <c r="AK251" s="81"/>
      <c r="AL251"/>
      <c r="AM251"/>
      <c r="AN251"/>
    </row>
    <row r="252" spans="1:40" ht="18.75">
      <c r="A252" s="19">
        <v>243</v>
      </c>
      <c r="B252" s="19" t="s">
        <v>1235</v>
      </c>
      <c r="C252" s="19">
        <v>243</v>
      </c>
      <c r="D252" s="21"/>
      <c r="E252" s="34">
        <f t="shared" si="42"/>
        <v>0</v>
      </c>
      <c r="F252" s="35">
        <f t="shared" si="43"/>
        <v>0</v>
      </c>
      <c r="G252" s="34">
        <f t="shared" si="44"/>
        <v>11.23</v>
      </c>
      <c r="H252" s="36">
        <f t="shared" si="45"/>
        <v>79263</v>
      </c>
      <c r="I252" s="21"/>
      <c r="J252" s="19">
        <v>0</v>
      </c>
      <c r="K252" s="19">
        <v>0</v>
      </c>
      <c r="L252" s="16"/>
      <c r="M252" s="16"/>
      <c r="N252" s="36">
        <f t="shared" si="46"/>
        <v>0</v>
      </c>
      <c r="O252" s="36">
        <f t="shared" si="47"/>
        <v>79263</v>
      </c>
      <c r="P252" s="20"/>
      <c r="Q252" s="85">
        <f t="shared" si="39"/>
        <v>158537.22999999998</v>
      </c>
      <c r="R252" s="20"/>
      <c r="S252" s="15">
        <f t="shared" si="40"/>
        <v>0</v>
      </c>
      <c r="T252">
        <v>243</v>
      </c>
      <c r="U252"/>
      <c r="V252"/>
      <c r="W252" s="15">
        <f t="shared" si="41"/>
        <v>0</v>
      </c>
      <c r="X252">
        <v>243</v>
      </c>
      <c r="Y252">
        <v>11.23</v>
      </c>
      <c r="Z252">
        <v>79263</v>
      </c>
      <c r="AA252"/>
      <c r="AB252" s="115">
        <f>dec!E252</f>
        <v>0</v>
      </c>
      <c r="AC252" s="113">
        <f>dec!F252</f>
        <v>0</v>
      </c>
      <c r="AD252" s="115">
        <f>dec!G252</f>
        <v>10</v>
      </c>
      <c r="AE252" s="113">
        <f>dec!H252</f>
        <v>79440</v>
      </c>
      <c r="AF252" s="16"/>
      <c r="AG252" s="18">
        <f t="shared" si="48"/>
        <v>0</v>
      </c>
      <c r="AH252" s="85">
        <f t="shared" si="49"/>
        <v>0</v>
      </c>
      <c r="AI252" s="18">
        <f t="shared" si="50"/>
        <v>1.2300000000000004</v>
      </c>
      <c r="AJ252" s="15">
        <f t="shared" si="51"/>
        <v>-177</v>
      </c>
      <c r="AK252" s="81"/>
      <c r="AL252"/>
      <c r="AM252"/>
      <c r="AN252"/>
    </row>
    <row r="253" spans="1:40" ht="18.75">
      <c r="A253" s="19">
        <v>244</v>
      </c>
      <c r="B253" s="19" t="s">
        <v>838</v>
      </c>
      <c r="C253" s="19">
        <v>244</v>
      </c>
      <c r="D253" s="21"/>
      <c r="E253" s="34">
        <f t="shared" si="42"/>
        <v>7</v>
      </c>
      <c r="F253" s="35">
        <f t="shared" si="43"/>
        <v>38519</v>
      </c>
      <c r="G253" s="34">
        <f t="shared" si="44"/>
        <v>159.39999999999998</v>
      </c>
      <c r="H253" s="36">
        <f t="shared" si="45"/>
        <v>856894</v>
      </c>
      <c r="I253" s="21"/>
      <c r="J253" s="19">
        <v>0</v>
      </c>
      <c r="K253" s="19">
        <v>0</v>
      </c>
      <c r="L253" s="16"/>
      <c r="M253" s="16"/>
      <c r="N253" s="36">
        <f t="shared" si="46"/>
        <v>38519</v>
      </c>
      <c r="O253" s="36">
        <f t="shared" si="47"/>
        <v>856894</v>
      </c>
      <c r="P253" s="20"/>
      <c r="Q253" s="85">
        <f t="shared" si="39"/>
        <v>1790992.4</v>
      </c>
      <c r="R253" s="20"/>
      <c r="S253" s="15">
        <f t="shared" si="40"/>
        <v>0</v>
      </c>
      <c r="T253" s="122">
        <v>244</v>
      </c>
      <c r="U253" s="71">
        <v>7</v>
      </c>
      <c r="V253" s="71">
        <v>38519</v>
      </c>
      <c r="W253" s="15">
        <f t="shared" si="41"/>
        <v>0</v>
      </c>
      <c r="X253">
        <v>244</v>
      </c>
      <c r="Y253">
        <v>159.39999999999998</v>
      </c>
      <c r="Z253">
        <v>856894</v>
      </c>
      <c r="AA253"/>
      <c r="AB253" s="115">
        <f>dec!E253</f>
        <v>6</v>
      </c>
      <c r="AC253" s="113">
        <f>dec!F253</f>
        <v>47950</v>
      </c>
      <c r="AD253" s="115">
        <f>dec!G253</f>
        <v>161</v>
      </c>
      <c r="AE253" s="113">
        <f>dec!H253</f>
        <v>889801</v>
      </c>
      <c r="AF253" s="16"/>
      <c r="AG253" s="18">
        <f t="shared" si="48"/>
        <v>1</v>
      </c>
      <c r="AH253" s="85">
        <f t="shared" si="49"/>
        <v>-9431</v>
      </c>
      <c r="AI253" s="18">
        <f t="shared" si="50"/>
        <v>-1.6000000000000227</v>
      </c>
      <c r="AJ253" s="15">
        <f t="shared" si="51"/>
        <v>-32907</v>
      </c>
      <c r="AK253" s="81"/>
      <c r="AL253"/>
      <c r="AM253"/>
      <c r="AN253"/>
    </row>
    <row r="254" spans="1:40" s="1" customFormat="1" ht="18.75">
      <c r="A254" s="17">
        <v>245</v>
      </c>
      <c r="B254" s="17" t="s">
        <v>1236</v>
      </c>
      <c r="C254" s="17">
        <v>245</v>
      </c>
      <c r="D254" s="21"/>
      <c r="E254" s="34">
        <f t="shared" si="42"/>
        <v>0</v>
      </c>
      <c r="F254" s="35">
        <f t="shared" si="43"/>
        <v>0</v>
      </c>
      <c r="G254" s="34">
        <f t="shared" si="44"/>
        <v>0</v>
      </c>
      <c r="H254" s="36">
        <f t="shared" si="45"/>
        <v>0</v>
      </c>
      <c r="I254" s="21"/>
      <c r="J254" s="17">
        <v>0</v>
      </c>
      <c r="K254" s="17">
        <v>0</v>
      </c>
      <c r="L254" s="16"/>
      <c r="M254" s="16"/>
      <c r="N254" s="36">
        <f t="shared" si="46"/>
        <v>0</v>
      </c>
      <c r="O254" s="36">
        <f t="shared" si="47"/>
        <v>0</v>
      </c>
      <c r="P254" s="16"/>
      <c r="Q254" s="85">
        <f t="shared" si="39"/>
        <v>0</v>
      </c>
      <c r="R254" s="16"/>
      <c r="S254" s="15">
        <f t="shared" si="40"/>
        <v>0</v>
      </c>
      <c r="T254">
        <v>245</v>
      </c>
      <c r="U254"/>
      <c r="V254"/>
      <c r="W254" s="15">
        <f t="shared" si="41"/>
        <v>0</v>
      </c>
      <c r="X254">
        <v>245</v>
      </c>
      <c r="Y254"/>
      <c r="Z254"/>
      <c r="AA254"/>
      <c r="AB254" s="115">
        <f>dec!E254</f>
        <v>0</v>
      </c>
      <c r="AC254" s="113">
        <f>dec!F254</f>
        <v>0</v>
      </c>
      <c r="AD254" s="115">
        <f>dec!G254</f>
        <v>0</v>
      </c>
      <c r="AE254" s="113">
        <f>dec!H254</f>
        <v>0</v>
      </c>
      <c r="AF254" s="16"/>
      <c r="AG254" s="18">
        <f t="shared" si="48"/>
        <v>0</v>
      </c>
      <c r="AH254" s="85">
        <f t="shared" si="49"/>
        <v>0</v>
      </c>
      <c r="AI254" s="18">
        <f t="shared" si="50"/>
        <v>0</v>
      </c>
      <c r="AJ254" s="15">
        <f t="shared" si="51"/>
        <v>0</v>
      </c>
      <c r="AK254" s="81"/>
      <c r="AL254"/>
      <c r="AM254"/>
      <c r="AN254"/>
    </row>
    <row r="255" spans="1:40" s="1" customFormat="1" ht="18.75">
      <c r="A255" s="17">
        <v>246</v>
      </c>
      <c r="B255" s="17" t="s">
        <v>1273</v>
      </c>
      <c r="C255" s="17">
        <v>246</v>
      </c>
      <c r="D255" s="21"/>
      <c r="E255" s="34">
        <f t="shared" si="42"/>
        <v>0</v>
      </c>
      <c r="F255" s="35">
        <f t="shared" si="43"/>
        <v>0</v>
      </c>
      <c r="G255" s="34">
        <f t="shared" si="44"/>
        <v>6.8000000000000007</v>
      </c>
      <c r="H255" s="36">
        <f t="shared" si="45"/>
        <v>46681</v>
      </c>
      <c r="I255" s="21"/>
      <c r="J255" s="17">
        <v>0</v>
      </c>
      <c r="K255" s="17">
        <v>0</v>
      </c>
      <c r="L255" s="16"/>
      <c r="M255" s="16"/>
      <c r="N255" s="36">
        <f t="shared" si="46"/>
        <v>0</v>
      </c>
      <c r="O255" s="36">
        <f t="shared" si="47"/>
        <v>46681</v>
      </c>
      <c r="P255" s="16"/>
      <c r="Q255" s="85">
        <f t="shared" si="39"/>
        <v>93368.8</v>
      </c>
      <c r="R255" s="16"/>
      <c r="S255" s="15">
        <f t="shared" si="40"/>
        <v>0</v>
      </c>
      <c r="T255">
        <v>246</v>
      </c>
      <c r="U255"/>
      <c r="V255"/>
      <c r="W255" s="15">
        <f t="shared" si="41"/>
        <v>0</v>
      </c>
      <c r="X255">
        <v>246</v>
      </c>
      <c r="Y255">
        <v>6.8000000000000007</v>
      </c>
      <c r="Z255">
        <v>46681</v>
      </c>
      <c r="AA255"/>
      <c r="AB255" s="115">
        <f>dec!E255</f>
        <v>0</v>
      </c>
      <c r="AC255" s="113">
        <f>dec!F255</f>
        <v>0</v>
      </c>
      <c r="AD255" s="115">
        <f>dec!G255</f>
        <v>5</v>
      </c>
      <c r="AE255" s="113">
        <f>dec!H255</f>
        <v>39800</v>
      </c>
      <c r="AF255" s="16"/>
      <c r="AG255" s="18">
        <f t="shared" si="48"/>
        <v>0</v>
      </c>
      <c r="AH255" s="85">
        <f t="shared" si="49"/>
        <v>0</v>
      </c>
      <c r="AI255" s="18">
        <f t="shared" si="50"/>
        <v>1.8000000000000007</v>
      </c>
      <c r="AJ255" s="15">
        <f t="shared" si="51"/>
        <v>6881</v>
      </c>
      <c r="AK255" s="81"/>
      <c r="AL255"/>
      <c r="AM255"/>
      <c r="AN255"/>
    </row>
    <row r="256" spans="1:40" s="1" customFormat="1" ht="18.75">
      <c r="A256" s="17">
        <v>247</v>
      </c>
      <c r="B256" s="17" t="s">
        <v>1237</v>
      </c>
      <c r="C256" s="17">
        <v>247</v>
      </c>
      <c r="D256" s="21"/>
      <c r="E256" s="34">
        <f t="shared" si="42"/>
        <v>0</v>
      </c>
      <c r="F256" s="35">
        <f t="shared" si="43"/>
        <v>0</v>
      </c>
      <c r="G256" s="34">
        <f t="shared" si="44"/>
        <v>0</v>
      </c>
      <c r="H256" s="36">
        <f t="shared" si="45"/>
        <v>0</v>
      </c>
      <c r="I256" s="21"/>
      <c r="J256" s="17">
        <v>0</v>
      </c>
      <c r="K256" s="17">
        <v>0</v>
      </c>
      <c r="L256" s="16"/>
      <c r="M256" s="16"/>
      <c r="N256" s="36">
        <f t="shared" si="46"/>
        <v>0</v>
      </c>
      <c r="O256" s="36">
        <f t="shared" si="47"/>
        <v>0</v>
      </c>
      <c r="P256" s="16"/>
      <c r="Q256" s="85">
        <f t="shared" si="39"/>
        <v>0</v>
      </c>
      <c r="R256" s="16"/>
      <c r="S256" s="15">
        <f t="shared" si="40"/>
        <v>0</v>
      </c>
      <c r="T256">
        <v>247</v>
      </c>
      <c r="U256"/>
      <c r="V256"/>
      <c r="W256" s="15">
        <f t="shared" si="41"/>
        <v>0</v>
      </c>
      <c r="X256">
        <v>247</v>
      </c>
      <c r="Y256"/>
      <c r="Z256"/>
      <c r="AA256"/>
      <c r="AB256" s="115">
        <f>dec!E256</f>
        <v>0</v>
      </c>
      <c r="AC256" s="113">
        <f>dec!F256</f>
        <v>0</v>
      </c>
      <c r="AD256" s="115">
        <f>dec!G256</f>
        <v>0</v>
      </c>
      <c r="AE256" s="113">
        <f>dec!H256</f>
        <v>0</v>
      </c>
      <c r="AF256" s="16"/>
      <c r="AG256" s="18">
        <f t="shared" si="48"/>
        <v>0</v>
      </c>
      <c r="AH256" s="85">
        <f t="shared" si="49"/>
        <v>0</v>
      </c>
      <c r="AI256" s="18">
        <f t="shared" si="50"/>
        <v>0</v>
      </c>
      <c r="AJ256" s="15">
        <f t="shared" si="51"/>
        <v>0</v>
      </c>
      <c r="AK256" s="81"/>
      <c r="AL256"/>
      <c r="AM256"/>
      <c r="AN256"/>
    </row>
    <row r="257" spans="1:40" ht="18.75">
      <c r="A257" s="19">
        <v>248</v>
      </c>
      <c r="B257" s="19" t="s">
        <v>1304</v>
      </c>
      <c r="C257" s="19">
        <v>248</v>
      </c>
      <c r="D257" s="21"/>
      <c r="E257" s="34">
        <f t="shared" si="42"/>
        <v>0</v>
      </c>
      <c r="F257" s="35">
        <f t="shared" si="43"/>
        <v>0</v>
      </c>
      <c r="G257" s="34">
        <f t="shared" si="44"/>
        <v>13.96</v>
      </c>
      <c r="H257" s="36">
        <f t="shared" si="45"/>
        <v>82363</v>
      </c>
      <c r="I257" s="21"/>
      <c r="J257" s="19">
        <v>0</v>
      </c>
      <c r="K257" s="19">
        <v>0</v>
      </c>
      <c r="L257" s="16"/>
      <c r="M257" s="16"/>
      <c r="N257" s="36">
        <f t="shared" si="46"/>
        <v>0</v>
      </c>
      <c r="O257" s="36">
        <f t="shared" si="47"/>
        <v>82363</v>
      </c>
      <c r="P257" s="20"/>
      <c r="Q257" s="85">
        <f t="shared" si="39"/>
        <v>164739.96000000002</v>
      </c>
      <c r="R257" s="20"/>
      <c r="S257" s="15">
        <f t="shared" si="40"/>
        <v>0</v>
      </c>
      <c r="T257">
        <v>248</v>
      </c>
      <c r="U257"/>
      <c r="V257"/>
      <c r="W257" s="15">
        <f t="shared" si="41"/>
        <v>0</v>
      </c>
      <c r="X257">
        <v>248</v>
      </c>
      <c r="Y257">
        <v>13.96</v>
      </c>
      <c r="Z257">
        <v>82363</v>
      </c>
      <c r="AA257"/>
      <c r="AB257" s="115">
        <f>dec!E257</f>
        <v>0</v>
      </c>
      <c r="AC257" s="113">
        <f>dec!F257</f>
        <v>0</v>
      </c>
      <c r="AD257" s="115">
        <f>dec!G257</f>
        <v>12</v>
      </c>
      <c r="AE257" s="113">
        <f>dec!H257</f>
        <v>70824</v>
      </c>
      <c r="AF257" s="16"/>
      <c r="AG257" s="18">
        <f t="shared" si="48"/>
        <v>0</v>
      </c>
      <c r="AH257" s="85">
        <f t="shared" si="49"/>
        <v>0</v>
      </c>
      <c r="AI257" s="18">
        <f t="shared" si="50"/>
        <v>1.9600000000000009</v>
      </c>
      <c r="AJ257" s="15">
        <f t="shared" si="51"/>
        <v>11539</v>
      </c>
      <c r="AK257" s="81"/>
      <c r="AL257"/>
      <c r="AM257"/>
      <c r="AN257"/>
    </row>
    <row r="258" spans="1:40" ht="18.75">
      <c r="A258" s="19">
        <v>249</v>
      </c>
      <c r="B258" s="19" t="s">
        <v>881</v>
      </c>
      <c r="C258" s="19">
        <v>249</v>
      </c>
      <c r="D258" s="21"/>
      <c r="E258" s="34">
        <f t="shared" si="42"/>
        <v>80.5</v>
      </c>
      <c r="F258" s="35">
        <f t="shared" si="43"/>
        <v>418500</v>
      </c>
      <c r="G258" s="34">
        <f t="shared" si="44"/>
        <v>15.739999999999998</v>
      </c>
      <c r="H258" s="36">
        <f t="shared" si="45"/>
        <v>86898</v>
      </c>
      <c r="I258" s="21"/>
      <c r="J258" s="19">
        <v>0</v>
      </c>
      <c r="K258" s="19">
        <v>0</v>
      </c>
      <c r="L258" s="16"/>
      <c r="M258" s="16"/>
      <c r="N258" s="36">
        <f t="shared" si="46"/>
        <v>418500</v>
      </c>
      <c r="O258" s="36">
        <f t="shared" si="47"/>
        <v>86898</v>
      </c>
      <c r="P258" s="20"/>
      <c r="Q258" s="85">
        <f t="shared" si="39"/>
        <v>1010892.24</v>
      </c>
      <c r="R258" s="20"/>
      <c r="S258" s="15">
        <f t="shared" si="40"/>
        <v>0</v>
      </c>
      <c r="T258" s="122">
        <v>249</v>
      </c>
      <c r="U258" s="71">
        <v>80.5</v>
      </c>
      <c r="V258" s="71">
        <v>418500</v>
      </c>
      <c r="W258" s="15">
        <f t="shared" si="41"/>
        <v>0</v>
      </c>
      <c r="X258">
        <v>249</v>
      </c>
      <c r="Y258">
        <v>15.739999999999998</v>
      </c>
      <c r="Z258">
        <v>86898</v>
      </c>
      <c r="AA258"/>
      <c r="AB258" s="115">
        <f>dec!E258</f>
        <v>80.5</v>
      </c>
      <c r="AC258" s="113">
        <f>dec!F258</f>
        <v>418500</v>
      </c>
      <c r="AD258" s="115">
        <f>dec!G258</f>
        <v>15</v>
      </c>
      <c r="AE258" s="113">
        <f>dec!H258</f>
        <v>83198</v>
      </c>
      <c r="AF258" s="16"/>
      <c r="AG258" s="18">
        <f t="shared" si="48"/>
        <v>0</v>
      </c>
      <c r="AH258" s="85">
        <f t="shared" si="49"/>
        <v>0</v>
      </c>
      <c r="AI258" s="18">
        <f t="shared" si="50"/>
        <v>0.73999999999999844</v>
      </c>
      <c r="AJ258" s="15">
        <f t="shared" si="51"/>
        <v>3700</v>
      </c>
      <c r="AK258" s="81"/>
      <c r="AL258"/>
      <c r="AM258"/>
      <c r="AN258"/>
    </row>
    <row r="259" spans="1:40" s="1" customFormat="1" ht="18.75">
      <c r="A259" s="17">
        <v>250</v>
      </c>
      <c r="B259" s="17" t="s">
        <v>905</v>
      </c>
      <c r="C259" s="17">
        <v>250</v>
      </c>
      <c r="D259" s="21"/>
      <c r="E259" s="34">
        <f t="shared" si="42"/>
        <v>0</v>
      </c>
      <c r="F259" s="35">
        <f t="shared" si="43"/>
        <v>0</v>
      </c>
      <c r="G259" s="34">
        <f t="shared" si="44"/>
        <v>1</v>
      </c>
      <c r="H259" s="36">
        <f t="shared" si="45"/>
        <v>5000</v>
      </c>
      <c r="I259" s="21"/>
      <c r="J259" s="17">
        <v>0</v>
      </c>
      <c r="K259" s="17">
        <v>0</v>
      </c>
      <c r="L259" s="16"/>
      <c r="M259" s="16"/>
      <c r="N259" s="36">
        <f t="shared" si="46"/>
        <v>0</v>
      </c>
      <c r="O259" s="36">
        <f t="shared" si="47"/>
        <v>5000</v>
      </c>
      <c r="P259" s="16"/>
      <c r="Q259" s="85">
        <f t="shared" si="39"/>
        <v>10001</v>
      </c>
      <c r="R259" s="16"/>
      <c r="S259" s="15">
        <f t="shared" si="40"/>
        <v>0</v>
      </c>
      <c r="T259">
        <v>250</v>
      </c>
      <c r="U259"/>
      <c r="V259"/>
      <c r="W259" s="15">
        <f t="shared" si="41"/>
        <v>0</v>
      </c>
      <c r="X259">
        <v>250</v>
      </c>
      <c r="Y259">
        <v>1</v>
      </c>
      <c r="Z259">
        <v>5000</v>
      </c>
      <c r="AA259"/>
      <c r="AB259" s="115">
        <f>dec!E259</f>
        <v>0</v>
      </c>
      <c r="AC259" s="113">
        <f>dec!F259</f>
        <v>0</v>
      </c>
      <c r="AD259" s="115">
        <f>dec!G259</f>
        <v>0</v>
      </c>
      <c r="AE259" s="113">
        <f>dec!H259</f>
        <v>0</v>
      </c>
      <c r="AF259" s="16"/>
      <c r="AG259" s="18">
        <f t="shared" si="48"/>
        <v>0</v>
      </c>
      <c r="AH259" s="85">
        <f t="shared" si="49"/>
        <v>0</v>
      </c>
      <c r="AI259" s="18">
        <f t="shared" si="50"/>
        <v>1</v>
      </c>
      <c r="AJ259" s="15">
        <f t="shared" si="51"/>
        <v>5000</v>
      </c>
      <c r="AK259" s="81"/>
      <c r="AL259"/>
      <c r="AM259"/>
      <c r="AN259"/>
    </row>
    <row r="260" spans="1:40" s="1" customFormat="1" ht="18.75">
      <c r="A260" s="17">
        <v>251</v>
      </c>
      <c r="B260" s="17" t="s">
        <v>1238</v>
      </c>
      <c r="C260" s="17">
        <v>251</v>
      </c>
      <c r="D260" s="21"/>
      <c r="E260" s="34">
        <f t="shared" si="42"/>
        <v>37.119999999999997</v>
      </c>
      <c r="F260" s="35">
        <f t="shared" si="43"/>
        <v>192819</v>
      </c>
      <c r="G260" s="34">
        <f t="shared" si="44"/>
        <v>15.15</v>
      </c>
      <c r="H260" s="36">
        <f t="shared" si="45"/>
        <v>96018</v>
      </c>
      <c r="I260" s="21"/>
      <c r="J260" s="17">
        <v>0</v>
      </c>
      <c r="K260" s="17">
        <v>0</v>
      </c>
      <c r="L260" s="16"/>
      <c r="M260" s="16"/>
      <c r="N260" s="36">
        <f t="shared" si="46"/>
        <v>192819</v>
      </c>
      <c r="O260" s="36">
        <f t="shared" si="47"/>
        <v>96018</v>
      </c>
      <c r="P260" s="16"/>
      <c r="Q260" s="85">
        <f t="shared" si="39"/>
        <v>577726.27</v>
      </c>
      <c r="R260" s="16"/>
      <c r="S260" s="15">
        <f t="shared" si="40"/>
        <v>0</v>
      </c>
      <c r="T260" s="122">
        <v>251</v>
      </c>
      <c r="U260" s="71">
        <v>37.119999999999997</v>
      </c>
      <c r="V260" s="71">
        <v>192819</v>
      </c>
      <c r="W260" s="15">
        <f t="shared" si="41"/>
        <v>0</v>
      </c>
      <c r="X260">
        <v>251</v>
      </c>
      <c r="Y260">
        <v>15.15</v>
      </c>
      <c r="Z260">
        <v>96018</v>
      </c>
      <c r="AA260"/>
      <c r="AB260" s="115">
        <f>dec!E260</f>
        <v>33</v>
      </c>
      <c r="AC260" s="113">
        <f>dec!F260</f>
        <v>181877</v>
      </c>
      <c r="AD260" s="115">
        <f>dec!G260</f>
        <v>15</v>
      </c>
      <c r="AE260" s="113">
        <f>dec!H260</f>
        <v>96000</v>
      </c>
      <c r="AF260" s="16"/>
      <c r="AG260" s="18">
        <f t="shared" si="48"/>
        <v>4.1199999999999974</v>
      </c>
      <c r="AH260" s="85">
        <f t="shared" si="49"/>
        <v>10942</v>
      </c>
      <c r="AI260" s="18">
        <f t="shared" si="50"/>
        <v>0.15000000000000036</v>
      </c>
      <c r="AJ260" s="15">
        <f t="shared" si="51"/>
        <v>18</v>
      </c>
      <c r="AK260" s="81"/>
      <c r="AL260"/>
      <c r="AM260"/>
      <c r="AN260"/>
    </row>
    <row r="261" spans="1:40" ht="18.75">
      <c r="A261" s="19">
        <v>252</v>
      </c>
      <c r="B261" s="19" t="s">
        <v>811</v>
      </c>
      <c r="C261" s="19">
        <v>252</v>
      </c>
      <c r="D261" s="21"/>
      <c r="E261" s="34">
        <f t="shared" si="42"/>
        <v>237.83</v>
      </c>
      <c r="F261" s="35">
        <f t="shared" si="43"/>
        <v>1386244</v>
      </c>
      <c r="G261" s="34">
        <f t="shared" si="44"/>
        <v>28.48</v>
      </c>
      <c r="H261" s="36">
        <f t="shared" si="45"/>
        <v>143510</v>
      </c>
      <c r="I261" s="21"/>
      <c r="J261" s="19">
        <v>0</v>
      </c>
      <c r="K261" s="19">
        <v>0</v>
      </c>
      <c r="L261" s="16"/>
      <c r="M261" s="16"/>
      <c r="N261" s="36">
        <f t="shared" si="46"/>
        <v>1386244</v>
      </c>
      <c r="O261" s="36">
        <f t="shared" si="47"/>
        <v>143510</v>
      </c>
      <c r="P261" s="20"/>
      <c r="Q261" s="85">
        <f t="shared" si="39"/>
        <v>3059774.31</v>
      </c>
      <c r="R261" s="20"/>
      <c r="S261" s="15">
        <f t="shared" si="40"/>
        <v>0</v>
      </c>
      <c r="T261" s="122">
        <v>252</v>
      </c>
      <c r="U261" s="71">
        <v>237.83</v>
      </c>
      <c r="V261" s="71">
        <v>1386244</v>
      </c>
      <c r="W261" s="15">
        <f t="shared" si="41"/>
        <v>0</v>
      </c>
      <c r="X261">
        <v>252</v>
      </c>
      <c r="Y261">
        <v>28.48</v>
      </c>
      <c r="Z261">
        <v>143510</v>
      </c>
      <c r="AA261"/>
      <c r="AB261" s="115">
        <f>dec!E261</f>
        <v>234</v>
      </c>
      <c r="AC261" s="113">
        <f>dec!F261</f>
        <v>1312827</v>
      </c>
      <c r="AD261" s="115">
        <f>dec!G261</f>
        <v>26</v>
      </c>
      <c r="AE261" s="113">
        <f>dec!H261</f>
        <v>134446</v>
      </c>
      <c r="AF261" s="16"/>
      <c r="AG261" s="18">
        <f t="shared" si="48"/>
        <v>3.8300000000000125</v>
      </c>
      <c r="AH261" s="85">
        <f t="shared" si="49"/>
        <v>73417</v>
      </c>
      <c r="AI261" s="18">
        <f t="shared" si="50"/>
        <v>2.4800000000000004</v>
      </c>
      <c r="AJ261" s="15">
        <f t="shared" si="51"/>
        <v>9064</v>
      </c>
      <c r="AK261" s="81"/>
      <c r="AL261"/>
      <c r="AM261"/>
      <c r="AN261"/>
    </row>
    <row r="262" spans="1:40" ht="18.75">
      <c r="A262" s="19">
        <v>253</v>
      </c>
      <c r="B262" s="19" t="s">
        <v>884</v>
      </c>
      <c r="C262" s="19">
        <v>253</v>
      </c>
      <c r="D262" s="21"/>
      <c r="E262" s="34">
        <f t="shared" si="42"/>
        <v>19</v>
      </c>
      <c r="F262" s="35">
        <f t="shared" si="43"/>
        <v>97354</v>
      </c>
      <c r="G262" s="34">
        <f t="shared" si="44"/>
        <v>3</v>
      </c>
      <c r="H262" s="36">
        <f t="shared" si="45"/>
        <v>21957</v>
      </c>
      <c r="I262" s="21"/>
      <c r="J262" s="19">
        <v>0</v>
      </c>
      <c r="K262" s="19">
        <v>0</v>
      </c>
      <c r="L262" s="16"/>
      <c r="M262" s="16"/>
      <c r="N262" s="36">
        <f t="shared" si="46"/>
        <v>97354</v>
      </c>
      <c r="O262" s="36">
        <f t="shared" si="47"/>
        <v>21957</v>
      </c>
      <c r="P262" s="20"/>
      <c r="Q262" s="85">
        <f t="shared" si="39"/>
        <v>238644</v>
      </c>
      <c r="R262" s="20"/>
      <c r="S262" s="15">
        <f t="shared" si="40"/>
        <v>0</v>
      </c>
      <c r="T262" s="122">
        <v>253</v>
      </c>
      <c r="U262" s="71">
        <v>19</v>
      </c>
      <c r="V262" s="71">
        <v>97354</v>
      </c>
      <c r="W262" s="15">
        <f t="shared" si="41"/>
        <v>0</v>
      </c>
      <c r="X262">
        <v>253</v>
      </c>
      <c r="Y262">
        <v>3</v>
      </c>
      <c r="Z262">
        <v>21957</v>
      </c>
      <c r="AA262"/>
      <c r="AB262" s="115">
        <f>dec!E262</f>
        <v>18.5</v>
      </c>
      <c r="AC262" s="113">
        <f>dec!F262</f>
        <v>110368</v>
      </c>
      <c r="AD262" s="115">
        <f>dec!G262</f>
        <v>3</v>
      </c>
      <c r="AE262" s="113">
        <f>dec!H262</f>
        <v>21970</v>
      </c>
      <c r="AF262" s="16"/>
      <c r="AG262" s="18">
        <f t="shared" si="48"/>
        <v>0.5</v>
      </c>
      <c r="AH262" s="85">
        <f t="shared" si="49"/>
        <v>-13014</v>
      </c>
      <c r="AI262" s="18">
        <f t="shared" si="50"/>
        <v>0</v>
      </c>
      <c r="AJ262" s="15">
        <f t="shared" si="51"/>
        <v>-13</v>
      </c>
      <c r="AK262" s="81"/>
      <c r="AL262"/>
      <c r="AM262"/>
      <c r="AN262"/>
    </row>
    <row r="263" spans="1:40" s="1" customFormat="1" ht="18.75">
      <c r="A263" s="17">
        <v>254</v>
      </c>
      <c r="B263" s="17" t="s">
        <v>1239</v>
      </c>
      <c r="C263" s="17">
        <v>254</v>
      </c>
      <c r="D263" s="21"/>
      <c r="E263" s="34">
        <f t="shared" si="42"/>
        <v>0</v>
      </c>
      <c r="F263" s="35">
        <f t="shared" si="43"/>
        <v>0</v>
      </c>
      <c r="G263" s="34">
        <f t="shared" si="44"/>
        <v>0</v>
      </c>
      <c r="H263" s="36">
        <f t="shared" si="45"/>
        <v>0</v>
      </c>
      <c r="I263" s="21"/>
      <c r="J263" s="17">
        <v>0</v>
      </c>
      <c r="K263" s="17">
        <v>0</v>
      </c>
      <c r="L263" s="16"/>
      <c r="M263" s="16"/>
      <c r="N263" s="36">
        <f t="shared" si="46"/>
        <v>0</v>
      </c>
      <c r="O263" s="36">
        <f t="shared" si="47"/>
        <v>0</v>
      </c>
      <c r="P263" s="16"/>
      <c r="Q263" s="85">
        <f t="shared" si="39"/>
        <v>0</v>
      </c>
      <c r="R263" s="16"/>
      <c r="S263" s="15">
        <f t="shared" si="40"/>
        <v>0</v>
      </c>
      <c r="T263">
        <v>254</v>
      </c>
      <c r="U263"/>
      <c r="V263"/>
      <c r="W263" s="15">
        <f t="shared" si="41"/>
        <v>0</v>
      </c>
      <c r="X263">
        <v>254</v>
      </c>
      <c r="Y263"/>
      <c r="Z263"/>
      <c r="AA263"/>
      <c r="AB263" s="115">
        <f>dec!E263</f>
        <v>0</v>
      </c>
      <c r="AC263" s="113">
        <f>dec!F263</f>
        <v>0</v>
      </c>
      <c r="AD263" s="115">
        <f>dec!G263</f>
        <v>0</v>
      </c>
      <c r="AE263" s="113">
        <f>dec!H263</f>
        <v>0</v>
      </c>
      <c r="AF263" s="16"/>
      <c r="AG263" s="18">
        <f t="shared" si="48"/>
        <v>0</v>
      </c>
      <c r="AH263" s="85">
        <f t="shared" si="49"/>
        <v>0</v>
      </c>
      <c r="AI263" s="18">
        <f t="shared" si="50"/>
        <v>0</v>
      </c>
      <c r="AJ263" s="15">
        <f t="shared" si="51"/>
        <v>0</v>
      </c>
      <c r="AK263" s="81"/>
      <c r="AL263"/>
      <c r="AM263"/>
      <c r="AN263"/>
    </row>
    <row r="264" spans="1:40" s="1" customFormat="1" ht="18.75">
      <c r="A264" s="17">
        <v>255</v>
      </c>
      <c r="B264" s="17" t="s">
        <v>1240</v>
      </c>
      <c r="C264" s="17">
        <v>255</v>
      </c>
      <c r="D264" s="21"/>
      <c r="E264" s="34">
        <f t="shared" si="42"/>
        <v>0</v>
      </c>
      <c r="F264" s="35">
        <f t="shared" si="43"/>
        <v>0</v>
      </c>
      <c r="G264" s="34">
        <f t="shared" si="44"/>
        <v>0</v>
      </c>
      <c r="H264" s="36">
        <f t="shared" si="45"/>
        <v>0</v>
      </c>
      <c r="I264" s="21"/>
      <c r="J264" s="17">
        <v>0</v>
      </c>
      <c r="K264" s="17">
        <v>0</v>
      </c>
      <c r="L264" s="16"/>
      <c r="M264" s="16"/>
      <c r="N264" s="36">
        <f t="shared" si="46"/>
        <v>0</v>
      </c>
      <c r="O264" s="36">
        <f t="shared" si="47"/>
        <v>0</v>
      </c>
      <c r="P264" s="16"/>
      <c r="Q264" s="85">
        <f t="shared" si="39"/>
        <v>0</v>
      </c>
      <c r="R264" s="16"/>
      <c r="S264" s="15">
        <f t="shared" si="40"/>
        <v>0</v>
      </c>
      <c r="T264">
        <v>255</v>
      </c>
      <c r="U264"/>
      <c r="V264"/>
      <c r="W264" s="15">
        <f t="shared" si="41"/>
        <v>0</v>
      </c>
      <c r="X264">
        <v>255</v>
      </c>
      <c r="Y264"/>
      <c r="Z264"/>
      <c r="AA264"/>
      <c r="AB264" s="115">
        <f>dec!E264</f>
        <v>0</v>
      </c>
      <c r="AC264" s="113">
        <f>dec!F264</f>
        <v>0</v>
      </c>
      <c r="AD264" s="115">
        <f>dec!G264</f>
        <v>0</v>
      </c>
      <c r="AE264" s="113">
        <f>dec!H264</f>
        <v>0</v>
      </c>
      <c r="AF264" s="16"/>
      <c r="AG264" s="18">
        <f t="shared" si="48"/>
        <v>0</v>
      </c>
      <c r="AH264" s="85">
        <f t="shared" si="49"/>
        <v>0</v>
      </c>
      <c r="AI264" s="18">
        <f t="shared" si="50"/>
        <v>0</v>
      </c>
      <c r="AJ264" s="15">
        <f t="shared" si="51"/>
        <v>0</v>
      </c>
      <c r="AK264" s="81"/>
      <c r="AL264"/>
      <c r="AM264"/>
      <c r="AN264"/>
    </row>
    <row r="265" spans="1:40" s="1" customFormat="1" ht="18.75">
      <c r="A265" s="17">
        <v>256</v>
      </c>
      <c r="B265" s="17" t="s">
        <v>1241</v>
      </c>
      <c r="C265" s="17">
        <v>256</v>
      </c>
      <c r="D265" s="21"/>
      <c r="E265" s="34">
        <f t="shared" si="42"/>
        <v>0</v>
      </c>
      <c r="F265" s="35">
        <f t="shared" si="43"/>
        <v>0</v>
      </c>
      <c r="G265" s="34">
        <f t="shared" si="44"/>
        <v>0</v>
      </c>
      <c r="H265" s="36">
        <f t="shared" si="45"/>
        <v>0</v>
      </c>
      <c r="I265" s="21"/>
      <c r="J265" s="17">
        <v>0</v>
      </c>
      <c r="K265" s="17">
        <v>0</v>
      </c>
      <c r="L265" s="16"/>
      <c r="M265" s="16"/>
      <c r="N265" s="36">
        <f t="shared" si="46"/>
        <v>0</v>
      </c>
      <c r="O265" s="36">
        <f t="shared" si="47"/>
        <v>0</v>
      </c>
      <c r="P265" s="16"/>
      <c r="Q265" s="85">
        <f t="shared" si="39"/>
        <v>0</v>
      </c>
      <c r="R265" s="16"/>
      <c r="S265" s="15">
        <f t="shared" si="40"/>
        <v>0</v>
      </c>
      <c r="T265">
        <v>256</v>
      </c>
      <c r="U265"/>
      <c r="V265"/>
      <c r="W265" s="15">
        <f t="shared" si="41"/>
        <v>0</v>
      </c>
      <c r="X265">
        <v>256</v>
      </c>
      <c r="Y265"/>
      <c r="Z265"/>
      <c r="AA265"/>
      <c r="AB265" s="115">
        <f>dec!E265</f>
        <v>0</v>
      </c>
      <c r="AC265" s="113">
        <f>dec!F265</f>
        <v>0</v>
      </c>
      <c r="AD265" s="115">
        <f>dec!G265</f>
        <v>0</v>
      </c>
      <c r="AE265" s="113">
        <f>dec!H265</f>
        <v>0</v>
      </c>
      <c r="AF265" s="16"/>
      <c r="AG265" s="18">
        <f t="shared" si="48"/>
        <v>0</v>
      </c>
      <c r="AH265" s="85">
        <f t="shared" si="49"/>
        <v>0</v>
      </c>
      <c r="AI265" s="18">
        <f t="shared" si="50"/>
        <v>0</v>
      </c>
      <c r="AJ265" s="15">
        <f t="shared" si="51"/>
        <v>0</v>
      </c>
      <c r="AK265" s="81"/>
      <c r="AL265"/>
      <c r="AM265"/>
      <c r="AN265"/>
    </row>
    <row r="266" spans="1:40" s="1" customFormat="1" ht="18.75">
      <c r="A266" s="17">
        <v>257</v>
      </c>
      <c r="B266" s="17" t="s">
        <v>1242</v>
      </c>
      <c r="C266" s="17">
        <v>257</v>
      </c>
      <c r="D266" s="21"/>
      <c r="E266" s="34">
        <f t="shared" si="42"/>
        <v>0</v>
      </c>
      <c r="F266" s="35">
        <f t="shared" si="43"/>
        <v>0</v>
      </c>
      <c r="G266" s="34">
        <f t="shared" si="44"/>
        <v>0</v>
      </c>
      <c r="H266" s="36">
        <f t="shared" si="45"/>
        <v>0</v>
      </c>
      <c r="I266" s="21"/>
      <c r="J266" s="17">
        <v>0</v>
      </c>
      <c r="K266" s="17">
        <v>0</v>
      </c>
      <c r="L266" s="16"/>
      <c r="M266" s="16"/>
      <c r="N266" s="36">
        <f t="shared" si="46"/>
        <v>0</v>
      </c>
      <c r="O266" s="36">
        <f t="shared" si="47"/>
        <v>0</v>
      </c>
      <c r="P266" s="16"/>
      <c r="Q266" s="85">
        <f t="shared" ref="Q266:Q329" si="52">SUM(E266:O266)</f>
        <v>0</v>
      </c>
      <c r="R266" s="16"/>
      <c r="S266" s="15">
        <f t="shared" ref="S266:S329" si="53">ABS(A266-T266)</f>
        <v>0</v>
      </c>
      <c r="T266">
        <v>257</v>
      </c>
      <c r="U266"/>
      <c r="V266"/>
      <c r="W266" s="15">
        <f t="shared" ref="W266:W329" si="54">ABS(X266-A266)</f>
        <v>0</v>
      </c>
      <c r="X266">
        <v>257</v>
      </c>
      <c r="Y266"/>
      <c r="Z266"/>
      <c r="AA266"/>
      <c r="AB266" s="115">
        <f>dec!E266</f>
        <v>0</v>
      </c>
      <c r="AC266" s="113">
        <f>dec!F266</f>
        <v>0</v>
      </c>
      <c r="AD266" s="115">
        <f>dec!G266</f>
        <v>0</v>
      </c>
      <c r="AE266" s="113">
        <f>dec!H266</f>
        <v>0</v>
      </c>
      <c r="AF266" s="16"/>
      <c r="AG266" s="18">
        <f t="shared" si="48"/>
        <v>0</v>
      </c>
      <c r="AH266" s="85">
        <f t="shared" si="49"/>
        <v>0</v>
      </c>
      <c r="AI266" s="18">
        <f t="shared" si="50"/>
        <v>0</v>
      </c>
      <c r="AJ266" s="15">
        <f t="shared" si="51"/>
        <v>0</v>
      </c>
      <c r="AK266" s="81"/>
      <c r="AL266"/>
      <c r="AM266"/>
      <c r="AN266"/>
    </row>
    <row r="267" spans="1:40" ht="18.75">
      <c r="A267" s="19">
        <v>258</v>
      </c>
      <c r="B267" s="19" t="s">
        <v>771</v>
      </c>
      <c r="C267" s="19">
        <v>258</v>
      </c>
      <c r="D267" s="21"/>
      <c r="E267" s="34">
        <f t="shared" ref="E267:E330" si="55">U267</f>
        <v>0</v>
      </c>
      <c r="F267" s="35">
        <f t="shared" ref="F267:F330" si="56">V267</f>
        <v>0</v>
      </c>
      <c r="G267" s="34">
        <f t="shared" ref="G267:G330" si="57">Y267</f>
        <v>79.25</v>
      </c>
      <c r="H267" s="36">
        <f t="shared" ref="H267:H330" si="58">Z267</f>
        <v>448282</v>
      </c>
      <c r="I267" s="21"/>
      <c r="J267" s="19">
        <v>0</v>
      </c>
      <c r="K267" s="19">
        <v>0</v>
      </c>
      <c r="L267" s="16"/>
      <c r="M267" s="16"/>
      <c r="N267" s="36">
        <f t="shared" ref="N267:N330" si="59">F267+J267</f>
        <v>0</v>
      </c>
      <c r="O267" s="36">
        <f t="shared" ref="O267:O330" si="60">H267+K267</f>
        <v>448282</v>
      </c>
      <c r="P267" s="20"/>
      <c r="Q267" s="85">
        <f t="shared" si="52"/>
        <v>896643.25</v>
      </c>
      <c r="R267" s="20"/>
      <c r="S267" s="15">
        <f t="shared" si="53"/>
        <v>0</v>
      </c>
      <c r="T267">
        <v>258</v>
      </c>
      <c r="U267"/>
      <c r="V267"/>
      <c r="W267" s="15">
        <f t="shared" si="54"/>
        <v>0</v>
      </c>
      <c r="X267">
        <v>258</v>
      </c>
      <c r="Y267">
        <v>79.25</v>
      </c>
      <c r="Z267">
        <v>448282</v>
      </c>
      <c r="AA267"/>
      <c r="AB267" s="115">
        <f>dec!E267</f>
        <v>0</v>
      </c>
      <c r="AC267" s="113">
        <f>dec!F267</f>
        <v>0</v>
      </c>
      <c r="AD267" s="115">
        <f>dec!G267</f>
        <v>77.5</v>
      </c>
      <c r="AE267" s="113">
        <f>dec!H267</f>
        <v>445533</v>
      </c>
      <c r="AF267" s="16"/>
      <c r="AG267" s="18">
        <f t="shared" ref="AG267:AG330" si="61">U267-AB267</f>
        <v>0</v>
      </c>
      <c r="AH267" s="85">
        <f t="shared" ref="AH267:AH330" si="62">V267-AC267</f>
        <v>0</v>
      </c>
      <c r="AI267" s="18">
        <f t="shared" ref="AI267:AI330" si="63">Y267-AD267</f>
        <v>1.75</v>
      </c>
      <c r="AJ267" s="15">
        <f t="shared" ref="AJ267:AJ330" si="64">Z267-AE267</f>
        <v>2749</v>
      </c>
      <c r="AK267" s="81"/>
      <c r="AL267"/>
      <c r="AM267"/>
      <c r="AN267"/>
    </row>
    <row r="268" spans="1:40" s="1" customFormat="1" ht="18.75">
      <c r="A268" s="17">
        <v>259</v>
      </c>
      <c r="B268" s="17" t="s">
        <v>1243</v>
      </c>
      <c r="C268" s="17">
        <v>259</v>
      </c>
      <c r="D268" s="21"/>
      <c r="E268" s="34">
        <f t="shared" si="55"/>
        <v>0</v>
      </c>
      <c r="F268" s="35">
        <f t="shared" si="56"/>
        <v>0</v>
      </c>
      <c r="G268" s="34">
        <f t="shared" si="57"/>
        <v>0</v>
      </c>
      <c r="H268" s="36">
        <f t="shared" si="58"/>
        <v>0</v>
      </c>
      <c r="I268" s="21"/>
      <c r="J268" s="17">
        <v>0</v>
      </c>
      <c r="K268" s="17">
        <v>0</v>
      </c>
      <c r="L268" s="16"/>
      <c r="M268" s="16"/>
      <c r="N268" s="36">
        <f t="shared" si="59"/>
        <v>0</v>
      </c>
      <c r="O268" s="36">
        <f t="shared" si="60"/>
        <v>0</v>
      </c>
      <c r="P268" s="16"/>
      <c r="Q268" s="85">
        <f t="shared" si="52"/>
        <v>0</v>
      </c>
      <c r="R268" s="16"/>
      <c r="S268" s="15">
        <f t="shared" si="53"/>
        <v>0</v>
      </c>
      <c r="T268">
        <v>259</v>
      </c>
      <c r="U268"/>
      <c r="V268"/>
      <c r="W268" s="15">
        <f t="shared" si="54"/>
        <v>0</v>
      </c>
      <c r="X268">
        <v>259</v>
      </c>
      <c r="Y268"/>
      <c r="Z268"/>
      <c r="AA268"/>
      <c r="AB268" s="115">
        <f>dec!E268</f>
        <v>0</v>
      </c>
      <c r="AC268" s="113">
        <f>dec!F268</f>
        <v>0</v>
      </c>
      <c r="AD268" s="115">
        <f>dec!G268</f>
        <v>0</v>
      </c>
      <c r="AE268" s="113">
        <f>dec!H268</f>
        <v>0</v>
      </c>
      <c r="AF268" s="16"/>
      <c r="AG268" s="18">
        <f t="shared" si="61"/>
        <v>0</v>
      </c>
      <c r="AH268" s="85">
        <f t="shared" si="62"/>
        <v>0</v>
      </c>
      <c r="AI268" s="18">
        <f t="shared" si="63"/>
        <v>0</v>
      </c>
      <c r="AJ268" s="15">
        <f t="shared" si="64"/>
        <v>0</v>
      </c>
      <c r="AK268" s="81"/>
      <c r="AL268"/>
      <c r="AM268"/>
      <c r="AN268"/>
    </row>
    <row r="269" spans="1:40" s="1" customFormat="1" ht="18.75">
      <c r="A269" s="17">
        <v>260</v>
      </c>
      <c r="B269" s="17" t="s">
        <v>1244</v>
      </c>
      <c r="C269" s="17">
        <v>260</v>
      </c>
      <c r="D269" s="21"/>
      <c r="E269" s="34">
        <f t="shared" si="55"/>
        <v>0</v>
      </c>
      <c r="F269" s="35">
        <f t="shared" si="56"/>
        <v>0</v>
      </c>
      <c r="G269" s="34">
        <f t="shared" si="57"/>
        <v>0</v>
      </c>
      <c r="H269" s="36">
        <f t="shared" si="58"/>
        <v>0</v>
      </c>
      <c r="I269" s="21"/>
      <c r="J269" s="17">
        <v>0</v>
      </c>
      <c r="K269" s="17">
        <v>0</v>
      </c>
      <c r="L269" s="16"/>
      <c r="M269" s="16"/>
      <c r="N269" s="36">
        <f t="shared" si="59"/>
        <v>0</v>
      </c>
      <c r="O269" s="36">
        <f t="shared" si="60"/>
        <v>0</v>
      </c>
      <c r="P269" s="16"/>
      <c r="Q269" s="85">
        <f t="shared" si="52"/>
        <v>0</v>
      </c>
      <c r="R269" s="16"/>
      <c r="S269" s="15">
        <f t="shared" si="53"/>
        <v>0</v>
      </c>
      <c r="T269">
        <v>260</v>
      </c>
      <c r="U269"/>
      <c r="V269"/>
      <c r="W269" s="15">
        <f t="shared" si="54"/>
        <v>0</v>
      </c>
      <c r="X269">
        <v>260</v>
      </c>
      <c r="Y269"/>
      <c r="Z269"/>
      <c r="AA269"/>
      <c r="AB269" s="115">
        <f>dec!E269</f>
        <v>0</v>
      </c>
      <c r="AC269" s="113">
        <f>dec!F269</f>
        <v>0</v>
      </c>
      <c r="AD269" s="115">
        <f>dec!G269</f>
        <v>0</v>
      </c>
      <c r="AE269" s="113">
        <f>dec!H269</f>
        <v>0</v>
      </c>
      <c r="AF269" s="16"/>
      <c r="AG269" s="18">
        <f t="shared" si="61"/>
        <v>0</v>
      </c>
      <c r="AH269" s="85">
        <f t="shared" si="62"/>
        <v>0</v>
      </c>
      <c r="AI269" s="18">
        <f t="shared" si="63"/>
        <v>0</v>
      </c>
      <c r="AJ269" s="15">
        <f t="shared" si="64"/>
        <v>0</v>
      </c>
      <c r="AK269" s="81"/>
      <c r="AL269"/>
      <c r="AM269"/>
      <c r="AN269"/>
    </row>
    <row r="270" spans="1:40" ht="18.75">
      <c r="A270" s="19">
        <v>261</v>
      </c>
      <c r="B270" s="19" t="s">
        <v>780</v>
      </c>
      <c r="C270" s="19">
        <v>261</v>
      </c>
      <c r="D270" s="21"/>
      <c r="E270" s="34">
        <f t="shared" si="55"/>
        <v>76.400000000000006</v>
      </c>
      <c r="F270" s="35">
        <f t="shared" si="56"/>
        <v>412038</v>
      </c>
      <c r="G270" s="34">
        <f t="shared" si="57"/>
        <v>64.03</v>
      </c>
      <c r="H270" s="36">
        <f t="shared" si="58"/>
        <v>372631</v>
      </c>
      <c r="I270" s="21"/>
      <c r="J270" s="19">
        <v>0</v>
      </c>
      <c r="K270" s="19">
        <v>0</v>
      </c>
      <c r="L270" s="16"/>
      <c r="M270" s="16"/>
      <c r="N270" s="36">
        <f t="shared" si="59"/>
        <v>412038</v>
      </c>
      <c r="O270" s="36">
        <f t="shared" si="60"/>
        <v>372631</v>
      </c>
      <c r="P270" s="20"/>
      <c r="Q270" s="85">
        <f t="shared" si="52"/>
        <v>1569478.4300000002</v>
      </c>
      <c r="R270" s="20"/>
      <c r="S270" s="15">
        <f t="shared" si="53"/>
        <v>0</v>
      </c>
      <c r="T270" s="122">
        <v>261</v>
      </c>
      <c r="U270" s="71">
        <v>76.400000000000006</v>
      </c>
      <c r="V270" s="71">
        <v>412038</v>
      </c>
      <c r="W270" s="15">
        <f t="shared" si="54"/>
        <v>0</v>
      </c>
      <c r="X270">
        <v>261</v>
      </c>
      <c r="Y270">
        <v>64.03</v>
      </c>
      <c r="Z270">
        <v>372631</v>
      </c>
      <c r="AA270"/>
      <c r="AB270" s="115">
        <f>dec!E270</f>
        <v>81</v>
      </c>
      <c r="AC270" s="113">
        <f>dec!F270</f>
        <v>456274</v>
      </c>
      <c r="AD270" s="115">
        <f>dec!G270</f>
        <v>56</v>
      </c>
      <c r="AE270" s="113">
        <f>dec!H270</f>
        <v>333800</v>
      </c>
      <c r="AF270" s="16"/>
      <c r="AG270" s="18">
        <f t="shared" si="61"/>
        <v>-4.5999999999999943</v>
      </c>
      <c r="AH270" s="85">
        <f t="shared" si="62"/>
        <v>-44236</v>
      </c>
      <c r="AI270" s="18">
        <f t="shared" si="63"/>
        <v>8.0300000000000011</v>
      </c>
      <c r="AJ270" s="15">
        <f t="shared" si="64"/>
        <v>38831</v>
      </c>
      <c r="AK270" s="81"/>
      <c r="AL270"/>
      <c r="AM270"/>
      <c r="AN270"/>
    </row>
    <row r="271" spans="1:40" ht="18.75">
      <c r="A271" s="19">
        <v>262</v>
      </c>
      <c r="B271" s="19" t="s">
        <v>822</v>
      </c>
      <c r="C271" s="19">
        <v>262</v>
      </c>
      <c r="D271" s="21"/>
      <c r="E271" s="34">
        <f t="shared" si="55"/>
        <v>0</v>
      </c>
      <c r="F271" s="35">
        <f t="shared" si="56"/>
        <v>0</v>
      </c>
      <c r="G271" s="34">
        <f t="shared" si="57"/>
        <v>15.99</v>
      </c>
      <c r="H271" s="36">
        <f t="shared" si="58"/>
        <v>97576</v>
      </c>
      <c r="I271" s="21"/>
      <c r="J271" s="19">
        <v>0</v>
      </c>
      <c r="K271" s="19">
        <v>0</v>
      </c>
      <c r="L271" s="16"/>
      <c r="M271" s="16"/>
      <c r="N271" s="36">
        <f t="shared" si="59"/>
        <v>0</v>
      </c>
      <c r="O271" s="36">
        <f t="shared" si="60"/>
        <v>97576</v>
      </c>
      <c r="P271" s="20"/>
      <c r="Q271" s="85">
        <f t="shared" si="52"/>
        <v>195167.99</v>
      </c>
      <c r="R271" s="20"/>
      <c r="S271" s="15">
        <f t="shared" si="53"/>
        <v>0</v>
      </c>
      <c r="T271">
        <v>262</v>
      </c>
      <c r="U271"/>
      <c r="V271"/>
      <c r="W271" s="15">
        <f t="shared" si="54"/>
        <v>0</v>
      </c>
      <c r="X271">
        <v>262</v>
      </c>
      <c r="Y271">
        <v>15.99</v>
      </c>
      <c r="Z271">
        <v>97576</v>
      </c>
      <c r="AA271"/>
      <c r="AB271" s="115">
        <f>dec!E271</f>
        <v>0</v>
      </c>
      <c r="AC271" s="113">
        <f>dec!F271</f>
        <v>0</v>
      </c>
      <c r="AD271" s="115">
        <f>dec!G271</f>
        <v>14</v>
      </c>
      <c r="AE271" s="113">
        <f>dec!H271</f>
        <v>85500</v>
      </c>
      <c r="AF271" s="16"/>
      <c r="AG271" s="18">
        <f t="shared" si="61"/>
        <v>0</v>
      </c>
      <c r="AH271" s="85">
        <f t="shared" si="62"/>
        <v>0</v>
      </c>
      <c r="AI271" s="18">
        <f t="shared" si="63"/>
        <v>1.9900000000000002</v>
      </c>
      <c r="AJ271" s="15">
        <f t="shared" si="64"/>
        <v>12076</v>
      </c>
      <c r="AK271" s="81"/>
      <c r="AL271"/>
      <c r="AM271"/>
      <c r="AN271"/>
    </row>
    <row r="272" spans="1:40" ht="18.75">
      <c r="A272" s="19">
        <v>263</v>
      </c>
      <c r="B272" s="19" t="s">
        <v>917</v>
      </c>
      <c r="C272" s="19">
        <v>263</v>
      </c>
      <c r="D272" s="21"/>
      <c r="E272" s="34">
        <f t="shared" si="55"/>
        <v>11</v>
      </c>
      <c r="F272" s="35">
        <f t="shared" si="56"/>
        <v>57305</v>
      </c>
      <c r="G272" s="34">
        <f t="shared" si="57"/>
        <v>23.15</v>
      </c>
      <c r="H272" s="36">
        <f t="shared" si="58"/>
        <v>125881</v>
      </c>
      <c r="I272" s="21"/>
      <c r="J272" s="19">
        <v>0</v>
      </c>
      <c r="K272" s="19">
        <v>0</v>
      </c>
      <c r="L272" s="16"/>
      <c r="M272" s="16"/>
      <c r="N272" s="36">
        <f t="shared" si="59"/>
        <v>57305</v>
      </c>
      <c r="O272" s="36">
        <f t="shared" si="60"/>
        <v>125881</v>
      </c>
      <c r="P272" s="20"/>
      <c r="Q272" s="85">
        <f t="shared" si="52"/>
        <v>366406.15</v>
      </c>
      <c r="R272" s="20"/>
      <c r="S272" s="15">
        <f t="shared" si="53"/>
        <v>0</v>
      </c>
      <c r="T272" s="122">
        <v>263</v>
      </c>
      <c r="U272" s="71">
        <v>11</v>
      </c>
      <c r="V272" s="71">
        <v>57305</v>
      </c>
      <c r="W272" s="15">
        <f t="shared" si="54"/>
        <v>0</v>
      </c>
      <c r="X272">
        <v>263</v>
      </c>
      <c r="Y272">
        <v>23.15</v>
      </c>
      <c r="Z272">
        <v>125881</v>
      </c>
      <c r="AA272"/>
      <c r="AB272" s="115">
        <f>dec!E272</f>
        <v>9</v>
      </c>
      <c r="AC272" s="113">
        <f>dec!F272</f>
        <v>47846</v>
      </c>
      <c r="AD272" s="115">
        <f>dec!G272</f>
        <v>21</v>
      </c>
      <c r="AE272" s="113">
        <f>dec!H272</f>
        <v>114631</v>
      </c>
      <c r="AF272" s="16"/>
      <c r="AG272" s="18">
        <f t="shared" si="61"/>
        <v>2</v>
      </c>
      <c r="AH272" s="85">
        <f t="shared" si="62"/>
        <v>9459</v>
      </c>
      <c r="AI272" s="18">
        <f t="shared" si="63"/>
        <v>2.1499999999999986</v>
      </c>
      <c r="AJ272" s="15">
        <f t="shared" si="64"/>
        <v>11250</v>
      </c>
      <c r="AK272" s="81"/>
      <c r="AL272"/>
      <c r="AM272"/>
      <c r="AN272"/>
    </row>
    <row r="273" spans="1:40" ht="18.75">
      <c r="A273" s="19">
        <v>264</v>
      </c>
      <c r="B273" s="19" t="s">
        <v>1245</v>
      </c>
      <c r="C273" s="19">
        <v>264</v>
      </c>
      <c r="D273" s="21"/>
      <c r="E273" s="34">
        <f t="shared" si="55"/>
        <v>0</v>
      </c>
      <c r="F273" s="35">
        <f t="shared" si="56"/>
        <v>0</v>
      </c>
      <c r="G273" s="34">
        <f t="shared" si="57"/>
        <v>1.3</v>
      </c>
      <c r="H273" s="36">
        <f t="shared" si="58"/>
        <v>9081</v>
      </c>
      <c r="I273" s="21"/>
      <c r="J273" s="19">
        <v>0</v>
      </c>
      <c r="K273" s="19">
        <v>0</v>
      </c>
      <c r="L273" s="16"/>
      <c r="M273" s="16"/>
      <c r="N273" s="36">
        <f t="shared" si="59"/>
        <v>0</v>
      </c>
      <c r="O273" s="36">
        <f t="shared" si="60"/>
        <v>9081</v>
      </c>
      <c r="P273" s="20"/>
      <c r="Q273" s="85">
        <f t="shared" si="52"/>
        <v>18163.3</v>
      </c>
      <c r="R273" s="20"/>
      <c r="S273" s="15">
        <f t="shared" si="53"/>
        <v>0</v>
      </c>
      <c r="T273">
        <v>264</v>
      </c>
      <c r="U273"/>
      <c r="V273"/>
      <c r="W273" s="15">
        <f t="shared" si="54"/>
        <v>0</v>
      </c>
      <c r="X273">
        <v>264</v>
      </c>
      <c r="Y273">
        <v>1.3</v>
      </c>
      <c r="Z273">
        <v>9081</v>
      </c>
      <c r="AA273"/>
      <c r="AB273" s="115">
        <f>dec!E273</f>
        <v>0</v>
      </c>
      <c r="AC273" s="113">
        <f>dec!F273</f>
        <v>0</v>
      </c>
      <c r="AD273" s="115">
        <f>dec!G273</f>
        <v>0</v>
      </c>
      <c r="AE273" s="113">
        <f>dec!H273</f>
        <v>0</v>
      </c>
      <c r="AF273" s="16"/>
      <c r="AG273" s="18">
        <f t="shared" si="61"/>
        <v>0</v>
      </c>
      <c r="AH273" s="85">
        <f t="shared" si="62"/>
        <v>0</v>
      </c>
      <c r="AI273" s="18">
        <f t="shared" si="63"/>
        <v>1.3</v>
      </c>
      <c r="AJ273" s="15">
        <f t="shared" si="64"/>
        <v>9081</v>
      </c>
      <c r="AK273" s="81"/>
      <c r="AL273"/>
      <c r="AM273"/>
      <c r="AN273"/>
    </row>
    <row r="274" spans="1:40" s="1" customFormat="1" ht="18.75">
      <c r="A274" s="17">
        <v>265</v>
      </c>
      <c r="B274" s="17" t="s">
        <v>1246</v>
      </c>
      <c r="C274" s="17">
        <v>265</v>
      </c>
      <c r="D274" s="21"/>
      <c r="E274" s="34">
        <f t="shared" si="55"/>
        <v>0</v>
      </c>
      <c r="F274" s="35">
        <f t="shared" si="56"/>
        <v>0</v>
      </c>
      <c r="G274" s="34">
        <f t="shared" si="57"/>
        <v>5.3</v>
      </c>
      <c r="H274" s="36">
        <f t="shared" si="58"/>
        <v>36631</v>
      </c>
      <c r="I274" s="21"/>
      <c r="J274" s="17">
        <v>0</v>
      </c>
      <c r="K274" s="17">
        <v>0</v>
      </c>
      <c r="L274" s="16"/>
      <c r="M274" s="16"/>
      <c r="N274" s="36">
        <f t="shared" si="59"/>
        <v>0</v>
      </c>
      <c r="O274" s="36">
        <f t="shared" si="60"/>
        <v>36631</v>
      </c>
      <c r="P274" s="16"/>
      <c r="Q274" s="85">
        <f t="shared" si="52"/>
        <v>73267.3</v>
      </c>
      <c r="R274" s="16"/>
      <c r="S274" s="15">
        <f t="shared" si="53"/>
        <v>0</v>
      </c>
      <c r="T274">
        <v>265</v>
      </c>
      <c r="U274"/>
      <c r="V274"/>
      <c r="W274" s="15">
        <f t="shared" si="54"/>
        <v>0</v>
      </c>
      <c r="X274">
        <v>265</v>
      </c>
      <c r="Y274">
        <v>5.3</v>
      </c>
      <c r="Z274">
        <v>36631</v>
      </c>
      <c r="AA274"/>
      <c r="AB274" s="115">
        <f>dec!E274</f>
        <v>0</v>
      </c>
      <c r="AC274" s="113">
        <f>dec!F274</f>
        <v>0</v>
      </c>
      <c r="AD274" s="115">
        <f>dec!G274</f>
        <v>4</v>
      </c>
      <c r="AE274" s="113">
        <f>dec!H274</f>
        <v>32100</v>
      </c>
      <c r="AF274" s="16"/>
      <c r="AG274" s="18">
        <f t="shared" si="61"/>
        <v>0</v>
      </c>
      <c r="AH274" s="85">
        <f t="shared" si="62"/>
        <v>0</v>
      </c>
      <c r="AI274" s="18">
        <f t="shared" si="63"/>
        <v>1.2999999999999998</v>
      </c>
      <c r="AJ274" s="15">
        <f t="shared" si="64"/>
        <v>4531</v>
      </c>
      <c r="AK274" s="81"/>
      <c r="AL274"/>
      <c r="AM274"/>
      <c r="AN274"/>
    </row>
    <row r="275" spans="1:40" s="1" customFormat="1" ht="18.75">
      <c r="A275" s="17">
        <v>266</v>
      </c>
      <c r="B275" s="17" t="s">
        <v>1247</v>
      </c>
      <c r="C275" s="17">
        <v>266</v>
      </c>
      <c r="D275" s="21"/>
      <c r="E275" s="34">
        <f t="shared" si="55"/>
        <v>0</v>
      </c>
      <c r="F275" s="35">
        <f t="shared" si="56"/>
        <v>0</v>
      </c>
      <c r="G275" s="34">
        <f t="shared" si="57"/>
        <v>3</v>
      </c>
      <c r="H275" s="36">
        <f t="shared" si="58"/>
        <v>17856</v>
      </c>
      <c r="I275" s="21"/>
      <c r="J275" s="17">
        <v>0</v>
      </c>
      <c r="K275" s="17">
        <v>0</v>
      </c>
      <c r="L275" s="16"/>
      <c r="M275" s="16"/>
      <c r="N275" s="36">
        <f t="shared" si="59"/>
        <v>0</v>
      </c>
      <c r="O275" s="36">
        <f t="shared" si="60"/>
        <v>17856</v>
      </c>
      <c r="P275" s="16"/>
      <c r="Q275" s="85">
        <f t="shared" si="52"/>
        <v>35715</v>
      </c>
      <c r="R275" s="16"/>
      <c r="S275" s="15">
        <f t="shared" si="53"/>
        <v>0</v>
      </c>
      <c r="T275">
        <v>266</v>
      </c>
      <c r="U275"/>
      <c r="V275"/>
      <c r="W275" s="15">
        <f t="shared" si="54"/>
        <v>0</v>
      </c>
      <c r="X275">
        <v>266</v>
      </c>
      <c r="Y275">
        <v>3</v>
      </c>
      <c r="Z275">
        <v>17856</v>
      </c>
      <c r="AA275"/>
      <c r="AB275" s="115">
        <f>dec!E275</f>
        <v>0</v>
      </c>
      <c r="AC275" s="113">
        <f>dec!F275</f>
        <v>0</v>
      </c>
      <c r="AD275" s="115">
        <f>dec!G275</f>
        <v>3</v>
      </c>
      <c r="AE275" s="113">
        <f>dec!H275</f>
        <v>20700</v>
      </c>
      <c r="AF275" s="16"/>
      <c r="AG275" s="18">
        <f t="shared" si="61"/>
        <v>0</v>
      </c>
      <c r="AH275" s="85">
        <f t="shared" si="62"/>
        <v>0</v>
      </c>
      <c r="AI275" s="18">
        <f t="shared" si="63"/>
        <v>0</v>
      </c>
      <c r="AJ275" s="15">
        <f t="shared" si="64"/>
        <v>-2844</v>
      </c>
      <c r="AK275" s="81"/>
      <c r="AL275"/>
      <c r="AM275"/>
      <c r="AN275"/>
    </row>
    <row r="276" spans="1:40" s="1" customFormat="1" ht="18.75">
      <c r="A276" s="17">
        <v>267</v>
      </c>
      <c r="B276" s="17" t="s">
        <v>1248</v>
      </c>
      <c r="C276" s="17">
        <v>267</v>
      </c>
      <c r="D276" s="21"/>
      <c r="E276" s="34">
        <f t="shared" si="55"/>
        <v>0</v>
      </c>
      <c r="F276" s="35">
        <f t="shared" si="56"/>
        <v>0</v>
      </c>
      <c r="G276" s="34">
        <f t="shared" si="57"/>
        <v>0</v>
      </c>
      <c r="H276" s="36">
        <f t="shared" si="58"/>
        <v>0</v>
      </c>
      <c r="I276" s="21"/>
      <c r="J276" s="17">
        <v>0</v>
      </c>
      <c r="K276" s="17">
        <v>0</v>
      </c>
      <c r="L276" s="16"/>
      <c r="M276" s="16"/>
      <c r="N276" s="36">
        <f t="shared" si="59"/>
        <v>0</v>
      </c>
      <c r="O276" s="36">
        <f t="shared" si="60"/>
        <v>0</v>
      </c>
      <c r="P276" s="16"/>
      <c r="Q276" s="85">
        <f t="shared" si="52"/>
        <v>0</v>
      </c>
      <c r="R276" s="16"/>
      <c r="S276" s="15">
        <f t="shared" si="53"/>
        <v>0</v>
      </c>
      <c r="T276">
        <v>267</v>
      </c>
      <c r="U276"/>
      <c r="V276"/>
      <c r="W276" s="15">
        <f t="shared" si="54"/>
        <v>0</v>
      </c>
      <c r="X276">
        <v>267</v>
      </c>
      <c r="Y276"/>
      <c r="Z276"/>
      <c r="AA276"/>
      <c r="AB276" s="115">
        <f>dec!E276</f>
        <v>0</v>
      </c>
      <c r="AC276" s="113">
        <f>dec!F276</f>
        <v>0</v>
      </c>
      <c r="AD276" s="115">
        <f>dec!G276</f>
        <v>0</v>
      </c>
      <c r="AE276" s="113">
        <f>dec!H276</f>
        <v>0</v>
      </c>
      <c r="AF276" s="16"/>
      <c r="AG276" s="18">
        <f t="shared" si="61"/>
        <v>0</v>
      </c>
      <c r="AH276" s="85">
        <f t="shared" si="62"/>
        <v>0</v>
      </c>
      <c r="AI276" s="18">
        <f t="shared" si="63"/>
        <v>0</v>
      </c>
      <c r="AJ276" s="15">
        <f t="shared" si="64"/>
        <v>0</v>
      </c>
      <c r="AK276" s="81"/>
      <c r="AL276"/>
      <c r="AM276"/>
      <c r="AN276"/>
    </row>
    <row r="277" spans="1:40" s="1" customFormat="1" ht="18.75">
      <c r="A277" s="17">
        <v>268</v>
      </c>
      <c r="B277" s="17" t="s">
        <v>1249</v>
      </c>
      <c r="C277" s="17">
        <v>268</v>
      </c>
      <c r="D277" s="21"/>
      <c r="E277" s="34">
        <f t="shared" si="55"/>
        <v>0</v>
      </c>
      <c r="F277" s="35">
        <f t="shared" si="56"/>
        <v>0</v>
      </c>
      <c r="G277" s="34">
        <f t="shared" si="57"/>
        <v>0</v>
      </c>
      <c r="H277" s="36">
        <f t="shared" si="58"/>
        <v>0</v>
      </c>
      <c r="I277" s="21"/>
      <c r="J277" s="17">
        <v>0</v>
      </c>
      <c r="K277" s="17">
        <v>0</v>
      </c>
      <c r="L277" s="16"/>
      <c r="M277" s="16"/>
      <c r="N277" s="36">
        <f t="shared" si="59"/>
        <v>0</v>
      </c>
      <c r="O277" s="36">
        <f t="shared" si="60"/>
        <v>0</v>
      </c>
      <c r="P277" s="16"/>
      <c r="Q277" s="85">
        <f t="shared" si="52"/>
        <v>0</v>
      </c>
      <c r="R277" s="16"/>
      <c r="S277" s="15">
        <f t="shared" si="53"/>
        <v>0</v>
      </c>
      <c r="T277">
        <v>268</v>
      </c>
      <c r="U277"/>
      <c r="V277"/>
      <c r="W277" s="15">
        <f t="shared" si="54"/>
        <v>0</v>
      </c>
      <c r="X277">
        <v>268</v>
      </c>
      <c r="Y277"/>
      <c r="Z277"/>
      <c r="AA277"/>
      <c r="AB277" s="115">
        <f>dec!E277</f>
        <v>0</v>
      </c>
      <c r="AC277" s="113">
        <f>dec!F277</f>
        <v>0</v>
      </c>
      <c r="AD277" s="115">
        <f>dec!G277</f>
        <v>0</v>
      </c>
      <c r="AE277" s="113">
        <f>dec!H277</f>
        <v>0</v>
      </c>
      <c r="AF277" s="16"/>
      <c r="AG277" s="18">
        <f t="shared" si="61"/>
        <v>0</v>
      </c>
      <c r="AH277" s="85">
        <f t="shared" si="62"/>
        <v>0</v>
      </c>
      <c r="AI277" s="18">
        <f t="shared" si="63"/>
        <v>0</v>
      </c>
      <c r="AJ277" s="15">
        <f t="shared" si="64"/>
        <v>0</v>
      </c>
      <c r="AK277" s="81"/>
      <c r="AL277"/>
      <c r="AM277"/>
      <c r="AN277"/>
    </row>
    <row r="278" spans="1:40" s="1" customFormat="1" ht="18.75">
      <c r="A278" s="17">
        <v>269</v>
      </c>
      <c r="B278" s="17" t="s">
        <v>1279</v>
      </c>
      <c r="C278" s="17">
        <v>269</v>
      </c>
      <c r="D278" s="21"/>
      <c r="E278" s="34">
        <f t="shared" si="55"/>
        <v>0</v>
      </c>
      <c r="F278" s="35">
        <f t="shared" si="56"/>
        <v>0</v>
      </c>
      <c r="G278" s="34">
        <f t="shared" si="57"/>
        <v>0</v>
      </c>
      <c r="H278" s="36">
        <f t="shared" si="58"/>
        <v>0</v>
      </c>
      <c r="I278" s="21"/>
      <c r="J278" s="17">
        <v>0</v>
      </c>
      <c r="K278" s="17">
        <v>0</v>
      </c>
      <c r="L278" s="16"/>
      <c r="M278" s="16"/>
      <c r="N278" s="36">
        <f t="shared" si="59"/>
        <v>0</v>
      </c>
      <c r="O278" s="36">
        <f t="shared" si="60"/>
        <v>0</v>
      </c>
      <c r="P278" s="16"/>
      <c r="Q278" s="85">
        <f t="shared" si="52"/>
        <v>0</v>
      </c>
      <c r="R278" s="16"/>
      <c r="S278" s="15">
        <f t="shared" si="53"/>
        <v>0</v>
      </c>
      <c r="T278">
        <v>269</v>
      </c>
      <c r="U278"/>
      <c r="V278"/>
      <c r="W278" s="15">
        <f t="shared" si="54"/>
        <v>0</v>
      </c>
      <c r="X278">
        <v>269</v>
      </c>
      <c r="Y278"/>
      <c r="Z278"/>
      <c r="AA278"/>
      <c r="AB278" s="115">
        <f>dec!E278</f>
        <v>0</v>
      </c>
      <c r="AC278" s="113">
        <f>dec!F278</f>
        <v>0</v>
      </c>
      <c r="AD278" s="115">
        <f>dec!G278</f>
        <v>0</v>
      </c>
      <c r="AE278" s="113">
        <f>dec!H278</f>
        <v>0</v>
      </c>
      <c r="AF278" s="16"/>
      <c r="AG278" s="18">
        <f t="shared" si="61"/>
        <v>0</v>
      </c>
      <c r="AH278" s="85">
        <f t="shared" si="62"/>
        <v>0</v>
      </c>
      <c r="AI278" s="18">
        <f t="shared" si="63"/>
        <v>0</v>
      </c>
      <c r="AJ278" s="15">
        <f t="shared" si="64"/>
        <v>0</v>
      </c>
      <c r="AK278" s="81"/>
      <c r="AL278"/>
      <c r="AM278"/>
      <c r="AN278"/>
    </row>
    <row r="279" spans="1:40" ht="18.75">
      <c r="A279" s="19">
        <v>270</v>
      </c>
      <c r="B279" s="19" t="s">
        <v>849</v>
      </c>
      <c r="C279" s="19">
        <v>270</v>
      </c>
      <c r="D279" s="21"/>
      <c r="E279" s="34">
        <f t="shared" si="55"/>
        <v>0</v>
      </c>
      <c r="F279" s="35">
        <f t="shared" si="56"/>
        <v>0</v>
      </c>
      <c r="G279" s="34">
        <f t="shared" si="57"/>
        <v>0</v>
      </c>
      <c r="H279" s="36">
        <f t="shared" si="58"/>
        <v>0</v>
      </c>
      <c r="I279" s="21"/>
      <c r="J279" s="19">
        <v>0</v>
      </c>
      <c r="K279" s="19">
        <v>0</v>
      </c>
      <c r="L279" s="16"/>
      <c r="M279" s="16"/>
      <c r="N279" s="36">
        <f t="shared" si="59"/>
        <v>0</v>
      </c>
      <c r="O279" s="36">
        <f t="shared" si="60"/>
        <v>0</v>
      </c>
      <c r="P279" s="20"/>
      <c r="Q279" s="85">
        <f t="shared" si="52"/>
        <v>0</v>
      </c>
      <c r="R279" s="20"/>
      <c r="S279" s="15">
        <f t="shared" si="53"/>
        <v>0</v>
      </c>
      <c r="T279">
        <v>270</v>
      </c>
      <c r="U279"/>
      <c r="V279"/>
      <c r="W279" s="15">
        <f t="shared" si="54"/>
        <v>0</v>
      </c>
      <c r="X279">
        <v>270</v>
      </c>
      <c r="Y279"/>
      <c r="Z279"/>
      <c r="AA279"/>
      <c r="AB279" s="115">
        <f>dec!E279</f>
        <v>0</v>
      </c>
      <c r="AC279" s="113">
        <f>dec!F279</f>
        <v>0</v>
      </c>
      <c r="AD279" s="115">
        <f>dec!G279</f>
        <v>0</v>
      </c>
      <c r="AE279" s="113">
        <f>dec!H279</f>
        <v>0</v>
      </c>
      <c r="AF279" s="16"/>
      <c r="AG279" s="18">
        <f t="shared" si="61"/>
        <v>0</v>
      </c>
      <c r="AH279" s="85">
        <f t="shared" si="62"/>
        <v>0</v>
      </c>
      <c r="AI279" s="18">
        <f t="shared" si="63"/>
        <v>0</v>
      </c>
      <c r="AJ279" s="15">
        <f t="shared" si="64"/>
        <v>0</v>
      </c>
      <c r="AK279" s="81"/>
      <c r="AL279"/>
      <c r="AM279"/>
      <c r="AN279"/>
    </row>
    <row r="280" spans="1:40" ht="18.75">
      <c r="A280" s="19">
        <v>271</v>
      </c>
      <c r="B280" s="19" t="s">
        <v>1285</v>
      </c>
      <c r="C280" s="19">
        <v>271</v>
      </c>
      <c r="D280" s="21"/>
      <c r="E280" s="34">
        <f t="shared" si="55"/>
        <v>0</v>
      </c>
      <c r="F280" s="35">
        <f t="shared" si="56"/>
        <v>0</v>
      </c>
      <c r="G280" s="34">
        <f t="shared" si="57"/>
        <v>28.66</v>
      </c>
      <c r="H280" s="36">
        <f t="shared" si="58"/>
        <v>173357</v>
      </c>
      <c r="I280" s="21"/>
      <c r="J280" s="19">
        <v>0</v>
      </c>
      <c r="K280" s="19">
        <v>0</v>
      </c>
      <c r="L280" s="16"/>
      <c r="M280" s="16"/>
      <c r="N280" s="36">
        <f t="shared" si="59"/>
        <v>0</v>
      </c>
      <c r="O280" s="36">
        <f t="shared" si="60"/>
        <v>173357</v>
      </c>
      <c r="P280" s="20"/>
      <c r="Q280" s="85">
        <f t="shared" si="52"/>
        <v>346742.66000000003</v>
      </c>
      <c r="R280" s="20"/>
      <c r="S280" s="15">
        <f t="shared" si="53"/>
        <v>0</v>
      </c>
      <c r="T280">
        <v>271</v>
      </c>
      <c r="U280"/>
      <c r="V280"/>
      <c r="W280" s="15">
        <f t="shared" si="54"/>
        <v>0</v>
      </c>
      <c r="X280">
        <v>271</v>
      </c>
      <c r="Y280">
        <v>28.66</v>
      </c>
      <c r="Z280">
        <v>173357</v>
      </c>
      <c r="AA280"/>
      <c r="AB280" s="115">
        <f>dec!E280</f>
        <v>0</v>
      </c>
      <c r="AC280" s="113">
        <f>dec!F280</f>
        <v>0</v>
      </c>
      <c r="AD280" s="115">
        <f>dec!G280</f>
        <v>30</v>
      </c>
      <c r="AE280" s="113">
        <f>dec!H280</f>
        <v>184243</v>
      </c>
      <c r="AF280" s="16"/>
      <c r="AG280" s="18">
        <f t="shared" si="61"/>
        <v>0</v>
      </c>
      <c r="AH280" s="85">
        <f t="shared" si="62"/>
        <v>0</v>
      </c>
      <c r="AI280" s="18">
        <f t="shared" si="63"/>
        <v>-1.3399999999999999</v>
      </c>
      <c r="AJ280" s="15">
        <f t="shared" si="64"/>
        <v>-10886</v>
      </c>
      <c r="AK280" s="81"/>
      <c r="AL280"/>
      <c r="AM280"/>
      <c r="AN280"/>
    </row>
    <row r="281" spans="1:40" s="1" customFormat="1" ht="18.75">
      <c r="A281" s="17">
        <v>272</v>
      </c>
      <c r="B281" s="17" t="s">
        <v>1250</v>
      </c>
      <c r="C281" s="17">
        <v>272</v>
      </c>
      <c r="D281" s="21"/>
      <c r="E281" s="34">
        <f t="shared" si="55"/>
        <v>0</v>
      </c>
      <c r="F281" s="35">
        <f t="shared" si="56"/>
        <v>0</v>
      </c>
      <c r="G281" s="34">
        <f t="shared" si="57"/>
        <v>10.92</v>
      </c>
      <c r="H281" s="36">
        <f t="shared" si="58"/>
        <v>59086</v>
      </c>
      <c r="I281" s="21"/>
      <c r="J281" s="17">
        <v>0</v>
      </c>
      <c r="K281" s="17">
        <v>0</v>
      </c>
      <c r="L281" s="16"/>
      <c r="M281" s="16"/>
      <c r="N281" s="36">
        <f t="shared" si="59"/>
        <v>0</v>
      </c>
      <c r="O281" s="36">
        <f t="shared" si="60"/>
        <v>59086</v>
      </c>
      <c r="P281" s="16"/>
      <c r="Q281" s="85">
        <f t="shared" si="52"/>
        <v>118182.92</v>
      </c>
      <c r="R281" s="16"/>
      <c r="S281" s="15">
        <f t="shared" si="53"/>
        <v>0</v>
      </c>
      <c r="T281">
        <v>272</v>
      </c>
      <c r="U281"/>
      <c r="V281"/>
      <c r="W281" s="15">
        <f t="shared" si="54"/>
        <v>0</v>
      </c>
      <c r="X281">
        <v>272</v>
      </c>
      <c r="Y281">
        <v>10.92</v>
      </c>
      <c r="Z281">
        <v>59086</v>
      </c>
      <c r="AA281"/>
      <c r="AB281" s="115">
        <f>dec!E281</f>
        <v>0</v>
      </c>
      <c r="AC281" s="113">
        <f>dec!F281</f>
        <v>0</v>
      </c>
      <c r="AD281" s="115">
        <f>dec!G281</f>
        <v>11</v>
      </c>
      <c r="AE281" s="113">
        <f>dec!H281</f>
        <v>59000</v>
      </c>
      <c r="AF281" s="16"/>
      <c r="AG281" s="18">
        <f t="shared" si="61"/>
        <v>0</v>
      </c>
      <c r="AH281" s="85">
        <f t="shared" si="62"/>
        <v>0</v>
      </c>
      <c r="AI281" s="18">
        <f t="shared" si="63"/>
        <v>-8.0000000000000071E-2</v>
      </c>
      <c r="AJ281" s="15">
        <f t="shared" si="64"/>
        <v>86</v>
      </c>
      <c r="AK281" s="81"/>
      <c r="AL281"/>
      <c r="AM281"/>
      <c r="AN281"/>
    </row>
    <row r="282" spans="1:40" s="1" customFormat="1" ht="18.75">
      <c r="A282" s="17">
        <v>273</v>
      </c>
      <c r="B282" s="17" t="s">
        <v>895</v>
      </c>
      <c r="C282" s="17">
        <v>273</v>
      </c>
      <c r="D282" s="21"/>
      <c r="E282" s="34">
        <f t="shared" si="55"/>
        <v>0</v>
      </c>
      <c r="F282" s="35">
        <f t="shared" si="56"/>
        <v>0</v>
      </c>
      <c r="G282" s="34">
        <f t="shared" si="57"/>
        <v>15.69</v>
      </c>
      <c r="H282" s="36">
        <f t="shared" si="58"/>
        <v>99226</v>
      </c>
      <c r="I282" s="21"/>
      <c r="J282" s="17">
        <v>0</v>
      </c>
      <c r="K282" s="17">
        <v>0</v>
      </c>
      <c r="L282" s="16"/>
      <c r="M282" s="16"/>
      <c r="N282" s="36">
        <f t="shared" si="59"/>
        <v>0</v>
      </c>
      <c r="O282" s="36">
        <f t="shared" si="60"/>
        <v>99226</v>
      </c>
      <c r="P282" s="16"/>
      <c r="Q282" s="85">
        <f t="shared" si="52"/>
        <v>198467.69</v>
      </c>
      <c r="R282" s="16"/>
      <c r="S282" s="15">
        <f t="shared" si="53"/>
        <v>0</v>
      </c>
      <c r="T282">
        <v>273</v>
      </c>
      <c r="U282"/>
      <c r="V282"/>
      <c r="W282" s="15">
        <f t="shared" si="54"/>
        <v>0</v>
      </c>
      <c r="X282">
        <v>273</v>
      </c>
      <c r="Y282">
        <v>15.69</v>
      </c>
      <c r="Z282">
        <v>99226</v>
      </c>
      <c r="AA282"/>
      <c r="AB282" s="115">
        <f>dec!E282</f>
        <v>0</v>
      </c>
      <c r="AC282" s="113">
        <f>dec!F282</f>
        <v>0</v>
      </c>
      <c r="AD282" s="115">
        <f>dec!G282</f>
        <v>15</v>
      </c>
      <c r="AE282" s="113">
        <f>dec!H282</f>
        <v>100700</v>
      </c>
      <c r="AF282" s="16"/>
      <c r="AG282" s="18">
        <f t="shared" si="61"/>
        <v>0</v>
      </c>
      <c r="AH282" s="85">
        <f t="shared" si="62"/>
        <v>0</v>
      </c>
      <c r="AI282" s="18">
        <f t="shared" si="63"/>
        <v>0.6899999999999995</v>
      </c>
      <c r="AJ282" s="15">
        <f t="shared" si="64"/>
        <v>-1474</v>
      </c>
      <c r="AK282" s="81"/>
      <c r="AL282"/>
      <c r="AM282"/>
      <c r="AN282"/>
    </row>
    <row r="283" spans="1:40" ht="18.75">
      <c r="A283" s="19">
        <v>274</v>
      </c>
      <c r="B283" s="19" t="s">
        <v>932</v>
      </c>
      <c r="C283" s="19">
        <v>274</v>
      </c>
      <c r="D283" s="21"/>
      <c r="E283" s="34">
        <f t="shared" si="55"/>
        <v>0</v>
      </c>
      <c r="F283" s="35">
        <f t="shared" si="56"/>
        <v>0</v>
      </c>
      <c r="G283" s="34">
        <f t="shared" si="57"/>
        <v>5</v>
      </c>
      <c r="H283" s="36">
        <f t="shared" si="58"/>
        <v>28400</v>
      </c>
      <c r="I283" s="21"/>
      <c r="J283" s="19">
        <v>0</v>
      </c>
      <c r="K283" s="19">
        <v>0</v>
      </c>
      <c r="L283" s="16"/>
      <c r="M283" s="16"/>
      <c r="N283" s="36">
        <f t="shared" si="59"/>
        <v>0</v>
      </c>
      <c r="O283" s="36">
        <f t="shared" si="60"/>
        <v>28400</v>
      </c>
      <c r="P283" s="20"/>
      <c r="Q283" s="85">
        <f t="shared" si="52"/>
        <v>56805</v>
      </c>
      <c r="R283" s="20"/>
      <c r="S283" s="15">
        <f t="shared" si="53"/>
        <v>0</v>
      </c>
      <c r="T283">
        <v>274</v>
      </c>
      <c r="U283"/>
      <c r="V283"/>
      <c r="W283" s="15">
        <f t="shared" si="54"/>
        <v>0</v>
      </c>
      <c r="X283">
        <v>274</v>
      </c>
      <c r="Y283">
        <v>5</v>
      </c>
      <c r="Z283">
        <v>28400</v>
      </c>
      <c r="AA283"/>
      <c r="AB283" s="115">
        <f>dec!E283</f>
        <v>0</v>
      </c>
      <c r="AC283" s="113">
        <f>dec!F283</f>
        <v>0</v>
      </c>
      <c r="AD283" s="115">
        <f>dec!G283</f>
        <v>2</v>
      </c>
      <c r="AE283" s="113">
        <f>dec!H283</f>
        <v>13400</v>
      </c>
      <c r="AF283" s="16"/>
      <c r="AG283" s="18">
        <f t="shared" si="61"/>
        <v>0</v>
      </c>
      <c r="AH283" s="85">
        <f t="shared" si="62"/>
        <v>0</v>
      </c>
      <c r="AI283" s="18">
        <f t="shared" si="63"/>
        <v>3</v>
      </c>
      <c r="AJ283" s="15">
        <f t="shared" si="64"/>
        <v>15000</v>
      </c>
      <c r="AK283" s="81"/>
      <c r="AL283"/>
      <c r="AM283"/>
      <c r="AN283"/>
    </row>
    <row r="284" spans="1:40" s="1" customFormat="1" ht="18.75">
      <c r="A284" s="17">
        <v>275</v>
      </c>
      <c r="B284" s="17" t="s">
        <v>1251</v>
      </c>
      <c r="C284" s="17">
        <v>276</v>
      </c>
      <c r="D284" s="21"/>
      <c r="E284" s="34">
        <f t="shared" si="55"/>
        <v>70.88</v>
      </c>
      <c r="F284" s="35">
        <f t="shared" si="56"/>
        <v>435026</v>
      </c>
      <c r="G284" s="34">
        <f t="shared" si="57"/>
        <v>9.9499999999999993</v>
      </c>
      <c r="H284" s="36">
        <f t="shared" si="58"/>
        <v>75203</v>
      </c>
      <c r="I284" s="21"/>
      <c r="J284" s="17">
        <v>0</v>
      </c>
      <c r="K284" s="17">
        <v>0</v>
      </c>
      <c r="L284" s="16"/>
      <c r="M284" s="16"/>
      <c r="N284" s="36">
        <f t="shared" si="59"/>
        <v>435026</v>
      </c>
      <c r="O284" s="36">
        <f t="shared" si="60"/>
        <v>75203</v>
      </c>
      <c r="P284" s="16"/>
      <c r="Q284" s="85">
        <f t="shared" si="52"/>
        <v>1020538.8300000001</v>
      </c>
      <c r="R284" s="16"/>
      <c r="S284" s="15">
        <f t="shared" si="53"/>
        <v>0</v>
      </c>
      <c r="T284" s="122">
        <v>275</v>
      </c>
      <c r="U284" s="71">
        <v>70.88</v>
      </c>
      <c r="V284" s="71">
        <v>435026</v>
      </c>
      <c r="W284" s="15">
        <f t="shared" si="54"/>
        <v>0</v>
      </c>
      <c r="X284">
        <v>275</v>
      </c>
      <c r="Y284">
        <v>9.9499999999999993</v>
      </c>
      <c r="Z284">
        <v>75203</v>
      </c>
      <c r="AA284"/>
      <c r="AB284" s="115">
        <f>dec!E284</f>
        <v>71</v>
      </c>
      <c r="AC284" s="113">
        <f>dec!F284</f>
        <v>416610</v>
      </c>
      <c r="AD284" s="115">
        <f>dec!G284</f>
        <v>10</v>
      </c>
      <c r="AE284" s="113">
        <f>dec!H284</f>
        <v>78109</v>
      </c>
      <c r="AF284" s="16"/>
      <c r="AG284" s="18">
        <f t="shared" si="61"/>
        <v>-0.12000000000000455</v>
      </c>
      <c r="AH284" s="85">
        <f t="shared" si="62"/>
        <v>18416</v>
      </c>
      <c r="AI284" s="18">
        <f t="shared" si="63"/>
        <v>-5.0000000000000711E-2</v>
      </c>
      <c r="AJ284" s="15">
        <f t="shared" si="64"/>
        <v>-2906</v>
      </c>
      <c r="AK284" s="81"/>
      <c r="AL284"/>
      <c r="AM284"/>
      <c r="AN284"/>
    </row>
    <row r="285" spans="1:40" ht="18.75">
      <c r="A285" s="19">
        <v>276</v>
      </c>
      <c r="B285" s="19" t="s">
        <v>831</v>
      </c>
      <c r="C285" s="19">
        <v>277</v>
      </c>
      <c r="D285" s="21"/>
      <c r="E285" s="34">
        <f t="shared" si="55"/>
        <v>0</v>
      </c>
      <c r="F285" s="35">
        <f t="shared" si="56"/>
        <v>0</v>
      </c>
      <c r="G285" s="34">
        <f t="shared" si="57"/>
        <v>4.17</v>
      </c>
      <c r="H285" s="36">
        <f t="shared" si="58"/>
        <v>29818</v>
      </c>
      <c r="I285" s="21"/>
      <c r="J285" s="19">
        <v>0</v>
      </c>
      <c r="K285" s="19">
        <v>0</v>
      </c>
      <c r="L285" s="16"/>
      <c r="M285" s="16"/>
      <c r="N285" s="36">
        <f t="shared" si="59"/>
        <v>0</v>
      </c>
      <c r="O285" s="36">
        <f t="shared" si="60"/>
        <v>29818</v>
      </c>
      <c r="P285" s="20"/>
      <c r="Q285" s="85">
        <f t="shared" si="52"/>
        <v>59640.17</v>
      </c>
      <c r="R285" s="20"/>
      <c r="S285" s="15">
        <f t="shared" si="53"/>
        <v>0</v>
      </c>
      <c r="T285">
        <v>276</v>
      </c>
      <c r="U285"/>
      <c r="V285"/>
      <c r="W285" s="15">
        <f t="shared" si="54"/>
        <v>0</v>
      </c>
      <c r="X285">
        <v>276</v>
      </c>
      <c r="Y285">
        <v>4.17</v>
      </c>
      <c r="Z285">
        <v>29818</v>
      </c>
      <c r="AA285"/>
      <c r="AB285" s="115">
        <f>dec!E285</f>
        <v>0</v>
      </c>
      <c r="AC285" s="113">
        <f>dec!F285</f>
        <v>0</v>
      </c>
      <c r="AD285" s="115">
        <f>dec!G285</f>
        <v>5</v>
      </c>
      <c r="AE285" s="113">
        <f>dec!H285</f>
        <v>37500</v>
      </c>
      <c r="AF285" s="16"/>
      <c r="AG285" s="18">
        <f t="shared" si="61"/>
        <v>0</v>
      </c>
      <c r="AH285" s="85">
        <f t="shared" si="62"/>
        <v>0</v>
      </c>
      <c r="AI285" s="18">
        <f t="shared" si="63"/>
        <v>-0.83000000000000007</v>
      </c>
      <c r="AJ285" s="15">
        <f t="shared" si="64"/>
        <v>-7682</v>
      </c>
      <c r="AK285" s="81"/>
      <c r="AL285"/>
      <c r="AM285"/>
      <c r="AN285"/>
    </row>
    <row r="286" spans="1:40" ht="18.75">
      <c r="A286" s="19">
        <v>277</v>
      </c>
      <c r="B286" s="19" t="s">
        <v>869</v>
      </c>
      <c r="C286" s="19">
        <v>278</v>
      </c>
      <c r="D286" s="21"/>
      <c r="E286" s="34">
        <f t="shared" si="55"/>
        <v>6</v>
      </c>
      <c r="F286" s="35">
        <f t="shared" si="56"/>
        <v>48902</v>
      </c>
      <c r="G286" s="34">
        <f t="shared" si="57"/>
        <v>261.99</v>
      </c>
      <c r="H286" s="36">
        <f t="shared" si="58"/>
        <v>1476269</v>
      </c>
      <c r="I286" s="21"/>
      <c r="J286" s="19">
        <v>0</v>
      </c>
      <c r="K286" s="19">
        <v>0</v>
      </c>
      <c r="L286" s="16"/>
      <c r="M286" s="16"/>
      <c r="N286" s="36">
        <f t="shared" si="59"/>
        <v>48902</v>
      </c>
      <c r="O286" s="36">
        <f t="shared" si="60"/>
        <v>1476269</v>
      </c>
      <c r="P286" s="20"/>
      <c r="Q286" s="85">
        <f t="shared" si="52"/>
        <v>3050609.99</v>
      </c>
      <c r="R286" s="20"/>
      <c r="S286" s="15">
        <f t="shared" si="53"/>
        <v>0</v>
      </c>
      <c r="T286" s="122">
        <v>277</v>
      </c>
      <c r="U286" s="71">
        <v>6</v>
      </c>
      <c r="V286" s="71">
        <v>48902</v>
      </c>
      <c r="W286" s="15">
        <f t="shared" si="54"/>
        <v>0</v>
      </c>
      <c r="X286">
        <v>277</v>
      </c>
      <c r="Y286">
        <v>261.99</v>
      </c>
      <c r="Z286">
        <v>1476269</v>
      </c>
      <c r="AA286"/>
      <c r="AB286" s="115">
        <f>dec!E286</f>
        <v>6</v>
      </c>
      <c r="AC286" s="113">
        <f>dec!F286</f>
        <v>48902</v>
      </c>
      <c r="AD286" s="115">
        <f>dec!G286</f>
        <v>261</v>
      </c>
      <c r="AE286" s="113">
        <f>dec!H286</f>
        <v>1492451</v>
      </c>
      <c r="AF286" s="16"/>
      <c r="AG286" s="18">
        <f t="shared" si="61"/>
        <v>0</v>
      </c>
      <c r="AH286" s="85">
        <f t="shared" si="62"/>
        <v>0</v>
      </c>
      <c r="AI286" s="18">
        <f t="shared" si="63"/>
        <v>0.99000000000000909</v>
      </c>
      <c r="AJ286" s="15">
        <f t="shared" si="64"/>
        <v>-16182</v>
      </c>
      <c r="AK286" s="81"/>
      <c r="AL286"/>
      <c r="AM286"/>
      <c r="AN286"/>
    </row>
    <row r="287" spans="1:40" ht="18.75">
      <c r="A287" s="19">
        <v>278</v>
      </c>
      <c r="B287" s="19" t="s">
        <v>817</v>
      </c>
      <c r="C287" s="19">
        <v>275</v>
      </c>
      <c r="D287" s="21"/>
      <c r="E287" s="34">
        <f t="shared" si="55"/>
        <v>162.39000000000001</v>
      </c>
      <c r="F287" s="35">
        <f t="shared" si="56"/>
        <v>903146</v>
      </c>
      <c r="G287" s="34">
        <f t="shared" si="57"/>
        <v>115.36000000000001</v>
      </c>
      <c r="H287" s="36">
        <f t="shared" si="58"/>
        <v>753267</v>
      </c>
      <c r="I287" s="21"/>
      <c r="J287" s="19">
        <v>0</v>
      </c>
      <c r="K287" s="19">
        <v>0</v>
      </c>
      <c r="L287" s="16"/>
      <c r="M287" s="16"/>
      <c r="N287" s="36">
        <f t="shared" si="59"/>
        <v>903146</v>
      </c>
      <c r="O287" s="36">
        <f t="shared" si="60"/>
        <v>753267</v>
      </c>
      <c r="P287" s="20"/>
      <c r="Q287" s="85">
        <f t="shared" si="52"/>
        <v>3313103.75</v>
      </c>
      <c r="R287" s="20"/>
      <c r="S287" s="15">
        <f t="shared" si="53"/>
        <v>0</v>
      </c>
      <c r="T287" s="122">
        <v>278</v>
      </c>
      <c r="U287" s="71">
        <v>162.39000000000001</v>
      </c>
      <c r="V287" s="71">
        <v>903146</v>
      </c>
      <c r="W287" s="15">
        <f t="shared" si="54"/>
        <v>0</v>
      </c>
      <c r="X287">
        <v>278</v>
      </c>
      <c r="Y287">
        <v>115.36000000000001</v>
      </c>
      <c r="Z287">
        <v>753267</v>
      </c>
      <c r="AA287"/>
      <c r="AB287" s="115">
        <f>dec!E287</f>
        <v>161.5</v>
      </c>
      <c r="AC287" s="113">
        <f>dec!F287</f>
        <v>868955</v>
      </c>
      <c r="AD287" s="115">
        <f>dec!G287</f>
        <v>116</v>
      </c>
      <c r="AE287" s="113">
        <f>dec!H287</f>
        <v>741097</v>
      </c>
      <c r="AF287" s="16"/>
      <c r="AG287" s="18">
        <f t="shared" si="61"/>
        <v>0.89000000000001478</v>
      </c>
      <c r="AH287" s="85">
        <f t="shared" si="62"/>
        <v>34191</v>
      </c>
      <c r="AI287" s="18">
        <f t="shared" si="63"/>
        <v>-0.63999999999998636</v>
      </c>
      <c r="AJ287" s="15">
        <f t="shared" si="64"/>
        <v>12170</v>
      </c>
      <c r="AK287" s="81"/>
      <c r="AL287"/>
      <c r="AM287"/>
      <c r="AN287"/>
    </row>
    <row r="288" spans="1:40" s="1" customFormat="1" ht="18.75">
      <c r="A288" s="17">
        <v>279</v>
      </c>
      <c r="B288" s="17" t="s">
        <v>1252</v>
      </c>
      <c r="C288" s="17">
        <v>279</v>
      </c>
      <c r="D288" s="21"/>
      <c r="E288" s="34">
        <f t="shared" si="55"/>
        <v>0</v>
      </c>
      <c r="F288" s="35">
        <f t="shared" si="56"/>
        <v>0</v>
      </c>
      <c r="G288" s="34">
        <f t="shared" si="57"/>
        <v>0</v>
      </c>
      <c r="H288" s="36">
        <f t="shared" si="58"/>
        <v>0</v>
      </c>
      <c r="I288" s="21"/>
      <c r="J288" s="17">
        <v>0</v>
      </c>
      <c r="K288" s="17">
        <v>0</v>
      </c>
      <c r="L288" s="16"/>
      <c r="M288" s="16"/>
      <c r="N288" s="36">
        <f t="shared" si="59"/>
        <v>0</v>
      </c>
      <c r="O288" s="36">
        <f t="shared" si="60"/>
        <v>0</v>
      </c>
      <c r="P288" s="16"/>
      <c r="Q288" s="85">
        <f t="shared" si="52"/>
        <v>0</v>
      </c>
      <c r="R288" s="16"/>
      <c r="S288" s="15">
        <f t="shared" si="53"/>
        <v>0</v>
      </c>
      <c r="T288">
        <v>279</v>
      </c>
      <c r="U288"/>
      <c r="V288"/>
      <c r="W288" s="15">
        <f t="shared" si="54"/>
        <v>0</v>
      </c>
      <c r="X288">
        <v>279</v>
      </c>
      <c r="Y288"/>
      <c r="Z288"/>
      <c r="AA288"/>
      <c r="AB288" s="115">
        <f>dec!E288</f>
        <v>0</v>
      </c>
      <c r="AC288" s="113">
        <f>dec!F288</f>
        <v>0</v>
      </c>
      <c r="AD288" s="115">
        <f>dec!G288</f>
        <v>0</v>
      </c>
      <c r="AE288" s="113">
        <f>dec!H288</f>
        <v>0</v>
      </c>
      <c r="AF288" s="16"/>
      <c r="AG288" s="18">
        <f t="shared" si="61"/>
        <v>0</v>
      </c>
      <c r="AH288" s="85">
        <f t="shared" si="62"/>
        <v>0</v>
      </c>
      <c r="AI288" s="18">
        <f t="shared" si="63"/>
        <v>0</v>
      </c>
      <c r="AJ288" s="15">
        <f t="shared" si="64"/>
        <v>0</v>
      </c>
      <c r="AK288" s="81"/>
      <c r="AL288"/>
      <c r="AM288"/>
      <c r="AN288"/>
    </row>
    <row r="289" spans="1:40" s="1" customFormat="1" ht="18.75">
      <c r="A289" s="17">
        <v>280</v>
      </c>
      <c r="B289" s="17" t="s">
        <v>1253</v>
      </c>
      <c r="C289" s="17">
        <v>280</v>
      </c>
      <c r="D289" s="21"/>
      <c r="E289" s="34">
        <f t="shared" si="55"/>
        <v>0</v>
      </c>
      <c r="F289" s="35">
        <f t="shared" si="56"/>
        <v>0</v>
      </c>
      <c r="G289" s="34">
        <f t="shared" si="57"/>
        <v>0</v>
      </c>
      <c r="H289" s="36">
        <f t="shared" si="58"/>
        <v>0</v>
      </c>
      <c r="I289" s="21"/>
      <c r="J289" s="17">
        <v>0</v>
      </c>
      <c r="K289" s="17">
        <v>0</v>
      </c>
      <c r="L289" s="16"/>
      <c r="M289" s="16"/>
      <c r="N289" s="36">
        <f t="shared" si="59"/>
        <v>0</v>
      </c>
      <c r="O289" s="36">
        <f t="shared" si="60"/>
        <v>0</v>
      </c>
      <c r="P289" s="16"/>
      <c r="Q289" s="85">
        <f t="shared" si="52"/>
        <v>0</v>
      </c>
      <c r="R289" s="16"/>
      <c r="S289" s="15">
        <f t="shared" si="53"/>
        <v>0</v>
      </c>
      <c r="T289">
        <v>280</v>
      </c>
      <c r="U289"/>
      <c r="V289"/>
      <c r="W289" s="15">
        <f t="shared" si="54"/>
        <v>0</v>
      </c>
      <c r="X289">
        <v>280</v>
      </c>
      <c r="Y289"/>
      <c r="Z289"/>
      <c r="AA289"/>
      <c r="AB289" s="115">
        <f>dec!E289</f>
        <v>0</v>
      </c>
      <c r="AC289" s="113">
        <f>dec!F289</f>
        <v>0</v>
      </c>
      <c r="AD289" s="115">
        <f>dec!G289</f>
        <v>0</v>
      </c>
      <c r="AE289" s="113">
        <f>dec!H289</f>
        <v>0</v>
      </c>
      <c r="AF289" s="16"/>
      <c r="AG289" s="18">
        <f t="shared" si="61"/>
        <v>0</v>
      </c>
      <c r="AH289" s="85">
        <f t="shared" si="62"/>
        <v>0</v>
      </c>
      <c r="AI289" s="18">
        <f t="shared" si="63"/>
        <v>0</v>
      </c>
      <c r="AJ289" s="15">
        <f t="shared" si="64"/>
        <v>0</v>
      </c>
      <c r="AK289" s="81"/>
      <c r="AL289"/>
      <c r="AM289"/>
      <c r="AN289"/>
    </row>
    <row r="290" spans="1:40" ht="18.75">
      <c r="A290" s="19">
        <v>281</v>
      </c>
      <c r="B290" s="19" t="s">
        <v>575</v>
      </c>
      <c r="C290" s="19">
        <v>281</v>
      </c>
      <c r="D290" s="21"/>
      <c r="E290" s="34">
        <f t="shared" si="55"/>
        <v>14.419999999999996</v>
      </c>
      <c r="F290" s="35">
        <f t="shared" si="56"/>
        <v>80452</v>
      </c>
      <c r="G290" s="34">
        <f t="shared" si="57"/>
        <v>765.06000000000017</v>
      </c>
      <c r="H290" s="36">
        <f t="shared" si="58"/>
        <v>4523859</v>
      </c>
      <c r="I290" s="21"/>
      <c r="J290" s="19">
        <v>0</v>
      </c>
      <c r="K290" s="19">
        <v>0</v>
      </c>
      <c r="L290" s="16"/>
      <c r="M290" s="16"/>
      <c r="N290" s="36">
        <f t="shared" si="59"/>
        <v>80452</v>
      </c>
      <c r="O290" s="36">
        <f t="shared" si="60"/>
        <v>4523859</v>
      </c>
      <c r="P290" s="20"/>
      <c r="Q290" s="85">
        <f t="shared" si="52"/>
        <v>9209401.4800000004</v>
      </c>
      <c r="R290" s="20"/>
      <c r="S290" s="15">
        <f t="shared" si="53"/>
        <v>0</v>
      </c>
      <c r="T290" s="122">
        <v>281</v>
      </c>
      <c r="U290" s="71">
        <v>14.419999999999996</v>
      </c>
      <c r="V290" s="71">
        <v>80452</v>
      </c>
      <c r="W290" s="15">
        <f t="shared" si="54"/>
        <v>0</v>
      </c>
      <c r="X290">
        <v>281</v>
      </c>
      <c r="Y290">
        <v>765.06000000000017</v>
      </c>
      <c r="Z290">
        <v>4523859</v>
      </c>
      <c r="AA290"/>
      <c r="AB290" s="115">
        <f>dec!E290</f>
        <v>6</v>
      </c>
      <c r="AC290" s="113">
        <f>dec!F290</f>
        <v>30000</v>
      </c>
      <c r="AD290" s="115">
        <f>dec!G290</f>
        <v>766</v>
      </c>
      <c r="AE290" s="113">
        <f>dec!H290</f>
        <v>4482138</v>
      </c>
      <c r="AF290" s="16"/>
      <c r="AG290" s="18">
        <f t="shared" si="61"/>
        <v>8.4199999999999964</v>
      </c>
      <c r="AH290" s="85">
        <f t="shared" si="62"/>
        <v>50452</v>
      </c>
      <c r="AI290" s="18">
        <f t="shared" si="63"/>
        <v>-0.9399999999998272</v>
      </c>
      <c r="AJ290" s="15">
        <f t="shared" si="64"/>
        <v>41721</v>
      </c>
      <c r="AK290" s="81"/>
      <c r="AL290"/>
      <c r="AM290"/>
      <c r="AN290"/>
    </row>
    <row r="291" spans="1:40" s="1" customFormat="1" ht="18.75">
      <c r="A291" s="17">
        <v>282</v>
      </c>
      <c r="B291" s="17" t="s">
        <v>1254</v>
      </c>
      <c r="C291" s="17">
        <v>282</v>
      </c>
      <c r="D291" s="21"/>
      <c r="E291" s="34">
        <f t="shared" si="55"/>
        <v>0</v>
      </c>
      <c r="F291" s="35">
        <f t="shared" si="56"/>
        <v>0</v>
      </c>
      <c r="G291" s="34">
        <f t="shared" si="57"/>
        <v>0</v>
      </c>
      <c r="H291" s="36">
        <f t="shared" si="58"/>
        <v>0</v>
      </c>
      <c r="I291" s="21"/>
      <c r="J291" s="17">
        <v>0</v>
      </c>
      <c r="K291" s="17">
        <v>0</v>
      </c>
      <c r="L291" s="16"/>
      <c r="M291" s="16"/>
      <c r="N291" s="36">
        <f t="shared" si="59"/>
        <v>0</v>
      </c>
      <c r="O291" s="36">
        <f t="shared" si="60"/>
        <v>0</v>
      </c>
      <c r="P291" s="16"/>
      <c r="Q291" s="85">
        <f t="shared" si="52"/>
        <v>0</v>
      </c>
      <c r="R291" s="16"/>
      <c r="S291" s="15">
        <f t="shared" si="53"/>
        <v>0</v>
      </c>
      <c r="T291">
        <v>282</v>
      </c>
      <c r="U291"/>
      <c r="V291"/>
      <c r="W291" s="15">
        <f t="shared" si="54"/>
        <v>0</v>
      </c>
      <c r="X291">
        <v>282</v>
      </c>
      <c r="Y291"/>
      <c r="Z291"/>
      <c r="AA291"/>
      <c r="AB291" s="115">
        <f>dec!E291</f>
        <v>0</v>
      </c>
      <c r="AC291" s="113">
        <f>dec!F291</f>
        <v>0</v>
      </c>
      <c r="AD291" s="115">
        <f>dec!G291</f>
        <v>0</v>
      </c>
      <c r="AE291" s="113">
        <f>dec!H291</f>
        <v>0</v>
      </c>
      <c r="AF291" s="16"/>
      <c r="AG291" s="18">
        <f t="shared" si="61"/>
        <v>0</v>
      </c>
      <c r="AH291" s="85">
        <f t="shared" si="62"/>
        <v>0</v>
      </c>
      <c r="AI291" s="18">
        <f t="shared" si="63"/>
        <v>0</v>
      </c>
      <c r="AJ291" s="15">
        <f t="shared" si="64"/>
        <v>0</v>
      </c>
      <c r="AK291" s="81"/>
      <c r="AL291"/>
      <c r="AM291"/>
      <c r="AN291"/>
    </row>
    <row r="292" spans="1:40" s="1" customFormat="1" ht="18.75">
      <c r="A292" s="17">
        <v>283</v>
      </c>
      <c r="B292" s="17" t="s">
        <v>1255</v>
      </c>
      <c r="C292" s="17">
        <v>283</v>
      </c>
      <c r="D292" s="21"/>
      <c r="E292" s="34">
        <f t="shared" si="55"/>
        <v>0</v>
      </c>
      <c r="F292" s="35">
        <f t="shared" si="56"/>
        <v>0</v>
      </c>
      <c r="G292" s="34">
        <f t="shared" si="57"/>
        <v>0</v>
      </c>
      <c r="H292" s="36">
        <f t="shared" si="58"/>
        <v>0</v>
      </c>
      <c r="I292" s="21"/>
      <c r="J292" s="17">
        <v>0</v>
      </c>
      <c r="K292" s="17">
        <v>0</v>
      </c>
      <c r="L292" s="16"/>
      <c r="M292" s="16"/>
      <c r="N292" s="36">
        <f t="shared" si="59"/>
        <v>0</v>
      </c>
      <c r="O292" s="36">
        <f t="shared" si="60"/>
        <v>0</v>
      </c>
      <c r="P292" s="16"/>
      <c r="Q292" s="85">
        <f t="shared" si="52"/>
        <v>0</v>
      </c>
      <c r="R292" s="16"/>
      <c r="S292" s="15">
        <f t="shared" si="53"/>
        <v>0</v>
      </c>
      <c r="T292">
        <v>283</v>
      </c>
      <c r="U292"/>
      <c r="V292"/>
      <c r="W292" s="15">
        <f t="shared" si="54"/>
        <v>0</v>
      </c>
      <c r="X292">
        <v>283</v>
      </c>
      <c r="Y292"/>
      <c r="Z292"/>
      <c r="AA292"/>
      <c r="AB292" s="115">
        <f>dec!E292</f>
        <v>0</v>
      </c>
      <c r="AC292" s="113">
        <f>dec!F292</f>
        <v>0</v>
      </c>
      <c r="AD292" s="115">
        <f>dec!G292</f>
        <v>0</v>
      </c>
      <c r="AE292" s="113">
        <f>dec!H292</f>
        <v>0</v>
      </c>
      <c r="AF292" s="16"/>
      <c r="AG292" s="18">
        <f t="shared" si="61"/>
        <v>0</v>
      </c>
      <c r="AH292" s="85">
        <f t="shared" si="62"/>
        <v>0</v>
      </c>
      <c r="AI292" s="18">
        <f t="shared" si="63"/>
        <v>0</v>
      </c>
      <c r="AJ292" s="15">
        <f t="shared" si="64"/>
        <v>0</v>
      </c>
      <c r="AK292" s="81"/>
      <c r="AL292"/>
      <c r="AM292"/>
      <c r="AN292"/>
    </row>
    <row r="293" spans="1:40" s="1" customFormat="1" ht="18.75">
      <c r="A293" s="17">
        <v>284</v>
      </c>
      <c r="B293" s="17" t="s">
        <v>772</v>
      </c>
      <c r="C293" s="17">
        <v>284</v>
      </c>
      <c r="D293" s="21"/>
      <c r="E293" s="34">
        <f t="shared" si="55"/>
        <v>0</v>
      </c>
      <c r="F293" s="35">
        <f t="shared" si="56"/>
        <v>0</v>
      </c>
      <c r="G293" s="34">
        <f t="shared" si="57"/>
        <v>8.23</v>
      </c>
      <c r="H293" s="36">
        <f t="shared" si="58"/>
        <v>58825</v>
      </c>
      <c r="I293" s="21"/>
      <c r="J293" s="17">
        <v>0</v>
      </c>
      <c r="K293" s="17">
        <v>0</v>
      </c>
      <c r="L293" s="16"/>
      <c r="M293" s="16"/>
      <c r="N293" s="36">
        <f t="shared" si="59"/>
        <v>0</v>
      </c>
      <c r="O293" s="36">
        <f t="shared" si="60"/>
        <v>58825</v>
      </c>
      <c r="P293" s="16"/>
      <c r="Q293" s="85">
        <f t="shared" si="52"/>
        <v>117658.23000000001</v>
      </c>
      <c r="R293" s="16"/>
      <c r="S293" s="15">
        <f t="shared" si="53"/>
        <v>0</v>
      </c>
      <c r="T293">
        <v>284</v>
      </c>
      <c r="U293"/>
      <c r="V293"/>
      <c r="W293" s="15">
        <f t="shared" si="54"/>
        <v>0</v>
      </c>
      <c r="X293">
        <v>284</v>
      </c>
      <c r="Y293">
        <v>8.23</v>
      </c>
      <c r="Z293">
        <v>58825</v>
      </c>
      <c r="AA293"/>
      <c r="AB293" s="115">
        <f>dec!E293</f>
        <v>0</v>
      </c>
      <c r="AC293" s="113">
        <f>dec!F293</f>
        <v>0</v>
      </c>
      <c r="AD293" s="115">
        <f>dec!G293</f>
        <v>5</v>
      </c>
      <c r="AE293" s="113">
        <f>dec!H293</f>
        <v>38274</v>
      </c>
      <c r="AF293" s="16"/>
      <c r="AG293" s="18">
        <f t="shared" si="61"/>
        <v>0</v>
      </c>
      <c r="AH293" s="85">
        <f t="shared" si="62"/>
        <v>0</v>
      </c>
      <c r="AI293" s="18">
        <f t="shared" si="63"/>
        <v>3.2300000000000004</v>
      </c>
      <c r="AJ293" s="15">
        <f t="shared" si="64"/>
        <v>20551</v>
      </c>
      <c r="AK293" s="81"/>
      <c r="AL293"/>
      <c r="AM293"/>
      <c r="AN293"/>
    </row>
    <row r="294" spans="1:40" ht="18.75">
      <c r="A294" s="19">
        <v>285</v>
      </c>
      <c r="B294" s="19" t="s">
        <v>839</v>
      </c>
      <c r="C294" s="19">
        <v>285</v>
      </c>
      <c r="D294" s="21"/>
      <c r="E294" s="34">
        <f t="shared" si="55"/>
        <v>0</v>
      </c>
      <c r="F294" s="35">
        <f t="shared" si="56"/>
        <v>0</v>
      </c>
      <c r="G294" s="34">
        <f t="shared" si="57"/>
        <v>16.630000000000003</v>
      </c>
      <c r="H294" s="36">
        <f t="shared" si="58"/>
        <v>140256</v>
      </c>
      <c r="I294" s="21"/>
      <c r="J294" s="19">
        <v>0</v>
      </c>
      <c r="K294" s="19">
        <v>0</v>
      </c>
      <c r="L294" s="16"/>
      <c r="M294" s="16"/>
      <c r="N294" s="36">
        <f t="shared" si="59"/>
        <v>0</v>
      </c>
      <c r="O294" s="36">
        <f t="shared" si="60"/>
        <v>140256</v>
      </c>
      <c r="P294" s="20"/>
      <c r="Q294" s="85">
        <f t="shared" si="52"/>
        <v>280528.63</v>
      </c>
      <c r="R294" s="20"/>
      <c r="S294" s="15">
        <f t="shared" si="53"/>
        <v>0</v>
      </c>
      <c r="T294">
        <v>285</v>
      </c>
      <c r="U294"/>
      <c r="V294"/>
      <c r="W294" s="15">
        <f t="shared" si="54"/>
        <v>0</v>
      </c>
      <c r="X294">
        <v>285</v>
      </c>
      <c r="Y294">
        <v>16.630000000000003</v>
      </c>
      <c r="Z294">
        <v>140256</v>
      </c>
      <c r="AA294"/>
      <c r="AB294" s="115">
        <f>dec!E294</f>
        <v>0</v>
      </c>
      <c r="AC294" s="113">
        <f>dec!F294</f>
        <v>0</v>
      </c>
      <c r="AD294" s="115">
        <f>dec!G294</f>
        <v>17</v>
      </c>
      <c r="AE294" s="113">
        <f>dec!H294</f>
        <v>119452</v>
      </c>
      <c r="AF294" s="16"/>
      <c r="AG294" s="18">
        <f t="shared" si="61"/>
        <v>0</v>
      </c>
      <c r="AH294" s="85">
        <f t="shared" si="62"/>
        <v>0</v>
      </c>
      <c r="AI294" s="18">
        <f t="shared" si="63"/>
        <v>-0.36999999999999744</v>
      </c>
      <c r="AJ294" s="15">
        <f t="shared" si="64"/>
        <v>20804</v>
      </c>
      <c r="AK294" s="81"/>
      <c r="AL294"/>
      <c r="AM294"/>
      <c r="AN294"/>
    </row>
    <row r="295" spans="1:40" s="1" customFormat="1" ht="18.75">
      <c r="A295" s="17">
        <v>286</v>
      </c>
      <c r="B295" s="17" t="s">
        <v>1256</v>
      </c>
      <c r="C295" s="17">
        <v>286</v>
      </c>
      <c r="D295" s="21"/>
      <c r="E295" s="34">
        <f t="shared" si="55"/>
        <v>0</v>
      </c>
      <c r="F295" s="35">
        <f t="shared" si="56"/>
        <v>0</v>
      </c>
      <c r="G295" s="34">
        <f t="shared" si="57"/>
        <v>0</v>
      </c>
      <c r="H295" s="36">
        <f t="shared" si="58"/>
        <v>0</v>
      </c>
      <c r="I295" s="21"/>
      <c r="J295" s="17">
        <v>0</v>
      </c>
      <c r="K295" s="17">
        <v>0</v>
      </c>
      <c r="L295" s="16"/>
      <c r="M295" s="16"/>
      <c r="N295" s="36">
        <f t="shared" si="59"/>
        <v>0</v>
      </c>
      <c r="O295" s="36">
        <f t="shared" si="60"/>
        <v>0</v>
      </c>
      <c r="P295" s="16"/>
      <c r="Q295" s="85">
        <f t="shared" si="52"/>
        <v>0</v>
      </c>
      <c r="R295" s="16"/>
      <c r="S295" s="15">
        <f t="shared" si="53"/>
        <v>0</v>
      </c>
      <c r="T295">
        <v>286</v>
      </c>
      <c r="U295"/>
      <c r="V295"/>
      <c r="W295" s="15">
        <f t="shared" si="54"/>
        <v>0</v>
      </c>
      <c r="X295">
        <v>286</v>
      </c>
      <c r="Y295"/>
      <c r="Z295"/>
      <c r="AA295"/>
      <c r="AB295" s="115">
        <f>dec!E295</f>
        <v>0</v>
      </c>
      <c r="AC295" s="113">
        <f>dec!F295</f>
        <v>0</v>
      </c>
      <c r="AD295" s="115">
        <f>dec!G295</f>
        <v>0</v>
      </c>
      <c r="AE295" s="113">
        <f>dec!H295</f>
        <v>0</v>
      </c>
      <c r="AF295" s="16"/>
      <c r="AG295" s="18">
        <f t="shared" si="61"/>
        <v>0</v>
      </c>
      <c r="AH295" s="85">
        <f t="shared" si="62"/>
        <v>0</v>
      </c>
      <c r="AI295" s="18">
        <f t="shared" si="63"/>
        <v>0</v>
      </c>
      <c r="AJ295" s="15">
        <f t="shared" si="64"/>
        <v>0</v>
      </c>
      <c r="AK295" s="81"/>
      <c r="AL295"/>
      <c r="AM295"/>
      <c r="AN295"/>
    </row>
    <row r="296" spans="1:40" s="1" customFormat="1" ht="18.75">
      <c r="A296" s="17">
        <v>287</v>
      </c>
      <c r="B296" s="17" t="s">
        <v>1257</v>
      </c>
      <c r="C296" s="17">
        <v>287</v>
      </c>
      <c r="D296" s="21"/>
      <c r="E296" s="34">
        <f t="shared" si="55"/>
        <v>0</v>
      </c>
      <c r="F296" s="35">
        <f t="shared" si="56"/>
        <v>0</v>
      </c>
      <c r="G296" s="34">
        <f t="shared" si="57"/>
        <v>7.38</v>
      </c>
      <c r="H296" s="36">
        <f t="shared" si="58"/>
        <v>51935</v>
      </c>
      <c r="I296" s="21"/>
      <c r="J296" s="17">
        <v>0</v>
      </c>
      <c r="K296" s="17">
        <v>0</v>
      </c>
      <c r="L296" s="16"/>
      <c r="M296" s="16"/>
      <c r="N296" s="36">
        <f t="shared" si="59"/>
        <v>0</v>
      </c>
      <c r="O296" s="36">
        <f t="shared" si="60"/>
        <v>51935</v>
      </c>
      <c r="P296" s="16"/>
      <c r="Q296" s="85">
        <f t="shared" si="52"/>
        <v>103877.38</v>
      </c>
      <c r="R296" s="16"/>
      <c r="S296" s="15">
        <f t="shared" si="53"/>
        <v>0</v>
      </c>
      <c r="T296">
        <v>287</v>
      </c>
      <c r="U296"/>
      <c r="V296"/>
      <c r="W296" s="15">
        <f t="shared" si="54"/>
        <v>0</v>
      </c>
      <c r="X296">
        <v>287</v>
      </c>
      <c r="Y296">
        <v>7.38</v>
      </c>
      <c r="Z296">
        <v>51935</v>
      </c>
      <c r="AA296"/>
      <c r="AB296" s="115">
        <f>dec!E296</f>
        <v>0</v>
      </c>
      <c r="AC296" s="113">
        <f>dec!F296</f>
        <v>0</v>
      </c>
      <c r="AD296" s="115">
        <f>dec!G296</f>
        <v>7.5</v>
      </c>
      <c r="AE296" s="113">
        <f>dec!H296</f>
        <v>46200</v>
      </c>
      <c r="AF296" s="16"/>
      <c r="AG296" s="18">
        <f t="shared" si="61"/>
        <v>0</v>
      </c>
      <c r="AH296" s="85">
        <f t="shared" si="62"/>
        <v>0</v>
      </c>
      <c r="AI296" s="18">
        <f t="shared" si="63"/>
        <v>-0.12000000000000011</v>
      </c>
      <c r="AJ296" s="15">
        <f t="shared" si="64"/>
        <v>5735</v>
      </c>
      <c r="AK296" s="81"/>
      <c r="AL296"/>
      <c r="AM296"/>
      <c r="AN296"/>
    </row>
    <row r="297" spans="1:40" s="1" customFormat="1" ht="18.75">
      <c r="A297" s="17">
        <v>288</v>
      </c>
      <c r="B297" s="17" t="s">
        <v>1258</v>
      </c>
      <c r="C297" s="17">
        <v>288</v>
      </c>
      <c r="D297" s="21"/>
      <c r="E297" s="34">
        <f t="shared" si="55"/>
        <v>0</v>
      </c>
      <c r="F297" s="35">
        <f t="shared" si="56"/>
        <v>0</v>
      </c>
      <c r="G297" s="34">
        <f t="shared" si="57"/>
        <v>2.5</v>
      </c>
      <c r="H297" s="36">
        <f t="shared" si="58"/>
        <v>15356</v>
      </c>
      <c r="I297" s="21"/>
      <c r="J297" s="17">
        <v>0</v>
      </c>
      <c r="K297" s="17">
        <v>0</v>
      </c>
      <c r="L297" s="16"/>
      <c r="M297" s="16"/>
      <c r="N297" s="36">
        <f t="shared" si="59"/>
        <v>0</v>
      </c>
      <c r="O297" s="36">
        <f t="shared" si="60"/>
        <v>15356</v>
      </c>
      <c r="P297" s="16"/>
      <c r="Q297" s="85">
        <f t="shared" si="52"/>
        <v>30714.5</v>
      </c>
      <c r="R297" s="16"/>
      <c r="S297" s="15">
        <f t="shared" si="53"/>
        <v>0</v>
      </c>
      <c r="T297">
        <v>288</v>
      </c>
      <c r="U297"/>
      <c r="V297"/>
      <c r="W297" s="15">
        <f t="shared" si="54"/>
        <v>0</v>
      </c>
      <c r="X297">
        <v>288</v>
      </c>
      <c r="Y297">
        <v>2.5</v>
      </c>
      <c r="Z297">
        <v>15356</v>
      </c>
      <c r="AA297"/>
      <c r="AB297" s="115">
        <f>dec!E297</f>
        <v>0</v>
      </c>
      <c r="AC297" s="113">
        <f>dec!F297</f>
        <v>0</v>
      </c>
      <c r="AD297" s="115">
        <f>dec!G297</f>
        <v>3</v>
      </c>
      <c r="AE297" s="113">
        <f>dec!H297</f>
        <v>29230</v>
      </c>
      <c r="AF297" s="16"/>
      <c r="AG297" s="18">
        <f t="shared" si="61"/>
        <v>0</v>
      </c>
      <c r="AH297" s="85">
        <f t="shared" si="62"/>
        <v>0</v>
      </c>
      <c r="AI297" s="18">
        <f t="shared" si="63"/>
        <v>-0.5</v>
      </c>
      <c r="AJ297" s="15">
        <f t="shared" si="64"/>
        <v>-13874</v>
      </c>
      <c r="AK297" s="81"/>
      <c r="AL297"/>
      <c r="AM297"/>
      <c r="AN297"/>
    </row>
    <row r="298" spans="1:40" ht="18.75">
      <c r="A298" s="19">
        <v>289</v>
      </c>
      <c r="B298" s="19" t="s">
        <v>1259</v>
      </c>
      <c r="C298" s="19">
        <v>289</v>
      </c>
      <c r="D298" s="21"/>
      <c r="E298" s="34">
        <f t="shared" si="55"/>
        <v>42.349999999999994</v>
      </c>
      <c r="F298" s="35">
        <f t="shared" si="56"/>
        <v>307557</v>
      </c>
      <c r="G298" s="34">
        <f t="shared" si="57"/>
        <v>8</v>
      </c>
      <c r="H298" s="36">
        <f t="shared" si="58"/>
        <v>40000</v>
      </c>
      <c r="I298" s="21"/>
      <c r="J298" s="19">
        <v>0</v>
      </c>
      <c r="K298" s="19">
        <v>0</v>
      </c>
      <c r="L298" s="16"/>
      <c r="M298" s="16"/>
      <c r="N298" s="36">
        <f t="shared" si="59"/>
        <v>307557</v>
      </c>
      <c r="O298" s="36">
        <f t="shared" si="60"/>
        <v>40000</v>
      </c>
      <c r="P298" s="20"/>
      <c r="Q298" s="85">
        <f t="shared" si="52"/>
        <v>695164.35</v>
      </c>
      <c r="R298" s="20"/>
      <c r="S298" s="15">
        <f t="shared" si="53"/>
        <v>0</v>
      </c>
      <c r="T298" s="122">
        <v>289</v>
      </c>
      <c r="U298" s="71">
        <v>42.349999999999994</v>
      </c>
      <c r="V298" s="71">
        <v>307557</v>
      </c>
      <c r="W298" s="15">
        <f t="shared" si="54"/>
        <v>0</v>
      </c>
      <c r="X298">
        <v>289</v>
      </c>
      <c r="Y298">
        <v>8</v>
      </c>
      <c r="Z298">
        <v>40000</v>
      </c>
      <c r="AA298"/>
      <c r="AB298" s="115">
        <f>dec!E298</f>
        <v>43</v>
      </c>
      <c r="AC298" s="113">
        <f>dec!F298</f>
        <v>320512</v>
      </c>
      <c r="AD298" s="115">
        <f>dec!G298</f>
        <v>8</v>
      </c>
      <c r="AE298" s="113">
        <f>dec!H298</f>
        <v>40000</v>
      </c>
      <c r="AF298" s="16"/>
      <c r="AG298" s="18">
        <f t="shared" si="61"/>
        <v>-0.65000000000000568</v>
      </c>
      <c r="AH298" s="85">
        <f t="shared" si="62"/>
        <v>-12955</v>
      </c>
      <c r="AI298" s="18">
        <f t="shared" si="63"/>
        <v>0</v>
      </c>
      <c r="AJ298" s="15">
        <f t="shared" si="64"/>
        <v>0</v>
      </c>
      <c r="AK298" s="81"/>
      <c r="AL298"/>
      <c r="AM298"/>
      <c r="AN298"/>
    </row>
    <row r="299" spans="1:40" ht="18.75">
      <c r="A299" s="19">
        <v>290</v>
      </c>
      <c r="B299" s="19" t="s">
        <v>798</v>
      </c>
      <c r="C299" s="19">
        <v>290</v>
      </c>
      <c r="D299" s="21"/>
      <c r="E299" s="34">
        <f t="shared" si="55"/>
        <v>44</v>
      </c>
      <c r="F299" s="35">
        <f t="shared" si="56"/>
        <v>244083</v>
      </c>
      <c r="G299" s="34">
        <f t="shared" si="57"/>
        <v>23.9</v>
      </c>
      <c r="H299" s="36">
        <f t="shared" si="58"/>
        <v>135295</v>
      </c>
      <c r="I299" s="21"/>
      <c r="J299" s="19">
        <v>0</v>
      </c>
      <c r="K299" s="19">
        <v>0</v>
      </c>
      <c r="L299" s="16"/>
      <c r="M299" s="16"/>
      <c r="N299" s="36">
        <f t="shared" si="59"/>
        <v>244083</v>
      </c>
      <c r="O299" s="36">
        <f t="shared" si="60"/>
        <v>135295</v>
      </c>
      <c r="P299" s="20"/>
      <c r="Q299" s="85">
        <f t="shared" si="52"/>
        <v>758823.9</v>
      </c>
      <c r="R299" s="20"/>
      <c r="S299" s="15">
        <f t="shared" si="53"/>
        <v>0</v>
      </c>
      <c r="T299" s="122">
        <v>290</v>
      </c>
      <c r="U299" s="71">
        <v>44</v>
      </c>
      <c r="V299" s="71">
        <v>244083</v>
      </c>
      <c r="W299" s="15">
        <f t="shared" si="54"/>
        <v>0</v>
      </c>
      <c r="X299">
        <v>290</v>
      </c>
      <c r="Y299">
        <v>23.9</v>
      </c>
      <c r="Z299">
        <v>135295</v>
      </c>
      <c r="AA299"/>
      <c r="AB299" s="115">
        <f>dec!E299</f>
        <v>44</v>
      </c>
      <c r="AC299" s="113">
        <f>dec!F299</f>
        <v>244538</v>
      </c>
      <c r="AD299" s="115">
        <f>dec!G299</f>
        <v>19</v>
      </c>
      <c r="AE299" s="113">
        <f>dec!H299</f>
        <v>112031</v>
      </c>
      <c r="AF299" s="16"/>
      <c r="AG299" s="18">
        <f t="shared" si="61"/>
        <v>0</v>
      </c>
      <c r="AH299" s="85">
        <f t="shared" si="62"/>
        <v>-455</v>
      </c>
      <c r="AI299" s="18">
        <f t="shared" si="63"/>
        <v>4.8999999999999986</v>
      </c>
      <c r="AJ299" s="15">
        <f t="shared" si="64"/>
        <v>23264</v>
      </c>
      <c r="AK299" s="81"/>
      <c r="AL299"/>
      <c r="AM299"/>
      <c r="AN299"/>
    </row>
    <row r="300" spans="1:40" ht="18.75">
      <c r="A300" s="19">
        <v>291</v>
      </c>
      <c r="B300" s="19" t="s">
        <v>773</v>
      </c>
      <c r="C300" s="19">
        <v>291</v>
      </c>
      <c r="D300" s="21"/>
      <c r="E300" s="34">
        <f t="shared" si="55"/>
        <v>0</v>
      </c>
      <c r="F300" s="35">
        <f t="shared" si="56"/>
        <v>0</v>
      </c>
      <c r="G300" s="34">
        <f t="shared" si="57"/>
        <v>4.88</v>
      </c>
      <c r="H300" s="36">
        <f t="shared" si="58"/>
        <v>31837</v>
      </c>
      <c r="I300" s="21"/>
      <c r="J300" s="19">
        <v>0</v>
      </c>
      <c r="K300" s="19">
        <v>0</v>
      </c>
      <c r="L300" s="16"/>
      <c r="M300" s="16"/>
      <c r="N300" s="36">
        <f t="shared" si="59"/>
        <v>0</v>
      </c>
      <c r="O300" s="36">
        <f t="shared" si="60"/>
        <v>31837</v>
      </c>
      <c r="P300" s="20"/>
      <c r="Q300" s="85">
        <f t="shared" si="52"/>
        <v>63678.880000000005</v>
      </c>
      <c r="R300" s="20"/>
      <c r="S300" s="15">
        <f t="shared" si="53"/>
        <v>0</v>
      </c>
      <c r="T300">
        <v>291</v>
      </c>
      <c r="U300"/>
      <c r="V300"/>
      <c r="W300" s="15">
        <f t="shared" si="54"/>
        <v>0</v>
      </c>
      <c r="X300">
        <v>291</v>
      </c>
      <c r="Y300">
        <v>4.88</v>
      </c>
      <c r="Z300">
        <v>31837</v>
      </c>
      <c r="AA300"/>
      <c r="AB300" s="115">
        <f>dec!E300</f>
        <v>0</v>
      </c>
      <c r="AC300" s="113">
        <f>dec!F300</f>
        <v>0</v>
      </c>
      <c r="AD300" s="115">
        <f>dec!G300</f>
        <v>4</v>
      </c>
      <c r="AE300" s="113">
        <f>dec!H300</f>
        <v>25100</v>
      </c>
      <c r="AF300" s="16"/>
      <c r="AG300" s="18">
        <f t="shared" si="61"/>
        <v>0</v>
      </c>
      <c r="AH300" s="85">
        <f t="shared" si="62"/>
        <v>0</v>
      </c>
      <c r="AI300" s="18">
        <f t="shared" si="63"/>
        <v>0.87999999999999989</v>
      </c>
      <c r="AJ300" s="15">
        <f t="shared" si="64"/>
        <v>6737</v>
      </c>
      <c r="AK300" s="81"/>
      <c r="AL300"/>
      <c r="AM300"/>
      <c r="AN300"/>
    </row>
    <row r="301" spans="1:40" s="1" customFormat="1" ht="18.75">
      <c r="A301" s="17">
        <v>292</v>
      </c>
      <c r="B301" s="17" t="s">
        <v>1260</v>
      </c>
      <c r="C301" s="17">
        <v>292</v>
      </c>
      <c r="D301" s="21"/>
      <c r="E301" s="34">
        <f t="shared" si="55"/>
        <v>0</v>
      </c>
      <c r="F301" s="35">
        <f t="shared" si="56"/>
        <v>0</v>
      </c>
      <c r="G301" s="34">
        <f t="shared" si="57"/>
        <v>16</v>
      </c>
      <c r="H301" s="36">
        <f t="shared" si="58"/>
        <v>95201</v>
      </c>
      <c r="I301" s="21"/>
      <c r="J301" s="17">
        <v>0</v>
      </c>
      <c r="K301" s="17">
        <v>0</v>
      </c>
      <c r="L301" s="16"/>
      <c r="M301" s="16"/>
      <c r="N301" s="36">
        <f t="shared" si="59"/>
        <v>0</v>
      </c>
      <c r="O301" s="36">
        <f t="shared" si="60"/>
        <v>95201</v>
      </c>
      <c r="P301" s="16"/>
      <c r="Q301" s="85">
        <f t="shared" si="52"/>
        <v>190418</v>
      </c>
      <c r="R301" s="16"/>
      <c r="S301" s="15">
        <f t="shared" si="53"/>
        <v>0</v>
      </c>
      <c r="T301">
        <v>292</v>
      </c>
      <c r="U301"/>
      <c r="V301"/>
      <c r="W301" s="15">
        <f t="shared" si="54"/>
        <v>0</v>
      </c>
      <c r="X301">
        <v>292</v>
      </c>
      <c r="Y301">
        <v>16</v>
      </c>
      <c r="Z301">
        <v>95201</v>
      </c>
      <c r="AA301"/>
      <c r="AB301" s="115">
        <f>dec!E301</f>
        <v>0</v>
      </c>
      <c r="AC301" s="113">
        <f>dec!F301</f>
        <v>0</v>
      </c>
      <c r="AD301" s="115">
        <f>dec!G301</f>
        <v>16</v>
      </c>
      <c r="AE301" s="113">
        <f>dec!H301</f>
        <v>95400</v>
      </c>
      <c r="AF301" s="16"/>
      <c r="AG301" s="18">
        <f t="shared" si="61"/>
        <v>0</v>
      </c>
      <c r="AH301" s="85">
        <f t="shared" si="62"/>
        <v>0</v>
      </c>
      <c r="AI301" s="18">
        <f t="shared" si="63"/>
        <v>0</v>
      </c>
      <c r="AJ301" s="15">
        <f t="shared" si="64"/>
        <v>-199</v>
      </c>
      <c r="AK301" s="81"/>
      <c r="AL301"/>
      <c r="AM301"/>
      <c r="AN301"/>
    </row>
    <row r="302" spans="1:40" ht="18.75">
      <c r="A302" s="19">
        <v>293</v>
      </c>
      <c r="B302" s="19" t="s">
        <v>840</v>
      </c>
      <c r="C302" s="19">
        <v>293</v>
      </c>
      <c r="D302" s="21"/>
      <c r="E302" s="34">
        <f t="shared" si="55"/>
        <v>91.62</v>
      </c>
      <c r="F302" s="35">
        <f t="shared" si="56"/>
        <v>478718</v>
      </c>
      <c r="G302" s="34">
        <f t="shared" si="57"/>
        <v>111.67999999999999</v>
      </c>
      <c r="H302" s="36">
        <f t="shared" si="58"/>
        <v>649973</v>
      </c>
      <c r="I302" s="21"/>
      <c r="J302" s="19">
        <v>0</v>
      </c>
      <c r="K302" s="19">
        <v>0</v>
      </c>
      <c r="L302" s="16"/>
      <c r="M302" s="16"/>
      <c r="N302" s="36">
        <f t="shared" si="59"/>
        <v>478718</v>
      </c>
      <c r="O302" s="36">
        <f t="shared" si="60"/>
        <v>649973</v>
      </c>
      <c r="P302" s="20"/>
      <c r="Q302" s="85">
        <f t="shared" si="52"/>
        <v>2257585.2999999998</v>
      </c>
      <c r="R302" s="20"/>
      <c r="S302" s="15">
        <f t="shared" si="53"/>
        <v>0</v>
      </c>
      <c r="T302" s="122">
        <v>293</v>
      </c>
      <c r="U302" s="71">
        <v>91.62</v>
      </c>
      <c r="V302" s="71">
        <v>478718</v>
      </c>
      <c r="W302" s="15">
        <f t="shared" si="54"/>
        <v>0</v>
      </c>
      <c r="X302">
        <v>293</v>
      </c>
      <c r="Y302">
        <v>111.67999999999999</v>
      </c>
      <c r="Z302">
        <v>649973</v>
      </c>
      <c r="AA302"/>
      <c r="AB302" s="115">
        <f>dec!E302</f>
        <v>81</v>
      </c>
      <c r="AC302" s="113">
        <f>dec!F302</f>
        <v>422939</v>
      </c>
      <c r="AD302" s="115">
        <f>dec!G302</f>
        <v>110</v>
      </c>
      <c r="AE302" s="113">
        <f>dec!H302</f>
        <v>660353</v>
      </c>
      <c r="AF302" s="16"/>
      <c r="AG302" s="18">
        <f t="shared" si="61"/>
        <v>10.620000000000005</v>
      </c>
      <c r="AH302" s="85">
        <f t="shared" si="62"/>
        <v>55779</v>
      </c>
      <c r="AI302" s="18">
        <f t="shared" si="63"/>
        <v>1.6799999999999926</v>
      </c>
      <c r="AJ302" s="15">
        <f t="shared" si="64"/>
        <v>-10380</v>
      </c>
      <c r="AK302" s="81"/>
      <c r="AL302"/>
      <c r="AM302"/>
      <c r="AN302"/>
    </row>
    <row r="303" spans="1:40" s="1" customFormat="1" ht="18.75">
      <c r="A303" s="17">
        <v>294</v>
      </c>
      <c r="B303" s="17" t="s">
        <v>1261</v>
      </c>
      <c r="C303" s="17">
        <v>294</v>
      </c>
      <c r="D303" s="21"/>
      <c r="E303" s="34">
        <f t="shared" si="55"/>
        <v>0</v>
      </c>
      <c r="F303" s="35">
        <f t="shared" si="56"/>
        <v>0</v>
      </c>
      <c r="G303" s="34">
        <f t="shared" si="57"/>
        <v>0</v>
      </c>
      <c r="H303" s="36">
        <f t="shared" si="58"/>
        <v>0</v>
      </c>
      <c r="I303" s="21"/>
      <c r="J303" s="17">
        <v>0</v>
      </c>
      <c r="K303" s="17">
        <v>0</v>
      </c>
      <c r="L303" s="16"/>
      <c r="M303" s="16"/>
      <c r="N303" s="36">
        <f t="shared" si="59"/>
        <v>0</v>
      </c>
      <c r="O303" s="36">
        <f t="shared" si="60"/>
        <v>0</v>
      </c>
      <c r="P303" s="16"/>
      <c r="Q303" s="85">
        <f t="shared" si="52"/>
        <v>0</v>
      </c>
      <c r="R303" s="16"/>
      <c r="S303" s="15">
        <f t="shared" si="53"/>
        <v>0</v>
      </c>
      <c r="T303">
        <v>294</v>
      </c>
      <c r="U303"/>
      <c r="V303"/>
      <c r="W303" s="15">
        <f t="shared" si="54"/>
        <v>0</v>
      </c>
      <c r="X303">
        <v>294</v>
      </c>
      <c r="Y303"/>
      <c r="Z303"/>
      <c r="AA303"/>
      <c r="AB303" s="115">
        <f>dec!E303</f>
        <v>0</v>
      </c>
      <c r="AC303" s="113">
        <f>dec!F303</f>
        <v>0</v>
      </c>
      <c r="AD303" s="115">
        <f>dec!G303</f>
        <v>0</v>
      </c>
      <c r="AE303" s="113">
        <f>dec!H303</f>
        <v>0</v>
      </c>
      <c r="AF303" s="16"/>
      <c r="AG303" s="18">
        <f t="shared" si="61"/>
        <v>0</v>
      </c>
      <c r="AH303" s="85">
        <f t="shared" si="62"/>
        <v>0</v>
      </c>
      <c r="AI303" s="18">
        <f t="shared" si="63"/>
        <v>0</v>
      </c>
      <c r="AJ303" s="15">
        <f t="shared" si="64"/>
        <v>0</v>
      </c>
      <c r="AK303" s="81"/>
      <c r="AL303"/>
      <c r="AM303"/>
      <c r="AN303"/>
    </row>
    <row r="304" spans="1:40" ht="18.75">
      <c r="A304" s="19">
        <v>295</v>
      </c>
      <c r="B304" s="19" t="s">
        <v>1280</v>
      </c>
      <c r="C304" s="19">
        <v>295</v>
      </c>
      <c r="D304" s="21"/>
      <c r="E304" s="34">
        <f t="shared" si="55"/>
        <v>0</v>
      </c>
      <c r="F304" s="35">
        <f t="shared" si="56"/>
        <v>0</v>
      </c>
      <c r="G304" s="34">
        <f t="shared" si="57"/>
        <v>6.35</v>
      </c>
      <c r="H304" s="36">
        <f t="shared" si="58"/>
        <v>40779</v>
      </c>
      <c r="I304" s="21"/>
      <c r="J304" s="19">
        <v>0</v>
      </c>
      <c r="K304" s="19">
        <v>0</v>
      </c>
      <c r="L304" s="16"/>
      <c r="M304" s="16"/>
      <c r="N304" s="36">
        <f t="shared" si="59"/>
        <v>0</v>
      </c>
      <c r="O304" s="36">
        <f t="shared" si="60"/>
        <v>40779</v>
      </c>
      <c r="P304" s="20"/>
      <c r="Q304" s="85">
        <f t="shared" si="52"/>
        <v>81564.350000000006</v>
      </c>
      <c r="R304" s="20"/>
      <c r="S304" s="15">
        <f t="shared" si="53"/>
        <v>0</v>
      </c>
      <c r="T304">
        <v>295</v>
      </c>
      <c r="U304"/>
      <c r="V304"/>
      <c r="W304" s="15">
        <f t="shared" si="54"/>
        <v>0</v>
      </c>
      <c r="X304">
        <v>295</v>
      </c>
      <c r="Y304">
        <v>6.35</v>
      </c>
      <c r="Z304">
        <v>40779</v>
      </c>
      <c r="AA304"/>
      <c r="AB304" s="115">
        <f>dec!E304</f>
        <v>0</v>
      </c>
      <c r="AC304" s="113">
        <f>dec!F304</f>
        <v>0</v>
      </c>
      <c r="AD304" s="115">
        <f>dec!G304</f>
        <v>7</v>
      </c>
      <c r="AE304" s="113">
        <f>dec!H304</f>
        <v>49200</v>
      </c>
      <c r="AF304" s="16"/>
      <c r="AG304" s="18">
        <f t="shared" si="61"/>
        <v>0</v>
      </c>
      <c r="AH304" s="85">
        <f t="shared" si="62"/>
        <v>0</v>
      </c>
      <c r="AI304" s="18">
        <f t="shared" si="63"/>
        <v>-0.65000000000000036</v>
      </c>
      <c r="AJ304" s="15">
        <f t="shared" si="64"/>
        <v>-8421</v>
      </c>
      <c r="AK304" s="81"/>
      <c r="AL304"/>
      <c r="AM304"/>
      <c r="AN304"/>
    </row>
    <row r="305" spans="1:40" ht="18.75">
      <c r="A305" s="19">
        <v>296</v>
      </c>
      <c r="B305" s="19" t="s">
        <v>1262</v>
      </c>
      <c r="C305" s="19">
        <v>296</v>
      </c>
      <c r="D305" s="21"/>
      <c r="E305" s="34">
        <f t="shared" si="55"/>
        <v>21.030000000000005</v>
      </c>
      <c r="F305" s="35">
        <f t="shared" si="56"/>
        <v>110661</v>
      </c>
      <c r="G305" s="34">
        <f t="shared" si="57"/>
        <v>43</v>
      </c>
      <c r="H305" s="36">
        <f t="shared" si="58"/>
        <v>260852</v>
      </c>
      <c r="I305" s="21"/>
      <c r="J305" s="19">
        <v>0</v>
      </c>
      <c r="K305" s="19">
        <v>0</v>
      </c>
      <c r="L305" s="16"/>
      <c r="M305" s="16"/>
      <c r="N305" s="36">
        <f t="shared" si="59"/>
        <v>110661</v>
      </c>
      <c r="O305" s="36">
        <f t="shared" si="60"/>
        <v>260852</v>
      </c>
      <c r="P305" s="20"/>
      <c r="Q305" s="85">
        <f t="shared" si="52"/>
        <v>743090.03</v>
      </c>
      <c r="R305" s="20"/>
      <c r="S305" s="15">
        <f t="shared" si="53"/>
        <v>0</v>
      </c>
      <c r="T305" s="122">
        <v>296</v>
      </c>
      <c r="U305" s="71">
        <v>21.030000000000005</v>
      </c>
      <c r="V305" s="71">
        <v>110661</v>
      </c>
      <c r="W305" s="15">
        <f t="shared" si="54"/>
        <v>0</v>
      </c>
      <c r="X305">
        <v>296</v>
      </c>
      <c r="Y305">
        <v>43</v>
      </c>
      <c r="Z305">
        <v>260852</v>
      </c>
      <c r="AA305"/>
      <c r="AB305" s="115">
        <f>dec!E305</f>
        <v>18</v>
      </c>
      <c r="AC305" s="113">
        <f>dec!F305</f>
        <v>95144</v>
      </c>
      <c r="AD305" s="115">
        <f>dec!G305</f>
        <v>43</v>
      </c>
      <c r="AE305" s="113">
        <f>dec!H305</f>
        <v>260852</v>
      </c>
      <c r="AF305" s="16"/>
      <c r="AG305" s="18">
        <f t="shared" si="61"/>
        <v>3.0300000000000047</v>
      </c>
      <c r="AH305" s="85">
        <f t="shared" si="62"/>
        <v>15517</v>
      </c>
      <c r="AI305" s="18">
        <f t="shared" si="63"/>
        <v>0</v>
      </c>
      <c r="AJ305" s="15">
        <f t="shared" si="64"/>
        <v>0</v>
      </c>
      <c r="AK305" s="81"/>
      <c r="AL305"/>
      <c r="AM305"/>
      <c r="AN305"/>
    </row>
    <row r="306" spans="1:40" s="1" customFormat="1" ht="18.75">
      <c r="A306" s="17">
        <v>297</v>
      </c>
      <c r="B306" s="17" t="s">
        <v>1263</v>
      </c>
      <c r="C306" s="17">
        <v>297</v>
      </c>
      <c r="D306" s="21"/>
      <c r="E306" s="34">
        <f t="shared" si="55"/>
        <v>0</v>
      </c>
      <c r="F306" s="35">
        <f t="shared" si="56"/>
        <v>0</v>
      </c>
      <c r="G306" s="34">
        <f t="shared" si="57"/>
        <v>0</v>
      </c>
      <c r="H306" s="36">
        <f t="shared" si="58"/>
        <v>0</v>
      </c>
      <c r="I306" s="21"/>
      <c r="J306" s="17">
        <v>0</v>
      </c>
      <c r="K306" s="17">
        <v>0</v>
      </c>
      <c r="L306" s="16"/>
      <c r="M306" s="16"/>
      <c r="N306" s="36">
        <f t="shared" si="59"/>
        <v>0</v>
      </c>
      <c r="O306" s="36">
        <f t="shared" si="60"/>
        <v>0</v>
      </c>
      <c r="P306" s="16"/>
      <c r="Q306" s="85">
        <f t="shared" si="52"/>
        <v>0</v>
      </c>
      <c r="R306" s="16"/>
      <c r="S306" s="15">
        <f t="shared" si="53"/>
        <v>0</v>
      </c>
      <c r="T306">
        <v>297</v>
      </c>
      <c r="U306"/>
      <c r="V306"/>
      <c r="W306" s="15">
        <f t="shared" si="54"/>
        <v>0</v>
      </c>
      <c r="X306">
        <v>297</v>
      </c>
      <c r="Y306"/>
      <c r="Z306"/>
      <c r="AA306"/>
      <c r="AB306" s="115">
        <f>dec!E306</f>
        <v>0</v>
      </c>
      <c r="AC306" s="113">
        <f>dec!F306</f>
        <v>0</v>
      </c>
      <c r="AD306" s="115">
        <f>dec!G306</f>
        <v>0</v>
      </c>
      <c r="AE306" s="113">
        <f>dec!H306</f>
        <v>0</v>
      </c>
      <c r="AF306" s="16"/>
      <c r="AG306" s="18">
        <f t="shared" si="61"/>
        <v>0</v>
      </c>
      <c r="AH306" s="85">
        <f t="shared" si="62"/>
        <v>0</v>
      </c>
      <c r="AI306" s="18">
        <f t="shared" si="63"/>
        <v>0</v>
      </c>
      <c r="AJ306" s="15">
        <f t="shared" si="64"/>
        <v>0</v>
      </c>
      <c r="AK306" s="81"/>
      <c r="AL306"/>
      <c r="AM306"/>
      <c r="AN306"/>
    </row>
    <row r="307" spans="1:40" s="1" customFormat="1" ht="18.75">
      <c r="A307" s="17">
        <v>298</v>
      </c>
      <c r="B307" s="17" t="s">
        <v>927</v>
      </c>
      <c r="C307" s="17">
        <v>298</v>
      </c>
      <c r="D307" s="21"/>
      <c r="E307" s="34">
        <f t="shared" si="55"/>
        <v>0</v>
      </c>
      <c r="F307" s="35">
        <f t="shared" si="56"/>
        <v>0</v>
      </c>
      <c r="G307" s="34">
        <f t="shared" si="57"/>
        <v>0</v>
      </c>
      <c r="H307" s="36">
        <f t="shared" si="58"/>
        <v>0</v>
      </c>
      <c r="I307" s="21"/>
      <c r="J307" s="17">
        <v>0</v>
      </c>
      <c r="K307" s="17">
        <v>0</v>
      </c>
      <c r="L307" s="16"/>
      <c r="M307" s="16"/>
      <c r="N307" s="36">
        <f t="shared" si="59"/>
        <v>0</v>
      </c>
      <c r="O307" s="36">
        <f t="shared" si="60"/>
        <v>0</v>
      </c>
      <c r="P307" s="16"/>
      <c r="Q307" s="85">
        <f t="shared" si="52"/>
        <v>0</v>
      </c>
      <c r="R307" s="16"/>
      <c r="S307" s="15">
        <f t="shared" si="53"/>
        <v>0</v>
      </c>
      <c r="T307">
        <v>298</v>
      </c>
      <c r="U307"/>
      <c r="V307"/>
      <c r="W307" s="15">
        <f t="shared" si="54"/>
        <v>0</v>
      </c>
      <c r="X307">
        <v>298</v>
      </c>
      <c r="Y307"/>
      <c r="Z307"/>
      <c r="AA307"/>
      <c r="AB307" s="115">
        <f>dec!E307</f>
        <v>0</v>
      </c>
      <c r="AC307" s="113">
        <f>dec!F307</f>
        <v>0</v>
      </c>
      <c r="AD307" s="115">
        <f>dec!G307</f>
        <v>0</v>
      </c>
      <c r="AE307" s="113">
        <f>dec!H307</f>
        <v>0</v>
      </c>
      <c r="AF307" s="16"/>
      <c r="AG307" s="18">
        <f t="shared" si="61"/>
        <v>0</v>
      </c>
      <c r="AH307" s="85">
        <f t="shared" si="62"/>
        <v>0</v>
      </c>
      <c r="AI307" s="18">
        <f t="shared" si="63"/>
        <v>0</v>
      </c>
      <c r="AJ307" s="15">
        <f t="shared" si="64"/>
        <v>0</v>
      </c>
      <c r="AK307" s="81"/>
      <c r="AL307"/>
      <c r="AM307"/>
      <c r="AN307"/>
    </row>
    <row r="308" spans="1:40" s="1" customFormat="1" ht="18.75">
      <c r="A308" s="17">
        <v>299</v>
      </c>
      <c r="B308" s="17" t="s">
        <v>1264</v>
      </c>
      <c r="C308" s="17">
        <v>299</v>
      </c>
      <c r="D308" s="21"/>
      <c r="E308" s="34">
        <f t="shared" si="55"/>
        <v>0</v>
      </c>
      <c r="F308" s="35">
        <f t="shared" si="56"/>
        <v>0</v>
      </c>
      <c r="G308" s="34">
        <f t="shared" si="57"/>
        <v>0</v>
      </c>
      <c r="H308" s="36">
        <f t="shared" si="58"/>
        <v>0</v>
      </c>
      <c r="I308" s="21"/>
      <c r="J308" s="17">
        <v>0</v>
      </c>
      <c r="K308" s="17">
        <v>0</v>
      </c>
      <c r="L308" s="16"/>
      <c r="M308" s="16"/>
      <c r="N308" s="36">
        <f t="shared" si="59"/>
        <v>0</v>
      </c>
      <c r="O308" s="36">
        <f t="shared" si="60"/>
        <v>0</v>
      </c>
      <c r="P308" s="16"/>
      <c r="Q308" s="85">
        <f t="shared" si="52"/>
        <v>0</v>
      </c>
      <c r="R308" s="16"/>
      <c r="S308" s="15">
        <f t="shared" si="53"/>
        <v>0</v>
      </c>
      <c r="T308">
        <v>299</v>
      </c>
      <c r="U308"/>
      <c r="V308"/>
      <c r="W308" s="15">
        <f t="shared" si="54"/>
        <v>0</v>
      </c>
      <c r="X308">
        <v>299</v>
      </c>
      <c r="Y308"/>
      <c r="Z308"/>
      <c r="AA308"/>
      <c r="AB308" s="115">
        <f>dec!E308</f>
        <v>0</v>
      </c>
      <c r="AC308" s="113">
        <f>dec!F308</f>
        <v>0</v>
      </c>
      <c r="AD308" s="115">
        <f>dec!G308</f>
        <v>0</v>
      </c>
      <c r="AE308" s="113">
        <f>dec!H308</f>
        <v>0</v>
      </c>
      <c r="AF308" s="16"/>
      <c r="AG308" s="18">
        <f t="shared" si="61"/>
        <v>0</v>
      </c>
      <c r="AH308" s="85">
        <f t="shared" si="62"/>
        <v>0</v>
      </c>
      <c r="AI308" s="18">
        <f t="shared" si="63"/>
        <v>0</v>
      </c>
      <c r="AJ308" s="15">
        <f t="shared" si="64"/>
        <v>0</v>
      </c>
      <c r="AK308" s="81"/>
      <c r="AL308"/>
      <c r="AM308"/>
      <c r="AN308"/>
    </row>
    <row r="309" spans="1:40" ht="18.75">
      <c r="A309" s="19">
        <v>300</v>
      </c>
      <c r="B309" s="19" t="s">
        <v>781</v>
      </c>
      <c r="C309" s="19">
        <v>300</v>
      </c>
      <c r="D309" s="21"/>
      <c r="E309" s="34">
        <f t="shared" si="55"/>
        <v>14.87</v>
      </c>
      <c r="F309" s="35">
        <f t="shared" si="56"/>
        <v>80283</v>
      </c>
      <c r="G309" s="34">
        <f t="shared" si="57"/>
        <v>23.009999999999998</v>
      </c>
      <c r="H309" s="36">
        <f t="shared" si="58"/>
        <v>253107</v>
      </c>
      <c r="I309" s="21"/>
      <c r="J309" s="19">
        <v>0</v>
      </c>
      <c r="K309" s="19">
        <v>0</v>
      </c>
      <c r="L309" s="16"/>
      <c r="M309" s="16"/>
      <c r="N309" s="36">
        <f t="shared" si="59"/>
        <v>80283</v>
      </c>
      <c r="O309" s="36">
        <f t="shared" si="60"/>
        <v>253107</v>
      </c>
      <c r="P309" s="20"/>
      <c r="Q309" s="85">
        <f t="shared" si="52"/>
        <v>666817.88</v>
      </c>
      <c r="R309" s="20"/>
      <c r="S309" s="15">
        <f t="shared" si="53"/>
        <v>0</v>
      </c>
      <c r="T309" s="122">
        <v>300</v>
      </c>
      <c r="U309" s="71">
        <v>14.87</v>
      </c>
      <c r="V309" s="71">
        <v>80283</v>
      </c>
      <c r="W309" s="15">
        <f t="shared" si="54"/>
        <v>0</v>
      </c>
      <c r="X309">
        <v>300</v>
      </c>
      <c r="Y309">
        <v>23.009999999999998</v>
      </c>
      <c r="Z309">
        <v>253107</v>
      </c>
      <c r="AA309"/>
      <c r="AB309" s="115">
        <f>dec!E309</f>
        <v>16</v>
      </c>
      <c r="AC309" s="113">
        <f>dec!F309</f>
        <v>98389</v>
      </c>
      <c r="AD309" s="115">
        <f>dec!G309</f>
        <v>20</v>
      </c>
      <c r="AE309" s="113">
        <f>dec!H309</f>
        <v>145606</v>
      </c>
      <c r="AF309" s="16"/>
      <c r="AG309" s="18">
        <f t="shared" si="61"/>
        <v>-1.1300000000000008</v>
      </c>
      <c r="AH309" s="85">
        <f t="shared" si="62"/>
        <v>-18106</v>
      </c>
      <c r="AI309" s="18">
        <f t="shared" si="63"/>
        <v>3.009999999999998</v>
      </c>
      <c r="AJ309" s="15">
        <f t="shared" si="64"/>
        <v>107501</v>
      </c>
      <c r="AK309" s="81"/>
      <c r="AL309"/>
      <c r="AM309"/>
      <c r="AN309"/>
    </row>
    <row r="310" spans="1:40" ht="18.75">
      <c r="A310" s="19">
        <v>301</v>
      </c>
      <c r="B310" s="19" t="s">
        <v>569</v>
      </c>
      <c r="C310" s="19">
        <v>301</v>
      </c>
      <c r="D310" s="21"/>
      <c r="E310" s="34">
        <f t="shared" si="55"/>
        <v>42.78</v>
      </c>
      <c r="F310" s="35">
        <f t="shared" si="56"/>
        <v>243391</v>
      </c>
      <c r="G310" s="34">
        <f t="shared" si="57"/>
        <v>26.63</v>
      </c>
      <c r="H310" s="36">
        <f t="shared" si="58"/>
        <v>136550</v>
      </c>
      <c r="I310" s="21"/>
      <c r="J310" s="19">
        <v>0</v>
      </c>
      <c r="K310" s="19">
        <v>0</v>
      </c>
      <c r="L310" s="16"/>
      <c r="M310" s="16"/>
      <c r="N310" s="36">
        <f t="shared" si="59"/>
        <v>243391</v>
      </c>
      <c r="O310" s="36">
        <f t="shared" si="60"/>
        <v>136550</v>
      </c>
      <c r="P310" s="20"/>
      <c r="Q310" s="85">
        <f t="shared" si="52"/>
        <v>759951.41</v>
      </c>
      <c r="R310" s="20"/>
      <c r="S310" s="15">
        <f t="shared" si="53"/>
        <v>0</v>
      </c>
      <c r="T310" s="122">
        <v>301</v>
      </c>
      <c r="U310" s="71">
        <v>42.78</v>
      </c>
      <c r="V310" s="71">
        <v>243391</v>
      </c>
      <c r="W310" s="15">
        <f t="shared" si="54"/>
        <v>0</v>
      </c>
      <c r="X310">
        <v>301</v>
      </c>
      <c r="Y310">
        <v>26.63</v>
      </c>
      <c r="Z310">
        <v>136550</v>
      </c>
      <c r="AA310"/>
      <c r="AB310" s="115">
        <f>dec!E310</f>
        <v>40.5</v>
      </c>
      <c r="AC310" s="113">
        <f>dec!F310</f>
        <v>223196</v>
      </c>
      <c r="AD310" s="115">
        <f>dec!G310</f>
        <v>24</v>
      </c>
      <c r="AE310" s="113">
        <f>dec!H310</f>
        <v>127400</v>
      </c>
      <c r="AF310" s="16"/>
      <c r="AG310" s="18">
        <f t="shared" si="61"/>
        <v>2.2800000000000011</v>
      </c>
      <c r="AH310" s="85">
        <f t="shared" si="62"/>
        <v>20195</v>
      </c>
      <c r="AI310" s="18">
        <f t="shared" si="63"/>
        <v>2.629999999999999</v>
      </c>
      <c r="AJ310" s="15">
        <f t="shared" si="64"/>
        <v>9150</v>
      </c>
      <c r="AK310" s="81"/>
      <c r="AL310"/>
      <c r="AM310"/>
      <c r="AN310"/>
    </row>
    <row r="311" spans="1:40" ht="18.75">
      <c r="A311" s="19">
        <v>302</v>
      </c>
      <c r="B311" s="19" t="s">
        <v>1300</v>
      </c>
      <c r="C311" s="19">
        <v>302</v>
      </c>
      <c r="D311" s="21"/>
      <c r="E311" s="34">
        <f t="shared" si="55"/>
        <v>0</v>
      </c>
      <c r="F311" s="35">
        <f t="shared" si="56"/>
        <v>0</v>
      </c>
      <c r="G311" s="34">
        <f t="shared" si="57"/>
        <v>13</v>
      </c>
      <c r="H311" s="36">
        <f t="shared" si="58"/>
        <v>67175</v>
      </c>
      <c r="I311" s="21"/>
      <c r="J311" s="19">
        <v>0</v>
      </c>
      <c r="K311" s="19">
        <v>0</v>
      </c>
      <c r="L311" s="16"/>
      <c r="M311" s="16"/>
      <c r="N311" s="36">
        <f t="shared" si="59"/>
        <v>0</v>
      </c>
      <c r="O311" s="36">
        <f t="shared" si="60"/>
        <v>67175</v>
      </c>
      <c r="P311" s="20"/>
      <c r="Q311" s="85">
        <f t="shared" si="52"/>
        <v>134363</v>
      </c>
      <c r="R311" s="20"/>
      <c r="S311" s="15">
        <f t="shared" si="53"/>
        <v>0</v>
      </c>
      <c r="T311">
        <v>302</v>
      </c>
      <c r="U311"/>
      <c r="V311"/>
      <c r="W311" s="15">
        <f t="shared" si="54"/>
        <v>0</v>
      </c>
      <c r="X311">
        <v>302</v>
      </c>
      <c r="Y311">
        <v>13</v>
      </c>
      <c r="Z311">
        <v>67175</v>
      </c>
      <c r="AA311"/>
      <c r="AB311" s="115">
        <f>dec!E311</f>
        <v>0</v>
      </c>
      <c r="AC311" s="113">
        <f>dec!F311</f>
        <v>0</v>
      </c>
      <c r="AD311" s="115">
        <f>dec!G311</f>
        <v>12</v>
      </c>
      <c r="AE311" s="113">
        <f>dec!H311</f>
        <v>60000</v>
      </c>
      <c r="AF311" s="16"/>
      <c r="AG311" s="18">
        <f t="shared" si="61"/>
        <v>0</v>
      </c>
      <c r="AH311" s="85">
        <f t="shared" si="62"/>
        <v>0</v>
      </c>
      <c r="AI311" s="18">
        <f t="shared" si="63"/>
        <v>1</v>
      </c>
      <c r="AJ311" s="15">
        <f t="shared" si="64"/>
        <v>7175</v>
      </c>
      <c r="AK311" s="81"/>
      <c r="AL311"/>
      <c r="AM311"/>
      <c r="AN311"/>
    </row>
    <row r="312" spans="1:40" s="1" customFormat="1" ht="18.75">
      <c r="A312" s="17">
        <v>303</v>
      </c>
      <c r="B312" s="17" t="s">
        <v>1398</v>
      </c>
      <c r="C312" s="17">
        <v>303</v>
      </c>
      <c r="D312" s="21"/>
      <c r="E312" s="34">
        <f t="shared" si="55"/>
        <v>0</v>
      </c>
      <c r="F312" s="35">
        <f t="shared" si="56"/>
        <v>0</v>
      </c>
      <c r="G312" s="34">
        <f t="shared" si="57"/>
        <v>0</v>
      </c>
      <c r="H312" s="36">
        <f t="shared" si="58"/>
        <v>0</v>
      </c>
      <c r="I312" s="21"/>
      <c r="J312" s="17">
        <v>0</v>
      </c>
      <c r="K312" s="17">
        <v>0</v>
      </c>
      <c r="L312" s="16"/>
      <c r="M312" s="16"/>
      <c r="N312" s="36">
        <f t="shared" si="59"/>
        <v>0</v>
      </c>
      <c r="O312" s="36">
        <f t="shared" si="60"/>
        <v>0</v>
      </c>
      <c r="P312" s="16"/>
      <c r="Q312" s="85">
        <f t="shared" si="52"/>
        <v>0</v>
      </c>
      <c r="R312" s="16"/>
      <c r="S312" s="15">
        <f t="shared" si="53"/>
        <v>0</v>
      </c>
      <c r="T312">
        <v>303</v>
      </c>
      <c r="U312"/>
      <c r="V312"/>
      <c r="W312" s="15">
        <f t="shared" si="54"/>
        <v>0</v>
      </c>
      <c r="X312">
        <v>303</v>
      </c>
      <c r="Y312"/>
      <c r="Z312"/>
      <c r="AA312"/>
      <c r="AB312" s="115">
        <f>dec!E312</f>
        <v>0</v>
      </c>
      <c r="AC312" s="113">
        <f>dec!F312</f>
        <v>0</v>
      </c>
      <c r="AD312" s="115">
        <f>dec!G312</f>
        <v>0</v>
      </c>
      <c r="AE312" s="113">
        <f>dec!H312</f>
        <v>0</v>
      </c>
      <c r="AF312" s="16"/>
      <c r="AG312" s="18">
        <f t="shared" si="61"/>
        <v>0</v>
      </c>
      <c r="AH312" s="85">
        <f t="shared" si="62"/>
        <v>0</v>
      </c>
      <c r="AI312" s="18">
        <f t="shared" si="63"/>
        <v>0</v>
      </c>
      <c r="AJ312" s="15">
        <f t="shared" si="64"/>
        <v>0</v>
      </c>
      <c r="AK312" s="81"/>
      <c r="AL312"/>
      <c r="AM312"/>
      <c r="AN312"/>
    </row>
    <row r="313" spans="1:40" ht="18.75">
      <c r="A313" s="19">
        <v>304</v>
      </c>
      <c r="B313" s="19" t="s">
        <v>799</v>
      </c>
      <c r="C313" s="19">
        <v>304</v>
      </c>
      <c r="D313" s="21"/>
      <c r="E313" s="34">
        <f t="shared" si="55"/>
        <v>136.1</v>
      </c>
      <c r="F313" s="35">
        <f t="shared" si="56"/>
        <v>869723</v>
      </c>
      <c r="G313" s="34">
        <f t="shared" si="57"/>
        <v>179.47000000000006</v>
      </c>
      <c r="H313" s="36">
        <f t="shared" si="58"/>
        <v>988989</v>
      </c>
      <c r="I313" s="21"/>
      <c r="J313" s="19">
        <v>0</v>
      </c>
      <c r="K313" s="19">
        <v>0</v>
      </c>
      <c r="L313" s="16"/>
      <c r="M313" s="16"/>
      <c r="N313" s="36">
        <f t="shared" si="59"/>
        <v>869723</v>
      </c>
      <c r="O313" s="36">
        <f t="shared" si="60"/>
        <v>988989</v>
      </c>
      <c r="P313" s="20"/>
      <c r="Q313" s="85">
        <f t="shared" si="52"/>
        <v>3717739.57</v>
      </c>
      <c r="R313" s="20"/>
      <c r="S313" s="15">
        <f t="shared" si="53"/>
        <v>0</v>
      </c>
      <c r="T313" s="122">
        <v>304</v>
      </c>
      <c r="U313" s="71">
        <v>136.1</v>
      </c>
      <c r="V313" s="71">
        <v>869723</v>
      </c>
      <c r="W313" s="15">
        <f t="shared" si="54"/>
        <v>0</v>
      </c>
      <c r="X313">
        <v>304</v>
      </c>
      <c r="Y313">
        <v>179.47000000000006</v>
      </c>
      <c r="Z313">
        <v>988989</v>
      </c>
      <c r="AA313"/>
      <c r="AB313" s="115">
        <f>dec!E313</f>
        <v>145</v>
      </c>
      <c r="AC313" s="113">
        <f>dec!F313</f>
        <v>851098</v>
      </c>
      <c r="AD313" s="115">
        <f>dec!G313</f>
        <v>192.5</v>
      </c>
      <c r="AE313" s="113">
        <f>dec!H313</f>
        <v>1086333</v>
      </c>
      <c r="AF313" s="16"/>
      <c r="AG313" s="18">
        <f t="shared" si="61"/>
        <v>-8.9000000000000057</v>
      </c>
      <c r="AH313" s="85">
        <f t="shared" si="62"/>
        <v>18625</v>
      </c>
      <c r="AI313" s="18">
        <f t="shared" si="63"/>
        <v>-13.029999999999944</v>
      </c>
      <c r="AJ313" s="15">
        <f t="shared" si="64"/>
        <v>-97344</v>
      </c>
      <c r="AK313" s="81"/>
      <c r="AL313"/>
      <c r="AM313"/>
      <c r="AN313"/>
    </row>
    <row r="314" spans="1:40" s="1" customFormat="1" ht="18.75">
      <c r="A314" s="17">
        <v>305</v>
      </c>
      <c r="B314" s="17" t="s">
        <v>924</v>
      </c>
      <c r="C314" s="17">
        <v>305</v>
      </c>
      <c r="D314" s="21"/>
      <c r="E314" s="34">
        <f t="shared" si="55"/>
        <v>0</v>
      </c>
      <c r="F314" s="35">
        <f t="shared" si="56"/>
        <v>0</v>
      </c>
      <c r="G314" s="34">
        <f t="shared" si="57"/>
        <v>13.21</v>
      </c>
      <c r="H314" s="36">
        <f t="shared" si="58"/>
        <v>82996</v>
      </c>
      <c r="I314" s="21"/>
      <c r="J314" s="17">
        <v>0</v>
      </c>
      <c r="K314" s="17">
        <v>0</v>
      </c>
      <c r="L314" s="16"/>
      <c r="M314" s="16"/>
      <c r="N314" s="36">
        <f t="shared" si="59"/>
        <v>0</v>
      </c>
      <c r="O314" s="36">
        <f t="shared" si="60"/>
        <v>82996</v>
      </c>
      <c r="P314" s="16"/>
      <c r="Q314" s="85">
        <f t="shared" si="52"/>
        <v>166005.21000000002</v>
      </c>
      <c r="R314" s="16"/>
      <c r="S314" s="15">
        <f t="shared" si="53"/>
        <v>0</v>
      </c>
      <c r="T314">
        <v>305</v>
      </c>
      <c r="U314"/>
      <c r="V314"/>
      <c r="W314" s="15">
        <f t="shared" si="54"/>
        <v>0</v>
      </c>
      <c r="X314">
        <v>305</v>
      </c>
      <c r="Y314">
        <v>13.21</v>
      </c>
      <c r="Z314">
        <v>82996</v>
      </c>
      <c r="AA314"/>
      <c r="AB314" s="115">
        <f>dec!E314</f>
        <v>0</v>
      </c>
      <c r="AC314" s="113">
        <f>dec!F314</f>
        <v>0</v>
      </c>
      <c r="AD314" s="115">
        <f>dec!G314</f>
        <v>8</v>
      </c>
      <c r="AE314" s="113">
        <f>dec!H314</f>
        <v>50800</v>
      </c>
      <c r="AF314" s="16"/>
      <c r="AG314" s="18">
        <f t="shared" si="61"/>
        <v>0</v>
      </c>
      <c r="AH314" s="85">
        <f t="shared" si="62"/>
        <v>0</v>
      </c>
      <c r="AI314" s="18">
        <f t="shared" si="63"/>
        <v>5.2100000000000009</v>
      </c>
      <c r="AJ314" s="15">
        <f t="shared" si="64"/>
        <v>32196</v>
      </c>
      <c r="AK314" s="81"/>
      <c r="AL314"/>
      <c r="AM314"/>
      <c r="AN314"/>
    </row>
    <row r="315" spans="1:40" ht="18.75">
      <c r="A315" s="19">
        <v>306</v>
      </c>
      <c r="B315" s="19" t="s">
        <v>897</v>
      </c>
      <c r="C315" s="19">
        <v>306</v>
      </c>
      <c r="D315" s="21"/>
      <c r="E315" s="34">
        <f t="shared" si="55"/>
        <v>6.17</v>
      </c>
      <c r="F315" s="35">
        <f t="shared" si="56"/>
        <v>30850</v>
      </c>
      <c r="G315" s="34">
        <f t="shared" si="57"/>
        <v>12</v>
      </c>
      <c r="H315" s="36">
        <f t="shared" si="58"/>
        <v>65395</v>
      </c>
      <c r="I315" s="21"/>
      <c r="J315" s="19">
        <v>0</v>
      </c>
      <c r="K315" s="19">
        <v>0</v>
      </c>
      <c r="L315" s="16"/>
      <c r="M315" s="16"/>
      <c r="N315" s="36">
        <f t="shared" si="59"/>
        <v>30850</v>
      </c>
      <c r="O315" s="36">
        <f t="shared" si="60"/>
        <v>65395</v>
      </c>
      <c r="P315" s="20"/>
      <c r="Q315" s="85">
        <f t="shared" si="52"/>
        <v>192508.16999999998</v>
      </c>
      <c r="R315" s="20"/>
      <c r="S315" s="15">
        <f t="shared" si="53"/>
        <v>0</v>
      </c>
      <c r="T315" s="122">
        <v>306</v>
      </c>
      <c r="U315" s="71">
        <v>6.17</v>
      </c>
      <c r="V315" s="71">
        <v>30850</v>
      </c>
      <c r="W315" s="15">
        <f t="shared" si="54"/>
        <v>0</v>
      </c>
      <c r="X315">
        <v>306</v>
      </c>
      <c r="Y315">
        <v>12</v>
      </c>
      <c r="Z315">
        <v>65395</v>
      </c>
      <c r="AA315"/>
      <c r="AB315" s="115">
        <f>dec!E315</f>
        <v>7</v>
      </c>
      <c r="AC315" s="113">
        <f>dec!F315</f>
        <v>35000</v>
      </c>
      <c r="AD315" s="115">
        <f>dec!G315</f>
        <v>14</v>
      </c>
      <c r="AE315" s="113">
        <f>dec!H315</f>
        <v>73880</v>
      </c>
      <c r="AF315" s="16"/>
      <c r="AG315" s="18">
        <f t="shared" si="61"/>
        <v>-0.83000000000000007</v>
      </c>
      <c r="AH315" s="85">
        <f t="shared" si="62"/>
        <v>-4150</v>
      </c>
      <c r="AI315" s="18">
        <f t="shared" si="63"/>
        <v>-2</v>
      </c>
      <c r="AJ315" s="15">
        <f t="shared" si="64"/>
        <v>-8485</v>
      </c>
      <c r="AK315" s="81"/>
      <c r="AL315"/>
      <c r="AM315"/>
      <c r="AN315"/>
    </row>
    <row r="316" spans="1:40" s="1" customFormat="1" ht="18.75">
      <c r="A316" s="17">
        <v>307</v>
      </c>
      <c r="B316" s="17" t="s">
        <v>495</v>
      </c>
      <c r="C316" s="17">
        <v>307</v>
      </c>
      <c r="D316" s="21"/>
      <c r="E316" s="34">
        <f t="shared" si="55"/>
        <v>0</v>
      </c>
      <c r="F316" s="35">
        <f t="shared" si="56"/>
        <v>0</v>
      </c>
      <c r="G316" s="34">
        <f t="shared" si="57"/>
        <v>9.879999999999999</v>
      </c>
      <c r="H316" s="36">
        <f t="shared" si="58"/>
        <v>61154</v>
      </c>
      <c r="I316" s="21"/>
      <c r="J316" s="17">
        <v>0</v>
      </c>
      <c r="K316" s="17">
        <v>0</v>
      </c>
      <c r="L316" s="16"/>
      <c r="M316" s="16"/>
      <c r="N316" s="36">
        <f t="shared" si="59"/>
        <v>0</v>
      </c>
      <c r="O316" s="36">
        <f t="shared" si="60"/>
        <v>61154</v>
      </c>
      <c r="P316" s="16"/>
      <c r="Q316" s="85">
        <f t="shared" si="52"/>
        <v>122317.88</v>
      </c>
      <c r="R316" s="16"/>
      <c r="S316" s="15">
        <f t="shared" si="53"/>
        <v>0</v>
      </c>
      <c r="T316">
        <v>307</v>
      </c>
      <c r="U316"/>
      <c r="V316"/>
      <c r="W316" s="15">
        <f t="shared" si="54"/>
        <v>0</v>
      </c>
      <c r="X316">
        <v>307</v>
      </c>
      <c r="Y316">
        <v>9.879999999999999</v>
      </c>
      <c r="Z316">
        <v>61154</v>
      </c>
      <c r="AA316"/>
      <c r="AB316" s="115">
        <f>dec!E316</f>
        <v>0</v>
      </c>
      <c r="AC316" s="113">
        <f>dec!F316</f>
        <v>0</v>
      </c>
      <c r="AD316" s="115">
        <f>dec!G316</f>
        <v>9.5</v>
      </c>
      <c r="AE316" s="113">
        <f>dec!H316</f>
        <v>63973</v>
      </c>
      <c r="AF316" s="16"/>
      <c r="AG316" s="18">
        <f t="shared" si="61"/>
        <v>0</v>
      </c>
      <c r="AH316" s="85">
        <f t="shared" si="62"/>
        <v>0</v>
      </c>
      <c r="AI316" s="18">
        <f t="shared" si="63"/>
        <v>0.37999999999999901</v>
      </c>
      <c r="AJ316" s="15">
        <f t="shared" si="64"/>
        <v>-2819</v>
      </c>
      <c r="AK316" s="81"/>
      <c r="AL316"/>
      <c r="AM316"/>
      <c r="AN316"/>
    </row>
    <row r="317" spans="1:40" ht="18.75">
      <c r="A317" s="19">
        <v>308</v>
      </c>
      <c r="B317" s="19" t="s">
        <v>1302</v>
      </c>
      <c r="C317" s="19">
        <v>308</v>
      </c>
      <c r="D317" s="21"/>
      <c r="E317" s="34">
        <f t="shared" si="55"/>
        <v>0</v>
      </c>
      <c r="F317" s="35">
        <f t="shared" si="56"/>
        <v>0</v>
      </c>
      <c r="G317" s="34">
        <f t="shared" si="57"/>
        <v>8.83</v>
      </c>
      <c r="H317" s="36">
        <f t="shared" si="58"/>
        <v>59324</v>
      </c>
      <c r="I317" s="21"/>
      <c r="J317" s="19">
        <v>0</v>
      </c>
      <c r="K317" s="19">
        <v>0</v>
      </c>
      <c r="L317" s="16"/>
      <c r="M317" s="16"/>
      <c r="N317" s="36">
        <f t="shared" si="59"/>
        <v>0</v>
      </c>
      <c r="O317" s="36">
        <f t="shared" si="60"/>
        <v>59324</v>
      </c>
      <c r="P317" s="20"/>
      <c r="Q317" s="85">
        <f t="shared" si="52"/>
        <v>118656.83</v>
      </c>
      <c r="R317" s="20"/>
      <c r="S317" s="15">
        <f t="shared" si="53"/>
        <v>0</v>
      </c>
      <c r="T317">
        <v>308</v>
      </c>
      <c r="U317"/>
      <c r="V317"/>
      <c r="W317" s="15">
        <f t="shared" si="54"/>
        <v>0</v>
      </c>
      <c r="X317">
        <v>308</v>
      </c>
      <c r="Y317">
        <v>8.83</v>
      </c>
      <c r="Z317">
        <v>59324</v>
      </c>
      <c r="AA317"/>
      <c r="AB317" s="115">
        <f>dec!E317</f>
        <v>0</v>
      </c>
      <c r="AC317" s="113">
        <f>dec!F317</f>
        <v>0</v>
      </c>
      <c r="AD317" s="115">
        <f>dec!G317</f>
        <v>9</v>
      </c>
      <c r="AE317" s="113">
        <f>dec!H317</f>
        <v>60900</v>
      </c>
      <c r="AF317" s="16"/>
      <c r="AG317" s="18">
        <f t="shared" si="61"/>
        <v>0</v>
      </c>
      <c r="AH317" s="85">
        <f t="shared" si="62"/>
        <v>0</v>
      </c>
      <c r="AI317" s="18">
        <f t="shared" si="63"/>
        <v>-0.16999999999999993</v>
      </c>
      <c r="AJ317" s="15">
        <f t="shared" si="64"/>
        <v>-1576</v>
      </c>
      <c r="AK317" s="81"/>
      <c r="AL317"/>
      <c r="AM317"/>
      <c r="AN317"/>
    </row>
    <row r="318" spans="1:40" ht="18.75">
      <c r="A318" s="19">
        <v>309</v>
      </c>
      <c r="B318" s="19" t="s">
        <v>818</v>
      </c>
      <c r="C318" s="19">
        <v>309</v>
      </c>
      <c r="D318" s="21"/>
      <c r="E318" s="34">
        <f t="shared" si="55"/>
        <v>49.810000000000009</v>
      </c>
      <c r="F318" s="35">
        <f t="shared" si="56"/>
        <v>312803</v>
      </c>
      <c r="G318" s="34">
        <f t="shared" si="57"/>
        <v>184.08</v>
      </c>
      <c r="H318" s="36">
        <f t="shared" si="58"/>
        <v>1058217</v>
      </c>
      <c r="I318" s="21"/>
      <c r="J318" s="19">
        <v>0</v>
      </c>
      <c r="K318" s="19">
        <v>0</v>
      </c>
      <c r="L318" s="16"/>
      <c r="M318" s="16"/>
      <c r="N318" s="36">
        <f t="shared" si="59"/>
        <v>312803</v>
      </c>
      <c r="O318" s="36">
        <f t="shared" si="60"/>
        <v>1058217</v>
      </c>
      <c r="P318" s="20"/>
      <c r="Q318" s="85">
        <f t="shared" si="52"/>
        <v>2742273.89</v>
      </c>
      <c r="R318" s="20"/>
      <c r="S318" s="15">
        <f t="shared" si="53"/>
        <v>0</v>
      </c>
      <c r="T318" s="122">
        <v>309</v>
      </c>
      <c r="U318" s="71">
        <v>49.810000000000009</v>
      </c>
      <c r="V318" s="71">
        <v>312803</v>
      </c>
      <c r="W318" s="15">
        <f t="shared" si="54"/>
        <v>0</v>
      </c>
      <c r="X318">
        <v>309</v>
      </c>
      <c r="Y318">
        <v>184.08</v>
      </c>
      <c r="Z318">
        <v>1058217</v>
      </c>
      <c r="AA318"/>
      <c r="AB318" s="115">
        <f>dec!E318</f>
        <v>49</v>
      </c>
      <c r="AC318" s="113">
        <f>dec!F318</f>
        <v>309186</v>
      </c>
      <c r="AD318" s="115">
        <f>dec!G318</f>
        <v>187</v>
      </c>
      <c r="AE318" s="113">
        <f>dec!H318</f>
        <v>1065949</v>
      </c>
      <c r="AF318" s="16"/>
      <c r="AG318" s="18">
        <f t="shared" si="61"/>
        <v>0.81000000000000938</v>
      </c>
      <c r="AH318" s="85">
        <f t="shared" si="62"/>
        <v>3617</v>
      </c>
      <c r="AI318" s="18">
        <f t="shared" si="63"/>
        <v>-2.9199999999999875</v>
      </c>
      <c r="AJ318" s="15">
        <f t="shared" si="64"/>
        <v>-7732</v>
      </c>
      <c r="AK318" s="81"/>
      <c r="AL318"/>
      <c r="AM318"/>
      <c r="AN318"/>
    </row>
    <row r="319" spans="1:40" ht="18.75">
      <c r="A319" s="19">
        <v>310</v>
      </c>
      <c r="B319" s="19" t="s">
        <v>901</v>
      </c>
      <c r="C319" s="19">
        <v>310</v>
      </c>
      <c r="D319" s="21"/>
      <c r="E319" s="34">
        <f t="shared" si="55"/>
        <v>26.95</v>
      </c>
      <c r="F319" s="35">
        <f t="shared" si="56"/>
        <v>146058</v>
      </c>
      <c r="G319" s="34">
        <f t="shared" si="57"/>
        <v>185.8</v>
      </c>
      <c r="H319" s="36">
        <f t="shared" si="58"/>
        <v>1193155</v>
      </c>
      <c r="I319" s="21"/>
      <c r="J319" s="19">
        <v>0</v>
      </c>
      <c r="K319" s="19">
        <v>0</v>
      </c>
      <c r="L319" s="16"/>
      <c r="M319" s="16"/>
      <c r="N319" s="36">
        <f t="shared" si="59"/>
        <v>146058</v>
      </c>
      <c r="O319" s="36">
        <f t="shared" si="60"/>
        <v>1193155</v>
      </c>
      <c r="P319" s="20"/>
      <c r="Q319" s="85">
        <f t="shared" si="52"/>
        <v>2678638.75</v>
      </c>
      <c r="R319" s="20"/>
      <c r="S319" s="15">
        <f t="shared" si="53"/>
        <v>0</v>
      </c>
      <c r="T319" s="122">
        <v>310</v>
      </c>
      <c r="U319" s="71">
        <v>26.95</v>
      </c>
      <c r="V319" s="71">
        <v>146058</v>
      </c>
      <c r="W319" s="15">
        <f t="shared" si="54"/>
        <v>0</v>
      </c>
      <c r="X319">
        <v>310</v>
      </c>
      <c r="Y319">
        <v>185.8</v>
      </c>
      <c r="Z319">
        <v>1193155</v>
      </c>
      <c r="AA319"/>
      <c r="AB319" s="115">
        <f>dec!E319</f>
        <v>20</v>
      </c>
      <c r="AC319" s="113">
        <f>dec!F319</f>
        <v>104000</v>
      </c>
      <c r="AD319" s="115">
        <f>dec!G319</f>
        <v>163</v>
      </c>
      <c r="AE319" s="113">
        <f>dec!H319</f>
        <v>1058430</v>
      </c>
      <c r="AF319" s="16"/>
      <c r="AG319" s="18">
        <f t="shared" si="61"/>
        <v>6.9499999999999993</v>
      </c>
      <c r="AH319" s="85">
        <f t="shared" si="62"/>
        <v>42058</v>
      </c>
      <c r="AI319" s="18">
        <f t="shared" si="63"/>
        <v>22.800000000000011</v>
      </c>
      <c r="AJ319" s="15">
        <f t="shared" si="64"/>
        <v>134725</v>
      </c>
      <c r="AK319" s="81"/>
      <c r="AL319"/>
      <c r="AM319"/>
      <c r="AN319"/>
    </row>
    <row r="320" spans="1:40" s="1" customFormat="1" ht="18.75">
      <c r="A320" s="17">
        <v>311</v>
      </c>
      <c r="B320" s="17" t="s">
        <v>496</v>
      </c>
      <c r="C320" s="17">
        <v>311</v>
      </c>
      <c r="D320" s="21"/>
      <c r="E320" s="34">
        <f t="shared" si="55"/>
        <v>0</v>
      </c>
      <c r="F320" s="35">
        <f t="shared" si="56"/>
        <v>0</v>
      </c>
      <c r="G320" s="34">
        <f t="shared" si="57"/>
        <v>0</v>
      </c>
      <c r="H320" s="36">
        <f t="shared" si="58"/>
        <v>0</v>
      </c>
      <c r="I320" s="21"/>
      <c r="J320" s="17">
        <v>0</v>
      </c>
      <c r="K320" s="17">
        <v>0</v>
      </c>
      <c r="L320" s="16"/>
      <c r="M320" s="16"/>
      <c r="N320" s="36">
        <f t="shared" si="59"/>
        <v>0</v>
      </c>
      <c r="O320" s="36">
        <f t="shared" si="60"/>
        <v>0</v>
      </c>
      <c r="P320" s="16"/>
      <c r="Q320" s="85">
        <f t="shared" si="52"/>
        <v>0</v>
      </c>
      <c r="R320" s="16"/>
      <c r="S320" s="15">
        <f t="shared" si="53"/>
        <v>0</v>
      </c>
      <c r="T320">
        <v>311</v>
      </c>
      <c r="U320"/>
      <c r="V320"/>
      <c r="W320" s="15">
        <f t="shared" si="54"/>
        <v>0</v>
      </c>
      <c r="X320">
        <v>311</v>
      </c>
      <c r="Y320"/>
      <c r="Z320"/>
      <c r="AA320"/>
      <c r="AB320" s="115">
        <f>dec!E320</f>
        <v>0</v>
      </c>
      <c r="AC320" s="113">
        <f>dec!F320</f>
        <v>0</v>
      </c>
      <c r="AD320" s="115">
        <f>dec!G320</f>
        <v>0</v>
      </c>
      <c r="AE320" s="113">
        <f>dec!H320</f>
        <v>0</v>
      </c>
      <c r="AF320" s="16"/>
      <c r="AG320" s="18">
        <f t="shared" si="61"/>
        <v>0</v>
      </c>
      <c r="AH320" s="85">
        <f t="shared" si="62"/>
        <v>0</v>
      </c>
      <c r="AI320" s="18">
        <f t="shared" si="63"/>
        <v>0</v>
      </c>
      <c r="AJ320" s="15">
        <f t="shared" si="64"/>
        <v>0</v>
      </c>
      <c r="AK320" s="81"/>
      <c r="AL320"/>
      <c r="AM320"/>
      <c r="AN320"/>
    </row>
    <row r="321" spans="1:40" s="1" customFormat="1" ht="18.75">
      <c r="A321" s="17">
        <v>312</v>
      </c>
      <c r="B321" s="17" t="s">
        <v>497</v>
      </c>
      <c r="C321" s="17">
        <v>312</v>
      </c>
      <c r="D321" s="21"/>
      <c r="E321" s="34">
        <f t="shared" si="55"/>
        <v>0</v>
      </c>
      <c r="F321" s="35">
        <f t="shared" si="56"/>
        <v>0</v>
      </c>
      <c r="G321" s="34">
        <f t="shared" si="57"/>
        <v>0</v>
      </c>
      <c r="H321" s="36">
        <f t="shared" si="58"/>
        <v>0</v>
      </c>
      <c r="I321" s="21"/>
      <c r="J321" s="17">
        <v>0</v>
      </c>
      <c r="K321" s="17">
        <v>0</v>
      </c>
      <c r="L321" s="16"/>
      <c r="M321" s="16"/>
      <c r="N321" s="36">
        <f t="shared" si="59"/>
        <v>0</v>
      </c>
      <c r="O321" s="36">
        <f t="shared" si="60"/>
        <v>0</v>
      </c>
      <c r="P321" s="16"/>
      <c r="Q321" s="85">
        <f t="shared" si="52"/>
        <v>0</v>
      </c>
      <c r="R321" s="16"/>
      <c r="S321" s="15">
        <f t="shared" si="53"/>
        <v>0</v>
      </c>
      <c r="T321">
        <v>312</v>
      </c>
      <c r="U321"/>
      <c r="V321"/>
      <c r="W321" s="15">
        <f t="shared" si="54"/>
        <v>0</v>
      </c>
      <c r="X321">
        <v>312</v>
      </c>
      <c r="Y321"/>
      <c r="Z321"/>
      <c r="AA321"/>
      <c r="AB321" s="115">
        <f>dec!E321</f>
        <v>0</v>
      </c>
      <c r="AC321" s="113">
        <f>dec!F321</f>
        <v>0</v>
      </c>
      <c r="AD321" s="115">
        <f>dec!G321</f>
        <v>0</v>
      </c>
      <c r="AE321" s="113">
        <f>dec!H321</f>
        <v>0</v>
      </c>
      <c r="AF321" s="16"/>
      <c r="AG321" s="18">
        <f t="shared" si="61"/>
        <v>0</v>
      </c>
      <c r="AH321" s="85">
        <f t="shared" si="62"/>
        <v>0</v>
      </c>
      <c r="AI321" s="18">
        <f t="shared" si="63"/>
        <v>0</v>
      </c>
      <c r="AJ321" s="15">
        <f t="shared" si="64"/>
        <v>0</v>
      </c>
      <c r="AK321" s="81"/>
      <c r="AL321"/>
      <c r="AM321"/>
      <c r="AN321"/>
    </row>
    <row r="322" spans="1:40" s="1" customFormat="1" ht="18.75">
      <c r="A322" s="17">
        <v>313</v>
      </c>
      <c r="B322" s="17" t="s">
        <v>498</v>
      </c>
      <c r="C322" s="17">
        <v>313</v>
      </c>
      <c r="D322" s="21"/>
      <c r="E322" s="34">
        <f t="shared" si="55"/>
        <v>0</v>
      </c>
      <c r="F322" s="35">
        <f t="shared" si="56"/>
        <v>0</v>
      </c>
      <c r="G322" s="34">
        <f t="shared" si="57"/>
        <v>0</v>
      </c>
      <c r="H322" s="36">
        <f t="shared" si="58"/>
        <v>0</v>
      </c>
      <c r="I322" s="21"/>
      <c r="J322" s="17">
        <v>0</v>
      </c>
      <c r="K322" s="17">
        <v>0</v>
      </c>
      <c r="L322" s="16"/>
      <c r="M322" s="16"/>
      <c r="N322" s="36">
        <f t="shared" si="59"/>
        <v>0</v>
      </c>
      <c r="O322" s="36">
        <f t="shared" si="60"/>
        <v>0</v>
      </c>
      <c r="P322" s="16"/>
      <c r="Q322" s="85">
        <f t="shared" si="52"/>
        <v>0</v>
      </c>
      <c r="R322" s="16"/>
      <c r="S322" s="15">
        <f t="shared" si="53"/>
        <v>0</v>
      </c>
      <c r="T322">
        <v>313</v>
      </c>
      <c r="U322"/>
      <c r="V322"/>
      <c r="W322" s="15">
        <f t="shared" si="54"/>
        <v>0</v>
      </c>
      <c r="X322">
        <v>313</v>
      </c>
      <c r="Y322"/>
      <c r="Z322"/>
      <c r="AA322"/>
      <c r="AB322" s="115">
        <f>dec!E322</f>
        <v>0</v>
      </c>
      <c r="AC322" s="113">
        <f>dec!F322</f>
        <v>0</v>
      </c>
      <c r="AD322" s="115">
        <f>dec!G322</f>
        <v>0</v>
      </c>
      <c r="AE322" s="113">
        <f>dec!H322</f>
        <v>0</v>
      </c>
      <c r="AF322" s="16"/>
      <c r="AG322" s="18">
        <f t="shared" si="61"/>
        <v>0</v>
      </c>
      <c r="AH322" s="85">
        <f t="shared" si="62"/>
        <v>0</v>
      </c>
      <c r="AI322" s="18">
        <f t="shared" si="63"/>
        <v>0</v>
      </c>
      <c r="AJ322" s="15">
        <f t="shared" si="64"/>
        <v>0</v>
      </c>
      <c r="AK322" s="81"/>
      <c r="AL322"/>
      <c r="AM322"/>
      <c r="AN322"/>
    </row>
    <row r="323" spans="1:40" s="1" customFormat="1" ht="18.75">
      <c r="A323" s="17">
        <v>314</v>
      </c>
      <c r="B323" s="17" t="s">
        <v>1287</v>
      </c>
      <c r="C323" s="17">
        <v>314</v>
      </c>
      <c r="D323" s="21"/>
      <c r="E323" s="34">
        <f t="shared" si="55"/>
        <v>0</v>
      </c>
      <c r="F323" s="35">
        <f t="shared" si="56"/>
        <v>0</v>
      </c>
      <c r="G323" s="34">
        <f t="shared" si="57"/>
        <v>8.32</v>
      </c>
      <c r="H323" s="36">
        <f t="shared" si="58"/>
        <v>57084</v>
      </c>
      <c r="I323" s="21"/>
      <c r="J323" s="17">
        <v>0</v>
      </c>
      <c r="K323" s="17">
        <v>0</v>
      </c>
      <c r="L323" s="16"/>
      <c r="M323" s="16"/>
      <c r="N323" s="36">
        <f t="shared" si="59"/>
        <v>0</v>
      </c>
      <c r="O323" s="36">
        <f t="shared" si="60"/>
        <v>57084</v>
      </c>
      <c r="P323" s="16"/>
      <c r="Q323" s="85">
        <f t="shared" si="52"/>
        <v>114176.32000000001</v>
      </c>
      <c r="R323" s="16"/>
      <c r="S323" s="15">
        <f t="shared" si="53"/>
        <v>0</v>
      </c>
      <c r="T323">
        <v>314</v>
      </c>
      <c r="U323"/>
      <c r="V323"/>
      <c r="W323" s="15">
        <f t="shared" si="54"/>
        <v>0</v>
      </c>
      <c r="X323">
        <v>314</v>
      </c>
      <c r="Y323">
        <v>8.32</v>
      </c>
      <c r="Z323">
        <v>57084</v>
      </c>
      <c r="AA323"/>
      <c r="AB323" s="115">
        <f>dec!E323</f>
        <v>0</v>
      </c>
      <c r="AC323" s="113">
        <f>dec!F323</f>
        <v>0</v>
      </c>
      <c r="AD323" s="115">
        <f>dec!G323</f>
        <v>8</v>
      </c>
      <c r="AE323" s="113">
        <f>dec!H323</f>
        <v>51900</v>
      </c>
      <c r="AF323" s="16"/>
      <c r="AG323" s="18">
        <f t="shared" si="61"/>
        <v>0</v>
      </c>
      <c r="AH323" s="85">
        <f t="shared" si="62"/>
        <v>0</v>
      </c>
      <c r="AI323" s="18">
        <f t="shared" si="63"/>
        <v>0.32000000000000028</v>
      </c>
      <c r="AJ323" s="15">
        <f t="shared" si="64"/>
        <v>5184</v>
      </c>
      <c r="AK323" s="81"/>
      <c r="AL323"/>
      <c r="AM323"/>
      <c r="AN323"/>
    </row>
    <row r="324" spans="1:40" ht="18.75">
      <c r="A324" s="19">
        <v>315</v>
      </c>
      <c r="B324" s="19" t="s">
        <v>915</v>
      </c>
      <c r="C324" s="19">
        <v>315</v>
      </c>
      <c r="D324" s="21"/>
      <c r="E324" s="34">
        <f t="shared" si="55"/>
        <v>0</v>
      </c>
      <c r="F324" s="35">
        <f t="shared" si="56"/>
        <v>0</v>
      </c>
      <c r="G324" s="34">
        <f t="shared" si="57"/>
        <v>3.95</v>
      </c>
      <c r="H324" s="36">
        <f t="shared" si="58"/>
        <v>27144</v>
      </c>
      <c r="I324" s="21"/>
      <c r="J324" s="19">
        <v>0</v>
      </c>
      <c r="K324" s="19">
        <v>0</v>
      </c>
      <c r="L324" s="16"/>
      <c r="M324" s="16"/>
      <c r="N324" s="36">
        <f t="shared" si="59"/>
        <v>0</v>
      </c>
      <c r="O324" s="36">
        <f t="shared" si="60"/>
        <v>27144</v>
      </c>
      <c r="P324" s="20"/>
      <c r="Q324" s="85">
        <f t="shared" si="52"/>
        <v>54291.95</v>
      </c>
      <c r="R324" s="20"/>
      <c r="S324" s="15">
        <f t="shared" si="53"/>
        <v>0</v>
      </c>
      <c r="T324">
        <v>315</v>
      </c>
      <c r="U324"/>
      <c r="V324"/>
      <c r="W324" s="15">
        <f t="shared" si="54"/>
        <v>0</v>
      </c>
      <c r="X324">
        <v>315</v>
      </c>
      <c r="Y324">
        <v>3.95</v>
      </c>
      <c r="Z324">
        <v>27144</v>
      </c>
      <c r="AA324"/>
      <c r="AB324" s="115">
        <f>dec!E324</f>
        <v>0</v>
      </c>
      <c r="AC324" s="113">
        <f>dec!F324</f>
        <v>0</v>
      </c>
      <c r="AD324" s="115">
        <f>dec!G324</f>
        <v>3</v>
      </c>
      <c r="AE324" s="113">
        <f>dec!H324</f>
        <v>20700</v>
      </c>
      <c r="AF324" s="16"/>
      <c r="AG324" s="18">
        <f t="shared" si="61"/>
        <v>0</v>
      </c>
      <c r="AH324" s="85">
        <f t="shared" si="62"/>
        <v>0</v>
      </c>
      <c r="AI324" s="18">
        <f t="shared" si="63"/>
        <v>0.95000000000000018</v>
      </c>
      <c r="AJ324" s="15">
        <f t="shared" si="64"/>
        <v>6444</v>
      </c>
      <c r="AK324" s="81"/>
      <c r="AL324"/>
      <c r="AM324"/>
      <c r="AN324"/>
    </row>
    <row r="325" spans="1:40" ht="18.75">
      <c r="A325" s="19">
        <v>316</v>
      </c>
      <c r="B325" s="19" t="s">
        <v>870</v>
      </c>
      <c r="C325" s="19">
        <v>316</v>
      </c>
      <c r="D325" s="21"/>
      <c r="E325" s="34">
        <f t="shared" si="55"/>
        <v>31</v>
      </c>
      <c r="F325" s="35">
        <f t="shared" si="56"/>
        <v>161248</v>
      </c>
      <c r="G325" s="34">
        <f t="shared" si="57"/>
        <v>111.97</v>
      </c>
      <c r="H325" s="36">
        <f t="shared" si="58"/>
        <v>626887</v>
      </c>
      <c r="I325" s="21"/>
      <c r="J325" s="19">
        <v>0</v>
      </c>
      <c r="K325" s="19">
        <v>0</v>
      </c>
      <c r="L325" s="16"/>
      <c r="M325" s="16"/>
      <c r="N325" s="36">
        <f t="shared" si="59"/>
        <v>161248</v>
      </c>
      <c r="O325" s="36">
        <f t="shared" si="60"/>
        <v>626887</v>
      </c>
      <c r="P325" s="20"/>
      <c r="Q325" s="85">
        <f t="shared" si="52"/>
        <v>1576412.97</v>
      </c>
      <c r="R325" s="20"/>
      <c r="S325" s="15">
        <f t="shared" si="53"/>
        <v>0</v>
      </c>
      <c r="T325" s="122">
        <v>316</v>
      </c>
      <c r="U325" s="71">
        <v>31</v>
      </c>
      <c r="V325" s="71">
        <v>161248</v>
      </c>
      <c r="W325" s="15">
        <f t="shared" si="54"/>
        <v>0</v>
      </c>
      <c r="X325">
        <v>316</v>
      </c>
      <c r="Y325">
        <v>111.97</v>
      </c>
      <c r="Z325">
        <v>626887</v>
      </c>
      <c r="AA325"/>
      <c r="AB325" s="115">
        <f>dec!E325</f>
        <v>31</v>
      </c>
      <c r="AC325" s="113">
        <f>dec!F325</f>
        <v>161248</v>
      </c>
      <c r="AD325" s="115">
        <f>dec!G325</f>
        <v>113</v>
      </c>
      <c r="AE325" s="113">
        <f>dec!H325</f>
        <v>642176</v>
      </c>
      <c r="AF325" s="16"/>
      <c r="AG325" s="18">
        <f t="shared" si="61"/>
        <v>0</v>
      </c>
      <c r="AH325" s="85">
        <f t="shared" si="62"/>
        <v>0</v>
      </c>
      <c r="AI325" s="18">
        <f t="shared" si="63"/>
        <v>-1.0300000000000011</v>
      </c>
      <c r="AJ325" s="15">
        <f t="shared" si="64"/>
        <v>-15289</v>
      </c>
      <c r="AK325" s="81"/>
      <c r="AL325"/>
      <c r="AM325"/>
      <c r="AN325"/>
    </row>
    <row r="326" spans="1:40" s="1" customFormat="1" ht="18.75">
      <c r="A326" s="17">
        <v>317</v>
      </c>
      <c r="B326" s="17" t="s">
        <v>499</v>
      </c>
      <c r="C326" s="17">
        <v>317</v>
      </c>
      <c r="D326" s="21"/>
      <c r="E326" s="34">
        <f t="shared" si="55"/>
        <v>0</v>
      </c>
      <c r="F326" s="35">
        <f t="shared" si="56"/>
        <v>0</v>
      </c>
      <c r="G326" s="34">
        <f t="shared" si="57"/>
        <v>0.11</v>
      </c>
      <c r="H326" s="36">
        <f t="shared" si="58"/>
        <v>550</v>
      </c>
      <c r="I326" s="21"/>
      <c r="J326" s="17">
        <v>0</v>
      </c>
      <c r="K326" s="17">
        <v>0</v>
      </c>
      <c r="L326" s="16"/>
      <c r="M326" s="16"/>
      <c r="N326" s="36">
        <f t="shared" si="59"/>
        <v>0</v>
      </c>
      <c r="O326" s="36">
        <f t="shared" si="60"/>
        <v>550</v>
      </c>
      <c r="P326" s="16"/>
      <c r="Q326" s="85">
        <f t="shared" si="52"/>
        <v>1100.1100000000001</v>
      </c>
      <c r="R326" s="16"/>
      <c r="S326" s="15">
        <f t="shared" si="53"/>
        <v>0</v>
      </c>
      <c r="T326">
        <v>317</v>
      </c>
      <c r="U326"/>
      <c r="V326"/>
      <c r="W326" s="15">
        <f t="shared" si="54"/>
        <v>0</v>
      </c>
      <c r="X326">
        <v>317</v>
      </c>
      <c r="Y326">
        <v>0.11</v>
      </c>
      <c r="Z326">
        <v>550</v>
      </c>
      <c r="AA326"/>
      <c r="AB326" s="115">
        <f>dec!E326</f>
        <v>0</v>
      </c>
      <c r="AC326" s="113">
        <f>dec!F326</f>
        <v>0</v>
      </c>
      <c r="AD326" s="115">
        <f>dec!G326</f>
        <v>1</v>
      </c>
      <c r="AE326" s="113">
        <f>dec!H326</f>
        <v>5000</v>
      </c>
      <c r="AF326" s="16"/>
      <c r="AG326" s="18">
        <f t="shared" si="61"/>
        <v>0</v>
      </c>
      <c r="AH326" s="85">
        <f t="shared" si="62"/>
        <v>0</v>
      </c>
      <c r="AI326" s="18">
        <f t="shared" si="63"/>
        <v>-0.89</v>
      </c>
      <c r="AJ326" s="15">
        <f t="shared" si="64"/>
        <v>-4450</v>
      </c>
      <c r="AK326" s="81"/>
      <c r="AL326"/>
      <c r="AM326"/>
      <c r="AN326"/>
    </row>
    <row r="327" spans="1:40" ht="18.75">
      <c r="A327" s="19">
        <v>318</v>
      </c>
      <c r="B327" s="19" t="s">
        <v>883</v>
      </c>
      <c r="C327" s="19">
        <v>318</v>
      </c>
      <c r="D327" s="21"/>
      <c r="E327" s="34">
        <f t="shared" si="55"/>
        <v>0</v>
      </c>
      <c r="F327" s="35">
        <f t="shared" si="56"/>
        <v>0</v>
      </c>
      <c r="G327" s="34">
        <f t="shared" si="57"/>
        <v>10.02</v>
      </c>
      <c r="H327" s="36">
        <f t="shared" si="58"/>
        <v>67587</v>
      </c>
      <c r="I327" s="21"/>
      <c r="J327" s="19">
        <v>0</v>
      </c>
      <c r="K327" s="19">
        <v>0</v>
      </c>
      <c r="L327" s="16"/>
      <c r="M327" s="16"/>
      <c r="N327" s="36">
        <f t="shared" si="59"/>
        <v>0</v>
      </c>
      <c r="O327" s="36">
        <f t="shared" si="60"/>
        <v>67587</v>
      </c>
      <c r="P327" s="20"/>
      <c r="Q327" s="85">
        <f t="shared" si="52"/>
        <v>135184.02000000002</v>
      </c>
      <c r="R327" s="20"/>
      <c r="S327" s="15">
        <f t="shared" si="53"/>
        <v>0</v>
      </c>
      <c r="T327">
        <v>318</v>
      </c>
      <c r="U327"/>
      <c r="V327"/>
      <c r="W327" s="15">
        <f t="shared" si="54"/>
        <v>0</v>
      </c>
      <c r="X327">
        <v>318</v>
      </c>
      <c r="Y327">
        <v>10.02</v>
      </c>
      <c r="Z327">
        <v>67587</v>
      </c>
      <c r="AA327"/>
      <c r="AB327" s="115">
        <f>dec!E327</f>
        <v>0</v>
      </c>
      <c r="AC327" s="113">
        <f>dec!F327</f>
        <v>0</v>
      </c>
      <c r="AD327" s="115">
        <f>dec!G327</f>
        <v>8</v>
      </c>
      <c r="AE327" s="113">
        <f>dec!H327</f>
        <v>40000</v>
      </c>
      <c r="AF327" s="16"/>
      <c r="AG327" s="18">
        <f t="shared" si="61"/>
        <v>0</v>
      </c>
      <c r="AH327" s="85">
        <f t="shared" si="62"/>
        <v>0</v>
      </c>
      <c r="AI327" s="18">
        <f t="shared" si="63"/>
        <v>2.0199999999999996</v>
      </c>
      <c r="AJ327" s="15">
        <f t="shared" si="64"/>
        <v>27587</v>
      </c>
      <c r="AK327" s="81"/>
      <c r="AL327"/>
      <c r="AM327"/>
      <c r="AN327"/>
    </row>
    <row r="328" spans="1:40" s="1" customFormat="1" ht="18.75">
      <c r="A328" s="17">
        <v>319</v>
      </c>
      <c r="B328" s="17" t="s">
        <v>500</v>
      </c>
      <c r="C328" s="17">
        <v>319</v>
      </c>
      <c r="D328" s="21"/>
      <c r="E328" s="34">
        <f t="shared" si="55"/>
        <v>0</v>
      </c>
      <c r="F328" s="35">
        <f t="shared" si="56"/>
        <v>0</v>
      </c>
      <c r="G328" s="34">
        <f t="shared" si="57"/>
        <v>0</v>
      </c>
      <c r="H328" s="36">
        <f t="shared" si="58"/>
        <v>0</v>
      </c>
      <c r="I328" s="21"/>
      <c r="J328" s="17">
        <v>0</v>
      </c>
      <c r="K328" s="17">
        <v>0</v>
      </c>
      <c r="L328" s="16"/>
      <c r="M328" s="16"/>
      <c r="N328" s="36">
        <f t="shared" si="59"/>
        <v>0</v>
      </c>
      <c r="O328" s="36">
        <f t="shared" si="60"/>
        <v>0</v>
      </c>
      <c r="P328" s="16"/>
      <c r="Q328" s="85">
        <f t="shared" si="52"/>
        <v>0</v>
      </c>
      <c r="R328" s="16"/>
      <c r="S328" s="15">
        <f t="shared" si="53"/>
        <v>0</v>
      </c>
      <c r="T328">
        <v>319</v>
      </c>
      <c r="U328"/>
      <c r="V328"/>
      <c r="W328" s="15">
        <f t="shared" si="54"/>
        <v>0</v>
      </c>
      <c r="X328">
        <v>319</v>
      </c>
      <c r="Y328"/>
      <c r="Z328"/>
      <c r="AA328"/>
      <c r="AB328" s="115">
        <f>dec!E328</f>
        <v>0</v>
      </c>
      <c r="AC328" s="113">
        <f>dec!F328</f>
        <v>0</v>
      </c>
      <c r="AD328" s="115">
        <f>dec!G328</f>
        <v>0</v>
      </c>
      <c r="AE328" s="113">
        <f>dec!H328</f>
        <v>0</v>
      </c>
      <c r="AF328" s="16"/>
      <c r="AG328" s="18">
        <f t="shared" si="61"/>
        <v>0</v>
      </c>
      <c r="AH328" s="85">
        <f t="shared" si="62"/>
        <v>0</v>
      </c>
      <c r="AI328" s="18">
        <f t="shared" si="63"/>
        <v>0</v>
      </c>
      <c r="AJ328" s="15">
        <f t="shared" si="64"/>
        <v>0</v>
      </c>
      <c r="AK328" s="81"/>
      <c r="AL328"/>
      <c r="AM328"/>
      <c r="AN328"/>
    </row>
    <row r="329" spans="1:40" s="1" customFormat="1" ht="18.75">
      <c r="A329" s="17">
        <v>320</v>
      </c>
      <c r="B329" s="17" t="s">
        <v>501</v>
      </c>
      <c r="C329" s="17">
        <v>320</v>
      </c>
      <c r="D329" s="21"/>
      <c r="E329" s="34">
        <f t="shared" si="55"/>
        <v>0</v>
      </c>
      <c r="F329" s="35">
        <f t="shared" si="56"/>
        <v>0</v>
      </c>
      <c r="G329" s="34">
        <f t="shared" si="57"/>
        <v>0</v>
      </c>
      <c r="H329" s="36">
        <f t="shared" si="58"/>
        <v>0</v>
      </c>
      <c r="I329" s="21"/>
      <c r="J329" s="17">
        <v>0</v>
      </c>
      <c r="K329" s="17">
        <v>0</v>
      </c>
      <c r="L329" s="16"/>
      <c r="M329" s="16"/>
      <c r="N329" s="36">
        <f t="shared" si="59"/>
        <v>0</v>
      </c>
      <c r="O329" s="36">
        <f t="shared" si="60"/>
        <v>0</v>
      </c>
      <c r="P329" s="16"/>
      <c r="Q329" s="85">
        <f t="shared" si="52"/>
        <v>0</v>
      </c>
      <c r="R329" s="16"/>
      <c r="S329" s="15">
        <f t="shared" si="53"/>
        <v>0</v>
      </c>
      <c r="T329">
        <v>320</v>
      </c>
      <c r="U329"/>
      <c r="V329"/>
      <c r="W329" s="15">
        <f t="shared" si="54"/>
        <v>0</v>
      </c>
      <c r="X329">
        <v>320</v>
      </c>
      <c r="Y329"/>
      <c r="Z329"/>
      <c r="AA329"/>
      <c r="AB329" s="115">
        <f>dec!E329</f>
        <v>0</v>
      </c>
      <c r="AC329" s="113">
        <f>dec!F329</f>
        <v>0</v>
      </c>
      <c r="AD329" s="115">
        <f>dec!G329</f>
        <v>0</v>
      </c>
      <c r="AE329" s="113">
        <f>dec!H329</f>
        <v>0</v>
      </c>
      <c r="AF329" s="16"/>
      <c r="AG329" s="18">
        <f t="shared" si="61"/>
        <v>0</v>
      </c>
      <c r="AH329" s="85">
        <f t="shared" si="62"/>
        <v>0</v>
      </c>
      <c r="AI329" s="18">
        <f t="shared" si="63"/>
        <v>0</v>
      </c>
      <c r="AJ329" s="15">
        <f t="shared" si="64"/>
        <v>0</v>
      </c>
      <c r="AK329" s="81"/>
      <c r="AL329"/>
      <c r="AM329"/>
      <c r="AN329"/>
    </row>
    <row r="330" spans="1:40" ht="18.75">
      <c r="A330" s="19">
        <v>321</v>
      </c>
      <c r="B330" s="19" t="s">
        <v>850</v>
      </c>
      <c r="C330" s="19">
        <v>328</v>
      </c>
      <c r="D330" s="21"/>
      <c r="E330" s="34">
        <f t="shared" si="55"/>
        <v>0</v>
      </c>
      <c r="F330" s="35">
        <f t="shared" si="56"/>
        <v>0</v>
      </c>
      <c r="G330" s="34">
        <f t="shared" si="57"/>
        <v>6.52</v>
      </c>
      <c r="H330" s="36">
        <f t="shared" si="58"/>
        <v>34300</v>
      </c>
      <c r="I330" s="21"/>
      <c r="J330" s="19">
        <v>0</v>
      </c>
      <c r="K330" s="19">
        <v>0</v>
      </c>
      <c r="L330" s="16"/>
      <c r="M330" s="16"/>
      <c r="N330" s="36">
        <f t="shared" si="59"/>
        <v>0</v>
      </c>
      <c r="O330" s="36">
        <f t="shared" si="60"/>
        <v>34300</v>
      </c>
      <c r="P330" s="20"/>
      <c r="Q330" s="85">
        <f t="shared" ref="Q330:Q393" si="65">SUM(E330:O330)</f>
        <v>68606.51999999999</v>
      </c>
      <c r="R330" s="20"/>
      <c r="S330" s="15">
        <f t="shared" ref="S330:S393" si="66">ABS(A330-T330)</f>
        <v>0</v>
      </c>
      <c r="T330">
        <v>321</v>
      </c>
      <c r="U330"/>
      <c r="V330"/>
      <c r="W330" s="15">
        <f t="shared" ref="W330:W393" si="67">ABS(X330-A330)</f>
        <v>0</v>
      </c>
      <c r="X330">
        <v>321</v>
      </c>
      <c r="Y330">
        <v>6.52</v>
      </c>
      <c r="Z330">
        <v>34300</v>
      </c>
      <c r="AA330"/>
      <c r="AB330" s="115">
        <f>dec!E330</f>
        <v>0</v>
      </c>
      <c r="AC330" s="113">
        <f>dec!F330</f>
        <v>0</v>
      </c>
      <c r="AD330" s="115">
        <f>dec!G330</f>
        <v>6</v>
      </c>
      <c r="AE330" s="113">
        <f>dec!H330</f>
        <v>43700</v>
      </c>
      <c r="AF330" s="16"/>
      <c r="AG330" s="18">
        <f t="shared" si="61"/>
        <v>0</v>
      </c>
      <c r="AH330" s="85">
        <f t="shared" si="62"/>
        <v>0</v>
      </c>
      <c r="AI330" s="18">
        <f t="shared" si="63"/>
        <v>0.51999999999999957</v>
      </c>
      <c r="AJ330" s="15">
        <f t="shared" si="64"/>
        <v>-9400</v>
      </c>
      <c r="AK330" s="81"/>
      <c r="AL330"/>
      <c r="AM330"/>
      <c r="AN330"/>
    </row>
    <row r="331" spans="1:40" ht="18.75">
      <c r="A331" s="19">
        <v>322</v>
      </c>
      <c r="B331" s="19" t="s">
        <v>787</v>
      </c>
      <c r="C331" s="19">
        <v>321</v>
      </c>
      <c r="D331" s="21"/>
      <c r="E331" s="34">
        <f t="shared" ref="E331:E394" si="68">U331</f>
        <v>161.24</v>
      </c>
      <c r="F331" s="35">
        <f t="shared" ref="F331:F394" si="69">V331</f>
        <v>897277</v>
      </c>
      <c r="G331" s="34">
        <f t="shared" ref="G331:G394" si="70">Y331</f>
        <v>30.95</v>
      </c>
      <c r="H331" s="36">
        <f t="shared" ref="H331:H394" si="71">Z331</f>
        <v>195808</v>
      </c>
      <c r="I331" s="21"/>
      <c r="J331" s="19">
        <v>0</v>
      </c>
      <c r="K331" s="19">
        <v>0</v>
      </c>
      <c r="L331" s="16"/>
      <c r="M331" s="16"/>
      <c r="N331" s="36">
        <f t="shared" ref="N331:N394" si="72">F331+J331</f>
        <v>897277</v>
      </c>
      <c r="O331" s="36">
        <f t="shared" ref="O331:O394" si="73">H331+K331</f>
        <v>195808</v>
      </c>
      <c r="P331" s="20"/>
      <c r="Q331" s="85">
        <f t="shared" si="65"/>
        <v>2186362.19</v>
      </c>
      <c r="R331" s="20"/>
      <c r="S331" s="15">
        <f t="shared" si="66"/>
        <v>0</v>
      </c>
      <c r="T331" s="122">
        <v>322</v>
      </c>
      <c r="U331" s="71">
        <v>161.24</v>
      </c>
      <c r="V331" s="71">
        <v>897277</v>
      </c>
      <c r="W331" s="15">
        <f t="shared" si="67"/>
        <v>0</v>
      </c>
      <c r="X331">
        <v>322</v>
      </c>
      <c r="Y331">
        <v>30.95</v>
      </c>
      <c r="Z331">
        <v>195808</v>
      </c>
      <c r="AA331"/>
      <c r="AB331" s="115">
        <f>dec!E331</f>
        <v>162</v>
      </c>
      <c r="AC331" s="113">
        <f>dec!F331</f>
        <v>880072</v>
      </c>
      <c r="AD331" s="115">
        <f>dec!G331</f>
        <v>32</v>
      </c>
      <c r="AE331" s="113">
        <f>dec!H331</f>
        <v>201058</v>
      </c>
      <c r="AF331" s="16"/>
      <c r="AG331" s="18">
        <f t="shared" ref="AG331:AG394" si="74">U331-AB331</f>
        <v>-0.75999999999999091</v>
      </c>
      <c r="AH331" s="85">
        <f t="shared" ref="AH331:AH394" si="75">V331-AC331</f>
        <v>17205</v>
      </c>
      <c r="AI331" s="18">
        <f t="shared" ref="AI331:AI394" si="76">Y331-AD331</f>
        <v>-1.0500000000000007</v>
      </c>
      <c r="AJ331" s="15">
        <f t="shared" ref="AJ331:AJ394" si="77">Z331-AE331</f>
        <v>-5250</v>
      </c>
      <c r="AK331" s="81"/>
      <c r="AL331"/>
      <c r="AM331"/>
      <c r="AN331"/>
    </row>
    <row r="332" spans="1:40" s="1" customFormat="1" ht="18.75">
      <c r="A332" s="17">
        <v>323</v>
      </c>
      <c r="B332" s="17" t="s">
        <v>502</v>
      </c>
      <c r="C332" s="17">
        <v>322</v>
      </c>
      <c r="D332" s="21"/>
      <c r="E332" s="34">
        <f t="shared" si="68"/>
        <v>246.23</v>
      </c>
      <c r="F332" s="35">
        <f t="shared" si="69"/>
        <v>1425839</v>
      </c>
      <c r="G332" s="34">
        <f t="shared" si="70"/>
        <v>7.4399999999999995</v>
      </c>
      <c r="H332" s="36">
        <f t="shared" si="71"/>
        <v>57740</v>
      </c>
      <c r="I332" s="21"/>
      <c r="J332" s="17">
        <v>0</v>
      </c>
      <c r="K332" s="17">
        <v>0</v>
      </c>
      <c r="L332" s="16"/>
      <c r="M332" s="16"/>
      <c r="N332" s="36">
        <f t="shared" si="72"/>
        <v>1425839</v>
      </c>
      <c r="O332" s="36">
        <f t="shared" si="73"/>
        <v>57740</v>
      </c>
      <c r="P332" s="16"/>
      <c r="Q332" s="85">
        <f t="shared" si="65"/>
        <v>2967411.67</v>
      </c>
      <c r="R332" s="16"/>
      <c r="S332" s="15">
        <f t="shared" si="66"/>
        <v>0</v>
      </c>
      <c r="T332" s="122">
        <v>323</v>
      </c>
      <c r="U332" s="71">
        <v>246.23</v>
      </c>
      <c r="V332" s="71">
        <v>1425839</v>
      </c>
      <c r="W332" s="15">
        <f t="shared" si="67"/>
        <v>0</v>
      </c>
      <c r="X332">
        <v>323</v>
      </c>
      <c r="Y332">
        <v>7.4399999999999995</v>
      </c>
      <c r="Z332">
        <v>57740</v>
      </c>
      <c r="AA332"/>
      <c r="AB332" s="115">
        <f>dec!E332</f>
        <v>248</v>
      </c>
      <c r="AC332" s="113">
        <f>dec!F332</f>
        <v>1339979</v>
      </c>
      <c r="AD332" s="115">
        <f>dec!G332</f>
        <v>5</v>
      </c>
      <c r="AE332" s="113">
        <f>dec!H332</f>
        <v>48400</v>
      </c>
      <c r="AF332" s="16"/>
      <c r="AG332" s="18">
        <f t="shared" si="74"/>
        <v>-1.7700000000000102</v>
      </c>
      <c r="AH332" s="85">
        <f t="shared" si="75"/>
        <v>85860</v>
      </c>
      <c r="AI332" s="18">
        <f t="shared" si="76"/>
        <v>2.4399999999999995</v>
      </c>
      <c r="AJ332" s="15">
        <f t="shared" si="77"/>
        <v>9340</v>
      </c>
      <c r="AK332" s="81"/>
      <c r="AL332"/>
      <c r="AM332"/>
      <c r="AN332"/>
    </row>
    <row r="333" spans="1:40" s="1" customFormat="1" ht="18.75">
      <c r="A333" s="17">
        <v>324</v>
      </c>
      <c r="B333" s="17" t="s">
        <v>503</v>
      </c>
      <c r="C333" s="17">
        <v>323</v>
      </c>
      <c r="D333" s="21"/>
      <c r="E333" s="34">
        <f t="shared" si="68"/>
        <v>0</v>
      </c>
      <c r="F333" s="35">
        <f t="shared" si="69"/>
        <v>0</v>
      </c>
      <c r="G333" s="34">
        <f t="shared" si="70"/>
        <v>11.049999999999999</v>
      </c>
      <c r="H333" s="36">
        <f t="shared" si="71"/>
        <v>61303</v>
      </c>
      <c r="I333" s="21"/>
      <c r="J333" s="17">
        <v>0</v>
      </c>
      <c r="K333" s="17">
        <v>0</v>
      </c>
      <c r="L333" s="16"/>
      <c r="M333" s="16"/>
      <c r="N333" s="36">
        <f t="shared" si="72"/>
        <v>0</v>
      </c>
      <c r="O333" s="36">
        <f t="shared" si="73"/>
        <v>61303</v>
      </c>
      <c r="P333" s="16"/>
      <c r="Q333" s="85">
        <f t="shared" si="65"/>
        <v>122617.05</v>
      </c>
      <c r="R333" s="16"/>
      <c r="S333" s="15">
        <f t="shared" si="66"/>
        <v>0</v>
      </c>
      <c r="T333">
        <v>324</v>
      </c>
      <c r="U333"/>
      <c r="V333"/>
      <c r="W333" s="15">
        <f t="shared" si="67"/>
        <v>0</v>
      </c>
      <c r="X333">
        <v>324</v>
      </c>
      <c r="Y333">
        <v>11.049999999999999</v>
      </c>
      <c r="Z333">
        <v>61303</v>
      </c>
      <c r="AA333"/>
      <c r="AB333" s="115">
        <f>dec!E333</f>
        <v>0</v>
      </c>
      <c r="AC333" s="113">
        <f>dec!F333</f>
        <v>0</v>
      </c>
      <c r="AD333" s="115">
        <f>dec!G333</f>
        <v>10</v>
      </c>
      <c r="AE333" s="113">
        <f>dec!H333</f>
        <v>57246</v>
      </c>
      <c r="AF333" s="16"/>
      <c r="AG333" s="18">
        <f t="shared" si="74"/>
        <v>0</v>
      </c>
      <c r="AH333" s="85">
        <f t="shared" si="75"/>
        <v>0</v>
      </c>
      <c r="AI333" s="18">
        <f t="shared" si="76"/>
        <v>1.0499999999999989</v>
      </c>
      <c r="AJ333" s="15">
        <f t="shared" si="77"/>
        <v>4057</v>
      </c>
      <c r="AK333" s="81"/>
      <c r="AL333"/>
      <c r="AM333"/>
      <c r="AN333"/>
    </row>
    <row r="334" spans="1:40" ht="18.75">
      <c r="A334" s="19">
        <v>325</v>
      </c>
      <c r="B334" s="19" t="s">
        <v>576</v>
      </c>
      <c r="C334" s="19">
        <v>329</v>
      </c>
      <c r="D334" s="21"/>
      <c r="E334" s="34">
        <f t="shared" si="68"/>
        <v>131.73000000000005</v>
      </c>
      <c r="F334" s="35">
        <f t="shared" si="69"/>
        <v>796969</v>
      </c>
      <c r="G334" s="34">
        <f t="shared" si="70"/>
        <v>134.30000000000001</v>
      </c>
      <c r="H334" s="36">
        <f t="shared" si="71"/>
        <v>789386</v>
      </c>
      <c r="I334" s="21"/>
      <c r="J334" s="19">
        <v>0</v>
      </c>
      <c r="K334" s="19">
        <v>0</v>
      </c>
      <c r="L334" s="16"/>
      <c r="M334" s="16"/>
      <c r="N334" s="36">
        <f t="shared" si="72"/>
        <v>796969</v>
      </c>
      <c r="O334" s="36">
        <f t="shared" si="73"/>
        <v>789386</v>
      </c>
      <c r="P334" s="20"/>
      <c r="Q334" s="85">
        <f t="shared" si="65"/>
        <v>3172976.0300000003</v>
      </c>
      <c r="R334" s="20"/>
      <c r="S334" s="15">
        <f t="shared" si="66"/>
        <v>0</v>
      </c>
      <c r="T334" s="122">
        <v>325</v>
      </c>
      <c r="U334" s="71">
        <v>131.73000000000005</v>
      </c>
      <c r="V334" s="71">
        <v>796969</v>
      </c>
      <c r="W334" s="15">
        <f t="shared" si="67"/>
        <v>0</v>
      </c>
      <c r="X334">
        <v>325</v>
      </c>
      <c r="Y334">
        <v>134.30000000000001</v>
      </c>
      <c r="Z334">
        <v>789386</v>
      </c>
      <c r="AA334"/>
      <c r="AB334" s="115">
        <f>dec!E334</f>
        <v>118</v>
      </c>
      <c r="AC334" s="113">
        <f>dec!F334</f>
        <v>645980</v>
      </c>
      <c r="AD334" s="115">
        <f>dec!G334</f>
        <v>125</v>
      </c>
      <c r="AE334" s="113">
        <f>dec!H334</f>
        <v>703620</v>
      </c>
      <c r="AF334" s="16"/>
      <c r="AG334" s="18">
        <f t="shared" si="74"/>
        <v>13.730000000000047</v>
      </c>
      <c r="AH334" s="85">
        <f t="shared" si="75"/>
        <v>150989</v>
      </c>
      <c r="AI334" s="18">
        <f t="shared" si="76"/>
        <v>9.3000000000000114</v>
      </c>
      <c r="AJ334" s="15">
        <f t="shared" si="77"/>
        <v>85766</v>
      </c>
      <c r="AK334" s="81"/>
      <c r="AL334"/>
      <c r="AM334"/>
      <c r="AN334"/>
    </row>
    <row r="335" spans="1:40" ht="18.75">
      <c r="A335" s="19">
        <v>326</v>
      </c>
      <c r="B335" s="19" t="s">
        <v>570</v>
      </c>
      <c r="C335" s="19">
        <v>330</v>
      </c>
      <c r="D335" s="21"/>
      <c r="E335" s="34">
        <f t="shared" si="68"/>
        <v>68.490000000000009</v>
      </c>
      <c r="F335" s="35">
        <f t="shared" si="69"/>
        <v>337450</v>
      </c>
      <c r="G335" s="34">
        <f t="shared" si="70"/>
        <v>12.760000000000002</v>
      </c>
      <c r="H335" s="36">
        <f t="shared" si="71"/>
        <v>87977</v>
      </c>
      <c r="I335" s="21"/>
      <c r="J335" s="19">
        <v>0</v>
      </c>
      <c r="K335" s="19">
        <v>0</v>
      </c>
      <c r="L335" s="16"/>
      <c r="M335" s="16"/>
      <c r="N335" s="36">
        <f t="shared" si="72"/>
        <v>337450</v>
      </c>
      <c r="O335" s="36">
        <f t="shared" si="73"/>
        <v>87977</v>
      </c>
      <c r="P335" s="20"/>
      <c r="Q335" s="85">
        <f t="shared" si="65"/>
        <v>850935.25</v>
      </c>
      <c r="R335" s="20"/>
      <c r="S335" s="15">
        <f t="shared" si="66"/>
        <v>0</v>
      </c>
      <c r="T335" s="122">
        <v>326</v>
      </c>
      <c r="U335" s="71">
        <v>68.490000000000009</v>
      </c>
      <c r="V335" s="71">
        <v>337450</v>
      </c>
      <c r="W335" s="15">
        <f t="shared" si="67"/>
        <v>0</v>
      </c>
      <c r="X335">
        <v>326</v>
      </c>
      <c r="Y335">
        <v>12.760000000000002</v>
      </c>
      <c r="Z335">
        <v>87977</v>
      </c>
      <c r="AA335"/>
      <c r="AB335" s="115">
        <f>dec!E335</f>
        <v>70</v>
      </c>
      <c r="AC335" s="113">
        <f>dec!F335</f>
        <v>416298</v>
      </c>
      <c r="AD335" s="115">
        <f>dec!G335</f>
        <v>10</v>
      </c>
      <c r="AE335" s="113">
        <f>dec!H335</f>
        <v>67612</v>
      </c>
      <c r="AF335" s="16"/>
      <c r="AG335" s="18">
        <f t="shared" si="74"/>
        <v>-1.5099999999999909</v>
      </c>
      <c r="AH335" s="85">
        <f t="shared" si="75"/>
        <v>-78848</v>
      </c>
      <c r="AI335" s="18">
        <f t="shared" si="76"/>
        <v>2.7600000000000016</v>
      </c>
      <c r="AJ335" s="15">
        <f t="shared" si="77"/>
        <v>20365</v>
      </c>
      <c r="AK335" s="81"/>
      <c r="AL335"/>
      <c r="AM335"/>
      <c r="AN335"/>
    </row>
    <row r="336" spans="1:40" s="1" customFormat="1" ht="18.75">
      <c r="A336" s="17">
        <v>327</v>
      </c>
      <c r="B336" s="17" t="s">
        <v>920</v>
      </c>
      <c r="C336" s="17">
        <v>331</v>
      </c>
      <c r="D336" s="21"/>
      <c r="E336" s="34">
        <f t="shared" si="68"/>
        <v>18.600000000000001</v>
      </c>
      <c r="F336" s="35">
        <f t="shared" si="69"/>
        <v>148579</v>
      </c>
      <c r="G336" s="34">
        <f t="shared" si="70"/>
        <v>7</v>
      </c>
      <c r="H336" s="36">
        <f t="shared" si="71"/>
        <v>46027</v>
      </c>
      <c r="I336" s="21"/>
      <c r="J336" s="17">
        <v>0</v>
      </c>
      <c r="K336" s="17">
        <v>0</v>
      </c>
      <c r="L336" s="16"/>
      <c r="M336" s="16"/>
      <c r="N336" s="36">
        <f t="shared" si="72"/>
        <v>148579</v>
      </c>
      <c r="O336" s="36">
        <f t="shared" si="73"/>
        <v>46027</v>
      </c>
      <c r="P336" s="16"/>
      <c r="Q336" s="85">
        <f t="shared" si="65"/>
        <v>389237.6</v>
      </c>
      <c r="R336" s="16"/>
      <c r="S336" s="15">
        <f t="shared" si="66"/>
        <v>0</v>
      </c>
      <c r="T336" s="122">
        <v>327</v>
      </c>
      <c r="U336" s="71">
        <v>18.600000000000001</v>
      </c>
      <c r="V336" s="71">
        <v>148579</v>
      </c>
      <c r="W336" s="15">
        <f t="shared" si="67"/>
        <v>0</v>
      </c>
      <c r="X336">
        <v>327</v>
      </c>
      <c r="Y336">
        <v>7</v>
      </c>
      <c r="Z336">
        <v>46027</v>
      </c>
      <c r="AA336"/>
      <c r="AB336" s="115">
        <f>dec!E336</f>
        <v>19</v>
      </c>
      <c r="AC336" s="113">
        <f>dec!F336</f>
        <v>129181</v>
      </c>
      <c r="AD336" s="115">
        <f>dec!G336</f>
        <v>5</v>
      </c>
      <c r="AE336" s="113">
        <f>dec!H336</f>
        <v>38649</v>
      </c>
      <c r="AF336" s="16"/>
      <c r="AG336" s="18">
        <f t="shared" si="74"/>
        <v>-0.39999999999999858</v>
      </c>
      <c r="AH336" s="85">
        <f t="shared" si="75"/>
        <v>19398</v>
      </c>
      <c r="AI336" s="18">
        <f t="shared" si="76"/>
        <v>2</v>
      </c>
      <c r="AJ336" s="15">
        <f t="shared" si="77"/>
        <v>7378</v>
      </c>
      <c r="AK336" s="81"/>
      <c r="AL336"/>
      <c r="AM336"/>
      <c r="AN336"/>
    </row>
    <row r="337" spans="1:40" s="1" customFormat="1" ht="18.75">
      <c r="A337" s="17">
        <v>328</v>
      </c>
      <c r="B337" s="17" t="s">
        <v>507</v>
      </c>
      <c r="C337" s="17">
        <v>332</v>
      </c>
      <c r="D337" s="21"/>
      <c r="E337" s="34">
        <f t="shared" si="68"/>
        <v>0</v>
      </c>
      <c r="F337" s="35">
        <f t="shared" si="69"/>
        <v>0</v>
      </c>
      <c r="G337" s="34">
        <f t="shared" si="70"/>
        <v>0</v>
      </c>
      <c r="H337" s="36">
        <f t="shared" si="71"/>
        <v>0</v>
      </c>
      <c r="I337" s="21"/>
      <c r="J337" s="17">
        <v>0</v>
      </c>
      <c r="K337" s="17">
        <v>0</v>
      </c>
      <c r="L337" s="16"/>
      <c r="M337" s="16"/>
      <c r="N337" s="36">
        <f t="shared" si="72"/>
        <v>0</v>
      </c>
      <c r="O337" s="36">
        <f t="shared" si="73"/>
        <v>0</v>
      </c>
      <c r="P337" s="16"/>
      <c r="Q337" s="85">
        <f t="shared" si="65"/>
        <v>0</v>
      </c>
      <c r="R337" s="16"/>
      <c r="S337" s="15">
        <f t="shared" si="66"/>
        <v>0</v>
      </c>
      <c r="T337">
        <v>328</v>
      </c>
      <c r="U337"/>
      <c r="V337"/>
      <c r="W337" s="15">
        <f t="shared" si="67"/>
        <v>0</v>
      </c>
      <c r="X337">
        <v>328</v>
      </c>
      <c r="Y337"/>
      <c r="Z337"/>
      <c r="AA337"/>
      <c r="AB337" s="115">
        <f>dec!E337</f>
        <v>0</v>
      </c>
      <c r="AC337" s="113">
        <f>dec!F337</f>
        <v>0</v>
      </c>
      <c r="AD337" s="115">
        <f>dec!G337</f>
        <v>0</v>
      </c>
      <c r="AE337" s="113">
        <f>dec!H337</f>
        <v>0</v>
      </c>
      <c r="AF337" s="16"/>
      <c r="AG337" s="18">
        <f t="shared" si="74"/>
        <v>0</v>
      </c>
      <c r="AH337" s="85">
        <f t="shared" si="75"/>
        <v>0</v>
      </c>
      <c r="AI337" s="18">
        <f t="shared" si="76"/>
        <v>0</v>
      </c>
      <c r="AJ337" s="15">
        <f t="shared" si="77"/>
        <v>0</v>
      </c>
      <c r="AK337" s="81"/>
      <c r="AL337"/>
      <c r="AM337"/>
      <c r="AN337"/>
    </row>
    <row r="338" spans="1:40" s="1" customFormat="1" ht="18.75">
      <c r="A338" s="17">
        <v>329</v>
      </c>
      <c r="B338" s="17" t="s">
        <v>504</v>
      </c>
      <c r="C338" s="17">
        <v>324</v>
      </c>
      <c r="D338" s="21"/>
      <c r="E338" s="34">
        <f t="shared" si="68"/>
        <v>0</v>
      </c>
      <c r="F338" s="35">
        <f t="shared" si="69"/>
        <v>0</v>
      </c>
      <c r="G338" s="34">
        <f t="shared" si="70"/>
        <v>0</v>
      </c>
      <c r="H338" s="36">
        <f t="shared" si="71"/>
        <v>0</v>
      </c>
      <c r="I338" s="21"/>
      <c r="J338" s="17">
        <v>0</v>
      </c>
      <c r="K338" s="17">
        <v>0</v>
      </c>
      <c r="L338" s="16"/>
      <c r="M338" s="16"/>
      <c r="N338" s="36">
        <f t="shared" si="72"/>
        <v>0</v>
      </c>
      <c r="O338" s="36">
        <f t="shared" si="73"/>
        <v>0</v>
      </c>
      <c r="P338" s="16"/>
      <c r="Q338" s="85">
        <f t="shared" si="65"/>
        <v>0</v>
      </c>
      <c r="R338" s="16"/>
      <c r="S338" s="15">
        <f t="shared" si="66"/>
        <v>0</v>
      </c>
      <c r="T338">
        <v>329</v>
      </c>
      <c r="U338"/>
      <c r="V338"/>
      <c r="W338" s="15">
        <f t="shared" si="67"/>
        <v>0</v>
      </c>
      <c r="X338">
        <v>329</v>
      </c>
      <c r="Y338"/>
      <c r="Z338"/>
      <c r="AA338"/>
      <c r="AB338" s="115">
        <f>dec!E338</f>
        <v>0</v>
      </c>
      <c r="AC338" s="113">
        <f>dec!F338</f>
        <v>0</v>
      </c>
      <c r="AD338" s="115">
        <f>dec!G338</f>
        <v>0</v>
      </c>
      <c r="AE338" s="113">
        <f>dec!H338</f>
        <v>0</v>
      </c>
      <c r="AF338" s="16"/>
      <c r="AG338" s="18">
        <f t="shared" si="74"/>
        <v>0</v>
      </c>
      <c r="AH338" s="85">
        <f t="shared" si="75"/>
        <v>0</v>
      </c>
      <c r="AI338" s="18">
        <f t="shared" si="76"/>
        <v>0</v>
      </c>
      <c r="AJ338" s="15">
        <f t="shared" si="77"/>
        <v>0</v>
      </c>
      <c r="AK338" s="81"/>
      <c r="AL338"/>
      <c r="AM338"/>
      <c r="AN338"/>
    </row>
    <row r="339" spans="1:40" s="1" customFormat="1" ht="18.75">
      <c r="A339" s="17">
        <v>330</v>
      </c>
      <c r="B339" s="17" t="s">
        <v>508</v>
      </c>
      <c r="C339" s="17">
        <v>333</v>
      </c>
      <c r="D339" s="21"/>
      <c r="E339" s="34">
        <f t="shared" si="68"/>
        <v>0</v>
      </c>
      <c r="F339" s="35">
        <f t="shared" si="69"/>
        <v>0</v>
      </c>
      <c r="G339" s="34">
        <f t="shared" si="70"/>
        <v>3</v>
      </c>
      <c r="H339" s="36">
        <f t="shared" si="71"/>
        <v>20700</v>
      </c>
      <c r="I339" s="21"/>
      <c r="J339" s="17">
        <v>0</v>
      </c>
      <c r="K339" s="17">
        <v>0</v>
      </c>
      <c r="L339" s="16"/>
      <c r="M339" s="16"/>
      <c r="N339" s="36">
        <f t="shared" si="72"/>
        <v>0</v>
      </c>
      <c r="O339" s="36">
        <f t="shared" si="73"/>
        <v>20700</v>
      </c>
      <c r="P339" s="16"/>
      <c r="Q339" s="85">
        <f t="shared" si="65"/>
        <v>41403</v>
      </c>
      <c r="R339" s="16"/>
      <c r="S339" s="15">
        <f t="shared" si="66"/>
        <v>0</v>
      </c>
      <c r="T339">
        <v>330</v>
      </c>
      <c r="U339"/>
      <c r="V339"/>
      <c r="W339" s="15">
        <f t="shared" si="67"/>
        <v>0</v>
      </c>
      <c r="X339">
        <v>330</v>
      </c>
      <c r="Y339">
        <v>3</v>
      </c>
      <c r="Z339">
        <v>20700</v>
      </c>
      <c r="AA339"/>
      <c r="AB339" s="115">
        <f>dec!E339</f>
        <v>0</v>
      </c>
      <c r="AC339" s="113">
        <f>dec!F339</f>
        <v>0</v>
      </c>
      <c r="AD339" s="115">
        <f>dec!G339</f>
        <v>3</v>
      </c>
      <c r="AE339" s="113">
        <f>dec!H339</f>
        <v>20700</v>
      </c>
      <c r="AF339" s="16"/>
      <c r="AG339" s="18">
        <f t="shared" si="74"/>
        <v>0</v>
      </c>
      <c r="AH339" s="85">
        <f t="shared" si="75"/>
        <v>0</v>
      </c>
      <c r="AI339" s="18">
        <f t="shared" si="76"/>
        <v>0</v>
      </c>
      <c r="AJ339" s="15">
        <f t="shared" si="77"/>
        <v>0</v>
      </c>
      <c r="AK339" s="81"/>
      <c r="AL339"/>
      <c r="AM339"/>
      <c r="AN339"/>
    </row>
    <row r="340" spans="1:40" ht="18.75">
      <c r="A340" s="19">
        <v>331</v>
      </c>
      <c r="B340" s="19" t="s">
        <v>509</v>
      </c>
      <c r="C340" s="19">
        <v>334</v>
      </c>
      <c r="D340" s="21"/>
      <c r="E340" s="34">
        <f t="shared" si="68"/>
        <v>0</v>
      </c>
      <c r="F340" s="35">
        <f t="shared" si="69"/>
        <v>0</v>
      </c>
      <c r="G340" s="34">
        <f t="shared" si="70"/>
        <v>14.02</v>
      </c>
      <c r="H340" s="36">
        <f t="shared" si="71"/>
        <v>78127</v>
      </c>
      <c r="I340" s="21"/>
      <c r="J340" s="19">
        <v>0</v>
      </c>
      <c r="K340" s="19">
        <v>0</v>
      </c>
      <c r="L340" s="16"/>
      <c r="M340" s="16"/>
      <c r="N340" s="36">
        <f t="shared" si="72"/>
        <v>0</v>
      </c>
      <c r="O340" s="36">
        <f t="shared" si="73"/>
        <v>78127</v>
      </c>
      <c r="P340" s="20"/>
      <c r="Q340" s="85">
        <f t="shared" si="65"/>
        <v>156268.02000000002</v>
      </c>
      <c r="R340" s="20"/>
      <c r="S340" s="15">
        <f t="shared" si="66"/>
        <v>0</v>
      </c>
      <c r="T340">
        <v>331</v>
      </c>
      <c r="U340"/>
      <c r="V340"/>
      <c r="W340" s="15">
        <f t="shared" si="67"/>
        <v>0</v>
      </c>
      <c r="X340">
        <v>331</v>
      </c>
      <c r="Y340">
        <v>14.02</v>
      </c>
      <c r="Z340">
        <v>78127</v>
      </c>
      <c r="AA340"/>
      <c r="AB340" s="115">
        <f>dec!E340</f>
        <v>0</v>
      </c>
      <c r="AC340" s="113">
        <f>dec!F340</f>
        <v>0</v>
      </c>
      <c r="AD340" s="115">
        <f>dec!G340</f>
        <v>14</v>
      </c>
      <c r="AE340" s="113">
        <f>dec!H340</f>
        <v>83175</v>
      </c>
      <c r="AF340" s="16"/>
      <c r="AG340" s="18">
        <f t="shared" si="74"/>
        <v>0</v>
      </c>
      <c r="AH340" s="85">
        <f t="shared" si="75"/>
        <v>0</v>
      </c>
      <c r="AI340" s="18">
        <f t="shared" si="76"/>
        <v>1.9999999999999574E-2</v>
      </c>
      <c r="AJ340" s="15">
        <f t="shared" si="77"/>
        <v>-5048</v>
      </c>
      <c r="AK340" s="81"/>
      <c r="AL340"/>
      <c r="AM340"/>
      <c r="AN340"/>
    </row>
    <row r="341" spans="1:40" ht="18.75">
      <c r="A341" s="19">
        <v>332</v>
      </c>
      <c r="B341" s="19" t="s">
        <v>577</v>
      </c>
      <c r="C341" s="19">
        <v>325</v>
      </c>
      <c r="D341" s="21"/>
      <c r="E341" s="34">
        <f t="shared" si="68"/>
        <v>114</v>
      </c>
      <c r="F341" s="35">
        <f t="shared" si="69"/>
        <v>684643</v>
      </c>
      <c r="G341" s="34">
        <f t="shared" si="70"/>
        <v>43.08</v>
      </c>
      <c r="H341" s="36">
        <f t="shared" si="71"/>
        <v>271352</v>
      </c>
      <c r="I341" s="21"/>
      <c r="J341" s="19">
        <v>0</v>
      </c>
      <c r="K341" s="19">
        <v>0</v>
      </c>
      <c r="L341" s="16"/>
      <c r="M341" s="16"/>
      <c r="N341" s="36">
        <f t="shared" si="72"/>
        <v>684643</v>
      </c>
      <c r="O341" s="36">
        <f t="shared" si="73"/>
        <v>271352</v>
      </c>
      <c r="P341" s="20"/>
      <c r="Q341" s="85">
        <f t="shared" si="65"/>
        <v>1912147.08</v>
      </c>
      <c r="R341" s="20"/>
      <c r="S341" s="15">
        <f t="shared" si="66"/>
        <v>0</v>
      </c>
      <c r="T341" s="122">
        <v>332</v>
      </c>
      <c r="U341" s="71">
        <v>114</v>
      </c>
      <c r="V341" s="71">
        <v>684643</v>
      </c>
      <c r="W341" s="15">
        <f t="shared" si="67"/>
        <v>0</v>
      </c>
      <c r="X341">
        <v>332</v>
      </c>
      <c r="Y341">
        <v>43.08</v>
      </c>
      <c r="Z341">
        <v>271352</v>
      </c>
      <c r="AA341"/>
      <c r="AB341" s="115">
        <f>dec!E341</f>
        <v>114</v>
      </c>
      <c r="AC341" s="113">
        <f>dec!F341</f>
        <v>684643</v>
      </c>
      <c r="AD341" s="115">
        <f>dec!G341</f>
        <v>38</v>
      </c>
      <c r="AE341" s="113">
        <f>dec!H341</f>
        <v>260688</v>
      </c>
      <c r="AF341" s="16"/>
      <c r="AG341" s="18">
        <f t="shared" si="74"/>
        <v>0</v>
      </c>
      <c r="AH341" s="85">
        <f t="shared" si="75"/>
        <v>0</v>
      </c>
      <c r="AI341" s="18">
        <f t="shared" si="76"/>
        <v>5.0799999999999983</v>
      </c>
      <c r="AJ341" s="15">
        <f t="shared" si="77"/>
        <v>10664</v>
      </c>
      <c r="AK341" s="81"/>
      <c r="AL341"/>
      <c r="AM341"/>
      <c r="AN341"/>
    </row>
    <row r="342" spans="1:40" s="1" customFormat="1" ht="18.75">
      <c r="A342" s="17">
        <v>333</v>
      </c>
      <c r="B342" s="17" t="s">
        <v>505</v>
      </c>
      <c r="C342" s="17">
        <v>326</v>
      </c>
      <c r="D342" s="21"/>
      <c r="E342" s="34">
        <f t="shared" si="68"/>
        <v>0</v>
      </c>
      <c r="F342" s="35">
        <f t="shared" si="69"/>
        <v>0</v>
      </c>
      <c r="G342" s="34">
        <f t="shared" si="70"/>
        <v>0</v>
      </c>
      <c r="H342" s="36">
        <f t="shared" si="71"/>
        <v>0</v>
      </c>
      <c r="I342" s="21"/>
      <c r="J342" s="17">
        <v>0</v>
      </c>
      <c r="K342" s="17">
        <v>0</v>
      </c>
      <c r="L342" s="16"/>
      <c r="M342" s="16"/>
      <c r="N342" s="36">
        <f t="shared" si="72"/>
        <v>0</v>
      </c>
      <c r="O342" s="36">
        <f t="shared" si="73"/>
        <v>0</v>
      </c>
      <c r="P342" s="16"/>
      <c r="Q342" s="85">
        <f t="shared" si="65"/>
        <v>0</v>
      </c>
      <c r="R342" s="16"/>
      <c r="S342" s="15">
        <f t="shared" si="66"/>
        <v>0</v>
      </c>
      <c r="T342">
        <v>333</v>
      </c>
      <c r="U342"/>
      <c r="V342"/>
      <c r="W342" s="15">
        <f t="shared" si="67"/>
        <v>0</v>
      </c>
      <c r="X342">
        <v>333</v>
      </c>
      <c r="Y342"/>
      <c r="Z342"/>
      <c r="AA342"/>
      <c r="AB342" s="115">
        <f>dec!E342</f>
        <v>0</v>
      </c>
      <c r="AC342" s="113">
        <f>dec!F342</f>
        <v>0</v>
      </c>
      <c r="AD342" s="115">
        <f>dec!G342</f>
        <v>0</v>
      </c>
      <c r="AE342" s="113">
        <f>dec!H342</f>
        <v>0</v>
      </c>
      <c r="AF342" s="16"/>
      <c r="AG342" s="18">
        <f t="shared" si="74"/>
        <v>0</v>
      </c>
      <c r="AH342" s="85">
        <f t="shared" si="75"/>
        <v>0</v>
      </c>
      <c r="AI342" s="18">
        <f t="shared" si="76"/>
        <v>0</v>
      </c>
      <c r="AJ342" s="15">
        <f t="shared" si="77"/>
        <v>0</v>
      </c>
      <c r="AK342" s="81"/>
      <c r="AL342"/>
      <c r="AM342"/>
      <c r="AN342"/>
    </row>
    <row r="343" spans="1:40" s="1" customFormat="1" ht="18.75">
      <c r="A343" s="17">
        <v>334</v>
      </c>
      <c r="B343" s="17" t="s">
        <v>506</v>
      </c>
      <c r="C343" s="17">
        <v>327</v>
      </c>
      <c r="D343" s="21"/>
      <c r="E343" s="34">
        <f t="shared" si="68"/>
        <v>0</v>
      </c>
      <c r="F343" s="35">
        <f t="shared" si="69"/>
        <v>0</v>
      </c>
      <c r="G343" s="34">
        <f t="shared" si="70"/>
        <v>0</v>
      </c>
      <c r="H343" s="36">
        <f t="shared" si="71"/>
        <v>0</v>
      </c>
      <c r="I343" s="21"/>
      <c r="J343" s="17">
        <v>0</v>
      </c>
      <c r="K343" s="17">
        <v>0</v>
      </c>
      <c r="L343" s="16"/>
      <c r="M343" s="16"/>
      <c r="N343" s="36">
        <f t="shared" si="72"/>
        <v>0</v>
      </c>
      <c r="O343" s="36">
        <f t="shared" si="73"/>
        <v>0</v>
      </c>
      <c r="P343" s="16"/>
      <c r="Q343" s="85">
        <f t="shared" si="65"/>
        <v>0</v>
      </c>
      <c r="R343" s="16"/>
      <c r="S343" s="15">
        <f t="shared" si="66"/>
        <v>0</v>
      </c>
      <c r="T343">
        <v>334</v>
      </c>
      <c r="U343"/>
      <c r="V343"/>
      <c r="W343" s="15">
        <f t="shared" si="67"/>
        <v>0</v>
      </c>
      <c r="X343">
        <v>334</v>
      </c>
      <c r="Y343"/>
      <c r="Z343"/>
      <c r="AA343"/>
      <c r="AB343" s="115">
        <f>dec!E343</f>
        <v>0</v>
      </c>
      <c r="AC343" s="113">
        <f>dec!F343</f>
        <v>0</v>
      </c>
      <c r="AD343" s="115">
        <f>dec!G343</f>
        <v>0</v>
      </c>
      <c r="AE343" s="113">
        <f>dec!H343</f>
        <v>0</v>
      </c>
      <c r="AF343" s="16"/>
      <c r="AG343" s="18">
        <f t="shared" si="74"/>
        <v>0</v>
      </c>
      <c r="AH343" s="85">
        <f t="shared" si="75"/>
        <v>0</v>
      </c>
      <c r="AI343" s="18">
        <f t="shared" si="76"/>
        <v>0</v>
      </c>
      <c r="AJ343" s="15">
        <f t="shared" si="77"/>
        <v>0</v>
      </c>
      <c r="AK343" s="81"/>
      <c r="AL343"/>
      <c r="AM343"/>
      <c r="AN343"/>
    </row>
    <row r="344" spans="1:40" s="1" customFormat="1" ht="18.75">
      <c r="A344" s="17">
        <v>335</v>
      </c>
      <c r="B344" s="17" t="s">
        <v>510</v>
      </c>
      <c r="C344" s="17">
        <v>335</v>
      </c>
      <c r="D344" s="21"/>
      <c r="E344" s="34">
        <f t="shared" si="68"/>
        <v>0</v>
      </c>
      <c r="F344" s="35">
        <f t="shared" si="69"/>
        <v>0</v>
      </c>
      <c r="G344" s="34">
        <f t="shared" si="70"/>
        <v>0</v>
      </c>
      <c r="H344" s="36">
        <f t="shared" si="71"/>
        <v>0</v>
      </c>
      <c r="I344" s="21"/>
      <c r="J344" s="17">
        <v>0</v>
      </c>
      <c r="K344" s="17">
        <v>0</v>
      </c>
      <c r="L344" s="16"/>
      <c r="M344" s="16"/>
      <c r="N344" s="36">
        <f t="shared" si="72"/>
        <v>0</v>
      </c>
      <c r="O344" s="36">
        <f t="shared" si="73"/>
        <v>0</v>
      </c>
      <c r="P344" s="16"/>
      <c r="Q344" s="85">
        <f t="shared" si="65"/>
        <v>0</v>
      </c>
      <c r="R344" s="16"/>
      <c r="S344" s="15">
        <f t="shared" si="66"/>
        <v>0</v>
      </c>
      <c r="T344">
        <v>335</v>
      </c>
      <c r="U344"/>
      <c r="V344"/>
      <c r="W344" s="15">
        <f t="shared" si="67"/>
        <v>0</v>
      </c>
      <c r="X344">
        <v>335</v>
      </c>
      <c r="Y344"/>
      <c r="Z344"/>
      <c r="AA344"/>
      <c r="AB344" s="115">
        <f>dec!E344</f>
        <v>0</v>
      </c>
      <c r="AC344" s="113">
        <f>dec!F344</f>
        <v>0</v>
      </c>
      <c r="AD344" s="115">
        <f>dec!G344</f>
        <v>0</v>
      </c>
      <c r="AE344" s="113">
        <f>dec!H344</f>
        <v>0</v>
      </c>
      <c r="AF344" s="16"/>
      <c r="AG344" s="18">
        <f t="shared" si="74"/>
        <v>0</v>
      </c>
      <c r="AH344" s="85">
        <f t="shared" si="75"/>
        <v>0</v>
      </c>
      <c r="AI344" s="18">
        <f t="shared" si="76"/>
        <v>0</v>
      </c>
      <c r="AJ344" s="15">
        <f t="shared" si="77"/>
        <v>0</v>
      </c>
      <c r="AK344" s="81"/>
      <c r="AL344"/>
      <c r="AM344"/>
      <c r="AN344"/>
    </row>
    <row r="345" spans="1:40" ht="18.75">
      <c r="A345" s="19">
        <v>336</v>
      </c>
      <c r="B345" s="19" t="s">
        <v>841</v>
      </c>
      <c r="C345" s="19">
        <v>336</v>
      </c>
      <c r="D345" s="21"/>
      <c r="E345" s="34">
        <f t="shared" si="68"/>
        <v>0</v>
      </c>
      <c r="F345" s="35">
        <f t="shared" si="69"/>
        <v>0</v>
      </c>
      <c r="G345" s="34">
        <f t="shared" si="70"/>
        <v>19.21</v>
      </c>
      <c r="H345" s="36">
        <f t="shared" si="71"/>
        <v>123174</v>
      </c>
      <c r="I345" s="21"/>
      <c r="J345" s="19">
        <v>0</v>
      </c>
      <c r="K345" s="19">
        <v>0</v>
      </c>
      <c r="L345" s="16"/>
      <c r="M345" s="16"/>
      <c r="N345" s="36">
        <f t="shared" si="72"/>
        <v>0</v>
      </c>
      <c r="O345" s="36">
        <f t="shared" si="73"/>
        <v>123174</v>
      </c>
      <c r="P345" s="20"/>
      <c r="Q345" s="85">
        <f t="shared" si="65"/>
        <v>246367.21000000002</v>
      </c>
      <c r="R345" s="20"/>
      <c r="S345" s="15">
        <f t="shared" si="66"/>
        <v>0</v>
      </c>
      <c r="T345">
        <v>336</v>
      </c>
      <c r="U345"/>
      <c r="V345"/>
      <c r="W345" s="15">
        <f t="shared" si="67"/>
        <v>0</v>
      </c>
      <c r="X345">
        <v>336</v>
      </c>
      <c r="Y345">
        <v>19.21</v>
      </c>
      <c r="Z345">
        <v>123174</v>
      </c>
      <c r="AA345"/>
      <c r="AB345" s="115">
        <f>dec!E345</f>
        <v>0</v>
      </c>
      <c r="AC345" s="113">
        <f>dec!F345</f>
        <v>0</v>
      </c>
      <c r="AD345" s="115">
        <f>dec!G345</f>
        <v>20</v>
      </c>
      <c r="AE345" s="113">
        <f>dec!H345</f>
        <v>127800</v>
      </c>
      <c r="AF345" s="16"/>
      <c r="AG345" s="18">
        <f t="shared" si="74"/>
        <v>0</v>
      </c>
      <c r="AH345" s="85">
        <f t="shared" si="75"/>
        <v>0</v>
      </c>
      <c r="AI345" s="18">
        <f t="shared" si="76"/>
        <v>-0.78999999999999915</v>
      </c>
      <c r="AJ345" s="15">
        <f t="shared" si="77"/>
        <v>-4626</v>
      </c>
      <c r="AK345" s="81"/>
      <c r="AL345"/>
      <c r="AM345"/>
      <c r="AN345"/>
    </row>
    <row r="346" spans="1:40" s="1" customFormat="1" ht="18.75">
      <c r="A346" s="17">
        <v>337</v>
      </c>
      <c r="B346" s="17" t="s">
        <v>511</v>
      </c>
      <c r="C346" s="17">
        <v>337</v>
      </c>
      <c r="D346" s="21"/>
      <c r="E346" s="34">
        <f t="shared" si="68"/>
        <v>45.959999999999994</v>
      </c>
      <c r="F346" s="35">
        <f t="shared" si="69"/>
        <v>269713</v>
      </c>
      <c r="G346" s="34">
        <f t="shared" si="70"/>
        <v>6.1</v>
      </c>
      <c r="H346" s="36">
        <f t="shared" si="71"/>
        <v>71711</v>
      </c>
      <c r="I346" s="21"/>
      <c r="J346" s="17">
        <v>0</v>
      </c>
      <c r="K346" s="17">
        <v>0</v>
      </c>
      <c r="L346" s="16"/>
      <c r="M346" s="16"/>
      <c r="N346" s="36">
        <f t="shared" si="72"/>
        <v>269713</v>
      </c>
      <c r="O346" s="36">
        <f t="shared" si="73"/>
        <v>71711</v>
      </c>
      <c r="P346" s="16"/>
      <c r="Q346" s="85">
        <f t="shared" si="65"/>
        <v>682900.06</v>
      </c>
      <c r="R346" s="16"/>
      <c r="S346" s="15">
        <f t="shared" si="66"/>
        <v>0</v>
      </c>
      <c r="T346" s="122">
        <v>337</v>
      </c>
      <c r="U346" s="71">
        <v>45.959999999999994</v>
      </c>
      <c r="V346" s="71">
        <v>269713</v>
      </c>
      <c r="W346" s="15">
        <f t="shared" si="67"/>
        <v>0</v>
      </c>
      <c r="X346">
        <v>337</v>
      </c>
      <c r="Y346">
        <v>6.1</v>
      </c>
      <c r="Z346">
        <v>71711</v>
      </c>
      <c r="AA346"/>
      <c r="AB346" s="115">
        <f>dec!E346</f>
        <v>46</v>
      </c>
      <c r="AC346" s="113">
        <f>dec!F346</f>
        <v>249559</v>
      </c>
      <c r="AD346" s="115">
        <f>dec!G346</f>
        <v>5</v>
      </c>
      <c r="AE346" s="113">
        <f>dec!H346</f>
        <v>61392</v>
      </c>
      <c r="AF346" s="16"/>
      <c r="AG346" s="18">
        <f t="shared" si="74"/>
        <v>-4.0000000000006253E-2</v>
      </c>
      <c r="AH346" s="85">
        <f t="shared" si="75"/>
        <v>20154</v>
      </c>
      <c r="AI346" s="18">
        <f t="shared" si="76"/>
        <v>1.0999999999999996</v>
      </c>
      <c r="AJ346" s="15">
        <f t="shared" si="77"/>
        <v>10319</v>
      </c>
      <c r="AK346" s="81"/>
      <c r="AL346"/>
      <c r="AM346"/>
      <c r="AN346"/>
    </row>
    <row r="347" spans="1:40" s="1" customFormat="1" ht="18.75">
      <c r="A347" s="17">
        <v>338</v>
      </c>
      <c r="B347" s="17" t="s">
        <v>512</v>
      </c>
      <c r="C347" s="17">
        <v>338</v>
      </c>
      <c r="D347" s="21"/>
      <c r="E347" s="34">
        <f t="shared" si="68"/>
        <v>0</v>
      </c>
      <c r="F347" s="35">
        <f t="shared" si="69"/>
        <v>0</v>
      </c>
      <c r="G347" s="34">
        <f t="shared" si="70"/>
        <v>0</v>
      </c>
      <c r="H347" s="36">
        <f t="shared" si="71"/>
        <v>0</v>
      </c>
      <c r="I347" s="21"/>
      <c r="J347" s="17">
        <v>0</v>
      </c>
      <c r="K347" s="17">
        <v>0</v>
      </c>
      <c r="L347" s="16"/>
      <c r="M347" s="16"/>
      <c r="N347" s="36">
        <f t="shared" si="72"/>
        <v>0</v>
      </c>
      <c r="O347" s="36">
        <f t="shared" si="73"/>
        <v>0</v>
      </c>
      <c r="P347" s="16"/>
      <c r="Q347" s="85">
        <f t="shared" si="65"/>
        <v>0</v>
      </c>
      <c r="R347" s="16"/>
      <c r="S347" s="15">
        <f t="shared" si="66"/>
        <v>0</v>
      </c>
      <c r="T347">
        <v>338</v>
      </c>
      <c r="U347"/>
      <c r="V347"/>
      <c r="W347" s="15">
        <f t="shared" si="67"/>
        <v>0</v>
      </c>
      <c r="X347">
        <v>338</v>
      </c>
      <c r="Y347"/>
      <c r="Z347"/>
      <c r="AA347"/>
      <c r="AB347" s="115">
        <f>dec!E347</f>
        <v>0</v>
      </c>
      <c r="AC347" s="113">
        <f>dec!F347</f>
        <v>0</v>
      </c>
      <c r="AD347" s="115">
        <f>dec!G347</f>
        <v>0</v>
      </c>
      <c r="AE347" s="113">
        <f>dec!H347</f>
        <v>0</v>
      </c>
      <c r="AF347" s="16"/>
      <c r="AG347" s="18">
        <f t="shared" si="74"/>
        <v>0</v>
      </c>
      <c r="AH347" s="85">
        <f t="shared" si="75"/>
        <v>0</v>
      </c>
      <c r="AI347" s="18">
        <f t="shared" si="76"/>
        <v>0</v>
      </c>
      <c r="AJ347" s="15">
        <f t="shared" si="77"/>
        <v>0</v>
      </c>
      <c r="AK347" s="81"/>
      <c r="AL347"/>
      <c r="AM347"/>
      <c r="AN347"/>
    </row>
    <row r="348" spans="1:40" s="1" customFormat="1" ht="18.75">
      <c r="A348" s="17">
        <v>339</v>
      </c>
      <c r="B348" s="17" t="s">
        <v>513</v>
      </c>
      <c r="C348" s="17">
        <v>339</v>
      </c>
      <c r="D348" s="21"/>
      <c r="E348" s="34">
        <f t="shared" si="68"/>
        <v>0</v>
      </c>
      <c r="F348" s="35">
        <f t="shared" si="69"/>
        <v>0</v>
      </c>
      <c r="G348" s="34">
        <f t="shared" si="70"/>
        <v>0</v>
      </c>
      <c r="H348" s="36">
        <f t="shared" si="71"/>
        <v>0</v>
      </c>
      <c r="I348" s="21"/>
      <c r="J348" s="17">
        <v>0</v>
      </c>
      <c r="K348" s="17">
        <v>0</v>
      </c>
      <c r="L348" s="16"/>
      <c r="M348" s="16"/>
      <c r="N348" s="36">
        <f t="shared" si="72"/>
        <v>0</v>
      </c>
      <c r="O348" s="36">
        <f t="shared" si="73"/>
        <v>0</v>
      </c>
      <c r="P348" s="16"/>
      <c r="Q348" s="85">
        <f t="shared" si="65"/>
        <v>0</v>
      </c>
      <c r="R348" s="16"/>
      <c r="S348" s="15">
        <f t="shared" si="66"/>
        <v>0</v>
      </c>
      <c r="T348">
        <v>339</v>
      </c>
      <c r="U348"/>
      <c r="V348"/>
      <c r="W348" s="15">
        <f t="shared" si="67"/>
        <v>0</v>
      </c>
      <c r="X348">
        <v>339</v>
      </c>
      <c r="Y348"/>
      <c r="Z348"/>
      <c r="AA348"/>
      <c r="AB348" s="115">
        <f>dec!E348</f>
        <v>0</v>
      </c>
      <c r="AC348" s="113">
        <f>dec!F348</f>
        <v>0</v>
      </c>
      <c r="AD348" s="115">
        <f>dec!G348</f>
        <v>0</v>
      </c>
      <c r="AE348" s="113">
        <f>dec!H348</f>
        <v>0</v>
      </c>
      <c r="AF348" s="16"/>
      <c r="AG348" s="18">
        <f t="shared" si="74"/>
        <v>0</v>
      </c>
      <c r="AH348" s="85">
        <f t="shared" si="75"/>
        <v>0</v>
      </c>
      <c r="AI348" s="18">
        <f t="shared" si="76"/>
        <v>0</v>
      </c>
      <c r="AJ348" s="15">
        <f t="shared" si="77"/>
        <v>0</v>
      </c>
      <c r="AK348" s="81"/>
      <c r="AL348"/>
      <c r="AM348"/>
      <c r="AN348"/>
    </row>
    <row r="349" spans="1:40" ht="18.75">
      <c r="A349" s="19">
        <v>340</v>
      </c>
      <c r="B349" s="19" t="s">
        <v>909</v>
      </c>
      <c r="C349" s="19">
        <v>340</v>
      </c>
      <c r="D349" s="21"/>
      <c r="E349" s="34">
        <f t="shared" si="68"/>
        <v>18.409999999999997</v>
      </c>
      <c r="F349" s="35">
        <f t="shared" si="69"/>
        <v>102805</v>
      </c>
      <c r="G349" s="34">
        <f t="shared" si="70"/>
        <v>17.57</v>
      </c>
      <c r="H349" s="36">
        <f t="shared" si="71"/>
        <v>97876</v>
      </c>
      <c r="I349" s="21"/>
      <c r="J349" s="19">
        <v>0</v>
      </c>
      <c r="K349" s="19">
        <v>0</v>
      </c>
      <c r="L349" s="16"/>
      <c r="M349" s="16"/>
      <c r="N349" s="36">
        <f t="shared" si="72"/>
        <v>102805</v>
      </c>
      <c r="O349" s="36">
        <f t="shared" si="73"/>
        <v>97876</v>
      </c>
      <c r="P349" s="20"/>
      <c r="Q349" s="85">
        <f t="shared" si="65"/>
        <v>401397.98</v>
      </c>
      <c r="R349" s="20"/>
      <c r="S349" s="15">
        <f t="shared" si="66"/>
        <v>0</v>
      </c>
      <c r="T349" s="122">
        <v>340</v>
      </c>
      <c r="U349" s="71">
        <v>18.409999999999997</v>
      </c>
      <c r="V349" s="71">
        <v>102805</v>
      </c>
      <c r="W349" s="15">
        <f t="shared" si="67"/>
        <v>0</v>
      </c>
      <c r="X349">
        <v>340</v>
      </c>
      <c r="Y349">
        <v>17.57</v>
      </c>
      <c r="Z349">
        <v>97876</v>
      </c>
      <c r="AA349"/>
      <c r="AB349" s="115">
        <f>dec!E349</f>
        <v>18</v>
      </c>
      <c r="AC349" s="113">
        <f>dec!F349</f>
        <v>98000</v>
      </c>
      <c r="AD349" s="115">
        <f>dec!G349</f>
        <v>17</v>
      </c>
      <c r="AE349" s="113">
        <f>dec!H349</f>
        <v>99181</v>
      </c>
      <c r="AF349" s="16"/>
      <c r="AG349" s="18">
        <f t="shared" si="74"/>
        <v>0.40999999999999659</v>
      </c>
      <c r="AH349" s="85">
        <f t="shared" si="75"/>
        <v>4805</v>
      </c>
      <c r="AI349" s="18">
        <f t="shared" si="76"/>
        <v>0.57000000000000028</v>
      </c>
      <c r="AJ349" s="15">
        <f t="shared" si="77"/>
        <v>-1305</v>
      </c>
      <c r="AK349" s="81"/>
      <c r="AL349"/>
      <c r="AM349"/>
      <c r="AN349"/>
    </row>
    <row r="350" spans="1:40" ht="18.75">
      <c r="A350" s="19">
        <v>341</v>
      </c>
      <c r="B350" s="19" t="s">
        <v>910</v>
      </c>
      <c r="C350" s="19">
        <v>341</v>
      </c>
      <c r="D350" s="21"/>
      <c r="E350" s="34">
        <f t="shared" si="68"/>
        <v>31.92</v>
      </c>
      <c r="F350" s="35">
        <f t="shared" si="69"/>
        <v>169504</v>
      </c>
      <c r="G350" s="34">
        <f t="shared" si="70"/>
        <v>1</v>
      </c>
      <c r="H350" s="36">
        <f t="shared" si="71"/>
        <v>5000</v>
      </c>
      <c r="I350" s="21"/>
      <c r="J350" s="19">
        <v>0</v>
      </c>
      <c r="K350" s="19">
        <v>0</v>
      </c>
      <c r="L350" s="16"/>
      <c r="M350" s="16"/>
      <c r="N350" s="36">
        <f t="shared" si="72"/>
        <v>169504</v>
      </c>
      <c r="O350" s="36">
        <f t="shared" si="73"/>
        <v>5000</v>
      </c>
      <c r="P350" s="20"/>
      <c r="Q350" s="85">
        <f t="shared" si="65"/>
        <v>349040.92000000004</v>
      </c>
      <c r="R350" s="20"/>
      <c r="S350" s="15">
        <f t="shared" si="66"/>
        <v>0</v>
      </c>
      <c r="T350" s="122">
        <v>341</v>
      </c>
      <c r="U350" s="71">
        <v>31.92</v>
      </c>
      <c r="V350" s="71">
        <v>169504</v>
      </c>
      <c r="W350" s="15">
        <f t="shared" si="67"/>
        <v>0</v>
      </c>
      <c r="X350">
        <v>341</v>
      </c>
      <c r="Y350">
        <v>1</v>
      </c>
      <c r="Z350">
        <v>5000</v>
      </c>
      <c r="AA350"/>
      <c r="AB350" s="115">
        <f>dec!E350</f>
        <v>32</v>
      </c>
      <c r="AC350" s="113">
        <f>dec!F350</f>
        <v>169190</v>
      </c>
      <c r="AD350" s="115">
        <f>dec!G350</f>
        <v>2</v>
      </c>
      <c r="AE350" s="113">
        <f>dec!H350</f>
        <v>10000</v>
      </c>
      <c r="AF350" s="16"/>
      <c r="AG350" s="18">
        <f t="shared" si="74"/>
        <v>-7.9999999999998295E-2</v>
      </c>
      <c r="AH350" s="85">
        <f t="shared" si="75"/>
        <v>314</v>
      </c>
      <c r="AI350" s="18">
        <f t="shared" si="76"/>
        <v>-1</v>
      </c>
      <c r="AJ350" s="15">
        <f t="shared" si="77"/>
        <v>-5000</v>
      </c>
      <c r="AK350" s="81"/>
      <c r="AL350"/>
      <c r="AM350"/>
      <c r="AN350"/>
    </row>
    <row r="351" spans="1:40" s="1" customFormat="1" ht="18.75">
      <c r="A351" s="17">
        <v>342</v>
      </c>
      <c r="B351" s="17" t="s">
        <v>514</v>
      </c>
      <c r="C351" s="17">
        <v>342</v>
      </c>
      <c r="D351" s="21"/>
      <c r="E351" s="34">
        <f t="shared" si="68"/>
        <v>0</v>
      </c>
      <c r="F351" s="35">
        <f t="shared" si="69"/>
        <v>0</v>
      </c>
      <c r="G351" s="34">
        <f t="shared" si="70"/>
        <v>1.1599999999999999</v>
      </c>
      <c r="H351" s="36">
        <f t="shared" si="71"/>
        <v>8571</v>
      </c>
      <c r="I351" s="21"/>
      <c r="J351" s="17">
        <v>0</v>
      </c>
      <c r="K351" s="17">
        <v>0</v>
      </c>
      <c r="L351" s="16"/>
      <c r="M351" s="16"/>
      <c r="N351" s="36">
        <f t="shared" si="72"/>
        <v>0</v>
      </c>
      <c r="O351" s="36">
        <f t="shared" si="73"/>
        <v>8571</v>
      </c>
      <c r="P351" s="16"/>
      <c r="Q351" s="85">
        <f t="shared" si="65"/>
        <v>17143.16</v>
      </c>
      <c r="R351" s="16"/>
      <c r="S351" s="15">
        <f t="shared" si="66"/>
        <v>0</v>
      </c>
      <c r="T351">
        <v>342</v>
      </c>
      <c r="U351"/>
      <c r="V351"/>
      <c r="W351" s="15">
        <f t="shared" si="67"/>
        <v>0</v>
      </c>
      <c r="X351">
        <v>342</v>
      </c>
      <c r="Y351">
        <v>1.1599999999999999</v>
      </c>
      <c r="Z351">
        <v>8571</v>
      </c>
      <c r="AA351"/>
      <c r="AB351" s="115">
        <f>dec!E351</f>
        <v>0</v>
      </c>
      <c r="AC351" s="113">
        <f>dec!F351</f>
        <v>0</v>
      </c>
      <c r="AD351" s="115">
        <f>dec!G351</f>
        <v>1</v>
      </c>
      <c r="AE351" s="113">
        <f>dec!H351</f>
        <v>10700</v>
      </c>
      <c r="AF351" s="16"/>
      <c r="AG351" s="18">
        <f t="shared" si="74"/>
        <v>0</v>
      </c>
      <c r="AH351" s="85">
        <f t="shared" si="75"/>
        <v>0</v>
      </c>
      <c r="AI351" s="18">
        <f t="shared" si="76"/>
        <v>0.15999999999999992</v>
      </c>
      <c r="AJ351" s="15">
        <f t="shared" si="77"/>
        <v>-2129</v>
      </c>
      <c r="AK351" s="81"/>
      <c r="AL351"/>
      <c r="AM351"/>
      <c r="AN351"/>
    </row>
    <row r="352" spans="1:40" ht="18.75">
      <c r="A352" s="19">
        <v>343</v>
      </c>
      <c r="B352" s="19" t="s">
        <v>788</v>
      </c>
      <c r="C352" s="19">
        <v>343</v>
      </c>
      <c r="D352" s="21"/>
      <c r="E352" s="34">
        <f t="shared" si="68"/>
        <v>30</v>
      </c>
      <c r="F352" s="35">
        <f t="shared" si="69"/>
        <v>150000</v>
      </c>
      <c r="G352" s="34">
        <f t="shared" si="70"/>
        <v>143.63000000000005</v>
      </c>
      <c r="H352" s="36">
        <f t="shared" si="71"/>
        <v>816550</v>
      </c>
      <c r="I352" s="21"/>
      <c r="J352" s="19">
        <v>0</v>
      </c>
      <c r="K352" s="19">
        <v>0</v>
      </c>
      <c r="L352" s="16"/>
      <c r="M352" s="16"/>
      <c r="N352" s="36">
        <f t="shared" si="72"/>
        <v>150000</v>
      </c>
      <c r="O352" s="36">
        <f t="shared" si="73"/>
        <v>816550</v>
      </c>
      <c r="P352" s="20"/>
      <c r="Q352" s="85">
        <f t="shared" si="65"/>
        <v>1933273.63</v>
      </c>
      <c r="R352" s="20"/>
      <c r="S352" s="15">
        <f t="shared" si="66"/>
        <v>0</v>
      </c>
      <c r="T352" s="122">
        <v>343</v>
      </c>
      <c r="U352" s="71">
        <v>30</v>
      </c>
      <c r="V352" s="71">
        <v>150000</v>
      </c>
      <c r="W352" s="15">
        <f t="shared" si="67"/>
        <v>0</v>
      </c>
      <c r="X352">
        <v>343</v>
      </c>
      <c r="Y352">
        <v>143.63000000000005</v>
      </c>
      <c r="Z352">
        <v>816550</v>
      </c>
      <c r="AA352"/>
      <c r="AB352" s="115">
        <f>dec!E352</f>
        <v>30</v>
      </c>
      <c r="AC352" s="113">
        <f>dec!F352</f>
        <v>216487</v>
      </c>
      <c r="AD352" s="115">
        <f>dec!G352</f>
        <v>140</v>
      </c>
      <c r="AE352" s="113">
        <f>dec!H352</f>
        <v>785601</v>
      </c>
      <c r="AF352" s="16"/>
      <c r="AG352" s="18">
        <f t="shared" si="74"/>
        <v>0</v>
      </c>
      <c r="AH352" s="85">
        <f t="shared" si="75"/>
        <v>-66487</v>
      </c>
      <c r="AI352" s="18">
        <f t="shared" si="76"/>
        <v>3.6300000000000523</v>
      </c>
      <c r="AJ352" s="15">
        <f t="shared" si="77"/>
        <v>30949</v>
      </c>
      <c r="AK352" s="81"/>
      <c r="AL352"/>
      <c r="AM352"/>
      <c r="AN352"/>
    </row>
    <row r="353" spans="1:40" s="1" customFormat="1" ht="18.75">
      <c r="A353" s="17">
        <v>344</v>
      </c>
      <c r="B353" s="17" t="s">
        <v>515</v>
      </c>
      <c r="C353" s="17">
        <v>344</v>
      </c>
      <c r="D353" s="21"/>
      <c r="E353" s="34">
        <f t="shared" si="68"/>
        <v>0</v>
      </c>
      <c r="F353" s="35">
        <f t="shared" si="69"/>
        <v>0</v>
      </c>
      <c r="G353" s="34">
        <f t="shared" si="70"/>
        <v>3.8</v>
      </c>
      <c r="H353" s="36">
        <f t="shared" si="71"/>
        <v>28183</v>
      </c>
      <c r="I353" s="21"/>
      <c r="J353" s="17">
        <v>0</v>
      </c>
      <c r="K353" s="17">
        <v>0</v>
      </c>
      <c r="L353" s="16"/>
      <c r="M353" s="16"/>
      <c r="N353" s="36">
        <f t="shared" si="72"/>
        <v>0</v>
      </c>
      <c r="O353" s="36">
        <f t="shared" si="73"/>
        <v>28183</v>
      </c>
      <c r="P353" s="16"/>
      <c r="Q353" s="85">
        <f t="shared" si="65"/>
        <v>56369.8</v>
      </c>
      <c r="R353" s="16"/>
      <c r="S353" s="15">
        <f t="shared" si="66"/>
        <v>0</v>
      </c>
      <c r="T353">
        <v>344</v>
      </c>
      <c r="U353"/>
      <c r="V353"/>
      <c r="W353" s="15">
        <f t="shared" si="67"/>
        <v>0</v>
      </c>
      <c r="X353">
        <v>344</v>
      </c>
      <c r="Y353">
        <v>3.8</v>
      </c>
      <c r="Z353">
        <v>28183</v>
      </c>
      <c r="AA353"/>
      <c r="AB353" s="115">
        <f>dec!E353</f>
        <v>0</v>
      </c>
      <c r="AC353" s="113">
        <f>dec!F353</f>
        <v>0</v>
      </c>
      <c r="AD353" s="115">
        <f>dec!G353</f>
        <v>4</v>
      </c>
      <c r="AE353" s="113">
        <f>dec!H353</f>
        <v>30800</v>
      </c>
      <c r="AF353" s="16"/>
      <c r="AG353" s="18">
        <f t="shared" si="74"/>
        <v>0</v>
      </c>
      <c r="AH353" s="85">
        <f t="shared" si="75"/>
        <v>0</v>
      </c>
      <c r="AI353" s="18">
        <f t="shared" si="76"/>
        <v>-0.20000000000000018</v>
      </c>
      <c r="AJ353" s="15">
        <f t="shared" si="77"/>
        <v>-2617</v>
      </c>
      <c r="AK353" s="81"/>
      <c r="AL353"/>
      <c r="AM353"/>
      <c r="AN353"/>
    </row>
    <row r="354" spans="1:40" s="1" customFormat="1" ht="18.75">
      <c r="A354" s="17">
        <v>345</v>
      </c>
      <c r="B354" s="17" t="s">
        <v>516</v>
      </c>
      <c r="C354" s="17">
        <v>345</v>
      </c>
      <c r="D354" s="21"/>
      <c r="E354" s="34">
        <f t="shared" si="68"/>
        <v>0</v>
      </c>
      <c r="F354" s="35">
        <f t="shared" si="69"/>
        <v>0</v>
      </c>
      <c r="G354" s="34">
        <f t="shared" si="70"/>
        <v>0</v>
      </c>
      <c r="H354" s="36">
        <f t="shared" si="71"/>
        <v>0</v>
      </c>
      <c r="I354" s="21"/>
      <c r="J354" s="17">
        <v>0</v>
      </c>
      <c r="K354" s="17">
        <v>0</v>
      </c>
      <c r="L354" s="16"/>
      <c r="M354" s="16"/>
      <c r="N354" s="36">
        <f t="shared" si="72"/>
        <v>0</v>
      </c>
      <c r="O354" s="36">
        <f t="shared" si="73"/>
        <v>0</v>
      </c>
      <c r="P354" s="16"/>
      <c r="Q354" s="85">
        <f t="shared" si="65"/>
        <v>0</v>
      </c>
      <c r="R354" s="16"/>
      <c r="S354" s="15">
        <f t="shared" si="66"/>
        <v>0</v>
      </c>
      <c r="T354">
        <v>345</v>
      </c>
      <c r="U354"/>
      <c r="V354"/>
      <c r="W354" s="15">
        <f t="shared" si="67"/>
        <v>0</v>
      </c>
      <c r="X354">
        <v>345</v>
      </c>
      <c r="Y354"/>
      <c r="Z354"/>
      <c r="AA354"/>
      <c r="AB354" s="115">
        <f>dec!E354</f>
        <v>0</v>
      </c>
      <c r="AC354" s="113">
        <f>dec!F354</f>
        <v>0</v>
      </c>
      <c r="AD354" s="115">
        <f>dec!G354</f>
        <v>0</v>
      </c>
      <c r="AE354" s="113">
        <f>dec!H354</f>
        <v>0</v>
      </c>
      <c r="AF354" s="16"/>
      <c r="AG354" s="18">
        <f t="shared" si="74"/>
        <v>0</v>
      </c>
      <c r="AH354" s="85">
        <f t="shared" si="75"/>
        <v>0</v>
      </c>
      <c r="AI354" s="18">
        <f t="shared" si="76"/>
        <v>0</v>
      </c>
      <c r="AJ354" s="15">
        <f t="shared" si="77"/>
        <v>0</v>
      </c>
      <c r="AK354" s="81"/>
      <c r="AL354"/>
      <c r="AM354"/>
      <c r="AN354"/>
    </row>
    <row r="355" spans="1:40" s="1" customFormat="1" ht="18.75">
      <c r="A355" s="17">
        <v>346</v>
      </c>
      <c r="B355" s="17" t="s">
        <v>517</v>
      </c>
      <c r="C355" s="17">
        <v>346</v>
      </c>
      <c r="D355" s="21"/>
      <c r="E355" s="34">
        <f t="shared" si="68"/>
        <v>16</v>
      </c>
      <c r="F355" s="35">
        <f t="shared" si="69"/>
        <v>80000</v>
      </c>
      <c r="G355" s="34">
        <f t="shared" si="70"/>
        <v>3.8499999999999996</v>
      </c>
      <c r="H355" s="36">
        <f t="shared" si="71"/>
        <v>24182</v>
      </c>
      <c r="I355" s="21"/>
      <c r="J355" s="17">
        <v>0</v>
      </c>
      <c r="K355" s="17">
        <v>0</v>
      </c>
      <c r="L355" s="16"/>
      <c r="M355" s="16"/>
      <c r="N355" s="36">
        <f t="shared" si="72"/>
        <v>80000</v>
      </c>
      <c r="O355" s="36">
        <f t="shared" si="73"/>
        <v>24182</v>
      </c>
      <c r="P355" s="16"/>
      <c r="Q355" s="85">
        <f t="shared" si="65"/>
        <v>208383.85</v>
      </c>
      <c r="R355" s="16"/>
      <c r="S355" s="15">
        <f t="shared" si="66"/>
        <v>0</v>
      </c>
      <c r="T355" s="122">
        <v>346</v>
      </c>
      <c r="U355" s="71">
        <v>16</v>
      </c>
      <c r="V355" s="71">
        <v>80000</v>
      </c>
      <c r="W355" s="15">
        <f t="shared" si="67"/>
        <v>0</v>
      </c>
      <c r="X355">
        <v>346</v>
      </c>
      <c r="Y355">
        <v>3.8499999999999996</v>
      </c>
      <c r="Z355">
        <v>24182</v>
      </c>
      <c r="AA355"/>
      <c r="AB355" s="115">
        <f>dec!E355</f>
        <v>11</v>
      </c>
      <c r="AC355" s="113">
        <f>dec!F355</f>
        <v>62000</v>
      </c>
      <c r="AD355" s="115">
        <f>dec!G355</f>
        <v>2</v>
      </c>
      <c r="AE355" s="113">
        <f>dec!H355</f>
        <v>13400</v>
      </c>
      <c r="AF355" s="16"/>
      <c r="AG355" s="18">
        <f t="shared" si="74"/>
        <v>5</v>
      </c>
      <c r="AH355" s="85">
        <f t="shared" si="75"/>
        <v>18000</v>
      </c>
      <c r="AI355" s="18">
        <f t="shared" si="76"/>
        <v>1.8499999999999996</v>
      </c>
      <c r="AJ355" s="15">
        <f t="shared" si="77"/>
        <v>10782</v>
      </c>
      <c r="AK355" s="81"/>
      <c r="AL355"/>
      <c r="AM355"/>
      <c r="AN355"/>
    </row>
    <row r="356" spans="1:40" ht="18.75">
      <c r="A356" s="19">
        <v>347</v>
      </c>
      <c r="B356" s="19" t="s">
        <v>1270</v>
      </c>
      <c r="C356" s="19">
        <v>347</v>
      </c>
      <c r="D356" s="21"/>
      <c r="E356" s="34">
        <f t="shared" si="68"/>
        <v>0</v>
      </c>
      <c r="F356" s="35">
        <f t="shared" si="69"/>
        <v>0</v>
      </c>
      <c r="G356" s="34">
        <f t="shared" si="70"/>
        <v>17.48</v>
      </c>
      <c r="H356" s="36">
        <f t="shared" si="71"/>
        <v>96964</v>
      </c>
      <c r="I356" s="21"/>
      <c r="J356" s="19">
        <v>0</v>
      </c>
      <c r="K356" s="19">
        <v>0</v>
      </c>
      <c r="L356" s="16"/>
      <c r="M356" s="16"/>
      <c r="N356" s="36">
        <f t="shared" si="72"/>
        <v>0</v>
      </c>
      <c r="O356" s="36">
        <f t="shared" si="73"/>
        <v>96964</v>
      </c>
      <c r="P356" s="20"/>
      <c r="Q356" s="85">
        <f t="shared" si="65"/>
        <v>193945.47999999998</v>
      </c>
      <c r="R356" s="20"/>
      <c r="S356" s="15">
        <f t="shared" si="66"/>
        <v>0</v>
      </c>
      <c r="T356">
        <v>347</v>
      </c>
      <c r="U356"/>
      <c r="V356"/>
      <c r="W356" s="15">
        <f t="shared" si="67"/>
        <v>0</v>
      </c>
      <c r="X356">
        <v>347</v>
      </c>
      <c r="Y356">
        <v>17.48</v>
      </c>
      <c r="Z356">
        <v>96964</v>
      </c>
      <c r="AA356"/>
      <c r="AB356" s="115">
        <f>dec!E356</f>
        <v>0</v>
      </c>
      <c r="AC356" s="113">
        <f>dec!F356</f>
        <v>0</v>
      </c>
      <c r="AD356" s="115">
        <f>dec!G356</f>
        <v>13</v>
      </c>
      <c r="AE356" s="113">
        <f>dec!H356</f>
        <v>66700</v>
      </c>
      <c r="AF356" s="16"/>
      <c r="AG356" s="18">
        <f t="shared" si="74"/>
        <v>0</v>
      </c>
      <c r="AH356" s="85">
        <f t="shared" si="75"/>
        <v>0</v>
      </c>
      <c r="AI356" s="18">
        <f t="shared" si="76"/>
        <v>4.4800000000000004</v>
      </c>
      <c r="AJ356" s="15">
        <f t="shared" si="77"/>
        <v>30264</v>
      </c>
      <c r="AK356" s="81"/>
      <c r="AL356"/>
      <c r="AM356"/>
      <c r="AN356"/>
    </row>
    <row r="357" spans="1:40" ht="18.75">
      <c r="A357" s="19">
        <v>348</v>
      </c>
      <c r="B357" s="19" t="s">
        <v>857</v>
      </c>
      <c r="C357" s="19">
        <v>348</v>
      </c>
      <c r="D357" s="21"/>
      <c r="E357" s="34">
        <f t="shared" si="68"/>
        <v>73</v>
      </c>
      <c r="F357" s="35">
        <f t="shared" si="69"/>
        <v>423431</v>
      </c>
      <c r="G357" s="34">
        <f t="shared" si="70"/>
        <v>477.12</v>
      </c>
      <c r="H357" s="36">
        <f t="shared" si="71"/>
        <v>2714656</v>
      </c>
      <c r="I357" s="21"/>
      <c r="J357" s="19">
        <v>0</v>
      </c>
      <c r="K357" s="19">
        <v>0</v>
      </c>
      <c r="L357" s="16"/>
      <c r="M357" s="16"/>
      <c r="N357" s="36">
        <f t="shared" si="72"/>
        <v>423431</v>
      </c>
      <c r="O357" s="36">
        <f t="shared" si="73"/>
        <v>2714656</v>
      </c>
      <c r="P357" s="20"/>
      <c r="Q357" s="85">
        <f t="shared" si="65"/>
        <v>6276724.1200000001</v>
      </c>
      <c r="R357" s="20"/>
      <c r="S357" s="15">
        <f t="shared" si="66"/>
        <v>0</v>
      </c>
      <c r="T357" s="122">
        <v>348</v>
      </c>
      <c r="U357" s="71">
        <v>73</v>
      </c>
      <c r="V357" s="71">
        <v>423431</v>
      </c>
      <c r="W357" s="15">
        <f t="shared" si="67"/>
        <v>0</v>
      </c>
      <c r="X357">
        <v>348</v>
      </c>
      <c r="Y357">
        <v>477.12</v>
      </c>
      <c r="Z357">
        <v>2714656</v>
      </c>
      <c r="AA357"/>
      <c r="AB357" s="115">
        <f>dec!E357</f>
        <v>73</v>
      </c>
      <c r="AC357" s="113">
        <f>dec!F357</f>
        <v>423431</v>
      </c>
      <c r="AD357" s="115">
        <f>dec!G357</f>
        <v>471.5</v>
      </c>
      <c r="AE357" s="113">
        <f>dec!H357</f>
        <v>2686481</v>
      </c>
      <c r="AF357" s="16"/>
      <c r="AG357" s="18">
        <f t="shared" si="74"/>
        <v>0</v>
      </c>
      <c r="AH357" s="85">
        <f t="shared" si="75"/>
        <v>0</v>
      </c>
      <c r="AI357" s="18">
        <f t="shared" si="76"/>
        <v>5.6200000000000045</v>
      </c>
      <c r="AJ357" s="15">
        <f t="shared" si="77"/>
        <v>28175</v>
      </c>
      <c r="AK357" s="81"/>
      <c r="AL357"/>
      <c r="AM357"/>
      <c r="AN357"/>
    </row>
    <row r="358" spans="1:40" s="1" customFormat="1" ht="18.75">
      <c r="A358" s="17">
        <v>349</v>
      </c>
      <c r="B358" s="17" t="s">
        <v>518</v>
      </c>
      <c r="C358" s="17">
        <v>349</v>
      </c>
      <c r="D358" s="21"/>
      <c r="E358" s="34">
        <f t="shared" si="68"/>
        <v>5.36</v>
      </c>
      <c r="F358" s="35">
        <f t="shared" si="69"/>
        <v>26800</v>
      </c>
      <c r="G358" s="34">
        <f t="shared" si="70"/>
        <v>53.42</v>
      </c>
      <c r="H358" s="36">
        <f t="shared" si="71"/>
        <v>450807</v>
      </c>
      <c r="I358" s="21"/>
      <c r="J358" s="17">
        <v>0</v>
      </c>
      <c r="K358" s="17">
        <v>0</v>
      </c>
      <c r="L358" s="16"/>
      <c r="M358" s="16"/>
      <c r="N358" s="36">
        <f t="shared" si="72"/>
        <v>26800</v>
      </c>
      <c r="O358" s="36">
        <f t="shared" si="73"/>
        <v>450807</v>
      </c>
      <c r="P358" s="16"/>
      <c r="Q358" s="85">
        <f t="shared" si="65"/>
        <v>955272.78</v>
      </c>
      <c r="R358" s="16"/>
      <c r="S358" s="15">
        <f t="shared" si="66"/>
        <v>0</v>
      </c>
      <c r="T358" s="122">
        <v>349</v>
      </c>
      <c r="U358" s="71">
        <v>5.36</v>
      </c>
      <c r="V358" s="71">
        <v>26800</v>
      </c>
      <c r="W358" s="15">
        <f t="shared" si="67"/>
        <v>0</v>
      </c>
      <c r="X358">
        <v>349</v>
      </c>
      <c r="Y358">
        <v>53.42</v>
      </c>
      <c r="Z358">
        <v>450807</v>
      </c>
      <c r="AA358"/>
      <c r="AB358" s="115">
        <f>dec!E358</f>
        <v>5</v>
      </c>
      <c r="AC358" s="113">
        <f>dec!F358</f>
        <v>25000</v>
      </c>
      <c r="AD358" s="115">
        <f>dec!G358</f>
        <v>57</v>
      </c>
      <c r="AE358" s="113">
        <f>dec!H358</f>
        <v>428885</v>
      </c>
      <c r="AF358" s="16"/>
      <c r="AG358" s="18">
        <f t="shared" si="74"/>
        <v>0.36000000000000032</v>
      </c>
      <c r="AH358" s="85">
        <f t="shared" si="75"/>
        <v>1800</v>
      </c>
      <c r="AI358" s="18">
        <f t="shared" si="76"/>
        <v>-3.5799999999999983</v>
      </c>
      <c r="AJ358" s="15">
        <f t="shared" si="77"/>
        <v>21922</v>
      </c>
      <c r="AK358" s="81"/>
      <c r="AL358"/>
      <c r="AM358"/>
      <c r="AN358"/>
    </row>
    <row r="359" spans="1:40" ht="18.75">
      <c r="A359" s="19">
        <v>350</v>
      </c>
      <c r="B359" s="19" t="s">
        <v>1281</v>
      </c>
      <c r="C359" s="19">
        <v>350</v>
      </c>
      <c r="D359" s="21"/>
      <c r="E359" s="34">
        <f t="shared" si="68"/>
        <v>0</v>
      </c>
      <c r="F359" s="35">
        <f t="shared" si="69"/>
        <v>0</v>
      </c>
      <c r="G359" s="34">
        <f t="shared" si="70"/>
        <v>4.17</v>
      </c>
      <c r="H359" s="36">
        <f t="shared" si="71"/>
        <v>20850</v>
      </c>
      <c r="I359" s="21"/>
      <c r="J359" s="19">
        <v>0</v>
      </c>
      <c r="K359" s="19">
        <v>0</v>
      </c>
      <c r="L359" s="16"/>
      <c r="M359" s="16"/>
      <c r="N359" s="36">
        <f t="shared" si="72"/>
        <v>0</v>
      </c>
      <c r="O359" s="36">
        <f t="shared" si="73"/>
        <v>20850</v>
      </c>
      <c r="P359" s="20"/>
      <c r="Q359" s="85">
        <f t="shared" si="65"/>
        <v>41704.17</v>
      </c>
      <c r="R359" s="20"/>
      <c r="S359" s="15">
        <f t="shared" si="66"/>
        <v>0</v>
      </c>
      <c r="T359">
        <v>350</v>
      </c>
      <c r="U359"/>
      <c r="V359"/>
      <c r="W359" s="15">
        <f t="shared" si="67"/>
        <v>0</v>
      </c>
      <c r="X359">
        <v>350</v>
      </c>
      <c r="Y359">
        <v>4.17</v>
      </c>
      <c r="Z359">
        <v>20850</v>
      </c>
      <c r="AA359"/>
      <c r="AB359" s="115">
        <f>dec!E359</f>
        <v>0</v>
      </c>
      <c r="AC359" s="113">
        <f>dec!F359</f>
        <v>0</v>
      </c>
      <c r="AD359" s="115">
        <f>dec!G359</f>
        <v>3.5</v>
      </c>
      <c r="AE359" s="113">
        <f>dec!H359</f>
        <v>17500</v>
      </c>
      <c r="AF359" s="16"/>
      <c r="AG359" s="18">
        <f t="shared" si="74"/>
        <v>0</v>
      </c>
      <c r="AH359" s="85">
        <f t="shared" si="75"/>
        <v>0</v>
      </c>
      <c r="AI359" s="18">
        <f t="shared" si="76"/>
        <v>0.66999999999999993</v>
      </c>
      <c r="AJ359" s="15">
        <f t="shared" si="77"/>
        <v>3350</v>
      </c>
      <c r="AK359" s="81"/>
      <c r="AL359"/>
      <c r="AM359"/>
      <c r="AN359"/>
    </row>
    <row r="360" spans="1:40" s="1" customFormat="1" ht="18.75">
      <c r="A360" s="17">
        <v>351</v>
      </c>
      <c r="B360" s="17" t="s">
        <v>519</v>
      </c>
      <c r="C360" s="17">
        <v>351</v>
      </c>
      <c r="D360" s="21"/>
      <c r="E360" s="34">
        <f t="shared" si="68"/>
        <v>0</v>
      </c>
      <c r="F360" s="35">
        <f t="shared" si="69"/>
        <v>0</v>
      </c>
      <c r="G360" s="34">
        <f t="shared" si="70"/>
        <v>0</v>
      </c>
      <c r="H360" s="36">
        <f t="shared" si="71"/>
        <v>0</v>
      </c>
      <c r="I360" s="21"/>
      <c r="J360" s="17">
        <v>0</v>
      </c>
      <c r="K360" s="17">
        <v>0</v>
      </c>
      <c r="L360" s="16"/>
      <c r="M360" s="16"/>
      <c r="N360" s="36">
        <f t="shared" si="72"/>
        <v>0</v>
      </c>
      <c r="O360" s="36">
        <f t="shared" si="73"/>
        <v>0</v>
      </c>
      <c r="P360" s="16"/>
      <c r="Q360" s="85">
        <f t="shared" si="65"/>
        <v>0</v>
      </c>
      <c r="R360" s="16"/>
      <c r="S360" s="15">
        <f t="shared" si="66"/>
        <v>0</v>
      </c>
      <c r="T360">
        <v>351</v>
      </c>
      <c r="U360"/>
      <c r="V360"/>
      <c r="W360" s="15">
        <f t="shared" si="67"/>
        <v>0</v>
      </c>
      <c r="X360">
        <v>351</v>
      </c>
      <c r="Y360"/>
      <c r="Z360"/>
      <c r="AA360"/>
      <c r="AB360" s="115">
        <f>dec!E360</f>
        <v>0</v>
      </c>
      <c r="AC360" s="113">
        <f>dec!F360</f>
        <v>0</v>
      </c>
      <c r="AD360" s="115">
        <f>dec!G360</f>
        <v>0</v>
      </c>
      <c r="AE360" s="113">
        <f>dec!H360</f>
        <v>0</v>
      </c>
      <c r="AF360" s="16"/>
      <c r="AG360" s="18">
        <f t="shared" si="74"/>
        <v>0</v>
      </c>
      <c r="AH360" s="85">
        <f t="shared" si="75"/>
        <v>0</v>
      </c>
      <c r="AI360" s="18">
        <f t="shared" si="76"/>
        <v>0</v>
      </c>
      <c r="AJ360" s="15">
        <f t="shared" si="77"/>
        <v>0</v>
      </c>
      <c r="AK360" s="81"/>
      <c r="AL360"/>
      <c r="AM360"/>
      <c r="AN360"/>
    </row>
    <row r="361" spans="1:40" s="1" customFormat="1" ht="18.75">
      <c r="A361" s="17">
        <v>352</v>
      </c>
      <c r="B361" s="17" t="s">
        <v>557</v>
      </c>
      <c r="C361" s="17">
        <v>352</v>
      </c>
      <c r="D361" s="21"/>
      <c r="E361" s="34">
        <f t="shared" si="68"/>
        <v>0</v>
      </c>
      <c r="F361" s="35">
        <f t="shared" si="69"/>
        <v>0</v>
      </c>
      <c r="G361" s="34">
        <f t="shared" si="70"/>
        <v>6</v>
      </c>
      <c r="H361" s="36">
        <f t="shared" si="71"/>
        <v>33408</v>
      </c>
      <c r="I361" s="21"/>
      <c r="J361" s="17">
        <v>0</v>
      </c>
      <c r="K361" s="17">
        <v>0</v>
      </c>
      <c r="L361" s="16"/>
      <c r="M361" s="16"/>
      <c r="N361" s="36">
        <f t="shared" si="72"/>
        <v>0</v>
      </c>
      <c r="O361" s="36">
        <f t="shared" si="73"/>
        <v>33408</v>
      </c>
      <c r="P361" s="16"/>
      <c r="Q361" s="85">
        <f t="shared" si="65"/>
        <v>66822</v>
      </c>
      <c r="R361" s="16"/>
      <c r="S361" s="15">
        <f t="shared" si="66"/>
        <v>0</v>
      </c>
      <c r="T361">
        <v>352</v>
      </c>
      <c r="U361"/>
      <c r="V361"/>
      <c r="W361" s="15">
        <f t="shared" si="67"/>
        <v>0</v>
      </c>
      <c r="X361">
        <v>352</v>
      </c>
      <c r="Y361">
        <v>6</v>
      </c>
      <c r="Z361">
        <v>33408</v>
      </c>
      <c r="AA361"/>
      <c r="AB361" s="115">
        <f>dec!E361</f>
        <v>0</v>
      </c>
      <c r="AC361" s="113">
        <f>dec!F361</f>
        <v>0</v>
      </c>
      <c r="AD361" s="115">
        <f>dec!G361</f>
        <v>6</v>
      </c>
      <c r="AE361" s="113">
        <f>dec!H361</f>
        <v>33408</v>
      </c>
      <c r="AF361" s="16"/>
      <c r="AG361" s="18">
        <f t="shared" si="74"/>
        <v>0</v>
      </c>
      <c r="AH361" s="85">
        <f t="shared" si="75"/>
        <v>0</v>
      </c>
      <c r="AI361" s="18">
        <f t="shared" si="76"/>
        <v>0</v>
      </c>
      <c r="AJ361" s="15">
        <f t="shared" si="77"/>
        <v>0</v>
      </c>
      <c r="AK361" s="81"/>
      <c r="AL361"/>
      <c r="AM361"/>
      <c r="AN361"/>
    </row>
    <row r="362" spans="1:40" s="1" customFormat="1" ht="18.75">
      <c r="A362" s="17">
        <v>406</v>
      </c>
      <c r="B362" s="17" t="s">
        <v>520</v>
      </c>
      <c r="C362" s="17">
        <v>406</v>
      </c>
      <c r="D362" s="21"/>
      <c r="E362" s="34">
        <f t="shared" si="68"/>
        <v>0</v>
      </c>
      <c r="F362" s="35">
        <f t="shared" si="69"/>
        <v>0</v>
      </c>
      <c r="G362" s="34">
        <f t="shared" si="70"/>
        <v>0</v>
      </c>
      <c r="H362" s="36">
        <f t="shared" si="71"/>
        <v>0</v>
      </c>
      <c r="I362" s="21"/>
      <c r="J362" s="17">
        <v>0</v>
      </c>
      <c r="K362" s="17">
        <v>0</v>
      </c>
      <c r="L362" s="16"/>
      <c r="M362" s="16"/>
      <c r="N362" s="36">
        <f t="shared" si="72"/>
        <v>0</v>
      </c>
      <c r="O362" s="36">
        <f t="shared" si="73"/>
        <v>0</v>
      </c>
      <c r="P362" s="16"/>
      <c r="Q362" s="85">
        <f t="shared" si="65"/>
        <v>0</v>
      </c>
      <c r="R362" s="16"/>
      <c r="S362" s="15">
        <f t="shared" si="66"/>
        <v>0</v>
      </c>
      <c r="T362">
        <v>406</v>
      </c>
      <c r="U362"/>
      <c r="V362"/>
      <c r="W362" s="15">
        <f t="shared" si="67"/>
        <v>0</v>
      </c>
      <c r="X362">
        <v>406</v>
      </c>
      <c r="Y362"/>
      <c r="Z362"/>
      <c r="AA362"/>
      <c r="AB362" s="115">
        <f>dec!E362</f>
        <v>0</v>
      </c>
      <c r="AC362" s="113">
        <f>dec!F362</f>
        <v>0</v>
      </c>
      <c r="AD362" s="115">
        <f>dec!G362</f>
        <v>0</v>
      </c>
      <c r="AE362" s="113">
        <f>dec!H362</f>
        <v>0</v>
      </c>
      <c r="AF362" s="16"/>
      <c r="AG362" s="18">
        <f t="shared" si="74"/>
        <v>0</v>
      </c>
      <c r="AH362" s="85">
        <f t="shared" si="75"/>
        <v>0</v>
      </c>
      <c r="AI362" s="18">
        <f t="shared" si="76"/>
        <v>0</v>
      </c>
      <c r="AJ362" s="15">
        <f t="shared" si="77"/>
        <v>0</v>
      </c>
      <c r="AK362" s="81"/>
      <c r="AL362"/>
      <c r="AM362"/>
      <c r="AN362"/>
    </row>
    <row r="363" spans="1:40" ht="18.75">
      <c r="A363" s="19">
        <v>600</v>
      </c>
      <c r="B363" s="19" t="s">
        <v>851</v>
      </c>
      <c r="C363" s="19">
        <v>701</v>
      </c>
      <c r="D363" s="21"/>
      <c r="E363" s="34">
        <f t="shared" si="68"/>
        <v>39</v>
      </c>
      <c r="F363" s="35">
        <f t="shared" si="69"/>
        <v>224191</v>
      </c>
      <c r="G363" s="34">
        <f t="shared" si="70"/>
        <v>13.27</v>
      </c>
      <c r="H363" s="36">
        <f t="shared" si="71"/>
        <v>72050</v>
      </c>
      <c r="I363" s="21"/>
      <c r="J363" s="19">
        <v>0</v>
      </c>
      <c r="K363" s="19">
        <v>0</v>
      </c>
      <c r="L363" s="16"/>
      <c r="M363" s="16"/>
      <c r="N363" s="36">
        <f t="shared" si="72"/>
        <v>224191</v>
      </c>
      <c r="O363" s="36">
        <f t="shared" si="73"/>
        <v>72050</v>
      </c>
      <c r="P363" s="20"/>
      <c r="Q363" s="85">
        <f t="shared" si="65"/>
        <v>592534.27</v>
      </c>
      <c r="R363" s="20"/>
      <c r="S363" s="15">
        <f t="shared" si="66"/>
        <v>0</v>
      </c>
      <c r="T363" s="122">
        <v>600</v>
      </c>
      <c r="U363" s="71">
        <v>39</v>
      </c>
      <c r="V363" s="71">
        <v>224191</v>
      </c>
      <c r="W363" s="15">
        <f t="shared" si="67"/>
        <v>0</v>
      </c>
      <c r="X363">
        <v>600</v>
      </c>
      <c r="Y363">
        <v>13.27</v>
      </c>
      <c r="Z363">
        <v>72050</v>
      </c>
      <c r="AA363"/>
      <c r="AB363" s="115">
        <f>dec!E363</f>
        <v>39</v>
      </c>
      <c r="AC363" s="113">
        <f>dec!F363</f>
        <v>241662</v>
      </c>
      <c r="AD363" s="115">
        <f>dec!G363</f>
        <v>12</v>
      </c>
      <c r="AE363" s="113">
        <f>dec!H363</f>
        <v>110698</v>
      </c>
      <c r="AF363" s="16"/>
      <c r="AG363" s="18">
        <f t="shared" si="74"/>
        <v>0</v>
      </c>
      <c r="AH363" s="85">
        <f t="shared" si="75"/>
        <v>-17471</v>
      </c>
      <c r="AI363" s="18">
        <f t="shared" si="76"/>
        <v>1.2699999999999996</v>
      </c>
      <c r="AJ363" s="15">
        <f t="shared" si="77"/>
        <v>-38648</v>
      </c>
      <c r="AK363" s="81"/>
      <c r="AL363"/>
      <c r="AM363"/>
      <c r="AN363"/>
    </row>
    <row r="364" spans="1:40" ht="18.75">
      <c r="A364" s="19">
        <v>603</v>
      </c>
      <c r="B364" s="19" t="s">
        <v>1290</v>
      </c>
      <c r="C364" s="19">
        <v>702</v>
      </c>
      <c r="D364" s="21"/>
      <c r="E364" s="34">
        <f t="shared" si="68"/>
        <v>54.550000000000011</v>
      </c>
      <c r="F364" s="35">
        <f t="shared" si="69"/>
        <v>309389</v>
      </c>
      <c r="G364" s="34">
        <f t="shared" si="70"/>
        <v>79.61999999999999</v>
      </c>
      <c r="H364" s="36">
        <f t="shared" si="71"/>
        <v>499396</v>
      </c>
      <c r="I364" s="21"/>
      <c r="J364" s="19">
        <v>0</v>
      </c>
      <c r="K364" s="19">
        <v>0</v>
      </c>
      <c r="L364" s="16"/>
      <c r="M364" s="16"/>
      <c r="N364" s="36">
        <f t="shared" si="72"/>
        <v>309389</v>
      </c>
      <c r="O364" s="36">
        <f t="shared" si="73"/>
        <v>499396</v>
      </c>
      <c r="P364" s="20"/>
      <c r="Q364" s="85">
        <f t="shared" si="65"/>
        <v>1617704.17</v>
      </c>
      <c r="R364" s="20"/>
      <c r="S364" s="15">
        <f t="shared" si="66"/>
        <v>0</v>
      </c>
      <c r="T364" s="122">
        <v>603</v>
      </c>
      <c r="U364" s="71">
        <v>54.550000000000011</v>
      </c>
      <c r="V364" s="71">
        <v>309389</v>
      </c>
      <c r="W364" s="15">
        <f t="shared" si="67"/>
        <v>0</v>
      </c>
      <c r="X364">
        <v>603</v>
      </c>
      <c r="Y364">
        <v>79.61999999999999</v>
      </c>
      <c r="Z364">
        <v>499396</v>
      </c>
      <c r="AA364"/>
      <c r="AB364" s="115">
        <f>dec!E364</f>
        <v>50</v>
      </c>
      <c r="AC364" s="113">
        <f>dec!F364</f>
        <v>297454</v>
      </c>
      <c r="AD364" s="115">
        <f>dec!G364</f>
        <v>70.5</v>
      </c>
      <c r="AE364" s="113">
        <f>dec!H364</f>
        <v>451780</v>
      </c>
      <c r="AF364" s="16"/>
      <c r="AG364" s="18">
        <f t="shared" si="74"/>
        <v>4.5500000000000114</v>
      </c>
      <c r="AH364" s="85">
        <f t="shared" si="75"/>
        <v>11935</v>
      </c>
      <c r="AI364" s="18">
        <f t="shared" si="76"/>
        <v>9.1199999999999903</v>
      </c>
      <c r="AJ364" s="15">
        <f t="shared" si="77"/>
        <v>47616</v>
      </c>
      <c r="AK364" s="81"/>
      <c r="AL364"/>
      <c r="AM364"/>
      <c r="AN364"/>
    </row>
    <row r="365" spans="1:40" ht="18.75">
      <c r="A365" s="19">
        <v>605</v>
      </c>
      <c r="B365" s="19" t="s">
        <v>521</v>
      </c>
      <c r="C365" s="19">
        <v>703</v>
      </c>
      <c r="D365" s="21"/>
      <c r="E365" s="34">
        <f t="shared" si="68"/>
        <v>73</v>
      </c>
      <c r="F365" s="35">
        <f t="shared" si="69"/>
        <v>482749</v>
      </c>
      <c r="G365" s="34">
        <f t="shared" si="70"/>
        <v>34.370000000000005</v>
      </c>
      <c r="H365" s="36">
        <f t="shared" si="71"/>
        <v>274787</v>
      </c>
      <c r="I365" s="21"/>
      <c r="J365" s="19">
        <v>0</v>
      </c>
      <c r="K365" s="19">
        <v>0</v>
      </c>
      <c r="L365" s="16"/>
      <c r="M365" s="16"/>
      <c r="N365" s="36">
        <f t="shared" si="72"/>
        <v>482749</v>
      </c>
      <c r="O365" s="36">
        <f t="shared" si="73"/>
        <v>274787</v>
      </c>
      <c r="P365" s="20"/>
      <c r="Q365" s="85">
        <f t="shared" si="65"/>
        <v>1515179.37</v>
      </c>
      <c r="R365" s="20"/>
      <c r="S365" s="15">
        <f t="shared" si="66"/>
        <v>0</v>
      </c>
      <c r="T365" s="122">
        <v>605</v>
      </c>
      <c r="U365" s="71">
        <v>73</v>
      </c>
      <c r="V365" s="71">
        <v>482749</v>
      </c>
      <c r="W365" s="15">
        <f t="shared" si="67"/>
        <v>0</v>
      </c>
      <c r="X365">
        <v>605</v>
      </c>
      <c r="Y365">
        <v>34.370000000000005</v>
      </c>
      <c r="Z365">
        <v>274787</v>
      </c>
      <c r="AA365"/>
      <c r="AB365" s="115">
        <f>dec!E365</f>
        <v>73</v>
      </c>
      <c r="AC365" s="113">
        <f>dec!F365</f>
        <v>482749</v>
      </c>
      <c r="AD365" s="115">
        <f>dec!G365</f>
        <v>31</v>
      </c>
      <c r="AE365" s="113">
        <f>dec!H365</f>
        <v>241845</v>
      </c>
      <c r="AF365" s="16"/>
      <c r="AG365" s="18">
        <f t="shared" si="74"/>
        <v>0</v>
      </c>
      <c r="AH365" s="85">
        <f t="shared" si="75"/>
        <v>0</v>
      </c>
      <c r="AI365" s="18">
        <f t="shared" si="76"/>
        <v>3.3700000000000045</v>
      </c>
      <c r="AJ365" s="15">
        <f t="shared" si="77"/>
        <v>32942</v>
      </c>
      <c r="AK365" s="81"/>
      <c r="AL365"/>
      <c r="AM365"/>
      <c r="AN365"/>
    </row>
    <row r="366" spans="1:40" ht="18.75">
      <c r="A366" s="19">
        <v>610</v>
      </c>
      <c r="B366" s="19" t="s">
        <v>852</v>
      </c>
      <c r="C366" s="19">
        <v>704</v>
      </c>
      <c r="D366" s="21"/>
      <c r="E366" s="34">
        <f t="shared" si="68"/>
        <v>201.24999999999997</v>
      </c>
      <c r="F366" s="35">
        <f t="shared" si="69"/>
        <v>1071445</v>
      </c>
      <c r="G366" s="34">
        <f t="shared" si="70"/>
        <v>58.95</v>
      </c>
      <c r="H366" s="36">
        <f t="shared" si="71"/>
        <v>315990</v>
      </c>
      <c r="I366" s="21"/>
      <c r="J366" s="19">
        <v>0</v>
      </c>
      <c r="K366" s="19">
        <v>0</v>
      </c>
      <c r="L366" s="16"/>
      <c r="M366" s="16"/>
      <c r="N366" s="36">
        <f t="shared" si="72"/>
        <v>1071445</v>
      </c>
      <c r="O366" s="36">
        <f t="shared" si="73"/>
        <v>315990</v>
      </c>
      <c r="P366" s="20"/>
      <c r="Q366" s="85">
        <f t="shared" si="65"/>
        <v>2775130.2</v>
      </c>
      <c r="R366" s="20"/>
      <c r="S366" s="15">
        <f t="shared" si="66"/>
        <v>0</v>
      </c>
      <c r="T366" s="122">
        <v>610</v>
      </c>
      <c r="U366" s="71">
        <v>201.24999999999997</v>
      </c>
      <c r="V366" s="71">
        <v>1071445</v>
      </c>
      <c r="W366" s="15">
        <f t="shared" si="67"/>
        <v>0</v>
      </c>
      <c r="X366">
        <v>610</v>
      </c>
      <c r="Y366">
        <v>58.95</v>
      </c>
      <c r="Z366">
        <v>315990</v>
      </c>
      <c r="AA366"/>
      <c r="AB366" s="115">
        <f>dec!E366</f>
        <v>197</v>
      </c>
      <c r="AC366" s="113">
        <f>dec!F366</f>
        <v>1042442</v>
      </c>
      <c r="AD366" s="115">
        <f>dec!G366</f>
        <v>61</v>
      </c>
      <c r="AE366" s="113">
        <f>dec!H366</f>
        <v>338615</v>
      </c>
      <c r="AF366" s="16"/>
      <c r="AG366" s="18">
        <f t="shared" si="74"/>
        <v>4.2499999999999716</v>
      </c>
      <c r="AH366" s="85">
        <f t="shared" si="75"/>
        <v>29003</v>
      </c>
      <c r="AI366" s="18">
        <f t="shared" si="76"/>
        <v>-2.0499999999999972</v>
      </c>
      <c r="AJ366" s="15">
        <f t="shared" si="77"/>
        <v>-22625</v>
      </c>
      <c r="AK366" s="81"/>
      <c r="AL366"/>
      <c r="AM366"/>
      <c r="AN366"/>
    </row>
    <row r="367" spans="1:40" ht="18.75">
      <c r="A367" s="19">
        <v>615</v>
      </c>
      <c r="B367" s="19" t="s">
        <v>805</v>
      </c>
      <c r="C367" s="19">
        <v>705</v>
      </c>
      <c r="D367" s="21"/>
      <c r="E367" s="34">
        <f t="shared" si="68"/>
        <v>52</v>
      </c>
      <c r="F367" s="35">
        <f t="shared" si="69"/>
        <v>335741</v>
      </c>
      <c r="G367" s="34">
        <f t="shared" si="70"/>
        <v>367.37000000000012</v>
      </c>
      <c r="H367" s="36">
        <f t="shared" si="71"/>
        <v>2265039</v>
      </c>
      <c r="I367" s="21"/>
      <c r="J367" s="19">
        <v>0</v>
      </c>
      <c r="K367" s="19">
        <v>0</v>
      </c>
      <c r="L367" s="16"/>
      <c r="M367" s="16"/>
      <c r="N367" s="36">
        <f t="shared" si="72"/>
        <v>335741</v>
      </c>
      <c r="O367" s="36">
        <f t="shared" si="73"/>
        <v>2265039</v>
      </c>
      <c r="P367" s="20"/>
      <c r="Q367" s="85">
        <f t="shared" si="65"/>
        <v>5201979.37</v>
      </c>
      <c r="R367" s="20"/>
      <c r="S367" s="15">
        <f t="shared" si="66"/>
        <v>0</v>
      </c>
      <c r="T367" s="122">
        <v>615</v>
      </c>
      <c r="U367" s="71">
        <v>52</v>
      </c>
      <c r="V367" s="71">
        <v>335741</v>
      </c>
      <c r="W367" s="15">
        <f t="shared" si="67"/>
        <v>0</v>
      </c>
      <c r="X367">
        <v>615</v>
      </c>
      <c r="Y367">
        <v>367.37000000000012</v>
      </c>
      <c r="Z367">
        <v>2265039</v>
      </c>
      <c r="AA367"/>
      <c r="AB367" s="115">
        <f>dec!E367</f>
        <v>52</v>
      </c>
      <c r="AC367" s="113">
        <f>dec!F367</f>
        <v>335741</v>
      </c>
      <c r="AD367" s="115">
        <f>dec!G367</f>
        <v>355</v>
      </c>
      <c r="AE367" s="113">
        <f>dec!H367</f>
        <v>2145696</v>
      </c>
      <c r="AF367" s="16"/>
      <c r="AG367" s="18">
        <f t="shared" si="74"/>
        <v>0</v>
      </c>
      <c r="AH367" s="85">
        <f t="shared" si="75"/>
        <v>0</v>
      </c>
      <c r="AI367" s="18">
        <f t="shared" si="76"/>
        <v>12.370000000000118</v>
      </c>
      <c r="AJ367" s="15">
        <f t="shared" si="77"/>
        <v>119343</v>
      </c>
      <c r="AK367" s="81"/>
      <c r="AL367"/>
      <c r="AM367"/>
      <c r="AN367"/>
    </row>
    <row r="368" spans="1:40" ht="18.75">
      <c r="A368" s="19">
        <v>616</v>
      </c>
      <c r="B368" s="19" t="s">
        <v>1513</v>
      </c>
      <c r="C368" s="19">
        <v>616</v>
      </c>
      <c r="D368" s="21"/>
      <c r="E368" s="34">
        <f t="shared" si="68"/>
        <v>134</v>
      </c>
      <c r="F368" s="35">
        <f t="shared" si="69"/>
        <v>819792</v>
      </c>
      <c r="G368" s="34">
        <f t="shared" si="70"/>
        <v>126.73999999999998</v>
      </c>
      <c r="H368" s="36">
        <f t="shared" si="71"/>
        <v>687745</v>
      </c>
      <c r="I368" s="21"/>
      <c r="J368" s="19">
        <v>0</v>
      </c>
      <c r="K368" s="19">
        <v>0</v>
      </c>
      <c r="L368" s="16"/>
      <c r="M368" s="16"/>
      <c r="N368" s="36">
        <f t="shared" si="72"/>
        <v>819792</v>
      </c>
      <c r="O368" s="36">
        <f t="shared" si="73"/>
        <v>687745</v>
      </c>
      <c r="P368" s="20"/>
      <c r="Q368" s="85">
        <f t="shared" si="65"/>
        <v>3015334.74</v>
      </c>
      <c r="R368" s="20"/>
      <c r="S368" s="15">
        <f t="shared" si="66"/>
        <v>0</v>
      </c>
      <c r="T368" s="122">
        <v>616</v>
      </c>
      <c r="U368" s="71">
        <v>134</v>
      </c>
      <c r="V368" s="71">
        <v>819792</v>
      </c>
      <c r="W368" s="15">
        <f t="shared" si="67"/>
        <v>0</v>
      </c>
      <c r="X368">
        <v>616</v>
      </c>
      <c r="Y368">
        <v>126.73999999999998</v>
      </c>
      <c r="Z368">
        <v>687745</v>
      </c>
      <c r="AA368"/>
      <c r="AB368" s="115">
        <f>dec!E368</f>
        <v>134</v>
      </c>
      <c r="AC368" s="113">
        <f>dec!F368</f>
        <v>819792</v>
      </c>
      <c r="AD368" s="115">
        <f>dec!G368</f>
        <v>126.5</v>
      </c>
      <c r="AE368" s="113">
        <f>dec!H368</f>
        <v>727004</v>
      </c>
      <c r="AF368" s="16"/>
      <c r="AG368" s="18">
        <f t="shared" si="74"/>
        <v>0</v>
      </c>
      <c r="AH368" s="85">
        <f t="shared" si="75"/>
        <v>0</v>
      </c>
      <c r="AI368" s="18">
        <f t="shared" si="76"/>
        <v>0.23999999999998067</v>
      </c>
      <c r="AJ368" s="15">
        <f t="shared" si="77"/>
        <v>-39259</v>
      </c>
      <c r="AK368" s="81"/>
      <c r="AL368"/>
      <c r="AM368"/>
      <c r="AN368"/>
    </row>
    <row r="369" spans="1:40" ht="18.75">
      <c r="A369" s="19">
        <v>618</v>
      </c>
      <c r="B369" s="19" t="s">
        <v>1295</v>
      </c>
      <c r="C369" s="19">
        <v>706</v>
      </c>
      <c r="D369" s="21"/>
      <c r="E369" s="34">
        <f t="shared" si="68"/>
        <v>226</v>
      </c>
      <c r="F369" s="35">
        <f t="shared" si="69"/>
        <v>1270730</v>
      </c>
      <c r="G369" s="34">
        <f t="shared" si="70"/>
        <v>103.19</v>
      </c>
      <c r="H369" s="36">
        <f t="shared" si="71"/>
        <v>598812</v>
      </c>
      <c r="I369" s="21"/>
      <c r="J369" s="19">
        <v>-1050</v>
      </c>
      <c r="K369" s="19">
        <v>0</v>
      </c>
      <c r="L369" s="16"/>
      <c r="M369" s="16"/>
      <c r="N369" s="36">
        <f t="shared" si="72"/>
        <v>1269680</v>
      </c>
      <c r="O369" s="36">
        <f t="shared" si="73"/>
        <v>598812</v>
      </c>
      <c r="P369" s="20"/>
      <c r="Q369" s="85">
        <f t="shared" si="65"/>
        <v>3737313.19</v>
      </c>
      <c r="R369" s="20"/>
      <c r="S369" s="15">
        <f t="shared" si="66"/>
        <v>0</v>
      </c>
      <c r="T369" s="122">
        <v>618</v>
      </c>
      <c r="U369" s="71">
        <v>226</v>
      </c>
      <c r="V369" s="71">
        <v>1270730</v>
      </c>
      <c r="W369" s="15">
        <f t="shared" si="67"/>
        <v>0</v>
      </c>
      <c r="X369">
        <v>618</v>
      </c>
      <c r="Y369">
        <v>103.19</v>
      </c>
      <c r="Z369">
        <v>598812</v>
      </c>
      <c r="AA369"/>
      <c r="AB369" s="115">
        <f>dec!E369</f>
        <v>226</v>
      </c>
      <c r="AC369" s="113">
        <f>dec!F369</f>
        <v>1270730</v>
      </c>
      <c r="AD369" s="115">
        <f>dec!G369</f>
        <v>96.5</v>
      </c>
      <c r="AE369" s="113">
        <f>dec!H369</f>
        <v>558660</v>
      </c>
      <c r="AF369" s="16"/>
      <c r="AG369" s="18">
        <f t="shared" si="74"/>
        <v>0</v>
      </c>
      <c r="AH369" s="85">
        <f t="shared" si="75"/>
        <v>0</v>
      </c>
      <c r="AI369" s="18">
        <f t="shared" si="76"/>
        <v>6.6899999999999977</v>
      </c>
      <c r="AJ369" s="15">
        <f t="shared" si="77"/>
        <v>40152</v>
      </c>
      <c r="AK369" s="81"/>
      <c r="AL369"/>
      <c r="AM369"/>
      <c r="AN369"/>
    </row>
    <row r="370" spans="1:40" ht="18.75">
      <c r="A370" s="19">
        <v>620</v>
      </c>
      <c r="B370" s="19" t="s">
        <v>1271</v>
      </c>
      <c r="C370" s="19">
        <v>707</v>
      </c>
      <c r="D370" s="21"/>
      <c r="E370" s="34">
        <f t="shared" si="68"/>
        <v>90</v>
      </c>
      <c r="F370" s="35">
        <f t="shared" si="69"/>
        <v>514387</v>
      </c>
      <c r="G370" s="34">
        <f t="shared" si="70"/>
        <v>27.689999999999998</v>
      </c>
      <c r="H370" s="36">
        <f t="shared" si="71"/>
        <v>156067</v>
      </c>
      <c r="I370" s="21"/>
      <c r="J370" s="19">
        <v>0</v>
      </c>
      <c r="K370" s="19">
        <v>0</v>
      </c>
      <c r="L370" s="16"/>
      <c r="M370" s="16"/>
      <c r="N370" s="36">
        <f t="shared" si="72"/>
        <v>514387</v>
      </c>
      <c r="O370" s="36">
        <f t="shared" si="73"/>
        <v>156067</v>
      </c>
      <c r="P370" s="20"/>
      <c r="Q370" s="85">
        <f t="shared" si="65"/>
        <v>1341025.69</v>
      </c>
      <c r="R370" s="20"/>
      <c r="S370" s="15">
        <f t="shared" si="66"/>
        <v>0</v>
      </c>
      <c r="T370" s="122">
        <v>620</v>
      </c>
      <c r="U370" s="71">
        <v>90</v>
      </c>
      <c r="V370" s="71">
        <v>514387</v>
      </c>
      <c r="W370" s="15">
        <f t="shared" si="67"/>
        <v>0</v>
      </c>
      <c r="X370">
        <v>620</v>
      </c>
      <c r="Y370">
        <v>27.689999999999998</v>
      </c>
      <c r="Z370">
        <v>156067</v>
      </c>
      <c r="AA370"/>
      <c r="AB370" s="115">
        <f>dec!E370</f>
        <v>90</v>
      </c>
      <c r="AC370" s="113">
        <f>dec!F370</f>
        <v>514387</v>
      </c>
      <c r="AD370" s="115">
        <f>dec!G370</f>
        <v>28</v>
      </c>
      <c r="AE370" s="113">
        <f>dec!H370</f>
        <v>158266</v>
      </c>
      <c r="AF370" s="16"/>
      <c r="AG370" s="18">
        <f t="shared" si="74"/>
        <v>0</v>
      </c>
      <c r="AH370" s="85">
        <f t="shared" si="75"/>
        <v>0</v>
      </c>
      <c r="AI370" s="18">
        <f t="shared" si="76"/>
        <v>-0.31000000000000227</v>
      </c>
      <c r="AJ370" s="15">
        <f t="shared" si="77"/>
        <v>-2199</v>
      </c>
      <c r="AK370" s="81"/>
      <c r="AL370"/>
      <c r="AM370"/>
      <c r="AN370"/>
    </row>
    <row r="371" spans="1:40" ht="18.75">
      <c r="A371" s="19">
        <v>622</v>
      </c>
      <c r="B371" s="19" t="s">
        <v>800</v>
      </c>
      <c r="C371" s="19">
        <v>765</v>
      </c>
      <c r="D371" s="21"/>
      <c r="E371" s="34">
        <f t="shared" si="68"/>
        <v>45.800000000000011</v>
      </c>
      <c r="F371" s="35">
        <f t="shared" si="69"/>
        <v>246347</v>
      </c>
      <c r="G371" s="34">
        <f t="shared" si="70"/>
        <v>89.539999999999978</v>
      </c>
      <c r="H371" s="36">
        <f t="shared" si="71"/>
        <v>501594</v>
      </c>
      <c r="I371" s="21"/>
      <c r="J371" s="19">
        <v>0</v>
      </c>
      <c r="K371" s="19">
        <v>0</v>
      </c>
      <c r="L371" s="16"/>
      <c r="M371" s="16"/>
      <c r="N371" s="36">
        <f t="shared" si="72"/>
        <v>246347</v>
      </c>
      <c r="O371" s="36">
        <f t="shared" si="73"/>
        <v>501594</v>
      </c>
      <c r="P371" s="20"/>
      <c r="Q371" s="85">
        <f t="shared" si="65"/>
        <v>1496017.3399999999</v>
      </c>
      <c r="R371" s="20"/>
      <c r="S371" s="15">
        <f t="shared" si="66"/>
        <v>0</v>
      </c>
      <c r="T371" s="122">
        <v>622</v>
      </c>
      <c r="U371" s="71">
        <v>45.800000000000011</v>
      </c>
      <c r="V371" s="71">
        <v>246347</v>
      </c>
      <c r="W371" s="15">
        <f t="shared" si="67"/>
        <v>0</v>
      </c>
      <c r="X371">
        <v>622</v>
      </c>
      <c r="Y371">
        <v>89.539999999999978</v>
      </c>
      <c r="Z371">
        <v>501594</v>
      </c>
      <c r="AA371"/>
      <c r="AB371" s="115">
        <f>dec!E371</f>
        <v>43</v>
      </c>
      <c r="AC371" s="113">
        <f>dec!F371</f>
        <v>226000</v>
      </c>
      <c r="AD371" s="115">
        <f>dec!G371</f>
        <v>81.5</v>
      </c>
      <c r="AE371" s="113">
        <f>dec!H371</f>
        <v>471917</v>
      </c>
      <c r="AF371" s="16"/>
      <c r="AG371" s="18">
        <f t="shared" si="74"/>
        <v>2.8000000000000114</v>
      </c>
      <c r="AH371" s="85">
        <f t="shared" si="75"/>
        <v>20347</v>
      </c>
      <c r="AI371" s="18">
        <f t="shared" si="76"/>
        <v>8.0399999999999778</v>
      </c>
      <c r="AJ371" s="15">
        <f t="shared" si="77"/>
        <v>29677</v>
      </c>
      <c r="AK371" s="81"/>
      <c r="AL371"/>
      <c r="AM371"/>
      <c r="AN371"/>
    </row>
    <row r="372" spans="1:40" ht="18.75">
      <c r="A372" s="19">
        <v>625</v>
      </c>
      <c r="B372" s="19" t="s">
        <v>842</v>
      </c>
      <c r="C372" s="19">
        <v>710</v>
      </c>
      <c r="D372" s="21"/>
      <c r="E372" s="34">
        <f t="shared" si="68"/>
        <v>28.09</v>
      </c>
      <c r="F372" s="35">
        <f t="shared" si="69"/>
        <v>154948</v>
      </c>
      <c r="G372" s="34">
        <f t="shared" si="70"/>
        <v>158.60999999999999</v>
      </c>
      <c r="H372" s="36">
        <f t="shared" si="71"/>
        <v>917133</v>
      </c>
      <c r="I372" s="21"/>
      <c r="J372" s="19">
        <v>0</v>
      </c>
      <c r="K372" s="19">
        <v>0</v>
      </c>
      <c r="L372" s="16"/>
      <c r="M372" s="16"/>
      <c r="N372" s="36">
        <f t="shared" si="72"/>
        <v>154948</v>
      </c>
      <c r="O372" s="36">
        <f t="shared" si="73"/>
        <v>917133</v>
      </c>
      <c r="P372" s="20"/>
      <c r="Q372" s="85">
        <f t="shared" si="65"/>
        <v>2144348.7000000002</v>
      </c>
      <c r="R372" s="20"/>
      <c r="S372" s="15">
        <f t="shared" si="66"/>
        <v>0</v>
      </c>
      <c r="T372" s="122">
        <v>625</v>
      </c>
      <c r="U372" s="71">
        <v>28.09</v>
      </c>
      <c r="V372" s="71">
        <v>154948</v>
      </c>
      <c r="W372" s="15">
        <f t="shared" si="67"/>
        <v>0</v>
      </c>
      <c r="X372">
        <v>625</v>
      </c>
      <c r="Y372">
        <v>158.60999999999999</v>
      </c>
      <c r="Z372">
        <v>917133</v>
      </c>
      <c r="AA372"/>
      <c r="AB372" s="115">
        <f>dec!E372</f>
        <v>29</v>
      </c>
      <c r="AC372" s="113">
        <f>dec!F372</f>
        <v>172000</v>
      </c>
      <c r="AD372" s="115">
        <f>dec!G372</f>
        <v>151</v>
      </c>
      <c r="AE372" s="113">
        <f>dec!H372</f>
        <v>780499</v>
      </c>
      <c r="AF372" s="16"/>
      <c r="AG372" s="18">
        <f t="shared" si="74"/>
        <v>-0.91000000000000014</v>
      </c>
      <c r="AH372" s="85">
        <f t="shared" si="75"/>
        <v>-17052</v>
      </c>
      <c r="AI372" s="18">
        <f t="shared" si="76"/>
        <v>7.6099999999999852</v>
      </c>
      <c r="AJ372" s="15">
        <f t="shared" si="77"/>
        <v>136634</v>
      </c>
      <c r="AK372" s="81"/>
      <c r="AL372"/>
      <c r="AM372"/>
      <c r="AN372"/>
    </row>
    <row r="373" spans="1:40" ht="18.75">
      <c r="A373" s="19">
        <v>632</v>
      </c>
      <c r="B373" s="19" t="s">
        <v>819</v>
      </c>
      <c r="C373" s="19">
        <v>632</v>
      </c>
      <c r="D373" s="21"/>
      <c r="E373" s="34">
        <f t="shared" si="68"/>
        <v>23.580000000000002</v>
      </c>
      <c r="F373" s="35">
        <f t="shared" si="69"/>
        <v>155514</v>
      </c>
      <c r="G373" s="34">
        <f t="shared" si="70"/>
        <v>11</v>
      </c>
      <c r="H373" s="36">
        <f t="shared" si="71"/>
        <v>62761</v>
      </c>
      <c r="I373" s="21"/>
      <c r="J373" s="19">
        <v>0</v>
      </c>
      <c r="K373" s="19">
        <v>0</v>
      </c>
      <c r="L373" s="16"/>
      <c r="M373" s="16"/>
      <c r="N373" s="36">
        <f t="shared" si="72"/>
        <v>155514</v>
      </c>
      <c r="O373" s="36">
        <f t="shared" si="73"/>
        <v>62761</v>
      </c>
      <c r="P373" s="20"/>
      <c r="Q373" s="85">
        <f t="shared" si="65"/>
        <v>436584.57999999996</v>
      </c>
      <c r="R373" s="20"/>
      <c r="S373" s="15">
        <f t="shared" si="66"/>
        <v>0</v>
      </c>
      <c r="T373" s="122">
        <v>632</v>
      </c>
      <c r="U373" s="71">
        <v>23.580000000000002</v>
      </c>
      <c r="V373" s="71">
        <v>155514</v>
      </c>
      <c r="W373" s="15">
        <f t="shared" si="67"/>
        <v>0</v>
      </c>
      <c r="X373">
        <v>632</v>
      </c>
      <c r="Y373">
        <v>11</v>
      </c>
      <c r="Z373">
        <v>62761</v>
      </c>
      <c r="AA373"/>
      <c r="AB373" s="115">
        <f>dec!E373</f>
        <v>26</v>
      </c>
      <c r="AC373" s="113">
        <f>dec!F373</f>
        <v>145189</v>
      </c>
      <c r="AD373" s="115">
        <f>dec!G373</f>
        <v>11</v>
      </c>
      <c r="AE373" s="113">
        <f>dec!H373</f>
        <v>59000</v>
      </c>
      <c r="AF373" s="16"/>
      <c r="AG373" s="18">
        <f t="shared" si="74"/>
        <v>-2.4199999999999982</v>
      </c>
      <c r="AH373" s="85">
        <f t="shared" si="75"/>
        <v>10325</v>
      </c>
      <c r="AI373" s="18">
        <f t="shared" si="76"/>
        <v>0</v>
      </c>
      <c r="AJ373" s="15">
        <f t="shared" si="77"/>
        <v>3761</v>
      </c>
      <c r="AK373" s="81"/>
      <c r="AL373"/>
      <c r="AM373"/>
      <c r="AN373"/>
    </row>
    <row r="374" spans="1:40" ht="18.75">
      <c r="A374" s="19">
        <v>635</v>
      </c>
      <c r="B374" s="19" t="s">
        <v>1291</v>
      </c>
      <c r="C374" s="19">
        <v>712</v>
      </c>
      <c r="D374" s="21"/>
      <c r="E374" s="34">
        <f t="shared" si="68"/>
        <v>161</v>
      </c>
      <c r="F374" s="35">
        <f t="shared" si="69"/>
        <v>1022486</v>
      </c>
      <c r="G374" s="34">
        <f t="shared" si="70"/>
        <v>167.95</v>
      </c>
      <c r="H374" s="36">
        <f t="shared" si="71"/>
        <v>962498</v>
      </c>
      <c r="I374" s="21"/>
      <c r="J374" s="19">
        <v>0</v>
      </c>
      <c r="K374" s="19">
        <v>0</v>
      </c>
      <c r="L374" s="16"/>
      <c r="M374" s="16"/>
      <c r="N374" s="36">
        <f t="shared" si="72"/>
        <v>1022486</v>
      </c>
      <c r="O374" s="36">
        <f t="shared" si="73"/>
        <v>962498</v>
      </c>
      <c r="P374" s="20"/>
      <c r="Q374" s="85">
        <f t="shared" si="65"/>
        <v>3970296.95</v>
      </c>
      <c r="R374" s="20"/>
      <c r="S374" s="15">
        <f t="shared" si="66"/>
        <v>0</v>
      </c>
      <c r="T374" s="122">
        <v>635</v>
      </c>
      <c r="U374" s="71">
        <v>161</v>
      </c>
      <c r="V374" s="71">
        <v>1022486</v>
      </c>
      <c r="W374" s="15">
        <f t="shared" si="67"/>
        <v>0</v>
      </c>
      <c r="X374">
        <v>635</v>
      </c>
      <c r="Y374">
        <v>167.95</v>
      </c>
      <c r="Z374">
        <v>962498</v>
      </c>
      <c r="AA374"/>
      <c r="AB374" s="115">
        <f>dec!E374</f>
        <v>161</v>
      </c>
      <c r="AC374" s="113">
        <f>dec!F374</f>
        <v>1022486</v>
      </c>
      <c r="AD374" s="115">
        <f>dec!G374</f>
        <v>158</v>
      </c>
      <c r="AE374" s="113">
        <f>dec!H374</f>
        <v>882971</v>
      </c>
      <c r="AF374" s="16"/>
      <c r="AG374" s="18">
        <f t="shared" si="74"/>
        <v>0</v>
      </c>
      <c r="AH374" s="85">
        <f t="shared" si="75"/>
        <v>0</v>
      </c>
      <c r="AI374" s="18">
        <f t="shared" si="76"/>
        <v>9.9499999999999886</v>
      </c>
      <c r="AJ374" s="15">
        <f t="shared" si="77"/>
        <v>79527</v>
      </c>
      <c r="AK374" s="81"/>
      <c r="AL374"/>
      <c r="AM374"/>
      <c r="AN374"/>
    </row>
    <row r="375" spans="1:40" ht="18.75">
      <c r="A375" s="19">
        <v>640</v>
      </c>
      <c r="B375" s="19" t="s">
        <v>916</v>
      </c>
      <c r="C375" s="19">
        <v>713</v>
      </c>
      <c r="D375" s="21"/>
      <c r="E375" s="34">
        <f t="shared" si="68"/>
        <v>0</v>
      </c>
      <c r="F375" s="35">
        <f t="shared" si="69"/>
        <v>0</v>
      </c>
      <c r="G375" s="34">
        <f t="shared" si="70"/>
        <v>1.88</v>
      </c>
      <c r="H375" s="36">
        <f t="shared" si="71"/>
        <v>12742</v>
      </c>
      <c r="I375" s="21"/>
      <c r="J375" s="19">
        <v>0</v>
      </c>
      <c r="K375" s="19">
        <v>0</v>
      </c>
      <c r="L375" s="16"/>
      <c r="M375" s="16"/>
      <c r="N375" s="36">
        <f t="shared" si="72"/>
        <v>0</v>
      </c>
      <c r="O375" s="36">
        <f t="shared" si="73"/>
        <v>12742</v>
      </c>
      <c r="P375" s="20"/>
      <c r="Q375" s="85">
        <f t="shared" si="65"/>
        <v>25485.879999999997</v>
      </c>
      <c r="R375" s="20"/>
      <c r="S375" s="15">
        <f t="shared" si="66"/>
        <v>0</v>
      </c>
      <c r="T375">
        <v>640</v>
      </c>
      <c r="U375"/>
      <c r="V375"/>
      <c r="W375" s="15">
        <f t="shared" si="67"/>
        <v>0</v>
      </c>
      <c r="X375">
        <v>640</v>
      </c>
      <c r="Y375">
        <v>1.88</v>
      </c>
      <c r="Z375">
        <v>12742</v>
      </c>
      <c r="AA375"/>
      <c r="AB375" s="115">
        <f>dec!E375</f>
        <v>0</v>
      </c>
      <c r="AC375" s="113">
        <f>dec!F375</f>
        <v>0</v>
      </c>
      <c r="AD375" s="115">
        <f>dec!G375</f>
        <v>1</v>
      </c>
      <c r="AE375" s="113">
        <f>dec!H375</f>
        <v>6700</v>
      </c>
      <c r="AF375" s="16"/>
      <c r="AG375" s="18">
        <f t="shared" si="74"/>
        <v>0</v>
      </c>
      <c r="AH375" s="85">
        <f t="shared" si="75"/>
        <v>0</v>
      </c>
      <c r="AI375" s="18">
        <f t="shared" si="76"/>
        <v>0.87999999999999989</v>
      </c>
      <c r="AJ375" s="15">
        <f t="shared" si="77"/>
        <v>6042</v>
      </c>
      <c r="AK375" s="81"/>
      <c r="AL375"/>
      <c r="AM375"/>
      <c r="AN375"/>
    </row>
    <row r="376" spans="1:40" ht="18.75">
      <c r="A376" s="19">
        <v>645</v>
      </c>
      <c r="B376" s="19" t="s">
        <v>782</v>
      </c>
      <c r="C376" s="19">
        <v>714</v>
      </c>
      <c r="D376" s="21"/>
      <c r="E376" s="34">
        <f t="shared" si="68"/>
        <v>123.03</v>
      </c>
      <c r="F376" s="35">
        <f t="shared" si="69"/>
        <v>797974</v>
      </c>
      <c r="G376" s="34">
        <f t="shared" si="70"/>
        <v>353.85000000000025</v>
      </c>
      <c r="H376" s="36">
        <f t="shared" si="71"/>
        <v>2148115</v>
      </c>
      <c r="I376" s="21"/>
      <c r="J376" s="19">
        <v>0</v>
      </c>
      <c r="K376" s="19">
        <v>0</v>
      </c>
      <c r="L376" s="16"/>
      <c r="M376" s="16"/>
      <c r="N376" s="36">
        <f t="shared" si="72"/>
        <v>797974</v>
      </c>
      <c r="O376" s="36">
        <f t="shared" si="73"/>
        <v>2148115</v>
      </c>
      <c r="P376" s="20"/>
      <c r="Q376" s="85">
        <f t="shared" si="65"/>
        <v>5892654.8799999999</v>
      </c>
      <c r="R376" s="20"/>
      <c r="S376" s="15">
        <f t="shared" si="66"/>
        <v>0</v>
      </c>
      <c r="T376" s="122">
        <v>645</v>
      </c>
      <c r="U376" s="71">
        <v>123.03</v>
      </c>
      <c r="V376" s="71">
        <v>797974</v>
      </c>
      <c r="W376" s="15">
        <f t="shared" si="67"/>
        <v>0</v>
      </c>
      <c r="X376">
        <v>645</v>
      </c>
      <c r="Y376">
        <v>353.85000000000025</v>
      </c>
      <c r="Z376">
        <v>2148115</v>
      </c>
      <c r="AA376"/>
      <c r="AB376" s="115">
        <f>dec!E376</f>
        <v>107</v>
      </c>
      <c r="AC376" s="113">
        <f>dec!F376</f>
        <v>709268</v>
      </c>
      <c r="AD376" s="115">
        <f>dec!G376</f>
        <v>358</v>
      </c>
      <c r="AE376" s="113">
        <f>dec!H376</f>
        <v>2119758</v>
      </c>
      <c r="AF376" s="16"/>
      <c r="AG376" s="18">
        <f t="shared" si="74"/>
        <v>16.03</v>
      </c>
      <c r="AH376" s="85">
        <f t="shared" si="75"/>
        <v>88706</v>
      </c>
      <c r="AI376" s="18">
        <f t="shared" si="76"/>
        <v>-4.1499999999997499</v>
      </c>
      <c r="AJ376" s="15">
        <f t="shared" si="77"/>
        <v>28357</v>
      </c>
      <c r="AK376" s="81"/>
      <c r="AL376"/>
      <c r="AM376"/>
      <c r="AN376"/>
    </row>
    <row r="377" spans="1:40" ht="18.75">
      <c r="A377" s="19">
        <v>650</v>
      </c>
      <c r="B377" s="19" t="s">
        <v>896</v>
      </c>
      <c r="C377" s="19">
        <v>715</v>
      </c>
      <c r="D377" s="21"/>
      <c r="E377" s="34">
        <f t="shared" si="68"/>
        <v>10</v>
      </c>
      <c r="F377" s="35">
        <f t="shared" si="69"/>
        <v>50000</v>
      </c>
      <c r="G377" s="34">
        <f t="shared" si="70"/>
        <v>25.05</v>
      </c>
      <c r="H377" s="36">
        <f t="shared" si="71"/>
        <v>149688</v>
      </c>
      <c r="I377" s="21"/>
      <c r="J377" s="19">
        <v>0</v>
      </c>
      <c r="K377" s="19">
        <v>0</v>
      </c>
      <c r="L377" s="16"/>
      <c r="M377" s="16"/>
      <c r="N377" s="36">
        <f t="shared" si="72"/>
        <v>50000</v>
      </c>
      <c r="O377" s="36">
        <f t="shared" si="73"/>
        <v>149688</v>
      </c>
      <c r="P377" s="20"/>
      <c r="Q377" s="85">
        <f t="shared" si="65"/>
        <v>399411.05</v>
      </c>
      <c r="R377" s="20"/>
      <c r="S377" s="15">
        <f t="shared" si="66"/>
        <v>0</v>
      </c>
      <c r="T377" s="122">
        <v>650</v>
      </c>
      <c r="U377" s="71">
        <v>10</v>
      </c>
      <c r="V377" s="71">
        <v>50000</v>
      </c>
      <c r="W377" s="15">
        <f t="shared" si="67"/>
        <v>0</v>
      </c>
      <c r="X377">
        <v>650</v>
      </c>
      <c r="Y377">
        <v>25.05</v>
      </c>
      <c r="Z377">
        <v>149688</v>
      </c>
      <c r="AA377"/>
      <c r="AB377" s="115">
        <f>dec!E377</f>
        <v>12</v>
      </c>
      <c r="AC377" s="113">
        <f>dec!F377</f>
        <v>64000</v>
      </c>
      <c r="AD377" s="115">
        <f>dec!G377</f>
        <v>23.5</v>
      </c>
      <c r="AE377" s="113">
        <f>dec!H377</f>
        <v>140935</v>
      </c>
      <c r="AF377" s="16"/>
      <c r="AG377" s="18">
        <f t="shared" si="74"/>
        <v>-2</v>
      </c>
      <c r="AH377" s="85">
        <f t="shared" si="75"/>
        <v>-14000</v>
      </c>
      <c r="AI377" s="18">
        <f t="shared" si="76"/>
        <v>1.5500000000000007</v>
      </c>
      <c r="AJ377" s="15">
        <f t="shared" si="77"/>
        <v>8753</v>
      </c>
      <c r="AK377" s="81"/>
      <c r="AL377"/>
      <c r="AM377"/>
      <c r="AN377"/>
    </row>
    <row r="378" spans="1:40" ht="18.75">
      <c r="A378" s="19">
        <v>655</v>
      </c>
      <c r="B378" s="19" t="s">
        <v>1282</v>
      </c>
      <c r="C378" s="19">
        <v>716</v>
      </c>
      <c r="D378" s="21"/>
      <c r="E378" s="34">
        <f t="shared" si="68"/>
        <v>0</v>
      </c>
      <c r="F378" s="35">
        <f t="shared" si="69"/>
        <v>0</v>
      </c>
      <c r="G378" s="34">
        <f t="shared" si="70"/>
        <v>4.54</v>
      </c>
      <c r="H378" s="36">
        <f t="shared" si="71"/>
        <v>28753</v>
      </c>
      <c r="I378" s="21"/>
      <c r="J378" s="19">
        <v>0</v>
      </c>
      <c r="K378" s="19">
        <v>0</v>
      </c>
      <c r="L378" s="16"/>
      <c r="M378" s="16"/>
      <c r="N378" s="36">
        <f t="shared" si="72"/>
        <v>0</v>
      </c>
      <c r="O378" s="36">
        <f t="shared" si="73"/>
        <v>28753</v>
      </c>
      <c r="P378" s="20"/>
      <c r="Q378" s="85">
        <f t="shared" si="65"/>
        <v>57510.54</v>
      </c>
      <c r="R378" s="20"/>
      <c r="S378" s="15">
        <f t="shared" si="66"/>
        <v>0</v>
      </c>
      <c r="T378">
        <v>655</v>
      </c>
      <c r="U378"/>
      <c r="V378"/>
      <c r="W378" s="15">
        <f t="shared" si="67"/>
        <v>0</v>
      </c>
      <c r="X378">
        <v>655</v>
      </c>
      <c r="Y378">
        <v>4.54</v>
      </c>
      <c r="Z378">
        <v>28753</v>
      </c>
      <c r="AA378"/>
      <c r="AB378" s="115">
        <f>dec!E378</f>
        <v>0</v>
      </c>
      <c r="AC378" s="113">
        <f>dec!F378</f>
        <v>0</v>
      </c>
      <c r="AD378" s="115">
        <f>dec!G378</f>
        <v>3</v>
      </c>
      <c r="AE378" s="113">
        <f>dec!H378</f>
        <v>18400</v>
      </c>
      <c r="AF378" s="16"/>
      <c r="AG378" s="18">
        <f t="shared" si="74"/>
        <v>0</v>
      </c>
      <c r="AH378" s="85">
        <f t="shared" si="75"/>
        <v>0</v>
      </c>
      <c r="AI378" s="18">
        <f t="shared" si="76"/>
        <v>1.54</v>
      </c>
      <c r="AJ378" s="15">
        <f t="shared" si="77"/>
        <v>10353</v>
      </c>
      <c r="AK378" s="81"/>
      <c r="AL378"/>
      <c r="AM378"/>
      <c r="AN378"/>
    </row>
    <row r="379" spans="1:40" ht="18.75">
      <c r="A379" s="19">
        <v>658</v>
      </c>
      <c r="B379" s="19" t="s">
        <v>875</v>
      </c>
      <c r="C379" s="19">
        <v>780</v>
      </c>
      <c r="D379" s="21"/>
      <c r="E379" s="34">
        <f t="shared" si="68"/>
        <v>145.90999999999997</v>
      </c>
      <c r="F379" s="35">
        <f t="shared" si="69"/>
        <v>816691</v>
      </c>
      <c r="G379" s="34">
        <f t="shared" si="70"/>
        <v>59.48</v>
      </c>
      <c r="H379" s="36">
        <f t="shared" si="71"/>
        <v>338083</v>
      </c>
      <c r="I379" s="21"/>
      <c r="J379" s="19">
        <v>0</v>
      </c>
      <c r="K379" s="19">
        <v>0</v>
      </c>
      <c r="L379" s="16"/>
      <c r="M379" s="16"/>
      <c r="N379" s="36">
        <f t="shared" si="72"/>
        <v>816691</v>
      </c>
      <c r="O379" s="36">
        <f t="shared" si="73"/>
        <v>338083</v>
      </c>
      <c r="P379" s="20"/>
      <c r="Q379" s="85">
        <f t="shared" si="65"/>
        <v>2309753.39</v>
      </c>
      <c r="R379" s="20"/>
      <c r="S379" s="15">
        <f t="shared" si="66"/>
        <v>0</v>
      </c>
      <c r="T379" s="122">
        <v>658</v>
      </c>
      <c r="U379" s="71">
        <v>145.90999999999997</v>
      </c>
      <c r="V379" s="71">
        <v>816691</v>
      </c>
      <c r="W379" s="15">
        <f t="shared" si="67"/>
        <v>0</v>
      </c>
      <c r="X379">
        <v>658</v>
      </c>
      <c r="Y379">
        <v>59.48</v>
      </c>
      <c r="Z379">
        <v>338083</v>
      </c>
      <c r="AA379"/>
      <c r="AB379" s="115">
        <f>dec!E379</f>
        <v>148</v>
      </c>
      <c r="AC379" s="113">
        <f>dec!F379</f>
        <v>827821</v>
      </c>
      <c r="AD379" s="115">
        <f>dec!G379</f>
        <v>55.5</v>
      </c>
      <c r="AE379" s="113">
        <f>dec!H379</f>
        <v>333517</v>
      </c>
      <c r="AF379" s="16"/>
      <c r="AG379" s="18">
        <f t="shared" si="74"/>
        <v>-2.0900000000000318</v>
      </c>
      <c r="AH379" s="85">
        <f t="shared" si="75"/>
        <v>-11130</v>
      </c>
      <c r="AI379" s="18">
        <f t="shared" si="76"/>
        <v>3.9799999999999969</v>
      </c>
      <c r="AJ379" s="15">
        <f t="shared" si="77"/>
        <v>4566</v>
      </c>
      <c r="AK379" s="81"/>
      <c r="AL379"/>
      <c r="AM379"/>
      <c r="AN379"/>
    </row>
    <row r="380" spans="1:40" ht="18.75">
      <c r="A380" s="19">
        <v>660</v>
      </c>
      <c r="B380" s="19" t="s">
        <v>783</v>
      </c>
      <c r="C380" s="19">
        <v>776</v>
      </c>
      <c r="D380" s="21"/>
      <c r="E380" s="34">
        <f t="shared" si="68"/>
        <v>279.78999999999996</v>
      </c>
      <c r="F380" s="35">
        <f t="shared" si="69"/>
        <v>1612328</v>
      </c>
      <c r="G380" s="34">
        <f t="shared" si="70"/>
        <v>32.479999999999997</v>
      </c>
      <c r="H380" s="36">
        <f t="shared" si="71"/>
        <v>254076</v>
      </c>
      <c r="I380" s="21"/>
      <c r="J380" s="19">
        <v>0</v>
      </c>
      <c r="K380" s="19">
        <v>0</v>
      </c>
      <c r="L380" s="16"/>
      <c r="M380" s="16"/>
      <c r="N380" s="36">
        <f t="shared" si="72"/>
        <v>1612328</v>
      </c>
      <c r="O380" s="36">
        <f t="shared" si="73"/>
        <v>254076</v>
      </c>
      <c r="P380" s="20"/>
      <c r="Q380" s="85">
        <f t="shared" si="65"/>
        <v>3733120.27</v>
      </c>
      <c r="R380" s="20"/>
      <c r="S380" s="15">
        <f t="shared" si="66"/>
        <v>0</v>
      </c>
      <c r="T380" s="122">
        <v>660</v>
      </c>
      <c r="U380" s="71">
        <v>279.78999999999996</v>
      </c>
      <c r="V380" s="71">
        <v>1612328</v>
      </c>
      <c r="W380" s="15">
        <f t="shared" si="67"/>
        <v>0</v>
      </c>
      <c r="X380">
        <v>660</v>
      </c>
      <c r="Y380">
        <v>32.479999999999997</v>
      </c>
      <c r="Z380">
        <v>254076</v>
      </c>
      <c r="AA380"/>
      <c r="AB380" s="115">
        <f>dec!E380</f>
        <v>279</v>
      </c>
      <c r="AC380" s="113">
        <f>dec!F380</f>
        <v>1642868</v>
      </c>
      <c r="AD380" s="115">
        <f>dec!G380</f>
        <v>34</v>
      </c>
      <c r="AE380" s="113">
        <f>dec!H380</f>
        <v>266949</v>
      </c>
      <c r="AF380" s="16"/>
      <c r="AG380" s="18">
        <f t="shared" si="74"/>
        <v>0.78999999999996362</v>
      </c>
      <c r="AH380" s="85">
        <f t="shared" si="75"/>
        <v>-30540</v>
      </c>
      <c r="AI380" s="18">
        <f t="shared" si="76"/>
        <v>-1.5200000000000031</v>
      </c>
      <c r="AJ380" s="15">
        <f t="shared" si="77"/>
        <v>-12873</v>
      </c>
      <c r="AK380" s="81"/>
      <c r="AL380"/>
      <c r="AM380"/>
      <c r="AN380"/>
    </row>
    <row r="381" spans="1:40" ht="18.75">
      <c r="A381" s="19">
        <v>662</v>
      </c>
      <c r="B381" s="19" t="s">
        <v>1296</v>
      </c>
      <c r="C381" s="19">
        <v>788</v>
      </c>
      <c r="D381" s="21"/>
      <c r="E381" s="34">
        <f t="shared" si="68"/>
        <v>15</v>
      </c>
      <c r="F381" s="35">
        <f t="shared" si="69"/>
        <v>82080</v>
      </c>
      <c r="G381" s="34">
        <f t="shared" si="70"/>
        <v>44.91</v>
      </c>
      <c r="H381" s="36">
        <f t="shared" si="71"/>
        <v>243875</v>
      </c>
      <c r="I381" s="21"/>
      <c r="J381" s="19">
        <v>0</v>
      </c>
      <c r="K381" s="19">
        <v>0</v>
      </c>
      <c r="L381" s="16"/>
      <c r="M381" s="16"/>
      <c r="N381" s="36">
        <f t="shared" si="72"/>
        <v>82080</v>
      </c>
      <c r="O381" s="36">
        <f t="shared" si="73"/>
        <v>243875</v>
      </c>
      <c r="P381" s="20"/>
      <c r="Q381" s="85">
        <f t="shared" si="65"/>
        <v>651969.91</v>
      </c>
      <c r="R381" s="20"/>
      <c r="S381" s="15">
        <f t="shared" si="66"/>
        <v>0</v>
      </c>
      <c r="T381" s="122">
        <v>662</v>
      </c>
      <c r="U381" s="71">
        <v>15</v>
      </c>
      <c r="V381" s="71">
        <v>82080</v>
      </c>
      <c r="W381" s="15">
        <f t="shared" si="67"/>
        <v>0</v>
      </c>
      <c r="X381">
        <v>662</v>
      </c>
      <c r="Y381">
        <v>44.91</v>
      </c>
      <c r="Z381">
        <v>243875</v>
      </c>
      <c r="AA381"/>
      <c r="AB381" s="115">
        <f>dec!E381</f>
        <v>15</v>
      </c>
      <c r="AC381" s="113">
        <f>dec!F381</f>
        <v>85719</v>
      </c>
      <c r="AD381" s="115">
        <f>dec!G381</f>
        <v>48</v>
      </c>
      <c r="AE381" s="113">
        <f>dec!H381</f>
        <v>257451</v>
      </c>
      <c r="AF381" s="16"/>
      <c r="AG381" s="18">
        <f t="shared" si="74"/>
        <v>0</v>
      </c>
      <c r="AH381" s="85">
        <f t="shared" si="75"/>
        <v>-3639</v>
      </c>
      <c r="AI381" s="18">
        <f t="shared" si="76"/>
        <v>-3.0900000000000034</v>
      </c>
      <c r="AJ381" s="15">
        <f t="shared" si="77"/>
        <v>-13576</v>
      </c>
      <c r="AK381" s="81"/>
      <c r="AL381"/>
      <c r="AM381"/>
      <c r="AN381"/>
    </row>
    <row r="382" spans="1:40" ht="18.75">
      <c r="A382" s="19">
        <v>665</v>
      </c>
      <c r="B382" s="19" t="s">
        <v>866</v>
      </c>
      <c r="C382" s="19">
        <v>718</v>
      </c>
      <c r="D382" s="21"/>
      <c r="E382" s="34">
        <f t="shared" si="68"/>
        <v>40.97</v>
      </c>
      <c r="F382" s="35">
        <f t="shared" si="69"/>
        <v>212263</v>
      </c>
      <c r="G382" s="34">
        <f t="shared" si="70"/>
        <v>27.250000000000004</v>
      </c>
      <c r="H382" s="36">
        <f t="shared" si="71"/>
        <v>144812</v>
      </c>
      <c r="I382" s="21"/>
      <c r="J382" s="19">
        <v>0</v>
      </c>
      <c r="K382" s="19">
        <v>0</v>
      </c>
      <c r="L382" s="16"/>
      <c r="M382" s="16"/>
      <c r="N382" s="36">
        <f t="shared" si="72"/>
        <v>212263</v>
      </c>
      <c r="O382" s="36">
        <f t="shared" si="73"/>
        <v>144812</v>
      </c>
      <c r="P382" s="20"/>
      <c r="Q382" s="85">
        <f t="shared" si="65"/>
        <v>714218.22</v>
      </c>
      <c r="R382" s="20"/>
      <c r="S382" s="15">
        <f t="shared" si="66"/>
        <v>0</v>
      </c>
      <c r="T382" s="122">
        <v>665</v>
      </c>
      <c r="U382" s="71">
        <v>40.97</v>
      </c>
      <c r="V382" s="71">
        <v>212263</v>
      </c>
      <c r="W382" s="15">
        <f t="shared" si="67"/>
        <v>0</v>
      </c>
      <c r="X382">
        <v>665</v>
      </c>
      <c r="Y382">
        <v>27.250000000000004</v>
      </c>
      <c r="Z382">
        <v>144812</v>
      </c>
      <c r="AA382"/>
      <c r="AB382" s="115">
        <f>dec!E382</f>
        <v>33</v>
      </c>
      <c r="AC382" s="113">
        <f>dec!F382</f>
        <v>165000</v>
      </c>
      <c r="AD382" s="115">
        <f>dec!G382</f>
        <v>28</v>
      </c>
      <c r="AE382" s="113">
        <f>dec!H382</f>
        <v>152500</v>
      </c>
      <c r="AF382" s="16"/>
      <c r="AG382" s="18">
        <f t="shared" si="74"/>
        <v>7.9699999999999989</v>
      </c>
      <c r="AH382" s="85">
        <f t="shared" si="75"/>
        <v>47263</v>
      </c>
      <c r="AI382" s="18">
        <f t="shared" si="76"/>
        <v>-0.74999999999999645</v>
      </c>
      <c r="AJ382" s="15">
        <f t="shared" si="77"/>
        <v>-7688</v>
      </c>
      <c r="AK382" s="81"/>
      <c r="AL382"/>
      <c r="AM382"/>
      <c r="AN382"/>
    </row>
    <row r="383" spans="1:40" ht="18.75">
      <c r="A383" s="19">
        <v>670</v>
      </c>
      <c r="B383" s="19" t="s">
        <v>524</v>
      </c>
      <c r="C383" s="19">
        <v>720</v>
      </c>
      <c r="D383" s="21"/>
      <c r="E383" s="34">
        <f t="shared" si="68"/>
        <v>130.06</v>
      </c>
      <c r="F383" s="35">
        <f t="shared" si="69"/>
        <v>1057146</v>
      </c>
      <c r="G383" s="34">
        <f t="shared" si="70"/>
        <v>56.930000000000007</v>
      </c>
      <c r="H383" s="36">
        <f t="shared" si="71"/>
        <v>344231</v>
      </c>
      <c r="I383" s="21"/>
      <c r="J383" s="19">
        <v>0</v>
      </c>
      <c r="K383" s="19">
        <v>0</v>
      </c>
      <c r="L383" s="16"/>
      <c r="M383" s="16"/>
      <c r="N383" s="36">
        <f t="shared" si="72"/>
        <v>1057146</v>
      </c>
      <c r="O383" s="36">
        <f t="shared" si="73"/>
        <v>344231</v>
      </c>
      <c r="P383" s="20"/>
      <c r="Q383" s="85">
        <f t="shared" si="65"/>
        <v>2802940.99</v>
      </c>
      <c r="R383" s="20"/>
      <c r="S383" s="15">
        <f t="shared" si="66"/>
        <v>0</v>
      </c>
      <c r="T383" s="122">
        <v>670</v>
      </c>
      <c r="U383" s="71">
        <v>130.06</v>
      </c>
      <c r="V383" s="71">
        <v>1057146</v>
      </c>
      <c r="W383" s="15">
        <f t="shared" si="67"/>
        <v>0</v>
      </c>
      <c r="X383">
        <v>670</v>
      </c>
      <c r="Y383">
        <v>56.930000000000007</v>
      </c>
      <c r="Z383">
        <v>344231</v>
      </c>
      <c r="AA383"/>
      <c r="AB383" s="115">
        <f>dec!E383</f>
        <v>126</v>
      </c>
      <c r="AC383" s="113">
        <f>dec!F383</f>
        <v>878160</v>
      </c>
      <c r="AD383" s="115">
        <f>dec!G383</f>
        <v>52</v>
      </c>
      <c r="AE383" s="113">
        <f>dec!H383</f>
        <v>323204</v>
      </c>
      <c r="AF383" s="16"/>
      <c r="AG383" s="18">
        <f t="shared" si="74"/>
        <v>4.0600000000000023</v>
      </c>
      <c r="AH383" s="85">
        <f t="shared" si="75"/>
        <v>178986</v>
      </c>
      <c r="AI383" s="18">
        <f t="shared" si="76"/>
        <v>4.9300000000000068</v>
      </c>
      <c r="AJ383" s="15">
        <f t="shared" si="77"/>
        <v>21027</v>
      </c>
      <c r="AK383" s="81"/>
      <c r="AL383"/>
      <c r="AM383"/>
      <c r="AN383"/>
    </row>
    <row r="384" spans="1:40" ht="18.75">
      <c r="A384" s="19">
        <v>672</v>
      </c>
      <c r="B384" s="19" t="s">
        <v>1297</v>
      </c>
      <c r="C384" s="19">
        <v>721</v>
      </c>
      <c r="D384" s="21"/>
      <c r="E384" s="34">
        <f t="shared" si="68"/>
        <v>45.8</v>
      </c>
      <c r="F384" s="35">
        <f t="shared" si="69"/>
        <v>309353</v>
      </c>
      <c r="G384" s="34">
        <f t="shared" si="70"/>
        <v>75.539999999999992</v>
      </c>
      <c r="H384" s="36">
        <f t="shared" si="71"/>
        <v>511973</v>
      </c>
      <c r="I384" s="21"/>
      <c r="J384" s="19">
        <v>0</v>
      </c>
      <c r="K384" s="19">
        <v>0</v>
      </c>
      <c r="L384" s="16"/>
      <c r="M384" s="16"/>
      <c r="N384" s="36">
        <f t="shared" si="72"/>
        <v>309353</v>
      </c>
      <c r="O384" s="36">
        <f t="shared" si="73"/>
        <v>511973</v>
      </c>
      <c r="P384" s="20"/>
      <c r="Q384" s="85">
        <f t="shared" si="65"/>
        <v>1642773.3399999999</v>
      </c>
      <c r="R384" s="20"/>
      <c r="S384" s="15">
        <f t="shared" si="66"/>
        <v>0</v>
      </c>
      <c r="T384" s="122">
        <v>672</v>
      </c>
      <c r="U384" s="71">
        <v>45.8</v>
      </c>
      <c r="V384" s="71">
        <v>309353</v>
      </c>
      <c r="W384" s="15">
        <f t="shared" si="67"/>
        <v>0</v>
      </c>
      <c r="X384">
        <v>672</v>
      </c>
      <c r="Y384">
        <v>75.539999999999992</v>
      </c>
      <c r="Z384">
        <v>511973</v>
      </c>
      <c r="AA384"/>
      <c r="AB384" s="115">
        <f>dec!E384</f>
        <v>43</v>
      </c>
      <c r="AC384" s="113">
        <f>dec!F384</f>
        <v>249799</v>
      </c>
      <c r="AD384" s="115">
        <f>dec!G384</f>
        <v>69</v>
      </c>
      <c r="AE384" s="113">
        <f>dec!H384</f>
        <v>385422</v>
      </c>
      <c r="AF384" s="16"/>
      <c r="AG384" s="18">
        <f t="shared" si="74"/>
        <v>2.7999999999999972</v>
      </c>
      <c r="AH384" s="85">
        <f t="shared" si="75"/>
        <v>59554</v>
      </c>
      <c r="AI384" s="18">
        <f t="shared" si="76"/>
        <v>6.539999999999992</v>
      </c>
      <c r="AJ384" s="15">
        <f t="shared" si="77"/>
        <v>126551</v>
      </c>
      <c r="AK384" s="81"/>
      <c r="AL384"/>
      <c r="AM384"/>
      <c r="AN384"/>
    </row>
    <row r="385" spans="1:40" ht="18.75">
      <c r="A385" s="19">
        <v>673</v>
      </c>
      <c r="B385" s="19" t="s">
        <v>853</v>
      </c>
      <c r="C385" s="19">
        <v>772</v>
      </c>
      <c r="D385" s="21"/>
      <c r="E385" s="34">
        <f t="shared" si="68"/>
        <v>46</v>
      </c>
      <c r="F385" s="35">
        <f t="shared" si="69"/>
        <v>239169</v>
      </c>
      <c r="G385" s="34">
        <f t="shared" si="70"/>
        <v>23.669999999999998</v>
      </c>
      <c r="H385" s="36">
        <f t="shared" si="71"/>
        <v>141686</v>
      </c>
      <c r="I385" s="21"/>
      <c r="J385" s="19">
        <v>0</v>
      </c>
      <c r="K385" s="19">
        <v>0</v>
      </c>
      <c r="L385" s="16"/>
      <c r="M385" s="16"/>
      <c r="N385" s="36">
        <f t="shared" si="72"/>
        <v>239169</v>
      </c>
      <c r="O385" s="36">
        <f t="shared" si="73"/>
        <v>141686</v>
      </c>
      <c r="P385" s="20"/>
      <c r="Q385" s="85">
        <f t="shared" si="65"/>
        <v>761779.67</v>
      </c>
      <c r="R385" s="20"/>
      <c r="S385" s="15">
        <f t="shared" si="66"/>
        <v>0</v>
      </c>
      <c r="T385" s="122">
        <v>673</v>
      </c>
      <c r="U385" s="71">
        <v>46</v>
      </c>
      <c r="V385" s="71">
        <v>239169</v>
      </c>
      <c r="W385" s="15">
        <f t="shared" si="67"/>
        <v>0</v>
      </c>
      <c r="X385">
        <v>673</v>
      </c>
      <c r="Y385">
        <v>23.669999999999998</v>
      </c>
      <c r="Z385">
        <v>141686</v>
      </c>
      <c r="AA385"/>
      <c r="AB385" s="115">
        <f>dec!E385</f>
        <v>46</v>
      </c>
      <c r="AC385" s="113">
        <f>dec!F385</f>
        <v>239169</v>
      </c>
      <c r="AD385" s="115">
        <f>dec!G385</f>
        <v>22.5</v>
      </c>
      <c r="AE385" s="113">
        <f>dec!H385</f>
        <v>139576</v>
      </c>
      <c r="AF385" s="16"/>
      <c r="AG385" s="18">
        <f t="shared" si="74"/>
        <v>0</v>
      </c>
      <c r="AH385" s="85">
        <f t="shared" si="75"/>
        <v>0</v>
      </c>
      <c r="AI385" s="18">
        <f t="shared" si="76"/>
        <v>1.1699999999999982</v>
      </c>
      <c r="AJ385" s="15">
        <f t="shared" si="77"/>
        <v>2110</v>
      </c>
      <c r="AK385" s="81"/>
      <c r="AL385"/>
      <c r="AM385"/>
      <c r="AN385"/>
    </row>
    <row r="386" spans="1:40" ht="18.75">
      <c r="A386" s="19">
        <v>674</v>
      </c>
      <c r="B386" s="19" t="s">
        <v>806</v>
      </c>
      <c r="C386" s="19">
        <v>764</v>
      </c>
      <c r="D386" s="21"/>
      <c r="E386" s="34">
        <f t="shared" si="68"/>
        <v>94.81</v>
      </c>
      <c r="F386" s="35">
        <f t="shared" si="69"/>
        <v>803098</v>
      </c>
      <c r="G386" s="34">
        <f t="shared" si="70"/>
        <v>238.56</v>
      </c>
      <c r="H386" s="36">
        <f t="shared" si="71"/>
        <v>1480841</v>
      </c>
      <c r="I386" s="21"/>
      <c r="J386" s="19">
        <v>0</v>
      </c>
      <c r="K386" s="19">
        <v>0</v>
      </c>
      <c r="L386" s="16"/>
      <c r="M386" s="16"/>
      <c r="N386" s="36">
        <f t="shared" si="72"/>
        <v>803098</v>
      </c>
      <c r="O386" s="36">
        <f t="shared" si="73"/>
        <v>1480841</v>
      </c>
      <c r="P386" s="20"/>
      <c r="Q386" s="85">
        <f t="shared" si="65"/>
        <v>4568211.37</v>
      </c>
      <c r="R386" s="20"/>
      <c r="S386" s="15">
        <f t="shared" si="66"/>
        <v>0</v>
      </c>
      <c r="T386" s="122">
        <v>674</v>
      </c>
      <c r="U386" s="71">
        <v>94.81</v>
      </c>
      <c r="V386" s="71">
        <v>803098</v>
      </c>
      <c r="W386" s="15">
        <f t="shared" si="67"/>
        <v>0</v>
      </c>
      <c r="X386">
        <v>674</v>
      </c>
      <c r="Y386">
        <v>238.56</v>
      </c>
      <c r="Z386">
        <v>1480841</v>
      </c>
      <c r="AA386"/>
      <c r="AB386" s="115">
        <f>dec!E386</f>
        <v>85</v>
      </c>
      <c r="AC386" s="113">
        <f>dec!F386</f>
        <v>657010</v>
      </c>
      <c r="AD386" s="115">
        <f>dec!G386</f>
        <v>240</v>
      </c>
      <c r="AE386" s="113">
        <f>dec!H386</f>
        <v>1472954</v>
      </c>
      <c r="AF386" s="16"/>
      <c r="AG386" s="18">
        <f t="shared" si="74"/>
        <v>9.8100000000000023</v>
      </c>
      <c r="AH386" s="85">
        <f t="shared" si="75"/>
        <v>146088</v>
      </c>
      <c r="AI386" s="18">
        <f t="shared" si="76"/>
        <v>-1.4399999999999977</v>
      </c>
      <c r="AJ386" s="15">
        <f t="shared" si="77"/>
        <v>7887</v>
      </c>
      <c r="AK386" s="81"/>
      <c r="AL386"/>
      <c r="AM386"/>
      <c r="AN386"/>
    </row>
    <row r="387" spans="1:40" ht="18.75">
      <c r="A387" s="19">
        <v>675</v>
      </c>
      <c r="B387" s="19" t="s">
        <v>774</v>
      </c>
      <c r="C387" s="19">
        <v>724</v>
      </c>
      <c r="D387" s="21"/>
      <c r="E387" s="34">
        <f t="shared" si="68"/>
        <v>90</v>
      </c>
      <c r="F387" s="35">
        <f t="shared" si="69"/>
        <v>468724</v>
      </c>
      <c r="G387" s="34">
        <f t="shared" si="70"/>
        <v>8.0300000000000011</v>
      </c>
      <c r="H387" s="36">
        <f t="shared" si="71"/>
        <v>45981</v>
      </c>
      <c r="I387" s="21"/>
      <c r="J387" s="19">
        <v>0</v>
      </c>
      <c r="K387" s="19">
        <v>0</v>
      </c>
      <c r="L387" s="16"/>
      <c r="M387" s="16"/>
      <c r="N387" s="36">
        <f t="shared" si="72"/>
        <v>468724</v>
      </c>
      <c r="O387" s="36">
        <f t="shared" si="73"/>
        <v>45981</v>
      </c>
      <c r="P387" s="20"/>
      <c r="Q387" s="85">
        <f t="shared" si="65"/>
        <v>1029508.03</v>
      </c>
      <c r="R387" s="20"/>
      <c r="S387" s="15">
        <f t="shared" si="66"/>
        <v>0</v>
      </c>
      <c r="T387" s="122">
        <v>675</v>
      </c>
      <c r="U387" s="71">
        <v>90</v>
      </c>
      <c r="V387" s="71">
        <v>468724</v>
      </c>
      <c r="W387" s="15">
        <f t="shared" si="67"/>
        <v>0</v>
      </c>
      <c r="X387">
        <v>675</v>
      </c>
      <c r="Y387">
        <v>8.0300000000000011</v>
      </c>
      <c r="Z387">
        <v>45981</v>
      </c>
      <c r="AA387"/>
      <c r="AB387" s="115">
        <f>dec!E387</f>
        <v>90</v>
      </c>
      <c r="AC387" s="113">
        <f>dec!F387</f>
        <v>471098</v>
      </c>
      <c r="AD387" s="115">
        <f>dec!G387</f>
        <v>8</v>
      </c>
      <c r="AE387" s="113">
        <f>dec!H387</f>
        <v>49100</v>
      </c>
      <c r="AF387" s="16"/>
      <c r="AG387" s="18">
        <f t="shared" si="74"/>
        <v>0</v>
      </c>
      <c r="AH387" s="85">
        <f t="shared" si="75"/>
        <v>-2374</v>
      </c>
      <c r="AI387" s="18">
        <f t="shared" si="76"/>
        <v>3.0000000000001137E-2</v>
      </c>
      <c r="AJ387" s="15">
        <f t="shared" si="77"/>
        <v>-3119</v>
      </c>
      <c r="AK387" s="81"/>
      <c r="AL387"/>
      <c r="AM387"/>
      <c r="AN387"/>
    </row>
    <row r="388" spans="1:40" ht="18.75">
      <c r="A388" s="19">
        <v>680</v>
      </c>
      <c r="B388" s="19" t="s">
        <v>922</v>
      </c>
      <c r="C388" s="19">
        <v>725</v>
      </c>
      <c r="D388" s="21"/>
      <c r="E388" s="34">
        <f t="shared" si="68"/>
        <v>111.35</v>
      </c>
      <c r="F388" s="35">
        <f t="shared" si="69"/>
        <v>703072</v>
      </c>
      <c r="G388" s="34">
        <f t="shared" si="70"/>
        <v>11.56</v>
      </c>
      <c r="H388" s="36">
        <f t="shared" si="71"/>
        <v>62786</v>
      </c>
      <c r="I388" s="21"/>
      <c r="J388" s="19">
        <v>0</v>
      </c>
      <c r="K388" s="19">
        <v>0</v>
      </c>
      <c r="L388" s="16"/>
      <c r="M388" s="16"/>
      <c r="N388" s="36">
        <f t="shared" si="72"/>
        <v>703072</v>
      </c>
      <c r="O388" s="36">
        <f t="shared" si="73"/>
        <v>62786</v>
      </c>
      <c r="P388" s="20"/>
      <c r="Q388" s="85">
        <f t="shared" si="65"/>
        <v>1531838.9100000001</v>
      </c>
      <c r="R388" s="20"/>
      <c r="S388" s="15">
        <f t="shared" si="66"/>
        <v>0</v>
      </c>
      <c r="T388" s="122">
        <v>680</v>
      </c>
      <c r="U388" s="71">
        <v>111.35</v>
      </c>
      <c r="V388" s="71">
        <v>703072</v>
      </c>
      <c r="W388" s="15">
        <f t="shared" si="67"/>
        <v>0</v>
      </c>
      <c r="X388">
        <v>680</v>
      </c>
      <c r="Y388">
        <v>11.56</v>
      </c>
      <c r="Z388">
        <v>62786</v>
      </c>
      <c r="AA388"/>
      <c r="AB388" s="115">
        <f>dec!E388</f>
        <v>113</v>
      </c>
      <c r="AC388" s="113">
        <f>dec!F388</f>
        <v>639375</v>
      </c>
      <c r="AD388" s="115">
        <f>dec!G388</f>
        <v>10</v>
      </c>
      <c r="AE388" s="113">
        <f>dec!H388</f>
        <v>63100</v>
      </c>
      <c r="AF388" s="16"/>
      <c r="AG388" s="18">
        <f t="shared" si="74"/>
        <v>-1.6500000000000057</v>
      </c>
      <c r="AH388" s="85">
        <f t="shared" si="75"/>
        <v>63697</v>
      </c>
      <c r="AI388" s="18">
        <f t="shared" si="76"/>
        <v>1.5600000000000005</v>
      </c>
      <c r="AJ388" s="15">
        <f t="shared" si="77"/>
        <v>-314</v>
      </c>
      <c r="AK388" s="81"/>
      <c r="AL388"/>
      <c r="AM388"/>
      <c r="AN388"/>
    </row>
    <row r="389" spans="1:40" ht="18.75">
      <c r="A389" s="19">
        <v>683</v>
      </c>
      <c r="B389" s="19" t="s">
        <v>907</v>
      </c>
      <c r="C389" s="19">
        <v>726</v>
      </c>
      <c r="D389" s="21"/>
      <c r="E389" s="34">
        <f t="shared" si="68"/>
        <v>97.350000000000023</v>
      </c>
      <c r="F389" s="35">
        <f t="shared" si="69"/>
        <v>769017</v>
      </c>
      <c r="G389" s="34">
        <f t="shared" si="70"/>
        <v>62.96</v>
      </c>
      <c r="H389" s="36">
        <f t="shared" si="71"/>
        <v>358173</v>
      </c>
      <c r="I389" s="21"/>
      <c r="J389" s="19">
        <v>0</v>
      </c>
      <c r="K389" s="19">
        <v>0</v>
      </c>
      <c r="L389" s="16"/>
      <c r="M389" s="16"/>
      <c r="N389" s="36">
        <f t="shared" si="72"/>
        <v>769017</v>
      </c>
      <c r="O389" s="36">
        <f t="shared" si="73"/>
        <v>358173</v>
      </c>
      <c r="P389" s="20"/>
      <c r="Q389" s="85">
        <f t="shared" si="65"/>
        <v>2254540.31</v>
      </c>
      <c r="R389" s="20"/>
      <c r="S389" s="15">
        <f t="shared" si="66"/>
        <v>0</v>
      </c>
      <c r="T389" s="122">
        <v>683</v>
      </c>
      <c r="U389" s="71">
        <v>97.350000000000023</v>
      </c>
      <c r="V389" s="71">
        <v>769017</v>
      </c>
      <c r="W389" s="15">
        <f t="shared" si="67"/>
        <v>0</v>
      </c>
      <c r="X389">
        <v>683</v>
      </c>
      <c r="Y389">
        <v>62.96</v>
      </c>
      <c r="Z389">
        <v>358173</v>
      </c>
      <c r="AA389"/>
      <c r="AB389" s="115">
        <f>dec!E389</f>
        <v>96</v>
      </c>
      <c r="AC389" s="113">
        <f>dec!F389</f>
        <v>660492</v>
      </c>
      <c r="AD389" s="115">
        <f>dec!G389</f>
        <v>64</v>
      </c>
      <c r="AE389" s="113">
        <f>dec!H389</f>
        <v>361171</v>
      </c>
      <c r="AF389" s="16"/>
      <c r="AG389" s="18">
        <f t="shared" si="74"/>
        <v>1.3500000000000227</v>
      </c>
      <c r="AH389" s="85">
        <f t="shared" si="75"/>
        <v>108525</v>
      </c>
      <c r="AI389" s="18">
        <f t="shared" si="76"/>
        <v>-1.0399999999999991</v>
      </c>
      <c r="AJ389" s="15">
        <f t="shared" si="77"/>
        <v>-2998</v>
      </c>
      <c r="AK389" s="81"/>
      <c r="AL389"/>
      <c r="AM389"/>
      <c r="AN389"/>
    </row>
    <row r="390" spans="1:40" ht="18.75">
      <c r="A390" s="19">
        <v>685</v>
      </c>
      <c r="B390" s="19" t="s">
        <v>885</v>
      </c>
      <c r="C390" s="19">
        <v>727</v>
      </c>
      <c r="D390" s="21"/>
      <c r="E390" s="34">
        <f t="shared" si="68"/>
        <v>15.75</v>
      </c>
      <c r="F390" s="35">
        <f t="shared" si="69"/>
        <v>107764</v>
      </c>
      <c r="G390" s="34">
        <f t="shared" si="70"/>
        <v>24.91</v>
      </c>
      <c r="H390" s="36">
        <f t="shared" si="71"/>
        <v>141979</v>
      </c>
      <c r="I390" s="21"/>
      <c r="J390" s="19">
        <v>0</v>
      </c>
      <c r="K390" s="19">
        <v>0</v>
      </c>
      <c r="L390" s="16"/>
      <c r="M390" s="16"/>
      <c r="N390" s="36">
        <f t="shared" si="72"/>
        <v>107764</v>
      </c>
      <c r="O390" s="36">
        <f t="shared" si="73"/>
        <v>141979</v>
      </c>
      <c r="P390" s="20"/>
      <c r="Q390" s="85">
        <f t="shared" si="65"/>
        <v>499526.66000000003</v>
      </c>
      <c r="R390" s="20"/>
      <c r="S390" s="15">
        <f t="shared" si="66"/>
        <v>0</v>
      </c>
      <c r="T390" s="122">
        <v>685</v>
      </c>
      <c r="U390" s="71">
        <v>15.75</v>
      </c>
      <c r="V390" s="71">
        <v>107764</v>
      </c>
      <c r="W390" s="15">
        <f t="shared" si="67"/>
        <v>0</v>
      </c>
      <c r="X390">
        <v>685</v>
      </c>
      <c r="Y390">
        <v>24.91</v>
      </c>
      <c r="Z390">
        <v>141979</v>
      </c>
      <c r="AA390"/>
      <c r="AB390" s="115">
        <f>dec!E390</f>
        <v>15</v>
      </c>
      <c r="AC390" s="113">
        <f>dec!F390</f>
        <v>96596</v>
      </c>
      <c r="AD390" s="115">
        <f>dec!G390</f>
        <v>12</v>
      </c>
      <c r="AE390" s="113">
        <f>dec!H390</f>
        <v>76860</v>
      </c>
      <c r="AF390" s="16"/>
      <c r="AG390" s="18">
        <f t="shared" si="74"/>
        <v>0.75</v>
      </c>
      <c r="AH390" s="85">
        <f t="shared" si="75"/>
        <v>11168</v>
      </c>
      <c r="AI390" s="18">
        <f t="shared" si="76"/>
        <v>12.91</v>
      </c>
      <c r="AJ390" s="15">
        <f t="shared" si="77"/>
        <v>65119</v>
      </c>
      <c r="AK390" s="81"/>
      <c r="AL390"/>
      <c r="AM390"/>
      <c r="AN390"/>
    </row>
    <row r="391" spans="1:40" ht="18.75">
      <c r="A391" s="19">
        <v>690</v>
      </c>
      <c r="B391" s="19" t="s">
        <v>1283</v>
      </c>
      <c r="C391" s="19">
        <v>728</v>
      </c>
      <c r="D391" s="21"/>
      <c r="E391" s="34">
        <f t="shared" si="68"/>
        <v>0</v>
      </c>
      <c r="F391" s="35">
        <f t="shared" si="69"/>
        <v>0</v>
      </c>
      <c r="G391" s="34">
        <f t="shared" si="70"/>
        <v>18.28</v>
      </c>
      <c r="H391" s="36">
        <f t="shared" si="71"/>
        <v>134797</v>
      </c>
      <c r="I391" s="21"/>
      <c r="J391" s="19">
        <v>0</v>
      </c>
      <c r="K391" s="19">
        <v>0</v>
      </c>
      <c r="L391" s="16"/>
      <c r="M391" s="16"/>
      <c r="N391" s="36">
        <f t="shared" si="72"/>
        <v>0</v>
      </c>
      <c r="O391" s="36">
        <f t="shared" si="73"/>
        <v>134797</v>
      </c>
      <c r="P391" s="20"/>
      <c r="Q391" s="85">
        <f t="shared" si="65"/>
        <v>269612.28000000003</v>
      </c>
      <c r="R391" s="20"/>
      <c r="S391" s="15">
        <f t="shared" si="66"/>
        <v>0</v>
      </c>
      <c r="T391">
        <v>690</v>
      </c>
      <c r="U391"/>
      <c r="V391"/>
      <c r="W391" s="15">
        <f t="shared" si="67"/>
        <v>0</v>
      </c>
      <c r="X391">
        <v>690</v>
      </c>
      <c r="Y391">
        <v>18.28</v>
      </c>
      <c r="Z391">
        <v>134797</v>
      </c>
      <c r="AA391"/>
      <c r="AB391" s="115">
        <f>dec!E391</f>
        <v>0</v>
      </c>
      <c r="AC391" s="113">
        <f>dec!F391</f>
        <v>0</v>
      </c>
      <c r="AD391" s="115">
        <f>dec!G391</f>
        <v>16</v>
      </c>
      <c r="AE391" s="113">
        <f>dec!H391</f>
        <v>123508</v>
      </c>
      <c r="AF391" s="16"/>
      <c r="AG391" s="18">
        <f t="shared" si="74"/>
        <v>0</v>
      </c>
      <c r="AH391" s="85">
        <f t="shared" si="75"/>
        <v>0</v>
      </c>
      <c r="AI391" s="18">
        <f t="shared" si="76"/>
        <v>2.2800000000000011</v>
      </c>
      <c r="AJ391" s="15">
        <f t="shared" si="77"/>
        <v>11289</v>
      </c>
      <c r="AK391" s="81"/>
      <c r="AL391"/>
      <c r="AM391"/>
      <c r="AN391"/>
    </row>
    <row r="392" spans="1:40" ht="18.75">
      <c r="A392" s="19">
        <v>695</v>
      </c>
      <c r="B392" s="19" t="s">
        <v>1288</v>
      </c>
      <c r="C392" s="19">
        <v>729</v>
      </c>
      <c r="D392" s="21"/>
      <c r="E392" s="34">
        <f t="shared" si="68"/>
        <v>0</v>
      </c>
      <c r="F392" s="35">
        <f t="shared" si="69"/>
        <v>0</v>
      </c>
      <c r="G392" s="34">
        <f t="shared" si="70"/>
        <v>2.14</v>
      </c>
      <c r="H392" s="36">
        <f t="shared" si="71"/>
        <v>13662</v>
      </c>
      <c r="I392" s="21"/>
      <c r="J392" s="19">
        <v>0</v>
      </c>
      <c r="K392" s="19">
        <v>0</v>
      </c>
      <c r="L392" s="16"/>
      <c r="M392" s="16"/>
      <c r="N392" s="36">
        <f t="shared" si="72"/>
        <v>0</v>
      </c>
      <c r="O392" s="36">
        <f t="shared" si="73"/>
        <v>13662</v>
      </c>
      <c r="P392" s="20"/>
      <c r="Q392" s="85">
        <f t="shared" si="65"/>
        <v>27326.14</v>
      </c>
      <c r="R392" s="20"/>
      <c r="S392" s="15">
        <f t="shared" si="66"/>
        <v>0</v>
      </c>
      <c r="T392">
        <v>695</v>
      </c>
      <c r="U392"/>
      <c r="V392"/>
      <c r="W392" s="15">
        <f t="shared" si="67"/>
        <v>0</v>
      </c>
      <c r="X392">
        <v>695</v>
      </c>
      <c r="Y392">
        <v>2.14</v>
      </c>
      <c r="Z392">
        <v>13662</v>
      </c>
      <c r="AA392"/>
      <c r="AB392" s="115">
        <f>dec!E392</f>
        <v>0</v>
      </c>
      <c r="AC392" s="113">
        <f>dec!F392</f>
        <v>0</v>
      </c>
      <c r="AD392" s="115">
        <f>dec!G392</f>
        <v>3</v>
      </c>
      <c r="AE392" s="113">
        <f>dec!H392</f>
        <v>17854</v>
      </c>
      <c r="AF392" s="16"/>
      <c r="AG392" s="18">
        <f t="shared" si="74"/>
        <v>0</v>
      </c>
      <c r="AH392" s="85">
        <f t="shared" si="75"/>
        <v>0</v>
      </c>
      <c r="AI392" s="18">
        <f t="shared" si="76"/>
        <v>-0.85999999999999988</v>
      </c>
      <c r="AJ392" s="15">
        <f t="shared" si="77"/>
        <v>-4192</v>
      </c>
      <c r="AK392" s="81"/>
      <c r="AL392"/>
      <c r="AM392"/>
      <c r="AN392"/>
    </row>
    <row r="393" spans="1:40" ht="18.75">
      <c r="A393" s="19">
        <v>698</v>
      </c>
      <c r="B393" s="19" t="s">
        <v>551</v>
      </c>
      <c r="C393" s="19">
        <v>698</v>
      </c>
      <c r="D393" s="21"/>
      <c r="E393" s="34">
        <f t="shared" si="68"/>
        <v>71</v>
      </c>
      <c r="F393" s="35">
        <f t="shared" si="69"/>
        <v>457297</v>
      </c>
      <c r="G393" s="34">
        <f t="shared" si="70"/>
        <v>9.6399999999999988</v>
      </c>
      <c r="H393" s="36">
        <f t="shared" si="71"/>
        <v>52387</v>
      </c>
      <c r="I393" s="21"/>
      <c r="J393" s="19">
        <v>0</v>
      </c>
      <c r="K393" s="19">
        <v>0</v>
      </c>
      <c r="L393" s="16"/>
      <c r="M393" s="16"/>
      <c r="N393" s="36">
        <f t="shared" si="72"/>
        <v>457297</v>
      </c>
      <c r="O393" s="36">
        <f t="shared" si="73"/>
        <v>52387</v>
      </c>
      <c r="P393" s="20"/>
      <c r="Q393" s="85">
        <f t="shared" si="65"/>
        <v>1019448.64</v>
      </c>
      <c r="R393" s="20"/>
      <c r="S393" s="15">
        <f t="shared" si="66"/>
        <v>0</v>
      </c>
      <c r="T393" s="122">
        <v>698</v>
      </c>
      <c r="U393" s="71">
        <v>71</v>
      </c>
      <c r="V393" s="71">
        <v>457297</v>
      </c>
      <c r="W393" s="15">
        <f t="shared" si="67"/>
        <v>0</v>
      </c>
      <c r="X393">
        <v>698</v>
      </c>
      <c r="Y393">
        <v>9.6399999999999988</v>
      </c>
      <c r="Z393">
        <v>52387</v>
      </c>
      <c r="AA393"/>
      <c r="AB393" s="115">
        <f>dec!E393</f>
        <v>70</v>
      </c>
      <c r="AC393" s="113">
        <f>dec!F393</f>
        <v>358097</v>
      </c>
      <c r="AD393" s="115">
        <f>dec!G393</f>
        <v>7</v>
      </c>
      <c r="AE393" s="113">
        <f>dec!H393</f>
        <v>35855</v>
      </c>
      <c r="AF393" s="16"/>
      <c r="AG393" s="18">
        <f t="shared" si="74"/>
        <v>1</v>
      </c>
      <c r="AH393" s="85">
        <f t="shared" si="75"/>
        <v>99200</v>
      </c>
      <c r="AI393" s="18">
        <f t="shared" si="76"/>
        <v>2.6399999999999988</v>
      </c>
      <c r="AJ393" s="15">
        <f t="shared" si="77"/>
        <v>16532</v>
      </c>
      <c r="AK393" s="81"/>
      <c r="AL393"/>
      <c r="AM393"/>
      <c r="AN393"/>
    </row>
    <row r="394" spans="1:40" s="1" customFormat="1" ht="18.75">
      <c r="A394" s="17">
        <v>700</v>
      </c>
      <c r="B394" s="17" t="s">
        <v>526</v>
      </c>
      <c r="C394" s="17">
        <v>731</v>
      </c>
      <c r="D394" s="21"/>
      <c r="E394" s="34">
        <f t="shared" si="68"/>
        <v>0</v>
      </c>
      <c r="F394" s="35">
        <f t="shared" si="69"/>
        <v>0</v>
      </c>
      <c r="G394" s="34">
        <f t="shared" si="70"/>
        <v>2.48</v>
      </c>
      <c r="H394" s="36">
        <f t="shared" si="71"/>
        <v>17852</v>
      </c>
      <c r="I394" s="21"/>
      <c r="J394" s="17">
        <v>0</v>
      </c>
      <c r="K394" s="17">
        <v>0</v>
      </c>
      <c r="L394" s="16"/>
      <c r="M394" s="16"/>
      <c r="N394" s="36">
        <f t="shared" si="72"/>
        <v>0</v>
      </c>
      <c r="O394" s="36">
        <f t="shared" si="73"/>
        <v>17852</v>
      </c>
      <c r="P394" s="16"/>
      <c r="Q394" s="85">
        <f t="shared" ref="Q394:Q451" si="78">SUM(E394:O394)</f>
        <v>35706.479999999996</v>
      </c>
      <c r="R394" s="16"/>
      <c r="S394" s="15">
        <f t="shared" ref="S394:S450" si="79">ABS(A394-T394)</f>
        <v>0</v>
      </c>
      <c r="T394">
        <v>700</v>
      </c>
      <c r="U394"/>
      <c r="V394"/>
      <c r="W394" s="15">
        <f t="shared" ref="W394:W449" si="80">ABS(X394-A394)</f>
        <v>0</v>
      </c>
      <c r="X394">
        <v>700</v>
      </c>
      <c r="Y394">
        <v>2.48</v>
      </c>
      <c r="Z394">
        <v>17852</v>
      </c>
      <c r="AA394"/>
      <c r="AB394" s="115">
        <f>dec!E394</f>
        <v>0</v>
      </c>
      <c r="AC394" s="113">
        <f>dec!F394</f>
        <v>0</v>
      </c>
      <c r="AD394" s="115">
        <f>dec!G394</f>
        <v>2</v>
      </c>
      <c r="AE394" s="113">
        <f>dec!H394</f>
        <v>17400</v>
      </c>
      <c r="AF394" s="16"/>
      <c r="AG394" s="18">
        <f t="shared" si="74"/>
        <v>0</v>
      </c>
      <c r="AH394" s="85">
        <f t="shared" si="75"/>
        <v>0</v>
      </c>
      <c r="AI394" s="18">
        <f t="shared" si="76"/>
        <v>0.48</v>
      </c>
      <c r="AJ394" s="15">
        <f t="shared" si="77"/>
        <v>452</v>
      </c>
      <c r="AK394" s="81"/>
      <c r="AL394"/>
      <c r="AM394"/>
      <c r="AN394"/>
    </row>
    <row r="395" spans="1:40" ht="18.75">
      <c r="A395" s="19">
        <v>705</v>
      </c>
      <c r="B395" s="19" t="s">
        <v>810</v>
      </c>
      <c r="C395" s="19">
        <v>732</v>
      </c>
      <c r="D395" s="21"/>
      <c r="E395" s="34">
        <f t="shared" ref="E395:E450" si="81">U395</f>
        <v>0</v>
      </c>
      <c r="F395" s="35">
        <f t="shared" ref="F395:F448" si="82">V395</f>
        <v>0</v>
      </c>
      <c r="G395" s="34">
        <f t="shared" ref="G395:G450" si="83">Y395</f>
        <v>3</v>
      </c>
      <c r="H395" s="36">
        <f t="shared" ref="H395:H450" si="84">Z395</f>
        <v>16700</v>
      </c>
      <c r="I395" s="21"/>
      <c r="J395" s="19">
        <v>0</v>
      </c>
      <c r="K395" s="19">
        <v>0</v>
      </c>
      <c r="L395" s="16"/>
      <c r="M395" s="16"/>
      <c r="N395" s="36">
        <f t="shared" ref="N395:N450" si="85">F395+J395</f>
        <v>0</v>
      </c>
      <c r="O395" s="36">
        <f t="shared" ref="O395:O450" si="86">H395+K395</f>
        <v>16700</v>
      </c>
      <c r="P395" s="20"/>
      <c r="Q395" s="85">
        <f t="shared" si="78"/>
        <v>33403</v>
      </c>
      <c r="R395" s="20"/>
      <c r="S395" s="15">
        <f t="shared" si="79"/>
        <v>0</v>
      </c>
      <c r="T395">
        <v>705</v>
      </c>
      <c r="U395"/>
      <c r="V395"/>
      <c r="W395" s="15">
        <f t="shared" si="80"/>
        <v>0</v>
      </c>
      <c r="X395">
        <v>705</v>
      </c>
      <c r="Y395">
        <v>3</v>
      </c>
      <c r="Z395">
        <v>16700</v>
      </c>
      <c r="AA395"/>
      <c r="AB395" s="115">
        <f>dec!E395</f>
        <v>0</v>
      </c>
      <c r="AC395" s="113">
        <f>dec!F395</f>
        <v>0</v>
      </c>
      <c r="AD395" s="115">
        <f>dec!G395</f>
        <v>3</v>
      </c>
      <c r="AE395" s="113">
        <f>dec!H395</f>
        <v>16700</v>
      </c>
      <c r="AF395" s="16"/>
      <c r="AG395" s="18">
        <f t="shared" ref="AG395:AG450" si="87">U395-AB395</f>
        <v>0</v>
      </c>
      <c r="AH395" s="85">
        <f t="shared" ref="AH395:AH450" si="88">V395-AC395</f>
        <v>0</v>
      </c>
      <c r="AI395" s="18">
        <f t="shared" ref="AI395:AI450" si="89">Y395-AD395</f>
        <v>0</v>
      </c>
      <c r="AJ395" s="15">
        <f t="shared" ref="AJ395:AJ450" si="90">Z395-AE395</f>
        <v>0</v>
      </c>
      <c r="AK395" s="81"/>
      <c r="AL395"/>
      <c r="AM395"/>
      <c r="AN395"/>
    </row>
    <row r="396" spans="1:40" ht="18.75">
      <c r="A396" s="19">
        <v>710</v>
      </c>
      <c r="B396" s="19" t="s">
        <v>1284</v>
      </c>
      <c r="C396" s="19">
        <v>733</v>
      </c>
      <c r="D396" s="21"/>
      <c r="E396" s="34">
        <f t="shared" si="81"/>
        <v>143.26</v>
      </c>
      <c r="F396" s="35">
        <f t="shared" si="82"/>
        <v>811121</v>
      </c>
      <c r="G396" s="34">
        <f t="shared" si="83"/>
        <v>55.010000000000005</v>
      </c>
      <c r="H396" s="36">
        <f t="shared" si="84"/>
        <v>335287</v>
      </c>
      <c r="I396" s="21"/>
      <c r="J396" s="19">
        <v>0</v>
      </c>
      <c r="K396" s="19">
        <v>0</v>
      </c>
      <c r="L396" s="16"/>
      <c r="M396" s="16"/>
      <c r="N396" s="36">
        <f t="shared" si="85"/>
        <v>811121</v>
      </c>
      <c r="O396" s="36">
        <f t="shared" si="86"/>
        <v>335287</v>
      </c>
      <c r="P396" s="20"/>
      <c r="Q396" s="85">
        <f t="shared" si="78"/>
        <v>2293014.27</v>
      </c>
      <c r="R396" s="20"/>
      <c r="S396" s="15">
        <f t="shared" si="79"/>
        <v>0</v>
      </c>
      <c r="T396" s="122">
        <v>710</v>
      </c>
      <c r="U396" s="71">
        <v>143.26</v>
      </c>
      <c r="V396" s="71">
        <v>811121</v>
      </c>
      <c r="W396" s="15">
        <f t="shared" si="80"/>
        <v>0</v>
      </c>
      <c r="X396">
        <v>710</v>
      </c>
      <c r="Y396">
        <v>55.010000000000005</v>
      </c>
      <c r="Z396">
        <v>335287</v>
      </c>
      <c r="AA396"/>
      <c r="AB396" s="115">
        <f>dec!E396</f>
        <v>150</v>
      </c>
      <c r="AC396" s="113">
        <f>dec!F396</f>
        <v>875255</v>
      </c>
      <c r="AD396" s="115">
        <f>dec!G396</f>
        <v>51</v>
      </c>
      <c r="AE396" s="113">
        <f>dec!H396</f>
        <v>313564</v>
      </c>
      <c r="AF396" s="16"/>
      <c r="AG396" s="18">
        <f t="shared" si="87"/>
        <v>-6.7400000000000091</v>
      </c>
      <c r="AH396" s="85">
        <f t="shared" si="88"/>
        <v>-64134</v>
      </c>
      <c r="AI396" s="18">
        <f t="shared" si="89"/>
        <v>4.0100000000000051</v>
      </c>
      <c r="AJ396" s="15">
        <f t="shared" si="90"/>
        <v>21723</v>
      </c>
      <c r="AK396" s="81"/>
      <c r="AL396"/>
      <c r="AM396"/>
      <c r="AN396"/>
    </row>
    <row r="397" spans="1:40" ht="18.75">
      <c r="A397" s="19">
        <v>712</v>
      </c>
      <c r="B397" s="19" t="s">
        <v>1601</v>
      </c>
      <c r="C397" s="19">
        <v>811</v>
      </c>
      <c r="D397" s="21"/>
      <c r="E397" s="34">
        <f t="shared" si="81"/>
        <v>257.89999999999998</v>
      </c>
      <c r="F397" s="35">
        <f t="shared" si="82"/>
        <v>1515424</v>
      </c>
      <c r="G397" s="34">
        <f t="shared" si="83"/>
        <v>197.82999999999998</v>
      </c>
      <c r="H397" s="36">
        <f t="shared" si="84"/>
        <v>1152727</v>
      </c>
      <c r="I397" s="21"/>
      <c r="J397" s="19">
        <v>0</v>
      </c>
      <c r="K397" s="19">
        <v>0</v>
      </c>
      <c r="L397" s="16"/>
      <c r="M397" s="16"/>
      <c r="N397" s="36">
        <f t="shared" si="85"/>
        <v>1515424</v>
      </c>
      <c r="O397" s="36">
        <f t="shared" si="86"/>
        <v>1152727</v>
      </c>
      <c r="P397" s="20"/>
      <c r="Q397" s="85">
        <f t="shared" si="78"/>
        <v>5336757.7300000004</v>
      </c>
      <c r="R397" s="20"/>
      <c r="S397" s="15">
        <f t="shared" si="79"/>
        <v>0</v>
      </c>
      <c r="T397" s="122">
        <v>712</v>
      </c>
      <c r="U397" s="71">
        <v>257.89999999999998</v>
      </c>
      <c r="V397" s="71">
        <v>1515424</v>
      </c>
      <c r="W397" s="15">
        <f t="shared" si="80"/>
        <v>0</v>
      </c>
      <c r="X397">
        <v>712</v>
      </c>
      <c r="Y397">
        <v>197.82999999999998</v>
      </c>
      <c r="Z397">
        <v>1152727</v>
      </c>
      <c r="AA397"/>
      <c r="AB397" s="115">
        <f>dec!E397</f>
        <v>258</v>
      </c>
      <c r="AC397" s="113">
        <f>dec!F397</f>
        <v>1467354</v>
      </c>
      <c r="AD397" s="115">
        <f>dec!G397</f>
        <v>185</v>
      </c>
      <c r="AE397" s="113">
        <f>dec!H397</f>
        <v>1111009</v>
      </c>
      <c r="AF397" s="16"/>
      <c r="AG397" s="18">
        <f t="shared" si="87"/>
        <v>-0.10000000000002274</v>
      </c>
      <c r="AH397" s="85">
        <f t="shared" si="88"/>
        <v>48070</v>
      </c>
      <c r="AI397" s="18">
        <f t="shared" si="89"/>
        <v>12.829999999999984</v>
      </c>
      <c r="AJ397" s="15">
        <f t="shared" si="90"/>
        <v>41718</v>
      </c>
      <c r="AK397" s="81"/>
      <c r="AL397"/>
      <c r="AM397"/>
      <c r="AN397"/>
    </row>
    <row r="398" spans="1:40" ht="18.75">
      <c r="A398" s="19">
        <v>715</v>
      </c>
      <c r="B398" s="19" t="s">
        <v>1298</v>
      </c>
      <c r="C398" s="19">
        <v>736</v>
      </c>
      <c r="D398" s="21"/>
      <c r="E398" s="34">
        <f t="shared" si="81"/>
        <v>62.639999999999993</v>
      </c>
      <c r="F398" s="35">
        <f t="shared" si="82"/>
        <v>343658</v>
      </c>
      <c r="G398" s="34">
        <f t="shared" si="83"/>
        <v>23.509999999999998</v>
      </c>
      <c r="H398" s="36">
        <f t="shared" si="84"/>
        <v>126525</v>
      </c>
      <c r="I398" s="21"/>
      <c r="J398" s="19">
        <v>0</v>
      </c>
      <c r="K398" s="19">
        <v>0</v>
      </c>
      <c r="L398" s="16"/>
      <c r="M398" s="16"/>
      <c r="N398" s="36">
        <f t="shared" si="85"/>
        <v>343658</v>
      </c>
      <c r="O398" s="36">
        <f t="shared" si="86"/>
        <v>126525</v>
      </c>
      <c r="P398" s="20"/>
      <c r="Q398" s="85">
        <f t="shared" si="78"/>
        <v>940452.15</v>
      </c>
      <c r="R398" s="20"/>
      <c r="S398" s="15">
        <f t="shared" si="79"/>
        <v>0</v>
      </c>
      <c r="T398" s="122">
        <v>715</v>
      </c>
      <c r="U398" s="71">
        <v>62.639999999999993</v>
      </c>
      <c r="V398" s="71">
        <v>343658</v>
      </c>
      <c r="W398" s="15">
        <f t="shared" si="80"/>
        <v>0</v>
      </c>
      <c r="X398">
        <v>715</v>
      </c>
      <c r="Y398">
        <v>23.509999999999998</v>
      </c>
      <c r="Z398">
        <v>126525</v>
      </c>
      <c r="AA398"/>
      <c r="AB398" s="115">
        <f>dec!E398</f>
        <v>64</v>
      </c>
      <c r="AC398" s="113">
        <f>dec!F398</f>
        <v>356522</v>
      </c>
      <c r="AD398" s="115">
        <f>dec!G398</f>
        <v>25</v>
      </c>
      <c r="AE398" s="113">
        <f>dec!H398</f>
        <v>140152</v>
      </c>
      <c r="AF398" s="16"/>
      <c r="AG398" s="18">
        <f t="shared" si="87"/>
        <v>-1.3600000000000065</v>
      </c>
      <c r="AH398" s="85">
        <f t="shared" si="88"/>
        <v>-12864</v>
      </c>
      <c r="AI398" s="18">
        <f t="shared" si="89"/>
        <v>-1.490000000000002</v>
      </c>
      <c r="AJ398" s="15">
        <f t="shared" si="90"/>
        <v>-13627</v>
      </c>
      <c r="AK398" s="81"/>
      <c r="AL398"/>
      <c r="AM398"/>
      <c r="AN398"/>
    </row>
    <row r="399" spans="1:40" ht="18.75">
      <c r="A399" s="19">
        <v>717</v>
      </c>
      <c r="B399" s="19" t="s">
        <v>886</v>
      </c>
      <c r="C399" s="19">
        <v>734</v>
      </c>
      <c r="D399" s="21"/>
      <c r="E399" s="34">
        <f t="shared" si="81"/>
        <v>90.320000000000007</v>
      </c>
      <c r="F399" s="35">
        <f t="shared" si="82"/>
        <v>664959</v>
      </c>
      <c r="G399" s="34">
        <f t="shared" si="83"/>
        <v>79.720000000000013</v>
      </c>
      <c r="H399" s="36">
        <f t="shared" si="84"/>
        <v>783526</v>
      </c>
      <c r="I399" s="21"/>
      <c r="J399" s="19">
        <v>0</v>
      </c>
      <c r="K399" s="19">
        <v>0</v>
      </c>
      <c r="L399" s="16"/>
      <c r="M399" s="16"/>
      <c r="N399" s="36">
        <f t="shared" si="85"/>
        <v>664959</v>
      </c>
      <c r="O399" s="36">
        <f t="shared" si="86"/>
        <v>783526</v>
      </c>
      <c r="P399" s="20"/>
      <c r="Q399" s="85">
        <f t="shared" si="78"/>
        <v>2897140.04</v>
      </c>
      <c r="R399" s="20"/>
      <c r="S399" s="15">
        <f t="shared" si="79"/>
        <v>0</v>
      </c>
      <c r="T399" s="122">
        <v>717</v>
      </c>
      <c r="U399" s="71">
        <v>90.320000000000007</v>
      </c>
      <c r="V399" s="71">
        <v>664959</v>
      </c>
      <c r="W399" s="15">
        <f t="shared" si="80"/>
        <v>0</v>
      </c>
      <c r="X399">
        <v>717</v>
      </c>
      <c r="Y399">
        <v>79.720000000000013</v>
      </c>
      <c r="Z399">
        <v>783526</v>
      </c>
      <c r="AA399"/>
      <c r="AB399" s="115">
        <f>dec!E399</f>
        <v>71</v>
      </c>
      <c r="AC399" s="113">
        <f>dec!F399</f>
        <v>443381</v>
      </c>
      <c r="AD399" s="115">
        <f>dec!G399</f>
        <v>80</v>
      </c>
      <c r="AE399" s="113">
        <f>dec!H399</f>
        <v>684405</v>
      </c>
      <c r="AF399" s="16"/>
      <c r="AG399" s="18">
        <f t="shared" si="87"/>
        <v>19.320000000000007</v>
      </c>
      <c r="AH399" s="85">
        <f t="shared" si="88"/>
        <v>221578</v>
      </c>
      <c r="AI399" s="18">
        <f t="shared" si="89"/>
        <v>-0.27999999999998693</v>
      </c>
      <c r="AJ399" s="15">
        <f t="shared" si="90"/>
        <v>99121</v>
      </c>
      <c r="AK399" s="81"/>
      <c r="AL399"/>
      <c r="AM399"/>
      <c r="AN399"/>
    </row>
    <row r="400" spans="1:40" ht="18.75">
      <c r="A400" s="19">
        <v>720</v>
      </c>
      <c r="B400" s="19" t="s">
        <v>854</v>
      </c>
      <c r="C400" s="19">
        <v>737</v>
      </c>
      <c r="D400" s="21"/>
      <c r="E400" s="34">
        <f t="shared" si="81"/>
        <v>185.69</v>
      </c>
      <c r="F400" s="35">
        <f t="shared" si="82"/>
        <v>1089651</v>
      </c>
      <c r="G400" s="34">
        <f t="shared" si="83"/>
        <v>142.26</v>
      </c>
      <c r="H400" s="36">
        <f t="shared" si="84"/>
        <v>816803</v>
      </c>
      <c r="I400" s="21"/>
      <c r="J400" s="19">
        <v>0</v>
      </c>
      <c r="K400" s="19">
        <v>0</v>
      </c>
      <c r="L400" s="16"/>
      <c r="M400" s="16"/>
      <c r="N400" s="36">
        <f t="shared" si="85"/>
        <v>1089651</v>
      </c>
      <c r="O400" s="36">
        <f t="shared" si="86"/>
        <v>816803</v>
      </c>
      <c r="P400" s="20"/>
      <c r="Q400" s="85">
        <f t="shared" si="78"/>
        <v>3813235.95</v>
      </c>
      <c r="R400" s="20"/>
      <c r="S400" s="15">
        <f t="shared" si="79"/>
        <v>0</v>
      </c>
      <c r="T400" s="122">
        <v>720</v>
      </c>
      <c r="U400" s="71">
        <v>185.69</v>
      </c>
      <c r="V400" s="71">
        <v>1089651</v>
      </c>
      <c r="W400" s="15">
        <f t="shared" si="80"/>
        <v>0</v>
      </c>
      <c r="X400">
        <v>720</v>
      </c>
      <c r="Y400">
        <v>142.26</v>
      </c>
      <c r="Z400">
        <v>816803</v>
      </c>
      <c r="AA400"/>
      <c r="AB400" s="115">
        <f>dec!E400</f>
        <v>184</v>
      </c>
      <c r="AC400" s="113">
        <f>dec!F400</f>
        <v>1033420</v>
      </c>
      <c r="AD400" s="115">
        <f>dec!G400</f>
        <v>137</v>
      </c>
      <c r="AE400" s="113">
        <f>dec!H400</f>
        <v>776163</v>
      </c>
      <c r="AF400" s="16"/>
      <c r="AG400" s="18">
        <f t="shared" si="87"/>
        <v>1.6899999999999977</v>
      </c>
      <c r="AH400" s="85">
        <f t="shared" si="88"/>
        <v>56231</v>
      </c>
      <c r="AI400" s="18">
        <f t="shared" si="89"/>
        <v>5.2599999999999909</v>
      </c>
      <c r="AJ400" s="15">
        <f t="shared" si="90"/>
        <v>40640</v>
      </c>
      <c r="AK400" s="81"/>
      <c r="AL400"/>
      <c r="AM400"/>
      <c r="AN400"/>
    </row>
    <row r="401" spans="1:40" ht="18.75">
      <c r="A401" s="19">
        <v>725</v>
      </c>
      <c r="B401" s="19" t="s">
        <v>571</v>
      </c>
      <c r="C401" s="19">
        <v>738</v>
      </c>
      <c r="D401" s="21"/>
      <c r="E401" s="34">
        <f t="shared" si="81"/>
        <v>135.37</v>
      </c>
      <c r="F401" s="35">
        <f t="shared" si="82"/>
        <v>725154</v>
      </c>
      <c r="G401" s="34">
        <f t="shared" si="83"/>
        <v>71.280000000000015</v>
      </c>
      <c r="H401" s="36">
        <f t="shared" si="84"/>
        <v>412446</v>
      </c>
      <c r="I401" s="21"/>
      <c r="J401" s="19">
        <v>0</v>
      </c>
      <c r="K401" s="19">
        <v>0</v>
      </c>
      <c r="L401" s="16"/>
      <c r="M401" s="16"/>
      <c r="N401" s="36">
        <f t="shared" si="85"/>
        <v>725154</v>
      </c>
      <c r="O401" s="36">
        <f t="shared" si="86"/>
        <v>412446</v>
      </c>
      <c r="P401" s="20"/>
      <c r="Q401" s="85">
        <f t="shared" si="78"/>
        <v>2275406.65</v>
      </c>
      <c r="R401" s="20"/>
      <c r="S401" s="15">
        <f t="shared" si="79"/>
        <v>0</v>
      </c>
      <c r="T401" s="122">
        <v>725</v>
      </c>
      <c r="U401" s="71">
        <v>135.37</v>
      </c>
      <c r="V401" s="71">
        <v>725154</v>
      </c>
      <c r="W401" s="15">
        <f t="shared" si="80"/>
        <v>0</v>
      </c>
      <c r="X401">
        <v>725</v>
      </c>
      <c r="Y401">
        <v>71.280000000000015</v>
      </c>
      <c r="Z401">
        <v>412446</v>
      </c>
      <c r="AA401"/>
      <c r="AB401" s="115">
        <f>dec!E401</f>
        <v>136</v>
      </c>
      <c r="AC401" s="113">
        <f>dec!F401</f>
        <v>720937</v>
      </c>
      <c r="AD401" s="115">
        <f>dec!G401</f>
        <v>63</v>
      </c>
      <c r="AE401" s="113">
        <f>dec!H401</f>
        <v>400345</v>
      </c>
      <c r="AF401" s="16"/>
      <c r="AG401" s="18">
        <f t="shared" si="87"/>
        <v>-0.62999999999999545</v>
      </c>
      <c r="AH401" s="85">
        <f t="shared" si="88"/>
        <v>4217</v>
      </c>
      <c r="AI401" s="18">
        <f t="shared" si="89"/>
        <v>8.2800000000000153</v>
      </c>
      <c r="AJ401" s="15">
        <f t="shared" si="90"/>
        <v>12101</v>
      </c>
      <c r="AK401" s="81"/>
      <c r="AL401"/>
      <c r="AM401"/>
      <c r="AN401"/>
    </row>
    <row r="402" spans="1:40" ht="18.75">
      <c r="A402" s="19">
        <v>728</v>
      </c>
      <c r="B402" s="19" t="s">
        <v>879</v>
      </c>
      <c r="C402" s="19">
        <v>787</v>
      </c>
      <c r="D402" s="21"/>
      <c r="E402" s="34">
        <f t="shared" si="81"/>
        <v>26.96</v>
      </c>
      <c r="F402" s="35">
        <f t="shared" si="82"/>
        <v>143537</v>
      </c>
      <c r="G402" s="34">
        <f t="shared" si="83"/>
        <v>12.63</v>
      </c>
      <c r="H402" s="36">
        <f t="shared" si="84"/>
        <v>73387</v>
      </c>
      <c r="I402" s="21"/>
      <c r="J402" s="19">
        <v>0</v>
      </c>
      <c r="K402" s="19">
        <v>0</v>
      </c>
      <c r="L402" s="16"/>
      <c r="M402" s="16"/>
      <c r="N402" s="36">
        <f t="shared" si="85"/>
        <v>143537</v>
      </c>
      <c r="O402" s="36">
        <f t="shared" si="86"/>
        <v>73387</v>
      </c>
      <c r="P402" s="20"/>
      <c r="Q402" s="85">
        <f t="shared" si="78"/>
        <v>433887.58999999997</v>
      </c>
      <c r="R402" s="20"/>
      <c r="S402" s="15">
        <f t="shared" si="79"/>
        <v>0</v>
      </c>
      <c r="T402" s="122">
        <v>728</v>
      </c>
      <c r="U402" s="71">
        <v>26.96</v>
      </c>
      <c r="V402" s="71">
        <v>143537</v>
      </c>
      <c r="W402" s="15">
        <f t="shared" si="80"/>
        <v>0</v>
      </c>
      <c r="X402">
        <v>728</v>
      </c>
      <c r="Y402">
        <v>12.63</v>
      </c>
      <c r="Z402">
        <v>73387</v>
      </c>
      <c r="AA402"/>
      <c r="AB402" s="115">
        <f>dec!E402</f>
        <v>23</v>
      </c>
      <c r="AC402" s="113">
        <f>dec!F402</f>
        <v>116803</v>
      </c>
      <c r="AD402" s="115">
        <f>dec!G402</f>
        <v>12</v>
      </c>
      <c r="AE402" s="113">
        <f>dec!H402</f>
        <v>72000</v>
      </c>
      <c r="AF402" s="16"/>
      <c r="AG402" s="18">
        <f t="shared" si="87"/>
        <v>3.9600000000000009</v>
      </c>
      <c r="AH402" s="85">
        <f t="shared" si="88"/>
        <v>26734</v>
      </c>
      <c r="AI402" s="18">
        <f t="shared" si="89"/>
        <v>0.63000000000000078</v>
      </c>
      <c r="AJ402" s="15">
        <f t="shared" si="90"/>
        <v>1387</v>
      </c>
      <c r="AK402" s="81"/>
      <c r="AL402"/>
      <c r="AM402"/>
      <c r="AN402"/>
    </row>
    <row r="403" spans="1:40" ht="18.75">
      <c r="A403" s="19">
        <v>730</v>
      </c>
      <c r="B403" s="19" t="s">
        <v>1289</v>
      </c>
      <c r="C403" s="19">
        <v>741</v>
      </c>
      <c r="D403" s="21"/>
      <c r="E403" s="34">
        <f t="shared" si="81"/>
        <v>0</v>
      </c>
      <c r="F403" s="35">
        <f t="shared" si="82"/>
        <v>0</v>
      </c>
      <c r="G403" s="34">
        <f t="shared" si="83"/>
        <v>5.8800000000000008</v>
      </c>
      <c r="H403" s="36">
        <f t="shared" si="84"/>
        <v>101135</v>
      </c>
      <c r="I403" s="21"/>
      <c r="J403" s="19">
        <v>0</v>
      </c>
      <c r="K403" s="19">
        <v>0</v>
      </c>
      <c r="L403" s="16"/>
      <c r="M403" s="16"/>
      <c r="N403" s="36">
        <f t="shared" si="85"/>
        <v>0</v>
      </c>
      <c r="O403" s="36">
        <f t="shared" si="86"/>
        <v>101135</v>
      </c>
      <c r="P403" s="20"/>
      <c r="Q403" s="85">
        <f t="shared" si="78"/>
        <v>202275.88</v>
      </c>
      <c r="R403" s="20"/>
      <c r="S403" s="15">
        <f t="shared" si="79"/>
        <v>0</v>
      </c>
      <c r="T403">
        <v>730</v>
      </c>
      <c r="U403"/>
      <c r="V403"/>
      <c r="W403" s="15">
        <f t="shared" si="80"/>
        <v>0</v>
      </c>
      <c r="X403">
        <v>730</v>
      </c>
      <c r="Y403">
        <v>5.8800000000000008</v>
      </c>
      <c r="Z403">
        <v>101135</v>
      </c>
      <c r="AA403"/>
      <c r="AB403" s="115">
        <f>dec!E403</f>
        <v>0</v>
      </c>
      <c r="AC403" s="113">
        <f>dec!F403</f>
        <v>0</v>
      </c>
      <c r="AD403" s="115">
        <f>dec!G403</f>
        <v>5</v>
      </c>
      <c r="AE403" s="113">
        <f>dec!H403</f>
        <v>66700</v>
      </c>
      <c r="AF403" s="16"/>
      <c r="AG403" s="18">
        <f t="shared" si="87"/>
        <v>0</v>
      </c>
      <c r="AH403" s="85">
        <f t="shared" si="88"/>
        <v>0</v>
      </c>
      <c r="AI403" s="18">
        <f t="shared" si="89"/>
        <v>0.88000000000000078</v>
      </c>
      <c r="AJ403" s="15">
        <f t="shared" si="90"/>
        <v>34435</v>
      </c>
      <c r="AK403" s="81"/>
      <c r="AL403"/>
      <c r="AM403"/>
      <c r="AN403"/>
    </row>
    <row r="404" spans="1:40" ht="18.75">
      <c r="A404" s="19">
        <v>735</v>
      </c>
      <c r="B404" s="19" t="s">
        <v>855</v>
      </c>
      <c r="C404" s="19">
        <v>740</v>
      </c>
      <c r="D404" s="21"/>
      <c r="E404" s="34">
        <f t="shared" si="81"/>
        <v>87.06</v>
      </c>
      <c r="F404" s="35">
        <f t="shared" si="82"/>
        <v>491373</v>
      </c>
      <c r="G404" s="34">
        <f t="shared" si="83"/>
        <v>94.61999999999999</v>
      </c>
      <c r="H404" s="36">
        <f t="shared" si="84"/>
        <v>514206</v>
      </c>
      <c r="I404" s="21"/>
      <c r="J404" s="19">
        <v>0</v>
      </c>
      <c r="K404" s="19">
        <v>0</v>
      </c>
      <c r="L404" s="16"/>
      <c r="M404" s="16"/>
      <c r="N404" s="36">
        <f t="shared" si="85"/>
        <v>491373</v>
      </c>
      <c r="O404" s="36">
        <f t="shared" si="86"/>
        <v>514206</v>
      </c>
      <c r="P404" s="20"/>
      <c r="Q404" s="85">
        <f t="shared" si="78"/>
        <v>2011339.68</v>
      </c>
      <c r="R404" s="20"/>
      <c r="S404" s="15">
        <f t="shared" si="79"/>
        <v>0</v>
      </c>
      <c r="T404" s="122">
        <v>735</v>
      </c>
      <c r="U404" s="71">
        <v>87.06</v>
      </c>
      <c r="V404" s="71">
        <v>491373</v>
      </c>
      <c r="W404" s="15">
        <f t="shared" si="80"/>
        <v>0</v>
      </c>
      <c r="X404">
        <v>735</v>
      </c>
      <c r="Y404">
        <v>94.61999999999999</v>
      </c>
      <c r="Z404">
        <v>514206</v>
      </c>
      <c r="AA404"/>
      <c r="AB404" s="115">
        <f>dec!E404</f>
        <v>83</v>
      </c>
      <c r="AC404" s="113">
        <f>dec!F404</f>
        <v>467037</v>
      </c>
      <c r="AD404" s="115">
        <f>dec!G404</f>
        <v>94.5</v>
      </c>
      <c r="AE404" s="113">
        <f>dec!H404</f>
        <v>514481</v>
      </c>
      <c r="AF404" s="16"/>
      <c r="AG404" s="18">
        <f t="shared" si="87"/>
        <v>4.0600000000000023</v>
      </c>
      <c r="AH404" s="85">
        <f t="shared" si="88"/>
        <v>24336</v>
      </c>
      <c r="AI404" s="18">
        <f t="shared" si="89"/>
        <v>0.11999999999999034</v>
      </c>
      <c r="AJ404" s="15">
        <f t="shared" si="90"/>
        <v>-275</v>
      </c>
      <c r="AK404" s="81"/>
      <c r="AL404"/>
      <c r="AM404"/>
      <c r="AN404"/>
    </row>
    <row r="405" spans="1:40" ht="18.75">
      <c r="A405" s="19">
        <v>740</v>
      </c>
      <c r="B405" s="19" t="s">
        <v>906</v>
      </c>
      <c r="C405" s="19">
        <v>745</v>
      </c>
      <c r="D405" s="21"/>
      <c r="E405" s="34">
        <f t="shared" si="81"/>
        <v>72.850000000000009</v>
      </c>
      <c r="F405" s="35">
        <f t="shared" si="82"/>
        <v>381316</v>
      </c>
      <c r="G405" s="34">
        <f t="shared" si="83"/>
        <v>7.82</v>
      </c>
      <c r="H405" s="36">
        <f t="shared" si="84"/>
        <v>47704</v>
      </c>
      <c r="I405" s="21"/>
      <c r="J405" s="19">
        <v>0</v>
      </c>
      <c r="K405" s="19">
        <v>0</v>
      </c>
      <c r="L405" s="16"/>
      <c r="M405" s="16"/>
      <c r="N405" s="36">
        <f t="shared" si="85"/>
        <v>381316</v>
      </c>
      <c r="O405" s="36">
        <f t="shared" si="86"/>
        <v>47704</v>
      </c>
      <c r="P405" s="20"/>
      <c r="Q405" s="85">
        <f t="shared" si="78"/>
        <v>858120.66999999993</v>
      </c>
      <c r="R405" s="20"/>
      <c r="S405" s="15">
        <f t="shared" si="79"/>
        <v>0</v>
      </c>
      <c r="T405" s="122">
        <v>740</v>
      </c>
      <c r="U405" s="71">
        <v>72.850000000000009</v>
      </c>
      <c r="V405" s="71">
        <v>381316</v>
      </c>
      <c r="W405" s="15">
        <f t="shared" si="80"/>
        <v>0</v>
      </c>
      <c r="X405">
        <v>740</v>
      </c>
      <c r="Y405">
        <v>7.82</v>
      </c>
      <c r="Z405">
        <v>47704</v>
      </c>
      <c r="AA405"/>
      <c r="AB405" s="115">
        <f>dec!E405</f>
        <v>70</v>
      </c>
      <c r="AC405" s="113">
        <f>dec!F405</f>
        <v>376398</v>
      </c>
      <c r="AD405" s="115">
        <f>dec!G405</f>
        <v>8</v>
      </c>
      <c r="AE405" s="113">
        <f>dec!H405</f>
        <v>53170</v>
      </c>
      <c r="AF405" s="16"/>
      <c r="AG405" s="18">
        <f t="shared" si="87"/>
        <v>2.8500000000000085</v>
      </c>
      <c r="AH405" s="85">
        <f t="shared" si="88"/>
        <v>4918</v>
      </c>
      <c r="AI405" s="18">
        <f t="shared" si="89"/>
        <v>-0.17999999999999972</v>
      </c>
      <c r="AJ405" s="15">
        <f t="shared" si="90"/>
        <v>-5466</v>
      </c>
      <c r="AK405" s="81"/>
      <c r="AL405"/>
      <c r="AM405"/>
      <c r="AN405"/>
    </row>
    <row r="406" spans="1:40" ht="18.75">
      <c r="A406" s="19">
        <v>745</v>
      </c>
      <c r="B406" s="19" t="s">
        <v>823</v>
      </c>
      <c r="C406" s="19">
        <v>746</v>
      </c>
      <c r="D406" s="21"/>
      <c r="E406" s="34">
        <f t="shared" si="81"/>
        <v>108.53999999999999</v>
      </c>
      <c r="F406" s="35">
        <f t="shared" si="82"/>
        <v>599768</v>
      </c>
      <c r="G406" s="34">
        <f t="shared" si="83"/>
        <v>30.54</v>
      </c>
      <c r="H406" s="36">
        <f t="shared" si="84"/>
        <v>192149</v>
      </c>
      <c r="I406" s="21"/>
      <c r="J406" s="19">
        <v>0</v>
      </c>
      <c r="K406" s="19">
        <v>0</v>
      </c>
      <c r="L406" s="16"/>
      <c r="M406" s="16"/>
      <c r="N406" s="36">
        <f t="shared" si="85"/>
        <v>599768</v>
      </c>
      <c r="O406" s="36">
        <f t="shared" si="86"/>
        <v>192149</v>
      </c>
      <c r="P406" s="20"/>
      <c r="Q406" s="85">
        <f t="shared" si="78"/>
        <v>1583973.08</v>
      </c>
      <c r="R406" s="20"/>
      <c r="S406" s="15">
        <f t="shared" si="79"/>
        <v>0</v>
      </c>
      <c r="T406" s="122">
        <v>745</v>
      </c>
      <c r="U406" s="71">
        <v>108.53999999999999</v>
      </c>
      <c r="V406" s="71">
        <v>599768</v>
      </c>
      <c r="W406" s="15">
        <f t="shared" si="80"/>
        <v>0</v>
      </c>
      <c r="X406">
        <v>745</v>
      </c>
      <c r="Y406">
        <v>30.54</v>
      </c>
      <c r="Z406">
        <v>192149</v>
      </c>
      <c r="AA406"/>
      <c r="AB406" s="115">
        <f>dec!E406</f>
        <v>110.5</v>
      </c>
      <c r="AC406" s="113">
        <f>dec!F406</f>
        <v>598369</v>
      </c>
      <c r="AD406" s="115">
        <f>dec!G406</f>
        <v>32</v>
      </c>
      <c r="AE406" s="113">
        <f>dec!H406</f>
        <v>195715</v>
      </c>
      <c r="AF406" s="16"/>
      <c r="AG406" s="18">
        <f t="shared" si="87"/>
        <v>-1.960000000000008</v>
      </c>
      <c r="AH406" s="85">
        <f t="shared" si="88"/>
        <v>1399</v>
      </c>
      <c r="AI406" s="18">
        <f t="shared" si="89"/>
        <v>-1.4600000000000009</v>
      </c>
      <c r="AJ406" s="15">
        <f t="shared" si="90"/>
        <v>-3566</v>
      </c>
      <c r="AK406" s="81"/>
      <c r="AL406"/>
      <c r="AM406"/>
      <c r="AN406"/>
    </row>
    <row r="407" spans="1:40" ht="18.75">
      <c r="A407" s="19">
        <v>750</v>
      </c>
      <c r="B407" s="19" t="s">
        <v>529</v>
      </c>
      <c r="C407" s="19">
        <v>747</v>
      </c>
      <c r="D407" s="21"/>
      <c r="E407" s="34">
        <f t="shared" si="81"/>
        <v>154</v>
      </c>
      <c r="F407" s="35">
        <f t="shared" si="82"/>
        <v>886731</v>
      </c>
      <c r="G407" s="34">
        <f t="shared" si="83"/>
        <v>47.399999999999991</v>
      </c>
      <c r="H407" s="36">
        <f t="shared" si="84"/>
        <v>377899</v>
      </c>
      <c r="I407" s="21"/>
      <c r="J407" s="19">
        <v>0</v>
      </c>
      <c r="K407" s="19">
        <v>0</v>
      </c>
      <c r="L407" s="16"/>
      <c r="M407" s="16"/>
      <c r="N407" s="36">
        <f t="shared" si="85"/>
        <v>886731</v>
      </c>
      <c r="O407" s="36">
        <f t="shared" si="86"/>
        <v>377899</v>
      </c>
      <c r="P407" s="20"/>
      <c r="Q407" s="85">
        <f t="shared" si="78"/>
        <v>2529461.4</v>
      </c>
      <c r="R407" s="20"/>
      <c r="S407" s="15">
        <f t="shared" si="79"/>
        <v>0</v>
      </c>
      <c r="T407" s="122">
        <v>750</v>
      </c>
      <c r="U407" s="71">
        <v>154</v>
      </c>
      <c r="V407" s="71">
        <v>886731</v>
      </c>
      <c r="W407" s="15">
        <f t="shared" si="80"/>
        <v>0</v>
      </c>
      <c r="X407">
        <v>750</v>
      </c>
      <c r="Y407">
        <v>47.399999999999991</v>
      </c>
      <c r="Z407">
        <v>377899</v>
      </c>
      <c r="AA407"/>
      <c r="AB407" s="115">
        <f>dec!E407</f>
        <v>154</v>
      </c>
      <c r="AC407" s="113">
        <f>dec!F407</f>
        <v>886731</v>
      </c>
      <c r="AD407" s="115">
        <f>dec!G407</f>
        <v>44</v>
      </c>
      <c r="AE407" s="113">
        <f>dec!H407</f>
        <v>335670</v>
      </c>
      <c r="AF407" s="16"/>
      <c r="AG407" s="18">
        <f t="shared" si="87"/>
        <v>0</v>
      </c>
      <c r="AH407" s="85">
        <f t="shared" si="88"/>
        <v>0</v>
      </c>
      <c r="AI407" s="18">
        <f t="shared" si="89"/>
        <v>3.3999999999999915</v>
      </c>
      <c r="AJ407" s="15">
        <f t="shared" si="90"/>
        <v>42229</v>
      </c>
      <c r="AK407" s="81"/>
      <c r="AL407"/>
      <c r="AM407"/>
      <c r="AN407"/>
    </row>
    <row r="408" spans="1:40" ht="18.75">
      <c r="A408" s="19">
        <v>753</v>
      </c>
      <c r="B408" s="19" t="s">
        <v>789</v>
      </c>
      <c r="C408" s="19">
        <v>749</v>
      </c>
      <c r="D408" s="21"/>
      <c r="E408" s="34">
        <f t="shared" si="81"/>
        <v>325.26</v>
      </c>
      <c r="F408" s="35">
        <f t="shared" si="82"/>
        <v>1861729</v>
      </c>
      <c r="G408" s="34">
        <f t="shared" si="83"/>
        <v>111.08000000000003</v>
      </c>
      <c r="H408" s="36">
        <f t="shared" si="84"/>
        <v>645422</v>
      </c>
      <c r="I408" s="21"/>
      <c r="J408" s="19">
        <v>0</v>
      </c>
      <c r="K408" s="19">
        <v>0</v>
      </c>
      <c r="L408" s="16"/>
      <c r="M408" s="16"/>
      <c r="N408" s="36">
        <f t="shared" si="85"/>
        <v>1861729</v>
      </c>
      <c r="O408" s="36">
        <f t="shared" si="86"/>
        <v>645422</v>
      </c>
      <c r="P408" s="20"/>
      <c r="Q408" s="85">
        <f t="shared" si="78"/>
        <v>5014738.34</v>
      </c>
      <c r="R408" s="20"/>
      <c r="S408" s="15">
        <f t="shared" si="79"/>
        <v>0</v>
      </c>
      <c r="T408" s="122">
        <v>753</v>
      </c>
      <c r="U408" s="71">
        <v>325.26</v>
      </c>
      <c r="V408" s="71">
        <v>1861729</v>
      </c>
      <c r="W408" s="15">
        <f t="shared" si="80"/>
        <v>0</v>
      </c>
      <c r="X408">
        <v>753</v>
      </c>
      <c r="Y408">
        <v>111.08000000000003</v>
      </c>
      <c r="Z408">
        <v>645422</v>
      </c>
      <c r="AA408"/>
      <c r="AB408" s="115">
        <f>dec!E408</f>
        <v>331</v>
      </c>
      <c r="AC408" s="113">
        <f>dec!F408</f>
        <v>1832098</v>
      </c>
      <c r="AD408" s="115">
        <f>dec!G408</f>
        <v>107</v>
      </c>
      <c r="AE408" s="113">
        <f>dec!H408</f>
        <v>638983</v>
      </c>
      <c r="AF408" s="16"/>
      <c r="AG408" s="18">
        <f t="shared" si="87"/>
        <v>-5.7400000000000091</v>
      </c>
      <c r="AH408" s="85">
        <f t="shared" si="88"/>
        <v>29631</v>
      </c>
      <c r="AI408" s="18">
        <f t="shared" si="89"/>
        <v>4.0800000000000267</v>
      </c>
      <c r="AJ408" s="15">
        <f t="shared" si="90"/>
        <v>6439</v>
      </c>
      <c r="AK408" s="81"/>
      <c r="AL408"/>
      <c r="AM408"/>
      <c r="AN408"/>
    </row>
    <row r="409" spans="1:40" ht="18.75">
      <c r="A409" s="19">
        <v>755</v>
      </c>
      <c r="B409" s="19" t="s">
        <v>807</v>
      </c>
      <c r="C409" s="19">
        <v>730</v>
      </c>
      <c r="D409" s="21"/>
      <c r="E409" s="34">
        <f t="shared" si="81"/>
        <v>245.69</v>
      </c>
      <c r="F409" s="35">
        <f t="shared" si="82"/>
        <v>1442867</v>
      </c>
      <c r="G409" s="34">
        <f t="shared" si="83"/>
        <v>51.260000000000005</v>
      </c>
      <c r="H409" s="36">
        <f t="shared" si="84"/>
        <v>302204</v>
      </c>
      <c r="I409" s="21"/>
      <c r="J409" s="19">
        <v>0</v>
      </c>
      <c r="K409" s="19">
        <v>0</v>
      </c>
      <c r="L409" s="16"/>
      <c r="M409" s="16"/>
      <c r="N409" s="36">
        <f t="shared" si="85"/>
        <v>1442867</v>
      </c>
      <c r="O409" s="36">
        <f t="shared" si="86"/>
        <v>302204</v>
      </c>
      <c r="P409" s="20"/>
      <c r="Q409" s="85">
        <f t="shared" si="78"/>
        <v>3490438.95</v>
      </c>
      <c r="R409" s="20"/>
      <c r="S409" s="15">
        <f t="shared" si="79"/>
        <v>0</v>
      </c>
      <c r="T409" s="122">
        <v>755</v>
      </c>
      <c r="U409" s="71">
        <v>245.69</v>
      </c>
      <c r="V409" s="71">
        <v>1442867</v>
      </c>
      <c r="W409" s="15">
        <f t="shared" si="80"/>
        <v>0</v>
      </c>
      <c r="X409">
        <v>755</v>
      </c>
      <c r="Y409">
        <v>51.260000000000005</v>
      </c>
      <c r="Z409">
        <v>302204</v>
      </c>
      <c r="AA409"/>
      <c r="AB409" s="115">
        <f>dec!E409</f>
        <v>234</v>
      </c>
      <c r="AC409" s="113">
        <f>dec!F409</f>
        <v>1321657</v>
      </c>
      <c r="AD409" s="115">
        <f>dec!G409</f>
        <v>50</v>
      </c>
      <c r="AE409" s="113">
        <f>dec!H409</f>
        <v>287184</v>
      </c>
      <c r="AF409" s="16"/>
      <c r="AG409" s="18">
        <f t="shared" si="87"/>
        <v>11.689999999999998</v>
      </c>
      <c r="AH409" s="85">
        <f t="shared" si="88"/>
        <v>121210</v>
      </c>
      <c r="AI409" s="18">
        <f t="shared" si="89"/>
        <v>1.2600000000000051</v>
      </c>
      <c r="AJ409" s="15">
        <f t="shared" si="90"/>
        <v>15020</v>
      </c>
      <c r="AK409" s="81"/>
      <c r="AL409"/>
      <c r="AM409"/>
      <c r="AN409"/>
    </row>
    <row r="410" spans="1:40" s="1" customFormat="1" ht="18.75">
      <c r="A410" s="17">
        <v>760</v>
      </c>
      <c r="B410" s="17" t="s">
        <v>530</v>
      </c>
      <c r="C410" s="17">
        <v>752</v>
      </c>
      <c r="D410" s="21"/>
      <c r="E410" s="34">
        <f t="shared" si="81"/>
        <v>0</v>
      </c>
      <c r="F410" s="35">
        <f t="shared" si="82"/>
        <v>0</v>
      </c>
      <c r="G410" s="34">
        <f t="shared" si="83"/>
        <v>7.01</v>
      </c>
      <c r="H410" s="36">
        <f t="shared" si="84"/>
        <v>45055</v>
      </c>
      <c r="I410" s="21"/>
      <c r="J410" s="17">
        <v>0</v>
      </c>
      <c r="K410" s="17">
        <v>0</v>
      </c>
      <c r="L410" s="16"/>
      <c r="M410" s="16"/>
      <c r="N410" s="36">
        <f t="shared" si="85"/>
        <v>0</v>
      </c>
      <c r="O410" s="36">
        <f t="shared" si="86"/>
        <v>45055</v>
      </c>
      <c r="P410" s="16"/>
      <c r="Q410" s="85">
        <f t="shared" si="78"/>
        <v>90117.010000000009</v>
      </c>
      <c r="R410" s="16"/>
      <c r="S410" s="15">
        <f t="shared" si="79"/>
        <v>0</v>
      </c>
      <c r="T410">
        <v>760</v>
      </c>
      <c r="U410"/>
      <c r="V410"/>
      <c r="W410" s="15">
        <f t="shared" si="80"/>
        <v>0</v>
      </c>
      <c r="X410">
        <v>760</v>
      </c>
      <c r="Y410">
        <v>7.01</v>
      </c>
      <c r="Z410">
        <v>45055</v>
      </c>
      <c r="AA410"/>
      <c r="AB410" s="115">
        <f>dec!E410</f>
        <v>0</v>
      </c>
      <c r="AC410" s="113">
        <f>dec!F410</f>
        <v>0</v>
      </c>
      <c r="AD410" s="115">
        <f>dec!G410</f>
        <v>7</v>
      </c>
      <c r="AE410" s="113">
        <f>dec!H410</f>
        <v>40100</v>
      </c>
      <c r="AF410" s="16"/>
      <c r="AG410" s="18">
        <f t="shared" si="87"/>
        <v>0</v>
      </c>
      <c r="AH410" s="85">
        <f t="shared" si="88"/>
        <v>0</v>
      </c>
      <c r="AI410" s="18">
        <f t="shared" si="89"/>
        <v>9.9999999999997868E-3</v>
      </c>
      <c r="AJ410" s="15">
        <f t="shared" si="90"/>
        <v>4955</v>
      </c>
      <c r="AK410" s="81"/>
      <c r="AL410"/>
      <c r="AM410"/>
      <c r="AN410"/>
    </row>
    <row r="411" spans="1:40" s="1" customFormat="1" ht="18.75">
      <c r="A411" s="17">
        <v>763</v>
      </c>
      <c r="B411" s="17" t="s">
        <v>1514</v>
      </c>
      <c r="C411" s="17">
        <v>790</v>
      </c>
      <c r="D411" s="21"/>
      <c r="E411" s="34">
        <f t="shared" si="81"/>
        <v>50.86</v>
      </c>
      <c r="F411" s="35">
        <f t="shared" si="82"/>
        <v>293733</v>
      </c>
      <c r="G411" s="34">
        <f t="shared" si="83"/>
        <v>7.5</v>
      </c>
      <c r="H411" s="36">
        <f t="shared" si="84"/>
        <v>40006</v>
      </c>
      <c r="I411" s="21"/>
      <c r="J411" s="17">
        <v>0</v>
      </c>
      <c r="K411" s="17">
        <v>0</v>
      </c>
      <c r="L411" s="16"/>
      <c r="M411" s="16"/>
      <c r="N411" s="36">
        <f t="shared" si="85"/>
        <v>293733</v>
      </c>
      <c r="O411" s="36">
        <f t="shared" si="86"/>
        <v>40006</v>
      </c>
      <c r="P411" s="16"/>
      <c r="Q411" s="85">
        <f t="shared" si="78"/>
        <v>667536.36</v>
      </c>
      <c r="R411" s="16"/>
      <c r="S411" s="15">
        <f t="shared" si="79"/>
        <v>0</v>
      </c>
      <c r="T411" s="122">
        <v>763</v>
      </c>
      <c r="U411" s="71">
        <v>50.86</v>
      </c>
      <c r="V411" s="71">
        <v>293733</v>
      </c>
      <c r="W411" s="15">
        <f t="shared" si="80"/>
        <v>0</v>
      </c>
      <c r="X411">
        <v>763</v>
      </c>
      <c r="Y411">
        <v>7.5</v>
      </c>
      <c r="Z411">
        <v>40006</v>
      </c>
      <c r="AA411"/>
      <c r="AB411" s="115">
        <f>dec!E411</f>
        <v>53</v>
      </c>
      <c r="AC411" s="113">
        <f>dec!F411</f>
        <v>299197</v>
      </c>
      <c r="AD411" s="115">
        <f>dec!G411</f>
        <v>7</v>
      </c>
      <c r="AE411" s="113">
        <f>dec!H411</f>
        <v>36700</v>
      </c>
      <c r="AF411" s="16"/>
      <c r="AG411" s="18">
        <f t="shared" si="87"/>
        <v>-2.1400000000000006</v>
      </c>
      <c r="AH411" s="85">
        <f t="shared" si="88"/>
        <v>-5464</v>
      </c>
      <c r="AI411" s="18">
        <f t="shared" si="89"/>
        <v>0.5</v>
      </c>
      <c r="AJ411" s="15">
        <f t="shared" si="90"/>
        <v>3306</v>
      </c>
      <c r="AK411" s="81"/>
      <c r="AL411"/>
      <c r="AM411"/>
      <c r="AN411"/>
    </row>
    <row r="412" spans="1:40" ht="18.75">
      <c r="A412" s="19">
        <v>765</v>
      </c>
      <c r="B412" s="19" t="s">
        <v>1299</v>
      </c>
      <c r="C412" s="19">
        <v>755</v>
      </c>
      <c r="D412" s="21"/>
      <c r="E412" s="34">
        <f t="shared" si="81"/>
        <v>121.53</v>
      </c>
      <c r="F412" s="35">
        <f t="shared" si="82"/>
        <v>714799</v>
      </c>
      <c r="G412" s="34">
        <f t="shared" si="83"/>
        <v>110.52</v>
      </c>
      <c r="H412" s="36">
        <f t="shared" si="84"/>
        <v>587703</v>
      </c>
      <c r="I412" s="21"/>
      <c r="J412" s="19">
        <v>0</v>
      </c>
      <c r="K412" s="19">
        <v>0</v>
      </c>
      <c r="L412" s="16"/>
      <c r="M412" s="16"/>
      <c r="N412" s="36">
        <f t="shared" si="85"/>
        <v>714799</v>
      </c>
      <c r="O412" s="36">
        <f t="shared" si="86"/>
        <v>587703</v>
      </c>
      <c r="P412" s="20"/>
      <c r="Q412" s="85">
        <f t="shared" si="78"/>
        <v>2605236.0499999998</v>
      </c>
      <c r="R412" s="20"/>
      <c r="S412" s="15">
        <f t="shared" si="79"/>
        <v>0</v>
      </c>
      <c r="T412" s="122">
        <v>765</v>
      </c>
      <c r="U412" s="71">
        <v>121.53</v>
      </c>
      <c r="V412" s="71">
        <v>714799</v>
      </c>
      <c r="W412" s="15">
        <f t="shared" si="80"/>
        <v>0</v>
      </c>
      <c r="X412">
        <v>765</v>
      </c>
      <c r="Y412">
        <v>110.52</v>
      </c>
      <c r="Z412">
        <v>587703</v>
      </c>
      <c r="AA412"/>
      <c r="AB412" s="115">
        <f>dec!E412</f>
        <v>118</v>
      </c>
      <c r="AC412" s="113">
        <f>dec!F412</f>
        <v>673764</v>
      </c>
      <c r="AD412" s="115">
        <f>dec!G412</f>
        <v>111</v>
      </c>
      <c r="AE412" s="113">
        <f>dec!H412</f>
        <v>592028</v>
      </c>
      <c r="AF412" s="16"/>
      <c r="AG412" s="18">
        <f t="shared" si="87"/>
        <v>3.5300000000000011</v>
      </c>
      <c r="AH412" s="85">
        <f t="shared" si="88"/>
        <v>41035</v>
      </c>
      <c r="AI412" s="18">
        <f t="shared" si="89"/>
        <v>-0.48000000000000398</v>
      </c>
      <c r="AJ412" s="15">
        <f t="shared" si="90"/>
        <v>-4325</v>
      </c>
      <c r="AK412" s="81"/>
      <c r="AL412"/>
      <c r="AM412"/>
      <c r="AN412"/>
    </row>
    <row r="413" spans="1:40" ht="18.75">
      <c r="A413" s="19">
        <v>766</v>
      </c>
      <c r="B413" s="19" t="s">
        <v>1604</v>
      </c>
      <c r="C413" s="19">
        <v>766</v>
      </c>
      <c r="D413" s="21"/>
      <c r="E413" s="34">
        <f t="shared" si="81"/>
        <v>127.06</v>
      </c>
      <c r="F413" s="35">
        <f t="shared" si="82"/>
        <v>704096</v>
      </c>
      <c r="G413" s="34">
        <f t="shared" si="83"/>
        <v>52</v>
      </c>
      <c r="H413" s="36">
        <f t="shared" si="84"/>
        <v>290340</v>
      </c>
      <c r="I413" s="21"/>
      <c r="J413" s="19">
        <v>0</v>
      </c>
      <c r="K413" s="19">
        <v>0</v>
      </c>
      <c r="L413" s="16"/>
      <c r="M413" s="16"/>
      <c r="N413" s="36">
        <f t="shared" si="85"/>
        <v>704096</v>
      </c>
      <c r="O413" s="36">
        <f t="shared" si="86"/>
        <v>290340</v>
      </c>
      <c r="P413" s="20"/>
      <c r="Q413" s="85">
        <f t="shared" si="78"/>
        <v>1989051.06</v>
      </c>
      <c r="R413" s="20"/>
      <c r="S413" s="15">
        <f t="shared" si="79"/>
        <v>0</v>
      </c>
      <c r="T413" s="122">
        <v>766</v>
      </c>
      <c r="U413" s="71">
        <v>127.06</v>
      </c>
      <c r="V413" s="71">
        <v>704096</v>
      </c>
      <c r="W413" s="15">
        <f t="shared" si="80"/>
        <v>0</v>
      </c>
      <c r="X413">
        <v>766</v>
      </c>
      <c r="Y413">
        <v>52</v>
      </c>
      <c r="Z413">
        <v>290340</v>
      </c>
      <c r="AA413"/>
      <c r="AB413" s="115">
        <f>dec!E413</f>
        <v>124</v>
      </c>
      <c r="AC413" s="113">
        <f>dec!F413</f>
        <v>683195</v>
      </c>
      <c r="AD413" s="115">
        <f>dec!G413</f>
        <v>48</v>
      </c>
      <c r="AE413" s="113">
        <f>dec!H413</f>
        <v>264532</v>
      </c>
      <c r="AF413" s="16"/>
      <c r="AG413" s="18">
        <f t="shared" si="87"/>
        <v>3.0600000000000023</v>
      </c>
      <c r="AH413" s="85">
        <f t="shared" si="88"/>
        <v>20901</v>
      </c>
      <c r="AI413" s="18">
        <f t="shared" si="89"/>
        <v>4</v>
      </c>
      <c r="AJ413" s="15">
        <f t="shared" si="90"/>
        <v>25808</v>
      </c>
      <c r="AK413" s="81"/>
      <c r="AL413"/>
      <c r="AM413"/>
      <c r="AN413"/>
    </row>
    <row r="414" spans="1:40" ht="18.75">
      <c r="A414" s="19">
        <v>767</v>
      </c>
      <c r="B414" s="19" t="s">
        <v>876</v>
      </c>
      <c r="C414" s="19">
        <v>756</v>
      </c>
      <c r="D414" s="21"/>
      <c r="E414" s="34">
        <f t="shared" si="81"/>
        <v>44.16999999999998</v>
      </c>
      <c r="F414" s="35">
        <f t="shared" si="82"/>
        <v>279486</v>
      </c>
      <c r="G414" s="34">
        <f t="shared" si="83"/>
        <v>209.15999999999997</v>
      </c>
      <c r="H414" s="36">
        <f t="shared" si="84"/>
        <v>1188191</v>
      </c>
      <c r="I414" s="21"/>
      <c r="J414" s="19">
        <v>0</v>
      </c>
      <c r="K414" s="19">
        <v>0</v>
      </c>
      <c r="L414" s="16"/>
      <c r="M414" s="16"/>
      <c r="N414" s="36">
        <f t="shared" si="85"/>
        <v>279486</v>
      </c>
      <c r="O414" s="36">
        <f t="shared" si="86"/>
        <v>1188191</v>
      </c>
      <c r="P414" s="20"/>
      <c r="Q414" s="85">
        <f t="shared" si="78"/>
        <v>2935607.33</v>
      </c>
      <c r="R414" s="20"/>
      <c r="S414" s="15">
        <f t="shared" si="79"/>
        <v>0</v>
      </c>
      <c r="T414" s="122">
        <v>767</v>
      </c>
      <c r="U414" s="71">
        <v>44.16999999999998</v>
      </c>
      <c r="V414" s="71">
        <v>279486</v>
      </c>
      <c r="W414" s="15">
        <f t="shared" si="80"/>
        <v>0</v>
      </c>
      <c r="X414">
        <v>767</v>
      </c>
      <c r="Y414">
        <v>209.15999999999997</v>
      </c>
      <c r="Z414">
        <v>1188191</v>
      </c>
      <c r="AA414"/>
      <c r="AB414" s="115">
        <f>dec!E414</f>
        <v>42.5</v>
      </c>
      <c r="AC414" s="113">
        <f>dec!F414</f>
        <v>271187</v>
      </c>
      <c r="AD414" s="115">
        <f>dec!G414</f>
        <v>212</v>
      </c>
      <c r="AE414" s="113">
        <f>dec!H414</f>
        <v>1212400</v>
      </c>
      <c r="AF414" s="16"/>
      <c r="AG414" s="18">
        <f t="shared" si="87"/>
        <v>1.6699999999999804</v>
      </c>
      <c r="AH414" s="85">
        <f t="shared" si="88"/>
        <v>8299</v>
      </c>
      <c r="AI414" s="18">
        <f t="shared" si="89"/>
        <v>-2.8400000000000318</v>
      </c>
      <c r="AJ414" s="15">
        <f t="shared" si="90"/>
        <v>-24209</v>
      </c>
      <c r="AK414" s="81"/>
      <c r="AL414"/>
      <c r="AM414"/>
      <c r="AN414"/>
    </row>
    <row r="415" spans="1:40" ht="18.75">
      <c r="A415" s="19">
        <v>770</v>
      </c>
      <c r="B415" s="19" t="s">
        <v>877</v>
      </c>
      <c r="C415" s="19">
        <v>757</v>
      </c>
      <c r="D415" s="21"/>
      <c r="E415" s="34">
        <f t="shared" si="81"/>
        <v>157.76999999999998</v>
      </c>
      <c r="F415" s="35">
        <f t="shared" si="82"/>
        <v>933187</v>
      </c>
      <c r="G415" s="34">
        <f t="shared" si="83"/>
        <v>25.49</v>
      </c>
      <c r="H415" s="36">
        <f t="shared" si="84"/>
        <v>163822</v>
      </c>
      <c r="I415" s="21"/>
      <c r="J415" s="19">
        <v>0</v>
      </c>
      <c r="K415" s="19">
        <v>0</v>
      </c>
      <c r="L415" s="16"/>
      <c r="M415" s="16"/>
      <c r="N415" s="36">
        <f t="shared" si="85"/>
        <v>933187</v>
      </c>
      <c r="O415" s="36">
        <f t="shared" si="86"/>
        <v>163822</v>
      </c>
      <c r="P415" s="20"/>
      <c r="Q415" s="85">
        <f t="shared" si="78"/>
        <v>2194201.2599999998</v>
      </c>
      <c r="R415" s="20"/>
      <c r="S415" s="15">
        <f t="shared" si="79"/>
        <v>0</v>
      </c>
      <c r="T415" s="122">
        <v>770</v>
      </c>
      <c r="U415" s="71">
        <v>157.76999999999998</v>
      </c>
      <c r="V415" s="71">
        <v>933187</v>
      </c>
      <c r="W415" s="15">
        <f t="shared" si="80"/>
        <v>0</v>
      </c>
      <c r="X415">
        <v>770</v>
      </c>
      <c r="Y415">
        <v>25.49</v>
      </c>
      <c r="Z415">
        <v>163822</v>
      </c>
      <c r="AA415"/>
      <c r="AB415" s="115">
        <f>dec!E415</f>
        <v>155</v>
      </c>
      <c r="AC415" s="113">
        <f>dec!F415</f>
        <v>902593</v>
      </c>
      <c r="AD415" s="115">
        <f>dec!G415</f>
        <v>25</v>
      </c>
      <c r="AE415" s="113">
        <f>dec!H415</f>
        <v>160653</v>
      </c>
      <c r="AF415" s="16"/>
      <c r="AG415" s="18">
        <f t="shared" si="87"/>
        <v>2.7699999999999818</v>
      </c>
      <c r="AH415" s="85">
        <f t="shared" si="88"/>
        <v>30594</v>
      </c>
      <c r="AI415" s="18">
        <f t="shared" si="89"/>
        <v>0.48999999999999844</v>
      </c>
      <c r="AJ415" s="15">
        <f t="shared" si="90"/>
        <v>3169</v>
      </c>
      <c r="AK415" s="81"/>
      <c r="AL415"/>
      <c r="AM415"/>
      <c r="AN415"/>
    </row>
    <row r="416" spans="1:40" ht="18.75">
      <c r="A416" s="19">
        <v>773</v>
      </c>
      <c r="B416" s="19" t="s">
        <v>824</v>
      </c>
      <c r="C416" s="19">
        <v>763</v>
      </c>
      <c r="D416" s="21"/>
      <c r="E416" s="34">
        <f t="shared" si="81"/>
        <v>156.34</v>
      </c>
      <c r="F416" s="35">
        <f t="shared" si="82"/>
        <v>996175</v>
      </c>
      <c r="G416" s="34">
        <f t="shared" si="83"/>
        <v>84.97999999999999</v>
      </c>
      <c r="H416" s="36">
        <f t="shared" si="84"/>
        <v>871631</v>
      </c>
      <c r="I416" s="21"/>
      <c r="J416" s="19">
        <v>0</v>
      </c>
      <c r="K416" s="19">
        <v>0</v>
      </c>
      <c r="L416" s="16"/>
      <c r="M416" s="16"/>
      <c r="N416" s="36">
        <f t="shared" si="85"/>
        <v>996175</v>
      </c>
      <c r="O416" s="36">
        <f t="shared" si="86"/>
        <v>871631</v>
      </c>
      <c r="P416" s="20"/>
      <c r="Q416" s="85">
        <f t="shared" si="78"/>
        <v>3735853.32</v>
      </c>
      <c r="R416" s="20"/>
      <c r="S416" s="15">
        <f t="shared" si="79"/>
        <v>0</v>
      </c>
      <c r="T416" s="122">
        <v>773</v>
      </c>
      <c r="U416" s="71">
        <v>156.34</v>
      </c>
      <c r="V416" s="71">
        <v>996175</v>
      </c>
      <c r="W416" s="15">
        <f t="shared" si="80"/>
        <v>0</v>
      </c>
      <c r="X416">
        <v>773</v>
      </c>
      <c r="Y416">
        <v>84.97999999999999</v>
      </c>
      <c r="Z416">
        <v>871631</v>
      </c>
      <c r="AA416"/>
      <c r="AB416" s="115">
        <f>dec!E416</f>
        <v>163.5</v>
      </c>
      <c r="AC416" s="113">
        <f>dec!F416</f>
        <v>1035310</v>
      </c>
      <c r="AD416" s="115">
        <f>dec!G416</f>
        <v>83</v>
      </c>
      <c r="AE416" s="113">
        <f>dec!H416</f>
        <v>866809</v>
      </c>
      <c r="AF416" s="16"/>
      <c r="AG416" s="18">
        <f t="shared" si="87"/>
        <v>-7.1599999999999966</v>
      </c>
      <c r="AH416" s="85">
        <f t="shared" si="88"/>
        <v>-39135</v>
      </c>
      <c r="AI416" s="18">
        <f t="shared" si="89"/>
        <v>1.9799999999999898</v>
      </c>
      <c r="AJ416" s="15">
        <f t="shared" si="90"/>
        <v>4822</v>
      </c>
      <c r="AK416" s="81"/>
      <c r="AL416"/>
      <c r="AM416"/>
      <c r="AN416"/>
    </row>
    <row r="417" spans="1:40" ht="18.75">
      <c r="A417" s="19">
        <v>774</v>
      </c>
      <c r="B417" s="19" t="s">
        <v>540</v>
      </c>
      <c r="C417" s="19">
        <v>789</v>
      </c>
      <c r="D417" s="21"/>
      <c r="E417" s="34">
        <f t="shared" si="81"/>
        <v>57</v>
      </c>
      <c r="F417" s="35">
        <f t="shared" si="82"/>
        <v>360039</v>
      </c>
      <c r="G417" s="34">
        <f t="shared" si="83"/>
        <v>13.940000000000001</v>
      </c>
      <c r="H417" s="36">
        <f t="shared" si="84"/>
        <v>80468</v>
      </c>
      <c r="I417" s="21"/>
      <c r="J417" s="19">
        <v>0</v>
      </c>
      <c r="K417" s="19">
        <v>0</v>
      </c>
      <c r="L417" s="16"/>
      <c r="M417" s="16"/>
      <c r="N417" s="36">
        <f t="shared" si="85"/>
        <v>360039</v>
      </c>
      <c r="O417" s="36">
        <f t="shared" si="86"/>
        <v>80468</v>
      </c>
      <c r="P417" s="20"/>
      <c r="Q417" s="85">
        <f t="shared" si="78"/>
        <v>881084.94</v>
      </c>
      <c r="R417" s="20"/>
      <c r="S417" s="15">
        <f t="shared" si="79"/>
        <v>0</v>
      </c>
      <c r="T417" s="122">
        <v>774</v>
      </c>
      <c r="U417" s="71">
        <v>57</v>
      </c>
      <c r="V417" s="71">
        <v>360039</v>
      </c>
      <c r="W417" s="15">
        <f t="shared" si="80"/>
        <v>0</v>
      </c>
      <c r="X417">
        <v>774</v>
      </c>
      <c r="Y417">
        <v>13.940000000000001</v>
      </c>
      <c r="Z417">
        <v>80468</v>
      </c>
      <c r="AA417"/>
      <c r="AB417" s="115">
        <f>dec!E417</f>
        <v>57</v>
      </c>
      <c r="AC417" s="113">
        <f>dec!F417</f>
        <v>360039</v>
      </c>
      <c r="AD417" s="115">
        <f>dec!G417</f>
        <v>14</v>
      </c>
      <c r="AE417" s="113">
        <f>dec!H417</f>
        <v>80768</v>
      </c>
      <c r="AF417" s="16"/>
      <c r="AG417" s="18">
        <f t="shared" si="87"/>
        <v>0</v>
      </c>
      <c r="AH417" s="85">
        <f t="shared" si="88"/>
        <v>0</v>
      </c>
      <c r="AI417" s="18">
        <f t="shared" si="89"/>
        <v>-5.9999999999998721E-2</v>
      </c>
      <c r="AJ417" s="15">
        <f t="shared" si="90"/>
        <v>-300</v>
      </c>
      <c r="AK417" s="81"/>
      <c r="AL417"/>
      <c r="AM417"/>
      <c r="AN417"/>
    </row>
    <row r="418" spans="1:40" ht="18.75">
      <c r="A418" s="19">
        <v>775</v>
      </c>
      <c r="B418" s="19" t="s">
        <v>856</v>
      </c>
      <c r="C418" s="19">
        <v>759</v>
      </c>
      <c r="D418" s="21"/>
      <c r="E418" s="34">
        <f t="shared" si="81"/>
        <v>176</v>
      </c>
      <c r="F418" s="35">
        <f t="shared" si="82"/>
        <v>955202</v>
      </c>
      <c r="G418" s="34">
        <f t="shared" si="83"/>
        <v>111.77999999999999</v>
      </c>
      <c r="H418" s="36">
        <f t="shared" si="84"/>
        <v>652099</v>
      </c>
      <c r="I418" s="21"/>
      <c r="J418" s="19">
        <v>0</v>
      </c>
      <c r="K418" s="19">
        <v>0</v>
      </c>
      <c r="L418" s="16"/>
      <c r="M418" s="16"/>
      <c r="N418" s="36">
        <f t="shared" si="85"/>
        <v>955202</v>
      </c>
      <c r="O418" s="36">
        <f t="shared" si="86"/>
        <v>652099</v>
      </c>
      <c r="P418" s="20"/>
      <c r="Q418" s="85">
        <f t="shared" si="78"/>
        <v>3214889.7800000003</v>
      </c>
      <c r="R418" s="20"/>
      <c r="S418" s="15">
        <f t="shared" si="79"/>
        <v>0</v>
      </c>
      <c r="T418" s="122">
        <v>775</v>
      </c>
      <c r="U418" s="71">
        <v>176</v>
      </c>
      <c r="V418" s="71">
        <v>955202</v>
      </c>
      <c r="W418" s="15">
        <f t="shared" si="80"/>
        <v>0</v>
      </c>
      <c r="X418">
        <v>775</v>
      </c>
      <c r="Y418">
        <v>111.77999999999999</v>
      </c>
      <c r="Z418">
        <v>652099</v>
      </c>
      <c r="AA418"/>
      <c r="AB418" s="115">
        <f>dec!E418</f>
        <v>176</v>
      </c>
      <c r="AC418" s="113">
        <f>dec!F418</f>
        <v>955202</v>
      </c>
      <c r="AD418" s="115">
        <f>dec!G418</f>
        <v>109</v>
      </c>
      <c r="AE418" s="113">
        <f>dec!H418</f>
        <v>637551</v>
      </c>
      <c r="AF418" s="16"/>
      <c r="AG418" s="18">
        <f t="shared" si="87"/>
        <v>0</v>
      </c>
      <c r="AH418" s="85">
        <f t="shared" si="88"/>
        <v>0</v>
      </c>
      <c r="AI418" s="18">
        <f t="shared" si="89"/>
        <v>2.7799999999999869</v>
      </c>
      <c r="AJ418" s="15">
        <f t="shared" si="90"/>
        <v>14548</v>
      </c>
      <c r="AK418" s="81"/>
      <c r="AL418"/>
      <c r="AM418"/>
      <c r="AN418"/>
    </row>
    <row r="419" spans="1:40" ht="18.75">
      <c r="A419" s="19">
        <v>778</v>
      </c>
      <c r="B419" s="19" t="s">
        <v>1286</v>
      </c>
      <c r="C419" s="19">
        <v>750</v>
      </c>
      <c r="D419" s="21"/>
      <c r="E419" s="34">
        <f t="shared" si="81"/>
        <v>194.34000000000006</v>
      </c>
      <c r="F419" s="35">
        <f t="shared" si="82"/>
        <v>1040901</v>
      </c>
      <c r="G419" s="34">
        <f t="shared" si="83"/>
        <v>90.190000000000012</v>
      </c>
      <c r="H419" s="36">
        <f t="shared" si="84"/>
        <v>555804</v>
      </c>
      <c r="I419" s="21"/>
      <c r="J419" s="19">
        <v>0</v>
      </c>
      <c r="K419" s="19">
        <v>0</v>
      </c>
      <c r="L419" s="16"/>
      <c r="M419" s="16"/>
      <c r="N419" s="36">
        <f t="shared" si="85"/>
        <v>1040901</v>
      </c>
      <c r="O419" s="36">
        <f t="shared" si="86"/>
        <v>555804</v>
      </c>
      <c r="P419" s="20"/>
      <c r="Q419" s="85">
        <f t="shared" si="78"/>
        <v>3193694.53</v>
      </c>
      <c r="R419" s="20"/>
      <c r="S419" s="15">
        <f t="shared" si="79"/>
        <v>0</v>
      </c>
      <c r="T419" s="122">
        <v>778</v>
      </c>
      <c r="U419" s="71">
        <v>194.34000000000006</v>
      </c>
      <c r="V419" s="71">
        <v>1040901</v>
      </c>
      <c r="W419" s="15">
        <f t="shared" si="80"/>
        <v>0</v>
      </c>
      <c r="X419">
        <v>778</v>
      </c>
      <c r="Y419">
        <v>90.190000000000012</v>
      </c>
      <c r="Z419">
        <v>555804</v>
      </c>
      <c r="AA419"/>
      <c r="AB419" s="115">
        <f>dec!E419</f>
        <v>189</v>
      </c>
      <c r="AC419" s="113">
        <f>dec!F419</f>
        <v>1047949</v>
      </c>
      <c r="AD419" s="115">
        <f>dec!G419</f>
        <v>90.5</v>
      </c>
      <c r="AE419" s="113">
        <f>dec!H419</f>
        <v>557343</v>
      </c>
      <c r="AF419" s="16"/>
      <c r="AG419" s="18">
        <f t="shared" si="87"/>
        <v>5.3400000000000603</v>
      </c>
      <c r="AH419" s="85">
        <f t="shared" si="88"/>
        <v>-7048</v>
      </c>
      <c r="AI419" s="18">
        <f t="shared" si="89"/>
        <v>-0.30999999999998806</v>
      </c>
      <c r="AJ419" s="15">
        <f t="shared" si="90"/>
        <v>-1539</v>
      </c>
      <c r="AK419" s="81"/>
      <c r="AL419"/>
      <c r="AM419"/>
      <c r="AN419"/>
    </row>
    <row r="420" spans="1:40" s="1" customFormat="1" ht="18.75">
      <c r="A420" s="17">
        <v>780</v>
      </c>
      <c r="B420" s="17" t="s">
        <v>534</v>
      </c>
      <c r="C420" s="17">
        <v>761</v>
      </c>
      <c r="D420" s="21"/>
      <c r="E420" s="34">
        <f t="shared" si="81"/>
        <v>29.76</v>
      </c>
      <c r="F420" s="35">
        <f t="shared" si="82"/>
        <v>186073</v>
      </c>
      <c r="G420" s="34">
        <f t="shared" si="83"/>
        <v>17.809999999999999</v>
      </c>
      <c r="H420" s="36">
        <f t="shared" si="84"/>
        <v>118449</v>
      </c>
      <c r="I420" s="21"/>
      <c r="J420" s="17">
        <v>0</v>
      </c>
      <c r="K420" s="17">
        <v>0</v>
      </c>
      <c r="L420" s="16"/>
      <c r="M420" s="16"/>
      <c r="N420" s="36">
        <f t="shared" si="85"/>
        <v>186073</v>
      </c>
      <c r="O420" s="36">
        <f t="shared" si="86"/>
        <v>118449</v>
      </c>
      <c r="P420" s="16"/>
      <c r="Q420" s="85">
        <f t="shared" si="78"/>
        <v>609091.57000000007</v>
      </c>
      <c r="R420" s="16"/>
      <c r="S420" s="15">
        <f t="shared" si="79"/>
        <v>0</v>
      </c>
      <c r="T420" s="122">
        <v>780</v>
      </c>
      <c r="U420" s="71">
        <v>29.76</v>
      </c>
      <c r="V420" s="71">
        <v>186073</v>
      </c>
      <c r="W420" s="15">
        <f t="shared" si="80"/>
        <v>0</v>
      </c>
      <c r="X420">
        <v>780</v>
      </c>
      <c r="Y420">
        <v>17.809999999999999</v>
      </c>
      <c r="Z420">
        <v>118449</v>
      </c>
      <c r="AA420"/>
      <c r="AB420" s="115">
        <f>dec!E420</f>
        <v>31</v>
      </c>
      <c r="AC420" s="113">
        <f>dec!F420</f>
        <v>179000</v>
      </c>
      <c r="AD420" s="115">
        <f>dec!G420</f>
        <v>18</v>
      </c>
      <c r="AE420" s="113">
        <f>dec!H420</f>
        <v>120920</v>
      </c>
      <c r="AF420" s="16"/>
      <c r="AG420" s="18">
        <f t="shared" si="87"/>
        <v>-1.2399999999999984</v>
      </c>
      <c r="AH420" s="85">
        <f t="shared" si="88"/>
        <v>7073</v>
      </c>
      <c r="AI420" s="18">
        <f t="shared" si="89"/>
        <v>-0.19000000000000128</v>
      </c>
      <c r="AJ420" s="15">
        <f t="shared" si="90"/>
        <v>-2471</v>
      </c>
      <c r="AK420" s="81"/>
      <c r="AL420"/>
      <c r="AM420"/>
      <c r="AN420"/>
    </row>
    <row r="421" spans="1:40" s="1" customFormat="1" ht="18.75">
      <c r="A421" s="17">
        <v>801</v>
      </c>
      <c r="B421" s="17" t="s">
        <v>933</v>
      </c>
      <c r="C421" s="17">
        <v>770</v>
      </c>
      <c r="D421" s="21"/>
      <c r="E421" s="34">
        <f t="shared" si="81"/>
        <v>0</v>
      </c>
      <c r="F421" s="35">
        <f t="shared" si="82"/>
        <v>0</v>
      </c>
      <c r="G421" s="34">
        <f t="shared" si="83"/>
        <v>0</v>
      </c>
      <c r="H421" s="36">
        <f t="shared" si="84"/>
        <v>0</v>
      </c>
      <c r="I421" s="21"/>
      <c r="J421" s="17">
        <v>0</v>
      </c>
      <c r="K421" s="17">
        <v>0</v>
      </c>
      <c r="L421" s="16"/>
      <c r="M421" s="16"/>
      <c r="N421" s="36">
        <f t="shared" si="85"/>
        <v>0</v>
      </c>
      <c r="O421" s="36">
        <f t="shared" si="86"/>
        <v>0</v>
      </c>
      <c r="P421" s="16"/>
      <c r="Q421" s="85">
        <f t="shared" si="78"/>
        <v>0</v>
      </c>
      <c r="R421" s="16"/>
      <c r="S421" s="15">
        <f t="shared" si="79"/>
        <v>0</v>
      </c>
      <c r="T421">
        <v>801</v>
      </c>
      <c r="U421"/>
      <c r="V421"/>
      <c r="W421" s="15">
        <f t="shared" si="80"/>
        <v>0</v>
      </c>
      <c r="X421">
        <v>801</v>
      </c>
      <c r="Y421"/>
      <c r="Z421"/>
      <c r="AA421"/>
      <c r="AB421" s="115">
        <f>dec!E421</f>
        <v>0</v>
      </c>
      <c r="AC421" s="113">
        <f>dec!F421</f>
        <v>0</v>
      </c>
      <c r="AD421" s="115">
        <f>dec!G421</f>
        <v>0</v>
      </c>
      <c r="AE421" s="113">
        <f>dec!H421</f>
        <v>0</v>
      </c>
      <c r="AF421" s="16"/>
      <c r="AG421" s="18">
        <f t="shared" si="87"/>
        <v>0</v>
      </c>
      <c r="AH421" s="85">
        <f t="shared" si="88"/>
        <v>0</v>
      </c>
      <c r="AI421" s="18">
        <f t="shared" si="89"/>
        <v>0</v>
      </c>
      <c r="AJ421" s="15">
        <f t="shared" si="90"/>
        <v>0</v>
      </c>
      <c r="AK421" s="81"/>
      <c r="AL421"/>
      <c r="AM421"/>
      <c r="AN421"/>
    </row>
    <row r="422" spans="1:40" s="1" customFormat="1" ht="18.75">
      <c r="A422" s="17">
        <v>805</v>
      </c>
      <c r="B422" s="17" t="s">
        <v>522</v>
      </c>
      <c r="C422" s="17">
        <v>708</v>
      </c>
      <c r="D422" s="21"/>
      <c r="E422" s="34">
        <f t="shared" si="81"/>
        <v>0</v>
      </c>
      <c r="F422" s="35">
        <f t="shared" si="82"/>
        <v>0</v>
      </c>
      <c r="G422" s="34">
        <f t="shared" si="83"/>
        <v>0</v>
      </c>
      <c r="H422" s="36">
        <f t="shared" si="84"/>
        <v>0</v>
      </c>
      <c r="I422" s="21"/>
      <c r="J422" s="17">
        <v>0</v>
      </c>
      <c r="K422" s="17">
        <v>0</v>
      </c>
      <c r="L422" s="16"/>
      <c r="M422" s="16"/>
      <c r="N422" s="36">
        <f t="shared" si="85"/>
        <v>0</v>
      </c>
      <c r="O422" s="36">
        <f t="shared" si="86"/>
        <v>0</v>
      </c>
      <c r="P422" s="16"/>
      <c r="Q422" s="85">
        <f t="shared" si="78"/>
        <v>0</v>
      </c>
      <c r="R422" s="16"/>
      <c r="S422" s="15">
        <f t="shared" si="79"/>
        <v>0</v>
      </c>
      <c r="T422">
        <v>805</v>
      </c>
      <c r="U422"/>
      <c r="V422"/>
      <c r="W422" s="15">
        <f t="shared" si="80"/>
        <v>0</v>
      </c>
      <c r="X422">
        <v>805</v>
      </c>
      <c r="Y422"/>
      <c r="Z422"/>
      <c r="AA422"/>
      <c r="AB422" s="115">
        <f>dec!E422</f>
        <v>0</v>
      </c>
      <c r="AC422" s="113">
        <f>dec!F422</f>
        <v>0</v>
      </c>
      <c r="AD422" s="115">
        <f>dec!G422</f>
        <v>0</v>
      </c>
      <c r="AE422" s="113">
        <f>dec!H422</f>
        <v>0</v>
      </c>
      <c r="AF422" s="16"/>
      <c r="AG422" s="18">
        <f t="shared" si="87"/>
        <v>0</v>
      </c>
      <c r="AH422" s="85">
        <f t="shared" si="88"/>
        <v>0</v>
      </c>
      <c r="AI422" s="18">
        <f t="shared" si="89"/>
        <v>0</v>
      </c>
      <c r="AJ422" s="15">
        <f t="shared" si="90"/>
        <v>0</v>
      </c>
      <c r="AK422" s="81"/>
      <c r="AL422"/>
      <c r="AM422"/>
      <c r="AN422"/>
    </row>
    <row r="423" spans="1:40" s="1" customFormat="1" ht="18.75">
      <c r="A423" s="17">
        <v>806</v>
      </c>
      <c r="B423" s="17" t="s">
        <v>523</v>
      </c>
      <c r="C423" s="17">
        <v>709</v>
      </c>
      <c r="D423" s="21"/>
      <c r="E423" s="34">
        <f t="shared" si="81"/>
        <v>0</v>
      </c>
      <c r="F423" s="35">
        <f t="shared" si="82"/>
        <v>0</v>
      </c>
      <c r="G423" s="34">
        <f t="shared" si="83"/>
        <v>0</v>
      </c>
      <c r="H423" s="36">
        <f t="shared" si="84"/>
        <v>0</v>
      </c>
      <c r="I423" s="21"/>
      <c r="J423" s="17">
        <v>0</v>
      </c>
      <c r="K423" s="17">
        <v>0</v>
      </c>
      <c r="L423" s="16"/>
      <c r="M423" s="16"/>
      <c r="N423" s="36">
        <f t="shared" si="85"/>
        <v>0</v>
      </c>
      <c r="O423" s="36">
        <f t="shared" si="86"/>
        <v>0</v>
      </c>
      <c r="P423" s="16"/>
      <c r="Q423" s="85">
        <f t="shared" si="78"/>
        <v>0</v>
      </c>
      <c r="R423" s="16"/>
      <c r="S423" s="15">
        <f t="shared" si="79"/>
        <v>0</v>
      </c>
      <c r="T423">
        <v>806</v>
      </c>
      <c r="U423"/>
      <c r="V423"/>
      <c r="W423" s="15">
        <f t="shared" si="80"/>
        <v>0</v>
      </c>
      <c r="X423">
        <v>806</v>
      </c>
      <c r="Y423"/>
      <c r="Z423"/>
      <c r="AA423"/>
      <c r="AB423" s="115">
        <f>dec!E423</f>
        <v>0</v>
      </c>
      <c r="AC423" s="113">
        <f>dec!F423</f>
        <v>0</v>
      </c>
      <c r="AD423" s="115">
        <f>dec!G423</f>
        <v>0</v>
      </c>
      <c r="AE423" s="113">
        <f>dec!H423</f>
        <v>0</v>
      </c>
      <c r="AF423" s="16"/>
      <c r="AG423" s="18">
        <f t="shared" si="87"/>
        <v>0</v>
      </c>
      <c r="AH423" s="85">
        <f t="shared" si="88"/>
        <v>0</v>
      </c>
      <c r="AI423" s="18">
        <f t="shared" si="89"/>
        <v>0</v>
      </c>
      <c r="AJ423" s="15">
        <f t="shared" si="90"/>
        <v>0</v>
      </c>
      <c r="AK423" s="81"/>
      <c r="AL423"/>
      <c r="AM423"/>
      <c r="AN423"/>
    </row>
    <row r="424" spans="1:40" s="1" customFormat="1" ht="18.75">
      <c r="A424" s="17">
        <v>810</v>
      </c>
      <c r="B424" s="17" t="s">
        <v>536</v>
      </c>
      <c r="C424" s="17">
        <v>771</v>
      </c>
      <c r="D424" s="21"/>
      <c r="E424" s="34">
        <f t="shared" si="81"/>
        <v>0</v>
      </c>
      <c r="F424" s="35">
        <f t="shared" si="82"/>
        <v>0</v>
      </c>
      <c r="G424" s="34">
        <f t="shared" si="83"/>
        <v>6.83</v>
      </c>
      <c r="H424" s="36">
        <f t="shared" si="84"/>
        <v>34150</v>
      </c>
      <c r="I424" s="21"/>
      <c r="J424" s="17">
        <v>0</v>
      </c>
      <c r="K424" s="17">
        <v>0</v>
      </c>
      <c r="L424" s="16"/>
      <c r="M424" s="16"/>
      <c r="N424" s="36">
        <f t="shared" si="85"/>
        <v>0</v>
      </c>
      <c r="O424" s="36">
        <f t="shared" si="86"/>
        <v>34150</v>
      </c>
      <c r="P424" s="16"/>
      <c r="Q424" s="85">
        <f t="shared" si="78"/>
        <v>68306.83</v>
      </c>
      <c r="R424" s="16"/>
      <c r="S424" s="15">
        <f t="shared" si="79"/>
        <v>0</v>
      </c>
      <c r="T424">
        <v>810</v>
      </c>
      <c r="U424"/>
      <c r="V424"/>
      <c r="W424" s="15">
        <f t="shared" si="80"/>
        <v>0</v>
      </c>
      <c r="X424">
        <v>810</v>
      </c>
      <c r="Y424">
        <v>6.83</v>
      </c>
      <c r="Z424">
        <v>34150</v>
      </c>
      <c r="AA424"/>
      <c r="AB424" s="115">
        <f>dec!E424</f>
        <v>0</v>
      </c>
      <c r="AC424" s="113">
        <f>dec!F424</f>
        <v>0</v>
      </c>
      <c r="AD424" s="115">
        <f>dec!G424</f>
        <v>9</v>
      </c>
      <c r="AE424" s="113">
        <f>dec!H424</f>
        <v>49000</v>
      </c>
      <c r="AF424" s="16"/>
      <c r="AG424" s="18">
        <f t="shared" si="87"/>
        <v>0</v>
      </c>
      <c r="AH424" s="85">
        <f t="shared" si="88"/>
        <v>0</v>
      </c>
      <c r="AI424" s="18">
        <f t="shared" si="89"/>
        <v>-2.17</v>
      </c>
      <c r="AJ424" s="15">
        <f t="shared" si="90"/>
        <v>-14850</v>
      </c>
      <c r="AK424" s="81"/>
      <c r="AL424"/>
      <c r="AM424"/>
      <c r="AN424"/>
    </row>
    <row r="425" spans="1:40" s="1" customFormat="1" ht="18.75">
      <c r="A425" s="17">
        <v>815</v>
      </c>
      <c r="B425" s="17" t="s">
        <v>537</v>
      </c>
      <c r="C425" s="17">
        <v>779</v>
      </c>
      <c r="D425" s="21"/>
      <c r="E425" s="34">
        <f t="shared" si="81"/>
        <v>0</v>
      </c>
      <c r="F425" s="35">
        <f t="shared" si="82"/>
        <v>0</v>
      </c>
      <c r="G425" s="34">
        <f t="shared" si="83"/>
        <v>3.7800000000000002</v>
      </c>
      <c r="H425" s="36">
        <f t="shared" si="84"/>
        <v>26261</v>
      </c>
      <c r="I425" s="21"/>
      <c r="J425" s="17">
        <v>0</v>
      </c>
      <c r="K425" s="17">
        <v>0</v>
      </c>
      <c r="L425" s="16"/>
      <c r="M425" s="16"/>
      <c r="N425" s="36">
        <f t="shared" si="85"/>
        <v>0</v>
      </c>
      <c r="O425" s="36">
        <f t="shared" si="86"/>
        <v>26261</v>
      </c>
      <c r="P425" s="16"/>
      <c r="Q425" s="85">
        <f t="shared" si="78"/>
        <v>52525.78</v>
      </c>
      <c r="R425" s="16"/>
      <c r="S425" s="15">
        <f t="shared" si="79"/>
        <v>0</v>
      </c>
      <c r="T425">
        <v>815</v>
      </c>
      <c r="U425"/>
      <c r="V425"/>
      <c r="W425" s="15">
        <f t="shared" si="80"/>
        <v>0</v>
      </c>
      <c r="X425">
        <v>815</v>
      </c>
      <c r="Y425">
        <v>3.7800000000000002</v>
      </c>
      <c r="Z425">
        <v>26261</v>
      </c>
      <c r="AA425"/>
      <c r="AB425" s="115">
        <f>dec!E425</f>
        <v>0</v>
      </c>
      <c r="AC425" s="113">
        <f>dec!F425</f>
        <v>0</v>
      </c>
      <c r="AD425" s="115">
        <f>dec!G425</f>
        <v>3</v>
      </c>
      <c r="AE425" s="113">
        <f>dec!H425</f>
        <v>29000</v>
      </c>
      <c r="AF425" s="16"/>
      <c r="AG425" s="18">
        <f t="shared" si="87"/>
        <v>0</v>
      </c>
      <c r="AH425" s="85">
        <f t="shared" si="88"/>
        <v>0</v>
      </c>
      <c r="AI425" s="18">
        <f t="shared" si="89"/>
        <v>0.78000000000000025</v>
      </c>
      <c r="AJ425" s="15">
        <f t="shared" si="90"/>
        <v>-2739</v>
      </c>
      <c r="AK425" s="81"/>
      <c r="AL425"/>
      <c r="AM425"/>
      <c r="AN425"/>
    </row>
    <row r="426" spans="1:40" ht="18.75">
      <c r="A426" s="19">
        <v>817</v>
      </c>
      <c r="B426" s="19" t="s">
        <v>941</v>
      </c>
      <c r="C426" s="19">
        <v>783</v>
      </c>
      <c r="D426" s="21"/>
      <c r="E426" s="34">
        <f t="shared" si="81"/>
        <v>1</v>
      </c>
      <c r="F426" s="35">
        <f t="shared" si="82"/>
        <v>5000</v>
      </c>
      <c r="G426" s="34">
        <f t="shared" si="83"/>
        <v>21.240000000000002</v>
      </c>
      <c r="H426" s="36">
        <f t="shared" si="84"/>
        <v>119061</v>
      </c>
      <c r="I426" s="21"/>
      <c r="J426" s="17">
        <v>0</v>
      </c>
      <c r="K426" s="17">
        <v>0</v>
      </c>
      <c r="L426" s="16"/>
      <c r="M426" s="16"/>
      <c r="N426" s="36">
        <f t="shared" si="85"/>
        <v>5000</v>
      </c>
      <c r="O426" s="36">
        <f t="shared" si="86"/>
        <v>119061</v>
      </c>
      <c r="P426" s="20"/>
      <c r="Q426" s="85">
        <f t="shared" si="78"/>
        <v>248144.24</v>
      </c>
      <c r="R426" s="20"/>
      <c r="S426" s="15">
        <f t="shared" si="79"/>
        <v>0</v>
      </c>
      <c r="T426" s="122">
        <v>817</v>
      </c>
      <c r="U426" s="71">
        <v>1</v>
      </c>
      <c r="V426" s="71">
        <v>5000</v>
      </c>
      <c r="W426" s="15">
        <f t="shared" ref="W426" si="91">ABS(X426-A426)</f>
        <v>0</v>
      </c>
      <c r="X426">
        <v>817</v>
      </c>
      <c r="Y426">
        <v>21.240000000000002</v>
      </c>
      <c r="Z426">
        <v>119061</v>
      </c>
      <c r="AA426"/>
      <c r="AB426" s="115">
        <f>dec!E426</f>
        <v>1</v>
      </c>
      <c r="AC426" s="113">
        <f>dec!F426</f>
        <v>5000</v>
      </c>
      <c r="AD426" s="115">
        <f>dec!G426</f>
        <v>20</v>
      </c>
      <c r="AE426" s="113">
        <f>dec!H426</f>
        <v>117224</v>
      </c>
      <c r="AF426" s="16"/>
      <c r="AG426" s="18">
        <f t="shared" si="87"/>
        <v>0</v>
      </c>
      <c r="AH426" s="85">
        <f t="shared" si="88"/>
        <v>0</v>
      </c>
      <c r="AI426" s="18">
        <f t="shared" si="89"/>
        <v>1.240000000000002</v>
      </c>
      <c r="AJ426" s="15">
        <f t="shared" si="90"/>
        <v>1837</v>
      </c>
      <c r="AK426" s="81"/>
    </row>
    <row r="427" spans="1:40" ht="18.75">
      <c r="A427" s="19">
        <v>818</v>
      </c>
      <c r="B427" s="19" t="s">
        <v>938</v>
      </c>
      <c r="C427" s="19">
        <v>782</v>
      </c>
      <c r="D427" s="21"/>
      <c r="E427" s="34">
        <f t="shared" si="81"/>
        <v>0</v>
      </c>
      <c r="F427" s="35">
        <f t="shared" si="82"/>
        <v>0</v>
      </c>
      <c r="G427" s="34">
        <f t="shared" si="83"/>
        <v>1.52</v>
      </c>
      <c r="H427" s="36">
        <f t="shared" si="84"/>
        <v>7600</v>
      </c>
      <c r="I427" s="21"/>
      <c r="J427" s="19">
        <v>0</v>
      </c>
      <c r="K427" s="19">
        <v>0</v>
      </c>
      <c r="L427" s="16"/>
      <c r="M427" s="16"/>
      <c r="N427" s="36">
        <f t="shared" si="85"/>
        <v>0</v>
      </c>
      <c r="O427" s="36">
        <f t="shared" si="86"/>
        <v>7600</v>
      </c>
      <c r="P427" s="20"/>
      <c r="Q427" s="85">
        <f t="shared" si="78"/>
        <v>15201.52</v>
      </c>
      <c r="R427" s="20"/>
      <c r="S427" s="15">
        <f t="shared" si="79"/>
        <v>0</v>
      </c>
      <c r="T427">
        <v>818</v>
      </c>
      <c r="U427"/>
      <c r="V427"/>
      <c r="W427" s="15">
        <f t="shared" si="80"/>
        <v>0</v>
      </c>
      <c r="X427">
        <v>818</v>
      </c>
      <c r="Y427">
        <v>1.52</v>
      </c>
      <c r="Z427">
        <v>7600</v>
      </c>
      <c r="AA427"/>
      <c r="AB427" s="115">
        <f>dec!E427</f>
        <v>0</v>
      </c>
      <c r="AC427" s="113">
        <f>dec!F427</f>
        <v>0</v>
      </c>
      <c r="AD427" s="115">
        <f>dec!G427</f>
        <v>2</v>
      </c>
      <c r="AE427" s="113">
        <f>dec!H427</f>
        <v>10000</v>
      </c>
      <c r="AF427" s="16"/>
      <c r="AG427" s="18">
        <f t="shared" si="87"/>
        <v>0</v>
      </c>
      <c r="AH427" s="85">
        <f t="shared" si="88"/>
        <v>0</v>
      </c>
      <c r="AI427" s="18">
        <f t="shared" si="89"/>
        <v>-0.48</v>
      </c>
      <c r="AJ427" s="15">
        <f t="shared" si="90"/>
        <v>-2400</v>
      </c>
      <c r="AK427" s="81"/>
      <c r="AL427"/>
      <c r="AM427"/>
      <c r="AN427"/>
    </row>
    <row r="428" spans="1:40" s="1" customFormat="1" ht="18.75">
      <c r="A428" s="17">
        <v>821</v>
      </c>
      <c r="B428" s="17" t="s">
        <v>525</v>
      </c>
      <c r="C428" s="17">
        <v>722</v>
      </c>
      <c r="D428" s="21"/>
      <c r="E428" s="34">
        <f t="shared" si="81"/>
        <v>0</v>
      </c>
      <c r="F428" s="35">
        <f t="shared" si="82"/>
        <v>0</v>
      </c>
      <c r="G428" s="34">
        <f t="shared" si="83"/>
        <v>7.85</v>
      </c>
      <c r="H428" s="36">
        <f t="shared" si="84"/>
        <v>93959</v>
      </c>
      <c r="I428" s="21"/>
      <c r="J428" s="17">
        <v>0</v>
      </c>
      <c r="K428" s="17">
        <v>0</v>
      </c>
      <c r="L428" s="16"/>
      <c r="M428" s="16"/>
      <c r="N428" s="36">
        <f t="shared" si="85"/>
        <v>0</v>
      </c>
      <c r="O428" s="36">
        <f t="shared" si="86"/>
        <v>93959</v>
      </c>
      <c r="P428" s="16"/>
      <c r="Q428" s="85">
        <f t="shared" si="78"/>
        <v>187925.85</v>
      </c>
      <c r="R428" s="16"/>
      <c r="S428" s="15">
        <f t="shared" si="79"/>
        <v>0</v>
      </c>
      <c r="T428">
        <v>821</v>
      </c>
      <c r="U428"/>
      <c r="V428"/>
      <c r="W428" s="15">
        <f t="shared" si="80"/>
        <v>0</v>
      </c>
      <c r="X428">
        <v>821</v>
      </c>
      <c r="Y428">
        <v>7.85</v>
      </c>
      <c r="Z428">
        <v>93959</v>
      </c>
      <c r="AA428"/>
      <c r="AB428" s="115">
        <f>dec!E428</f>
        <v>0</v>
      </c>
      <c r="AC428" s="113">
        <f>dec!F428</f>
        <v>0</v>
      </c>
      <c r="AD428" s="115">
        <f>dec!G428</f>
        <v>8</v>
      </c>
      <c r="AE428" s="113">
        <f>dec!H428</f>
        <v>44000</v>
      </c>
      <c r="AF428" s="16"/>
      <c r="AG428" s="18">
        <f t="shared" si="87"/>
        <v>0</v>
      </c>
      <c r="AH428" s="85">
        <f t="shared" si="88"/>
        <v>0</v>
      </c>
      <c r="AI428" s="18">
        <f t="shared" si="89"/>
        <v>-0.15000000000000036</v>
      </c>
      <c r="AJ428" s="15">
        <f t="shared" si="90"/>
        <v>49959</v>
      </c>
      <c r="AK428" s="81"/>
      <c r="AL428"/>
      <c r="AM428"/>
      <c r="AN428"/>
    </row>
    <row r="429" spans="1:40" ht="18.75">
      <c r="A429" s="19">
        <v>823</v>
      </c>
      <c r="B429" s="19" t="s">
        <v>928</v>
      </c>
      <c r="C429" s="19">
        <v>723</v>
      </c>
      <c r="D429" s="21"/>
      <c r="E429" s="34">
        <f t="shared" si="81"/>
        <v>6.22</v>
      </c>
      <c r="F429" s="35">
        <f t="shared" si="82"/>
        <v>31991</v>
      </c>
      <c r="G429" s="34">
        <f t="shared" si="83"/>
        <v>115.58</v>
      </c>
      <c r="H429" s="36">
        <f t="shared" si="84"/>
        <v>631540</v>
      </c>
      <c r="I429" s="21"/>
      <c r="J429" s="19">
        <v>0</v>
      </c>
      <c r="K429" s="19">
        <v>0</v>
      </c>
      <c r="L429" s="16"/>
      <c r="M429" s="16"/>
      <c r="N429" s="36">
        <f t="shared" si="85"/>
        <v>31991</v>
      </c>
      <c r="O429" s="36">
        <f t="shared" si="86"/>
        <v>631540</v>
      </c>
      <c r="P429" s="20"/>
      <c r="Q429" s="85">
        <f t="shared" si="78"/>
        <v>1327183.8</v>
      </c>
      <c r="R429" s="20"/>
      <c r="S429" s="15">
        <f t="shared" si="79"/>
        <v>0</v>
      </c>
      <c r="T429" s="122">
        <v>823</v>
      </c>
      <c r="U429" s="71">
        <v>6.22</v>
      </c>
      <c r="V429" s="71">
        <v>31991</v>
      </c>
      <c r="W429" s="15">
        <f t="shared" si="80"/>
        <v>0</v>
      </c>
      <c r="X429">
        <v>823</v>
      </c>
      <c r="Y429">
        <v>115.58</v>
      </c>
      <c r="Z429">
        <v>631540</v>
      </c>
      <c r="AA429"/>
      <c r="AB429" s="115">
        <f>dec!E429</f>
        <v>5</v>
      </c>
      <c r="AC429" s="113">
        <f>dec!F429</f>
        <v>29000</v>
      </c>
      <c r="AD429" s="115">
        <f>dec!G429</f>
        <v>117</v>
      </c>
      <c r="AE429" s="113">
        <f>dec!H429</f>
        <v>642141</v>
      </c>
      <c r="AF429" s="16"/>
      <c r="AG429" s="18">
        <f t="shared" si="87"/>
        <v>1.2199999999999998</v>
      </c>
      <c r="AH429" s="85">
        <f t="shared" si="88"/>
        <v>2991</v>
      </c>
      <c r="AI429" s="18">
        <f t="shared" si="89"/>
        <v>-1.4200000000000017</v>
      </c>
      <c r="AJ429" s="15">
        <f t="shared" si="90"/>
        <v>-10601</v>
      </c>
      <c r="AK429" s="81"/>
      <c r="AL429"/>
      <c r="AM429"/>
      <c r="AN429"/>
    </row>
    <row r="430" spans="1:40" s="1" customFormat="1" ht="18.75">
      <c r="A430" s="17">
        <v>825</v>
      </c>
      <c r="B430" s="17" t="s">
        <v>539</v>
      </c>
      <c r="C430" s="17">
        <v>786</v>
      </c>
      <c r="D430" s="21"/>
      <c r="E430" s="34">
        <f t="shared" si="81"/>
        <v>0</v>
      </c>
      <c r="F430" s="35">
        <f t="shared" si="82"/>
        <v>0</v>
      </c>
      <c r="G430" s="34">
        <f t="shared" si="83"/>
        <v>5</v>
      </c>
      <c r="H430" s="36">
        <f t="shared" si="84"/>
        <v>25000</v>
      </c>
      <c r="I430" s="21"/>
      <c r="J430" s="17">
        <v>0</v>
      </c>
      <c r="K430" s="17">
        <v>0</v>
      </c>
      <c r="L430" s="16"/>
      <c r="M430" s="16"/>
      <c r="N430" s="36">
        <f t="shared" si="85"/>
        <v>0</v>
      </c>
      <c r="O430" s="36">
        <f t="shared" si="86"/>
        <v>25000</v>
      </c>
      <c r="P430" s="16"/>
      <c r="Q430" s="85">
        <f t="shared" si="78"/>
        <v>50005</v>
      </c>
      <c r="R430" s="16"/>
      <c r="S430" s="15">
        <f t="shared" si="79"/>
        <v>0</v>
      </c>
      <c r="T430">
        <v>825</v>
      </c>
      <c r="U430"/>
      <c r="V430"/>
      <c r="W430" s="15">
        <f t="shared" si="80"/>
        <v>0</v>
      </c>
      <c r="X430">
        <v>825</v>
      </c>
      <c r="Y430">
        <v>5</v>
      </c>
      <c r="Z430">
        <v>25000</v>
      </c>
      <c r="AA430"/>
      <c r="AB430" s="115">
        <f>dec!E430</f>
        <v>0</v>
      </c>
      <c r="AC430" s="113">
        <f>dec!F430</f>
        <v>0</v>
      </c>
      <c r="AD430" s="115">
        <f>dec!G430</f>
        <v>5</v>
      </c>
      <c r="AE430" s="113">
        <f>dec!H430</f>
        <v>25000</v>
      </c>
      <c r="AF430" s="16"/>
      <c r="AG430" s="18">
        <f t="shared" si="87"/>
        <v>0</v>
      </c>
      <c r="AH430" s="85">
        <f t="shared" si="88"/>
        <v>0</v>
      </c>
      <c r="AI430" s="18">
        <f t="shared" si="89"/>
        <v>0</v>
      </c>
      <c r="AJ430" s="15">
        <f t="shared" si="90"/>
        <v>0</v>
      </c>
      <c r="AK430" s="81"/>
      <c r="AL430"/>
      <c r="AM430"/>
      <c r="AN430"/>
    </row>
    <row r="431" spans="1:40" ht="18.75">
      <c r="A431" s="19">
        <v>828</v>
      </c>
      <c r="B431" s="19" t="s">
        <v>929</v>
      </c>
      <c r="C431" s="19">
        <v>767</v>
      </c>
      <c r="D431" s="21"/>
      <c r="E431" s="34">
        <f t="shared" si="81"/>
        <v>2</v>
      </c>
      <c r="F431" s="35">
        <f t="shared" si="82"/>
        <v>14232</v>
      </c>
      <c r="G431" s="34">
        <f t="shared" si="83"/>
        <v>26.41</v>
      </c>
      <c r="H431" s="36">
        <f t="shared" si="84"/>
        <v>141475</v>
      </c>
      <c r="I431" s="21"/>
      <c r="J431" s="19">
        <v>0</v>
      </c>
      <c r="K431" s="19">
        <v>0</v>
      </c>
      <c r="L431" s="16"/>
      <c r="M431" s="16"/>
      <c r="N431" s="36">
        <f t="shared" si="85"/>
        <v>14232</v>
      </c>
      <c r="O431" s="36">
        <f t="shared" si="86"/>
        <v>141475</v>
      </c>
      <c r="P431" s="20"/>
      <c r="Q431" s="85">
        <f t="shared" si="78"/>
        <v>311442.41000000003</v>
      </c>
      <c r="R431" s="20"/>
      <c r="S431" s="15">
        <f t="shared" si="79"/>
        <v>0</v>
      </c>
      <c r="T431" s="122">
        <v>828</v>
      </c>
      <c r="U431" s="71">
        <v>2</v>
      </c>
      <c r="V431" s="71">
        <v>14232</v>
      </c>
      <c r="W431" s="15">
        <f t="shared" si="80"/>
        <v>0</v>
      </c>
      <c r="X431">
        <v>828</v>
      </c>
      <c r="Y431">
        <v>26.41</v>
      </c>
      <c r="Z431">
        <v>141475</v>
      </c>
      <c r="AA431"/>
      <c r="AB431" s="115">
        <f>dec!E431</f>
        <v>2</v>
      </c>
      <c r="AC431" s="113">
        <f>dec!F431</f>
        <v>14232</v>
      </c>
      <c r="AD431" s="115">
        <f>dec!G431</f>
        <v>26</v>
      </c>
      <c r="AE431" s="113">
        <f>dec!H431</f>
        <v>139425</v>
      </c>
      <c r="AF431" s="16"/>
      <c r="AG431" s="18">
        <f t="shared" si="87"/>
        <v>0</v>
      </c>
      <c r="AH431" s="85">
        <f t="shared" si="88"/>
        <v>0</v>
      </c>
      <c r="AI431" s="18">
        <f t="shared" si="89"/>
        <v>0.41000000000000014</v>
      </c>
      <c r="AJ431" s="15">
        <f t="shared" si="90"/>
        <v>2050</v>
      </c>
      <c r="AK431" s="81"/>
      <c r="AL431"/>
      <c r="AM431"/>
      <c r="AN431"/>
    </row>
    <row r="432" spans="1:40" s="1" customFormat="1" ht="18.75">
      <c r="A432" s="17">
        <v>829</v>
      </c>
      <c r="B432" s="17" t="s">
        <v>934</v>
      </c>
      <c r="C432" s="17">
        <v>778</v>
      </c>
      <c r="D432" s="21"/>
      <c r="E432" s="34">
        <f t="shared" si="81"/>
        <v>0</v>
      </c>
      <c r="F432" s="35">
        <f t="shared" si="82"/>
        <v>0</v>
      </c>
      <c r="G432" s="34">
        <f t="shared" si="83"/>
        <v>0</v>
      </c>
      <c r="H432" s="36">
        <f t="shared" si="84"/>
        <v>0</v>
      </c>
      <c r="I432" s="21"/>
      <c r="J432" s="17">
        <v>0</v>
      </c>
      <c r="K432" s="17">
        <v>0</v>
      </c>
      <c r="L432" s="16"/>
      <c r="M432" s="16"/>
      <c r="N432" s="36">
        <f t="shared" si="85"/>
        <v>0</v>
      </c>
      <c r="O432" s="36">
        <f t="shared" si="86"/>
        <v>0</v>
      </c>
      <c r="P432" s="16"/>
      <c r="Q432" s="85">
        <f t="shared" si="78"/>
        <v>0</v>
      </c>
      <c r="R432" s="16"/>
      <c r="S432" s="15">
        <f t="shared" si="79"/>
        <v>0</v>
      </c>
      <c r="T432">
        <v>829</v>
      </c>
      <c r="U432"/>
      <c r="V432"/>
      <c r="W432" s="15">
        <f t="shared" si="80"/>
        <v>0</v>
      </c>
      <c r="X432">
        <v>829</v>
      </c>
      <c r="Y432"/>
      <c r="Z432"/>
      <c r="AA432"/>
      <c r="AB432" s="115">
        <f>dec!E432</f>
        <v>0</v>
      </c>
      <c r="AC432" s="113">
        <f>dec!F432</f>
        <v>0</v>
      </c>
      <c r="AD432" s="115">
        <f>dec!G432</f>
        <v>0</v>
      </c>
      <c r="AE432" s="113">
        <f>dec!H432</f>
        <v>0</v>
      </c>
      <c r="AF432" s="16"/>
      <c r="AG432" s="18">
        <f t="shared" si="87"/>
        <v>0</v>
      </c>
      <c r="AH432" s="85">
        <f t="shared" si="88"/>
        <v>0</v>
      </c>
      <c r="AI432" s="18">
        <f t="shared" si="89"/>
        <v>0</v>
      </c>
      <c r="AJ432" s="15">
        <f t="shared" si="90"/>
        <v>0</v>
      </c>
      <c r="AK432" s="81"/>
      <c r="AL432"/>
      <c r="AM432"/>
      <c r="AN432"/>
    </row>
    <row r="433" spans="1:40" ht="18.75">
      <c r="A433" s="19">
        <v>830</v>
      </c>
      <c r="B433" s="19" t="s">
        <v>931</v>
      </c>
      <c r="C433" s="19">
        <v>781</v>
      </c>
      <c r="D433" s="21"/>
      <c r="E433" s="34">
        <f t="shared" si="81"/>
        <v>0</v>
      </c>
      <c r="F433" s="35">
        <f t="shared" si="82"/>
        <v>0</v>
      </c>
      <c r="G433" s="34">
        <f t="shared" si="83"/>
        <v>1</v>
      </c>
      <c r="H433" s="36">
        <f t="shared" si="84"/>
        <v>5000</v>
      </c>
      <c r="I433" s="21"/>
      <c r="J433" s="19">
        <v>0</v>
      </c>
      <c r="K433" s="19">
        <v>0</v>
      </c>
      <c r="L433" s="16"/>
      <c r="M433" s="16"/>
      <c r="N433" s="36">
        <f t="shared" si="85"/>
        <v>0</v>
      </c>
      <c r="O433" s="36">
        <f t="shared" si="86"/>
        <v>5000</v>
      </c>
      <c r="P433" s="20"/>
      <c r="Q433" s="85">
        <f t="shared" si="78"/>
        <v>10001</v>
      </c>
      <c r="R433" s="20"/>
      <c r="S433" s="15">
        <f t="shared" si="79"/>
        <v>0</v>
      </c>
      <c r="T433">
        <v>830</v>
      </c>
      <c r="U433"/>
      <c r="V433"/>
      <c r="W433" s="15">
        <f t="shared" si="80"/>
        <v>0</v>
      </c>
      <c r="X433">
        <v>830</v>
      </c>
      <c r="Y433">
        <v>1</v>
      </c>
      <c r="Z433">
        <v>5000</v>
      </c>
      <c r="AA433"/>
      <c r="AB433" s="115">
        <f>dec!E433</f>
        <v>0</v>
      </c>
      <c r="AC433" s="113">
        <f>dec!F433</f>
        <v>0</v>
      </c>
      <c r="AD433" s="115">
        <f>dec!G433</f>
        <v>1</v>
      </c>
      <c r="AE433" s="113">
        <f>dec!H433</f>
        <v>5000</v>
      </c>
      <c r="AF433" s="16"/>
      <c r="AG433" s="18">
        <f t="shared" si="87"/>
        <v>0</v>
      </c>
      <c r="AH433" s="85">
        <f t="shared" si="88"/>
        <v>0</v>
      </c>
      <c r="AI433" s="18">
        <f t="shared" si="89"/>
        <v>0</v>
      </c>
      <c r="AJ433" s="15">
        <f t="shared" si="90"/>
        <v>0</v>
      </c>
      <c r="AK433" s="81"/>
      <c r="AL433"/>
      <c r="AM433"/>
      <c r="AN433"/>
    </row>
    <row r="434" spans="1:40" ht="18.75">
      <c r="A434" s="19">
        <v>832</v>
      </c>
      <c r="B434" s="19" t="s">
        <v>1301</v>
      </c>
      <c r="C434" s="19">
        <v>735</v>
      </c>
      <c r="D434" s="21"/>
      <c r="E434" s="34">
        <f t="shared" si="81"/>
        <v>21.099999999999998</v>
      </c>
      <c r="F434" s="35">
        <f t="shared" si="82"/>
        <v>109611</v>
      </c>
      <c r="G434" s="34">
        <f t="shared" si="83"/>
        <v>63.690000000000005</v>
      </c>
      <c r="H434" s="36">
        <f t="shared" si="84"/>
        <v>363280</v>
      </c>
      <c r="I434" s="21"/>
      <c r="J434" s="19">
        <v>0</v>
      </c>
      <c r="K434" s="19">
        <v>0</v>
      </c>
      <c r="L434" s="16"/>
      <c r="M434" s="16"/>
      <c r="N434" s="36">
        <f t="shared" si="85"/>
        <v>109611</v>
      </c>
      <c r="O434" s="36">
        <f t="shared" si="86"/>
        <v>363280</v>
      </c>
      <c r="P434" s="20"/>
      <c r="Q434" s="85">
        <f t="shared" si="78"/>
        <v>945866.79</v>
      </c>
      <c r="R434" s="20"/>
      <c r="S434" s="15">
        <f t="shared" si="79"/>
        <v>0</v>
      </c>
      <c r="T434" s="122">
        <v>832</v>
      </c>
      <c r="U434" s="71">
        <v>21.099999999999998</v>
      </c>
      <c r="V434" s="71">
        <v>109611</v>
      </c>
      <c r="W434" s="15">
        <f t="shared" si="80"/>
        <v>0</v>
      </c>
      <c r="X434">
        <v>832</v>
      </c>
      <c r="Y434">
        <v>63.690000000000005</v>
      </c>
      <c r="Z434">
        <v>363280</v>
      </c>
      <c r="AA434"/>
      <c r="AB434" s="115">
        <f>dec!E434</f>
        <v>20</v>
      </c>
      <c r="AC434" s="113">
        <f>dec!F434</f>
        <v>107121</v>
      </c>
      <c r="AD434" s="115">
        <f>dec!G434</f>
        <v>62</v>
      </c>
      <c r="AE434" s="113">
        <f>dec!H434</f>
        <v>359000</v>
      </c>
      <c r="AF434" s="16"/>
      <c r="AG434" s="18">
        <f t="shared" si="87"/>
        <v>1.0999999999999979</v>
      </c>
      <c r="AH434" s="85">
        <f t="shared" si="88"/>
        <v>2490</v>
      </c>
      <c r="AI434" s="18">
        <f t="shared" si="89"/>
        <v>1.6900000000000048</v>
      </c>
      <c r="AJ434" s="15">
        <f t="shared" si="90"/>
        <v>4280</v>
      </c>
      <c r="AK434" s="81"/>
      <c r="AL434"/>
      <c r="AM434"/>
      <c r="AN434"/>
    </row>
    <row r="435" spans="1:40" s="1" customFormat="1" ht="18.75">
      <c r="A435" s="17">
        <v>851</v>
      </c>
      <c r="B435" s="17" t="s">
        <v>528</v>
      </c>
      <c r="C435" s="17">
        <v>743</v>
      </c>
      <c r="D435" s="21"/>
      <c r="E435" s="34">
        <f t="shared" si="81"/>
        <v>0</v>
      </c>
      <c r="F435" s="35">
        <f t="shared" si="82"/>
        <v>0</v>
      </c>
      <c r="G435" s="34">
        <f t="shared" si="83"/>
        <v>0</v>
      </c>
      <c r="H435" s="36">
        <f t="shared" si="84"/>
        <v>0</v>
      </c>
      <c r="I435" s="21"/>
      <c r="J435" s="17">
        <v>0</v>
      </c>
      <c r="K435" s="17">
        <v>0</v>
      </c>
      <c r="L435" s="16"/>
      <c r="M435" s="16"/>
      <c r="N435" s="36">
        <f t="shared" si="85"/>
        <v>0</v>
      </c>
      <c r="O435" s="36">
        <f t="shared" si="86"/>
        <v>0</v>
      </c>
      <c r="P435" s="16"/>
      <c r="Q435" s="85">
        <f t="shared" si="78"/>
        <v>0</v>
      </c>
      <c r="R435" s="16"/>
      <c r="S435" s="15">
        <f t="shared" si="79"/>
        <v>0</v>
      </c>
      <c r="T435">
        <v>851</v>
      </c>
      <c r="U435"/>
      <c r="V435"/>
      <c r="W435" s="15">
        <f t="shared" si="80"/>
        <v>0</v>
      </c>
      <c r="X435">
        <v>851</v>
      </c>
      <c r="Y435"/>
      <c r="Z435"/>
      <c r="AA435"/>
      <c r="AB435" s="115">
        <f>dec!E435</f>
        <v>0</v>
      </c>
      <c r="AC435" s="113">
        <f>dec!F435</f>
        <v>0</v>
      </c>
      <c r="AD435" s="115">
        <f>dec!G435</f>
        <v>1</v>
      </c>
      <c r="AE435" s="113">
        <f>dec!H435</f>
        <v>5000</v>
      </c>
      <c r="AF435" s="16"/>
      <c r="AG435" s="18">
        <f t="shared" si="87"/>
        <v>0</v>
      </c>
      <c r="AH435" s="85">
        <f t="shared" si="88"/>
        <v>0</v>
      </c>
      <c r="AI435" s="18">
        <f t="shared" si="89"/>
        <v>-1</v>
      </c>
      <c r="AJ435" s="15">
        <f t="shared" si="90"/>
        <v>-5000</v>
      </c>
      <c r="AK435" s="81"/>
      <c r="AL435"/>
      <c r="AM435"/>
      <c r="AN435"/>
    </row>
    <row r="436" spans="1:40" ht="18.75">
      <c r="A436" s="19">
        <v>852</v>
      </c>
      <c r="B436" s="19" t="s">
        <v>930</v>
      </c>
      <c r="C436" s="19">
        <v>739</v>
      </c>
      <c r="D436" s="21"/>
      <c r="E436" s="34">
        <f t="shared" si="81"/>
        <v>60</v>
      </c>
      <c r="F436" s="35">
        <f t="shared" si="82"/>
        <v>335948</v>
      </c>
      <c r="G436" s="34">
        <f t="shared" si="83"/>
        <v>4.12</v>
      </c>
      <c r="H436" s="36">
        <f t="shared" si="84"/>
        <v>33249</v>
      </c>
      <c r="I436" s="21"/>
      <c r="J436" s="19">
        <v>0</v>
      </c>
      <c r="K436" s="19">
        <v>0</v>
      </c>
      <c r="L436" s="16"/>
      <c r="M436" s="16"/>
      <c r="N436" s="36">
        <f t="shared" si="85"/>
        <v>335948</v>
      </c>
      <c r="O436" s="36">
        <f t="shared" si="86"/>
        <v>33249</v>
      </c>
      <c r="P436" s="20"/>
      <c r="Q436" s="85">
        <f t="shared" si="78"/>
        <v>738458.12</v>
      </c>
      <c r="R436" s="20"/>
      <c r="S436" s="15">
        <f t="shared" si="79"/>
        <v>0</v>
      </c>
      <c r="T436" s="122">
        <v>852</v>
      </c>
      <c r="U436" s="71">
        <v>60</v>
      </c>
      <c r="V436" s="71">
        <v>335948</v>
      </c>
      <c r="W436" s="15">
        <f t="shared" si="80"/>
        <v>0</v>
      </c>
      <c r="X436">
        <v>852</v>
      </c>
      <c r="Y436">
        <v>4.12</v>
      </c>
      <c r="Z436">
        <v>33249</v>
      </c>
      <c r="AA436"/>
      <c r="AB436" s="115">
        <f>dec!E436</f>
        <v>60</v>
      </c>
      <c r="AC436" s="113">
        <f>dec!F436</f>
        <v>335948</v>
      </c>
      <c r="AD436" s="115">
        <f>dec!G436</f>
        <v>5</v>
      </c>
      <c r="AE436" s="113">
        <f>dec!H436</f>
        <v>39584</v>
      </c>
      <c r="AF436" s="16"/>
      <c r="AG436" s="18">
        <f t="shared" si="87"/>
        <v>0</v>
      </c>
      <c r="AH436" s="85">
        <f t="shared" si="88"/>
        <v>0</v>
      </c>
      <c r="AI436" s="18">
        <f t="shared" si="89"/>
        <v>-0.87999999999999989</v>
      </c>
      <c r="AJ436" s="15">
        <f t="shared" si="90"/>
        <v>-6335</v>
      </c>
      <c r="AK436" s="81"/>
      <c r="AL436"/>
      <c r="AM436"/>
      <c r="AN436"/>
    </row>
    <row r="437" spans="1:40" ht="18.75">
      <c r="A437" s="19">
        <v>853</v>
      </c>
      <c r="B437" s="19" t="s">
        <v>935</v>
      </c>
      <c r="C437" s="19">
        <v>742</v>
      </c>
      <c r="D437" s="21"/>
      <c r="E437" s="34">
        <f t="shared" si="81"/>
        <v>28.83</v>
      </c>
      <c r="F437" s="35">
        <f t="shared" si="82"/>
        <v>163103</v>
      </c>
      <c r="G437" s="34">
        <f t="shared" si="83"/>
        <v>2</v>
      </c>
      <c r="H437" s="36">
        <f t="shared" si="84"/>
        <v>10748</v>
      </c>
      <c r="I437" s="21"/>
      <c r="J437" s="19">
        <v>0</v>
      </c>
      <c r="K437" s="19">
        <v>0</v>
      </c>
      <c r="L437" s="16"/>
      <c r="M437" s="16"/>
      <c r="N437" s="36">
        <f t="shared" si="85"/>
        <v>163103</v>
      </c>
      <c r="O437" s="36">
        <f t="shared" si="86"/>
        <v>10748</v>
      </c>
      <c r="P437" s="20"/>
      <c r="Q437" s="85">
        <f t="shared" si="78"/>
        <v>347732.82999999996</v>
      </c>
      <c r="R437" s="20"/>
      <c r="S437" s="15">
        <f t="shared" si="79"/>
        <v>0</v>
      </c>
      <c r="T437" s="122">
        <v>853</v>
      </c>
      <c r="U437" s="71">
        <v>28.83</v>
      </c>
      <c r="V437" s="71">
        <v>163103</v>
      </c>
      <c r="W437" s="15">
        <f t="shared" si="80"/>
        <v>0</v>
      </c>
      <c r="X437">
        <v>853</v>
      </c>
      <c r="Y437">
        <v>2</v>
      </c>
      <c r="Z437">
        <v>10748</v>
      </c>
      <c r="AA437"/>
      <c r="AB437" s="115">
        <f>dec!E437</f>
        <v>30</v>
      </c>
      <c r="AC437" s="113">
        <f>dec!F437</f>
        <v>188361</v>
      </c>
      <c r="AD437" s="115">
        <f>dec!G437</f>
        <v>2</v>
      </c>
      <c r="AE437" s="113">
        <f>dec!H437</f>
        <v>14000</v>
      </c>
      <c r="AF437" s="16"/>
      <c r="AG437" s="18">
        <f t="shared" si="87"/>
        <v>-1.1700000000000017</v>
      </c>
      <c r="AH437" s="85">
        <f t="shared" si="88"/>
        <v>-25258</v>
      </c>
      <c r="AI437" s="18">
        <f t="shared" si="89"/>
        <v>0</v>
      </c>
      <c r="AJ437" s="15">
        <f t="shared" si="90"/>
        <v>-3252</v>
      </c>
      <c r="AK437" s="81"/>
      <c r="AL437"/>
      <c r="AM437"/>
      <c r="AN437"/>
    </row>
    <row r="438" spans="1:40" s="1" customFormat="1" ht="18.75">
      <c r="A438" s="17">
        <v>855</v>
      </c>
      <c r="B438" s="17" t="s">
        <v>538</v>
      </c>
      <c r="C438" s="17">
        <v>784</v>
      </c>
      <c r="D438" s="21"/>
      <c r="E438" s="34">
        <f t="shared" si="81"/>
        <v>0</v>
      </c>
      <c r="F438" s="35">
        <f t="shared" si="82"/>
        <v>0</v>
      </c>
      <c r="G438" s="34">
        <f t="shared" si="83"/>
        <v>0.81</v>
      </c>
      <c r="H438" s="36">
        <f t="shared" si="84"/>
        <v>4050</v>
      </c>
      <c r="I438" s="21"/>
      <c r="J438" s="17">
        <v>0</v>
      </c>
      <c r="K438" s="17">
        <v>0</v>
      </c>
      <c r="L438" s="16"/>
      <c r="M438" s="16"/>
      <c r="N438" s="36">
        <f t="shared" si="85"/>
        <v>0</v>
      </c>
      <c r="O438" s="36">
        <f t="shared" si="86"/>
        <v>4050</v>
      </c>
      <c r="P438" s="16"/>
      <c r="Q438" s="85">
        <f t="shared" si="78"/>
        <v>8100.8099999999995</v>
      </c>
      <c r="R438" s="16"/>
      <c r="S438" s="15">
        <f t="shared" si="79"/>
        <v>0</v>
      </c>
      <c r="T438">
        <v>855</v>
      </c>
      <c r="U438"/>
      <c r="V438"/>
      <c r="W438" s="15">
        <f t="shared" si="80"/>
        <v>0</v>
      </c>
      <c r="X438">
        <v>855</v>
      </c>
      <c r="Y438">
        <v>0.81</v>
      </c>
      <c r="Z438">
        <v>4050</v>
      </c>
      <c r="AA438"/>
      <c r="AB438" s="115">
        <f>dec!E438</f>
        <v>0</v>
      </c>
      <c r="AC438" s="113">
        <f>dec!F438</f>
        <v>0</v>
      </c>
      <c r="AD438" s="115">
        <f>dec!G438</f>
        <v>2</v>
      </c>
      <c r="AE438" s="113">
        <f>dec!H438</f>
        <v>10000</v>
      </c>
      <c r="AF438" s="16"/>
      <c r="AG438" s="18">
        <f t="shared" si="87"/>
        <v>0</v>
      </c>
      <c r="AH438" s="85">
        <f t="shared" si="88"/>
        <v>0</v>
      </c>
      <c r="AI438" s="18">
        <f t="shared" si="89"/>
        <v>-1.19</v>
      </c>
      <c r="AJ438" s="15">
        <f t="shared" si="90"/>
        <v>-5950</v>
      </c>
      <c r="AK438" s="81"/>
      <c r="AL438"/>
      <c r="AM438"/>
      <c r="AN438"/>
    </row>
    <row r="439" spans="1:40" ht="18.75">
      <c r="A439" s="19">
        <v>860</v>
      </c>
      <c r="B439" s="19" t="s">
        <v>1307</v>
      </c>
      <c r="C439" s="19">
        <v>773</v>
      </c>
      <c r="D439" s="21"/>
      <c r="E439" s="34">
        <f t="shared" si="81"/>
        <v>33.700000000000003</v>
      </c>
      <c r="F439" s="35">
        <f t="shared" si="82"/>
        <v>183358</v>
      </c>
      <c r="G439" s="34">
        <f t="shared" si="83"/>
        <v>11</v>
      </c>
      <c r="H439" s="36">
        <f t="shared" si="84"/>
        <v>59162</v>
      </c>
      <c r="I439" s="21"/>
      <c r="J439" s="19">
        <v>0</v>
      </c>
      <c r="K439" s="19">
        <v>0</v>
      </c>
      <c r="L439" s="16"/>
      <c r="M439" s="16"/>
      <c r="N439" s="36">
        <f t="shared" si="85"/>
        <v>183358</v>
      </c>
      <c r="O439" s="36">
        <f t="shared" si="86"/>
        <v>59162</v>
      </c>
      <c r="P439" s="20"/>
      <c r="Q439" s="85">
        <f t="shared" si="78"/>
        <v>485084.7</v>
      </c>
      <c r="R439" s="20"/>
      <c r="S439" s="15">
        <f t="shared" si="79"/>
        <v>0</v>
      </c>
      <c r="T439" s="122">
        <v>860</v>
      </c>
      <c r="U439" s="71">
        <v>33.700000000000003</v>
      </c>
      <c r="V439" s="71">
        <v>183358</v>
      </c>
      <c r="W439" s="15">
        <f t="shared" si="80"/>
        <v>0</v>
      </c>
      <c r="X439">
        <v>860</v>
      </c>
      <c r="Y439">
        <v>11</v>
      </c>
      <c r="Z439">
        <v>59162</v>
      </c>
      <c r="AA439"/>
      <c r="AB439" s="115">
        <f>dec!E439</f>
        <v>34</v>
      </c>
      <c r="AC439" s="113">
        <f>dec!F439</f>
        <v>194801</v>
      </c>
      <c r="AD439" s="115">
        <f>dec!G439</f>
        <v>12</v>
      </c>
      <c r="AE439" s="113">
        <f>dec!H439</f>
        <v>67235</v>
      </c>
      <c r="AF439" s="16"/>
      <c r="AG439" s="18">
        <f t="shared" si="87"/>
        <v>-0.29999999999999716</v>
      </c>
      <c r="AH439" s="85">
        <f t="shared" si="88"/>
        <v>-11443</v>
      </c>
      <c r="AI439" s="18">
        <f t="shared" si="89"/>
        <v>-1</v>
      </c>
      <c r="AJ439" s="15">
        <f t="shared" si="90"/>
        <v>-8073</v>
      </c>
      <c r="AK439" s="81"/>
      <c r="AL439"/>
      <c r="AM439"/>
      <c r="AN439"/>
    </row>
    <row r="440" spans="1:40" ht="18.75">
      <c r="A440" s="19">
        <v>871</v>
      </c>
      <c r="B440" s="19" t="s">
        <v>936</v>
      </c>
      <c r="C440" s="19">
        <v>751</v>
      </c>
      <c r="D440" s="21"/>
      <c r="E440" s="34">
        <f t="shared" si="81"/>
        <v>0</v>
      </c>
      <c r="F440" s="35">
        <f t="shared" si="82"/>
        <v>0</v>
      </c>
      <c r="G440" s="34">
        <f t="shared" si="83"/>
        <v>17.59</v>
      </c>
      <c r="H440" s="36">
        <f t="shared" si="84"/>
        <v>99401</v>
      </c>
      <c r="I440" s="21"/>
      <c r="J440" s="19">
        <v>0</v>
      </c>
      <c r="K440" s="19">
        <v>0</v>
      </c>
      <c r="L440" s="16"/>
      <c r="M440" s="16"/>
      <c r="N440" s="36">
        <f t="shared" si="85"/>
        <v>0</v>
      </c>
      <c r="O440" s="36">
        <f t="shared" si="86"/>
        <v>99401</v>
      </c>
      <c r="P440" s="20"/>
      <c r="Q440" s="85">
        <f t="shared" si="78"/>
        <v>198819.59</v>
      </c>
      <c r="R440" s="20"/>
      <c r="S440" s="15">
        <f t="shared" si="79"/>
        <v>0</v>
      </c>
      <c r="T440">
        <v>871</v>
      </c>
      <c r="U440"/>
      <c r="V440"/>
      <c r="W440" s="15">
        <f t="shared" si="80"/>
        <v>0</v>
      </c>
      <c r="X440">
        <v>871</v>
      </c>
      <c r="Y440">
        <v>17.59</v>
      </c>
      <c r="Z440">
        <v>99401</v>
      </c>
      <c r="AA440"/>
      <c r="AB440" s="115">
        <f>dec!E440</f>
        <v>0</v>
      </c>
      <c r="AC440" s="113">
        <f>dec!F440</f>
        <v>0</v>
      </c>
      <c r="AD440" s="115">
        <f>dec!G440</f>
        <v>18</v>
      </c>
      <c r="AE440" s="113">
        <f>dec!H440</f>
        <v>104477</v>
      </c>
      <c r="AF440" s="16"/>
      <c r="AG440" s="18">
        <f t="shared" si="87"/>
        <v>0</v>
      </c>
      <c r="AH440" s="85">
        <f t="shared" si="88"/>
        <v>0</v>
      </c>
      <c r="AI440" s="18">
        <f t="shared" si="89"/>
        <v>-0.41000000000000014</v>
      </c>
      <c r="AJ440" s="15">
        <f t="shared" si="90"/>
        <v>-5076</v>
      </c>
      <c r="AK440" s="81"/>
      <c r="AL440"/>
      <c r="AM440"/>
      <c r="AN440"/>
    </row>
    <row r="441" spans="1:40" s="1" customFormat="1" ht="18.75">
      <c r="A441" s="17">
        <v>872</v>
      </c>
      <c r="B441" s="17" t="s">
        <v>532</v>
      </c>
      <c r="C441" s="17">
        <v>754</v>
      </c>
      <c r="D441" s="21"/>
      <c r="E441" s="34">
        <f t="shared" si="81"/>
        <v>0</v>
      </c>
      <c r="F441" s="35">
        <f t="shared" si="82"/>
        <v>0</v>
      </c>
      <c r="G441" s="34">
        <f t="shared" si="83"/>
        <v>4</v>
      </c>
      <c r="H441" s="36">
        <f t="shared" si="84"/>
        <v>20000</v>
      </c>
      <c r="I441" s="21"/>
      <c r="J441" s="17">
        <v>0</v>
      </c>
      <c r="K441" s="17">
        <v>0</v>
      </c>
      <c r="L441" s="16"/>
      <c r="M441" s="16"/>
      <c r="N441" s="36">
        <f t="shared" si="85"/>
        <v>0</v>
      </c>
      <c r="O441" s="36">
        <f t="shared" si="86"/>
        <v>20000</v>
      </c>
      <c r="P441" s="16"/>
      <c r="Q441" s="85">
        <f t="shared" si="78"/>
        <v>40004</v>
      </c>
      <c r="R441" s="16"/>
      <c r="S441" s="15">
        <f t="shared" si="79"/>
        <v>0</v>
      </c>
      <c r="T441">
        <v>872</v>
      </c>
      <c r="U441"/>
      <c r="V441"/>
      <c r="W441" s="15">
        <f t="shared" si="80"/>
        <v>0</v>
      </c>
      <c r="X441">
        <v>872</v>
      </c>
      <c r="Y441">
        <v>4</v>
      </c>
      <c r="Z441">
        <v>20000</v>
      </c>
      <c r="AA441"/>
      <c r="AB441" s="115">
        <f>dec!E441</f>
        <v>0</v>
      </c>
      <c r="AC441" s="113">
        <f>dec!F441</f>
        <v>0</v>
      </c>
      <c r="AD441" s="115">
        <f>dec!G441</f>
        <v>3</v>
      </c>
      <c r="AE441" s="113">
        <f>dec!H441</f>
        <v>15000</v>
      </c>
      <c r="AF441" s="16"/>
      <c r="AG441" s="18">
        <f t="shared" si="87"/>
        <v>0</v>
      </c>
      <c r="AH441" s="85">
        <f t="shared" si="88"/>
        <v>0</v>
      </c>
      <c r="AI441" s="18">
        <f t="shared" si="89"/>
        <v>1</v>
      </c>
      <c r="AJ441" s="15">
        <f t="shared" si="90"/>
        <v>5000</v>
      </c>
      <c r="AK441" s="81"/>
      <c r="AL441"/>
      <c r="AM441"/>
      <c r="AN441"/>
    </row>
    <row r="442" spans="1:40" s="1" customFormat="1" ht="18.75">
      <c r="A442" s="17">
        <v>873</v>
      </c>
      <c r="B442" s="17" t="s">
        <v>531</v>
      </c>
      <c r="C442" s="17">
        <v>753</v>
      </c>
      <c r="D442" s="21"/>
      <c r="E442" s="34">
        <f t="shared" si="81"/>
        <v>0</v>
      </c>
      <c r="F442" s="35">
        <f t="shared" si="82"/>
        <v>0</v>
      </c>
      <c r="G442" s="34">
        <f t="shared" si="83"/>
        <v>1</v>
      </c>
      <c r="H442" s="36">
        <f t="shared" si="84"/>
        <v>5000</v>
      </c>
      <c r="I442" s="21"/>
      <c r="J442" s="17">
        <v>0</v>
      </c>
      <c r="K442" s="17">
        <v>0</v>
      </c>
      <c r="L442" s="16"/>
      <c r="M442" s="16"/>
      <c r="N442" s="36">
        <f t="shared" si="85"/>
        <v>0</v>
      </c>
      <c r="O442" s="36">
        <f t="shared" si="86"/>
        <v>5000</v>
      </c>
      <c r="P442" s="16"/>
      <c r="Q442" s="85">
        <f t="shared" si="78"/>
        <v>10001</v>
      </c>
      <c r="R442" s="16"/>
      <c r="S442" s="15">
        <f t="shared" si="79"/>
        <v>0</v>
      </c>
      <c r="T442">
        <v>873</v>
      </c>
      <c r="U442"/>
      <c r="V442"/>
      <c r="W442" s="15">
        <f t="shared" si="80"/>
        <v>0</v>
      </c>
      <c r="X442">
        <v>873</v>
      </c>
      <c r="Y442">
        <v>1</v>
      </c>
      <c r="Z442">
        <v>5000</v>
      </c>
      <c r="AA442"/>
      <c r="AB442" s="115">
        <f>dec!E442</f>
        <v>0</v>
      </c>
      <c r="AC442" s="113">
        <f>dec!F442</f>
        <v>0</v>
      </c>
      <c r="AD442" s="115">
        <f>dec!G442</f>
        <v>1</v>
      </c>
      <c r="AE442" s="113">
        <f>dec!H442</f>
        <v>5000</v>
      </c>
      <c r="AF442" s="16"/>
      <c r="AG442" s="18">
        <f t="shared" si="87"/>
        <v>0</v>
      </c>
      <c r="AH442" s="85">
        <f t="shared" si="88"/>
        <v>0</v>
      </c>
      <c r="AI442" s="18">
        <f t="shared" si="89"/>
        <v>0</v>
      </c>
      <c r="AJ442" s="15">
        <f t="shared" si="90"/>
        <v>0</v>
      </c>
      <c r="AK442" s="81"/>
      <c r="AL442"/>
      <c r="AM442"/>
      <c r="AN442"/>
    </row>
    <row r="443" spans="1:40" s="1" customFormat="1" ht="18.75">
      <c r="A443" s="17">
        <v>876</v>
      </c>
      <c r="B443" s="17" t="s">
        <v>535</v>
      </c>
      <c r="C443" s="17">
        <v>762</v>
      </c>
      <c r="D443" s="21"/>
      <c r="E443" s="34">
        <f t="shared" si="81"/>
        <v>0</v>
      </c>
      <c r="F443" s="35">
        <f t="shared" si="82"/>
        <v>0</v>
      </c>
      <c r="G443" s="34">
        <f t="shared" si="83"/>
        <v>30.49</v>
      </c>
      <c r="H443" s="36">
        <f t="shared" si="84"/>
        <v>181431</v>
      </c>
      <c r="I443" s="21"/>
      <c r="J443" s="17">
        <v>0</v>
      </c>
      <c r="K443" s="17">
        <v>0</v>
      </c>
      <c r="L443" s="16"/>
      <c r="M443" s="16"/>
      <c r="N443" s="36">
        <f t="shared" si="85"/>
        <v>0</v>
      </c>
      <c r="O443" s="36">
        <f t="shared" si="86"/>
        <v>181431</v>
      </c>
      <c r="P443" s="16"/>
      <c r="Q443" s="85">
        <f t="shared" si="78"/>
        <v>362892.49</v>
      </c>
      <c r="R443" s="16"/>
      <c r="S443" s="15">
        <f t="shared" si="79"/>
        <v>0</v>
      </c>
      <c r="T443">
        <v>876</v>
      </c>
      <c r="U443"/>
      <c r="V443"/>
      <c r="W443" s="15">
        <f t="shared" si="80"/>
        <v>0</v>
      </c>
      <c r="X443">
        <v>876</v>
      </c>
      <c r="Y443">
        <v>30.49</v>
      </c>
      <c r="Z443">
        <v>181431</v>
      </c>
      <c r="AA443"/>
      <c r="AB443" s="115">
        <f>dec!E443</f>
        <v>0</v>
      </c>
      <c r="AC443" s="113">
        <f>dec!F443</f>
        <v>0</v>
      </c>
      <c r="AD443" s="115">
        <f>dec!G443</f>
        <v>28</v>
      </c>
      <c r="AE443" s="113">
        <f>dec!H443</f>
        <v>170155</v>
      </c>
      <c r="AF443" s="16"/>
      <c r="AG443" s="18">
        <f t="shared" si="87"/>
        <v>0</v>
      </c>
      <c r="AH443" s="85">
        <f t="shared" si="88"/>
        <v>0</v>
      </c>
      <c r="AI443" s="18">
        <f t="shared" si="89"/>
        <v>2.4899999999999984</v>
      </c>
      <c r="AJ443" s="15">
        <f t="shared" si="90"/>
        <v>11276</v>
      </c>
      <c r="AK443" s="81"/>
      <c r="AL443"/>
      <c r="AM443"/>
      <c r="AN443"/>
    </row>
    <row r="444" spans="1:40" s="1" customFormat="1" ht="18.75">
      <c r="A444" s="17">
        <v>878</v>
      </c>
      <c r="B444" s="17" t="s">
        <v>937</v>
      </c>
      <c r="C444" s="17">
        <v>785</v>
      </c>
      <c r="D444" s="21"/>
      <c r="E444" s="34">
        <f t="shared" si="81"/>
        <v>0</v>
      </c>
      <c r="F444" s="35">
        <f t="shared" si="82"/>
        <v>0</v>
      </c>
      <c r="G444" s="34">
        <f t="shared" si="83"/>
        <v>0.69</v>
      </c>
      <c r="H444" s="36">
        <f t="shared" si="84"/>
        <v>3450</v>
      </c>
      <c r="I444" s="21"/>
      <c r="J444" s="17">
        <v>0</v>
      </c>
      <c r="K444" s="17">
        <v>0</v>
      </c>
      <c r="L444" s="16"/>
      <c r="M444" s="16"/>
      <c r="N444" s="36">
        <f t="shared" si="85"/>
        <v>0</v>
      </c>
      <c r="O444" s="36">
        <f t="shared" si="86"/>
        <v>3450</v>
      </c>
      <c r="P444" s="16"/>
      <c r="Q444" s="85">
        <f t="shared" si="78"/>
        <v>6900.6900000000005</v>
      </c>
      <c r="R444" s="16"/>
      <c r="S444" s="15">
        <f t="shared" si="79"/>
        <v>0</v>
      </c>
      <c r="T444">
        <v>878</v>
      </c>
      <c r="U444"/>
      <c r="V444"/>
      <c r="W444" s="15">
        <f t="shared" si="80"/>
        <v>0</v>
      </c>
      <c r="X444">
        <v>878</v>
      </c>
      <c r="Y444">
        <v>0.69</v>
      </c>
      <c r="Z444">
        <v>3450</v>
      </c>
      <c r="AA444"/>
      <c r="AB444" s="115">
        <f>dec!E444</f>
        <v>0</v>
      </c>
      <c r="AC444" s="113">
        <f>dec!F444</f>
        <v>0</v>
      </c>
      <c r="AD444" s="115">
        <f>dec!G444</f>
        <v>1</v>
      </c>
      <c r="AE444" s="113">
        <f>dec!H444</f>
        <v>5000</v>
      </c>
      <c r="AF444" s="16"/>
      <c r="AG444" s="18">
        <f t="shared" si="87"/>
        <v>0</v>
      </c>
      <c r="AH444" s="85">
        <f t="shared" si="88"/>
        <v>0</v>
      </c>
      <c r="AI444" s="18">
        <f t="shared" si="89"/>
        <v>-0.31000000000000005</v>
      </c>
      <c r="AJ444" s="15">
        <f t="shared" si="90"/>
        <v>-1550</v>
      </c>
      <c r="AK444" s="81"/>
      <c r="AL444"/>
      <c r="AM444"/>
      <c r="AN444"/>
    </row>
    <row r="445" spans="1:40" s="1" customFormat="1" ht="18.75">
      <c r="A445" s="17">
        <v>879</v>
      </c>
      <c r="B445" s="17" t="s">
        <v>533</v>
      </c>
      <c r="C445" s="17">
        <v>758</v>
      </c>
      <c r="D445" s="21"/>
      <c r="E445" s="34">
        <f t="shared" si="81"/>
        <v>0</v>
      </c>
      <c r="F445" s="35">
        <f t="shared" si="82"/>
        <v>0</v>
      </c>
      <c r="G445" s="34">
        <f t="shared" si="83"/>
        <v>2.1100000000000003</v>
      </c>
      <c r="H445" s="36">
        <f t="shared" si="84"/>
        <v>10550</v>
      </c>
      <c r="I445" s="21"/>
      <c r="J445" s="17">
        <v>0</v>
      </c>
      <c r="K445" s="17">
        <v>0</v>
      </c>
      <c r="L445" s="16"/>
      <c r="M445" s="16"/>
      <c r="N445" s="36">
        <f t="shared" si="85"/>
        <v>0</v>
      </c>
      <c r="O445" s="36">
        <f t="shared" si="86"/>
        <v>10550</v>
      </c>
      <c r="P445" s="16"/>
      <c r="Q445" s="85">
        <f t="shared" si="78"/>
        <v>21102.11</v>
      </c>
      <c r="R445" s="16"/>
      <c r="S445" s="15">
        <f t="shared" si="79"/>
        <v>0</v>
      </c>
      <c r="T445">
        <v>879</v>
      </c>
      <c r="U445"/>
      <c r="V445"/>
      <c r="W445" s="15">
        <f t="shared" si="80"/>
        <v>0</v>
      </c>
      <c r="X445">
        <v>879</v>
      </c>
      <c r="Y445">
        <v>2.1100000000000003</v>
      </c>
      <c r="Z445">
        <v>10550</v>
      </c>
      <c r="AA445"/>
      <c r="AB445" s="115">
        <f>dec!E445</f>
        <v>0</v>
      </c>
      <c r="AC445" s="113">
        <f>dec!F445</f>
        <v>0</v>
      </c>
      <c r="AD445" s="115">
        <f>dec!G445</f>
        <v>3</v>
      </c>
      <c r="AE445" s="113">
        <f>dec!H445</f>
        <v>15000</v>
      </c>
      <c r="AF445" s="16"/>
      <c r="AG445" s="18">
        <f t="shared" si="87"/>
        <v>0</v>
      </c>
      <c r="AH445" s="85">
        <f t="shared" si="88"/>
        <v>0</v>
      </c>
      <c r="AI445" s="18">
        <f t="shared" si="89"/>
        <v>-0.88999999999999968</v>
      </c>
      <c r="AJ445" s="15">
        <f t="shared" si="90"/>
        <v>-4450</v>
      </c>
      <c r="AK445" s="81"/>
      <c r="AL445"/>
      <c r="AM445"/>
      <c r="AN445"/>
    </row>
    <row r="446" spans="1:40" ht="18.75">
      <c r="A446" s="19">
        <v>885</v>
      </c>
      <c r="B446" s="19" t="s">
        <v>942</v>
      </c>
      <c r="C446" s="19">
        <v>774</v>
      </c>
      <c r="D446" s="21"/>
      <c r="E446" s="34">
        <f t="shared" si="81"/>
        <v>114.58</v>
      </c>
      <c r="F446" s="35">
        <f t="shared" si="82"/>
        <v>628063</v>
      </c>
      <c r="G446" s="34">
        <f t="shared" si="83"/>
        <v>4.8099999999999996</v>
      </c>
      <c r="H446" s="36">
        <f t="shared" si="84"/>
        <v>24941</v>
      </c>
      <c r="I446" s="21"/>
      <c r="J446" s="19">
        <v>0</v>
      </c>
      <c r="K446" s="19">
        <v>0</v>
      </c>
      <c r="L446" s="16"/>
      <c r="M446" s="16"/>
      <c r="N446" s="36">
        <f t="shared" si="85"/>
        <v>628063</v>
      </c>
      <c r="O446" s="36">
        <f t="shared" si="86"/>
        <v>24941</v>
      </c>
      <c r="P446" s="20"/>
      <c r="Q446" s="85">
        <f t="shared" si="78"/>
        <v>1306127.3900000001</v>
      </c>
      <c r="R446" s="20"/>
      <c r="S446" s="15">
        <f t="shared" si="79"/>
        <v>0</v>
      </c>
      <c r="T446" s="122">
        <v>885</v>
      </c>
      <c r="U446" s="71">
        <v>114.58</v>
      </c>
      <c r="V446" s="71">
        <v>628063</v>
      </c>
      <c r="W446" s="15">
        <f t="shared" si="80"/>
        <v>0</v>
      </c>
      <c r="X446">
        <v>885</v>
      </c>
      <c r="Y446">
        <v>4.8099999999999996</v>
      </c>
      <c r="Z446">
        <v>24941</v>
      </c>
      <c r="AA446"/>
      <c r="AB446" s="115">
        <f>dec!E446</f>
        <v>116</v>
      </c>
      <c r="AC446" s="113">
        <f>dec!F446</f>
        <v>641668</v>
      </c>
      <c r="AD446" s="115">
        <f>dec!G446</f>
        <v>4</v>
      </c>
      <c r="AE446" s="113">
        <f>dec!H446</f>
        <v>24000</v>
      </c>
      <c r="AF446" s="16"/>
      <c r="AG446" s="18">
        <f t="shared" si="87"/>
        <v>-1.4200000000000017</v>
      </c>
      <c r="AH446" s="85">
        <f t="shared" si="88"/>
        <v>-13605</v>
      </c>
      <c r="AI446" s="18">
        <f t="shared" si="89"/>
        <v>0.80999999999999961</v>
      </c>
      <c r="AJ446" s="15">
        <f t="shared" si="90"/>
        <v>941</v>
      </c>
      <c r="AK446" s="81"/>
      <c r="AL446"/>
      <c r="AM446"/>
      <c r="AN446"/>
    </row>
    <row r="447" spans="1:40" s="1" customFormat="1" ht="18.75">
      <c r="A447" s="17">
        <v>910</v>
      </c>
      <c r="B447" s="17" t="s">
        <v>541</v>
      </c>
      <c r="C447" s="17">
        <v>810</v>
      </c>
      <c r="D447" s="21"/>
      <c r="E447" s="34">
        <f t="shared" si="81"/>
        <v>0</v>
      </c>
      <c r="F447" s="35">
        <f t="shared" si="82"/>
        <v>0</v>
      </c>
      <c r="G447" s="34">
        <f t="shared" si="83"/>
        <v>0</v>
      </c>
      <c r="H447" s="36">
        <f t="shared" si="84"/>
        <v>0</v>
      </c>
      <c r="I447" s="21"/>
      <c r="J447" s="17">
        <v>0</v>
      </c>
      <c r="K447" s="17">
        <v>0</v>
      </c>
      <c r="L447" s="16"/>
      <c r="M447" s="16"/>
      <c r="N447" s="36">
        <f t="shared" si="85"/>
        <v>0</v>
      </c>
      <c r="O447" s="36">
        <f t="shared" si="86"/>
        <v>0</v>
      </c>
      <c r="P447" s="16"/>
      <c r="Q447" s="85">
        <f t="shared" si="78"/>
        <v>0</v>
      </c>
      <c r="R447" s="16"/>
      <c r="S447" s="15">
        <f t="shared" si="79"/>
        <v>0</v>
      </c>
      <c r="T447">
        <v>910</v>
      </c>
      <c r="U447"/>
      <c r="V447"/>
      <c r="W447" s="15">
        <f t="shared" si="80"/>
        <v>0</v>
      </c>
      <c r="X447">
        <v>910</v>
      </c>
      <c r="Y447"/>
      <c r="Z447"/>
      <c r="AA447"/>
      <c r="AB447" s="115">
        <f>dec!E447</f>
        <v>0</v>
      </c>
      <c r="AC447" s="113">
        <f>dec!F447</f>
        <v>0</v>
      </c>
      <c r="AD447" s="115">
        <f>dec!G447</f>
        <v>0</v>
      </c>
      <c r="AE447" s="113">
        <f>dec!H447</f>
        <v>0</v>
      </c>
      <c r="AF447" s="16"/>
      <c r="AG447" s="18">
        <f t="shared" si="87"/>
        <v>0</v>
      </c>
      <c r="AH447" s="85">
        <f t="shared" si="88"/>
        <v>0</v>
      </c>
      <c r="AI447" s="18">
        <f t="shared" si="89"/>
        <v>0</v>
      </c>
      <c r="AJ447" s="15">
        <f t="shared" si="90"/>
        <v>0</v>
      </c>
      <c r="AK447" s="81"/>
      <c r="AL447"/>
      <c r="AM447"/>
      <c r="AN447"/>
    </row>
    <row r="448" spans="1:40" s="1" customFormat="1" ht="18.75">
      <c r="A448" s="17">
        <v>915</v>
      </c>
      <c r="B448" s="17" t="s">
        <v>542</v>
      </c>
      <c r="C448" s="17">
        <v>830</v>
      </c>
      <c r="D448" s="21"/>
      <c r="E448" s="34">
        <f t="shared" si="81"/>
        <v>0</v>
      </c>
      <c r="F448" s="35">
        <f t="shared" si="82"/>
        <v>0</v>
      </c>
      <c r="G448" s="34">
        <f t="shared" si="83"/>
        <v>0</v>
      </c>
      <c r="H448" s="36">
        <f t="shared" si="84"/>
        <v>0</v>
      </c>
      <c r="I448" s="21"/>
      <c r="J448" s="17">
        <v>0</v>
      </c>
      <c r="K448" s="17">
        <v>0</v>
      </c>
      <c r="L448" s="16"/>
      <c r="M448" s="16"/>
      <c r="N448" s="36">
        <f t="shared" si="85"/>
        <v>0</v>
      </c>
      <c r="O448" s="36">
        <f t="shared" si="86"/>
        <v>0</v>
      </c>
      <c r="P448" s="16"/>
      <c r="Q448" s="85">
        <f t="shared" si="78"/>
        <v>0</v>
      </c>
      <c r="R448" s="16"/>
      <c r="S448" s="15">
        <f t="shared" si="79"/>
        <v>0</v>
      </c>
      <c r="T448">
        <v>915</v>
      </c>
      <c r="U448"/>
      <c r="V448"/>
      <c r="W448" s="15">
        <f t="shared" si="80"/>
        <v>0</v>
      </c>
      <c r="X448">
        <v>915</v>
      </c>
      <c r="Y448"/>
      <c r="Z448"/>
      <c r="AA448"/>
      <c r="AB448" s="115">
        <f>dec!E448</f>
        <v>0</v>
      </c>
      <c r="AC448" s="113">
        <f>dec!F448</f>
        <v>0</v>
      </c>
      <c r="AD448" s="115">
        <f>dec!G448</f>
        <v>0</v>
      </c>
      <c r="AE448" s="113">
        <f>dec!H448</f>
        <v>0</v>
      </c>
      <c r="AF448" s="16"/>
      <c r="AG448" s="18">
        <f t="shared" si="87"/>
        <v>0</v>
      </c>
      <c r="AH448" s="85">
        <f t="shared" si="88"/>
        <v>0</v>
      </c>
      <c r="AI448" s="18">
        <f t="shared" si="89"/>
        <v>0</v>
      </c>
      <c r="AJ448" s="15">
        <f t="shared" si="90"/>
        <v>0</v>
      </c>
      <c r="AK448" s="81"/>
      <c r="AL448" s="21"/>
      <c r="AM448" s="21"/>
      <c r="AN448" s="21"/>
    </row>
    <row r="449" spans="1:40" s="1" customFormat="1" ht="18.75">
      <c r="A449" s="17">
        <v>3901</v>
      </c>
      <c r="B449" s="17" t="s">
        <v>1609</v>
      </c>
      <c r="C449" s="17">
        <v>3901</v>
      </c>
      <c r="D449" s="21"/>
      <c r="E449" s="34">
        <f t="shared" si="81"/>
        <v>730.9499999999997</v>
      </c>
      <c r="F449" s="208">
        <f>V449-55350</f>
        <v>5027267</v>
      </c>
      <c r="G449" s="34">
        <f t="shared" si="83"/>
        <v>0</v>
      </c>
      <c r="H449" s="36">
        <f t="shared" si="84"/>
        <v>0</v>
      </c>
      <c r="I449" s="21"/>
      <c r="J449" s="17">
        <v>0</v>
      </c>
      <c r="K449" s="17">
        <v>0</v>
      </c>
      <c r="L449" s="16"/>
      <c r="M449" s="16"/>
      <c r="N449" s="36">
        <f t="shared" si="85"/>
        <v>5027267</v>
      </c>
      <c r="O449" s="36">
        <f t="shared" si="86"/>
        <v>0</v>
      </c>
      <c r="P449" s="16"/>
      <c r="Q449" s="85">
        <f t="shared" si="78"/>
        <v>10055264.949999999</v>
      </c>
      <c r="R449" s="16"/>
      <c r="S449" s="15">
        <f t="shared" si="79"/>
        <v>0</v>
      </c>
      <c r="T449" s="122">
        <v>3901</v>
      </c>
      <c r="U449" s="71">
        <v>730.9499999999997</v>
      </c>
      <c r="V449" s="71">
        <v>5082617</v>
      </c>
      <c r="W449" s="15">
        <f t="shared" si="80"/>
        <v>0</v>
      </c>
      <c r="X449">
        <v>3901</v>
      </c>
      <c r="Y449"/>
      <c r="Z449"/>
      <c r="AA449"/>
      <c r="AB449" s="115">
        <f>dec!E449</f>
        <v>621</v>
      </c>
      <c r="AC449" s="113">
        <f>dec!F449</f>
        <v>4490820</v>
      </c>
      <c r="AD449" s="115">
        <f>dec!G449</f>
        <v>0</v>
      </c>
      <c r="AE449" s="113">
        <f>dec!H449</f>
        <v>0</v>
      </c>
      <c r="AF449" s="16"/>
      <c r="AG449" s="18">
        <f t="shared" si="87"/>
        <v>109.9499999999997</v>
      </c>
      <c r="AH449" s="85">
        <f t="shared" si="88"/>
        <v>591797</v>
      </c>
      <c r="AI449" s="18">
        <f t="shared" si="89"/>
        <v>0</v>
      </c>
      <c r="AJ449" s="15">
        <f t="shared" si="90"/>
        <v>0</v>
      </c>
      <c r="AK449" s="81"/>
      <c r="AL449" s="21"/>
      <c r="AM449" s="21"/>
      <c r="AN449" s="21"/>
    </row>
    <row r="450" spans="1:40" s="1" customFormat="1" ht="18.75">
      <c r="A450" s="17">
        <v>3902</v>
      </c>
      <c r="B450" s="17" t="s">
        <v>1618</v>
      </c>
      <c r="C450" s="17">
        <v>3902</v>
      </c>
      <c r="D450" s="21"/>
      <c r="E450" s="34">
        <f t="shared" si="81"/>
        <v>895.26000000000295</v>
      </c>
      <c r="F450" s="208">
        <f>V450-99900</f>
        <v>6137680</v>
      </c>
      <c r="G450" s="34">
        <f t="shared" si="83"/>
        <v>0</v>
      </c>
      <c r="H450" s="36">
        <f t="shared" si="84"/>
        <v>0</v>
      </c>
      <c r="I450" s="21"/>
      <c r="J450" s="17">
        <v>0</v>
      </c>
      <c r="K450" s="17">
        <v>0</v>
      </c>
      <c r="L450" s="16"/>
      <c r="M450" s="16"/>
      <c r="N450" s="36">
        <f t="shared" si="85"/>
        <v>6137680</v>
      </c>
      <c r="O450" s="36">
        <f t="shared" si="86"/>
        <v>0</v>
      </c>
      <c r="P450" s="16"/>
      <c r="Q450" s="85">
        <f t="shared" si="78"/>
        <v>12276255.26</v>
      </c>
      <c r="R450" s="16"/>
      <c r="S450" s="15">
        <f t="shared" si="79"/>
        <v>0</v>
      </c>
      <c r="T450" s="122">
        <v>3902</v>
      </c>
      <c r="U450" s="71">
        <v>895.26000000000295</v>
      </c>
      <c r="V450" s="71">
        <v>6237580</v>
      </c>
      <c r="W450" s="15">
        <v>3902</v>
      </c>
      <c r="X450">
        <v>3902</v>
      </c>
      <c r="Y450"/>
      <c r="Z450"/>
      <c r="AA450"/>
      <c r="AB450" s="115">
        <f>dec!E450</f>
        <v>795.5</v>
      </c>
      <c r="AC450" s="113">
        <f>dec!F450</f>
        <v>5822365</v>
      </c>
      <c r="AD450" s="115">
        <f>dec!G450</f>
        <v>0</v>
      </c>
      <c r="AE450" s="113">
        <f>dec!H450</f>
        <v>0</v>
      </c>
      <c r="AF450" s="16"/>
      <c r="AG450" s="18">
        <f t="shared" si="87"/>
        <v>99.760000000002947</v>
      </c>
      <c r="AH450" s="85">
        <f t="shared" si="88"/>
        <v>415215</v>
      </c>
      <c r="AI450" s="18">
        <f t="shared" si="89"/>
        <v>0</v>
      </c>
      <c r="AJ450" s="15">
        <f t="shared" si="90"/>
        <v>0</v>
      </c>
      <c r="AK450" s="81"/>
    </row>
    <row r="451" spans="1:40" s="5" customFormat="1" ht="25.9" customHeight="1">
      <c r="A451" s="23">
        <v>9999</v>
      </c>
      <c r="B451" s="23" t="s">
        <v>550</v>
      </c>
      <c r="C451" s="23"/>
      <c r="D451" s="24"/>
      <c r="E451" s="25">
        <f>SUM(E10:E450)</f>
        <v>15783.180000000004</v>
      </c>
      <c r="F451" s="24">
        <f>SUM(F10:F450)</f>
        <v>95495863</v>
      </c>
      <c r="G451" s="25">
        <f>SUM(G10:G450)</f>
        <v>15783.179999999997</v>
      </c>
      <c r="H451" s="24">
        <f>SUM(H10:H450)</f>
        <v>95651113</v>
      </c>
      <c r="I451" s="24"/>
      <c r="J451" s="24">
        <v>46450</v>
      </c>
      <c r="K451" s="24">
        <v>46450</v>
      </c>
      <c r="L451" s="26"/>
      <c r="M451" s="24"/>
      <c r="N451" s="24">
        <f>SUM(N10:N450)</f>
        <v>95542313</v>
      </c>
      <c r="O451" s="24">
        <f>SUM(O10:O450)</f>
        <v>95697563</v>
      </c>
      <c r="P451" s="23"/>
      <c r="Q451" s="85">
        <f t="shared" si="78"/>
        <v>382511318.36000001</v>
      </c>
      <c r="R451" s="23"/>
      <c r="S451"/>
      <c r="T451"/>
      <c r="U451" s="65">
        <f>SUM(U10:U450)</f>
        <v>15783.180000000004</v>
      </c>
      <c r="V451" s="66">
        <f>SUM(V10:V450)</f>
        <v>95651113</v>
      </c>
      <c r="W451" s="28">
        <v>999</v>
      </c>
      <c r="X451"/>
      <c r="Y451" s="65">
        <f>SUM(Y10:Y450)</f>
        <v>15783.179999999997</v>
      </c>
      <c r="Z451" s="66">
        <f>SUM(Z10:Z450)</f>
        <v>95651113</v>
      </c>
      <c r="AA451"/>
      <c r="AB451" s="65">
        <f>SUM(AB10:AB450)</f>
        <v>15341.5</v>
      </c>
      <c r="AC451" s="66">
        <f>SUM(AC10:AC450)</f>
        <v>92043792</v>
      </c>
      <c r="AD451" s="65">
        <f>SUM(AD10:AD450)</f>
        <v>15341.5</v>
      </c>
      <c r="AE451" s="66">
        <f>SUM(AE10:AE450)</f>
        <v>92151127</v>
      </c>
      <c r="AF451"/>
      <c r="AG451" s="65">
        <f>SUM(AG11:AG450)</f>
        <v>441.68000000000251</v>
      </c>
      <c r="AH451" s="66">
        <f>SUM(AH11:AH450)</f>
        <v>3607321</v>
      </c>
      <c r="AI451" s="65">
        <f>SUM(AI11:AI450)</f>
        <v>442.19000000000068</v>
      </c>
      <c r="AJ451" s="66">
        <f>SUM(AJ11:AJ450)</f>
        <v>3502442</v>
      </c>
    </row>
    <row r="452" spans="1:40" ht="18.75">
      <c r="E452" s="4"/>
      <c r="F452" s="4"/>
      <c r="S452"/>
      <c r="T452"/>
      <c r="U452" s="15"/>
      <c r="V452" s="15"/>
      <c r="W452"/>
      <c r="X452"/>
      <c r="Y452"/>
      <c r="Z452"/>
      <c r="AC452"/>
    </row>
    <row r="453" spans="1:40" ht="18.75">
      <c r="E453" s="4"/>
      <c r="F453" s="4"/>
      <c r="S453"/>
      <c r="T453"/>
      <c r="W453"/>
      <c r="X453"/>
      <c r="Y453"/>
      <c r="Z453"/>
      <c r="AC453"/>
    </row>
    <row r="454" spans="1:40" ht="18.75">
      <c r="E454" s="4"/>
      <c r="F454" s="4"/>
      <c r="S454"/>
      <c r="T454"/>
      <c r="W454"/>
      <c r="X454"/>
      <c r="Y454"/>
      <c r="Z454"/>
      <c r="AC454"/>
    </row>
    <row r="455" spans="1:40" ht="18.75">
      <c r="E455" s="4"/>
      <c r="F455" s="4"/>
      <c r="S455"/>
      <c r="T455"/>
      <c r="W455"/>
      <c r="X455"/>
      <c r="AC455"/>
    </row>
    <row r="456" spans="1:40" ht="18.75">
      <c r="E456" s="4"/>
      <c r="F456" s="4"/>
      <c r="S456"/>
      <c r="T456"/>
      <c r="W456"/>
      <c r="X456"/>
      <c r="AC456"/>
    </row>
    <row r="457" spans="1:40" ht="18.75">
      <c r="E457" s="4"/>
      <c r="F457" s="4"/>
      <c r="S457"/>
      <c r="T457"/>
      <c r="W457"/>
      <c r="X457"/>
      <c r="AC457"/>
    </row>
    <row r="458" spans="1:40" ht="18.75">
      <c r="E458" s="4"/>
      <c r="F458" s="4"/>
      <c r="S458"/>
      <c r="T458"/>
      <c r="W458"/>
      <c r="X458"/>
      <c r="AC458"/>
    </row>
    <row r="459" spans="1:40" ht="18.75">
      <c r="E459" s="4"/>
      <c r="F459" s="4"/>
      <c r="S459"/>
      <c r="T459"/>
      <c r="W459"/>
      <c r="X459"/>
      <c r="AC459"/>
    </row>
    <row r="460" spans="1:40" ht="18.75">
      <c r="E460" s="4"/>
      <c r="F460" s="4"/>
      <c r="S460"/>
      <c r="T460"/>
      <c r="W460"/>
      <c r="X460"/>
      <c r="AC460"/>
    </row>
    <row r="461" spans="1:40" ht="18.75">
      <c r="E461" s="4"/>
      <c r="F461" s="4"/>
      <c r="S461"/>
      <c r="T461"/>
      <c r="W461"/>
      <c r="X461"/>
      <c r="AC461"/>
    </row>
    <row r="462" spans="1:40" ht="18.75">
      <c r="E462" s="4"/>
      <c r="F462" s="4"/>
      <c r="S462"/>
      <c r="T462"/>
      <c r="W462"/>
      <c r="X462"/>
      <c r="AC462"/>
    </row>
    <row r="463" spans="1:40" ht="18.75">
      <c r="E463" s="4"/>
      <c r="F463" s="4"/>
      <c r="S463"/>
      <c r="T463"/>
      <c r="W463"/>
      <c r="X463"/>
      <c r="AC463"/>
    </row>
    <row r="464" spans="1:40" ht="18.75">
      <c r="E464" s="4"/>
      <c r="F464" s="4"/>
      <c r="S464"/>
      <c r="T464"/>
      <c r="W464"/>
      <c r="X464"/>
      <c r="AC464"/>
    </row>
    <row r="465" spans="5:29" ht="18.75">
      <c r="E465" s="4"/>
      <c r="F465" s="4"/>
      <c r="S465"/>
      <c r="T465"/>
      <c r="W465"/>
      <c r="X465"/>
      <c r="AC465"/>
    </row>
    <row r="466" spans="5:29" ht="18.75">
      <c r="E466" s="4"/>
      <c r="F466" s="4"/>
      <c r="S466"/>
      <c r="T466"/>
      <c r="W466"/>
      <c r="X466"/>
      <c r="AC466"/>
    </row>
    <row r="467" spans="5:29" ht="18.75">
      <c r="E467" s="4"/>
      <c r="F467" s="4"/>
      <c r="S467"/>
      <c r="T467"/>
      <c r="W467"/>
      <c r="X467"/>
      <c r="AC467"/>
    </row>
    <row r="468" spans="5:29" ht="18.75">
      <c r="E468" s="4"/>
      <c r="F468" s="4"/>
      <c r="S468"/>
      <c r="T468"/>
      <c r="W468"/>
      <c r="X468"/>
      <c r="AC468"/>
    </row>
    <row r="469" spans="5:29" ht="18.75">
      <c r="E469" s="4"/>
      <c r="F469" s="4"/>
      <c r="S469"/>
      <c r="T469"/>
      <c r="W469"/>
      <c r="X469"/>
      <c r="AC469"/>
    </row>
    <row r="470" spans="5:29" ht="18.75">
      <c r="E470" s="4"/>
      <c r="F470" s="4"/>
      <c r="S470"/>
      <c r="T470"/>
      <c r="W470"/>
      <c r="X470"/>
      <c r="AC470"/>
    </row>
    <row r="471" spans="5:29" ht="18.75">
      <c r="E471" s="4"/>
      <c r="F471" s="4"/>
      <c r="S471"/>
      <c r="T471"/>
      <c r="W471"/>
      <c r="X471"/>
      <c r="AC471"/>
    </row>
    <row r="472" spans="5:29" ht="18.75">
      <c r="E472" s="4"/>
      <c r="F472" s="4"/>
      <c r="S472"/>
      <c r="T472"/>
      <c r="W472"/>
      <c r="X472"/>
      <c r="AC472"/>
    </row>
    <row r="473" spans="5:29" ht="18.75">
      <c r="E473" s="4"/>
      <c r="F473" s="4"/>
      <c r="S473"/>
      <c r="T473"/>
      <c r="W473"/>
      <c r="X473"/>
      <c r="AC473"/>
    </row>
    <row r="474" spans="5:29" ht="18.75">
      <c r="E474" s="4"/>
      <c r="F474" s="4"/>
      <c r="S474"/>
      <c r="T474"/>
      <c r="W474"/>
      <c r="X474"/>
      <c r="AC474"/>
    </row>
    <row r="475" spans="5:29" ht="18.75">
      <c r="E475" s="4"/>
      <c r="F475" s="4"/>
      <c r="S475"/>
      <c r="T475"/>
      <c r="W475"/>
      <c r="X475"/>
      <c r="AC475"/>
    </row>
    <row r="476" spans="5:29" ht="18.75">
      <c r="E476" s="4"/>
      <c r="F476" s="4"/>
      <c r="S476"/>
      <c r="T476"/>
      <c r="W476"/>
      <c r="X476"/>
      <c r="AC476"/>
    </row>
    <row r="477" spans="5:29" ht="18.75">
      <c r="E477" s="4"/>
      <c r="F477" s="4"/>
      <c r="S477"/>
      <c r="T477"/>
      <c r="W477"/>
      <c r="X477"/>
      <c r="AC477"/>
    </row>
    <row r="478" spans="5:29" ht="18.75">
      <c r="E478" s="4"/>
      <c r="F478" s="4"/>
      <c r="S478"/>
      <c r="T478"/>
      <c r="W478"/>
      <c r="X478"/>
      <c r="AC478"/>
    </row>
    <row r="479" spans="5:29" ht="18.75">
      <c r="E479" s="4"/>
      <c r="F479" s="4"/>
      <c r="S479"/>
      <c r="T479"/>
      <c r="W479"/>
      <c r="X479"/>
      <c r="AC479"/>
    </row>
    <row r="480" spans="5:29" ht="18.75">
      <c r="E480" s="4"/>
      <c r="F480" s="4"/>
      <c r="S480"/>
      <c r="T480"/>
      <c r="W480"/>
      <c r="X480"/>
      <c r="AC480"/>
    </row>
    <row r="481" spans="5:29" ht="18.75">
      <c r="E481" s="4"/>
      <c r="F481" s="4"/>
      <c r="S481"/>
      <c r="T481"/>
      <c r="W481"/>
      <c r="X481"/>
      <c r="AC481"/>
    </row>
    <row r="482" spans="5:29" ht="18.75">
      <c r="E482" s="4"/>
      <c r="F482" s="4"/>
      <c r="S482"/>
      <c r="T482"/>
      <c r="W482"/>
      <c r="X482"/>
      <c r="AC482"/>
    </row>
    <row r="483" spans="5:29" ht="18.75">
      <c r="E483" s="4"/>
      <c r="F483" s="4"/>
      <c r="S483"/>
      <c r="T483"/>
      <c r="W483"/>
      <c r="X483"/>
      <c r="AC483"/>
    </row>
    <row r="484" spans="5:29" ht="18.75">
      <c r="E484" s="4"/>
      <c r="F484" s="4"/>
      <c r="S484"/>
      <c r="T484"/>
      <c r="W484"/>
      <c r="X484"/>
      <c r="AC484"/>
    </row>
    <row r="485" spans="5:29" ht="18.75">
      <c r="E485" s="4"/>
      <c r="F485" s="4"/>
      <c r="S485"/>
      <c r="T485"/>
      <c r="W485"/>
      <c r="X485"/>
      <c r="AC485"/>
    </row>
    <row r="486" spans="5:29" ht="18.75">
      <c r="E486" s="4"/>
      <c r="F486" s="4"/>
      <c r="S486"/>
      <c r="T486"/>
      <c r="W486"/>
      <c r="X486"/>
      <c r="AC486"/>
    </row>
    <row r="487" spans="5:29" ht="18.75">
      <c r="E487" s="4"/>
      <c r="F487" s="4"/>
      <c r="S487"/>
      <c r="T487"/>
      <c r="W487"/>
      <c r="X487"/>
      <c r="AC487"/>
    </row>
    <row r="488" spans="5:29" ht="18.75">
      <c r="E488" s="4"/>
      <c r="F488" s="4"/>
      <c r="S488"/>
      <c r="T488"/>
      <c r="W488"/>
      <c r="X488"/>
      <c r="AC488"/>
    </row>
    <row r="489" spans="5:29" ht="18.75">
      <c r="E489" s="4"/>
      <c r="F489" s="4"/>
      <c r="S489"/>
      <c r="T489"/>
      <c r="W489"/>
      <c r="X489"/>
      <c r="AC489"/>
    </row>
    <row r="490" spans="5:29" ht="18.75">
      <c r="E490" s="4"/>
      <c r="F490" s="4"/>
      <c r="S490"/>
      <c r="T490"/>
      <c r="W490"/>
      <c r="X490"/>
      <c r="AC490"/>
    </row>
    <row r="491" spans="5:29" ht="18.75">
      <c r="E491" s="4"/>
      <c r="F491" s="4"/>
      <c r="S491"/>
      <c r="T491"/>
      <c r="W491"/>
      <c r="X491"/>
      <c r="AC491"/>
    </row>
    <row r="492" spans="5:29" ht="18.75">
      <c r="E492" s="4"/>
      <c r="F492" s="4"/>
      <c r="S492"/>
      <c r="T492"/>
      <c r="W492"/>
      <c r="X492"/>
      <c r="AC492"/>
    </row>
    <row r="493" spans="5:29" ht="18.75">
      <c r="E493" s="4"/>
      <c r="F493" s="4"/>
      <c r="S493"/>
      <c r="T493"/>
      <c r="W493"/>
      <c r="X493"/>
      <c r="AC493"/>
    </row>
    <row r="494" spans="5:29" ht="18.75">
      <c r="E494" s="4"/>
      <c r="F494" s="4"/>
      <c r="S494"/>
      <c r="T494"/>
      <c r="W494"/>
      <c r="X494"/>
      <c r="AC494"/>
    </row>
    <row r="495" spans="5:29" ht="18.75">
      <c r="E495" s="4"/>
      <c r="F495" s="4"/>
      <c r="S495"/>
      <c r="T495"/>
      <c r="W495"/>
      <c r="X495"/>
      <c r="AC495"/>
    </row>
    <row r="496" spans="5:29" ht="18.75">
      <c r="E496" s="4"/>
      <c r="F496" s="4"/>
      <c r="S496"/>
      <c r="T496"/>
      <c r="W496"/>
      <c r="X496"/>
      <c r="AC496"/>
    </row>
    <row r="497" spans="5:29" ht="18.75">
      <c r="E497" s="4"/>
      <c r="F497" s="4"/>
      <c r="S497"/>
      <c r="T497"/>
      <c r="W497"/>
      <c r="X497"/>
      <c r="AC497"/>
    </row>
    <row r="498" spans="5:29" ht="18.75">
      <c r="E498" s="4"/>
      <c r="F498" s="4"/>
      <c r="S498"/>
      <c r="T498"/>
      <c r="W498"/>
      <c r="X498"/>
      <c r="AC498"/>
    </row>
    <row r="499" spans="5:29" ht="18.75">
      <c r="E499" s="4"/>
      <c r="F499" s="4"/>
      <c r="S499"/>
      <c r="T499"/>
      <c r="W499"/>
      <c r="X499"/>
      <c r="AC499"/>
    </row>
    <row r="500" spans="5:29" ht="18.75">
      <c r="E500" s="4"/>
      <c r="F500" s="4"/>
      <c r="S500"/>
      <c r="T500"/>
      <c r="W500"/>
      <c r="X500"/>
      <c r="AC500"/>
    </row>
    <row r="501" spans="5:29" ht="18.75">
      <c r="E501" s="4"/>
      <c r="F501" s="4"/>
      <c r="S501"/>
      <c r="T501"/>
      <c r="W501"/>
      <c r="X501"/>
      <c r="AC501"/>
    </row>
    <row r="502" spans="5:29" ht="18.75">
      <c r="E502" s="4"/>
      <c r="F502" s="4"/>
      <c r="S502"/>
      <c r="T502"/>
      <c r="W502"/>
      <c r="X502"/>
      <c r="AC502"/>
    </row>
    <row r="503" spans="5:29" ht="18.75">
      <c r="E503" s="4"/>
      <c r="F503" s="4"/>
      <c r="S503"/>
      <c r="T503"/>
      <c r="W503"/>
      <c r="X503"/>
      <c r="AC503"/>
    </row>
    <row r="504" spans="5:29" ht="18.75">
      <c r="E504" s="4"/>
      <c r="F504" s="4"/>
      <c r="S504"/>
      <c r="T504"/>
      <c r="W504"/>
      <c r="X504"/>
      <c r="AC504"/>
    </row>
    <row r="505" spans="5:29" ht="18.75">
      <c r="E505" s="4"/>
      <c r="F505" s="4"/>
      <c r="S505"/>
      <c r="T505"/>
      <c r="W505"/>
      <c r="X505"/>
      <c r="AC505"/>
    </row>
    <row r="506" spans="5:29" ht="18.75">
      <c r="E506" s="4"/>
      <c r="F506" s="4"/>
      <c r="S506"/>
      <c r="T506"/>
      <c r="W506"/>
      <c r="X506"/>
      <c r="AC506"/>
    </row>
    <row r="507" spans="5:29" ht="18.75">
      <c r="E507" s="4"/>
      <c r="F507" s="4"/>
      <c r="S507"/>
      <c r="T507"/>
      <c r="W507"/>
      <c r="X507"/>
      <c r="AC507"/>
    </row>
    <row r="508" spans="5:29" ht="18.75">
      <c r="E508" s="4"/>
      <c r="F508" s="4"/>
      <c r="S508"/>
      <c r="T508"/>
      <c r="W508"/>
      <c r="X508"/>
      <c r="AC508"/>
    </row>
    <row r="509" spans="5:29" ht="18.75">
      <c r="E509" s="4"/>
      <c r="F509" s="4"/>
      <c r="S509"/>
      <c r="T509"/>
      <c r="W509"/>
      <c r="X509"/>
      <c r="AC509"/>
    </row>
    <row r="510" spans="5:29" ht="18.75">
      <c r="E510" s="4"/>
      <c r="F510" s="4"/>
      <c r="S510"/>
      <c r="T510"/>
      <c r="W510"/>
      <c r="X510"/>
      <c r="AC510"/>
    </row>
    <row r="511" spans="5:29" ht="18.75">
      <c r="E511" s="4"/>
      <c r="F511" s="4"/>
      <c r="S511"/>
      <c r="T511"/>
      <c r="W511"/>
      <c r="X511"/>
      <c r="AC511"/>
    </row>
    <row r="512" spans="5:29" ht="18.75">
      <c r="E512" s="4"/>
      <c r="F512" s="4"/>
      <c r="S512"/>
      <c r="T512"/>
      <c r="W512"/>
      <c r="X512"/>
      <c r="AC512"/>
    </row>
    <row r="513" spans="5:29" ht="18.75">
      <c r="E513" s="4"/>
      <c r="F513" s="4"/>
      <c r="S513"/>
      <c r="T513"/>
      <c r="W513"/>
      <c r="X513"/>
      <c r="AC513"/>
    </row>
    <row r="514" spans="5:29" ht="18.75">
      <c r="E514" s="4"/>
      <c r="F514" s="4"/>
      <c r="S514"/>
      <c r="T514"/>
      <c r="W514"/>
      <c r="X514"/>
      <c r="AC514"/>
    </row>
    <row r="515" spans="5:29" ht="18.75">
      <c r="E515" s="4"/>
      <c r="F515" s="4"/>
      <c r="S515"/>
      <c r="T515"/>
      <c r="W515"/>
      <c r="X515"/>
      <c r="AC515"/>
    </row>
    <row r="516" spans="5:29" ht="18.75">
      <c r="E516" s="4"/>
      <c r="F516" s="4"/>
      <c r="S516"/>
      <c r="T516"/>
      <c r="W516"/>
      <c r="X516"/>
      <c r="AC516"/>
    </row>
    <row r="517" spans="5:29" ht="18.75">
      <c r="E517" s="4"/>
      <c r="F517" s="4"/>
      <c r="S517"/>
      <c r="T517"/>
      <c r="W517"/>
      <c r="X517"/>
      <c r="AC517"/>
    </row>
    <row r="518" spans="5:29" ht="18.75">
      <c r="E518" s="4"/>
      <c r="F518" s="4"/>
      <c r="S518"/>
      <c r="T518"/>
      <c r="W518"/>
      <c r="X518"/>
      <c r="AC518"/>
    </row>
    <row r="519" spans="5:29" ht="18.75">
      <c r="E519" s="4"/>
      <c r="F519" s="4"/>
      <c r="S519"/>
      <c r="T519"/>
      <c r="W519"/>
      <c r="X519"/>
      <c r="AC519"/>
    </row>
    <row r="520" spans="5:29" ht="18.75">
      <c r="E520" s="4"/>
      <c r="F520" s="4"/>
      <c r="S520"/>
      <c r="T520"/>
      <c r="W520"/>
      <c r="X520"/>
      <c r="AC520"/>
    </row>
    <row r="521" spans="5:29" ht="18.75">
      <c r="E521" s="4"/>
      <c r="F521" s="4"/>
      <c r="S521"/>
      <c r="T521"/>
      <c r="W521"/>
      <c r="X521"/>
      <c r="AC521"/>
    </row>
    <row r="522" spans="5:29" ht="18.75">
      <c r="E522" s="4"/>
      <c r="F522" s="4"/>
      <c r="S522"/>
      <c r="T522"/>
      <c r="W522"/>
      <c r="X522"/>
      <c r="AC522"/>
    </row>
    <row r="523" spans="5:29" ht="18.75">
      <c r="E523" s="4"/>
      <c r="F523" s="4"/>
      <c r="S523"/>
      <c r="T523"/>
      <c r="W523"/>
      <c r="X523"/>
      <c r="AC523"/>
    </row>
    <row r="524" spans="5:29" ht="18.75">
      <c r="E524" s="4"/>
      <c r="F524" s="4"/>
      <c r="S524"/>
      <c r="T524"/>
      <c r="W524"/>
      <c r="X524"/>
      <c r="AC524"/>
    </row>
    <row r="525" spans="5:29" ht="18.75">
      <c r="E525" s="4"/>
      <c r="F525" s="4"/>
      <c r="S525"/>
      <c r="T525"/>
      <c r="W525"/>
      <c r="X525"/>
      <c r="AC525"/>
    </row>
    <row r="526" spans="5:29" ht="18.75">
      <c r="E526" s="4"/>
      <c r="F526" s="4"/>
      <c r="S526"/>
      <c r="T526"/>
      <c r="W526"/>
      <c r="X526"/>
      <c r="AC526"/>
    </row>
    <row r="527" spans="5:29" ht="18.75">
      <c r="E527" s="4"/>
      <c r="F527" s="4"/>
      <c r="S527"/>
      <c r="T527"/>
      <c r="W527"/>
      <c r="X527"/>
      <c r="AC527"/>
    </row>
    <row r="528" spans="5:29" ht="18.75">
      <c r="E528" s="4"/>
      <c r="F528" s="4"/>
      <c r="S528"/>
      <c r="T528"/>
      <c r="W528"/>
      <c r="X528"/>
      <c r="AC528"/>
    </row>
    <row r="529" spans="5:29" ht="18.75">
      <c r="E529" s="4"/>
      <c r="F529" s="4"/>
      <c r="S529"/>
      <c r="T529"/>
      <c r="W529"/>
      <c r="X529"/>
      <c r="AC529"/>
    </row>
    <row r="530" spans="5:29" ht="18.75">
      <c r="E530" s="4"/>
      <c r="F530" s="4"/>
      <c r="S530"/>
      <c r="T530"/>
      <c r="W530"/>
      <c r="X530"/>
      <c r="AC530"/>
    </row>
    <row r="531" spans="5:29" ht="18.75">
      <c r="E531" s="4"/>
      <c r="F531" s="4"/>
      <c r="S531"/>
      <c r="T531"/>
      <c r="W531"/>
      <c r="X531"/>
      <c r="AC531"/>
    </row>
    <row r="532" spans="5:29" ht="18.75">
      <c r="E532" s="4"/>
      <c r="F532" s="4"/>
      <c r="S532"/>
      <c r="T532"/>
      <c r="W532"/>
      <c r="X532"/>
      <c r="AC532"/>
    </row>
    <row r="533" spans="5:29" ht="18.75">
      <c r="E533" s="4"/>
      <c r="F533" s="4"/>
      <c r="S533"/>
      <c r="T533"/>
      <c r="W533"/>
      <c r="X533"/>
      <c r="AC533"/>
    </row>
    <row r="534" spans="5:29" ht="18.75">
      <c r="E534" s="4"/>
      <c r="F534" s="4"/>
      <c r="S534"/>
      <c r="T534"/>
      <c r="W534"/>
      <c r="X534"/>
      <c r="AC534"/>
    </row>
    <row r="535" spans="5:29" ht="18.75">
      <c r="E535" s="4"/>
      <c r="F535" s="4"/>
      <c r="S535"/>
      <c r="T535"/>
      <c r="W535"/>
      <c r="X535"/>
      <c r="AC535"/>
    </row>
    <row r="536" spans="5:29" ht="18.75">
      <c r="E536" s="4"/>
      <c r="F536" s="4"/>
      <c r="S536"/>
      <c r="T536"/>
      <c r="W536"/>
      <c r="X536"/>
      <c r="AC536"/>
    </row>
    <row r="537" spans="5:29" ht="18.75">
      <c r="E537" s="4"/>
      <c r="F537" s="4"/>
      <c r="S537"/>
      <c r="T537"/>
      <c r="W537"/>
      <c r="X537"/>
      <c r="AC537"/>
    </row>
    <row r="538" spans="5:29" ht="18.75">
      <c r="E538" s="4"/>
      <c r="F538" s="4"/>
      <c r="S538"/>
      <c r="T538"/>
      <c r="W538"/>
      <c r="X538"/>
      <c r="AC538"/>
    </row>
    <row r="539" spans="5:29" ht="18.75">
      <c r="E539" s="4"/>
      <c r="F539" s="4"/>
      <c r="S539"/>
      <c r="T539"/>
      <c r="W539"/>
      <c r="X539"/>
      <c r="AC539"/>
    </row>
    <row r="540" spans="5:29" ht="18.75">
      <c r="E540" s="4"/>
      <c r="F540" s="4"/>
      <c r="S540"/>
      <c r="T540"/>
      <c r="W540"/>
      <c r="X540"/>
      <c r="AC540"/>
    </row>
    <row r="541" spans="5:29" ht="18.75">
      <c r="E541" s="4"/>
      <c r="F541" s="4"/>
      <c r="S541"/>
      <c r="T541"/>
      <c r="W541"/>
      <c r="X541"/>
      <c r="AC541"/>
    </row>
    <row r="542" spans="5:29" ht="18.75">
      <c r="E542" s="4"/>
      <c r="F542" s="4"/>
      <c r="S542"/>
      <c r="T542"/>
      <c r="W542"/>
      <c r="X542"/>
      <c r="AC542"/>
    </row>
    <row r="543" spans="5:29" ht="18.75">
      <c r="E543" s="4"/>
      <c r="F543" s="4"/>
      <c r="S543"/>
      <c r="T543"/>
      <c r="W543"/>
      <c r="X543"/>
      <c r="AC543"/>
    </row>
    <row r="544" spans="5:29" ht="18.75">
      <c r="E544" s="4"/>
      <c r="F544" s="4"/>
      <c r="S544"/>
      <c r="T544"/>
      <c r="W544"/>
      <c r="X544"/>
      <c r="AC544"/>
    </row>
    <row r="545" spans="5:29" ht="18.75">
      <c r="E545" s="4"/>
      <c r="F545" s="4"/>
      <c r="S545"/>
      <c r="T545"/>
      <c r="W545"/>
      <c r="X545"/>
      <c r="AC545"/>
    </row>
    <row r="546" spans="5:29" ht="18.75">
      <c r="E546" s="4"/>
      <c r="F546" s="4"/>
      <c r="S546"/>
      <c r="T546"/>
      <c r="W546"/>
      <c r="X546"/>
      <c r="AC546"/>
    </row>
    <row r="547" spans="5:29" ht="18.75">
      <c r="E547" s="4"/>
      <c r="F547" s="4"/>
      <c r="S547"/>
      <c r="T547"/>
      <c r="W547"/>
      <c r="X547"/>
      <c r="AC547"/>
    </row>
    <row r="548" spans="5:29" ht="18.75">
      <c r="E548" s="4"/>
      <c r="F548" s="4"/>
      <c r="S548"/>
      <c r="T548"/>
      <c r="W548"/>
      <c r="X548"/>
      <c r="AC548"/>
    </row>
    <row r="549" spans="5:29" ht="18.75">
      <c r="E549" s="4"/>
      <c r="F549" s="4"/>
      <c r="S549"/>
      <c r="T549"/>
      <c r="W549"/>
      <c r="X549"/>
      <c r="AC549"/>
    </row>
    <row r="550" spans="5:29" ht="18.75">
      <c r="E550" s="4"/>
      <c r="F550" s="4"/>
      <c r="S550"/>
      <c r="T550"/>
      <c r="W550"/>
      <c r="X550"/>
      <c r="AC550"/>
    </row>
    <row r="551" spans="5:29" ht="18.75">
      <c r="E551" s="4"/>
      <c r="F551" s="4"/>
      <c r="S551"/>
      <c r="T551"/>
      <c r="W551"/>
      <c r="X551"/>
      <c r="AC551"/>
    </row>
    <row r="552" spans="5:29" ht="18.75">
      <c r="E552" s="4"/>
      <c r="F552" s="4"/>
      <c r="S552"/>
      <c r="T552"/>
      <c r="W552"/>
      <c r="X552"/>
      <c r="AC552"/>
    </row>
    <row r="553" spans="5:29" ht="18.75">
      <c r="E553" s="4"/>
      <c r="F553" s="4"/>
      <c r="S553"/>
      <c r="T553"/>
      <c r="W553"/>
      <c r="X553"/>
      <c r="AC553"/>
    </row>
    <row r="554" spans="5:29" ht="18.75">
      <c r="E554" s="4"/>
      <c r="F554" s="4"/>
      <c r="S554"/>
      <c r="T554"/>
      <c r="W554"/>
      <c r="X554"/>
      <c r="AC554"/>
    </row>
    <row r="555" spans="5:29" ht="18.75">
      <c r="E555" s="4"/>
      <c r="F555" s="4"/>
      <c r="S555"/>
      <c r="T555"/>
      <c r="W555"/>
      <c r="X555"/>
      <c r="AC555"/>
    </row>
    <row r="556" spans="5:29" ht="18.75">
      <c r="E556" s="4"/>
      <c r="F556" s="4"/>
      <c r="S556"/>
      <c r="T556"/>
      <c r="W556"/>
      <c r="X556"/>
      <c r="AC556"/>
    </row>
    <row r="557" spans="5:29" ht="18.75">
      <c r="E557" s="4"/>
      <c r="F557" s="4"/>
      <c r="S557"/>
      <c r="T557"/>
      <c r="W557"/>
      <c r="X557"/>
      <c r="AC557"/>
    </row>
    <row r="558" spans="5:29" ht="18.75">
      <c r="E558" s="4"/>
      <c r="F558" s="4"/>
      <c r="S558"/>
      <c r="T558"/>
      <c r="W558"/>
      <c r="X558"/>
      <c r="AC558"/>
    </row>
    <row r="559" spans="5:29" ht="18.75">
      <c r="E559" s="4"/>
      <c r="F559" s="4"/>
      <c r="S559"/>
      <c r="T559"/>
      <c r="W559"/>
      <c r="X559"/>
      <c r="AC559"/>
    </row>
    <row r="560" spans="5:29" ht="18.75">
      <c r="E560" s="4"/>
      <c r="F560" s="4"/>
      <c r="S560"/>
      <c r="T560"/>
      <c r="W560"/>
      <c r="X560"/>
      <c r="AC560"/>
    </row>
    <row r="561" spans="5:29" ht="18.75">
      <c r="E561" s="4"/>
      <c r="F561" s="4"/>
      <c r="S561"/>
      <c r="T561"/>
      <c r="W561"/>
      <c r="X561"/>
      <c r="AC561"/>
    </row>
    <row r="562" spans="5:29" ht="18.75">
      <c r="E562" s="4"/>
      <c r="F562" s="4"/>
      <c r="S562"/>
      <c r="T562"/>
      <c r="W562"/>
      <c r="X562"/>
      <c r="AC562"/>
    </row>
    <row r="563" spans="5:29" ht="18.75">
      <c r="E563" s="4"/>
      <c r="F563" s="4"/>
      <c r="S563"/>
      <c r="T563"/>
      <c r="W563"/>
      <c r="X563"/>
      <c r="AC563"/>
    </row>
    <row r="564" spans="5:29" ht="18.75">
      <c r="E564" s="4"/>
      <c r="F564" s="4"/>
      <c r="S564"/>
      <c r="T564"/>
      <c r="W564"/>
      <c r="X564"/>
      <c r="AC564"/>
    </row>
    <row r="565" spans="5:29" ht="18.75">
      <c r="E565" s="4"/>
      <c r="F565" s="4"/>
      <c r="S565"/>
      <c r="T565"/>
      <c r="W565"/>
      <c r="X565"/>
      <c r="AC565"/>
    </row>
    <row r="566" spans="5:29" ht="18.75">
      <c r="E566" s="4"/>
      <c r="F566" s="4"/>
      <c r="S566"/>
      <c r="T566"/>
      <c r="W566"/>
      <c r="X566"/>
      <c r="AC566"/>
    </row>
    <row r="567" spans="5:29" ht="18.75">
      <c r="E567" s="4"/>
      <c r="F567" s="4"/>
      <c r="S567"/>
      <c r="T567"/>
      <c r="W567"/>
      <c r="X567"/>
      <c r="AC567"/>
    </row>
    <row r="568" spans="5:29" ht="18.75">
      <c r="E568" s="4"/>
      <c r="F568" s="4"/>
      <c r="S568"/>
      <c r="T568"/>
      <c r="W568"/>
      <c r="X568"/>
      <c r="AC568"/>
    </row>
    <row r="569" spans="5:29" ht="18.75">
      <c r="E569" s="4"/>
      <c r="F569" s="4"/>
      <c r="S569"/>
      <c r="T569"/>
      <c r="W569"/>
      <c r="X569"/>
      <c r="AC569"/>
    </row>
    <row r="570" spans="5:29" ht="18.75">
      <c r="E570" s="4"/>
      <c r="F570" s="4"/>
      <c r="S570"/>
      <c r="T570"/>
      <c r="W570"/>
      <c r="X570"/>
      <c r="AC570"/>
    </row>
    <row r="571" spans="5:29" ht="18.75">
      <c r="E571" s="4"/>
      <c r="F571" s="4"/>
      <c r="S571"/>
      <c r="T571"/>
      <c r="W571"/>
      <c r="X571"/>
      <c r="AC571"/>
    </row>
    <row r="572" spans="5:29" ht="18.75">
      <c r="E572" s="4"/>
      <c r="F572" s="4"/>
      <c r="S572"/>
      <c r="T572"/>
      <c r="W572"/>
      <c r="X572"/>
      <c r="AC572"/>
    </row>
    <row r="573" spans="5:29" ht="18.75">
      <c r="E573" s="4"/>
      <c r="F573" s="4"/>
      <c r="S573"/>
      <c r="T573"/>
      <c r="W573"/>
      <c r="X573"/>
      <c r="AC573"/>
    </row>
    <row r="574" spans="5:29" ht="18.75">
      <c r="E574" s="4"/>
      <c r="F574" s="4"/>
      <c r="S574"/>
      <c r="T574"/>
      <c r="W574"/>
      <c r="X574"/>
      <c r="AC574"/>
    </row>
    <row r="575" spans="5:29" ht="18.75">
      <c r="E575" s="4"/>
      <c r="F575" s="4"/>
      <c r="S575"/>
      <c r="T575"/>
      <c r="W575"/>
      <c r="X575"/>
      <c r="AC575"/>
    </row>
    <row r="576" spans="5:29" ht="18.75">
      <c r="E576" s="4"/>
      <c r="F576" s="4"/>
      <c r="S576"/>
      <c r="T576"/>
      <c r="W576"/>
      <c r="X576"/>
      <c r="AC576"/>
    </row>
    <row r="577" spans="5:29" ht="18.75">
      <c r="E577" s="4"/>
      <c r="F577" s="4"/>
      <c r="S577"/>
      <c r="T577"/>
      <c r="W577"/>
      <c r="X577"/>
      <c r="AC577"/>
    </row>
    <row r="578" spans="5:29" ht="18.75">
      <c r="E578" s="4"/>
      <c r="F578" s="4"/>
      <c r="S578"/>
      <c r="T578"/>
      <c r="W578"/>
      <c r="X578"/>
      <c r="AC578"/>
    </row>
    <row r="579" spans="5:29" ht="18.75">
      <c r="E579" s="4"/>
      <c r="F579" s="4"/>
      <c r="S579"/>
      <c r="T579"/>
      <c r="W579"/>
      <c r="X579"/>
      <c r="AC579"/>
    </row>
    <row r="580" spans="5:29" ht="18.75">
      <c r="E580" s="4"/>
      <c r="F580" s="4"/>
      <c r="S580"/>
      <c r="T580"/>
      <c r="W580"/>
      <c r="X580"/>
      <c r="AC580"/>
    </row>
    <row r="581" spans="5:29" ht="18.75">
      <c r="E581" s="4"/>
      <c r="F581" s="4"/>
      <c r="S581"/>
      <c r="T581"/>
      <c r="W581"/>
      <c r="X581"/>
      <c r="AC581"/>
    </row>
    <row r="582" spans="5:29" ht="18.75">
      <c r="E582" s="4"/>
      <c r="F582" s="4"/>
      <c r="S582"/>
      <c r="T582"/>
      <c r="W582"/>
      <c r="X582"/>
      <c r="AC582"/>
    </row>
    <row r="583" spans="5:29" ht="18.75">
      <c r="E583" s="4"/>
      <c r="F583" s="4"/>
      <c r="S583"/>
      <c r="T583"/>
      <c r="W583"/>
      <c r="X583"/>
      <c r="AC583"/>
    </row>
    <row r="584" spans="5:29" ht="18.75">
      <c r="E584" s="4"/>
      <c r="F584" s="4"/>
      <c r="S584"/>
      <c r="T584"/>
      <c r="W584"/>
      <c r="X584"/>
      <c r="AC584"/>
    </row>
    <row r="585" spans="5:29" ht="18.75">
      <c r="E585" s="4"/>
      <c r="F585" s="4"/>
      <c r="S585"/>
      <c r="T585"/>
      <c r="W585"/>
      <c r="X585"/>
      <c r="AC585"/>
    </row>
    <row r="586" spans="5:29" ht="18.75">
      <c r="E586" s="4"/>
      <c r="F586" s="4"/>
      <c r="S586"/>
      <c r="T586"/>
      <c r="W586"/>
      <c r="X586"/>
      <c r="AC586"/>
    </row>
    <row r="587" spans="5:29" ht="18.75">
      <c r="E587" s="4"/>
      <c r="F587" s="4"/>
      <c r="S587"/>
      <c r="T587"/>
      <c r="W587"/>
      <c r="X587"/>
      <c r="AC587"/>
    </row>
    <row r="588" spans="5:29" ht="18.75">
      <c r="E588" s="4"/>
      <c r="F588" s="4"/>
      <c r="S588"/>
      <c r="T588"/>
      <c r="W588"/>
      <c r="X588"/>
      <c r="AC588"/>
    </row>
    <row r="589" spans="5:29" ht="18.75">
      <c r="E589" s="4"/>
      <c r="F589" s="4"/>
      <c r="S589"/>
      <c r="T589"/>
      <c r="W589"/>
      <c r="X589"/>
      <c r="AC589"/>
    </row>
    <row r="590" spans="5:29" ht="18.75">
      <c r="E590" s="4"/>
      <c r="F590" s="4"/>
      <c r="S590"/>
      <c r="T590"/>
      <c r="W590"/>
      <c r="X590"/>
      <c r="AC590"/>
    </row>
    <row r="591" spans="5:29" ht="18.75">
      <c r="E591" s="4"/>
      <c r="F591" s="4"/>
      <c r="S591"/>
      <c r="T591"/>
      <c r="W591"/>
      <c r="X591"/>
      <c r="AC591"/>
    </row>
    <row r="592" spans="5:29" ht="18.75">
      <c r="E592" s="4"/>
      <c r="F592" s="4"/>
      <c r="S592"/>
      <c r="T592"/>
      <c r="W592"/>
      <c r="X592"/>
      <c r="AC592"/>
    </row>
    <row r="593" spans="5:29" ht="18.75">
      <c r="E593" s="4"/>
      <c r="F593" s="4"/>
      <c r="S593"/>
      <c r="T593"/>
      <c r="W593"/>
      <c r="X593"/>
      <c r="AC593"/>
    </row>
    <row r="594" spans="5:29" ht="18.75">
      <c r="E594" s="4"/>
      <c r="F594" s="4"/>
      <c r="S594"/>
      <c r="T594"/>
      <c r="W594"/>
      <c r="X594"/>
      <c r="AC594"/>
    </row>
    <row r="595" spans="5:29" ht="18.75">
      <c r="E595" s="4"/>
      <c r="F595" s="4"/>
      <c r="S595"/>
      <c r="T595"/>
      <c r="W595"/>
      <c r="X595"/>
      <c r="AC595"/>
    </row>
    <row r="596" spans="5:29" ht="18.75">
      <c r="E596" s="4"/>
      <c r="F596" s="4"/>
      <c r="S596"/>
      <c r="T596"/>
      <c r="W596"/>
      <c r="X596"/>
      <c r="AC596"/>
    </row>
    <row r="597" spans="5:29" ht="18.75">
      <c r="E597" s="4"/>
      <c r="F597" s="4"/>
      <c r="S597"/>
      <c r="T597"/>
      <c r="W597"/>
      <c r="X597"/>
      <c r="AC597"/>
    </row>
    <row r="598" spans="5:29" ht="18.75">
      <c r="E598" s="4"/>
      <c r="F598" s="4"/>
      <c r="S598"/>
      <c r="T598"/>
      <c r="W598"/>
      <c r="X598"/>
      <c r="AC598"/>
    </row>
    <row r="599" spans="5:29" ht="18.75">
      <c r="E599" s="4"/>
      <c r="F599" s="4"/>
      <c r="S599"/>
      <c r="T599"/>
      <c r="W599"/>
      <c r="X599"/>
      <c r="AC599"/>
    </row>
    <row r="600" spans="5:29" ht="18.75">
      <c r="E600" s="4"/>
      <c r="F600" s="4"/>
      <c r="S600"/>
      <c r="T600"/>
      <c r="W600"/>
      <c r="X600"/>
      <c r="AC600"/>
    </row>
    <row r="601" spans="5:29" ht="18.75">
      <c r="E601" s="4"/>
      <c r="F601" s="4"/>
      <c r="S601"/>
      <c r="T601"/>
      <c r="W601"/>
      <c r="X601"/>
      <c r="AC601"/>
    </row>
    <row r="602" spans="5:29" ht="18.75">
      <c r="E602" s="4"/>
      <c r="F602" s="4"/>
      <c r="S602"/>
      <c r="T602"/>
      <c r="W602"/>
      <c r="X602"/>
      <c r="AC602"/>
    </row>
    <row r="603" spans="5:29" ht="18.75">
      <c r="E603" s="4"/>
      <c r="F603" s="4"/>
      <c r="S603"/>
      <c r="T603"/>
      <c r="W603"/>
      <c r="X603"/>
      <c r="AC603"/>
    </row>
    <row r="604" spans="5:29" ht="18.75">
      <c r="E604" s="4"/>
      <c r="F604" s="4"/>
      <c r="S604"/>
      <c r="T604"/>
      <c r="W604"/>
      <c r="X604"/>
      <c r="AC604"/>
    </row>
    <row r="605" spans="5:29" ht="18.75">
      <c r="E605" s="4"/>
      <c r="F605" s="4"/>
      <c r="S605"/>
      <c r="T605"/>
      <c r="W605"/>
      <c r="X605"/>
      <c r="AC605"/>
    </row>
    <row r="606" spans="5:29" ht="18.75">
      <c r="E606" s="4"/>
      <c r="F606" s="4"/>
      <c r="S606"/>
      <c r="T606"/>
      <c r="W606"/>
      <c r="X606"/>
      <c r="AC606"/>
    </row>
    <row r="607" spans="5:29" ht="18.75">
      <c r="E607" s="4"/>
      <c r="F607" s="4"/>
      <c r="S607"/>
      <c r="T607"/>
      <c r="W607"/>
      <c r="X607"/>
      <c r="AC607"/>
    </row>
    <row r="608" spans="5:29" ht="18.75">
      <c r="E608" s="4"/>
      <c r="F608" s="4"/>
      <c r="S608"/>
      <c r="T608"/>
      <c r="W608"/>
      <c r="X608"/>
      <c r="AC608"/>
    </row>
    <row r="609" spans="5:29" ht="18.75">
      <c r="E609" s="4"/>
      <c r="F609" s="4"/>
      <c r="S609"/>
      <c r="T609"/>
      <c r="W609"/>
      <c r="X609"/>
      <c r="AC609"/>
    </row>
    <row r="610" spans="5:29" ht="18.75">
      <c r="E610" s="4"/>
      <c r="F610" s="4"/>
      <c r="S610"/>
      <c r="T610"/>
      <c r="W610"/>
      <c r="X610"/>
      <c r="AC610"/>
    </row>
    <row r="611" spans="5:29" ht="18.75">
      <c r="E611" s="4"/>
      <c r="F611" s="4"/>
      <c r="S611"/>
      <c r="T611"/>
      <c r="W611"/>
      <c r="X611"/>
      <c r="AC611"/>
    </row>
    <row r="612" spans="5:29" ht="18.75">
      <c r="E612" s="4"/>
      <c r="F612" s="4"/>
      <c r="S612"/>
      <c r="T612"/>
      <c r="W612"/>
      <c r="X612"/>
      <c r="AC612"/>
    </row>
    <row r="613" spans="5:29" ht="18.75">
      <c r="E613" s="4"/>
      <c r="F613" s="4"/>
      <c r="S613"/>
      <c r="T613"/>
      <c r="W613"/>
      <c r="X613"/>
      <c r="AC613"/>
    </row>
    <row r="614" spans="5:29" ht="18.75">
      <c r="E614" s="4"/>
      <c r="F614" s="4"/>
      <c r="S614"/>
      <c r="T614"/>
      <c r="W614"/>
      <c r="X614"/>
      <c r="AC614"/>
    </row>
    <row r="615" spans="5:29" ht="18.75">
      <c r="E615" s="4"/>
      <c r="F615" s="4"/>
      <c r="S615"/>
      <c r="T615"/>
      <c r="W615"/>
      <c r="X615"/>
      <c r="AC615"/>
    </row>
    <row r="616" spans="5:29" ht="18.75">
      <c r="E616" s="4"/>
      <c r="F616" s="4"/>
      <c r="S616"/>
      <c r="T616"/>
      <c r="W616"/>
      <c r="X616"/>
      <c r="AC616"/>
    </row>
    <row r="617" spans="5:29" ht="18.75">
      <c r="E617" s="4"/>
      <c r="F617" s="4"/>
      <c r="S617"/>
      <c r="T617"/>
      <c r="W617"/>
      <c r="X617"/>
      <c r="AC617"/>
    </row>
    <row r="618" spans="5:29" ht="18.75">
      <c r="E618" s="4"/>
      <c r="F618" s="4"/>
      <c r="S618"/>
      <c r="T618"/>
      <c r="W618"/>
      <c r="X618"/>
      <c r="AC618"/>
    </row>
    <row r="619" spans="5:29" ht="18.75">
      <c r="E619" s="4"/>
      <c r="F619" s="4"/>
      <c r="S619"/>
      <c r="T619"/>
      <c r="W619"/>
      <c r="X619"/>
      <c r="AC619"/>
    </row>
    <row r="620" spans="5:29" ht="18.75">
      <c r="E620" s="4"/>
      <c r="F620" s="4"/>
      <c r="S620"/>
      <c r="T620"/>
      <c r="W620"/>
      <c r="X620"/>
      <c r="AC620"/>
    </row>
    <row r="621" spans="5:29" ht="18.75">
      <c r="E621" s="4"/>
      <c r="F621" s="4"/>
      <c r="S621"/>
      <c r="T621"/>
      <c r="W621"/>
      <c r="X621"/>
      <c r="AC621"/>
    </row>
    <row r="622" spans="5:29" ht="18.75">
      <c r="E622" s="4"/>
      <c r="F622" s="4"/>
      <c r="S622"/>
      <c r="T622"/>
      <c r="W622"/>
      <c r="X622"/>
      <c r="AC622"/>
    </row>
    <row r="623" spans="5:29" ht="18.75">
      <c r="E623" s="4"/>
      <c r="F623" s="4"/>
      <c r="S623"/>
      <c r="T623"/>
      <c r="W623"/>
      <c r="X623"/>
      <c r="AC623"/>
    </row>
    <row r="624" spans="5:29" ht="18.75">
      <c r="E624" s="4"/>
      <c r="F624" s="4"/>
      <c r="S624"/>
      <c r="T624"/>
      <c r="W624"/>
      <c r="X624"/>
      <c r="AC624"/>
    </row>
    <row r="625" spans="5:29" ht="18.75">
      <c r="E625" s="4"/>
      <c r="F625" s="4"/>
      <c r="S625"/>
      <c r="T625"/>
      <c r="W625"/>
      <c r="X625"/>
      <c r="AC625"/>
    </row>
    <row r="626" spans="5:29" ht="18.75">
      <c r="E626" s="4"/>
      <c r="F626" s="4"/>
      <c r="S626"/>
      <c r="T626"/>
      <c r="W626"/>
      <c r="X626"/>
      <c r="AC626"/>
    </row>
    <row r="627" spans="5:29" ht="18.75">
      <c r="E627" s="4"/>
      <c r="F627" s="4"/>
      <c r="S627"/>
      <c r="T627"/>
      <c r="W627"/>
      <c r="X627"/>
      <c r="AC627"/>
    </row>
    <row r="628" spans="5:29" ht="18.75">
      <c r="E628" s="4"/>
      <c r="F628" s="4"/>
      <c r="S628"/>
      <c r="T628"/>
      <c r="W628"/>
      <c r="X628"/>
      <c r="AC628"/>
    </row>
    <row r="629" spans="5:29" ht="18.75">
      <c r="E629" s="4"/>
      <c r="F629" s="4"/>
      <c r="S629"/>
      <c r="T629"/>
      <c r="W629"/>
      <c r="X629"/>
      <c r="AC629"/>
    </row>
    <row r="630" spans="5:29" ht="18.75">
      <c r="E630" s="4"/>
      <c r="F630" s="4"/>
      <c r="S630"/>
      <c r="T630"/>
      <c r="W630"/>
      <c r="X630"/>
      <c r="AC630"/>
    </row>
    <row r="631" spans="5:29" ht="18.75">
      <c r="E631" s="4"/>
      <c r="F631" s="4"/>
      <c r="S631"/>
      <c r="T631"/>
      <c r="W631"/>
      <c r="X631"/>
      <c r="AC631"/>
    </row>
    <row r="632" spans="5:29" ht="18.75">
      <c r="E632" s="4"/>
      <c r="F632" s="4"/>
      <c r="S632"/>
      <c r="T632"/>
      <c r="W632"/>
      <c r="X632"/>
      <c r="AC632"/>
    </row>
    <row r="633" spans="5:29" ht="18.75">
      <c r="E633" s="4"/>
      <c r="F633" s="4"/>
      <c r="S633"/>
      <c r="T633"/>
      <c r="W633"/>
      <c r="X633"/>
      <c r="AC633"/>
    </row>
    <row r="634" spans="5:29" ht="18.75">
      <c r="E634" s="4"/>
      <c r="F634" s="4"/>
      <c r="S634"/>
      <c r="T634"/>
      <c r="W634"/>
      <c r="X634"/>
      <c r="AC634"/>
    </row>
    <row r="635" spans="5:29" ht="18.75">
      <c r="E635" s="4"/>
      <c r="F635" s="4"/>
      <c r="S635"/>
      <c r="W635"/>
      <c r="X635"/>
      <c r="AC635"/>
    </row>
    <row r="636" spans="5:29" ht="18.75">
      <c r="E636" s="4"/>
      <c r="F636" s="4"/>
      <c r="S636"/>
      <c r="W636"/>
      <c r="X636"/>
      <c r="AC636"/>
    </row>
    <row r="637" spans="5:29" ht="18.75">
      <c r="E637" s="4"/>
      <c r="F637" s="4"/>
      <c r="S637"/>
      <c r="W637"/>
      <c r="X637"/>
      <c r="AC637"/>
    </row>
    <row r="638" spans="5:29" ht="18.75">
      <c r="E638" s="4"/>
      <c r="F638" s="4"/>
      <c r="S638"/>
      <c r="W638"/>
      <c r="X638"/>
      <c r="AC638"/>
    </row>
    <row r="639" spans="5:29" ht="18.75">
      <c r="E639" s="4"/>
      <c r="F639" s="4"/>
      <c r="S639"/>
      <c r="W639"/>
      <c r="X639"/>
      <c r="AC639"/>
    </row>
    <row r="640" spans="5:29" ht="18.75">
      <c r="E640" s="4"/>
      <c r="F640" s="4"/>
      <c r="S640"/>
      <c r="W640"/>
      <c r="X640"/>
      <c r="AC640"/>
    </row>
    <row r="641" spans="5:29" ht="18.75">
      <c r="E641" s="4"/>
      <c r="F641" s="4"/>
      <c r="S641"/>
      <c r="W641"/>
      <c r="X641"/>
      <c r="AC641"/>
    </row>
    <row r="642" spans="5:29" ht="18.75">
      <c r="E642" s="4"/>
      <c r="F642" s="4"/>
      <c r="S642"/>
      <c r="W642"/>
      <c r="X642"/>
      <c r="AC642"/>
    </row>
    <row r="643" spans="5:29" ht="18.75">
      <c r="E643" s="4"/>
      <c r="F643" s="4"/>
      <c r="S643"/>
      <c r="W643"/>
      <c r="X643"/>
      <c r="AC643"/>
    </row>
    <row r="644" spans="5:29" ht="18.75">
      <c r="E644" s="4"/>
      <c r="F644" s="4"/>
      <c r="S644"/>
      <c r="W644"/>
      <c r="X644"/>
      <c r="AC644"/>
    </row>
    <row r="645" spans="5:29" ht="18.75">
      <c r="E645" s="4"/>
      <c r="F645" s="4"/>
      <c r="S645"/>
      <c r="W645"/>
      <c r="X645"/>
      <c r="AC645"/>
    </row>
    <row r="646" spans="5:29" ht="18.75">
      <c r="E646" s="4"/>
      <c r="F646" s="4"/>
      <c r="S646"/>
      <c r="W646"/>
      <c r="X646"/>
      <c r="AC646"/>
    </row>
    <row r="647" spans="5:29" ht="18.75">
      <c r="E647" s="4"/>
      <c r="F647" s="4"/>
      <c r="S647"/>
      <c r="W647"/>
      <c r="X647"/>
      <c r="AC647"/>
    </row>
    <row r="648" spans="5:29" ht="18.75">
      <c r="E648" s="4"/>
      <c r="F648" s="4"/>
      <c r="S648"/>
      <c r="W648"/>
      <c r="X648"/>
      <c r="AC648"/>
    </row>
    <row r="649" spans="5:29" ht="18.75">
      <c r="E649" s="4"/>
      <c r="F649" s="4"/>
      <c r="S649"/>
      <c r="W649"/>
      <c r="X649"/>
      <c r="AC649"/>
    </row>
    <row r="650" spans="5:29" ht="18.75">
      <c r="E650" s="4"/>
      <c r="F650" s="4"/>
      <c r="S650"/>
      <c r="W650"/>
      <c r="X650"/>
      <c r="AC650"/>
    </row>
    <row r="651" spans="5:29" ht="18.75">
      <c r="E651" s="4"/>
      <c r="F651" s="4"/>
      <c r="S651"/>
      <c r="W651"/>
      <c r="X651"/>
      <c r="AC651"/>
    </row>
    <row r="652" spans="5:29" ht="18.75">
      <c r="E652" s="4"/>
      <c r="F652" s="4"/>
      <c r="S652"/>
      <c r="W652"/>
      <c r="X652"/>
      <c r="AC652"/>
    </row>
    <row r="653" spans="5:29" ht="18.75">
      <c r="E653" s="4"/>
      <c r="F653" s="4"/>
      <c r="S653"/>
      <c r="W653"/>
      <c r="X653"/>
      <c r="AC653"/>
    </row>
    <row r="654" spans="5:29" ht="18.75">
      <c r="E654" s="4"/>
      <c r="F654" s="4"/>
      <c r="S654"/>
      <c r="W654"/>
      <c r="X654"/>
      <c r="AC654"/>
    </row>
    <row r="655" spans="5:29" ht="18.75">
      <c r="E655" s="4"/>
      <c r="F655" s="4"/>
      <c r="S655"/>
      <c r="W655"/>
      <c r="X655"/>
      <c r="AC655"/>
    </row>
    <row r="656" spans="5:29" ht="18.75">
      <c r="E656" s="4"/>
      <c r="F656" s="4"/>
      <c r="S656"/>
      <c r="W656"/>
      <c r="X656"/>
      <c r="AC656"/>
    </row>
    <row r="657" spans="5:29" ht="18.75">
      <c r="E657" s="4"/>
      <c r="F657" s="4"/>
      <c r="S657"/>
      <c r="W657"/>
      <c r="X657"/>
      <c r="AC657"/>
    </row>
    <row r="658" spans="5:29" ht="18.75">
      <c r="E658" s="4"/>
      <c r="F658" s="4"/>
      <c r="S658"/>
      <c r="W658"/>
      <c r="X658"/>
      <c r="AC658"/>
    </row>
    <row r="659" spans="5:29" ht="18.75">
      <c r="E659" s="4"/>
      <c r="F659" s="4"/>
      <c r="S659"/>
      <c r="W659"/>
      <c r="X659"/>
      <c r="AC659"/>
    </row>
    <row r="660" spans="5:29" ht="18.75">
      <c r="E660" s="4"/>
      <c r="F660" s="4"/>
      <c r="S660"/>
      <c r="W660"/>
      <c r="X660"/>
      <c r="AC660"/>
    </row>
    <row r="661" spans="5:29" ht="18.75">
      <c r="E661" s="4"/>
      <c r="F661" s="4"/>
      <c r="S661"/>
      <c r="W661"/>
      <c r="X661"/>
      <c r="AC661"/>
    </row>
    <row r="662" spans="5:29" ht="18.75">
      <c r="E662" s="4"/>
      <c r="F662" s="4"/>
      <c r="S662"/>
      <c r="W662"/>
      <c r="X662"/>
      <c r="AC662"/>
    </row>
    <row r="663" spans="5:29" ht="18.75">
      <c r="E663" s="4"/>
      <c r="F663" s="4"/>
      <c r="S663"/>
      <c r="W663"/>
      <c r="X663"/>
      <c r="AC663"/>
    </row>
    <row r="664" spans="5:29" ht="18.75">
      <c r="E664" s="4"/>
      <c r="F664" s="4"/>
      <c r="S664"/>
      <c r="W664"/>
      <c r="X664"/>
      <c r="AC664"/>
    </row>
    <row r="665" spans="5:29" ht="18.75">
      <c r="E665" s="4"/>
      <c r="F665" s="4"/>
      <c r="S665"/>
      <c r="W665"/>
      <c r="X665"/>
      <c r="AC665"/>
    </row>
    <row r="666" spans="5:29" ht="18.75">
      <c r="E666" s="4"/>
      <c r="F666" s="4"/>
      <c r="S666"/>
      <c r="W666"/>
      <c r="X666"/>
      <c r="AC666"/>
    </row>
    <row r="667" spans="5:29" ht="18.75">
      <c r="E667" s="4"/>
      <c r="F667" s="4"/>
      <c r="S667"/>
      <c r="W667"/>
      <c r="X667"/>
      <c r="AC667"/>
    </row>
    <row r="668" spans="5:29" ht="18.75">
      <c r="E668" s="4"/>
      <c r="F668" s="4"/>
      <c r="S668"/>
      <c r="W668"/>
      <c r="X668"/>
      <c r="AC668"/>
    </row>
    <row r="669" spans="5:29" ht="18.75">
      <c r="E669" s="4"/>
      <c r="F669" s="4"/>
      <c r="S669"/>
      <c r="W669"/>
      <c r="X669"/>
      <c r="AC669"/>
    </row>
    <row r="670" spans="5:29" ht="18.75">
      <c r="E670" s="4"/>
      <c r="F670" s="4"/>
      <c r="S670"/>
      <c r="W670"/>
      <c r="X670"/>
      <c r="AC670"/>
    </row>
    <row r="671" spans="5:29" ht="18.75">
      <c r="E671" s="4"/>
      <c r="F671" s="4"/>
      <c r="S671"/>
      <c r="W671"/>
      <c r="X671"/>
      <c r="AC671"/>
    </row>
    <row r="672" spans="5:29" ht="18.75">
      <c r="E672" s="4"/>
      <c r="F672" s="4"/>
      <c r="S672"/>
      <c r="W672"/>
      <c r="X672"/>
      <c r="AC672"/>
    </row>
    <row r="673" spans="5:29" ht="18.75">
      <c r="E673" s="4"/>
      <c r="F673" s="4"/>
      <c r="S673"/>
      <c r="W673"/>
      <c r="X673"/>
      <c r="AC673"/>
    </row>
    <row r="674" spans="5:29" ht="18.75">
      <c r="E674" s="4"/>
      <c r="F674" s="4"/>
      <c r="S674"/>
      <c r="W674"/>
      <c r="X674"/>
      <c r="AC674"/>
    </row>
    <row r="675" spans="5:29" ht="18.75">
      <c r="E675" s="4"/>
      <c r="F675" s="4"/>
      <c r="S675"/>
      <c r="W675"/>
      <c r="X675"/>
      <c r="AC675"/>
    </row>
    <row r="676" spans="5:29" ht="18.75">
      <c r="E676" s="4"/>
      <c r="F676" s="4"/>
      <c r="S676"/>
      <c r="W676"/>
      <c r="X676"/>
      <c r="AC676"/>
    </row>
    <row r="677" spans="5:29" ht="18.75">
      <c r="E677" s="4"/>
      <c r="F677" s="4"/>
      <c r="S677"/>
      <c r="W677"/>
      <c r="X677"/>
      <c r="AC677"/>
    </row>
    <row r="678" spans="5:29" ht="18.75">
      <c r="E678" s="4"/>
      <c r="F678" s="4"/>
      <c r="S678"/>
      <c r="W678"/>
      <c r="X678"/>
      <c r="AC678"/>
    </row>
    <row r="679" spans="5:29" ht="18.75">
      <c r="E679" s="4"/>
      <c r="F679" s="4"/>
      <c r="S679"/>
      <c r="W679"/>
      <c r="X679"/>
      <c r="AC679"/>
    </row>
    <row r="680" spans="5:29" ht="18.75">
      <c r="E680" s="4"/>
      <c r="F680" s="4"/>
      <c r="S680"/>
      <c r="W680"/>
      <c r="X680"/>
      <c r="AC680"/>
    </row>
    <row r="681" spans="5:29" ht="18.75">
      <c r="E681" s="4"/>
      <c r="F681" s="4"/>
      <c r="S681"/>
      <c r="W681"/>
      <c r="X681"/>
      <c r="AC681"/>
    </row>
    <row r="682" spans="5:29" ht="18.75">
      <c r="E682" s="4"/>
      <c r="F682" s="4"/>
      <c r="S682"/>
      <c r="W682"/>
      <c r="X682"/>
      <c r="AC682"/>
    </row>
    <row r="683" spans="5:29" ht="18.75">
      <c r="E683" s="4"/>
      <c r="F683" s="4"/>
      <c r="S683"/>
      <c r="W683"/>
      <c r="X683"/>
      <c r="AC683"/>
    </row>
    <row r="684" spans="5:29" ht="18.75">
      <c r="E684" s="4"/>
      <c r="F684" s="4"/>
      <c r="S684"/>
      <c r="W684"/>
      <c r="X684"/>
      <c r="AC684"/>
    </row>
    <row r="685" spans="5:29" ht="18.75">
      <c r="E685" s="4"/>
      <c r="F685" s="4"/>
      <c r="S685"/>
      <c r="W685"/>
      <c r="X685"/>
      <c r="AC685"/>
    </row>
    <row r="686" spans="5:29" ht="18.75">
      <c r="E686" s="4"/>
      <c r="F686" s="4"/>
      <c r="S686"/>
      <c r="W686"/>
      <c r="X686"/>
      <c r="AC686"/>
    </row>
    <row r="687" spans="5:29" ht="18.75">
      <c r="S687"/>
      <c r="W687"/>
      <c r="X687"/>
      <c r="AC687"/>
    </row>
    <row r="688" spans="5:29" ht="18.75">
      <c r="S688"/>
      <c r="W688"/>
      <c r="X688"/>
      <c r="AC688"/>
    </row>
    <row r="689" spans="19:29" ht="18.75">
      <c r="S689"/>
      <c r="W689"/>
      <c r="X689"/>
      <c r="AC689"/>
    </row>
    <row r="690" spans="19:29" ht="18.75">
      <c r="S690"/>
      <c r="W690"/>
      <c r="X690"/>
      <c r="AC690"/>
    </row>
    <row r="691" spans="19:29" ht="18.75">
      <c r="S691"/>
      <c r="W691"/>
      <c r="X691"/>
      <c r="AC691"/>
    </row>
    <row r="692" spans="19:29" ht="18.75">
      <c r="S692"/>
      <c r="W692"/>
      <c r="X692"/>
      <c r="AC692"/>
    </row>
    <row r="693" spans="19:29" ht="18.75">
      <c r="S693"/>
      <c r="W693"/>
      <c r="X693"/>
      <c r="AC693"/>
    </row>
    <row r="694" spans="19:29" ht="18.75">
      <c r="S694"/>
      <c r="W694"/>
      <c r="X694"/>
      <c r="AC694"/>
    </row>
    <row r="695" spans="19:29" ht="18.75">
      <c r="S695"/>
      <c r="W695"/>
      <c r="X695"/>
      <c r="AC695"/>
    </row>
    <row r="696" spans="19:29" ht="18.75">
      <c r="S696"/>
      <c r="W696"/>
      <c r="X696"/>
      <c r="AC696"/>
    </row>
    <row r="697" spans="19:29" ht="18.75">
      <c r="S697"/>
      <c r="X697"/>
      <c r="AC697"/>
    </row>
    <row r="698" spans="19:29" ht="18.75">
      <c r="S698"/>
      <c r="X698"/>
      <c r="AC698"/>
    </row>
    <row r="699" spans="19:29" ht="18.75">
      <c r="S699"/>
      <c r="X699"/>
      <c r="AC699"/>
    </row>
    <row r="700" spans="19:29" ht="18.75">
      <c r="S700"/>
      <c r="X700"/>
    </row>
    <row r="701" spans="19:29" ht="18.75">
      <c r="S701"/>
      <c r="X701"/>
    </row>
    <row r="702" spans="19:29" ht="18.75">
      <c r="S702"/>
      <c r="X702"/>
    </row>
    <row r="703" spans="19:29" ht="18.75">
      <c r="S703"/>
      <c r="X703"/>
    </row>
    <row r="704" spans="19:29" ht="18.75">
      <c r="S704"/>
      <c r="X704"/>
    </row>
    <row r="705" spans="19:24" ht="18.75">
      <c r="S705"/>
      <c r="X705"/>
    </row>
    <row r="706" spans="19:24" ht="18.75">
      <c r="S706"/>
      <c r="X706"/>
    </row>
    <row r="707" spans="19:24" ht="18.75">
      <c r="S707"/>
      <c r="X707"/>
    </row>
    <row r="708" spans="19:24" ht="18.75">
      <c r="S708"/>
      <c r="X708"/>
    </row>
    <row r="709" spans="19:24" ht="18.75">
      <c r="S709"/>
      <c r="X709"/>
    </row>
    <row r="710" spans="19:24" ht="18.75">
      <c r="S710"/>
      <c r="X710"/>
    </row>
    <row r="711" spans="19:24" ht="18.75">
      <c r="S711"/>
      <c r="X711"/>
    </row>
    <row r="712" spans="19:24" ht="18.75">
      <c r="S712"/>
      <c r="X712"/>
    </row>
    <row r="713" spans="19:24" ht="18.75">
      <c r="S713"/>
      <c r="X713"/>
    </row>
    <row r="714" spans="19:24" ht="18.75">
      <c r="S714"/>
      <c r="X714"/>
    </row>
    <row r="715" spans="19:24" ht="18.75">
      <c r="S715"/>
      <c r="X715"/>
    </row>
    <row r="716" spans="19:24" ht="18.75">
      <c r="S716"/>
      <c r="X716"/>
    </row>
    <row r="717" spans="19:24" ht="18.75">
      <c r="S717"/>
      <c r="X717"/>
    </row>
    <row r="718" spans="19:24" ht="18.75">
      <c r="S718"/>
      <c r="X718"/>
    </row>
    <row r="719" spans="19:24" ht="18.75">
      <c r="S719"/>
      <c r="X719"/>
    </row>
    <row r="720" spans="19:24" ht="18.75">
      <c r="S720"/>
      <c r="X720"/>
    </row>
    <row r="721" spans="19:24" ht="18.75">
      <c r="S721"/>
      <c r="X721"/>
    </row>
    <row r="722" spans="19:24" ht="18.75">
      <c r="S722"/>
      <c r="X722"/>
    </row>
    <row r="723" spans="19:24" ht="18.75">
      <c r="S723"/>
      <c r="X723"/>
    </row>
    <row r="724" spans="19:24" ht="18.75">
      <c r="S724"/>
      <c r="X724"/>
    </row>
    <row r="725" spans="19:24" ht="18.75">
      <c r="S725"/>
      <c r="X725"/>
    </row>
    <row r="726" spans="19:24" ht="18.75">
      <c r="S726"/>
      <c r="X726"/>
    </row>
    <row r="727" spans="19:24" ht="18.75">
      <c r="S727"/>
      <c r="X727"/>
    </row>
    <row r="728" spans="19:24" ht="18.75">
      <c r="S728"/>
      <c r="X728"/>
    </row>
    <row r="729" spans="19:24" ht="18.75">
      <c r="S729"/>
      <c r="X729"/>
    </row>
    <row r="730" spans="19:24" ht="18.75">
      <c r="S730"/>
      <c r="X730"/>
    </row>
    <row r="731" spans="19:24" ht="18.75">
      <c r="S731"/>
      <c r="X731"/>
    </row>
    <row r="732" spans="19:24" ht="18.75">
      <c r="S732"/>
      <c r="X732"/>
    </row>
    <row r="733" spans="19:24" ht="18.75">
      <c r="S733"/>
      <c r="X733"/>
    </row>
    <row r="734" spans="19:24" ht="18.75">
      <c r="S734"/>
      <c r="X734"/>
    </row>
    <row r="735" spans="19:24" ht="18.75">
      <c r="S735"/>
      <c r="X735"/>
    </row>
    <row r="736" spans="19:24" ht="18.75">
      <c r="S736"/>
      <c r="X736"/>
    </row>
    <row r="737" spans="19:24" ht="18.75">
      <c r="S737"/>
      <c r="X737"/>
    </row>
    <row r="738" spans="19:24" ht="18.75">
      <c r="S738"/>
      <c r="X738"/>
    </row>
    <row r="739" spans="19:24" ht="18.75">
      <c r="S739"/>
      <c r="X739"/>
    </row>
    <row r="740" spans="19:24" ht="18.75">
      <c r="S740"/>
      <c r="X740"/>
    </row>
    <row r="741" spans="19:24" ht="18.75">
      <c r="S741"/>
      <c r="X741"/>
    </row>
    <row r="742" spans="19:24" ht="18.75">
      <c r="S742"/>
      <c r="X742"/>
    </row>
    <row r="743" spans="19:24" ht="18.75">
      <c r="S743"/>
      <c r="X743"/>
    </row>
    <row r="744" spans="19:24" ht="18.75">
      <c r="S744"/>
      <c r="X744"/>
    </row>
    <row r="745" spans="19:24" ht="18.75">
      <c r="S745"/>
      <c r="X745"/>
    </row>
    <row r="746" spans="19:24" ht="18.75">
      <c r="S746"/>
      <c r="X746"/>
    </row>
    <row r="747" spans="19:24" ht="18.75">
      <c r="S747"/>
      <c r="X747"/>
    </row>
    <row r="748" spans="19:24" ht="18.75">
      <c r="S748"/>
      <c r="X748"/>
    </row>
    <row r="749" spans="19:24" ht="18.75">
      <c r="S749"/>
      <c r="X749"/>
    </row>
    <row r="750" spans="19:24" ht="18.75">
      <c r="S750"/>
      <c r="X750"/>
    </row>
    <row r="751" spans="19:24" ht="18.75">
      <c r="S751"/>
      <c r="X751"/>
    </row>
    <row r="752" spans="19:24" ht="18.75">
      <c r="S752"/>
      <c r="X752"/>
    </row>
    <row r="753" spans="19:24" ht="18.75">
      <c r="S753"/>
      <c r="X753"/>
    </row>
    <row r="754" spans="19:24" ht="18.75">
      <c r="S754"/>
      <c r="X754"/>
    </row>
    <row r="755" spans="19:24" ht="18.75">
      <c r="S755"/>
    </row>
    <row r="756" spans="19:24" ht="18.75">
      <c r="S756"/>
    </row>
    <row r="757" spans="19:24" ht="18.75">
      <c r="S757"/>
    </row>
    <row r="758" spans="19:24" ht="18.75">
      <c r="S758"/>
    </row>
    <row r="759" spans="19:24" ht="18.75">
      <c r="S759"/>
    </row>
    <row r="760" spans="19:24" ht="18.75">
      <c r="S760"/>
    </row>
    <row r="761" spans="19:24" ht="18.75">
      <c r="S761"/>
    </row>
    <row r="762" spans="19:24" ht="18.75">
      <c r="S762"/>
    </row>
    <row r="763" spans="19:24" ht="18.75">
      <c r="S763"/>
    </row>
    <row r="764" spans="19:24" ht="18.75">
      <c r="S764"/>
    </row>
    <row r="765" spans="19:24" ht="18.75">
      <c r="S765"/>
    </row>
    <row r="766" spans="19:24" ht="18.75">
      <c r="S766"/>
    </row>
    <row r="767" spans="19:24" ht="18.75">
      <c r="S767"/>
    </row>
    <row r="768" spans="19:24" ht="18.75">
      <c r="S768"/>
    </row>
    <row r="769" spans="19:19" ht="18.75">
      <c r="S769"/>
    </row>
    <row r="770" spans="19:19" ht="18.75">
      <c r="S770"/>
    </row>
    <row r="771" spans="19:19" ht="18.75">
      <c r="S771"/>
    </row>
    <row r="772" spans="19:19" ht="18.75">
      <c r="S772"/>
    </row>
    <row r="773" spans="19:19" ht="18.75">
      <c r="S773"/>
    </row>
    <row r="774" spans="19:19" ht="18.75">
      <c r="S774"/>
    </row>
    <row r="775" spans="19:19" ht="18.75">
      <c r="S775"/>
    </row>
    <row r="776" spans="19:19" ht="18.75">
      <c r="S776"/>
    </row>
    <row r="777" spans="19:19" ht="18.75">
      <c r="S777"/>
    </row>
    <row r="778" spans="19:19" ht="18.75">
      <c r="S778"/>
    </row>
    <row r="779" spans="19:19" ht="18.75">
      <c r="S779"/>
    </row>
    <row r="780" spans="19:19" ht="18.75">
      <c r="S780"/>
    </row>
    <row r="781" spans="19:19" ht="18.75">
      <c r="S781"/>
    </row>
    <row r="782" spans="19:19" ht="18.75">
      <c r="S782"/>
    </row>
    <row r="783" spans="19:19" ht="18.75">
      <c r="S783"/>
    </row>
    <row r="784" spans="19:19" ht="18.75">
      <c r="S784"/>
    </row>
    <row r="785" spans="19:19" ht="18.75">
      <c r="S785"/>
    </row>
    <row r="786" spans="19:19" ht="18.75">
      <c r="S786"/>
    </row>
    <row r="787" spans="19:19" ht="18.75">
      <c r="S787"/>
    </row>
    <row r="788" spans="19:19" ht="18.75">
      <c r="S788"/>
    </row>
    <row r="789" spans="19:19" ht="18.75">
      <c r="S789"/>
    </row>
    <row r="790" spans="19:19" ht="18.75">
      <c r="S790"/>
    </row>
    <row r="791" spans="19:19" ht="18.75">
      <c r="S791"/>
    </row>
    <row r="792" spans="19:19" ht="18.75">
      <c r="S792"/>
    </row>
    <row r="793" spans="19:19" ht="18.75">
      <c r="S793"/>
    </row>
    <row r="794" spans="19:19" ht="18.75">
      <c r="S794"/>
    </row>
    <row r="795" spans="19:19" ht="18.75">
      <c r="S795"/>
    </row>
    <row r="796" spans="19:19" ht="18.75">
      <c r="S796"/>
    </row>
    <row r="797" spans="19:19" ht="18.75">
      <c r="S797"/>
    </row>
    <row r="798" spans="19:19" ht="18.75">
      <c r="S798"/>
    </row>
    <row r="799" spans="19:19" ht="18.75">
      <c r="S799"/>
    </row>
    <row r="800" spans="19:19" ht="18.75">
      <c r="S800"/>
    </row>
    <row r="801" spans="19:19" ht="18.75">
      <c r="S801"/>
    </row>
    <row r="802" spans="19:19" ht="18.75">
      <c r="S802"/>
    </row>
    <row r="803" spans="19:19" ht="18.75">
      <c r="S803"/>
    </row>
    <row r="804" spans="19:19" ht="18.75">
      <c r="S804"/>
    </row>
    <row r="805" spans="19:19" ht="18.75">
      <c r="S805"/>
    </row>
    <row r="806" spans="19:19" ht="18.75">
      <c r="S806"/>
    </row>
    <row r="807" spans="19:19" ht="18.75">
      <c r="S807"/>
    </row>
    <row r="808" spans="19:19" ht="18.75">
      <c r="S808"/>
    </row>
    <row r="809" spans="19:19" ht="18.75">
      <c r="S809"/>
    </row>
    <row r="810" spans="19:19" ht="18.75">
      <c r="S810"/>
    </row>
    <row r="811" spans="19:19" ht="18.75">
      <c r="S811"/>
    </row>
    <row r="812" spans="19:19" ht="18.75">
      <c r="S812"/>
    </row>
    <row r="813" spans="19:19" ht="18.75">
      <c r="S813"/>
    </row>
    <row r="814" spans="19:19" ht="18.75">
      <c r="S814"/>
    </row>
    <row r="815" spans="19:19" ht="18.75">
      <c r="S815"/>
    </row>
    <row r="816" spans="19:19" ht="18.75">
      <c r="S816"/>
    </row>
    <row r="817" spans="19:19" ht="18.75">
      <c r="S817"/>
    </row>
    <row r="818" spans="19:19" ht="18.75">
      <c r="S818"/>
    </row>
    <row r="819" spans="19:19" ht="18.75">
      <c r="S819"/>
    </row>
    <row r="820" spans="19:19" ht="18.75">
      <c r="S820"/>
    </row>
    <row r="821" spans="19:19" ht="18.75">
      <c r="S821"/>
    </row>
    <row r="822" spans="19:19" ht="18.75">
      <c r="S822"/>
    </row>
    <row r="823" spans="19:19" ht="18.75">
      <c r="S823"/>
    </row>
    <row r="824" spans="19:19" ht="18.75">
      <c r="S824"/>
    </row>
    <row r="825" spans="19:19" ht="18.75">
      <c r="S825"/>
    </row>
    <row r="826" spans="19:19" ht="18.75">
      <c r="S826"/>
    </row>
    <row r="827" spans="19:19" ht="18.75">
      <c r="S827"/>
    </row>
    <row r="828" spans="19:19" ht="18.75">
      <c r="S828"/>
    </row>
    <row r="829" spans="19:19" ht="18.75">
      <c r="S829"/>
    </row>
    <row r="830" spans="19:19" ht="18.75">
      <c r="S830"/>
    </row>
    <row r="831" spans="19:19" ht="18.75">
      <c r="S831"/>
    </row>
    <row r="832" spans="19:19" ht="18.75">
      <c r="S832"/>
    </row>
    <row r="833" spans="19:19" ht="18.75">
      <c r="S833"/>
    </row>
    <row r="834" spans="19:19" ht="18.75">
      <c r="S834"/>
    </row>
    <row r="835" spans="19:19" ht="18.75">
      <c r="S835"/>
    </row>
    <row r="836" spans="19:19" ht="18.75">
      <c r="S836"/>
    </row>
    <row r="837" spans="19:19" ht="18.75">
      <c r="S837"/>
    </row>
    <row r="838" spans="19:19" ht="18.75">
      <c r="S838"/>
    </row>
    <row r="839" spans="19:19" ht="18.75">
      <c r="S839"/>
    </row>
    <row r="840" spans="19:19" ht="18.75">
      <c r="S840"/>
    </row>
    <row r="841" spans="19:19" ht="18.75">
      <c r="S841"/>
    </row>
    <row r="842" spans="19:19" ht="18.75">
      <c r="S842"/>
    </row>
    <row r="843" spans="19:19" ht="18.75">
      <c r="S843"/>
    </row>
    <row r="844" spans="19:19" ht="18.75">
      <c r="S844"/>
    </row>
    <row r="845" spans="19:19" ht="18.75">
      <c r="S845"/>
    </row>
    <row r="846" spans="19:19" ht="18.75">
      <c r="S846"/>
    </row>
    <row r="847" spans="19:19" ht="18.75">
      <c r="S847"/>
    </row>
    <row r="848" spans="19:19" ht="18.75">
      <c r="S848"/>
    </row>
    <row r="849" spans="19:19" ht="18.75">
      <c r="S849"/>
    </row>
    <row r="850" spans="19:19" ht="18.75">
      <c r="S850"/>
    </row>
    <row r="851" spans="19:19" ht="18.75">
      <c r="S851"/>
    </row>
    <row r="852" spans="19:19" ht="18.75">
      <c r="S852"/>
    </row>
    <row r="853" spans="19:19" ht="18.75">
      <c r="S853"/>
    </row>
    <row r="854" spans="19:19" ht="18.75">
      <c r="S854"/>
    </row>
    <row r="855" spans="19:19" ht="18.75">
      <c r="S855"/>
    </row>
    <row r="856" spans="19:19" ht="18.75">
      <c r="S856"/>
    </row>
    <row r="857" spans="19:19" ht="18.75">
      <c r="S857"/>
    </row>
    <row r="858" spans="19:19" ht="18.75">
      <c r="S858"/>
    </row>
    <row r="859" spans="19:19" ht="18.75">
      <c r="S859"/>
    </row>
    <row r="860" spans="19:19" ht="18.75">
      <c r="S860"/>
    </row>
    <row r="861" spans="19:19" ht="18.75">
      <c r="S861"/>
    </row>
    <row r="862" spans="19:19" ht="18.75">
      <c r="S862"/>
    </row>
    <row r="863" spans="19:19" ht="18.75">
      <c r="S863"/>
    </row>
    <row r="864" spans="19:19" ht="18.75">
      <c r="S864"/>
    </row>
    <row r="865" spans="19:19" ht="18.75">
      <c r="S865"/>
    </row>
    <row r="866" spans="19:19" ht="18.75">
      <c r="S866"/>
    </row>
    <row r="867" spans="19:19" ht="18.75">
      <c r="S867"/>
    </row>
    <row r="868" spans="19:19" ht="18.75">
      <c r="S868"/>
    </row>
    <row r="869" spans="19:19" ht="18.75">
      <c r="S869"/>
    </row>
    <row r="870" spans="19:19" ht="18.75">
      <c r="S870"/>
    </row>
    <row r="871" spans="19:19" ht="18.75">
      <c r="S871"/>
    </row>
    <row r="872" spans="19:19" ht="18.75">
      <c r="S872"/>
    </row>
    <row r="873" spans="19:19" ht="18.75">
      <c r="S873"/>
    </row>
    <row r="874" spans="19:19" ht="18.75">
      <c r="S874"/>
    </row>
    <row r="875" spans="19:19" ht="18.75">
      <c r="S875"/>
    </row>
    <row r="876" spans="19:19" ht="18.75">
      <c r="S876"/>
    </row>
    <row r="877" spans="19:19" ht="18.75">
      <c r="S877"/>
    </row>
    <row r="878" spans="19:19" ht="18.75">
      <c r="S878"/>
    </row>
    <row r="879" spans="19:19" ht="18.75">
      <c r="S879"/>
    </row>
    <row r="880" spans="19:19" ht="18.75">
      <c r="S880"/>
    </row>
    <row r="881" spans="19:19" ht="18.75">
      <c r="S881"/>
    </row>
    <row r="882" spans="19:19" ht="18.75">
      <c r="S882"/>
    </row>
    <row r="883" spans="19:19" ht="18.75">
      <c r="S883"/>
    </row>
    <row r="884" spans="19:19" ht="18.75">
      <c r="S884"/>
    </row>
    <row r="885" spans="19:19" ht="18.75">
      <c r="S885"/>
    </row>
    <row r="886" spans="19:19" ht="18.75">
      <c r="S886"/>
    </row>
    <row r="887" spans="19:19" ht="18.75">
      <c r="S887"/>
    </row>
    <row r="888" spans="19:19" ht="18.75">
      <c r="S888"/>
    </row>
    <row r="889" spans="19:19" ht="18.75">
      <c r="S889"/>
    </row>
    <row r="890" spans="19:19" ht="18.75">
      <c r="S890"/>
    </row>
    <row r="891" spans="19:19" ht="18.75">
      <c r="S891"/>
    </row>
  </sheetData>
  <autoFilter ref="X9:AJ451"/>
  <sortState ref="X10:Z453">
    <sortCondition ref="X10:X453"/>
  </sortState>
  <mergeCells count="3">
    <mergeCell ref="A2:O2"/>
    <mergeCell ref="A3:O3"/>
    <mergeCell ref="A5:O5"/>
  </mergeCells>
  <phoneticPr fontId="0" type="noConversion"/>
  <pageMargins left="0.75" right="0.75" top="0.31" bottom="0.36" header="0.27" footer="0.23"/>
  <pageSetup scale="8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DESE-231-25638</_dlc_DocId>
    <_dlc_DocIdUrl xmlns="733efe1c-5bbe-4968-87dc-d400e65c879f">
      <Url>https://sharepoint.doemass.org/ese/webteam/cps/_layouts/DocIdRedir.aspx?ID=DESE-231-25638</Url>
      <Description>DESE-231-25638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564B0E3C-D714-470E-B8DA-BD29203DC776}">
  <ds:schemaRefs>
    <ds:schemaRef ds:uri="http://schemas.microsoft.com/office/2006/metadata/properties"/>
    <ds:schemaRef ds:uri="http://schemas.microsoft.com/office/infopath/2007/PartnerControls"/>
    <ds:schemaRef ds:uri="0a4e05da-b9bc-4326-ad73-01ef31b95567"/>
    <ds:schemaRef ds:uri="733efe1c-5bbe-4968-87dc-d400e65c879f"/>
  </ds:schemaRefs>
</ds:datastoreItem>
</file>

<file path=customXml/itemProps2.xml><?xml version="1.0" encoding="utf-8"?>
<ds:datastoreItem xmlns:ds="http://schemas.openxmlformats.org/officeDocument/2006/customXml" ds:itemID="{358AB5B8-4139-425E-954A-D3F074B65B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1CB22F-2C3D-4814-A6B9-E26237D561A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AAADC1D-D785-4979-A748-EFE96365B7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20</vt:i4>
      </vt:variant>
    </vt:vector>
  </HeadingPairs>
  <TitlesOfParts>
    <vt:vector size="36" baseType="lpstr">
      <vt:lpstr>codes</vt:lpstr>
      <vt:lpstr>cs scatter</vt:lpstr>
      <vt:lpstr>fte10yr</vt:lpstr>
      <vt:lpstr>notes</vt:lpstr>
      <vt:lpstr>proj16jul</vt:lpstr>
      <vt:lpstr>proj16aug</vt:lpstr>
      <vt:lpstr>dec</vt:lpstr>
      <vt:lpstr>feb</vt:lpstr>
      <vt:lpstr>may</vt:lpstr>
      <vt:lpstr>june</vt:lpstr>
      <vt:lpstr>leas</vt:lpstr>
      <vt:lpstr>statewide listing</vt:lpstr>
      <vt:lpstr>distributions</vt:lpstr>
      <vt:lpstr>monthly summary</vt:lpstr>
      <vt:lpstr>district pupil trends</vt:lpstr>
      <vt:lpstr>detail1516</vt:lpstr>
      <vt:lpstr>code437</vt:lpstr>
      <vt:lpstr>codes</vt:lpstr>
      <vt:lpstr>dec</vt:lpstr>
      <vt:lpstr>distributions</vt:lpstr>
      <vt:lpstr>feb</vt:lpstr>
      <vt:lpstr>fte10yr</vt:lpstr>
      <vt:lpstr>june</vt:lpstr>
      <vt:lpstr>may</vt:lpstr>
      <vt:lpstr>dec!Print_Area</vt:lpstr>
      <vt:lpstr>'district pupil trends'!Print_Area</vt:lpstr>
      <vt:lpstr>june!Print_Area</vt:lpstr>
      <vt:lpstr>may!Print_Area</vt:lpstr>
      <vt:lpstr>'monthly summary'!Print_Area</vt:lpstr>
      <vt:lpstr>'statewide listing'!Print_Area</vt:lpstr>
      <vt:lpstr>dec!Print_Titles</vt:lpstr>
      <vt:lpstr>june!Print_Titles</vt:lpstr>
      <vt:lpstr>may!Print_Titles</vt:lpstr>
      <vt:lpstr>'statewide listing'!Print_Titles</vt:lpstr>
      <vt:lpstr>proj16aug</vt:lpstr>
      <vt:lpstr>proj16jul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School Choice Tuition Summary, FY16 Final</dc:title>
  <dc:creator>ESE</dc:creator>
  <cp:lastModifiedBy>dzou</cp:lastModifiedBy>
  <cp:lastPrinted>2016-06-20T14:39:41Z</cp:lastPrinted>
  <dcterms:created xsi:type="dcterms:W3CDTF">1997-12-18T02:08:54Z</dcterms:created>
  <dcterms:modified xsi:type="dcterms:W3CDTF">2016-06-20T14:40:13Z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20 2016</vt:lpwstr>
  </property>
</Properties>
</file>